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slicers/slicer2.xml" ContentType="application/vnd.ms-excel.slicer+xml"/>
  <Override PartName="/xl/comments2.xml" ContentType="application/vnd.openxmlformats-officedocument.spreadsheetml.comments+xml"/>
  <Override PartName="/xl/pivotTables/pivotTable16.xml" ContentType="application/vnd.openxmlformats-officedocument.spreadsheetml.pivotTable+xml"/>
  <Override PartName="/xl/tables/table2.xml" ContentType="application/vnd.openxmlformats-officedocument.spreadsheetml.table+xml"/>
  <Override PartName="/xl/drawings/drawing5.xml" ContentType="application/vnd.openxmlformats-officedocument.drawing+xml"/>
  <Override PartName="/xl/tables/table3.xml" ContentType="application/vnd.openxmlformats-officedocument.spreadsheetml.table+xml"/>
  <Override PartName="/xl/slicers/slicer3.xml" ContentType="application/vnd.ms-excel.slicer+xml"/>
  <Override PartName="/xl/comments3.xml" ContentType="application/vnd.openxmlformats-officedocument.spreadsheetml.comments+xml"/>
  <Override PartName="/xl/pivotTables/pivotTable17.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drawings/drawing7.xml" ContentType="application/vnd.openxmlformats-officedocument.drawing+xml"/>
  <Override PartName="/xl/tables/table4.xml" ContentType="application/vnd.openxmlformats-officedocument.spreadsheetml.table+xml"/>
  <Override PartName="/xl/slicers/slicer5.xml" ContentType="application/vnd.ms-excel.slicer+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slicers/slicer6.xml" ContentType="application/vnd.ms-excel.slicer+xml"/>
  <Override PartName="/xl/pivotTables/pivotTable20.xml" ContentType="application/vnd.openxmlformats-officedocument.spreadsheetml.pivotTable+xml"/>
  <Override PartName="/xl/tables/table7.xml" ContentType="application/vnd.openxmlformats-officedocument.spreadsheetml.table+xml"/>
  <Override PartName="/xl/drawings/drawing9.xml" ContentType="application/vnd.openxmlformats-officedocument.drawing+xml"/>
  <Override PartName="/xl/tables/table8.xml" ContentType="application/vnd.openxmlformats-officedocument.spreadsheetml.table+xml"/>
  <Override PartName="/xl/slicers/slicer7.xml" ContentType="application/vnd.ms-excel.slicer+xml"/>
  <Override PartName="/xl/tables/table9.xml" ContentType="application/vnd.openxmlformats-officedocument.spreadsheetml.table+xml"/>
  <Override PartName="/xl/pivotTables/pivotTable21.xml" ContentType="application/vnd.openxmlformats-officedocument.spreadsheetml.pivotTable+xml"/>
  <Override PartName="/xl/tables/table10.xml" ContentType="application/vnd.openxmlformats-officedocument.spreadsheetml.table+xml"/>
  <Override PartName="/xl/tables/table11.xml" ContentType="application/vnd.openxmlformats-officedocument.spreadsheetml.table+xml"/>
  <Override PartName="/xl/queryTables/queryTable1.xml" ContentType="application/vnd.openxmlformats-officedocument.spreadsheetml.queryTable+xml"/>
  <Override PartName="/xl/tables/table12.xml" ContentType="application/vnd.openxmlformats-officedocument.spreadsheetml.table+xml"/>
  <Override PartName="/xl/tables/table1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hidePivotFieldList="1"/>
  <mc:AlternateContent xmlns:mc="http://schemas.openxmlformats.org/markup-compatibility/2006">
    <mc:Choice Requires="x15">
      <x15ac:absPath xmlns:x15ac="http://schemas.microsoft.com/office/spreadsheetml/2010/11/ac" url="E:\21 Work\01 Tridem\01 Sales Activities\"/>
    </mc:Choice>
  </mc:AlternateContent>
  <xr:revisionPtr revIDLastSave="0" documentId="13_ncr:1_{E6E78AE4-8D73-4CCA-8BDE-2C9E4B11B7B8}" xr6:coauthVersionLast="47" xr6:coauthVersionMax="47" xr10:uidLastSave="{00000000-0000-0000-0000-000000000000}"/>
  <bookViews>
    <workbookView xWindow="-108" yWindow="348" windowWidth="23256" windowHeight="12720" tabRatio="841" firstSheet="2" activeTab="5" xr2:uid="{75B7EF84-62CD-468A-9DDB-195C5445A8E6}"/>
  </bookViews>
  <sheets>
    <sheet name="🔐 Info" sheetId="44" state="hidden" r:id="rId1"/>
    <sheet name="BackEnd🔐" sheetId="9" state="hidden" r:id="rId2"/>
    <sheet name="Dashboard" sheetId="63" r:id="rId3"/>
    <sheet name="Orders" sheetId="1" r:id="rId4"/>
    <sheet name="Pending Orders" sheetId="67" r:id="rId5"/>
    <sheet name="2024 Forecast" sheetId="62" r:id="rId6"/>
    <sheet name="Run Rate + Analysis" sheetId="2" r:id="rId7"/>
    <sheet name="CMEs" sheetId="48" r:id="rId8"/>
    <sheet name="2024 T-Plan Summary" sheetId="56" r:id="rId9"/>
    <sheet name="Sales  Cycle" sheetId="70" r:id="rId10"/>
    <sheet name="Customers" sheetId="39" r:id="rId11"/>
    <sheet name="Suppliers" sheetId="66" r:id="rId12"/>
    <sheet name="Product_List" sheetId="27" r:id="rId13"/>
    <sheet name="Product Target + Prices" sheetId="64" r:id="rId14"/>
  </sheets>
  <definedNames>
    <definedName name="_xlnm._FilterDatabase" localSheetId="5" hidden="1">'2024 Forecast'!$A$3:$D$4</definedName>
    <definedName name="_xlcn.WorksheetConnection_Book1Sales_Table1" hidden="1">tbl_orders[]</definedName>
    <definedName name="_xlcn.WorksheetConnection_Sales_File_Isaac_Somuah.xlsxtbl_Customers1" hidden="1">tbl_Customers[]</definedName>
    <definedName name="_xlcn.WorksheetConnection_Sales_File_Isaac_Somuah.xlsxtblCME1" hidden="1">tbl_CME[]</definedName>
    <definedName name="col_customer">tbl_Customers[Facility]</definedName>
    <definedName name="col_supplier">tbl_Suppliers[Supplier Name]</definedName>
    <definedName name="current_date">TODAY()</definedName>
    <definedName name="CustomerName" localSheetId="11">tbl_Suppliers[Supplier Name]</definedName>
    <definedName name="CustomerName">tbl_Customers[Facility]</definedName>
    <definedName name="ExternalData_1" localSheetId="12" hidden="1">Product_List!$I$2:$J$6</definedName>
    <definedName name="last_sale_date" localSheetId="11">MAX(tbl_orders[InvoiceDate])</definedName>
    <definedName name="last_sale_date">MAX(tbl_orders[InvoiceDate])</definedName>
    <definedName name="SKUs" comment="Used for a dropdown" localSheetId="11">tbl_product_list_2[Product]</definedName>
    <definedName name="SKUs" comment="Used for a dropdown">tbl_product_list_2[Product]</definedName>
    <definedName name="Slicer_Active?">#N/A</definedName>
    <definedName name="Slicer_Activity">#N/A</definedName>
    <definedName name="Slicer_Date_Hierarchy">#N/A</definedName>
    <definedName name="Slicer_Date_Hierarchy1">#N/A</definedName>
    <definedName name="Slicer_Facility">#N/A</definedName>
    <definedName name="Slicer_Facility_Type">#N/A</definedName>
    <definedName name="Slicer_Facility_Type1">#N/A</definedName>
    <definedName name="Slicer_Facility_Type2">#N/A</definedName>
    <definedName name="Slicer_Facility_Type3">#N/A</definedName>
    <definedName name="Slicer_Month">#N/A</definedName>
    <definedName name="Slicer_Month_Adjusted">#N/A</definedName>
    <definedName name="Slicer_Product">#N/A</definedName>
    <definedName name="Slicer_Product1">#N/A</definedName>
    <definedName name="Slicer_Product2">#N/A</definedName>
    <definedName name="Slicer_Products">#N/A</definedName>
    <definedName name="Slicer_Products1">#N/A</definedName>
    <definedName name="Slicer_Region">#N/A</definedName>
    <definedName name="Slicer_Status">#N/A</definedName>
    <definedName name="Slicer_Supplier">#N/A</definedName>
    <definedName name="Slicer_Targeted?">#N/A</definedName>
    <definedName name="Slicer_Territory">#N/A</definedName>
    <definedName name="Slicer_Territory1">#N/A</definedName>
    <definedName name="Slicer_Territory2">#N/A</definedName>
    <definedName name="Slicer_Territory3">#N/A</definedName>
    <definedName name="Slicer_W_MonthName2">#N/A</definedName>
    <definedName name="Slicer_W_MonthName3">#N/A</definedName>
    <definedName name="Slicer_W_Quarter1">#N/A</definedName>
    <definedName name="Slicer_Week">#N/A</definedName>
    <definedName name="Slicer_Year">#N/A</definedName>
    <definedName name="Slicer_Year1">#N/A</definedName>
  </definedNames>
  <calcPr calcId="191029"/>
  <pivotCaches>
    <pivotCache cacheId="0" r:id="rId15"/>
    <pivotCache cacheId="1" r:id="rId16"/>
    <pivotCache cacheId="2" r:id="rId17"/>
    <pivotCache cacheId="3" r:id="rId18"/>
    <pivotCache cacheId="4" r:id="rId19"/>
    <pivotCache cacheId="5" r:id="rId20"/>
    <pivotCache cacheId="7" r:id="rId21"/>
    <pivotCache cacheId="8" r:id="rId22"/>
    <pivotCache cacheId="9" r:id="rId23"/>
    <pivotCache cacheId="11" r:id="rId24"/>
    <pivotCache cacheId="12" r:id="rId25"/>
    <pivotCache cacheId="15" r:id="rId26"/>
    <pivotCache cacheId="16" r:id="rId27"/>
    <pivotCache cacheId="17" r:id="rId28"/>
    <pivotCache cacheId="18" r:id="rId29"/>
    <pivotCache cacheId="23" r:id="rId30"/>
    <pivotCache cacheId="26" r:id="rId31"/>
    <pivotCache cacheId="29" r:id="rId32"/>
    <pivotCache cacheId="32" r:id="rId33"/>
  </pivotCaches>
  <extLst>
    <ext xmlns:x14="http://schemas.microsoft.com/office/spreadsheetml/2009/9/main" uri="{876F7934-8845-4945-9796-88D515C7AA90}">
      <x14:pivotCaches>
        <pivotCache cacheId="19" r:id="rId34"/>
        <pivotCache cacheId="20" r:id="rId35"/>
      </x14:pivotCaches>
    </ext>
    <ext xmlns:x14="http://schemas.microsoft.com/office/spreadsheetml/2009/9/main" uri="{BBE1A952-AA13-448e-AADC-164F8A28A991}">
      <x14:slicerCaches>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_product_target_76874ff5-9a19-41ff-820e-e9003e2689f5" name="tbl_product_target" connection="Query - tbl_product_target"/>
          <x15:modelTable id="tbl_product_price_db67164f-c316-4f2c-aab6-9255db573255" name="tbl_product_price" connection="Query - tbl_product_price"/>
          <x15:modelTable id="Product Master_8342bc51-fd9b-42b5-9efd-c1e4159d8a6c" name="Product Master" connection="Query - Product Master"/>
          <x15:modelTable id="tbl_product_list_e0bb3f9e-f7da-4c9a-8444-03c72a930d70" name="tbl_product_list" connection="Query - tbl_product_list"/>
          <x15:modelTable id="tblCME" name="tblCME" connection="WorksheetConnection_Sales_File_Isaac_Somuah.xlsx!tblCME"/>
          <x15:modelTable id="tbl_Customers" name="tbl_Customers" connection="WorksheetConnection_Sales_File_Isaac_Somuah.xlsx!tbl_Customers"/>
          <x15:modelTable id="Sales_Table" name="Orders" connection="WorksheetConnection_Book1!Sales_Table"/>
          <x15:modelTable id="Calendar" name="Calendar" connection="Connection"/>
        </x15:modelTables>
        <x15:modelRelationships>
          <x15:modelRelationship fromTable="Orders" fromColumn="InvoiceDate" toTable="Calendar" toColumn="Date"/>
          <x15:modelRelationship fromTable="Orders" fromColumn="Facility" toTable="tbl_Customers" toColumn="Facility"/>
          <x15:modelRelationship fromTable="Orders" fromColumn="Product" toTable="tbl_product_list" toColumn="Product"/>
          <x15:modelRelationship fromTable="tblCME" fromColumn="Facility" toTable="tbl_Customers" toColumn="Facility"/>
          <x15:modelRelationship fromTable="Product Master" fromColumn="Date" toTable="Calendar" toColumn="Date"/>
          <x15:modelRelationship fromTable="Product Master" fromColumn="Product" toTable="tbl_product_list" toColumn="Product"/>
        </x15:modelRelationships>
        <x15:extLst>
          <ext xmlns:x16="http://schemas.microsoft.com/office/spreadsheetml/2014/11/main" uri="{9835A34E-60A6-4A7C-AAB8-D5F71C897F49}">
            <x16:modelTimeGroupings>
              <x16:modelTimeGrouping tableName="tblCME"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7" i="48" l="1"/>
  <c r="K77" i="48"/>
  <c r="J77" i="48" s="1"/>
  <c r="I76" i="48"/>
  <c r="K76" i="48"/>
  <c r="J76" i="48" s="1"/>
  <c r="I75" i="48"/>
  <c r="K75" i="48"/>
  <c r="J75" i="48" s="1"/>
  <c r="J358" i="1"/>
  <c r="K358" i="1"/>
  <c r="L358" i="1"/>
  <c r="M358" i="1"/>
  <c r="N358" i="1"/>
  <c r="P358" i="1"/>
  <c r="O358" i="1" s="1"/>
  <c r="J357" i="1"/>
  <c r="K357" i="1"/>
  <c r="L357" i="1"/>
  <c r="M357" i="1"/>
  <c r="N357" i="1"/>
  <c r="P357" i="1"/>
  <c r="O357" i="1" s="1"/>
  <c r="Q358" i="1" l="1"/>
  <c r="Q357" i="1"/>
  <c r="J13" i="70" l="1"/>
  <c r="J16" i="70"/>
  <c r="J21" i="70"/>
  <c r="J24" i="70"/>
  <c r="J25" i="70"/>
  <c r="J17" i="70"/>
  <c r="J18" i="70"/>
  <c r="J19" i="70"/>
  <c r="J20" i="70"/>
  <c r="J14" i="70"/>
  <c r="J22" i="70"/>
  <c r="J15" i="70"/>
  <c r="J23" i="70"/>
  <c r="I82" i="62"/>
  <c r="Z82" i="62" s="1" a="1"/>
  <c r="Z82" i="62" s="1"/>
  <c r="I83" i="62"/>
  <c r="Z83" i="62" s="1" a="1"/>
  <c r="Z83" i="62" s="1"/>
  <c r="I85" i="62"/>
  <c r="Z85" i="62" s="1" a="1"/>
  <c r="Z85" i="62" s="1"/>
  <c r="I86" i="62"/>
  <c r="Z86" i="62" s="1" a="1"/>
  <c r="Z86" i="62" s="1"/>
  <c r="I89" i="62"/>
  <c r="Z89" i="62" s="1" a="1"/>
  <c r="Z89" i="62" s="1"/>
  <c r="I90" i="62"/>
  <c r="Z90" i="62" s="1" a="1"/>
  <c r="Z90" i="62" s="1"/>
  <c r="I91" i="62"/>
  <c r="Z91" i="62" s="1" a="1"/>
  <c r="Z91" i="62" s="1"/>
  <c r="I92" i="62"/>
  <c r="Z92" i="62" s="1" a="1"/>
  <c r="Z92" i="62" s="1"/>
  <c r="I93" i="62"/>
  <c r="Z93" i="62" s="1" a="1"/>
  <c r="Z93" i="62" s="1"/>
  <c r="I94" i="62"/>
  <c r="Z94" i="62" s="1" a="1"/>
  <c r="Z94" i="62" s="1"/>
  <c r="I95" i="62"/>
  <c r="Z95" i="62" s="1" a="1"/>
  <c r="Z95" i="62" s="1"/>
  <c r="I96" i="62"/>
  <c r="Z96" i="62" s="1" a="1"/>
  <c r="Z96" i="62" s="1"/>
  <c r="I97" i="62"/>
  <c r="Z97" i="62" s="1" a="1"/>
  <c r="Z97" i="62" s="1"/>
  <c r="I103" i="62"/>
  <c r="Z103" i="62" s="1" a="1"/>
  <c r="Z103" i="62" s="1"/>
  <c r="I107" i="62"/>
  <c r="Z107" i="62" s="1" a="1"/>
  <c r="Z107" i="62" s="1"/>
  <c r="I108" i="62"/>
  <c r="Z108" i="62" s="1" a="1"/>
  <c r="Z108" i="62" s="1"/>
  <c r="I110" i="62"/>
  <c r="Z110" i="62" s="1" a="1"/>
  <c r="Z110" i="62" s="1"/>
  <c r="I112" i="62"/>
  <c r="Z112" i="62" s="1" a="1"/>
  <c r="Z112" i="62" s="1"/>
  <c r="I114" i="62"/>
  <c r="Z114" i="62" s="1" a="1"/>
  <c r="Z114" i="62" s="1"/>
  <c r="I115" i="62"/>
  <c r="Z115" i="62" s="1" a="1"/>
  <c r="Z115" i="62" s="1"/>
  <c r="I113" i="62"/>
  <c r="Z113" i="62" s="1" a="1"/>
  <c r="Z113" i="62" s="1"/>
  <c r="I116" i="62"/>
  <c r="Z116" i="62" s="1" a="1"/>
  <c r="Z116" i="62" s="1"/>
  <c r="I122" i="62"/>
  <c r="Z122" i="62" s="1" a="1"/>
  <c r="Z122" i="62" s="1"/>
  <c r="I126" i="62"/>
  <c r="Z126" i="62" s="1" a="1"/>
  <c r="Z126" i="62" s="1"/>
  <c r="I125" i="62"/>
  <c r="Z125" i="62" s="1" a="1"/>
  <c r="Z125" i="62" s="1"/>
  <c r="I127" i="62"/>
  <c r="Z127" i="62" s="1" a="1"/>
  <c r="Z127" i="62" s="1"/>
  <c r="I129" i="62"/>
  <c r="Z129" i="62" s="1" a="1"/>
  <c r="Z129" i="62" s="1"/>
  <c r="I128" i="62"/>
  <c r="Z128" i="62" s="1" a="1"/>
  <c r="Z128" i="62" s="1"/>
  <c r="I130" i="62"/>
  <c r="Z130" i="62" s="1" a="1"/>
  <c r="Z130" i="62" s="1"/>
  <c r="I140" i="62"/>
  <c r="Z140" i="62" s="1" a="1"/>
  <c r="Z140" i="62" s="1"/>
  <c r="I141" i="62"/>
  <c r="Z141" i="62" s="1" a="1"/>
  <c r="Z141" i="62" s="1"/>
  <c r="I142" i="62"/>
  <c r="Z142" i="62" s="1" a="1"/>
  <c r="Z142" i="62" s="1"/>
  <c r="I144" i="62"/>
  <c r="Z144" i="62" s="1" a="1"/>
  <c r="Z144" i="62" s="1"/>
  <c r="I143" i="62"/>
  <c r="Z143" i="62" s="1" a="1"/>
  <c r="Z143" i="62" s="1"/>
  <c r="I145" i="62"/>
  <c r="Z145" i="62" s="1" a="1"/>
  <c r="Z145" i="62" s="1"/>
  <c r="I147" i="62"/>
  <c r="Z147" i="62" s="1" a="1"/>
  <c r="Z147" i="62" s="1"/>
  <c r="I146" i="62"/>
  <c r="Z146" i="62" s="1" a="1"/>
  <c r="Z146" i="62" s="1"/>
  <c r="I149" i="62"/>
  <c r="Z149" i="62" s="1" a="1"/>
  <c r="Z149" i="62" s="1"/>
  <c r="I150" i="62"/>
  <c r="Z150" i="62" s="1" a="1"/>
  <c r="Z150" i="62" s="1"/>
  <c r="I153" i="62"/>
  <c r="Z153" i="62" s="1" a="1"/>
  <c r="Z153" i="62" s="1"/>
  <c r="I154" i="62"/>
  <c r="Z154" i="62" s="1" a="1"/>
  <c r="Z154" i="62" s="1"/>
  <c r="I156" i="62"/>
  <c r="Z156" i="62" s="1" a="1"/>
  <c r="Z156" i="62" s="1"/>
  <c r="I155" i="62"/>
  <c r="Z155" i="62" s="1" a="1"/>
  <c r="Z155" i="62" s="1"/>
  <c r="I158" i="62"/>
  <c r="Z158" i="62" s="1" a="1"/>
  <c r="Z158" i="62" s="1"/>
  <c r="I162" i="62"/>
  <c r="Z162" i="62" s="1" a="1"/>
  <c r="Z162" i="62" s="1"/>
  <c r="I163" i="62"/>
  <c r="Z163" i="62" s="1" a="1"/>
  <c r="Z163" i="62" s="1"/>
  <c r="I165" i="62"/>
  <c r="Z165" i="62" s="1" a="1"/>
  <c r="Z165" i="62" s="1"/>
  <c r="I164" i="62"/>
  <c r="Z164" i="62" s="1" a="1"/>
  <c r="Z164" i="62" s="1"/>
  <c r="I166" i="62"/>
  <c r="Z166" i="62" s="1" a="1"/>
  <c r="Z166" i="62" s="1"/>
  <c r="I167" i="62"/>
  <c r="Z167" i="62" s="1" a="1"/>
  <c r="Z167" i="62" s="1"/>
  <c r="I168" i="62"/>
  <c r="Z168" i="62" s="1" a="1"/>
  <c r="Z168" i="62" s="1"/>
  <c r="I169" i="62"/>
  <c r="Z169" i="62" s="1" a="1"/>
  <c r="Z169" i="62" s="1"/>
  <c r="I170" i="62"/>
  <c r="Z170" i="62" s="1" a="1"/>
  <c r="Z170" i="62" s="1"/>
  <c r="I172" i="62"/>
  <c r="Z172" i="62" s="1" a="1"/>
  <c r="Z172" i="62" s="1"/>
  <c r="I173" i="62"/>
  <c r="Z173" i="62" s="1" a="1"/>
  <c r="Z173" i="62" s="1"/>
  <c r="I175" i="62"/>
  <c r="Z175" i="62" s="1" a="1"/>
  <c r="Z175" i="62" s="1"/>
  <c r="I174" i="62"/>
  <c r="Z174" i="62" s="1" a="1"/>
  <c r="Z174" i="62" s="1"/>
  <c r="I176" i="62"/>
  <c r="Z176" i="62" s="1" a="1"/>
  <c r="Z176" i="62" s="1"/>
  <c r="I177" i="62"/>
  <c r="Z177" i="62" s="1" a="1"/>
  <c r="Z177" i="62" s="1"/>
  <c r="I178" i="62"/>
  <c r="Z178" i="62" s="1" a="1"/>
  <c r="Z178" i="62" s="1"/>
  <c r="I180" i="62"/>
  <c r="Z180" i="62" s="1" a="1"/>
  <c r="Z180" i="62" s="1"/>
  <c r="I179" i="62"/>
  <c r="Z179" i="62" s="1" a="1"/>
  <c r="Z179" i="62" s="1"/>
  <c r="I182" i="62"/>
  <c r="Z182" i="62" s="1" a="1"/>
  <c r="Z182" i="62" s="1"/>
  <c r="I184" i="62"/>
  <c r="Z184" i="62" s="1" a="1"/>
  <c r="Z184" i="62" s="1"/>
  <c r="I185" i="62"/>
  <c r="Z185" i="62" s="1" a="1"/>
  <c r="Z185" i="62" s="1"/>
  <c r="I186" i="62"/>
  <c r="Z186" i="62" s="1" a="1"/>
  <c r="Z186" i="62" s="1"/>
  <c r="I190" i="62"/>
  <c r="Z190" i="62" s="1" a="1"/>
  <c r="Z190" i="62" s="1"/>
  <c r="I192" i="62"/>
  <c r="Z192" i="62" s="1" a="1"/>
  <c r="Z192" i="62" s="1"/>
  <c r="I193" i="62"/>
  <c r="Z193" i="62" s="1" a="1"/>
  <c r="Z193" i="62" s="1"/>
  <c r="I199" i="62"/>
  <c r="Z199" i="62" s="1" a="1"/>
  <c r="Z199" i="62" s="1"/>
  <c r="I201" i="62"/>
  <c r="Z201" i="62" s="1" a="1"/>
  <c r="Z201" i="62" s="1"/>
  <c r="I202" i="62"/>
  <c r="I205" i="62"/>
  <c r="Z205" i="62" s="1" a="1"/>
  <c r="Z205" i="62" s="1"/>
  <c r="I204" i="62"/>
  <c r="Z204" i="62" s="1" a="1"/>
  <c r="Z204" i="62" s="1"/>
  <c r="I212" i="62"/>
  <c r="Z212" i="62" s="1" a="1"/>
  <c r="Z212" i="62" s="1"/>
  <c r="I211" i="62"/>
  <c r="Z211" i="62" s="1" a="1"/>
  <c r="Z211" i="62" s="1"/>
  <c r="I217" i="62"/>
  <c r="Z217" i="62" s="1" a="1"/>
  <c r="Z217" i="62" s="1"/>
  <c r="I219" i="62"/>
  <c r="Z219" i="62" s="1" a="1"/>
  <c r="Z219" i="62" s="1"/>
  <c r="I218" i="62"/>
  <c r="Z218" i="62" s="1" a="1"/>
  <c r="Z218" i="62" s="1"/>
  <c r="I220" i="62"/>
  <c r="Z220" i="62" s="1" a="1"/>
  <c r="Z220" i="62" s="1"/>
  <c r="I221" i="62"/>
  <c r="Z221" i="62" s="1" a="1"/>
  <c r="Z221" i="62" s="1"/>
  <c r="H82" i="62"/>
  <c r="S82" i="62" s="1" a="1"/>
  <c r="S82" i="62" s="1"/>
  <c r="H83" i="62"/>
  <c r="S83" i="62" s="1" a="1"/>
  <c r="S83" i="62" s="1"/>
  <c r="H85" i="62"/>
  <c r="S85" i="62" s="1" a="1"/>
  <c r="S85" i="62" s="1"/>
  <c r="H86" i="62"/>
  <c r="S86" i="62" s="1" a="1"/>
  <c r="S86" i="62" s="1"/>
  <c r="H89" i="62"/>
  <c r="S89" i="62" s="1" a="1"/>
  <c r="S89" i="62" s="1"/>
  <c r="H90" i="62"/>
  <c r="S90" i="62" s="1" a="1"/>
  <c r="S90" i="62" s="1"/>
  <c r="H91" i="62"/>
  <c r="S91" i="62" s="1" a="1"/>
  <c r="S91" i="62" s="1"/>
  <c r="H92" i="62"/>
  <c r="S92" i="62" s="1" a="1"/>
  <c r="S92" i="62" s="1"/>
  <c r="H93" i="62"/>
  <c r="S93" i="62" s="1" a="1"/>
  <c r="S93" i="62" s="1"/>
  <c r="H94" i="62"/>
  <c r="S94" i="62" s="1" a="1"/>
  <c r="S94" i="62" s="1"/>
  <c r="H95" i="62"/>
  <c r="S95" i="62" s="1" a="1"/>
  <c r="S95" i="62" s="1"/>
  <c r="H96" i="62"/>
  <c r="S96" i="62" s="1" a="1"/>
  <c r="S96" i="62" s="1"/>
  <c r="H97" i="62"/>
  <c r="S97" i="62" s="1" a="1"/>
  <c r="S97" i="62" s="1"/>
  <c r="H103" i="62"/>
  <c r="S103" i="62" s="1" a="1"/>
  <c r="S103" i="62" s="1"/>
  <c r="H107" i="62"/>
  <c r="S107" i="62" s="1" a="1"/>
  <c r="S107" i="62" s="1"/>
  <c r="H108" i="62"/>
  <c r="S108" i="62" s="1" a="1"/>
  <c r="S108" i="62" s="1"/>
  <c r="H110" i="62"/>
  <c r="S110" i="62" s="1" a="1"/>
  <c r="S110" i="62" s="1"/>
  <c r="H112" i="62"/>
  <c r="S112" i="62" s="1" a="1"/>
  <c r="S112" i="62" s="1"/>
  <c r="H114" i="62"/>
  <c r="S114" i="62" s="1" a="1"/>
  <c r="S114" i="62" s="1"/>
  <c r="H115" i="62"/>
  <c r="S115" i="62" s="1" a="1"/>
  <c r="S115" i="62" s="1"/>
  <c r="H113" i="62"/>
  <c r="S113" i="62" s="1" a="1"/>
  <c r="S113" i="62" s="1"/>
  <c r="H116" i="62"/>
  <c r="S116" i="62" s="1" a="1"/>
  <c r="S116" i="62" s="1"/>
  <c r="H122" i="62"/>
  <c r="S122" i="62" s="1" a="1"/>
  <c r="S122" i="62" s="1"/>
  <c r="H126" i="62"/>
  <c r="S126" i="62" s="1" a="1"/>
  <c r="S126" i="62" s="1"/>
  <c r="H125" i="62"/>
  <c r="S125" i="62" s="1" a="1"/>
  <c r="S125" i="62" s="1"/>
  <c r="H127" i="62"/>
  <c r="S127" i="62" s="1" a="1"/>
  <c r="S127" i="62" s="1"/>
  <c r="H129" i="62"/>
  <c r="S129" i="62" s="1" a="1"/>
  <c r="S129" i="62" s="1"/>
  <c r="H128" i="62"/>
  <c r="S128" i="62" s="1" a="1"/>
  <c r="S128" i="62" s="1"/>
  <c r="H130" i="62"/>
  <c r="S130" i="62" s="1" a="1"/>
  <c r="S130" i="62" s="1"/>
  <c r="H140" i="62"/>
  <c r="S140" i="62" s="1" a="1"/>
  <c r="S140" i="62" s="1"/>
  <c r="H141" i="62"/>
  <c r="S141" i="62" s="1" a="1"/>
  <c r="S141" i="62" s="1"/>
  <c r="H142" i="62"/>
  <c r="S142" i="62" s="1" a="1"/>
  <c r="S142" i="62" s="1"/>
  <c r="H144" i="62"/>
  <c r="S144" i="62" s="1" a="1"/>
  <c r="S144" i="62" s="1"/>
  <c r="H143" i="62"/>
  <c r="S143" i="62" s="1" a="1"/>
  <c r="S143" i="62" s="1"/>
  <c r="H145" i="62"/>
  <c r="S145" i="62" s="1" a="1"/>
  <c r="S145" i="62" s="1"/>
  <c r="H147" i="62"/>
  <c r="S147" i="62" s="1" a="1"/>
  <c r="S147" i="62" s="1"/>
  <c r="H146" i="62"/>
  <c r="S146" i="62" s="1" a="1"/>
  <c r="S146" i="62" s="1"/>
  <c r="H149" i="62"/>
  <c r="S149" i="62" s="1" a="1"/>
  <c r="S149" i="62" s="1"/>
  <c r="H150" i="62"/>
  <c r="S150" i="62" s="1" a="1"/>
  <c r="S150" i="62" s="1"/>
  <c r="H153" i="62"/>
  <c r="S153" i="62" s="1" a="1"/>
  <c r="S153" i="62" s="1"/>
  <c r="H154" i="62"/>
  <c r="S154" i="62" s="1" a="1"/>
  <c r="S154" i="62" s="1"/>
  <c r="H156" i="62"/>
  <c r="S156" i="62" s="1" a="1"/>
  <c r="S156" i="62" s="1"/>
  <c r="H155" i="62"/>
  <c r="S155" i="62" s="1" a="1"/>
  <c r="S155" i="62" s="1"/>
  <c r="H158" i="62"/>
  <c r="S158" i="62" s="1" a="1"/>
  <c r="S158" i="62" s="1"/>
  <c r="H162" i="62"/>
  <c r="S162" i="62" s="1" a="1"/>
  <c r="S162" i="62" s="1"/>
  <c r="H163" i="62"/>
  <c r="S163" i="62" s="1" a="1"/>
  <c r="S163" i="62" s="1"/>
  <c r="H165" i="62"/>
  <c r="S165" i="62" s="1" a="1"/>
  <c r="S165" i="62" s="1"/>
  <c r="H164" i="62"/>
  <c r="S164" i="62" s="1" a="1"/>
  <c r="S164" i="62" s="1"/>
  <c r="H166" i="62"/>
  <c r="S166" i="62" s="1" a="1"/>
  <c r="S166" i="62" s="1"/>
  <c r="H167" i="62"/>
  <c r="S167" i="62" s="1" a="1"/>
  <c r="S167" i="62" s="1"/>
  <c r="H168" i="62"/>
  <c r="S168" i="62" s="1" a="1"/>
  <c r="S168" i="62" s="1"/>
  <c r="H169" i="62"/>
  <c r="S169" i="62" s="1" a="1"/>
  <c r="S169" i="62" s="1"/>
  <c r="H170" i="62"/>
  <c r="S170" i="62" s="1" a="1"/>
  <c r="S170" i="62" s="1"/>
  <c r="H172" i="62"/>
  <c r="S172" i="62" s="1" a="1"/>
  <c r="S172" i="62" s="1"/>
  <c r="H173" i="62"/>
  <c r="S173" i="62" s="1" a="1"/>
  <c r="S173" i="62" s="1"/>
  <c r="H175" i="62"/>
  <c r="S175" i="62" s="1" a="1"/>
  <c r="S175" i="62" s="1"/>
  <c r="H174" i="62"/>
  <c r="S174" i="62" s="1" a="1"/>
  <c r="S174" i="62" s="1"/>
  <c r="H176" i="62"/>
  <c r="S176" i="62" s="1" a="1"/>
  <c r="S176" i="62" s="1"/>
  <c r="H177" i="62"/>
  <c r="S177" i="62" s="1" a="1"/>
  <c r="S177" i="62" s="1"/>
  <c r="H178" i="62"/>
  <c r="S178" i="62" s="1" a="1"/>
  <c r="S178" i="62" s="1"/>
  <c r="H180" i="62"/>
  <c r="S180" i="62" s="1" a="1"/>
  <c r="S180" i="62" s="1"/>
  <c r="H179" i="62"/>
  <c r="S179" i="62" s="1" a="1"/>
  <c r="S179" i="62" s="1"/>
  <c r="H182" i="62"/>
  <c r="S182" i="62" s="1" a="1"/>
  <c r="S182" i="62" s="1"/>
  <c r="H184" i="62"/>
  <c r="S184" i="62" s="1" a="1"/>
  <c r="S184" i="62" s="1"/>
  <c r="H185" i="62"/>
  <c r="S185" i="62" s="1" a="1"/>
  <c r="S185" i="62" s="1"/>
  <c r="H186" i="62"/>
  <c r="S186" i="62" s="1" a="1"/>
  <c r="S186" i="62" s="1"/>
  <c r="H190" i="62"/>
  <c r="S190" i="62" s="1" a="1"/>
  <c r="S190" i="62" s="1"/>
  <c r="H192" i="62"/>
  <c r="S192" i="62" s="1" a="1"/>
  <c r="S192" i="62" s="1"/>
  <c r="H193" i="62"/>
  <c r="S193" i="62" s="1" a="1"/>
  <c r="S193" i="62" s="1"/>
  <c r="H199" i="62"/>
  <c r="S199" i="62" s="1" a="1"/>
  <c r="S199" i="62" s="1"/>
  <c r="H201" i="62"/>
  <c r="S201" i="62" s="1" a="1"/>
  <c r="S201" i="62" s="1"/>
  <c r="H202" i="62"/>
  <c r="S202" i="62" s="1" a="1"/>
  <c r="S202" i="62" s="1"/>
  <c r="H205" i="62"/>
  <c r="S205" i="62" s="1" a="1"/>
  <c r="S205" i="62" s="1"/>
  <c r="H204" i="62"/>
  <c r="S204" i="62" s="1" a="1"/>
  <c r="S204" i="62" s="1"/>
  <c r="H212" i="62"/>
  <c r="S212" i="62" s="1" a="1"/>
  <c r="S212" i="62" s="1"/>
  <c r="H211" i="62"/>
  <c r="S211" i="62" s="1" a="1"/>
  <c r="S211" i="62" s="1"/>
  <c r="H217" i="62"/>
  <c r="S217" i="62" s="1" a="1"/>
  <c r="S217" i="62" s="1"/>
  <c r="H219" i="62"/>
  <c r="S219" i="62" s="1" a="1"/>
  <c r="S219" i="62" s="1"/>
  <c r="H218" i="62"/>
  <c r="S218" i="62" s="1" a="1"/>
  <c r="S218" i="62" s="1"/>
  <c r="H220" i="62"/>
  <c r="S220" i="62" s="1" a="1"/>
  <c r="S220" i="62" s="1"/>
  <c r="H221" i="62"/>
  <c r="S221" i="62" s="1" a="1"/>
  <c r="S221" i="62" s="1"/>
  <c r="J356" i="1"/>
  <c r="K356" i="1"/>
  <c r="L356" i="1"/>
  <c r="M356" i="1"/>
  <c r="N356" i="1"/>
  <c r="P356" i="1"/>
  <c r="O356" i="1" s="1"/>
  <c r="I74" i="48"/>
  <c r="K74" i="48"/>
  <c r="J74" i="48" s="1"/>
  <c r="H76" i="63"/>
  <c r="J355" i="1"/>
  <c r="K355" i="1"/>
  <c r="L355" i="1"/>
  <c r="M355" i="1"/>
  <c r="N355" i="1"/>
  <c r="P355" i="1"/>
  <c r="O355" i="1" s="1"/>
  <c r="G82" i="62"/>
  <c r="K82" i="62" s="1" a="1"/>
  <c r="K82" i="62" s="1"/>
  <c r="G83" i="62"/>
  <c r="K83" i="62" s="1" a="1"/>
  <c r="K83" i="62" s="1"/>
  <c r="G85" i="62"/>
  <c r="K85" i="62" s="1" a="1"/>
  <c r="K85" i="62" s="1"/>
  <c r="G86" i="62"/>
  <c r="K86" i="62" s="1" a="1"/>
  <c r="K86" i="62" s="1"/>
  <c r="G89" i="62"/>
  <c r="K89" i="62" s="1" a="1"/>
  <c r="K89" i="62" s="1"/>
  <c r="G90" i="62"/>
  <c r="K90" i="62" s="1" a="1"/>
  <c r="K90" i="62" s="1"/>
  <c r="G91" i="62"/>
  <c r="X91" i="62" s="1" a="1"/>
  <c r="X91" i="62" s="1"/>
  <c r="G92" i="62"/>
  <c r="K92" i="62" s="1" a="1"/>
  <c r="K92" i="62" s="1"/>
  <c r="G93" i="62"/>
  <c r="K93" i="62" s="1" a="1"/>
  <c r="K93" i="62" s="1"/>
  <c r="G94" i="62"/>
  <c r="K94" i="62" s="1" a="1"/>
  <c r="K94" i="62" s="1"/>
  <c r="G95" i="62"/>
  <c r="K95" i="62" s="1" a="1"/>
  <c r="K95" i="62" s="1"/>
  <c r="G96" i="62"/>
  <c r="K96" i="62" s="1" a="1"/>
  <c r="K96" i="62" s="1"/>
  <c r="G97" i="62"/>
  <c r="K97" i="62" s="1" a="1"/>
  <c r="K97" i="62" s="1"/>
  <c r="G103" i="62"/>
  <c r="K103" i="62" s="1" a="1"/>
  <c r="K103" i="62" s="1"/>
  <c r="G107" i="62"/>
  <c r="K107" i="62" s="1" a="1"/>
  <c r="K107" i="62" s="1"/>
  <c r="G108" i="62"/>
  <c r="K108" i="62" s="1" a="1"/>
  <c r="K108" i="62" s="1"/>
  <c r="G110" i="62"/>
  <c r="K110" i="62" s="1" a="1"/>
  <c r="K110" i="62" s="1"/>
  <c r="G112" i="62"/>
  <c r="K112" i="62" s="1" a="1"/>
  <c r="K112" i="62" s="1"/>
  <c r="G113" i="62"/>
  <c r="X113" i="62" s="1" a="1"/>
  <c r="X113" i="62" s="1"/>
  <c r="G114" i="62"/>
  <c r="K114" i="62" s="1" a="1"/>
  <c r="K114" i="62" s="1"/>
  <c r="G115" i="62"/>
  <c r="K115" i="62" s="1" a="1"/>
  <c r="K115" i="62" s="1"/>
  <c r="G116" i="62"/>
  <c r="K116" i="62" s="1" a="1"/>
  <c r="K116" i="62" s="1"/>
  <c r="G122" i="62"/>
  <c r="K122" i="62" s="1" a="1"/>
  <c r="K122" i="62" s="1"/>
  <c r="G125" i="62"/>
  <c r="K125" i="62" s="1" a="1"/>
  <c r="K125" i="62" s="1"/>
  <c r="G126" i="62"/>
  <c r="K126" i="62" s="1" a="1"/>
  <c r="K126" i="62" s="1"/>
  <c r="G127" i="62"/>
  <c r="K127" i="62" s="1" a="1"/>
  <c r="K127" i="62" s="1"/>
  <c r="G128" i="62"/>
  <c r="K128" i="62" s="1" a="1"/>
  <c r="K128" i="62" s="1"/>
  <c r="G129" i="62"/>
  <c r="K129" i="62" s="1" a="1"/>
  <c r="K129" i="62" s="1"/>
  <c r="G130" i="62"/>
  <c r="K130" i="62" s="1" a="1"/>
  <c r="K130" i="62" s="1"/>
  <c r="G140" i="62"/>
  <c r="K140" i="62" s="1" a="1"/>
  <c r="K140" i="62" s="1"/>
  <c r="G141" i="62"/>
  <c r="X141" i="62" s="1" a="1"/>
  <c r="X141" i="62" s="1"/>
  <c r="G142" i="62"/>
  <c r="K142" i="62" s="1" a="1"/>
  <c r="K142" i="62" s="1"/>
  <c r="G143" i="62"/>
  <c r="K143" i="62" s="1" a="1"/>
  <c r="K143" i="62" s="1"/>
  <c r="G144" i="62"/>
  <c r="K144" i="62" s="1" a="1"/>
  <c r="K144" i="62" s="1"/>
  <c r="G145" i="62"/>
  <c r="K145" i="62" s="1" a="1"/>
  <c r="K145" i="62" s="1"/>
  <c r="G147" i="62"/>
  <c r="K147" i="62" s="1" a="1"/>
  <c r="K147" i="62" s="1"/>
  <c r="G146" i="62"/>
  <c r="K146" i="62" s="1" a="1"/>
  <c r="K146" i="62" s="1"/>
  <c r="G149" i="62"/>
  <c r="K149" i="62" s="1" a="1"/>
  <c r="K149" i="62" s="1"/>
  <c r="G150" i="62"/>
  <c r="K150" i="62" s="1" a="1"/>
  <c r="K150" i="62" s="1"/>
  <c r="G153" i="62"/>
  <c r="K153" i="62" s="1" a="1"/>
  <c r="K153" i="62" s="1"/>
  <c r="G154" i="62"/>
  <c r="K154" i="62" s="1" a="1"/>
  <c r="K154" i="62" s="1"/>
  <c r="G155" i="62"/>
  <c r="K155" i="62" s="1" a="1"/>
  <c r="K155" i="62" s="1"/>
  <c r="G156" i="62"/>
  <c r="X156" i="62" s="1" a="1"/>
  <c r="X156" i="62" s="1"/>
  <c r="G158" i="62"/>
  <c r="K158" i="62" s="1" a="1"/>
  <c r="K158" i="62" s="1"/>
  <c r="G162" i="62"/>
  <c r="K162" i="62" s="1" a="1"/>
  <c r="K162" i="62" s="1"/>
  <c r="G163" i="62"/>
  <c r="K163" i="62" s="1" a="1"/>
  <c r="K163" i="62" s="1"/>
  <c r="G165" i="62"/>
  <c r="K165" i="62" s="1" a="1"/>
  <c r="K165" i="62" s="1"/>
  <c r="G164" i="62"/>
  <c r="K164" i="62" s="1" a="1"/>
  <c r="K164" i="62" s="1"/>
  <c r="G166" i="62"/>
  <c r="K166" i="62" s="1" a="1"/>
  <c r="K166" i="62" s="1"/>
  <c r="G167" i="62"/>
  <c r="K167" i="62" s="1" a="1"/>
  <c r="K167" i="62" s="1"/>
  <c r="G168" i="62"/>
  <c r="K168" i="62" s="1" a="1"/>
  <c r="K168" i="62" s="1"/>
  <c r="G169" i="62"/>
  <c r="K169" i="62" s="1" a="1"/>
  <c r="K169" i="62" s="1"/>
  <c r="G170" i="62"/>
  <c r="K170" i="62" s="1" a="1"/>
  <c r="K170" i="62" s="1"/>
  <c r="G172" i="62"/>
  <c r="K172" i="62" s="1" a="1"/>
  <c r="K172" i="62" s="1"/>
  <c r="G173" i="62"/>
  <c r="X173" i="62" s="1" a="1"/>
  <c r="X173" i="62" s="1"/>
  <c r="G175" i="62"/>
  <c r="K175" i="62" s="1" a="1"/>
  <c r="K175" i="62" s="1"/>
  <c r="G174" i="62"/>
  <c r="K174" i="62" s="1" a="1"/>
  <c r="K174" i="62" s="1"/>
  <c r="G176" i="62"/>
  <c r="K176" i="62" s="1" a="1"/>
  <c r="K176" i="62" s="1"/>
  <c r="G177" i="62"/>
  <c r="K177" i="62" s="1" a="1"/>
  <c r="K177" i="62" s="1"/>
  <c r="G178" i="62"/>
  <c r="K178" i="62" s="1" a="1"/>
  <c r="K178" i="62" s="1"/>
  <c r="G179" i="62"/>
  <c r="K179" i="62" s="1" a="1"/>
  <c r="K179" i="62" s="1"/>
  <c r="G180" i="62"/>
  <c r="K180" i="62" s="1" a="1"/>
  <c r="K180" i="62" s="1"/>
  <c r="G182" i="62"/>
  <c r="K182" i="62" s="1" a="1"/>
  <c r="K182" i="62" s="1"/>
  <c r="G184" i="62"/>
  <c r="K184" i="62" s="1" a="1"/>
  <c r="K184" i="62" s="1"/>
  <c r="G185" i="62"/>
  <c r="K185" i="62" s="1" a="1"/>
  <c r="K185" i="62" s="1"/>
  <c r="G186" i="62"/>
  <c r="K186" i="62" s="1" a="1"/>
  <c r="K186" i="62" s="1"/>
  <c r="G190" i="62"/>
  <c r="X190" i="62" s="1" a="1"/>
  <c r="X190" i="62" s="1"/>
  <c r="G192" i="62"/>
  <c r="K192" i="62" s="1" a="1"/>
  <c r="K192" i="62" s="1"/>
  <c r="G193" i="62"/>
  <c r="K193" i="62" s="1" a="1"/>
  <c r="K193" i="62" s="1"/>
  <c r="G199" i="62"/>
  <c r="K199" i="62" s="1" a="1"/>
  <c r="K199" i="62" s="1"/>
  <c r="G201" i="62"/>
  <c r="K201" i="62" s="1" a="1"/>
  <c r="K201" i="62" s="1"/>
  <c r="G202" i="62"/>
  <c r="K202" i="62" s="1" a="1"/>
  <c r="K202" i="62" s="1"/>
  <c r="G205" i="62"/>
  <c r="K205" i="62" s="1" a="1"/>
  <c r="K205" i="62" s="1"/>
  <c r="G204" i="62"/>
  <c r="K204" i="62" s="1" a="1"/>
  <c r="K204" i="62" s="1"/>
  <c r="G212" i="62"/>
  <c r="K212" i="62" s="1" a="1"/>
  <c r="K212" i="62" s="1"/>
  <c r="G211" i="62"/>
  <c r="K211" i="62" s="1" a="1"/>
  <c r="K211" i="62" s="1"/>
  <c r="G217" i="62"/>
  <c r="K217" i="62" s="1" a="1"/>
  <c r="K217" i="62" s="1"/>
  <c r="G219" i="62"/>
  <c r="K219" i="62" s="1" a="1"/>
  <c r="K219" i="62" s="1"/>
  <c r="G218" i="62"/>
  <c r="X218" i="62" s="1" a="1"/>
  <c r="X218" i="62" s="1"/>
  <c r="G221" i="62"/>
  <c r="K221" i="62" s="1" a="1"/>
  <c r="K221" i="62" s="1"/>
  <c r="G220" i="62"/>
  <c r="K220" i="62" s="1" a="1"/>
  <c r="K220" i="62" s="1"/>
  <c r="F7" i="62"/>
  <c r="F8" i="62"/>
  <c r="F9" i="62"/>
  <c r="F10" i="62"/>
  <c r="F12" i="62"/>
  <c r="F13" i="62"/>
  <c r="F14" i="62"/>
  <c r="F15" i="62"/>
  <c r="F48" i="62"/>
  <c r="F16" i="62"/>
  <c r="F17" i="62"/>
  <c r="F18" i="62"/>
  <c r="F19" i="62"/>
  <c r="F20" i="62"/>
  <c r="F53" i="62"/>
  <c r="F21" i="62"/>
  <c r="F22" i="62"/>
  <c r="F23" i="62"/>
  <c r="F24" i="62"/>
  <c r="F25" i="62"/>
  <c r="F26" i="62"/>
  <c r="F27" i="62"/>
  <c r="F29" i="62"/>
  <c r="F30" i="62"/>
  <c r="F31" i="62"/>
  <c r="F32" i="62"/>
  <c r="F51" i="62"/>
  <c r="F34" i="62"/>
  <c r="F33" i="62"/>
  <c r="F35" i="62"/>
  <c r="F36" i="62"/>
  <c r="F37" i="62"/>
  <c r="F38" i="62"/>
  <c r="F55" i="62"/>
  <c r="F49" i="62"/>
  <c r="F39" i="62"/>
  <c r="F41" i="62"/>
  <c r="F40" i="62"/>
  <c r="F42" i="62"/>
  <c r="F44" i="62"/>
  <c r="F43" i="62"/>
  <c r="F45" i="62"/>
  <c r="F46" i="62"/>
  <c r="F54" i="62"/>
  <c r="F47" i="62"/>
  <c r="F50" i="62"/>
  <c r="F28" i="62"/>
  <c r="F52" i="62"/>
  <c r="F56" i="62"/>
  <c r="F58" i="62"/>
  <c r="F59" i="62"/>
  <c r="F60" i="62"/>
  <c r="F11" i="62"/>
  <c r="F61" i="62"/>
  <c r="F62" i="62"/>
  <c r="F63" i="62"/>
  <c r="F64" i="62"/>
  <c r="F65" i="62"/>
  <c r="F67" i="62"/>
  <c r="F76" i="62"/>
  <c r="F68" i="62"/>
  <c r="F69" i="62"/>
  <c r="F70" i="62"/>
  <c r="F71" i="62"/>
  <c r="F72" i="62"/>
  <c r="F73" i="62"/>
  <c r="F74" i="62"/>
  <c r="F75" i="62"/>
  <c r="F77" i="62"/>
  <c r="F78" i="62"/>
  <c r="F79" i="62"/>
  <c r="F81" i="62"/>
  <c r="F80" i="62"/>
  <c r="F82" i="62"/>
  <c r="J82" i="62" s="1" a="1"/>
  <c r="J82" i="62" s="1"/>
  <c r="F83" i="62"/>
  <c r="J83" i="62" s="1" a="1"/>
  <c r="J83" i="62" s="1"/>
  <c r="F84" i="62"/>
  <c r="F85" i="62"/>
  <c r="J85" i="62" s="1" a="1"/>
  <c r="J85" i="62" s="1"/>
  <c r="F87" i="62"/>
  <c r="F88" i="62"/>
  <c r="F86" i="62"/>
  <c r="J86" i="62" s="1" a="1"/>
  <c r="J86" i="62" s="1"/>
  <c r="F89" i="62"/>
  <c r="J89" i="62" s="1" a="1"/>
  <c r="J89" i="62" s="1"/>
  <c r="F90" i="62"/>
  <c r="J90" i="62" s="1" a="1"/>
  <c r="J90" i="62" s="1"/>
  <c r="F91" i="62"/>
  <c r="J91" i="62" s="1" a="1"/>
  <c r="J91" i="62" s="1"/>
  <c r="F92" i="62"/>
  <c r="J92" i="62" s="1" a="1"/>
  <c r="J92" i="62" s="1"/>
  <c r="F93" i="62"/>
  <c r="J93" i="62" s="1" a="1"/>
  <c r="J93" i="62" s="1"/>
  <c r="F94" i="62"/>
  <c r="J94" i="62" s="1" a="1"/>
  <c r="J94" i="62" s="1"/>
  <c r="F95" i="62"/>
  <c r="J95" i="62" s="1" a="1"/>
  <c r="J95" i="62" s="1"/>
  <c r="F96" i="62"/>
  <c r="J96" i="62" s="1" a="1"/>
  <c r="J96" i="62" s="1"/>
  <c r="F57" i="62"/>
  <c r="F97" i="62"/>
  <c r="J97" i="62" s="1" a="1"/>
  <c r="J97" i="62" s="1"/>
  <c r="F98" i="62"/>
  <c r="F99" i="62"/>
  <c r="F66" i="62"/>
  <c r="F101" i="62"/>
  <c r="F100" i="62"/>
  <c r="F105" i="62"/>
  <c r="F104" i="62"/>
  <c r="F102" i="62"/>
  <c r="F103" i="62"/>
  <c r="J103" i="62" s="1" a="1"/>
  <c r="J103" i="62" s="1"/>
  <c r="F106" i="62"/>
  <c r="F107" i="62"/>
  <c r="J107" i="62" s="1" a="1"/>
  <c r="J107" i="62" s="1"/>
  <c r="F108" i="62"/>
  <c r="J108" i="62" s="1" a="1"/>
  <c r="J108" i="62" s="1"/>
  <c r="F109" i="62"/>
  <c r="F111" i="62"/>
  <c r="F110" i="62"/>
  <c r="J110" i="62" s="1" a="1"/>
  <c r="J110" i="62" s="1"/>
  <c r="F112" i="62"/>
  <c r="J112" i="62" s="1" a="1"/>
  <c r="J112" i="62" s="1"/>
  <c r="F113" i="62"/>
  <c r="J113" i="62" s="1" a="1"/>
  <c r="J113" i="62" s="1"/>
  <c r="F114" i="62"/>
  <c r="J114" i="62" s="1" a="1"/>
  <c r="J114" i="62" s="1"/>
  <c r="F115" i="62"/>
  <c r="J115" i="62" s="1" a="1"/>
  <c r="J115" i="62" s="1"/>
  <c r="F118" i="62"/>
  <c r="F117" i="62"/>
  <c r="F116" i="62"/>
  <c r="J116" i="62" s="1" a="1"/>
  <c r="J116" i="62" s="1"/>
  <c r="F119" i="62"/>
  <c r="F120" i="62"/>
  <c r="F121" i="62"/>
  <c r="F122" i="62"/>
  <c r="J122" i="62" s="1" a="1"/>
  <c r="J122" i="62" s="1"/>
  <c r="F123" i="62"/>
  <c r="F124" i="62"/>
  <c r="F125" i="62"/>
  <c r="J125" i="62" s="1" a="1"/>
  <c r="J125" i="62" s="1"/>
  <c r="F126" i="62"/>
  <c r="J126" i="62" s="1" a="1"/>
  <c r="J126" i="62" s="1"/>
  <c r="F127" i="62"/>
  <c r="J127" i="62" s="1" a="1"/>
  <c r="J127" i="62" s="1"/>
  <c r="F128" i="62"/>
  <c r="J128" i="62" s="1" a="1"/>
  <c r="J128" i="62" s="1"/>
  <c r="F129" i="62"/>
  <c r="J129" i="62" s="1" a="1"/>
  <c r="J129" i="62" s="1"/>
  <c r="F130" i="62"/>
  <c r="J130" i="62" s="1" a="1"/>
  <c r="J130" i="62" s="1"/>
  <c r="F131" i="62"/>
  <c r="F134" i="62"/>
  <c r="F132" i="62"/>
  <c r="F133" i="62"/>
  <c r="F136" i="62"/>
  <c r="F135" i="62"/>
  <c r="F137" i="62"/>
  <c r="F138" i="62"/>
  <c r="F139" i="62"/>
  <c r="F140" i="62"/>
  <c r="J140" i="62" s="1" a="1"/>
  <c r="J140" i="62" s="1"/>
  <c r="F141" i="62"/>
  <c r="J141" i="62" s="1" a="1"/>
  <c r="J141" i="62" s="1"/>
  <c r="F142" i="62"/>
  <c r="J142" i="62" s="1" a="1"/>
  <c r="J142" i="62" s="1"/>
  <c r="F143" i="62"/>
  <c r="J143" i="62" s="1" a="1"/>
  <c r="J143" i="62" s="1"/>
  <c r="F144" i="62"/>
  <c r="J144" i="62" s="1" a="1"/>
  <c r="J144" i="62" s="1"/>
  <c r="F145" i="62"/>
  <c r="J145" i="62" s="1" a="1"/>
  <c r="J145" i="62" s="1"/>
  <c r="F147" i="62"/>
  <c r="J147" i="62" s="1" a="1"/>
  <c r="J147" i="62" s="1"/>
  <c r="F146" i="62"/>
  <c r="J146" i="62" s="1" a="1"/>
  <c r="J146" i="62" s="1"/>
  <c r="F148" i="62"/>
  <c r="F151" i="62"/>
  <c r="F149" i="62"/>
  <c r="J149" i="62" s="1" a="1"/>
  <c r="J149" i="62" s="1"/>
  <c r="F150" i="62"/>
  <c r="J150" i="62" s="1" a="1"/>
  <c r="J150" i="62" s="1"/>
  <c r="F152" i="62"/>
  <c r="F153" i="62"/>
  <c r="J153" i="62" s="1" a="1"/>
  <c r="J153" i="62" s="1"/>
  <c r="F154" i="62"/>
  <c r="J154" i="62" s="1" a="1"/>
  <c r="J154" i="62" s="1"/>
  <c r="F155" i="62"/>
  <c r="J155" i="62" s="1" a="1"/>
  <c r="J155" i="62" s="1"/>
  <c r="F156" i="62"/>
  <c r="J156" i="62" s="1" a="1"/>
  <c r="J156" i="62" s="1"/>
  <c r="F157" i="62"/>
  <c r="F159" i="62"/>
  <c r="F158" i="62"/>
  <c r="J158" i="62" s="1" a="1"/>
  <c r="J158" i="62" s="1"/>
  <c r="F161" i="62"/>
  <c r="F160" i="62"/>
  <c r="F162" i="62"/>
  <c r="J162" i="62" s="1" a="1"/>
  <c r="J162" i="62" s="1"/>
  <c r="F163" i="62"/>
  <c r="J163" i="62" s="1" a="1"/>
  <c r="J163" i="62" s="1"/>
  <c r="F165" i="62"/>
  <c r="J165" i="62" s="1" a="1"/>
  <c r="J165" i="62" s="1"/>
  <c r="F164" i="62"/>
  <c r="J164" i="62" s="1" a="1"/>
  <c r="J164" i="62" s="1"/>
  <c r="F166" i="62"/>
  <c r="J166" i="62" s="1" a="1"/>
  <c r="J166" i="62" s="1"/>
  <c r="F167" i="62"/>
  <c r="J167" i="62" s="1" a="1"/>
  <c r="J167" i="62" s="1"/>
  <c r="F168" i="62"/>
  <c r="J168" i="62" s="1" a="1"/>
  <c r="J168" i="62" s="1"/>
  <c r="F169" i="62"/>
  <c r="J169" i="62" s="1" a="1"/>
  <c r="J169" i="62" s="1"/>
  <c r="F171" i="62"/>
  <c r="F170" i="62"/>
  <c r="J170" i="62" s="1" a="1"/>
  <c r="J170" i="62" s="1"/>
  <c r="F172" i="62"/>
  <c r="J172" i="62" s="1" a="1"/>
  <c r="J172" i="62" s="1"/>
  <c r="F173" i="62"/>
  <c r="J173" i="62" s="1" a="1"/>
  <c r="J173" i="62" s="1"/>
  <c r="F175" i="62"/>
  <c r="J175" i="62" s="1" a="1"/>
  <c r="J175" i="62" s="1"/>
  <c r="F174" i="62"/>
  <c r="J174" i="62" s="1" a="1"/>
  <c r="J174" i="62" s="1"/>
  <c r="F176" i="62"/>
  <c r="J176" i="62" s="1" a="1"/>
  <c r="J176" i="62" s="1"/>
  <c r="F177" i="62"/>
  <c r="J177" i="62" s="1" a="1"/>
  <c r="J177" i="62" s="1"/>
  <c r="F178" i="62"/>
  <c r="J178" i="62" s="1" a="1"/>
  <c r="J178" i="62" s="1"/>
  <c r="F179" i="62"/>
  <c r="J179" i="62" s="1" a="1"/>
  <c r="J179" i="62" s="1"/>
  <c r="F180" i="62"/>
  <c r="J180" i="62" s="1" a="1"/>
  <c r="J180" i="62" s="1"/>
  <c r="F181" i="62"/>
  <c r="F183" i="62"/>
  <c r="F182" i="62"/>
  <c r="J182" i="62" s="1" a="1"/>
  <c r="J182" i="62" s="1"/>
  <c r="F184" i="62"/>
  <c r="J184" i="62" s="1" a="1"/>
  <c r="J184" i="62" s="1"/>
  <c r="F185" i="62"/>
  <c r="J185" i="62" s="1" a="1"/>
  <c r="J185" i="62" s="1"/>
  <c r="F187" i="62"/>
  <c r="F186" i="62"/>
  <c r="J186" i="62" s="1" a="1"/>
  <c r="J186" i="62" s="1"/>
  <c r="F188" i="62"/>
  <c r="F189" i="62"/>
  <c r="F190" i="62"/>
  <c r="J190" i="62" s="1" a="1"/>
  <c r="J190" i="62" s="1"/>
  <c r="F191" i="62"/>
  <c r="F192" i="62"/>
  <c r="J192" i="62" s="1" a="1"/>
  <c r="J192" i="62" s="1"/>
  <c r="F193" i="62"/>
  <c r="J193" i="62" s="1" a="1"/>
  <c r="J193" i="62" s="1"/>
  <c r="F194" i="62"/>
  <c r="F195" i="62"/>
  <c r="F196" i="62"/>
  <c r="F197" i="62"/>
  <c r="F198" i="62"/>
  <c r="F199" i="62"/>
  <c r="J199" i="62" s="1" a="1"/>
  <c r="J199" i="62" s="1"/>
  <c r="F200" i="62"/>
  <c r="F201" i="62"/>
  <c r="J201" i="62" s="1" a="1"/>
  <c r="J201" i="62" s="1"/>
  <c r="F202" i="62"/>
  <c r="J202" i="62" s="1" a="1"/>
  <c r="J202" i="62" s="1"/>
  <c r="F203" i="62"/>
  <c r="F206" i="62"/>
  <c r="F205" i="62"/>
  <c r="J205" i="62" s="1" a="1"/>
  <c r="J205" i="62" s="1"/>
  <c r="F204" i="62"/>
  <c r="J204" i="62" s="1" a="1"/>
  <c r="J204" i="62" s="1"/>
  <c r="F208" i="62"/>
  <c r="F207" i="62"/>
  <c r="F209" i="62"/>
  <c r="F210" i="62"/>
  <c r="F212" i="62"/>
  <c r="J212" i="62" s="1" a="1"/>
  <c r="J212" i="62" s="1"/>
  <c r="F211" i="62"/>
  <c r="J211" i="62" s="1" a="1"/>
  <c r="J211" i="62" s="1"/>
  <c r="F213" i="62"/>
  <c r="F214" i="62"/>
  <c r="F215" i="62"/>
  <c r="F216" i="62"/>
  <c r="F217" i="62"/>
  <c r="J217" i="62" s="1" a="1"/>
  <c r="J217" i="62" s="1"/>
  <c r="F219" i="62"/>
  <c r="J219" i="62" s="1" a="1"/>
  <c r="J219" i="62" s="1"/>
  <c r="F218" i="62"/>
  <c r="J218" i="62" s="1" a="1"/>
  <c r="J218" i="62" s="1"/>
  <c r="F221" i="62"/>
  <c r="J221" i="62" s="1" a="1"/>
  <c r="J221" i="62" s="1"/>
  <c r="F220" i="62"/>
  <c r="J220" i="62" s="1" a="1"/>
  <c r="J220" i="62" s="1"/>
  <c r="J354" i="1"/>
  <c r="K354" i="1"/>
  <c r="L354" i="1"/>
  <c r="M354" i="1"/>
  <c r="N354" i="1"/>
  <c r="P354" i="1"/>
  <c r="O354" i="1" s="1"/>
  <c r="H472" i="39"/>
  <c r="I472" i="39" s="1"/>
  <c r="H471" i="39"/>
  <c r="I471" i="39" s="1"/>
  <c r="V202" i="62" l="1"/>
  <c r="Z202" i="62" a="1"/>
  <c r="Z202" i="62" s="1"/>
  <c r="X142" i="62" a="1"/>
  <c r="X142" i="62" s="1"/>
  <c r="W182" i="62" a="1"/>
  <c r="W182" i="62" s="1"/>
  <c r="X220" i="62" a="1"/>
  <c r="X220" i="62" s="1"/>
  <c r="X180" i="62" a="1"/>
  <c r="X180" i="62" s="1"/>
  <c r="W153" i="62" a="1"/>
  <c r="W153" i="62" s="1"/>
  <c r="X103" i="62" a="1"/>
  <c r="X103" i="62" s="1"/>
  <c r="W130" i="62" a="1"/>
  <c r="W130" i="62" s="1"/>
  <c r="W112" i="62" a="1"/>
  <c r="W112" i="62" s="1"/>
  <c r="W204" i="62" a="1"/>
  <c r="W204" i="62" s="1"/>
  <c r="X86" i="62" a="1"/>
  <c r="X86" i="62" s="1"/>
  <c r="W169" i="62" a="1"/>
  <c r="W169" i="62" s="1"/>
  <c r="W92" i="62" a="1"/>
  <c r="W92" i="62" s="1"/>
  <c r="W217" i="62" a="1"/>
  <c r="W217" i="62" s="1"/>
  <c r="W186" i="62" a="1"/>
  <c r="W186" i="62" s="1"/>
  <c r="W173" i="62" a="1"/>
  <c r="W173" i="62" s="1"/>
  <c r="W155" i="62" a="1"/>
  <c r="W155" i="62" s="1"/>
  <c r="W142" i="62" a="1"/>
  <c r="W142" i="62" s="1"/>
  <c r="W113" i="62" a="1"/>
  <c r="W113" i="62" s="1"/>
  <c r="W95" i="62" a="1"/>
  <c r="W95" i="62" s="1"/>
  <c r="W82" i="62" a="1"/>
  <c r="W82" i="62" s="1"/>
  <c r="X205" i="62" a="1"/>
  <c r="X205" i="62" s="1"/>
  <c r="X182" i="62" a="1"/>
  <c r="X182" i="62" s="1"/>
  <c r="X170" i="62" a="1"/>
  <c r="X170" i="62" s="1"/>
  <c r="X158" i="62" a="1"/>
  <c r="X158" i="62" s="1"/>
  <c r="X145" i="62" a="1"/>
  <c r="X145" i="62" s="1"/>
  <c r="X125" i="62" a="1"/>
  <c r="X125" i="62" s="1"/>
  <c r="X108" i="62" a="1"/>
  <c r="X108" i="62" s="1"/>
  <c r="W211" i="62" a="1"/>
  <c r="W211" i="62" s="1"/>
  <c r="W185" i="62" a="1"/>
  <c r="W185" i="62" s="1"/>
  <c r="W172" i="62" a="1"/>
  <c r="W172" i="62" s="1"/>
  <c r="W156" i="62" a="1"/>
  <c r="W156" i="62" s="1"/>
  <c r="W141" i="62" a="1"/>
  <c r="W141" i="62" s="1"/>
  <c r="W115" i="62" a="1"/>
  <c r="W115" i="62" s="1"/>
  <c r="W94" i="62" a="1"/>
  <c r="W94" i="62" s="1"/>
  <c r="X221" i="62" a="1"/>
  <c r="X221" i="62" s="1"/>
  <c r="X202" i="62" a="1"/>
  <c r="X202" i="62" s="1"/>
  <c r="X179" i="62" a="1"/>
  <c r="X179" i="62" s="1"/>
  <c r="X143" i="62" a="1"/>
  <c r="X143" i="62" s="1"/>
  <c r="X90" i="62" a="1"/>
  <c r="X90" i="62" s="1"/>
  <c r="W212" i="62" a="1"/>
  <c r="W212" i="62" s="1"/>
  <c r="W184" i="62" a="1"/>
  <c r="W184" i="62" s="1"/>
  <c r="W170" i="62" a="1"/>
  <c r="W170" i="62" s="1"/>
  <c r="W154" i="62" a="1"/>
  <c r="W154" i="62" s="1"/>
  <c r="W140" i="62" a="1"/>
  <c r="W140" i="62" s="1"/>
  <c r="W114" i="62" a="1"/>
  <c r="W114" i="62" s="1"/>
  <c r="W93" i="62" a="1"/>
  <c r="W93" i="62" s="1"/>
  <c r="X169" i="62" a="1"/>
  <c r="X169" i="62" s="1"/>
  <c r="X155" i="62" a="1"/>
  <c r="X155" i="62" s="1"/>
  <c r="X144" i="62" a="1"/>
  <c r="X144" i="62" s="1"/>
  <c r="X126" i="62" a="1"/>
  <c r="X126" i="62" s="1"/>
  <c r="X107" i="62" a="1"/>
  <c r="X107" i="62" s="1"/>
  <c r="X89" i="62" a="1"/>
  <c r="X89" i="62" s="1"/>
  <c r="W205" i="62" a="1"/>
  <c r="W205" i="62" s="1"/>
  <c r="W179" i="62" a="1"/>
  <c r="W179" i="62" s="1"/>
  <c r="W168" i="62" a="1"/>
  <c r="W168" i="62" s="1"/>
  <c r="W128" i="62" a="1"/>
  <c r="W128" i="62" s="1"/>
  <c r="W110" i="62" a="1"/>
  <c r="W110" i="62" s="1"/>
  <c r="W91" i="62" a="1"/>
  <c r="W91" i="62" s="1"/>
  <c r="X199" i="62" a="1"/>
  <c r="X199" i="62" s="1"/>
  <c r="X168" i="62" a="1"/>
  <c r="X168" i="62" s="1"/>
  <c r="X154" i="62" a="1"/>
  <c r="X154" i="62" s="1"/>
  <c r="X116" i="62" a="1"/>
  <c r="X116" i="62" s="1"/>
  <c r="X97" i="62" a="1"/>
  <c r="X97" i="62" s="1"/>
  <c r="X85" i="62" a="1"/>
  <c r="X85" i="62" s="1"/>
  <c r="W167" i="62" a="1"/>
  <c r="W167" i="62" s="1"/>
  <c r="W150" i="62" a="1"/>
  <c r="W150" i="62" s="1"/>
  <c r="W129" i="62" a="1"/>
  <c r="W129" i="62" s="1"/>
  <c r="W108" i="62" a="1"/>
  <c r="W108" i="62" s="1"/>
  <c r="W90" i="62" a="1"/>
  <c r="W90" i="62" s="1"/>
  <c r="X219" i="62" a="1"/>
  <c r="X219" i="62" s="1"/>
  <c r="X193" i="62" a="1"/>
  <c r="X193" i="62" s="1"/>
  <c r="X178" i="62" a="1"/>
  <c r="X178" i="62" s="1"/>
  <c r="X167" i="62" a="1"/>
  <c r="X167" i="62" s="1"/>
  <c r="X153" i="62" a="1"/>
  <c r="X153" i="62" s="1"/>
  <c r="X140" i="62" a="1"/>
  <c r="X140" i="62" s="1"/>
  <c r="X83" i="62" a="1"/>
  <c r="X83" i="62" s="1"/>
  <c r="W221" i="62" a="1"/>
  <c r="W221" i="62" s="1"/>
  <c r="W202" i="62" a="1"/>
  <c r="W202" i="62" s="1"/>
  <c r="W180" i="62" a="1"/>
  <c r="W180" i="62" s="1"/>
  <c r="W166" i="62" a="1"/>
  <c r="W166" i="62" s="1"/>
  <c r="W149" i="62" a="1"/>
  <c r="W149" i="62" s="1"/>
  <c r="W127" i="62" a="1"/>
  <c r="W127" i="62" s="1"/>
  <c r="W107" i="62" a="1"/>
  <c r="W107" i="62" s="1"/>
  <c r="W89" i="62" a="1"/>
  <c r="W89" i="62" s="1"/>
  <c r="X217" i="62" a="1"/>
  <c r="X217" i="62" s="1"/>
  <c r="X192" i="62" a="1"/>
  <c r="X192" i="62" s="1"/>
  <c r="X177" i="62" a="1"/>
  <c r="X177" i="62" s="1"/>
  <c r="X166" i="62" a="1"/>
  <c r="X166" i="62" s="1"/>
  <c r="X150" i="62" a="1"/>
  <c r="X150" i="62" s="1"/>
  <c r="X130" i="62" a="1"/>
  <c r="X130" i="62" s="1"/>
  <c r="X115" i="62" a="1"/>
  <c r="X115" i="62" s="1"/>
  <c r="X96" i="62" a="1"/>
  <c r="X96" i="62" s="1"/>
  <c r="X82" i="62" a="1"/>
  <c r="X82" i="62" s="1"/>
  <c r="X122" i="62" a="1"/>
  <c r="X122" i="62" s="1"/>
  <c r="W220" i="62" a="1"/>
  <c r="W220" i="62" s="1"/>
  <c r="W201" i="62" a="1"/>
  <c r="W201" i="62" s="1"/>
  <c r="W178" i="62" a="1"/>
  <c r="W178" i="62" s="1"/>
  <c r="W164" i="62" a="1"/>
  <c r="W164" i="62" s="1"/>
  <c r="W146" i="62" a="1"/>
  <c r="W146" i="62" s="1"/>
  <c r="W125" i="62" a="1"/>
  <c r="W125" i="62" s="1"/>
  <c r="W103" i="62" a="1"/>
  <c r="W103" i="62" s="1"/>
  <c r="X176" i="62" a="1"/>
  <c r="X176" i="62" s="1"/>
  <c r="X164" i="62" a="1"/>
  <c r="X164" i="62" s="1"/>
  <c r="X149" i="62" a="1"/>
  <c r="X149" i="62" s="1"/>
  <c r="X128" i="62" a="1"/>
  <c r="X128" i="62" s="1"/>
  <c r="X114" i="62" a="1"/>
  <c r="X114" i="62" s="1"/>
  <c r="X95" i="62" a="1"/>
  <c r="X95" i="62" s="1"/>
  <c r="W199" i="62" a="1"/>
  <c r="W199" i="62" s="1"/>
  <c r="W177" i="62" a="1"/>
  <c r="W177" i="62" s="1"/>
  <c r="W165" i="62" a="1"/>
  <c r="W165" i="62" s="1"/>
  <c r="W147" i="62" a="1"/>
  <c r="W147" i="62" s="1"/>
  <c r="W126" i="62" a="1"/>
  <c r="W126" i="62" s="1"/>
  <c r="W86" i="62" a="1"/>
  <c r="W86" i="62" s="1"/>
  <c r="X211" i="62" a="1"/>
  <c r="X211" i="62" s="1"/>
  <c r="X174" i="62" a="1"/>
  <c r="X174" i="62" s="1"/>
  <c r="X165" i="62" a="1"/>
  <c r="X165" i="62" s="1"/>
  <c r="X146" i="62" a="1"/>
  <c r="X146" i="62" s="1"/>
  <c r="X129" i="62" a="1"/>
  <c r="X129" i="62" s="1"/>
  <c r="X94" i="62" a="1"/>
  <c r="X94" i="62" s="1"/>
  <c r="W218" i="62" a="1"/>
  <c r="W218" i="62" s="1"/>
  <c r="W193" i="62" a="1"/>
  <c r="W193" i="62" s="1"/>
  <c r="W176" i="62" a="1"/>
  <c r="W176" i="62" s="1"/>
  <c r="W163" i="62" a="1"/>
  <c r="W163" i="62" s="1"/>
  <c r="W145" i="62" a="1"/>
  <c r="W145" i="62" s="1"/>
  <c r="W97" i="62" a="1"/>
  <c r="W97" i="62" s="1"/>
  <c r="X186" i="62" a="1"/>
  <c r="X186" i="62" s="1"/>
  <c r="X175" i="62" a="1"/>
  <c r="X175" i="62" s="1"/>
  <c r="X163" i="62" a="1"/>
  <c r="X163" i="62" s="1"/>
  <c r="X112" i="62" a="1"/>
  <c r="X112" i="62" s="1"/>
  <c r="X93" i="62" a="1"/>
  <c r="X93" i="62" s="1"/>
  <c r="W192" i="62" a="1"/>
  <c r="W192" i="62" s="1"/>
  <c r="W174" i="62" a="1"/>
  <c r="W174" i="62" s="1"/>
  <c r="W162" i="62" a="1"/>
  <c r="W162" i="62" s="1"/>
  <c r="W143" i="62" a="1"/>
  <c r="W143" i="62" s="1"/>
  <c r="W122" i="62" a="1"/>
  <c r="W122" i="62" s="1"/>
  <c r="W96" i="62" a="1"/>
  <c r="W96" i="62" s="1"/>
  <c r="W85" i="62" a="1"/>
  <c r="W85" i="62" s="1"/>
  <c r="X212" i="62" a="1"/>
  <c r="X212" i="62" s="1"/>
  <c r="X185" i="62" a="1"/>
  <c r="X185" i="62" s="1"/>
  <c r="X147" i="62" a="1"/>
  <c r="X147" i="62" s="1"/>
  <c r="X127" i="62" a="1"/>
  <c r="X127" i="62" s="1"/>
  <c r="X110" i="62" a="1"/>
  <c r="X110" i="62" s="1"/>
  <c r="X201" i="62" a="1"/>
  <c r="X201" i="62" s="1"/>
  <c r="W219" i="62" a="1"/>
  <c r="W219" i="62" s="1"/>
  <c r="W190" i="62" a="1"/>
  <c r="W190" i="62" s="1"/>
  <c r="W175" i="62" a="1"/>
  <c r="W175" i="62" s="1"/>
  <c r="W158" i="62" a="1"/>
  <c r="W158" i="62" s="1"/>
  <c r="W144" i="62" a="1"/>
  <c r="W144" i="62" s="1"/>
  <c r="W116" i="62" a="1"/>
  <c r="W116" i="62" s="1"/>
  <c r="W83" i="62" a="1"/>
  <c r="W83" i="62" s="1"/>
  <c r="X204" i="62" a="1"/>
  <c r="X204" i="62" s="1"/>
  <c r="X184" i="62" a="1"/>
  <c r="X184" i="62" s="1"/>
  <c r="X172" i="62" a="1"/>
  <c r="X172" i="62" s="1"/>
  <c r="X162" i="62" a="1"/>
  <c r="X162" i="62" s="1"/>
  <c r="X92" i="62" a="1"/>
  <c r="X92" i="62" s="1"/>
  <c r="Y174" i="62" a="1"/>
  <c r="Y174" i="62" s="1"/>
  <c r="Y175" i="62" a="1"/>
  <c r="Y175" i="62" s="1"/>
  <c r="Y142" i="62" a="1"/>
  <c r="Y142" i="62" s="1"/>
  <c r="Y114" i="62" a="1"/>
  <c r="Y114" i="62" s="1"/>
  <c r="Y144" i="62" a="1"/>
  <c r="Y144" i="62" s="1"/>
  <c r="Y192" i="62" a="1"/>
  <c r="Y192" i="62" s="1"/>
  <c r="Y108" i="62" a="1"/>
  <c r="Y108" i="62" s="1"/>
  <c r="Y199" i="62" a="1"/>
  <c r="Y199" i="62" s="1"/>
  <c r="Y107" i="62" a="1"/>
  <c r="Y107" i="62" s="1"/>
  <c r="Y103" i="62" a="1"/>
  <c r="Y103" i="62" s="1"/>
  <c r="Y184" i="62" a="1"/>
  <c r="Y184" i="62" s="1"/>
  <c r="Y163" i="62" a="1"/>
  <c r="Y163" i="62" s="1"/>
  <c r="Y97" i="62" a="1"/>
  <c r="Y97" i="62" s="1"/>
  <c r="Y204" i="62" a="1"/>
  <c r="Y204" i="62" s="1"/>
  <c r="Y205" i="62" a="1"/>
  <c r="Y205" i="62" s="1"/>
  <c r="Y127" i="62" a="1"/>
  <c r="Y127" i="62" s="1"/>
  <c r="Y162" i="62" a="1"/>
  <c r="Y162" i="62" s="1"/>
  <c r="Y126" i="62" a="1"/>
  <c r="Y126" i="62" s="1"/>
  <c r="Y177" i="62" a="1"/>
  <c r="Y177" i="62" s="1"/>
  <c r="Y95" i="62" a="1"/>
  <c r="Y95" i="62" s="1"/>
  <c r="Y125" i="62" a="1"/>
  <c r="Y125" i="62" s="1"/>
  <c r="AA125" i="62" s="1"/>
  <c r="Y145" i="62" a="1"/>
  <c r="Y145" i="62" s="1"/>
  <c r="Y122" i="62" a="1"/>
  <c r="Y122" i="62" s="1"/>
  <c r="AA122" i="62" s="1"/>
  <c r="O122" i="62" s="1"/>
  <c r="Y220" i="62" a="1"/>
  <c r="Y220" i="62" s="1"/>
  <c r="Y176" i="62" a="1"/>
  <c r="Y176" i="62" s="1"/>
  <c r="Y94" i="62" a="1"/>
  <c r="Y94" i="62" s="1"/>
  <c r="Y164" i="62" a="1"/>
  <c r="Y164" i="62" s="1"/>
  <c r="Y165" i="62" a="1"/>
  <c r="Y165" i="62" s="1"/>
  <c r="Y143" i="62" a="1"/>
  <c r="Y143" i="62" s="1"/>
  <c r="Y115" i="62" a="1"/>
  <c r="Y115" i="62" s="1"/>
  <c r="Y93" i="62" a="1"/>
  <c r="Y93" i="62" s="1"/>
  <c r="K190" i="62" a="1"/>
  <c r="K190" i="62" s="1"/>
  <c r="Y190" i="62" a="1"/>
  <c r="Y190" i="62" s="1"/>
  <c r="AA190" i="62" s="1"/>
  <c r="O190" i="62" s="1"/>
  <c r="K113" i="62" a="1"/>
  <c r="K113" i="62" s="1"/>
  <c r="Y113" i="62" a="1"/>
  <c r="Y113" i="62" s="1"/>
  <c r="AA113" i="62" s="1"/>
  <c r="O113" i="62" s="1"/>
  <c r="K218" i="62" a="1"/>
  <c r="K218" i="62" s="1"/>
  <c r="Y218" i="62" a="1"/>
  <c r="Y218" i="62" s="1"/>
  <c r="AA218" i="62" s="1"/>
  <c r="O218" i="62" s="1"/>
  <c r="K141" i="62" a="1"/>
  <c r="K141" i="62" s="1"/>
  <c r="Y141" i="62" a="1"/>
  <c r="Y141" i="62" s="1"/>
  <c r="AA141" i="62" s="1"/>
  <c r="O141" i="62" s="1"/>
  <c r="K173" i="62" a="1"/>
  <c r="K173" i="62" s="1"/>
  <c r="Y173" i="62" a="1"/>
  <c r="Y173" i="62" s="1"/>
  <c r="AA173" i="62" s="1"/>
  <c r="O173" i="62" s="1"/>
  <c r="K91" i="62" a="1"/>
  <c r="K91" i="62" s="1"/>
  <c r="Y91" i="62" a="1"/>
  <c r="Y91" i="62" s="1"/>
  <c r="AA91" i="62" s="1"/>
  <c r="O91" i="62" s="1"/>
  <c r="K156" i="62" a="1"/>
  <c r="K156" i="62" s="1"/>
  <c r="Y156" i="62" a="1"/>
  <c r="Y156" i="62" s="1"/>
  <c r="AA156" i="62" s="1"/>
  <c r="O156" i="62" s="1"/>
  <c r="Y90" i="62" a="1"/>
  <c r="Y90" i="62" s="1"/>
  <c r="Y89" i="62" a="1"/>
  <c r="Y89" i="62" s="1"/>
  <c r="Y86" i="62" a="1"/>
  <c r="Y86" i="62" s="1"/>
  <c r="Y155" i="62" a="1"/>
  <c r="Y155" i="62" s="1"/>
  <c r="Y150" i="62" a="1"/>
  <c r="Y150" i="62" s="1"/>
  <c r="Y169" i="62" a="1"/>
  <c r="Y169" i="62" s="1"/>
  <c r="Y217" i="62" a="1"/>
  <c r="Y217" i="62" s="1"/>
  <c r="AA217" i="62" s="1"/>
  <c r="Y179" i="62" a="1"/>
  <c r="Y179" i="62" s="1"/>
  <c r="Y110" i="62" a="1"/>
  <c r="Y110" i="62" s="1"/>
  <c r="Y83" i="62" a="1"/>
  <c r="Y83" i="62" s="1"/>
  <c r="Y219" i="62" a="1"/>
  <c r="Y219" i="62" s="1"/>
  <c r="Y168" i="62" a="1"/>
  <c r="Y168" i="62" s="1"/>
  <c r="Y149" i="62" a="1"/>
  <c r="Y149" i="62" s="1"/>
  <c r="Y130" i="62" a="1"/>
  <c r="Y130" i="62" s="1"/>
  <c r="Y185" i="62" a="1"/>
  <c r="Y185" i="62" s="1"/>
  <c r="Y167" i="62" a="1"/>
  <c r="Y167" i="62" s="1"/>
  <c r="Y154" i="62" a="1"/>
  <c r="Y154" i="62" s="1"/>
  <c r="AA154" i="62" s="1"/>
  <c r="Y128" i="62" a="1"/>
  <c r="Y128" i="62" s="1"/>
  <c r="Y116" i="62" a="1"/>
  <c r="Y116" i="62" s="1"/>
  <c r="AA116" i="62" s="1"/>
  <c r="Y92" i="62" a="1"/>
  <c r="Y92" i="62" s="1"/>
  <c r="Y85" i="62" a="1"/>
  <c r="Y85" i="62" s="1"/>
  <c r="Y170" i="62" a="1"/>
  <c r="Y170" i="62" s="1"/>
  <c r="Y112" i="62" a="1"/>
  <c r="Y112" i="62" s="1"/>
  <c r="Y182" i="62" a="1"/>
  <c r="Y182" i="62" s="1"/>
  <c r="Y202" i="62" a="1"/>
  <c r="Y202" i="62" s="1"/>
  <c r="Y180" i="62" a="1"/>
  <c r="Y180" i="62" s="1"/>
  <c r="Y153" i="62" a="1"/>
  <c r="Y153" i="62" s="1"/>
  <c r="Y146" i="62" a="1"/>
  <c r="Y146" i="62" s="1"/>
  <c r="Y186" i="62" a="1"/>
  <c r="Y186" i="62" s="1"/>
  <c r="Y172" i="62" a="1"/>
  <c r="Y172" i="62" s="1"/>
  <c r="Y211" i="62" a="1"/>
  <c r="Y211" i="62" s="1"/>
  <c r="Y212" i="62" a="1"/>
  <c r="Y212" i="62" s="1"/>
  <c r="Y221" i="62" a="1"/>
  <c r="Y221" i="62" s="1"/>
  <c r="Y201" i="62" a="1"/>
  <c r="Y201" i="62" s="1"/>
  <c r="Y193" i="62" a="1"/>
  <c r="Y193" i="62" s="1"/>
  <c r="Y178" i="62" a="1"/>
  <c r="Y178" i="62" s="1"/>
  <c r="Y166" i="62" a="1"/>
  <c r="Y166" i="62" s="1"/>
  <c r="Y158" i="62" a="1"/>
  <c r="Y158" i="62" s="1"/>
  <c r="Y147" i="62" a="1"/>
  <c r="Y147" i="62" s="1"/>
  <c r="Y140" i="62" a="1"/>
  <c r="Y140" i="62" s="1"/>
  <c r="Y129" i="62" a="1"/>
  <c r="Y129" i="62" s="1"/>
  <c r="Y96" i="62" a="1"/>
  <c r="Y96" i="62" s="1"/>
  <c r="Y82" i="62" a="1"/>
  <c r="Y82" i="62" s="1"/>
  <c r="Q356" i="1"/>
  <c r="Q355" i="1"/>
  <c r="Q354" i="1"/>
  <c r="I73" i="48"/>
  <c r="K73" i="48"/>
  <c r="J73" i="48" s="1"/>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I42" i="48"/>
  <c r="I43" i="48"/>
  <c r="I44" i="48"/>
  <c r="I45" i="48"/>
  <c r="I46" i="48"/>
  <c r="I47" i="48"/>
  <c r="I48" i="48"/>
  <c r="I49" i="48"/>
  <c r="I50" i="48"/>
  <c r="I51" i="48"/>
  <c r="I52" i="48"/>
  <c r="I53" i="48"/>
  <c r="I54" i="48"/>
  <c r="I55" i="48"/>
  <c r="I56" i="48"/>
  <c r="I57" i="48"/>
  <c r="I58" i="48"/>
  <c r="I59" i="48"/>
  <c r="I60" i="48"/>
  <c r="I61" i="48"/>
  <c r="I62" i="48"/>
  <c r="I63" i="48"/>
  <c r="I64" i="48"/>
  <c r="I65" i="48"/>
  <c r="I66" i="48"/>
  <c r="I67" i="48"/>
  <c r="I68" i="48"/>
  <c r="I69" i="48"/>
  <c r="I70" i="48"/>
  <c r="I71" i="48"/>
  <c r="I72" i="48"/>
  <c r="K12" i="48"/>
  <c r="J12" i="48" s="1"/>
  <c r="K13" i="48"/>
  <c r="J13" i="48" s="1"/>
  <c r="K14" i="48"/>
  <c r="J14" i="48" s="1"/>
  <c r="K15" i="48"/>
  <c r="J15" i="48" s="1"/>
  <c r="K16" i="48"/>
  <c r="J16" i="48" s="1"/>
  <c r="K17" i="48"/>
  <c r="J17" i="48" s="1"/>
  <c r="K18" i="48"/>
  <c r="J18" i="48" s="1"/>
  <c r="K19" i="48"/>
  <c r="J19" i="48" s="1"/>
  <c r="K20" i="48"/>
  <c r="J20" i="48" s="1"/>
  <c r="K21" i="48"/>
  <c r="J21" i="48" s="1"/>
  <c r="K22" i="48"/>
  <c r="J22" i="48" s="1"/>
  <c r="K23" i="48"/>
  <c r="J23" i="48" s="1"/>
  <c r="K24" i="48"/>
  <c r="J24" i="48" s="1"/>
  <c r="K25" i="48"/>
  <c r="J25" i="48" s="1"/>
  <c r="K26" i="48"/>
  <c r="J26" i="48" s="1"/>
  <c r="K27" i="48"/>
  <c r="J27" i="48" s="1"/>
  <c r="K28" i="48"/>
  <c r="J28" i="48" s="1"/>
  <c r="K29" i="48"/>
  <c r="J29" i="48" s="1"/>
  <c r="K30" i="48"/>
  <c r="J30" i="48" s="1"/>
  <c r="K31" i="48"/>
  <c r="J31" i="48" s="1"/>
  <c r="K32" i="48"/>
  <c r="J32" i="48" s="1"/>
  <c r="K33" i="48"/>
  <c r="J33" i="48" s="1"/>
  <c r="K34" i="48"/>
  <c r="J34" i="48" s="1"/>
  <c r="K35" i="48"/>
  <c r="J35" i="48" s="1"/>
  <c r="K36" i="48"/>
  <c r="J36" i="48" s="1"/>
  <c r="K37" i="48"/>
  <c r="J37" i="48" s="1"/>
  <c r="K38" i="48"/>
  <c r="J38" i="48" s="1"/>
  <c r="K39" i="48"/>
  <c r="J39" i="48" s="1"/>
  <c r="K40" i="48"/>
  <c r="J40" i="48" s="1"/>
  <c r="K41" i="48"/>
  <c r="J41" i="48" s="1"/>
  <c r="K42" i="48"/>
  <c r="J42" i="48" s="1"/>
  <c r="K43" i="48"/>
  <c r="J43" i="48" s="1"/>
  <c r="K44" i="48"/>
  <c r="J44" i="48" s="1"/>
  <c r="K45" i="48"/>
  <c r="J45" i="48" s="1"/>
  <c r="K46" i="48"/>
  <c r="J46" i="48" s="1"/>
  <c r="K47" i="48"/>
  <c r="J47" i="48" s="1"/>
  <c r="K48" i="48"/>
  <c r="J48" i="48" s="1"/>
  <c r="K52" i="48"/>
  <c r="J52" i="48" s="1"/>
  <c r="K50" i="48"/>
  <c r="J50" i="48" s="1"/>
  <c r="K53" i="48"/>
  <c r="J53" i="48" s="1"/>
  <c r="K51" i="48"/>
  <c r="J51" i="48" s="1"/>
  <c r="K57" i="48"/>
  <c r="J57" i="48" s="1"/>
  <c r="K56" i="48"/>
  <c r="J56" i="48" s="1"/>
  <c r="K55" i="48"/>
  <c r="J55" i="48" s="1"/>
  <c r="K49" i="48"/>
  <c r="J49" i="48" s="1"/>
  <c r="K54" i="48"/>
  <c r="J54" i="48" s="1"/>
  <c r="K58" i="48"/>
  <c r="J58" i="48" s="1"/>
  <c r="K59" i="48"/>
  <c r="J59" i="48" s="1"/>
  <c r="K60" i="48"/>
  <c r="J60" i="48" s="1"/>
  <c r="K61" i="48"/>
  <c r="J61" i="48" s="1"/>
  <c r="K62" i="48"/>
  <c r="J62" i="48" s="1"/>
  <c r="K64" i="48"/>
  <c r="J64" i="48" s="1"/>
  <c r="K67" i="48"/>
  <c r="J67" i="48" s="1"/>
  <c r="K68" i="48"/>
  <c r="J68" i="48" s="1"/>
  <c r="K69" i="48"/>
  <c r="J69" i="48" s="1"/>
  <c r="K70" i="48"/>
  <c r="J70" i="48" s="1"/>
  <c r="K71" i="48"/>
  <c r="J71" i="48" s="1"/>
  <c r="K72" i="48"/>
  <c r="J72" i="48" s="1"/>
  <c r="K63" i="48"/>
  <c r="J63" i="48" s="1"/>
  <c r="K65" i="48"/>
  <c r="J65" i="48" s="1"/>
  <c r="K66" i="48"/>
  <c r="J66" i="48" s="1"/>
  <c r="P40" i="63"/>
  <c r="P41" i="63"/>
  <c r="P42" i="63"/>
  <c r="P43" i="63"/>
  <c r="P44" i="63"/>
  <c r="P45" i="63"/>
  <c r="P46" i="63"/>
  <c r="P47" i="63"/>
  <c r="P48" i="63"/>
  <c r="P49" i="63"/>
  <c r="P50" i="63"/>
  <c r="F40" i="63"/>
  <c r="F41" i="63"/>
  <c r="F42" i="63"/>
  <c r="F43" i="63"/>
  <c r="F44" i="63"/>
  <c r="F45" i="63"/>
  <c r="F46" i="63"/>
  <c r="F47" i="63"/>
  <c r="F48" i="63"/>
  <c r="F49" i="63"/>
  <c r="F50" i="63"/>
  <c r="P13" i="1"/>
  <c r="O13" i="1" s="1"/>
  <c r="P14" i="1"/>
  <c r="O14" i="1" s="1"/>
  <c r="P15" i="1"/>
  <c r="O15" i="1" s="1"/>
  <c r="P16" i="1"/>
  <c r="O16" i="1" s="1"/>
  <c r="P17" i="1"/>
  <c r="O17" i="1" s="1"/>
  <c r="P18" i="1"/>
  <c r="O18" i="1" s="1"/>
  <c r="P19" i="1"/>
  <c r="O19" i="1" s="1"/>
  <c r="P20" i="1"/>
  <c r="O20" i="1" s="1"/>
  <c r="P21" i="1"/>
  <c r="O21" i="1" s="1"/>
  <c r="P22" i="1"/>
  <c r="O22" i="1" s="1"/>
  <c r="P23" i="1"/>
  <c r="O23" i="1" s="1"/>
  <c r="P24" i="1"/>
  <c r="O24" i="1" s="1"/>
  <c r="P25" i="1"/>
  <c r="O25" i="1" s="1"/>
  <c r="P26" i="1"/>
  <c r="O26" i="1" s="1"/>
  <c r="P27" i="1"/>
  <c r="O27" i="1" s="1"/>
  <c r="P28" i="1"/>
  <c r="O28" i="1" s="1"/>
  <c r="P29" i="1"/>
  <c r="O29" i="1" s="1"/>
  <c r="P30" i="1"/>
  <c r="O30" i="1" s="1"/>
  <c r="P31" i="1"/>
  <c r="O31" i="1" s="1"/>
  <c r="P32" i="1"/>
  <c r="O32" i="1" s="1"/>
  <c r="P33" i="1"/>
  <c r="O33" i="1" s="1"/>
  <c r="P34" i="1"/>
  <c r="O34" i="1" s="1"/>
  <c r="P35" i="1"/>
  <c r="O35" i="1" s="1"/>
  <c r="P36" i="1"/>
  <c r="O36" i="1" s="1"/>
  <c r="P37" i="1"/>
  <c r="O37" i="1" s="1"/>
  <c r="P38" i="1"/>
  <c r="O38" i="1" s="1"/>
  <c r="P39" i="1"/>
  <c r="O39" i="1" s="1"/>
  <c r="P40" i="1"/>
  <c r="O40" i="1" s="1"/>
  <c r="P41" i="1"/>
  <c r="O41" i="1" s="1"/>
  <c r="P42" i="1"/>
  <c r="O42" i="1" s="1"/>
  <c r="P43" i="1"/>
  <c r="O43" i="1" s="1"/>
  <c r="P44" i="1"/>
  <c r="O44" i="1" s="1"/>
  <c r="P45" i="1"/>
  <c r="O45" i="1" s="1"/>
  <c r="P46" i="1"/>
  <c r="O46" i="1" s="1"/>
  <c r="P47" i="1"/>
  <c r="O47" i="1" s="1"/>
  <c r="P48" i="1"/>
  <c r="O48" i="1" s="1"/>
  <c r="P49" i="1"/>
  <c r="O49" i="1" s="1"/>
  <c r="P50" i="1"/>
  <c r="O50" i="1" s="1"/>
  <c r="P51" i="1"/>
  <c r="O51" i="1" s="1"/>
  <c r="P52" i="1"/>
  <c r="O52" i="1" s="1"/>
  <c r="P53" i="1"/>
  <c r="O53" i="1" s="1"/>
  <c r="P54" i="1"/>
  <c r="O54" i="1" s="1"/>
  <c r="P55" i="1"/>
  <c r="O55" i="1" s="1"/>
  <c r="P56" i="1"/>
  <c r="O56" i="1" s="1"/>
  <c r="P57" i="1"/>
  <c r="O57" i="1" s="1"/>
  <c r="P58" i="1"/>
  <c r="O58" i="1" s="1"/>
  <c r="P59" i="1"/>
  <c r="O59" i="1" s="1"/>
  <c r="P60" i="1"/>
  <c r="O60" i="1" s="1"/>
  <c r="P61" i="1"/>
  <c r="O61" i="1" s="1"/>
  <c r="P62" i="1"/>
  <c r="O62" i="1" s="1"/>
  <c r="P63" i="1"/>
  <c r="O63" i="1" s="1"/>
  <c r="P64" i="1"/>
  <c r="O64" i="1" s="1"/>
  <c r="P65" i="1"/>
  <c r="O65" i="1" s="1"/>
  <c r="P66" i="1"/>
  <c r="O66" i="1" s="1"/>
  <c r="P67" i="1"/>
  <c r="O67" i="1" s="1"/>
  <c r="P68" i="1"/>
  <c r="O68" i="1" s="1"/>
  <c r="P69" i="1"/>
  <c r="O69" i="1" s="1"/>
  <c r="P70" i="1"/>
  <c r="O70" i="1" s="1"/>
  <c r="P71" i="1"/>
  <c r="O71" i="1" s="1"/>
  <c r="P72" i="1"/>
  <c r="O72" i="1" s="1"/>
  <c r="P73" i="1"/>
  <c r="O73" i="1" s="1"/>
  <c r="P74" i="1"/>
  <c r="O74" i="1" s="1"/>
  <c r="P75" i="1"/>
  <c r="O75" i="1" s="1"/>
  <c r="P76" i="1"/>
  <c r="O76" i="1" s="1"/>
  <c r="P77" i="1"/>
  <c r="O77" i="1" s="1"/>
  <c r="P78" i="1"/>
  <c r="O78" i="1" s="1"/>
  <c r="P79" i="1"/>
  <c r="O79" i="1" s="1"/>
  <c r="P80" i="1"/>
  <c r="O80" i="1" s="1"/>
  <c r="P81" i="1"/>
  <c r="O81" i="1" s="1"/>
  <c r="P82" i="1"/>
  <c r="O82" i="1" s="1"/>
  <c r="P83" i="1"/>
  <c r="O83" i="1" s="1"/>
  <c r="P84" i="1"/>
  <c r="O84" i="1" s="1"/>
  <c r="P85" i="1"/>
  <c r="O85" i="1" s="1"/>
  <c r="P86" i="1"/>
  <c r="O86" i="1" s="1"/>
  <c r="P87" i="1"/>
  <c r="O87" i="1" s="1"/>
  <c r="P88" i="1"/>
  <c r="O88" i="1" s="1"/>
  <c r="P89" i="1"/>
  <c r="O89" i="1" s="1"/>
  <c r="P90" i="1"/>
  <c r="O90" i="1" s="1"/>
  <c r="P91" i="1"/>
  <c r="O91" i="1" s="1"/>
  <c r="P92" i="1"/>
  <c r="O92" i="1" s="1"/>
  <c r="P93" i="1"/>
  <c r="O93" i="1" s="1"/>
  <c r="P94" i="1"/>
  <c r="O94" i="1" s="1"/>
  <c r="P95" i="1"/>
  <c r="O95" i="1" s="1"/>
  <c r="P96" i="1"/>
  <c r="O96" i="1" s="1"/>
  <c r="P97" i="1"/>
  <c r="O97" i="1" s="1"/>
  <c r="P98" i="1"/>
  <c r="O98" i="1" s="1"/>
  <c r="P99" i="1"/>
  <c r="O99" i="1" s="1"/>
  <c r="P100" i="1"/>
  <c r="O100" i="1" s="1"/>
  <c r="P101" i="1"/>
  <c r="O101" i="1" s="1"/>
  <c r="P102" i="1"/>
  <c r="O102" i="1" s="1"/>
  <c r="P103" i="1"/>
  <c r="O103" i="1" s="1"/>
  <c r="P104" i="1"/>
  <c r="O104" i="1" s="1"/>
  <c r="P105" i="1"/>
  <c r="O105" i="1" s="1"/>
  <c r="P106" i="1"/>
  <c r="O106" i="1" s="1"/>
  <c r="P107" i="1"/>
  <c r="O107" i="1" s="1"/>
  <c r="P108" i="1"/>
  <c r="O108" i="1" s="1"/>
  <c r="P109" i="1"/>
  <c r="O109" i="1" s="1"/>
  <c r="P110" i="1"/>
  <c r="O110" i="1" s="1"/>
  <c r="P111" i="1"/>
  <c r="O111" i="1" s="1"/>
  <c r="P112" i="1"/>
  <c r="O112" i="1" s="1"/>
  <c r="P113" i="1"/>
  <c r="O113" i="1" s="1"/>
  <c r="P114" i="1"/>
  <c r="O114" i="1" s="1"/>
  <c r="P115" i="1"/>
  <c r="O115" i="1" s="1"/>
  <c r="P116" i="1"/>
  <c r="O116" i="1" s="1"/>
  <c r="P117" i="1"/>
  <c r="O117" i="1" s="1"/>
  <c r="P118" i="1"/>
  <c r="O118" i="1" s="1"/>
  <c r="P119" i="1"/>
  <c r="O119" i="1" s="1"/>
  <c r="P120" i="1"/>
  <c r="O120" i="1" s="1"/>
  <c r="P121" i="1"/>
  <c r="O121" i="1" s="1"/>
  <c r="P122" i="1"/>
  <c r="O122" i="1" s="1"/>
  <c r="P123" i="1"/>
  <c r="O123" i="1" s="1"/>
  <c r="P124" i="1"/>
  <c r="O124" i="1" s="1"/>
  <c r="P125" i="1"/>
  <c r="O125" i="1" s="1"/>
  <c r="P126" i="1"/>
  <c r="O126" i="1" s="1"/>
  <c r="P127" i="1"/>
  <c r="O127" i="1" s="1"/>
  <c r="P128" i="1"/>
  <c r="O128" i="1" s="1"/>
  <c r="P129" i="1"/>
  <c r="O129" i="1" s="1"/>
  <c r="P130" i="1"/>
  <c r="O130" i="1" s="1"/>
  <c r="P131" i="1"/>
  <c r="O131" i="1" s="1"/>
  <c r="P132" i="1"/>
  <c r="O132" i="1" s="1"/>
  <c r="P133" i="1"/>
  <c r="O133" i="1" s="1"/>
  <c r="P134" i="1"/>
  <c r="O134" i="1" s="1"/>
  <c r="P135" i="1"/>
  <c r="O135" i="1" s="1"/>
  <c r="P136" i="1"/>
  <c r="O136" i="1" s="1"/>
  <c r="P137" i="1"/>
  <c r="O137" i="1" s="1"/>
  <c r="P138" i="1"/>
  <c r="O138" i="1" s="1"/>
  <c r="P139" i="1"/>
  <c r="O139" i="1" s="1"/>
  <c r="P140" i="1"/>
  <c r="O140" i="1" s="1"/>
  <c r="P141" i="1"/>
  <c r="O141" i="1" s="1"/>
  <c r="P142" i="1"/>
  <c r="O142" i="1" s="1"/>
  <c r="P143" i="1"/>
  <c r="O143" i="1" s="1"/>
  <c r="P144" i="1"/>
  <c r="O144" i="1" s="1"/>
  <c r="P145" i="1"/>
  <c r="O145" i="1" s="1"/>
  <c r="P146" i="1"/>
  <c r="O146" i="1" s="1"/>
  <c r="P147" i="1"/>
  <c r="O147" i="1" s="1"/>
  <c r="P148" i="1"/>
  <c r="O148" i="1" s="1"/>
  <c r="P149" i="1"/>
  <c r="O149" i="1" s="1"/>
  <c r="P150" i="1"/>
  <c r="O150" i="1" s="1"/>
  <c r="P151" i="1"/>
  <c r="O151" i="1" s="1"/>
  <c r="P152" i="1"/>
  <c r="O152" i="1" s="1"/>
  <c r="P153" i="1"/>
  <c r="O153" i="1" s="1"/>
  <c r="P154" i="1"/>
  <c r="O154" i="1" s="1"/>
  <c r="P155" i="1"/>
  <c r="O155" i="1" s="1"/>
  <c r="P156" i="1"/>
  <c r="O156" i="1" s="1"/>
  <c r="P157" i="1"/>
  <c r="O157" i="1" s="1"/>
  <c r="P158" i="1"/>
  <c r="O158" i="1" s="1"/>
  <c r="P159" i="1"/>
  <c r="O159" i="1" s="1"/>
  <c r="P160" i="1"/>
  <c r="O160" i="1" s="1"/>
  <c r="P161" i="1"/>
  <c r="O161" i="1" s="1"/>
  <c r="P162" i="1"/>
  <c r="O162" i="1" s="1"/>
  <c r="P163" i="1"/>
  <c r="O163" i="1" s="1"/>
  <c r="P164" i="1"/>
  <c r="O164" i="1" s="1"/>
  <c r="P165" i="1"/>
  <c r="O165" i="1" s="1"/>
  <c r="P166" i="1"/>
  <c r="O166" i="1" s="1"/>
  <c r="P167" i="1"/>
  <c r="O167" i="1" s="1"/>
  <c r="P168" i="1"/>
  <c r="O168" i="1" s="1"/>
  <c r="P169" i="1"/>
  <c r="O169" i="1" s="1"/>
  <c r="P170" i="1"/>
  <c r="O170" i="1" s="1"/>
  <c r="P171" i="1"/>
  <c r="O171" i="1" s="1"/>
  <c r="P172" i="1"/>
  <c r="O172" i="1" s="1"/>
  <c r="P173" i="1"/>
  <c r="O173" i="1" s="1"/>
  <c r="P174" i="1"/>
  <c r="O174" i="1" s="1"/>
  <c r="P175" i="1"/>
  <c r="O175" i="1" s="1"/>
  <c r="P176" i="1"/>
  <c r="O176" i="1" s="1"/>
  <c r="P177" i="1"/>
  <c r="O177" i="1" s="1"/>
  <c r="P178" i="1"/>
  <c r="O178" i="1" s="1"/>
  <c r="P179" i="1"/>
  <c r="O179" i="1" s="1"/>
  <c r="P180" i="1"/>
  <c r="O180" i="1" s="1"/>
  <c r="P181" i="1"/>
  <c r="O181" i="1" s="1"/>
  <c r="P182" i="1"/>
  <c r="O182" i="1" s="1"/>
  <c r="P183" i="1"/>
  <c r="O183" i="1" s="1"/>
  <c r="P184" i="1"/>
  <c r="O184" i="1" s="1"/>
  <c r="P185" i="1"/>
  <c r="O185" i="1" s="1"/>
  <c r="P186" i="1"/>
  <c r="O186" i="1" s="1"/>
  <c r="P187" i="1"/>
  <c r="O187" i="1" s="1"/>
  <c r="P188" i="1"/>
  <c r="O188" i="1" s="1"/>
  <c r="P189" i="1"/>
  <c r="O189" i="1" s="1"/>
  <c r="P190" i="1"/>
  <c r="O190" i="1" s="1"/>
  <c r="P191" i="1"/>
  <c r="O191" i="1" s="1"/>
  <c r="P192" i="1"/>
  <c r="O192" i="1" s="1"/>
  <c r="P193" i="1"/>
  <c r="O193" i="1" s="1"/>
  <c r="P194" i="1"/>
  <c r="O194" i="1" s="1"/>
  <c r="P195" i="1"/>
  <c r="O195" i="1" s="1"/>
  <c r="P196" i="1"/>
  <c r="O196" i="1" s="1"/>
  <c r="P197" i="1"/>
  <c r="O197" i="1" s="1"/>
  <c r="P198" i="1"/>
  <c r="O198" i="1" s="1"/>
  <c r="P199" i="1"/>
  <c r="O199" i="1" s="1"/>
  <c r="P200" i="1"/>
  <c r="O200" i="1" s="1"/>
  <c r="P201" i="1"/>
  <c r="O201" i="1" s="1"/>
  <c r="P202" i="1"/>
  <c r="O202" i="1" s="1"/>
  <c r="P203" i="1"/>
  <c r="O203" i="1" s="1"/>
  <c r="P204" i="1"/>
  <c r="O204" i="1" s="1"/>
  <c r="P205" i="1"/>
  <c r="O205" i="1" s="1"/>
  <c r="P206" i="1"/>
  <c r="O206" i="1" s="1"/>
  <c r="P207" i="1"/>
  <c r="O207" i="1" s="1"/>
  <c r="P208" i="1"/>
  <c r="O208" i="1" s="1"/>
  <c r="P209" i="1"/>
  <c r="O209" i="1" s="1"/>
  <c r="P210" i="1"/>
  <c r="O210" i="1" s="1"/>
  <c r="P211" i="1"/>
  <c r="O211" i="1" s="1"/>
  <c r="P212" i="1"/>
  <c r="O212" i="1" s="1"/>
  <c r="P213" i="1"/>
  <c r="O213" i="1" s="1"/>
  <c r="P214" i="1"/>
  <c r="O214" i="1" s="1"/>
  <c r="P215" i="1"/>
  <c r="O215" i="1" s="1"/>
  <c r="P216" i="1"/>
  <c r="O216" i="1" s="1"/>
  <c r="P217" i="1"/>
  <c r="O217" i="1" s="1"/>
  <c r="P218" i="1"/>
  <c r="O218" i="1" s="1"/>
  <c r="P219" i="1"/>
  <c r="O219" i="1" s="1"/>
  <c r="P220" i="1"/>
  <c r="O220" i="1" s="1"/>
  <c r="P221" i="1"/>
  <c r="O221" i="1" s="1"/>
  <c r="P222" i="1"/>
  <c r="O222" i="1" s="1"/>
  <c r="P223" i="1"/>
  <c r="O223" i="1" s="1"/>
  <c r="P224" i="1"/>
  <c r="O224" i="1" s="1"/>
  <c r="P225" i="1"/>
  <c r="O225" i="1" s="1"/>
  <c r="P226" i="1"/>
  <c r="O226" i="1" s="1"/>
  <c r="P227" i="1"/>
  <c r="O227" i="1" s="1"/>
  <c r="P228" i="1"/>
  <c r="O228" i="1" s="1"/>
  <c r="P229" i="1"/>
  <c r="O229" i="1" s="1"/>
  <c r="P230" i="1"/>
  <c r="O230" i="1" s="1"/>
  <c r="P231" i="1"/>
  <c r="O231" i="1" s="1"/>
  <c r="P232" i="1"/>
  <c r="O232" i="1" s="1"/>
  <c r="P233" i="1"/>
  <c r="O233" i="1" s="1"/>
  <c r="P234" i="1"/>
  <c r="O234" i="1" s="1"/>
  <c r="P235" i="1"/>
  <c r="O235" i="1" s="1"/>
  <c r="P236" i="1"/>
  <c r="O236" i="1" s="1"/>
  <c r="P237" i="1"/>
  <c r="O237" i="1" s="1"/>
  <c r="P238" i="1"/>
  <c r="O238" i="1" s="1"/>
  <c r="P239" i="1"/>
  <c r="O239" i="1" s="1"/>
  <c r="P240" i="1"/>
  <c r="O240" i="1" s="1"/>
  <c r="P241" i="1"/>
  <c r="O241" i="1" s="1"/>
  <c r="P242" i="1"/>
  <c r="O242" i="1" s="1"/>
  <c r="P243" i="1"/>
  <c r="O243" i="1" s="1"/>
  <c r="P244" i="1"/>
  <c r="O244" i="1" s="1"/>
  <c r="P245" i="1"/>
  <c r="O245" i="1" s="1"/>
  <c r="P246" i="1"/>
  <c r="O246" i="1" s="1"/>
  <c r="P247" i="1"/>
  <c r="O247" i="1" s="1"/>
  <c r="P248" i="1"/>
  <c r="O248" i="1" s="1"/>
  <c r="P249" i="1"/>
  <c r="O249" i="1" s="1"/>
  <c r="P250" i="1"/>
  <c r="O250" i="1" s="1"/>
  <c r="P251" i="1"/>
  <c r="O251" i="1" s="1"/>
  <c r="P252" i="1"/>
  <c r="O252" i="1" s="1"/>
  <c r="P253" i="1"/>
  <c r="O253" i="1" s="1"/>
  <c r="P254" i="1"/>
  <c r="O254" i="1" s="1"/>
  <c r="P255" i="1"/>
  <c r="O255" i="1" s="1"/>
  <c r="P256" i="1"/>
  <c r="O256" i="1" s="1"/>
  <c r="P257" i="1"/>
  <c r="O257" i="1" s="1"/>
  <c r="P258" i="1"/>
  <c r="O258" i="1" s="1"/>
  <c r="P259" i="1"/>
  <c r="O259" i="1" s="1"/>
  <c r="P260" i="1"/>
  <c r="O260" i="1" s="1"/>
  <c r="P261" i="1"/>
  <c r="O261" i="1" s="1"/>
  <c r="P262" i="1"/>
  <c r="O262" i="1" s="1"/>
  <c r="P263" i="1"/>
  <c r="O263" i="1" s="1"/>
  <c r="P264" i="1"/>
  <c r="O264" i="1" s="1"/>
  <c r="P265" i="1"/>
  <c r="O265" i="1" s="1"/>
  <c r="P266" i="1"/>
  <c r="O266" i="1" s="1"/>
  <c r="P267" i="1"/>
  <c r="O267" i="1" s="1"/>
  <c r="P268" i="1"/>
  <c r="O268" i="1" s="1"/>
  <c r="P269" i="1"/>
  <c r="O269" i="1" s="1"/>
  <c r="P270" i="1"/>
  <c r="O270" i="1" s="1"/>
  <c r="P271" i="1"/>
  <c r="O271" i="1" s="1"/>
  <c r="P272" i="1"/>
  <c r="O272" i="1" s="1"/>
  <c r="P273" i="1"/>
  <c r="O273" i="1" s="1"/>
  <c r="P274" i="1"/>
  <c r="O274" i="1" s="1"/>
  <c r="P275" i="1"/>
  <c r="O275" i="1" s="1"/>
  <c r="P276" i="1"/>
  <c r="O276" i="1" s="1"/>
  <c r="P277" i="1"/>
  <c r="O277" i="1" s="1"/>
  <c r="P278" i="1"/>
  <c r="O278" i="1" s="1"/>
  <c r="P279" i="1"/>
  <c r="O279" i="1" s="1"/>
  <c r="P280" i="1"/>
  <c r="O280" i="1" s="1"/>
  <c r="P281" i="1"/>
  <c r="O281" i="1" s="1"/>
  <c r="P282" i="1"/>
  <c r="O282" i="1" s="1"/>
  <c r="P283" i="1"/>
  <c r="O283" i="1" s="1"/>
  <c r="P284" i="1"/>
  <c r="O284" i="1" s="1"/>
  <c r="P285" i="1"/>
  <c r="O285" i="1" s="1"/>
  <c r="P286" i="1"/>
  <c r="O286" i="1" s="1"/>
  <c r="P287" i="1"/>
  <c r="O287" i="1" s="1"/>
  <c r="P288" i="1"/>
  <c r="O288" i="1" s="1"/>
  <c r="P289" i="1"/>
  <c r="O289" i="1" s="1"/>
  <c r="P290" i="1"/>
  <c r="O290" i="1" s="1"/>
  <c r="P291" i="1"/>
  <c r="O291" i="1" s="1"/>
  <c r="P292" i="1"/>
  <c r="O292" i="1" s="1"/>
  <c r="P293" i="1"/>
  <c r="O293" i="1" s="1"/>
  <c r="P294" i="1"/>
  <c r="O294" i="1" s="1"/>
  <c r="P295" i="1"/>
  <c r="O295" i="1" s="1"/>
  <c r="P296" i="1"/>
  <c r="O296" i="1" s="1"/>
  <c r="P297" i="1"/>
  <c r="O297" i="1" s="1"/>
  <c r="P298" i="1"/>
  <c r="O298" i="1" s="1"/>
  <c r="P299" i="1"/>
  <c r="O299" i="1" s="1"/>
  <c r="P300" i="1"/>
  <c r="O300" i="1" s="1"/>
  <c r="P301" i="1"/>
  <c r="O301" i="1" s="1"/>
  <c r="P302" i="1"/>
  <c r="O302" i="1" s="1"/>
  <c r="P303" i="1"/>
  <c r="O303" i="1" s="1"/>
  <c r="P304" i="1"/>
  <c r="O304" i="1" s="1"/>
  <c r="P305" i="1"/>
  <c r="O305" i="1" s="1"/>
  <c r="P306" i="1"/>
  <c r="O306" i="1" s="1"/>
  <c r="P307" i="1"/>
  <c r="O307" i="1" s="1"/>
  <c r="P308" i="1"/>
  <c r="O308" i="1" s="1"/>
  <c r="P309" i="1"/>
  <c r="O309" i="1" s="1"/>
  <c r="P310" i="1"/>
  <c r="O310" i="1" s="1"/>
  <c r="P311" i="1"/>
  <c r="O311" i="1" s="1"/>
  <c r="P312" i="1"/>
  <c r="O312" i="1" s="1"/>
  <c r="P313" i="1"/>
  <c r="O313" i="1" s="1"/>
  <c r="P314" i="1"/>
  <c r="O314" i="1" s="1"/>
  <c r="P324" i="1"/>
  <c r="O324" i="1" s="1"/>
  <c r="P316" i="1"/>
  <c r="O316" i="1" s="1"/>
  <c r="P318" i="1"/>
  <c r="O318" i="1" s="1"/>
  <c r="P352" i="1"/>
  <c r="O352" i="1" s="1"/>
  <c r="P326" i="1"/>
  <c r="O326" i="1" s="1"/>
  <c r="P330" i="1"/>
  <c r="O330" i="1" s="1"/>
  <c r="P343" i="1"/>
  <c r="O343" i="1" s="1"/>
  <c r="P317" i="1"/>
  <c r="O317" i="1" s="1"/>
  <c r="P320" i="1"/>
  <c r="O320" i="1" s="1"/>
  <c r="P327" i="1"/>
  <c r="O327" i="1" s="1"/>
  <c r="P321" i="1"/>
  <c r="O321" i="1" s="1"/>
  <c r="P347" i="1"/>
  <c r="O347" i="1" s="1"/>
  <c r="P335" i="1"/>
  <c r="O335" i="1" s="1"/>
  <c r="P322" i="1"/>
  <c r="O322" i="1" s="1"/>
  <c r="P344" i="1"/>
  <c r="O344" i="1" s="1"/>
  <c r="P323" i="1"/>
  <c r="O323" i="1" s="1"/>
  <c r="P339" i="1"/>
  <c r="O339" i="1" s="1"/>
  <c r="P336" i="1"/>
  <c r="O336" i="1" s="1"/>
  <c r="P334" i="1"/>
  <c r="O334" i="1" s="1"/>
  <c r="P337" i="1"/>
  <c r="O337" i="1" s="1"/>
  <c r="P338" i="1"/>
  <c r="O338" i="1" s="1"/>
  <c r="P351" i="1"/>
  <c r="O351" i="1" s="1"/>
  <c r="P340" i="1"/>
  <c r="O340" i="1" s="1"/>
  <c r="P341" i="1"/>
  <c r="O341" i="1" s="1"/>
  <c r="P315" i="1"/>
  <c r="O315" i="1" s="1"/>
  <c r="P331" i="1"/>
  <c r="O331" i="1" s="1"/>
  <c r="P332" i="1"/>
  <c r="O332" i="1" s="1"/>
  <c r="P333" i="1"/>
  <c r="O333" i="1" s="1"/>
  <c r="P328" i="1"/>
  <c r="O328" i="1" s="1"/>
  <c r="P342" i="1"/>
  <c r="O342" i="1" s="1"/>
  <c r="P353" i="1"/>
  <c r="O353" i="1" s="1"/>
  <c r="P329" i="1"/>
  <c r="O329" i="1" s="1"/>
  <c r="P346" i="1"/>
  <c r="O346" i="1" s="1"/>
  <c r="P345" i="1"/>
  <c r="O345" i="1" s="1"/>
  <c r="P348" i="1"/>
  <c r="O348" i="1" s="1"/>
  <c r="P349" i="1"/>
  <c r="O349" i="1" s="1"/>
  <c r="P350" i="1"/>
  <c r="O350" i="1" s="1"/>
  <c r="P325" i="1"/>
  <c r="O325" i="1" s="1"/>
  <c r="P319" i="1"/>
  <c r="O319" i="1" s="1"/>
  <c r="J343" i="1"/>
  <c r="K343" i="1"/>
  <c r="L343" i="1"/>
  <c r="M343" i="1"/>
  <c r="N343" i="1"/>
  <c r="J314" i="1"/>
  <c r="K314" i="1"/>
  <c r="L314" i="1"/>
  <c r="M314" i="1"/>
  <c r="N314" i="1"/>
  <c r="J352" i="1"/>
  <c r="K352" i="1"/>
  <c r="L352" i="1"/>
  <c r="M352" i="1"/>
  <c r="N352" i="1"/>
  <c r="J351" i="1"/>
  <c r="K351" i="1"/>
  <c r="L351" i="1"/>
  <c r="M351" i="1"/>
  <c r="N351" i="1"/>
  <c r="J339" i="1"/>
  <c r="K339" i="1"/>
  <c r="L339" i="1"/>
  <c r="M339" i="1"/>
  <c r="N339" i="1"/>
  <c r="J340" i="1"/>
  <c r="K340" i="1"/>
  <c r="L340" i="1"/>
  <c r="M340" i="1"/>
  <c r="N340" i="1"/>
  <c r="H470" i="39"/>
  <c r="I470" i="39" s="1"/>
  <c r="J341" i="1"/>
  <c r="K341" i="1"/>
  <c r="L341" i="1"/>
  <c r="M341" i="1"/>
  <c r="N341" i="1"/>
  <c r="J345" i="1"/>
  <c r="K345" i="1"/>
  <c r="L345" i="1"/>
  <c r="M345" i="1"/>
  <c r="N345" i="1"/>
  <c r="J346" i="1"/>
  <c r="K346" i="1"/>
  <c r="L346" i="1"/>
  <c r="M346" i="1"/>
  <c r="N346" i="1"/>
  <c r="J353" i="1"/>
  <c r="K353" i="1"/>
  <c r="L353" i="1"/>
  <c r="M353" i="1"/>
  <c r="N353" i="1"/>
  <c r="J350" i="1"/>
  <c r="K350" i="1"/>
  <c r="L350" i="1"/>
  <c r="M350" i="1"/>
  <c r="N350" i="1"/>
  <c r="J349" i="1"/>
  <c r="K349" i="1"/>
  <c r="L349" i="1"/>
  <c r="M349" i="1"/>
  <c r="N349" i="1"/>
  <c r="J348" i="1"/>
  <c r="K348" i="1"/>
  <c r="L348" i="1"/>
  <c r="M348" i="1"/>
  <c r="N348" i="1"/>
  <c r="J347" i="1"/>
  <c r="K347" i="1"/>
  <c r="L347" i="1"/>
  <c r="M347" i="1"/>
  <c r="N347" i="1"/>
  <c r="J344" i="1"/>
  <c r="K344" i="1"/>
  <c r="L344" i="1"/>
  <c r="M344" i="1"/>
  <c r="N344" i="1"/>
  <c r="J342" i="1"/>
  <c r="K342" i="1"/>
  <c r="L342" i="1"/>
  <c r="M342" i="1"/>
  <c r="N342" i="1"/>
  <c r="O12" i="56"/>
  <c r="O13" i="56"/>
  <c r="O14" i="56"/>
  <c r="O11" i="56"/>
  <c r="H12" i="56"/>
  <c r="I12" i="56" s="1" a="1"/>
  <c r="I12" i="56" s="1"/>
  <c r="H13" i="56"/>
  <c r="I13" i="56" s="1" a="1"/>
  <c r="I13" i="56" s="1"/>
  <c r="H14" i="56"/>
  <c r="I14" i="56" s="1" a="1"/>
  <c r="I14" i="56" s="1"/>
  <c r="J336" i="1"/>
  <c r="K336" i="1"/>
  <c r="L336" i="1"/>
  <c r="M336" i="1"/>
  <c r="N336" i="1"/>
  <c r="J335" i="1"/>
  <c r="K335" i="1"/>
  <c r="L335" i="1"/>
  <c r="M335" i="1"/>
  <c r="N335" i="1"/>
  <c r="J337" i="1"/>
  <c r="K337" i="1"/>
  <c r="L337" i="1"/>
  <c r="M337" i="1"/>
  <c r="N337" i="1"/>
  <c r="J334" i="1"/>
  <c r="K334" i="1"/>
  <c r="L334" i="1"/>
  <c r="M334" i="1"/>
  <c r="N334" i="1"/>
  <c r="J325" i="1"/>
  <c r="K325" i="1"/>
  <c r="L325" i="1"/>
  <c r="M325" i="1"/>
  <c r="N325" i="1"/>
  <c r="J319" i="1"/>
  <c r="K319" i="1"/>
  <c r="L319" i="1"/>
  <c r="M319" i="1"/>
  <c r="N319" i="1"/>
  <c r="J327" i="1"/>
  <c r="J326" i="1"/>
  <c r="K327" i="1"/>
  <c r="K326" i="1"/>
  <c r="L327" i="1"/>
  <c r="L326" i="1"/>
  <c r="M327" i="1"/>
  <c r="M326" i="1"/>
  <c r="N327" i="1"/>
  <c r="N326" i="1"/>
  <c r="G16" i="67"/>
  <c r="G12" i="67"/>
  <c r="G14" i="67"/>
  <c r="G15" i="67"/>
  <c r="G6" i="67"/>
  <c r="G4" i="67"/>
  <c r="G3" i="67"/>
  <c r="G11" i="67"/>
  <c r="J338" i="1"/>
  <c r="K338" i="1"/>
  <c r="L338" i="1"/>
  <c r="M338" i="1"/>
  <c r="N338" i="1"/>
  <c r="J331" i="1"/>
  <c r="K331" i="1"/>
  <c r="L331" i="1"/>
  <c r="M331" i="1"/>
  <c r="N331" i="1"/>
  <c r="J332" i="1"/>
  <c r="K332" i="1"/>
  <c r="L332" i="1"/>
  <c r="M332" i="1"/>
  <c r="N332" i="1"/>
  <c r="J333" i="1"/>
  <c r="K333" i="1"/>
  <c r="L333" i="1"/>
  <c r="M333" i="1"/>
  <c r="N333" i="1"/>
  <c r="J330" i="1"/>
  <c r="K330" i="1"/>
  <c r="L330" i="1"/>
  <c r="M330" i="1"/>
  <c r="N330" i="1"/>
  <c r="J328" i="1"/>
  <c r="K328" i="1"/>
  <c r="L328" i="1"/>
  <c r="M328" i="1"/>
  <c r="N328" i="1"/>
  <c r="J329" i="1"/>
  <c r="K329" i="1"/>
  <c r="L329" i="1"/>
  <c r="M329" i="1"/>
  <c r="N329" i="1"/>
  <c r="J324" i="1"/>
  <c r="K324" i="1"/>
  <c r="L324" i="1"/>
  <c r="M324" i="1"/>
  <c r="N324" i="1"/>
  <c r="H418" i="39"/>
  <c r="I418" i="39" s="1"/>
  <c r="H361" i="39"/>
  <c r="I361" i="39" s="1"/>
  <c r="H235" i="39"/>
  <c r="I235" i="39" s="1"/>
  <c r="H224" i="39"/>
  <c r="I224" i="39" s="1"/>
  <c r="H53" i="39"/>
  <c r="I53" i="39" s="1"/>
  <c r="H239" i="39"/>
  <c r="I239" i="39" s="1"/>
  <c r="P82" i="62"/>
  <c r="Q82" i="62" s="1"/>
  <c r="P83" i="62"/>
  <c r="Q83" i="62" s="1"/>
  <c r="P85" i="62"/>
  <c r="Q85" i="62" s="1"/>
  <c r="P86" i="62"/>
  <c r="Q86" i="62" s="1"/>
  <c r="P89" i="62"/>
  <c r="Q89" i="62" s="1"/>
  <c r="P90" i="62"/>
  <c r="Q90" i="62" s="1"/>
  <c r="P91" i="62"/>
  <c r="Q91" i="62" s="1"/>
  <c r="P92" i="62"/>
  <c r="Q92" i="62" s="1"/>
  <c r="P93" i="62"/>
  <c r="Q93" i="62" s="1"/>
  <c r="P94" i="62"/>
  <c r="Q94" i="62" s="1"/>
  <c r="P95" i="62"/>
  <c r="Q95" i="62" s="1"/>
  <c r="P96" i="62"/>
  <c r="Q96" i="62" s="1"/>
  <c r="P97" i="62"/>
  <c r="Q97" i="62" s="1"/>
  <c r="P103" i="62"/>
  <c r="Q103" i="62" s="1"/>
  <c r="P107" i="62"/>
  <c r="Q107" i="62" s="1"/>
  <c r="P108" i="62"/>
  <c r="Q108" i="62" s="1"/>
  <c r="P110" i="62"/>
  <c r="Q110" i="62" s="1"/>
  <c r="P112" i="62"/>
  <c r="Q112" i="62" s="1"/>
  <c r="P113" i="62"/>
  <c r="Q113" i="62" s="1"/>
  <c r="P114" i="62"/>
  <c r="Q114" i="62" s="1"/>
  <c r="P115" i="62"/>
  <c r="Q115" i="62" s="1"/>
  <c r="P116" i="62"/>
  <c r="Q116" i="62" s="1"/>
  <c r="P122" i="62"/>
  <c r="Q122" i="62" s="1"/>
  <c r="P125" i="62"/>
  <c r="Q125" i="62" s="1"/>
  <c r="P126" i="62"/>
  <c r="Q126" i="62" s="1"/>
  <c r="P127" i="62"/>
  <c r="Q127" i="62" s="1"/>
  <c r="P128" i="62"/>
  <c r="Q128" i="62" s="1"/>
  <c r="P129" i="62"/>
  <c r="Q129" i="62" s="1"/>
  <c r="P130" i="62"/>
  <c r="Q130" i="62" s="1"/>
  <c r="P140" i="62"/>
  <c r="Q140" i="62" s="1"/>
  <c r="P141" i="62"/>
  <c r="Q141" i="62" s="1"/>
  <c r="P142" i="62"/>
  <c r="Q142" i="62" s="1"/>
  <c r="P143" i="62"/>
  <c r="Q143" i="62" s="1"/>
  <c r="P144" i="62"/>
  <c r="Q144" i="62" s="1"/>
  <c r="P145" i="62"/>
  <c r="Q145" i="62" s="1"/>
  <c r="P147" i="62"/>
  <c r="Q147" i="62" s="1"/>
  <c r="P146" i="62"/>
  <c r="Q146" i="62" s="1"/>
  <c r="P149" i="62"/>
  <c r="Q149" i="62" s="1"/>
  <c r="P150" i="62"/>
  <c r="Q150" i="62" s="1"/>
  <c r="P153" i="62"/>
  <c r="Q153" i="62" s="1"/>
  <c r="P154" i="62"/>
  <c r="Q154" i="62" s="1"/>
  <c r="P155" i="62"/>
  <c r="Q155" i="62" s="1"/>
  <c r="P156" i="62"/>
  <c r="Q156" i="62" s="1"/>
  <c r="P158" i="62"/>
  <c r="Q158" i="62" s="1"/>
  <c r="P162" i="62"/>
  <c r="Q162" i="62" s="1"/>
  <c r="P163" i="62"/>
  <c r="Q163" i="62" s="1"/>
  <c r="P165" i="62"/>
  <c r="Q165" i="62" s="1"/>
  <c r="P164" i="62"/>
  <c r="Q164" i="62" s="1"/>
  <c r="P166" i="62"/>
  <c r="Q166" i="62" s="1"/>
  <c r="P167" i="62"/>
  <c r="Q167" i="62" s="1"/>
  <c r="P168" i="62"/>
  <c r="Q168" i="62" s="1"/>
  <c r="P169" i="62"/>
  <c r="Q169" i="62" s="1"/>
  <c r="P170" i="62"/>
  <c r="Q170" i="62" s="1"/>
  <c r="P172" i="62"/>
  <c r="Q172" i="62" s="1"/>
  <c r="P173" i="62"/>
  <c r="Q173" i="62" s="1"/>
  <c r="P175" i="62"/>
  <c r="Q175" i="62" s="1"/>
  <c r="P174" i="62"/>
  <c r="Q174" i="62" s="1"/>
  <c r="P176" i="62"/>
  <c r="Q176" i="62" s="1"/>
  <c r="P177" i="62"/>
  <c r="Q177" i="62" s="1"/>
  <c r="P178" i="62"/>
  <c r="Q178" i="62" s="1"/>
  <c r="P179" i="62"/>
  <c r="Q179" i="62" s="1"/>
  <c r="P180" i="62"/>
  <c r="Q180" i="62" s="1"/>
  <c r="P182" i="62"/>
  <c r="Q182" i="62" s="1"/>
  <c r="P184" i="62"/>
  <c r="Q184" i="62" s="1"/>
  <c r="P185" i="62"/>
  <c r="Q185" i="62" s="1"/>
  <c r="P186" i="62"/>
  <c r="Q186" i="62" s="1"/>
  <c r="P190" i="62"/>
  <c r="Q190" i="62" s="1"/>
  <c r="P192" i="62"/>
  <c r="Q192" i="62" s="1"/>
  <c r="P193" i="62"/>
  <c r="Q193" i="62" s="1"/>
  <c r="P199" i="62"/>
  <c r="Q199" i="62" s="1"/>
  <c r="P201" i="62"/>
  <c r="Q201" i="62" s="1"/>
  <c r="P202" i="62"/>
  <c r="Q202" i="62" s="1"/>
  <c r="P205" i="62"/>
  <c r="Q205" i="62" s="1"/>
  <c r="P204" i="62"/>
  <c r="Q204" i="62" s="1"/>
  <c r="P212" i="62"/>
  <c r="Q212" i="62" s="1"/>
  <c r="P211" i="62"/>
  <c r="Q211" i="62" s="1"/>
  <c r="P217" i="62"/>
  <c r="Q217" i="62" s="1"/>
  <c r="P219" i="62"/>
  <c r="Q219" i="62" s="1"/>
  <c r="P218" i="62"/>
  <c r="Q218" i="62" s="1"/>
  <c r="P221" i="62"/>
  <c r="Q221" i="62" s="1"/>
  <c r="P220" i="62"/>
  <c r="Q220" i="62" s="1"/>
  <c r="J323" i="1"/>
  <c r="K323" i="1"/>
  <c r="L323" i="1"/>
  <c r="M323" i="1"/>
  <c r="N323" i="1"/>
  <c r="J321" i="1"/>
  <c r="J320" i="1"/>
  <c r="K321" i="1"/>
  <c r="K320" i="1"/>
  <c r="L321" i="1"/>
  <c r="L320" i="1"/>
  <c r="M321" i="1"/>
  <c r="M320" i="1"/>
  <c r="N321" i="1"/>
  <c r="N320" i="1"/>
  <c r="J322" i="1"/>
  <c r="K322" i="1"/>
  <c r="L322" i="1"/>
  <c r="M322" i="1"/>
  <c r="N322" i="1"/>
  <c r="J315" i="1"/>
  <c r="K315" i="1"/>
  <c r="L315" i="1"/>
  <c r="M315" i="1"/>
  <c r="N315" i="1"/>
  <c r="J318" i="1"/>
  <c r="K318" i="1"/>
  <c r="L318" i="1"/>
  <c r="M318" i="1"/>
  <c r="N318" i="1"/>
  <c r="J316" i="1"/>
  <c r="K316" i="1"/>
  <c r="L316" i="1"/>
  <c r="M316" i="1"/>
  <c r="N316" i="1"/>
  <c r="J317" i="1"/>
  <c r="K317" i="1"/>
  <c r="L317" i="1"/>
  <c r="M317" i="1"/>
  <c r="N317" i="1"/>
  <c r="H11" i="56"/>
  <c r="B7" i="56"/>
  <c r="V220" i="62"/>
  <c r="C220" i="62"/>
  <c r="B220" i="62"/>
  <c r="A220" i="62"/>
  <c r="V221" i="62"/>
  <c r="C221" i="62"/>
  <c r="B221" i="62"/>
  <c r="A221" i="62"/>
  <c r="T218" i="62"/>
  <c r="C218" i="62"/>
  <c r="B218" i="62"/>
  <c r="A218" i="62"/>
  <c r="V219" i="62"/>
  <c r="C219" i="62"/>
  <c r="B219" i="62"/>
  <c r="A219" i="62"/>
  <c r="V217" i="62"/>
  <c r="C217" i="62"/>
  <c r="B217" i="62"/>
  <c r="A217" i="62"/>
  <c r="T211" i="62"/>
  <c r="C211" i="62"/>
  <c r="B211" i="62"/>
  <c r="A211" i="62"/>
  <c r="V212" i="62"/>
  <c r="C212" i="62"/>
  <c r="B212" i="62"/>
  <c r="A212" i="62"/>
  <c r="V204" i="62"/>
  <c r="C204" i="62"/>
  <c r="B204" i="62"/>
  <c r="A204" i="62"/>
  <c r="T205" i="62"/>
  <c r="C205" i="62"/>
  <c r="B205" i="62"/>
  <c r="A205" i="62"/>
  <c r="T202" i="62"/>
  <c r="R202" i="62"/>
  <c r="C202" i="62"/>
  <c r="B202" i="62"/>
  <c r="A202" i="62"/>
  <c r="T201" i="62"/>
  <c r="R201" i="62"/>
  <c r="C201" i="62"/>
  <c r="B201" i="62"/>
  <c r="A201" i="62"/>
  <c r="R199" i="62"/>
  <c r="C199" i="62"/>
  <c r="B199" i="62"/>
  <c r="A199" i="62"/>
  <c r="T193" i="62"/>
  <c r="R193" i="62"/>
  <c r="C193" i="62"/>
  <c r="B193" i="62"/>
  <c r="A193" i="62"/>
  <c r="V192" i="62"/>
  <c r="R192" i="62"/>
  <c r="C192" i="62"/>
  <c r="B192" i="62"/>
  <c r="A192" i="62"/>
  <c r="T190" i="62"/>
  <c r="C190" i="62"/>
  <c r="B190" i="62"/>
  <c r="A190" i="62"/>
  <c r="C189" i="62"/>
  <c r="B189" i="62"/>
  <c r="A189" i="62"/>
  <c r="C188" i="62"/>
  <c r="B188" i="62"/>
  <c r="A188" i="62"/>
  <c r="R186" i="62"/>
  <c r="C186" i="62"/>
  <c r="B186" i="62"/>
  <c r="A186" i="62"/>
  <c r="C187" i="62"/>
  <c r="B187" i="62"/>
  <c r="A187" i="62"/>
  <c r="V185" i="62"/>
  <c r="C185" i="62"/>
  <c r="B185" i="62"/>
  <c r="A185" i="62"/>
  <c r="T184" i="62"/>
  <c r="C184" i="62"/>
  <c r="B184" i="62"/>
  <c r="A184" i="62"/>
  <c r="T182" i="62"/>
  <c r="R182" i="62"/>
  <c r="C182" i="62"/>
  <c r="B182" i="62"/>
  <c r="A182" i="62"/>
  <c r="T180" i="62"/>
  <c r="R180" i="62"/>
  <c r="C180" i="62"/>
  <c r="B180" i="62"/>
  <c r="A180" i="62"/>
  <c r="R179" i="62"/>
  <c r="C179" i="62"/>
  <c r="B179" i="62"/>
  <c r="A179" i="62"/>
  <c r="R178" i="62"/>
  <c r="C178" i="62"/>
  <c r="B178" i="62"/>
  <c r="A178" i="62"/>
  <c r="V177" i="62"/>
  <c r="C177" i="62"/>
  <c r="B177" i="62"/>
  <c r="A177" i="62"/>
  <c r="T176" i="62"/>
  <c r="C176" i="62"/>
  <c r="B176" i="62"/>
  <c r="A176" i="62"/>
  <c r="T174" i="62"/>
  <c r="C174" i="62"/>
  <c r="B174" i="62"/>
  <c r="A174" i="62"/>
  <c r="R175" i="62"/>
  <c r="C175" i="62"/>
  <c r="B175" i="62"/>
  <c r="A175" i="62"/>
  <c r="R173" i="62"/>
  <c r="C173" i="62"/>
  <c r="B173" i="62"/>
  <c r="A173" i="62"/>
  <c r="R172" i="62"/>
  <c r="C172" i="62"/>
  <c r="B172" i="62"/>
  <c r="A172" i="62"/>
  <c r="V170" i="62"/>
  <c r="C170" i="62"/>
  <c r="B170" i="62"/>
  <c r="A170" i="62"/>
  <c r="T169" i="62"/>
  <c r="C169" i="62"/>
  <c r="B169" i="62"/>
  <c r="A169" i="62"/>
  <c r="T168" i="62"/>
  <c r="C168" i="62"/>
  <c r="B168" i="62"/>
  <c r="A168" i="62"/>
  <c r="R167" i="62"/>
  <c r="C167" i="62"/>
  <c r="B167" i="62"/>
  <c r="A167" i="62"/>
  <c r="R166" i="62"/>
  <c r="C166" i="62"/>
  <c r="B166" i="62"/>
  <c r="A166" i="62"/>
  <c r="C164" i="62"/>
  <c r="B164" i="62"/>
  <c r="A164" i="62"/>
  <c r="C165" i="62"/>
  <c r="B165" i="62"/>
  <c r="A165" i="62"/>
  <c r="R163" i="62"/>
  <c r="C163" i="62"/>
  <c r="B163" i="62"/>
  <c r="A163" i="62"/>
  <c r="R162" i="62"/>
  <c r="C162" i="62"/>
  <c r="B162" i="62"/>
  <c r="A162" i="62"/>
  <c r="T158" i="62"/>
  <c r="R158" i="62"/>
  <c r="C158" i="62"/>
  <c r="B158" i="62"/>
  <c r="A158" i="62"/>
  <c r="C159" i="62"/>
  <c r="B159" i="62"/>
  <c r="A159" i="62"/>
  <c r="C156" i="62"/>
  <c r="B156" i="62"/>
  <c r="A156" i="62"/>
  <c r="T155" i="62"/>
  <c r="R155" i="62"/>
  <c r="C155" i="62"/>
  <c r="B155" i="62"/>
  <c r="A155" i="62"/>
  <c r="T154" i="62"/>
  <c r="C154" i="62"/>
  <c r="B154" i="62"/>
  <c r="A154" i="62"/>
  <c r="C153" i="62"/>
  <c r="B153" i="62"/>
  <c r="A153" i="62"/>
  <c r="T150" i="62"/>
  <c r="C150" i="62"/>
  <c r="B150" i="62"/>
  <c r="A150" i="62"/>
  <c r="R149" i="62"/>
  <c r="C149" i="62"/>
  <c r="B149" i="62"/>
  <c r="A149" i="62"/>
  <c r="V146" i="62"/>
  <c r="C146" i="62"/>
  <c r="B146" i="62"/>
  <c r="A146" i="62"/>
  <c r="T147" i="62"/>
  <c r="C147" i="62"/>
  <c r="B147" i="62"/>
  <c r="A147" i="62"/>
  <c r="T145" i="62"/>
  <c r="C145" i="62"/>
  <c r="B145" i="62"/>
  <c r="A145" i="62"/>
  <c r="C144" i="62"/>
  <c r="B144" i="62"/>
  <c r="A144" i="62"/>
  <c r="R143" i="62"/>
  <c r="C143" i="62"/>
  <c r="B143" i="62"/>
  <c r="A143" i="62"/>
  <c r="R142" i="62"/>
  <c r="C142" i="62"/>
  <c r="B142" i="62"/>
  <c r="A142" i="62"/>
  <c r="C141" i="62"/>
  <c r="B141" i="62"/>
  <c r="A141" i="62"/>
  <c r="R140" i="62"/>
  <c r="C140" i="62"/>
  <c r="B140" i="62"/>
  <c r="A140" i="62"/>
  <c r="C133" i="62"/>
  <c r="B133" i="62"/>
  <c r="A133" i="62"/>
  <c r="C132" i="62"/>
  <c r="B132" i="62"/>
  <c r="A132" i="62"/>
  <c r="C130" i="62"/>
  <c r="B130" i="62"/>
  <c r="A130" i="62"/>
  <c r="C129" i="62"/>
  <c r="B129" i="62"/>
  <c r="A129" i="62"/>
  <c r="R128" i="62"/>
  <c r="C128" i="62"/>
  <c r="B128" i="62"/>
  <c r="A128" i="62"/>
  <c r="V127" i="62"/>
  <c r="C127" i="62"/>
  <c r="B127" i="62"/>
  <c r="A127" i="62"/>
  <c r="V126" i="62"/>
  <c r="C126" i="62"/>
  <c r="B126" i="62"/>
  <c r="A126" i="62"/>
  <c r="C125" i="62"/>
  <c r="B125" i="62"/>
  <c r="A125" i="62"/>
  <c r="T122" i="62"/>
  <c r="R122" i="62"/>
  <c r="C122" i="62"/>
  <c r="B122" i="62"/>
  <c r="A122" i="62"/>
  <c r="V116" i="62"/>
  <c r="C116" i="62"/>
  <c r="B116" i="62"/>
  <c r="A116" i="62"/>
  <c r="T115" i="62"/>
  <c r="C115" i="62"/>
  <c r="B115" i="62"/>
  <c r="A115" i="62"/>
  <c r="C114" i="62"/>
  <c r="B114" i="62"/>
  <c r="A114" i="62"/>
  <c r="V113" i="62"/>
  <c r="C113" i="62"/>
  <c r="B113" i="62"/>
  <c r="A113" i="62"/>
  <c r="V112" i="62"/>
  <c r="R112" i="62"/>
  <c r="C112" i="62"/>
  <c r="B112" i="62"/>
  <c r="A112" i="62"/>
  <c r="T110" i="62"/>
  <c r="C110" i="62"/>
  <c r="B110" i="62"/>
  <c r="A110" i="62"/>
  <c r="V108" i="62"/>
  <c r="C108" i="62"/>
  <c r="B108" i="62"/>
  <c r="A108" i="62"/>
  <c r="T107" i="62"/>
  <c r="C107" i="62"/>
  <c r="B107" i="62"/>
  <c r="A107" i="62"/>
  <c r="C103" i="62"/>
  <c r="B103" i="62"/>
  <c r="A103" i="62"/>
  <c r="C97" i="62"/>
  <c r="B97" i="62"/>
  <c r="A97" i="62"/>
  <c r="R96" i="62"/>
  <c r="C96" i="62"/>
  <c r="B96" i="62"/>
  <c r="A96" i="62"/>
  <c r="C95" i="62"/>
  <c r="B95" i="62"/>
  <c r="A95" i="62"/>
  <c r="V94" i="62"/>
  <c r="C94" i="62"/>
  <c r="B94" i="62"/>
  <c r="A94" i="62"/>
  <c r="T93" i="62"/>
  <c r="C93" i="62"/>
  <c r="B93" i="62"/>
  <c r="A93" i="62"/>
  <c r="C92" i="62"/>
  <c r="B92" i="62"/>
  <c r="A92" i="62"/>
  <c r="C91" i="62"/>
  <c r="B91" i="62"/>
  <c r="A91" i="62"/>
  <c r="V90" i="62"/>
  <c r="R90" i="62"/>
  <c r="C90" i="62"/>
  <c r="B90" i="62"/>
  <c r="A90" i="62"/>
  <c r="T89" i="62"/>
  <c r="C89" i="62"/>
  <c r="B89" i="62"/>
  <c r="A89" i="62"/>
  <c r="V86" i="62"/>
  <c r="C86" i="62"/>
  <c r="B86" i="62"/>
  <c r="A86" i="62"/>
  <c r="T85" i="62"/>
  <c r="C85" i="62"/>
  <c r="B85" i="62"/>
  <c r="A85" i="62"/>
  <c r="C83" i="62"/>
  <c r="B83" i="62"/>
  <c r="A83" i="62"/>
  <c r="C82" i="62"/>
  <c r="B82" i="62"/>
  <c r="A82" i="62"/>
  <c r="C191" i="62"/>
  <c r="B191" i="62"/>
  <c r="A191" i="62"/>
  <c r="C181" i="62"/>
  <c r="B181" i="62"/>
  <c r="A181" i="62"/>
  <c r="C206" i="62"/>
  <c r="B206" i="62"/>
  <c r="A206" i="62"/>
  <c r="C102" i="62"/>
  <c r="B102" i="62"/>
  <c r="A102" i="62"/>
  <c r="C50" i="62"/>
  <c r="B50" i="62"/>
  <c r="A50" i="62"/>
  <c r="C139" i="62"/>
  <c r="B139" i="62"/>
  <c r="A139" i="62"/>
  <c r="C104" i="62"/>
  <c r="B104" i="62"/>
  <c r="A104" i="62"/>
  <c r="C106" i="62"/>
  <c r="B106" i="62"/>
  <c r="A106" i="62"/>
  <c r="C57" i="62"/>
  <c r="B57" i="62"/>
  <c r="A57" i="62"/>
  <c r="C120" i="62"/>
  <c r="B120" i="62"/>
  <c r="A120" i="62"/>
  <c r="C135" i="62"/>
  <c r="B135" i="62"/>
  <c r="A135" i="62"/>
  <c r="C136" i="62"/>
  <c r="B136" i="62"/>
  <c r="A136" i="62"/>
  <c r="C100" i="62"/>
  <c r="B100" i="62"/>
  <c r="A100" i="62"/>
  <c r="C138" i="62"/>
  <c r="B138" i="62"/>
  <c r="A138" i="62"/>
  <c r="C123" i="62"/>
  <c r="B123" i="62"/>
  <c r="A123" i="62"/>
  <c r="C198" i="62"/>
  <c r="B198" i="62"/>
  <c r="A198" i="62"/>
  <c r="C197" i="62"/>
  <c r="B197" i="62"/>
  <c r="A197" i="62"/>
  <c r="C209" i="62"/>
  <c r="B209" i="62"/>
  <c r="A209" i="62"/>
  <c r="C207" i="62"/>
  <c r="B207" i="62"/>
  <c r="A207" i="62"/>
  <c r="C208" i="62"/>
  <c r="B208" i="62"/>
  <c r="A208" i="62"/>
  <c r="C203" i="62"/>
  <c r="B203" i="62"/>
  <c r="A203" i="62"/>
  <c r="C101" i="62"/>
  <c r="B101" i="62"/>
  <c r="A101" i="62"/>
  <c r="C60" i="62"/>
  <c r="B60" i="62"/>
  <c r="A60" i="62"/>
  <c r="C152" i="62"/>
  <c r="B152" i="62"/>
  <c r="A152" i="62"/>
  <c r="C151" i="62"/>
  <c r="B151" i="62"/>
  <c r="A151" i="62"/>
  <c r="C58" i="62"/>
  <c r="B58" i="62"/>
  <c r="A58" i="62"/>
  <c r="C66" i="62"/>
  <c r="B66" i="62"/>
  <c r="A66" i="62"/>
  <c r="C157" i="62"/>
  <c r="B157" i="62"/>
  <c r="A157" i="62"/>
  <c r="C117" i="62"/>
  <c r="B117" i="62"/>
  <c r="A117" i="62"/>
  <c r="C121" i="62"/>
  <c r="B121" i="62"/>
  <c r="A121" i="62"/>
  <c r="C137" i="62"/>
  <c r="B137" i="62"/>
  <c r="A137" i="62"/>
  <c r="C111" i="62"/>
  <c r="B111" i="62"/>
  <c r="A111" i="62"/>
  <c r="C88" i="62"/>
  <c r="B88" i="62"/>
  <c r="A88" i="62"/>
  <c r="C87" i="62"/>
  <c r="B87" i="62"/>
  <c r="A87" i="62"/>
  <c r="C99" i="62"/>
  <c r="B99" i="62"/>
  <c r="A99" i="62"/>
  <c r="C98" i="62"/>
  <c r="B98" i="62"/>
  <c r="A98" i="62"/>
  <c r="C131" i="62"/>
  <c r="B131" i="62"/>
  <c r="A131" i="62"/>
  <c r="C134" i="62"/>
  <c r="B134" i="62"/>
  <c r="A134" i="62"/>
  <c r="C84" i="62"/>
  <c r="B84" i="62"/>
  <c r="A84" i="62"/>
  <c r="C160" i="62"/>
  <c r="B160" i="62"/>
  <c r="A160" i="62"/>
  <c r="C216" i="62"/>
  <c r="B216" i="62"/>
  <c r="A216" i="62"/>
  <c r="C214" i="62"/>
  <c r="B214" i="62"/>
  <c r="A214" i="62"/>
  <c r="C119" i="62"/>
  <c r="B119" i="62"/>
  <c r="A119" i="62"/>
  <c r="C200" i="62"/>
  <c r="B200" i="62"/>
  <c r="A200" i="62"/>
  <c r="C109" i="62"/>
  <c r="B109" i="62"/>
  <c r="A109" i="62"/>
  <c r="C105" i="62"/>
  <c r="B105" i="62"/>
  <c r="A105" i="62"/>
  <c r="C215" i="62"/>
  <c r="B215" i="62"/>
  <c r="A215" i="62"/>
  <c r="C148" i="62"/>
  <c r="B148" i="62"/>
  <c r="A148" i="62"/>
  <c r="C171" i="62"/>
  <c r="B171" i="62"/>
  <c r="A171" i="62"/>
  <c r="C210" i="62"/>
  <c r="B210" i="62"/>
  <c r="A210" i="62"/>
  <c r="C196" i="62"/>
  <c r="B196" i="62"/>
  <c r="A196" i="62"/>
  <c r="C195" i="62"/>
  <c r="B195" i="62"/>
  <c r="A195" i="62"/>
  <c r="C118" i="62"/>
  <c r="B118" i="62"/>
  <c r="A118" i="62"/>
  <c r="C194" i="62"/>
  <c r="B194" i="62"/>
  <c r="A194" i="62"/>
  <c r="C161" i="62"/>
  <c r="B161" i="62"/>
  <c r="A161" i="62"/>
  <c r="C213" i="62"/>
  <c r="B213" i="62"/>
  <c r="A213" i="62"/>
  <c r="C183" i="62"/>
  <c r="B183" i="62"/>
  <c r="A183" i="62"/>
  <c r="C124" i="62"/>
  <c r="B124" i="62"/>
  <c r="A124" i="62"/>
  <c r="C80" i="62"/>
  <c r="B80" i="62"/>
  <c r="A80" i="62"/>
  <c r="C81" i="62"/>
  <c r="B81" i="62"/>
  <c r="A81" i="62"/>
  <c r="C79" i="62"/>
  <c r="B79" i="62"/>
  <c r="A79" i="62"/>
  <c r="C77" i="62"/>
  <c r="B77" i="62"/>
  <c r="A77" i="62"/>
  <c r="C75" i="62"/>
  <c r="B75" i="62"/>
  <c r="A75" i="62"/>
  <c r="C78" i="62"/>
  <c r="B78" i="62"/>
  <c r="A78" i="62"/>
  <c r="C74" i="62"/>
  <c r="B74" i="62"/>
  <c r="A74" i="62"/>
  <c r="C70" i="62"/>
  <c r="B70" i="62"/>
  <c r="A70" i="62"/>
  <c r="C71" i="62"/>
  <c r="B71" i="62"/>
  <c r="A71" i="62"/>
  <c r="C69" i="62"/>
  <c r="B69" i="62"/>
  <c r="A69" i="62"/>
  <c r="C76" i="62"/>
  <c r="B76" i="62"/>
  <c r="A76" i="62"/>
  <c r="C67" i="62"/>
  <c r="B67" i="62"/>
  <c r="A67" i="62"/>
  <c r="C65" i="62"/>
  <c r="B65" i="62"/>
  <c r="A65" i="62"/>
  <c r="C26" i="62"/>
  <c r="B26" i="62"/>
  <c r="A26" i="62"/>
  <c r="C64" i="62"/>
  <c r="B64" i="62"/>
  <c r="A64" i="62"/>
  <c r="C62" i="62"/>
  <c r="B62" i="62"/>
  <c r="A62" i="62"/>
  <c r="C61" i="62"/>
  <c r="B61" i="62"/>
  <c r="A61" i="62"/>
  <c r="C59" i="62"/>
  <c r="B59" i="62"/>
  <c r="A59" i="62"/>
  <c r="C56" i="62"/>
  <c r="B56" i="62"/>
  <c r="A56" i="62"/>
  <c r="C52" i="62"/>
  <c r="B52" i="62"/>
  <c r="A52" i="62"/>
  <c r="C28" i="62"/>
  <c r="B28" i="62"/>
  <c r="A28" i="62"/>
  <c r="C46" i="62"/>
  <c r="B46" i="62"/>
  <c r="A46" i="62"/>
  <c r="C45" i="62"/>
  <c r="B45" i="62"/>
  <c r="A45" i="62"/>
  <c r="C44" i="62"/>
  <c r="B44" i="62"/>
  <c r="A44" i="62"/>
  <c r="C42" i="62"/>
  <c r="B42" i="62"/>
  <c r="A42" i="62"/>
  <c r="C68" i="62"/>
  <c r="B68" i="62"/>
  <c r="A68" i="62"/>
  <c r="C41" i="62"/>
  <c r="B41" i="62"/>
  <c r="A41" i="62"/>
  <c r="C39" i="62"/>
  <c r="B39" i="62"/>
  <c r="A39" i="62"/>
  <c r="C43" i="62"/>
  <c r="B43" i="62"/>
  <c r="A43" i="62"/>
  <c r="C40" i="62"/>
  <c r="B40" i="62"/>
  <c r="A40" i="62"/>
  <c r="C37" i="62"/>
  <c r="B37" i="62"/>
  <c r="A37" i="62"/>
  <c r="C35" i="62"/>
  <c r="B35" i="62"/>
  <c r="A35" i="62"/>
  <c r="C33" i="62"/>
  <c r="B33" i="62"/>
  <c r="A33" i="62"/>
  <c r="C54" i="62"/>
  <c r="B54" i="62"/>
  <c r="A54" i="62"/>
  <c r="C51" i="62"/>
  <c r="B51" i="62"/>
  <c r="A51" i="62"/>
  <c r="C30" i="62"/>
  <c r="B30" i="62"/>
  <c r="A30" i="62"/>
  <c r="C29" i="62"/>
  <c r="B29" i="62"/>
  <c r="A29" i="62"/>
  <c r="C38" i="62"/>
  <c r="B38" i="62"/>
  <c r="A38" i="62"/>
  <c r="C27" i="62"/>
  <c r="B27" i="62"/>
  <c r="A27" i="62"/>
  <c r="C24" i="62"/>
  <c r="B24" i="62"/>
  <c r="A24" i="62"/>
  <c r="C25" i="62"/>
  <c r="B25" i="62"/>
  <c r="A25" i="62"/>
  <c r="C23" i="62"/>
  <c r="B23" i="62"/>
  <c r="A23" i="62"/>
  <c r="C22" i="62"/>
  <c r="B22" i="62"/>
  <c r="A22" i="62"/>
  <c r="C21" i="62"/>
  <c r="B21" i="62"/>
  <c r="A21" i="62"/>
  <c r="C53" i="62"/>
  <c r="B53" i="62"/>
  <c r="A53" i="62"/>
  <c r="C31" i="62"/>
  <c r="B31" i="62"/>
  <c r="A31" i="62"/>
  <c r="C20" i="62"/>
  <c r="B20" i="62"/>
  <c r="A20" i="62"/>
  <c r="C49" i="62"/>
  <c r="B49" i="62"/>
  <c r="A49" i="62"/>
  <c r="C19" i="62"/>
  <c r="B19" i="62"/>
  <c r="A19" i="62"/>
  <c r="C18" i="62"/>
  <c r="B18" i="62"/>
  <c r="A18" i="62"/>
  <c r="C47" i="62"/>
  <c r="B47" i="62"/>
  <c r="A47" i="62"/>
  <c r="C36" i="62"/>
  <c r="B36" i="62"/>
  <c r="A36" i="62"/>
  <c r="C17" i="62"/>
  <c r="B17" i="62"/>
  <c r="A17" i="62"/>
  <c r="C16" i="62"/>
  <c r="B16" i="62"/>
  <c r="A16" i="62"/>
  <c r="C48" i="62"/>
  <c r="B48" i="62"/>
  <c r="A48" i="62"/>
  <c r="C14" i="62"/>
  <c r="B14" i="62"/>
  <c r="A14" i="62"/>
  <c r="C15" i="62"/>
  <c r="B15" i="62"/>
  <c r="A15" i="62"/>
  <c r="C55" i="62"/>
  <c r="B55" i="62"/>
  <c r="A55" i="62"/>
  <c r="C13" i="62"/>
  <c r="B13" i="62"/>
  <c r="A13" i="62"/>
  <c r="C63" i="62"/>
  <c r="B63" i="62"/>
  <c r="A63" i="62"/>
  <c r="C12" i="62"/>
  <c r="B12" i="62"/>
  <c r="A12" i="62"/>
  <c r="C34" i="62"/>
  <c r="B34" i="62"/>
  <c r="A34" i="62"/>
  <c r="C11" i="62"/>
  <c r="B11" i="62"/>
  <c r="A11" i="62"/>
  <c r="C10" i="62"/>
  <c r="B10" i="62"/>
  <c r="A10" i="62"/>
  <c r="C9" i="62"/>
  <c r="B9" i="62"/>
  <c r="A9" i="62"/>
  <c r="C73" i="62"/>
  <c r="B73" i="62"/>
  <c r="A73" i="62"/>
  <c r="C8" i="62"/>
  <c r="B8" i="62"/>
  <c r="A8" i="62"/>
  <c r="C72" i="62"/>
  <c r="B72" i="62"/>
  <c r="A72" i="62"/>
  <c r="C7" i="62"/>
  <c r="B7" i="62"/>
  <c r="A7" i="62"/>
  <c r="C32" i="62"/>
  <c r="B32" i="62"/>
  <c r="A32" i="62"/>
  <c r="P8" i="48" a="1"/>
  <c r="P8" i="48" s="1"/>
  <c r="P7" i="48"/>
  <c r="P5" i="48"/>
  <c r="P6" i="48" s="1"/>
  <c r="N313" i="1"/>
  <c r="M313" i="1"/>
  <c r="L313" i="1"/>
  <c r="K313" i="1"/>
  <c r="J313" i="1"/>
  <c r="N312" i="1"/>
  <c r="M312" i="1"/>
  <c r="L312" i="1"/>
  <c r="K312" i="1"/>
  <c r="J312" i="1"/>
  <c r="N311" i="1"/>
  <c r="M311" i="1"/>
  <c r="L311" i="1"/>
  <c r="K311" i="1"/>
  <c r="J311" i="1"/>
  <c r="N310" i="1"/>
  <c r="M310" i="1"/>
  <c r="L310" i="1"/>
  <c r="K310" i="1"/>
  <c r="J310" i="1"/>
  <c r="N309" i="1"/>
  <c r="M309" i="1"/>
  <c r="L309" i="1"/>
  <c r="K309" i="1"/>
  <c r="J309" i="1"/>
  <c r="N308" i="1"/>
  <c r="M308" i="1"/>
  <c r="L308" i="1"/>
  <c r="K308" i="1"/>
  <c r="J308" i="1"/>
  <c r="N307" i="1"/>
  <c r="M307" i="1"/>
  <c r="L307" i="1"/>
  <c r="K307" i="1"/>
  <c r="J307" i="1"/>
  <c r="N306" i="1"/>
  <c r="M306" i="1"/>
  <c r="L306" i="1"/>
  <c r="K306" i="1"/>
  <c r="J306" i="1"/>
  <c r="N305" i="1"/>
  <c r="M305" i="1"/>
  <c r="L305" i="1"/>
  <c r="K305" i="1"/>
  <c r="J305" i="1"/>
  <c r="N304" i="1"/>
  <c r="M304" i="1"/>
  <c r="L304" i="1"/>
  <c r="K304" i="1"/>
  <c r="J304" i="1"/>
  <c r="N303" i="1"/>
  <c r="M303" i="1"/>
  <c r="L303" i="1"/>
  <c r="K303" i="1"/>
  <c r="J303" i="1"/>
  <c r="N302" i="1"/>
  <c r="M302" i="1"/>
  <c r="L302" i="1"/>
  <c r="K302" i="1"/>
  <c r="J302" i="1"/>
  <c r="N301" i="1"/>
  <c r="M301" i="1"/>
  <c r="L301" i="1"/>
  <c r="K301" i="1"/>
  <c r="J301" i="1"/>
  <c r="N300" i="1"/>
  <c r="M300" i="1"/>
  <c r="L300" i="1"/>
  <c r="K300" i="1"/>
  <c r="J300" i="1"/>
  <c r="N299" i="1"/>
  <c r="M299" i="1"/>
  <c r="L299" i="1"/>
  <c r="K299" i="1"/>
  <c r="J299" i="1"/>
  <c r="N298" i="1"/>
  <c r="M298" i="1"/>
  <c r="L298" i="1"/>
  <c r="K298" i="1"/>
  <c r="J298" i="1"/>
  <c r="N297" i="1"/>
  <c r="M297" i="1"/>
  <c r="L297" i="1"/>
  <c r="K297" i="1"/>
  <c r="J297" i="1"/>
  <c r="N296" i="1"/>
  <c r="M296" i="1"/>
  <c r="L296" i="1"/>
  <c r="K296" i="1"/>
  <c r="J296" i="1"/>
  <c r="N295" i="1"/>
  <c r="M295" i="1"/>
  <c r="L295" i="1"/>
  <c r="K295" i="1"/>
  <c r="J295" i="1"/>
  <c r="N294" i="1"/>
  <c r="M294" i="1"/>
  <c r="L294" i="1"/>
  <c r="K294" i="1"/>
  <c r="J294" i="1"/>
  <c r="N293" i="1"/>
  <c r="M293" i="1"/>
  <c r="L293" i="1"/>
  <c r="K293" i="1"/>
  <c r="J293" i="1"/>
  <c r="N292" i="1"/>
  <c r="M292" i="1"/>
  <c r="L292" i="1"/>
  <c r="K292" i="1"/>
  <c r="J292" i="1"/>
  <c r="N291" i="1"/>
  <c r="M291" i="1"/>
  <c r="L291" i="1"/>
  <c r="K291" i="1"/>
  <c r="J291" i="1"/>
  <c r="N290" i="1"/>
  <c r="M290" i="1"/>
  <c r="L290" i="1"/>
  <c r="K290" i="1"/>
  <c r="J290" i="1"/>
  <c r="N289" i="1"/>
  <c r="M289" i="1"/>
  <c r="L289" i="1"/>
  <c r="K289" i="1"/>
  <c r="J289" i="1"/>
  <c r="N288" i="1"/>
  <c r="M288" i="1"/>
  <c r="L288" i="1"/>
  <c r="K288" i="1"/>
  <c r="J288" i="1"/>
  <c r="N287" i="1"/>
  <c r="M287" i="1"/>
  <c r="L287" i="1"/>
  <c r="K287" i="1"/>
  <c r="J287" i="1"/>
  <c r="N286" i="1"/>
  <c r="M286" i="1"/>
  <c r="L286" i="1"/>
  <c r="K286" i="1"/>
  <c r="J286" i="1"/>
  <c r="N285" i="1"/>
  <c r="M285" i="1"/>
  <c r="L285" i="1"/>
  <c r="K285" i="1"/>
  <c r="J285" i="1"/>
  <c r="N284" i="1"/>
  <c r="M284" i="1"/>
  <c r="L284" i="1"/>
  <c r="K284" i="1"/>
  <c r="J284" i="1"/>
  <c r="N283" i="1"/>
  <c r="M283" i="1"/>
  <c r="L283" i="1"/>
  <c r="K283" i="1"/>
  <c r="J283" i="1"/>
  <c r="N282" i="1"/>
  <c r="M282" i="1"/>
  <c r="L282" i="1"/>
  <c r="K282" i="1"/>
  <c r="J282" i="1"/>
  <c r="N281" i="1"/>
  <c r="M281" i="1"/>
  <c r="L281" i="1"/>
  <c r="K281" i="1"/>
  <c r="J281" i="1"/>
  <c r="N280" i="1"/>
  <c r="M280" i="1"/>
  <c r="L280" i="1"/>
  <c r="K280" i="1"/>
  <c r="J280" i="1"/>
  <c r="N279" i="1"/>
  <c r="M279" i="1"/>
  <c r="L279" i="1"/>
  <c r="K279" i="1"/>
  <c r="J279" i="1"/>
  <c r="N278" i="1"/>
  <c r="M278" i="1"/>
  <c r="L278" i="1"/>
  <c r="K278" i="1"/>
  <c r="J278" i="1"/>
  <c r="N277" i="1"/>
  <c r="M277" i="1"/>
  <c r="L277" i="1"/>
  <c r="K277" i="1"/>
  <c r="J277" i="1"/>
  <c r="N276" i="1"/>
  <c r="M276" i="1"/>
  <c r="L276" i="1"/>
  <c r="K276" i="1"/>
  <c r="J276" i="1"/>
  <c r="N275" i="1"/>
  <c r="M275" i="1"/>
  <c r="L275" i="1"/>
  <c r="K275" i="1"/>
  <c r="J275" i="1"/>
  <c r="N274" i="1"/>
  <c r="M274" i="1"/>
  <c r="L274" i="1"/>
  <c r="K274" i="1"/>
  <c r="J274" i="1"/>
  <c r="N273" i="1"/>
  <c r="M273" i="1"/>
  <c r="L273" i="1"/>
  <c r="K273" i="1"/>
  <c r="J273" i="1"/>
  <c r="N272" i="1"/>
  <c r="M272" i="1"/>
  <c r="L272" i="1"/>
  <c r="K272" i="1"/>
  <c r="J272" i="1"/>
  <c r="N271" i="1"/>
  <c r="M271" i="1"/>
  <c r="L271" i="1"/>
  <c r="K271" i="1"/>
  <c r="J271" i="1"/>
  <c r="N270" i="1"/>
  <c r="M270" i="1"/>
  <c r="L270" i="1"/>
  <c r="K270" i="1"/>
  <c r="J270" i="1"/>
  <c r="N269" i="1"/>
  <c r="M269" i="1"/>
  <c r="L269" i="1"/>
  <c r="K269" i="1"/>
  <c r="J269" i="1"/>
  <c r="N268" i="1"/>
  <c r="M268" i="1"/>
  <c r="L268" i="1"/>
  <c r="K268" i="1"/>
  <c r="J268" i="1"/>
  <c r="N267" i="1"/>
  <c r="M267" i="1"/>
  <c r="L267" i="1"/>
  <c r="K267" i="1"/>
  <c r="J267" i="1"/>
  <c r="N266" i="1"/>
  <c r="M266" i="1"/>
  <c r="L266" i="1"/>
  <c r="K266" i="1"/>
  <c r="J266" i="1"/>
  <c r="N265" i="1"/>
  <c r="M265" i="1"/>
  <c r="L265" i="1"/>
  <c r="K265" i="1"/>
  <c r="J265" i="1"/>
  <c r="N264" i="1"/>
  <c r="M264" i="1"/>
  <c r="L264" i="1"/>
  <c r="K264" i="1"/>
  <c r="J264" i="1"/>
  <c r="N263" i="1"/>
  <c r="M263" i="1"/>
  <c r="L263" i="1"/>
  <c r="K263" i="1"/>
  <c r="J263" i="1"/>
  <c r="N262" i="1"/>
  <c r="M262" i="1"/>
  <c r="L262" i="1"/>
  <c r="K262" i="1"/>
  <c r="J262" i="1"/>
  <c r="N261" i="1"/>
  <c r="M261" i="1"/>
  <c r="L261" i="1"/>
  <c r="K261" i="1"/>
  <c r="J261" i="1"/>
  <c r="N260" i="1"/>
  <c r="M260" i="1"/>
  <c r="L260" i="1"/>
  <c r="K260" i="1"/>
  <c r="J260" i="1"/>
  <c r="N259" i="1"/>
  <c r="M259" i="1"/>
  <c r="L259" i="1"/>
  <c r="K259" i="1"/>
  <c r="J259" i="1"/>
  <c r="N258" i="1"/>
  <c r="M258" i="1"/>
  <c r="L258" i="1"/>
  <c r="K258" i="1"/>
  <c r="J258" i="1"/>
  <c r="N257" i="1"/>
  <c r="M257" i="1"/>
  <c r="L257" i="1"/>
  <c r="K257" i="1"/>
  <c r="J257" i="1"/>
  <c r="N256" i="1"/>
  <c r="M256" i="1"/>
  <c r="L256" i="1"/>
  <c r="K256" i="1"/>
  <c r="J256" i="1"/>
  <c r="N255" i="1"/>
  <c r="M255" i="1"/>
  <c r="L255" i="1"/>
  <c r="K255" i="1"/>
  <c r="J255" i="1"/>
  <c r="N254" i="1"/>
  <c r="M254" i="1"/>
  <c r="L254" i="1"/>
  <c r="K254" i="1"/>
  <c r="J254" i="1"/>
  <c r="N253" i="1"/>
  <c r="M253" i="1"/>
  <c r="L253" i="1"/>
  <c r="K253" i="1"/>
  <c r="J253" i="1"/>
  <c r="N252" i="1"/>
  <c r="M252" i="1"/>
  <c r="L252" i="1"/>
  <c r="K252" i="1"/>
  <c r="J252" i="1"/>
  <c r="N251" i="1"/>
  <c r="M251" i="1"/>
  <c r="L251" i="1"/>
  <c r="K251" i="1"/>
  <c r="J251" i="1"/>
  <c r="N250" i="1"/>
  <c r="M250" i="1"/>
  <c r="L250" i="1"/>
  <c r="K250" i="1"/>
  <c r="J250" i="1"/>
  <c r="N249" i="1"/>
  <c r="M249" i="1"/>
  <c r="L249" i="1"/>
  <c r="K249" i="1"/>
  <c r="J249" i="1"/>
  <c r="N248" i="1"/>
  <c r="M248" i="1"/>
  <c r="L248" i="1"/>
  <c r="K248" i="1"/>
  <c r="J248" i="1"/>
  <c r="N247" i="1"/>
  <c r="M247" i="1"/>
  <c r="L247" i="1"/>
  <c r="K247" i="1"/>
  <c r="J247" i="1"/>
  <c r="N246" i="1"/>
  <c r="M246" i="1"/>
  <c r="L246" i="1"/>
  <c r="K246" i="1"/>
  <c r="J246" i="1"/>
  <c r="N245" i="1"/>
  <c r="M245" i="1"/>
  <c r="L245" i="1"/>
  <c r="K245" i="1"/>
  <c r="J245" i="1"/>
  <c r="N244" i="1"/>
  <c r="M244" i="1"/>
  <c r="L244" i="1"/>
  <c r="K244" i="1"/>
  <c r="J244" i="1"/>
  <c r="N243" i="1"/>
  <c r="M243" i="1"/>
  <c r="L243" i="1"/>
  <c r="K243" i="1"/>
  <c r="J243" i="1"/>
  <c r="N242" i="1"/>
  <c r="M242" i="1"/>
  <c r="L242" i="1"/>
  <c r="K242" i="1"/>
  <c r="J242" i="1"/>
  <c r="N241" i="1"/>
  <c r="M241" i="1"/>
  <c r="L241" i="1"/>
  <c r="K241" i="1"/>
  <c r="J241" i="1"/>
  <c r="N240" i="1"/>
  <c r="M240" i="1"/>
  <c r="L240" i="1"/>
  <c r="K240" i="1"/>
  <c r="J240" i="1"/>
  <c r="N239" i="1"/>
  <c r="M239" i="1"/>
  <c r="L239" i="1"/>
  <c r="K239" i="1"/>
  <c r="J239" i="1"/>
  <c r="N238" i="1"/>
  <c r="M238" i="1"/>
  <c r="L238" i="1"/>
  <c r="K238" i="1"/>
  <c r="J238" i="1"/>
  <c r="N237" i="1"/>
  <c r="M237" i="1"/>
  <c r="L237" i="1"/>
  <c r="K237" i="1"/>
  <c r="J237" i="1"/>
  <c r="N236" i="1"/>
  <c r="M236" i="1"/>
  <c r="L236" i="1"/>
  <c r="K236" i="1"/>
  <c r="J236" i="1"/>
  <c r="N235" i="1"/>
  <c r="M235" i="1"/>
  <c r="L235" i="1"/>
  <c r="K235" i="1"/>
  <c r="J235" i="1"/>
  <c r="N234" i="1"/>
  <c r="M234" i="1"/>
  <c r="L234" i="1"/>
  <c r="K234" i="1"/>
  <c r="J234" i="1"/>
  <c r="N233" i="1"/>
  <c r="M233" i="1"/>
  <c r="L233" i="1"/>
  <c r="K233" i="1"/>
  <c r="J233" i="1"/>
  <c r="N232" i="1"/>
  <c r="M232" i="1"/>
  <c r="L232" i="1"/>
  <c r="K232" i="1"/>
  <c r="J232" i="1"/>
  <c r="N231" i="1"/>
  <c r="M231" i="1"/>
  <c r="L231" i="1"/>
  <c r="K231" i="1"/>
  <c r="J231" i="1"/>
  <c r="N230" i="1"/>
  <c r="M230" i="1"/>
  <c r="L230" i="1"/>
  <c r="K230" i="1"/>
  <c r="J230" i="1"/>
  <c r="N229" i="1"/>
  <c r="M229" i="1"/>
  <c r="L229" i="1"/>
  <c r="K229" i="1"/>
  <c r="J229" i="1"/>
  <c r="N228" i="1"/>
  <c r="M228" i="1"/>
  <c r="L228" i="1"/>
  <c r="K228" i="1"/>
  <c r="J228" i="1"/>
  <c r="N227" i="1"/>
  <c r="M227" i="1"/>
  <c r="L227" i="1"/>
  <c r="K227" i="1"/>
  <c r="J227" i="1"/>
  <c r="N226" i="1"/>
  <c r="M226" i="1"/>
  <c r="L226" i="1"/>
  <c r="K226" i="1"/>
  <c r="J226" i="1"/>
  <c r="N225" i="1"/>
  <c r="M225" i="1"/>
  <c r="L225" i="1"/>
  <c r="K225" i="1"/>
  <c r="J225" i="1"/>
  <c r="N224" i="1"/>
  <c r="M224" i="1"/>
  <c r="L224" i="1"/>
  <c r="K224" i="1"/>
  <c r="J224" i="1"/>
  <c r="N223" i="1"/>
  <c r="M223" i="1"/>
  <c r="L223" i="1"/>
  <c r="K223" i="1"/>
  <c r="J223" i="1"/>
  <c r="N222" i="1"/>
  <c r="M222" i="1"/>
  <c r="L222" i="1"/>
  <c r="K222" i="1"/>
  <c r="J222" i="1"/>
  <c r="N221" i="1"/>
  <c r="M221" i="1"/>
  <c r="L221" i="1"/>
  <c r="K221" i="1"/>
  <c r="J221" i="1"/>
  <c r="N220" i="1"/>
  <c r="M220" i="1"/>
  <c r="L220" i="1"/>
  <c r="K220" i="1"/>
  <c r="J220" i="1"/>
  <c r="N219" i="1"/>
  <c r="M219" i="1"/>
  <c r="L219" i="1"/>
  <c r="K219" i="1"/>
  <c r="J219" i="1"/>
  <c r="N218" i="1"/>
  <c r="M218" i="1"/>
  <c r="L218" i="1"/>
  <c r="K218" i="1"/>
  <c r="J218" i="1"/>
  <c r="N217" i="1"/>
  <c r="M217" i="1"/>
  <c r="L217" i="1"/>
  <c r="K217" i="1"/>
  <c r="J217" i="1"/>
  <c r="N216" i="1"/>
  <c r="M216" i="1"/>
  <c r="L216" i="1"/>
  <c r="K216" i="1"/>
  <c r="J216" i="1"/>
  <c r="N215" i="1"/>
  <c r="M215" i="1"/>
  <c r="L215" i="1"/>
  <c r="K215" i="1"/>
  <c r="J215" i="1"/>
  <c r="N214" i="1"/>
  <c r="M214" i="1"/>
  <c r="L214" i="1"/>
  <c r="K214" i="1"/>
  <c r="J214" i="1"/>
  <c r="N213" i="1"/>
  <c r="M213" i="1"/>
  <c r="L213" i="1"/>
  <c r="K213" i="1"/>
  <c r="J213" i="1"/>
  <c r="N212" i="1"/>
  <c r="M212" i="1"/>
  <c r="L212" i="1"/>
  <c r="K212" i="1"/>
  <c r="J212" i="1"/>
  <c r="N211" i="1"/>
  <c r="M211" i="1"/>
  <c r="L211" i="1"/>
  <c r="K211" i="1"/>
  <c r="J211" i="1"/>
  <c r="N210" i="1"/>
  <c r="M210" i="1"/>
  <c r="L210" i="1"/>
  <c r="K210" i="1"/>
  <c r="J210" i="1"/>
  <c r="N209" i="1"/>
  <c r="M209" i="1"/>
  <c r="L209" i="1"/>
  <c r="K209" i="1"/>
  <c r="J209" i="1"/>
  <c r="N208" i="1"/>
  <c r="M208" i="1"/>
  <c r="L208" i="1"/>
  <c r="K208" i="1"/>
  <c r="J208" i="1"/>
  <c r="N207" i="1"/>
  <c r="M207" i="1"/>
  <c r="L207" i="1"/>
  <c r="K207" i="1"/>
  <c r="J207" i="1"/>
  <c r="N206" i="1"/>
  <c r="M206" i="1"/>
  <c r="L206" i="1"/>
  <c r="K206" i="1"/>
  <c r="J206" i="1"/>
  <c r="N205" i="1"/>
  <c r="M205" i="1"/>
  <c r="L205" i="1"/>
  <c r="K205" i="1"/>
  <c r="J205" i="1"/>
  <c r="N204" i="1"/>
  <c r="M204" i="1"/>
  <c r="L204" i="1"/>
  <c r="K204" i="1"/>
  <c r="J204" i="1"/>
  <c r="N203" i="1"/>
  <c r="M203" i="1"/>
  <c r="L203" i="1"/>
  <c r="K203" i="1"/>
  <c r="J203" i="1"/>
  <c r="N202" i="1"/>
  <c r="M202" i="1"/>
  <c r="L202" i="1"/>
  <c r="K202" i="1"/>
  <c r="J202" i="1"/>
  <c r="N201" i="1"/>
  <c r="M201" i="1"/>
  <c r="L201" i="1"/>
  <c r="K201" i="1"/>
  <c r="J201" i="1"/>
  <c r="N200" i="1"/>
  <c r="M200" i="1"/>
  <c r="L200" i="1"/>
  <c r="K200" i="1"/>
  <c r="J200" i="1"/>
  <c r="N199" i="1"/>
  <c r="M199" i="1"/>
  <c r="L199" i="1"/>
  <c r="K199" i="1"/>
  <c r="J199" i="1"/>
  <c r="N198" i="1"/>
  <c r="M198" i="1"/>
  <c r="L198" i="1"/>
  <c r="K198" i="1"/>
  <c r="J198" i="1"/>
  <c r="N197" i="1"/>
  <c r="M197" i="1"/>
  <c r="L197" i="1"/>
  <c r="K197" i="1"/>
  <c r="J197" i="1"/>
  <c r="N196" i="1"/>
  <c r="M196" i="1"/>
  <c r="L196" i="1"/>
  <c r="K196" i="1"/>
  <c r="J196" i="1"/>
  <c r="N195" i="1"/>
  <c r="M195" i="1"/>
  <c r="L195" i="1"/>
  <c r="K195" i="1"/>
  <c r="J195" i="1"/>
  <c r="N194" i="1"/>
  <c r="M194" i="1"/>
  <c r="L194" i="1"/>
  <c r="K194" i="1"/>
  <c r="J194" i="1"/>
  <c r="N193" i="1"/>
  <c r="M193" i="1"/>
  <c r="L193" i="1"/>
  <c r="K193" i="1"/>
  <c r="J193" i="1"/>
  <c r="N192" i="1"/>
  <c r="M192" i="1"/>
  <c r="L192" i="1"/>
  <c r="K192" i="1"/>
  <c r="J192" i="1"/>
  <c r="N191" i="1"/>
  <c r="M191" i="1"/>
  <c r="L191" i="1"/>
  <c r="K191" i="1"/>
  <c r="J191" i="1"/>
  <c r="N190" i="1"/>
  <c r="M190" i="1"/>
  <c r="L190" i="1"/>
  <c r="K190" i="1"/>
  <c r="J190" i="1"/>
  <c r="N189" i="1"/>
  <c r="M189" i="1"/>
  <c r="L189" i="1"/>
  <c r="K189" i="1"/>
  <c r="J189" i="1"/>
  <c r="N188" i="1"/>
  <c r="M188" i="1"/>
  <c r="L188" i="1"/>
  <c r="K188" i="1"/>
  <c r="J188" i="1"/>
  <c r="N187" i="1"/>
  <c r="M187" i="1"/>
  <c r="L187" i="1"/>
  <c r="K187" i="1"/>
  <c r="J187" i="1"/>
  <c r="N186" i="1"/>
  <c r="M186" i="1"/>
  <c r="L186" i="1"/>
  <c r="K186" i="1"/>
  <c r="J186" i="1"/>
  <c r="N185" i="1"/>
  <c r="M185" i="1"/>
  <c r="L185" i="1"/>
  <c r="K185" i="1"/>
  <c r="J185" i="1"/>
  <c r="N184" i="1"/>
  <c r="M184" i="1"/>
  <c r="L184" i="1"/>
  <c r="K184" i="1"/>
  <c r="J184" i="1"/>
  <c r="N183" i="1"/>
  <c r="M183" i="1"/>
  <c r="L183" i="1"/>
  <c r="K183" i="1"/>
  <c r="J183" i="1"/>
  <c r="N182" i="1"/>
  <c r="M182" i="1"/>
  <c r="L182" i="1"/>
  <c r="K182" i="1"/>
  <c r="J182" i="1"/>
  <c r="N181" i="1"/>
  <c r="M181" i="1"/>
  <c r="L181" i="1"/>
  <c r="K181" i="1"/>
  <c r="J181" i="1"/>
  <c r="N180" i="1"/>
  <c r="M180" i="1"/>
  <c r="L180" i="1"/>
  <c r="K180" i="1"/>
  <c r="J180" i="1"/>
  <c r="N179" i="1"/>
  <c r="M179" i="1"/>
  <c r="L179" i="1"/>
  <c r="K179" i="1"/>
  <c r="J179" i="1"/>
  <c r="N178" i="1"/>
  <c r="M178" i="1"/>
  <c r="L178" i="1"/>
  <c r="K178" i="1"/>
  <c r="J178" i="1"/>
  <c r="N177" i="1"/>
  <c r="M177" i="1"/>
  <c r="L177" i="1"/>
  <c r="K177" i="1"/>
  <c r="J177" i="1"/>
  <c r="N176" i="1"/>
  <c r="M176" i="1"/>
  <c r="L176" i="1"/>
  <c r="K176" i="1"/>
  <c r="J176" i="1"/>
  <c r="N175" i="1"/>
  <c r="M175" i="1"/>
  <c r="L175" i="1"/>
  <c r="K175" i="1"/>
  <c r="J175" i="1"/>
  <c r="N174" i="1"/>
  <c r="M174" i="1"/>
  <c r="L174" i="1"/>
  <c r="K174" i="1"/>
  <c r="J174" i="1"/>
  <c r="N173" i="1"/>
  <c r="M173" i="1"/>
  <c r="L173" i="1"/>
  <c r="K173" i="1"/>
  <c r="J173" i="1"/>
  <c r="N172" i="1"/>
  <c r="M172" i="1"/>
  <c r="L172" i="1"/>
  <c r="K172" i="1"/>
  <c r="J172" i="1"/>
  <c r="N171" i="1"/>
  <c r="M171" i="1"/>
  <c r="L171" i="1"/>
  <c r="K171" i="1"/>
  <c r="J171" i="1"/>
  <c r="N170" i="1"/>
  <c r="M170" i="1"/>
  <c r="L170" i="1"/>
  <c r="K170" i="1"/>
  <c r="J170" i="1"/>
  <c r="N169" i="1"/>
  <c r="M169" i="1"/>
  <c r="L169" i="1"/>
  <c r="K169" i="1"/>
  <c r="J169" i="1"/>
  <c r="N168" i="1"/>
  <c r="M168" i="1"/>
  <c r="L168" i="1"/>
  <c r="K168" i="1"/>
  <c r="J168" i="1"/>
  <c r="N167" i="1"/>
  <c r="M167" i="1"/>
  <c r="L167" i="1"/>
  <c r="K167" i="1"/>
  <c r="J167" i="1"/>
  <c r="N166" i="1"/>
  <c r="M166" i="1"/>
  <c r="L166" i="1"/>
  <c r="K166" i="1"/>
  <c r="J166" i="1"/>
  <c r="N165" i="1"/>
  <c r="M165" i="1"/>
  <c r="L165" i="1"/>
  <c r="K165" i="1"/>
  <c r="J165" i="1"/>
  <c r="N164" i="1"/>
  <c r="M164" i="1"/>
  <c r="L164" i="1"/>
  <c r="K164" i="1"/>
  <c r="J164" i="1"/>
  <c r="N163" i="1"/>
  <c r="M163" i="1"/>
  <c r="L163" i="1"/>
  <c r="K163" i="1"/>
  <c r="J163" i="1"/>
  <c r="N162" i="1"/>
  <c r="M162" i="1"/>
  <c r="L162" i="1"/>
  <c r="K162" i="1"/>
  <c r="J162" i="1"/>
  <c r="N161" i="1"/>
  <c r="M161" i="1"/>
  <c r="L161" i="1"/>
  <c r="K161" i="1"/>
  <c r="J161" i="1"/>
  <c r="N160" i="1"/>
  <c r="M160" i="1"/>
  <c r="L160" i="1"/>
  <c r="K160" i="1"/>
  <c r="J160" i="1"/>
  <c r="N159" i="1"/>
  <c r="M159" i="1"/>
  <c r="L159" i="1"/>
  <c r="K159" i="1"/>
  <c r="J159" i="1"/>
  <c r="N158" i="1"/>
  <c r="M158" i="1"/>
  <c r="L158" i="1"/>
  <c r="K158" i="1"/>
  <c r="J158" i="1"/>
  <c r="N157" i="1"/>
  <c r="M157" i="1"/>
  <c r="L157" i="1"/>
  <c r="K157" i="1"/>
  <c r="J157" i="1"/>
  <c r="N156" i="1"/>
  <c r="M156" i="1"/>
  <c r="L156" i="1"/>
  <c r="K156" i="1"/>
  <c r="J156" i="1"/>
  <c r="N155" i="1"/>
  <c r="M155" i="1"/>
  <c r="L155" i="1"/>
  <c r="K155" i="1"/>
  <c r="J155" i="1"/>
  <c r="N154" i="1"/>
  <c r="M154" i="1"/>
  <c r="L154" i="1"/>
  <c r="K154" i="1"/>
  <c r="J154" i="1"/>
  <c r="N153" i="1"/>
  <c r="M153" i="1"/>
  <c r="L153" i="1"/>
  <c r="K153" i="1"/>
  <c r="J153" i="1"/>
  <c r="N152" i="1"/>
  <c r="M152" i="1"/>
  <c r="L152" i="1"/>
  <c r="K152" i="1"/>
  <c r="J152" i="1"/>
  <c r="N151" i="1"/>
  <c r="M151" i="1"/>
  <c r="L151" i="1"/>
  <c r="K151" i="1"/>
  <c r="J151" i="1"/>
  <c r="N150" i="1"/>
  <c r="M150" i="1"/>
  <c r="L150" i="1"/>
  <c r="K150" i="1"/>
  <c r="J150" i="1"/>
  <c r="N149" i="1"/>
  <c r="M149" i="1"/>
  <c r="L149" i="1"/>
  <c r="K149" i="1"/>
  <c r="J149" i="1"/>
  <c r="N148" i="1"/>
  <c r="M148" i="1"/>
  <c r="L148" i="1"/>
  <c r="K148" i="1"/>
  <c r="J148" i="1"/>
  <c r="N147" i="1"/>
  <c r="M147" i="1"/>
  <c r="L147" i="1"/>
  <c r="K147" i="1"/>
  <c r="J147" i="1"/>
  <c r="N146" i="1"/>
  <c r="M146" i="1"/>
  <c r="L146" i="1"/>
  <c r="K146" i="1"/>
  <c r="J146" i="1"/>
  <c r="N145" i="1"/>
  <c r="M145" i="1"/>
  <c r="L145" i="1"/>
  <c r="K145" i="1"/>
  <c r="J145" i="1"/>
  <c r="N144" i="1"/>
  <c r="M144" i="1"/>
  <c r="L144" i="1"/>
  <c r="K144" i="1"/>
  <c r="J144" i="1"/>
  <c r="N143" i="1"/>
  <c r="M143" i="1"/>
  <c r="L143" i="1"/>
  <c r="K143" i="1"/>
  <c r="J143" i="1"/>
  <c r="N142" i="1"/>
  <c r="M142" i="1"/>
  <c r="L142" i="1"/>
  <c r="K142" i="1"/>
  <c r="J142" i="1"/>
  <c r="N141" i="1"/>
  <c r="M141" i="1"/>
  <c r="L141" i="1"/>
  <c r="K141" i="1"/>
  <c r="J141" i="1"/>
  <c r="N140" i="1"/>
  <c r="M140" i="1"/>
  <c r="L140" i="1"/>
  <c r="K140" i="1"/>
  <c r="J140" i="1"/>
  <c r="N139" i="1"/>
  <c r="M139" i="1"/>
  <c r="L139" i="1"/>
  <c r="K139" i="1"/>
  <c r="J139" i="1"/>
  <c r="N138" i="1"/>
  <c r="M138" i="1"/>
  <c r="L138" i="1"/>
  <c r="K138" i="1"/>
  <c r="J138" i="1"/>
  <c r="N137" i="1"/>
  <c r="M137" i="1"/>
  <c r="L137" i="1"/>
  <c r="K137" i="1"/>
  <c r="J137" i="1"/>
  <c r="N136" i="1"/>
  <c r="M136" i="1"/>
  <c r="L136" i="1"/>
  <c r="K136" i="1"/>
  <c r="J136" i="1"/>
  <c r="N135" i="1"/>
  <c r="M135" i="1"/>
  <c r="L135" i="1"/>
  <c r="K135" i="1"/>
  <c r="J135" i="1"/>
  <c r="N134" i="1"/>
  <c r="M134" i="1"/>
  <c r="L134" i="1"/>
  <c r="K134" i="1"/>
  <c r="J134" i="1"/>
  <c r="N133" i="1"/>
  <c r="M133" i="1"/>
  <c r="L133" i="1"/>
  <c r="K133" i="1"/>
  <c r="J133" i="1"/>
  <c r="N132" i="1"/>
  <c r="M132" i="1"/>
  <c r="L132" i="1"/>
  <c r="K132" i="1"/>
  <c r="J132" i="1"/>
  <c r="N131" i="1"/>
  <c r="M131" i="1"/>
  <c r="L131" i="1"/>
  <c r="K131" i="1"/>
  <c r="J131" i="1"/>
  <c r="N130" i="1"/>
  <c r="M130" i="1"/>
  <c r="L130" i="1"/>
  <c r="K130" i="1"/>
  <c r="J130" i="1"/>
  <c r="N129" i="1"/>
  <c r="M129" i="1"/>
  <c r="L129" i="1"/>
  <c r="K129" i="1"/>
  <c r="J129" i="1"/>
  <c r="N128" i="1"/>
  <c r="M128" i="1"/>
  <c r="L128" i="1"/>
  <c r="K128" i="1"/>
  <c r="J128" i="1"/>
  <c r="N127" i="1"/>
  <c r="M127" i="1"/>
  <c r="L127" i="1"/>
  <c r="K127" i="1"/>
  <c r="J127" i="1"/>
  <c r="N126" i="1"/>
  <c r="M126" i="1"/>
  <c r="L126" i="1"/>
  <c r="K126" i="1"/>
  <c r="J126" i="1"/>
  <c r="N125" i="1"/>
  <c r="M125" i="1"/>
  <c r="L125" i="1"/>
  <c r="K125" i="1"/>
  <c r="J125" i="1"/>
  <c r="N124" i="1"/>
  <c r="M124" i="1"/>
  <c r="L124" i="1"/>
  <c r="K124" i="1"/>
  <c r="J124" i="1"/>
  <c r="N123" i="1"/>
  <c r="M123" i="1"/>
  <c r="L123" i="1"/>
  <c r="K123" i="1"/>
  <c r="J123" i="1"/>
  <c r="N122" i="1"/>
  <c r="M122" i="1"/>
  <c r="L122" i="1"/>
  <c r="K122" i="1"/>
  <c r="J122" i="1"/>
  <c r="N121" i="1"/>
  <c r="M121" i="1"/>
  <c r="L121" i="1"/>
  <c r="K121" i="1"/>
  <c r="J121" i="1"/>
  <c r="N120" i="1"/>
  <c r="M120" i="1"/>
  <c r="L120" i="1"/>
  <c r="K120" i="1"/>
  <c r="J120" i="1"/>
  <c r="N119" i="1"/>
  <c r="M119" i="1"/>
  <c r="L119" i="1"/>
  <c r="K119" i="1"/>
  <c r="J119" i="1"/>
  <c r="N118" i="1"/>
  <c r="M118" i="1"/>
  <c r="L118" i="1"/>
  <c r="K118" i="1"/>
  <c r="J118" i="1"/>
  <c r="N117" i="1"/>
  <c r="M117" i="1"/>
  <c r="L117" i="1"/>
  <c r="K117" i="1"/>
  <c r="J117" i="1"/>
  <c r="N116" i="1"/>
  <c r="M116" i="1"/>
  <c r="L116" i="1"/>
  <c r="K116" i="1"/>
  <c r="J116" i="1"/>
  <c r="N115" i="1"/>
  <c r="M115" i="1"/>
  <c r="L115" i="1"/>
  <c r="K115" i="1"/>
  <c r="J115" i="1"/>
  <c r="N114" i="1"/>
  <c r="M114" i="1"/>
  <c r="L114" i="1"/>
  <c r="K114" i="1"/>
  <c r="J114" i="1"/>
  <c r="N113" i="1"/>
  <c r="M113" i="1"/>
  <c r="L113" i="1"/>
  <c r="K113" i="1"/>
  <c r="J113" i="1"/>
  <c r="N112" i="1"/>
  <c r="M112" i="1"/>
  <c r="L112" i="1"/>
  <c r="K112" i="1"/>
  <c r="J112" i="1"/>
  <c r="N111" i="1"/>
  <c r="M111" i="1"/>
  <c r="L111" i="1"/>
  <c r="K111" i="1"/>
  <c r="J111" i="1"/>
  <c r="N110" i="1"/>
  <c r="M110" i="1"/>
  <c r="L110" i="1"/>
  <c r="K110" i="1"/>
  <c r="J110" i="1"/>
  <c r="N109" i="1"/>
  <c r="M109" i="1"/>
  <c r="L109" i="1"/>
  <c r="K109" i="1"/>
  <c r="J109" i="1"/>
  <c r="N108" i="1"/>
  <c r="M108" i="1"/>
  <c r="L108" i="1"/>
  <c r="K108" i="1"/>
  <c r="J108" i="1"/>
  <c r="N107" i="1"/>
  <c r="M107" i="1"/>
  <c r="L107" i="1"/>
  <c r="K107" i="1"/>
  <c r="J107" i="1"/>
  <c r="N106" i="1"/>
  <c r="M106" i="1"/>
  <c r="L106" i="1"/>
  <c r="K106" i="1"/>
  <c r="J106" i="1"/>
  <c r="N105" i="1"/>
  <c r="M105" i="1"/>
  <c r="L105" i="1"/>
  <c r="K105" i="1"/>
  <c r="J105" i="1"/>
  <c r="N104" i="1"/>
  <c r="M104" i="1"/>
  <c r="L104" i="1"/>
  <c r="K104" i="1"/>
  <c r="J104" i="1"/>
  <c r="N103" i="1"/>
  <c r="M103" i="1"/>
  <c r="L103" i="1"/>
  <c r="K103" i="1"/>
  <c r="J103" i="1"/>
  <c r="N102" i="1"/>
  <c r="M102" i="1"/>
  <c r="L102" i="1"/>
  <c r="K102" i="1"/>
  <c r="J102" i="1"/>
  <c r="N101" i="1"/>
  <c r="M101" i="1"/>
  <c r="L101" i="1"/>
  <c r="K101" i="1"/>
  <c r="J101" i="1"/>
  <c r="N100" i="1"/>
  <c r="M100" i="1"/>
  <c r="L100" i="1"/>
  <c r="K100" i="1"/>
  <c r="J100" i="1"/>
  <c r="N99" i="1"/>
  <c r="M99" i="1"/>
  <c r="L99" i="1"/>
  <c r="K99" i="1"/>
  <c r="J99" i="1"/>
  <c r="N98" i="1"/>
  <c r="M98" i="1"/>
  <c r="L98" i="1"/>
  <c r="K98" i="1"/>
  <c r="J98" i="1"/>
  <c r="N97" i="1"/>
  <c r="M97" i="1"/>
  <c r="L97" i="1"/>
  <c r="K97" i="1"/>
  <c r="J97" i="1"/>
  <c r="N96" i="1"/>
  <c r="M96" i="1"/>
  <c r="L96" i="1"/>
  <c r="K96" i="1"/>
  <c r="J96" i="1"/>
  <c r="N95" i="1"/>
  <c r="M95" i="1"/>
  <c r="L95" i="1"/>
  <c r="K95" i="1"/>
  <c r="J95" i="1"/>
  <c r="N94" i="1"/>
  <c r="M94" i="1"/>
  <c r="L94" i="1"/>
  <c r="K94" i="1"/>
  <c r="J94" i="1"/>
  <c r="N93" i="1"/>
  <c r="M93" i="1"/>
  <c r="L93" i="1"/>
  <c r="K93" i="1"/>
  <c r="J93" i="1"/>
  <c r="N92" i="1"/>
  <c r="M92" i="1"/>
  <c r="L92" i="1"/>
  <c r="K92" i="1"/>
  <c r="J92" i="1"/>
  <c r="N91" i="1"/>
  <c r="M91" i="1"/>
  <c r="L91" i="1"/>
  <c r="K91" i="1"/>
  <c r="J91" i="1"/>
  <c r="N90" i="1"/>
  <c r="M90" i="1"/>
  <c r="L90" i="1"/>
  <c r="K90" i="1"/>
  <c r="J90" i="1"/>
  <c r="N89" i="1"/>
  <c r="M89" i="1"/>
  <c r="L89" i="1"/>
  <c r="K89" i="1"/>
  <c r="J89" i="1"/>
  <c r="N88" i="1"/>
  <c r="M88" i="1"/>
  <c r="L88" i="1"/>
  <c r="K88" i="1"/>
  <c r="J88" i="1"/>
  <c r="N87" i="1"/>
  <c r="M87" i="1"/>
  <c r="L87" i="1"/>
  <c r="K87" i="1"/>
  <c r="J87" i="1"/>
  <c r="N86" i="1"/>
  <c r="M86" i="1"/>
  <c r="L86" i="1"/>
  <c r="K86" i="1"/>
  <c r="J86" i="1"/>
  <c r="N85" i="1"/>
  <c r="M85" i="1"/>
  <c r="L85" i="1"/>
  <c r="K85" i="1"/>
  <c r="J85" i="1"/>
  <c r="N84" i="1"/>
  <c r="M84" i="1"/>
  <c r="L84" i="1"/>
  <c r="K84" i="1"/>
  <c r="J84" i="1"/>
  <c r="N83" i="1"/>
  <c r="M83" i="1"/>
  <c r="L83" i="1"/>
  <c r="K83" i="1"/>
  <c r="J83" i="1"/>
  <c r="N82" i="1"/>
  <c r="M82" i="1"/>
  <c r="L82" i="1"/>
  <c r="K82" i="1"/>
  <c r="J82" i="1"/>
  <c r="N81" i="1"/>
  <c r="M81" i="1"/>
  <c r="L81" i="1"/>
  <c r="K81" i="1"/>
  <c r="J81" i="1"/>
  <c r="N80" i="1"/>
  <c r="M80" i="1"/>
  <c r="L80" i="1"/>
  <c r="K80" i="1"/>
  <c r="J80" i="1"/>
  <c r="N79" i="1"/>
  <c r="M79" i="1"/>
  <c r="L79" i="1"/>
  <c r="K79" i="1"/>
  <c r="J79" i="1"/>
  <c r="N78" i="1"/>
  <c r="M78" i="1"/>
  <c r="L78" i="1"/>
  <c r="K78" i="1"/>
  <c r="J78" i="1"/>
  <c r="N77" i="1"/>
  <c r="M77" i="1"/>
  <c r="L77" i="1"/>
  <c r="K77" i="1"/>
  <c r="J77" i="1"/>
  <c r="N76" i="1"/>
  <c r="M76" i="1"/>
  <c r="L76" i="1"/>
  <c r="K76" i="1"/>
  <c r="J76" i="1"/>
  <c r="N75" i="1"/>
  <c r="M75" i="1"/>
  <c r="L75" i="1"/>
  <c r="K75" i="1"/>
  <c r="J75" i="1"/>
  <c r="N74" i="1"/>
  <c r="M74" i="1"/>
  <c r="L74" i="1"/>
  <c r="K74" i="1"/>
  <c r="J74" i="1"/>
  <c r="N73" i="1"/>
  <c r="M73" i="1"/>
  <c r="L73" i="1"/>
  <c r="K73" i="1"/>
  <c r="J73" i="1"/>
  <c r="N72" i="1"/>
  <c r="M72" i="1"/>
  <c r="L72" i="1"/>
  <c r="K72" i="1"/>
  <c r="J72" i="1"/>
  <c r="N71" i="1"/>
  <c r="M71" i="1"/>
  <c r="L71" i="1"/>
  <c r="K71" i="1"/>
  <c r="J71" i="1"/>
  <c r="N70" i="1"/>
  <c r="M70" i="1"/>
  <c r="L70" i="1"/>
  <c r="K70" i="1"/>
  <c r="J70" i="1"/>
  <c r="N69" i="1"/>
  <c r="M69" i="1"/>
  <c r="L69" i="1"/>
  <c r="K69" i="1"/>
  <c r="J69" i="1"/>
  <c r="N68" i="1"/>
  <c r="M68" i="1"/>
  <c r="L68" i="1"/>
  <c r="K68" i="1"/>
  <c r="J68" i="1"/>
  <c r="N67" i="1"/>
  <c r="M67" i="1"/>
  <c r="L67" i="1"/>
  <c r="K67" i="1"/>
  <c r="J67" i="1"/>
  <c r="N66" i="1"/>
  <c r="M66" i="1"/>
  <c r="L66" i="1"/>
  <c r="K66" i="1"/>
  <c r="J66" i="1"/>
  <c r="N65" i="1"/>
  <c r="M65" i="1"/>
  <c r="L65" i="1"/>
  <c r="K65" i="1"/>
  <c r="J65" i="1"/>
  <c r="N64" i="1"/>
  <c r="M64" i="1"/>
  <c r="L64" i="1"/>
  <c r="K64" i="1"/>
  <c r="J64" i="1"/>
  <c r="N63" i="1"/>
  <c r="M63" i="1"/>
  <c r="L63" i="1"/>
  <c r="K63" i="1"/>
  <c r="J63" i="1"/>
  <c r="N62" i="1"/>
  <c r="M62" i="1"/>
  <c r="L62" i="1"/>
  <c r="K62" i="1"/>
  <c r="J62" i="1"/>
  <c r="N61" i="1"/>
  <c r="M61" i="1"/>
  <c r="L61" i="1"/>
  <c r="K61" i="1"/>
  <c r="J61" i="1"/>
  <c r="N60" i="1"/>
  <c r="M60" i="1"/>
  <c r="L60" i="1"/>
  <c r="K60" i="1"/>
  <c r="H76" i="62" s="1"/>
  <c r="S76" i="62" s="1" a="1"/>
  <c r="S76" i="62" s="1"/>
  <c r="J60" i="1"/>
  <c r="N59" i="1"/>
  <c r="M59" i="1"/>
  <c r="L59" i="1"/>
  <c r="K59" i="1"/>
  <c r="J59" i="1"/>
  <c r="N58" i="1"/>
  <c r="M58" i="1"/>
  <c r="L58" i="1"/>
  <c r="K58" i="1"/>
  <c r="J58" i="1"/>
  <c r="N57" i="1"/>
  <c r="M57" i="1"/>
  <c r="L57" i="1"/>
  <c r="K57" i="1"/>
  <c r="J57" i="1"/>
  <c r="N56" i="1"/>
  <c r="M56" i="1"/>
  <c r="L56" i="1"/>
  <c r="K56" i="1"/>
  <c r="J56" i="1"/>
  <c r="N55" i="1"/>
  <c r="M55" i="1"/>
  <c r="L55" i="1"/>
  <c r="K55" i="1"/>
  <c r="J55" i="1"/>
  <c r="N54" i="1"/>
  <c r="M54" i="1"/>
  <c r="L54" i="1"/>
  <c r="K54" i="1"/>
  <c r="J54" i="1"/>
  <c r="N53" i="1"/>
  <c r="M53" i="1"/>
  <c r="L53" i="1"/>
  <c r="K53" i="1"/>
  <c r="J53" i="1"/>
  <c r="N52" i="1"/>
  <c r="M52" i="1"/>
  <c r="L52" i="1"/>
  <c r="K52" i="1"/>
  <c r="J52" i="1"/>
  <c r="N51" i="1"/>
  <c r="M51" i="1"/>
  <c r="L51" i="1"/>
  <c r="K51" i="1"/>
  <c r="J51" i="1"/>
  <c r="N50" i="1"/>
  <c r="M50" i="1"/>
  <c r="L50" i="1"/>
  <c r="K50" i="1"/>
  <c r="J50" i="1"/>
  <c r="N49" i="1"/>
  <c r="M49" i="1"/>
  <c r="L49" i="1"/>
  <c r="K49" i="1"/>
  <c r="J49" i="1"/>
  <c r="N48" i="1"/>
  <c r="M48" i="1"/>
  <c r="L48" i="1"/>
  <c r="K48" i="1"/>
  <c r="J48" i="1"/>
  <c r="N47" i="1"/>
  <c r="M47" i="1"/>
  <c r="L47" i="1"/>
  <c r="K47" i="1"/>
  <c r="J47" i="1"/>
  <c r="N46" i="1"/>
  <c r="M46" i="1"/>
  <c r="L46" i="1"/>
  <c r="K46" i="1"/>
  <c r="J46" i="1"/>
  <c r="N45" i="1"/>
  <c r="M45" i="1"/>
  <c r="L45" i="1"/>
  <c r="K45" i="1"/>
  <c r="J45" i="1"/>
  <c r="N44" i="1"/>
  <c r="M44" i="1"/>
  <c r="L44" i="1"/>
  <c r="K44" i="1"/>
  <c r="J44" i="1"/>
  <c r="N43" i="1"/>
  <c r="M43" i="1"/>
  <c r="L43" i="1"/>
  <c r="K43" i="1"/>
  <c r="J43" i="1"/>
  <c r="N42" i="1"/>
  <c r="M42" i="1"/>
  <c r="L42" i="1"/>
  <c r="K42" i="1"/>
  <c r="J42" i="1"/>
  <c r="N41" i="1"/>
  <c r="M41" i="1"/>
  <c r="L41" i="1"/>
  <c r="K41" i="1"/>
  <c r="J41" i="1"/>
  <c r="N40" i="1"/>
  <c r="M40" i="1"/>
  <c r="L40" i="1"/>
  <c r="K40" i="1"/>
  <c r="J40" i="1"/>
  <c r="N39" i="1"/>
  <c r="M39" i="1"/>
  <c r="L39" i="1"/>
  <c r="K39" i="1"/>
  <c r="J39" i="1"/>
  <c r="N38" i="1"/>
  <c r="M38" i="1"/>
  <c r="L38" i="1"/>
  <c r="K38" i="1"/>
  <c r="J38" i="1"/>
  <c r="N37" i="1"/>
  <c r="M37" i="1"/>
  <c r="L37" i="1"/>
  <c r="K37" i="1"/>
  <c r="J37" i="1"/>
  <c r="N36" i="1"/>
  <c r="M36" i="1"/>
  <c r="L36" i="1"/>
  <c r="K36" i="1"/>
  <c r="J36" i="1"/>
  <c r="N35" i="1"/>
  <c r="M35" i="1"/>
  <c r="L35" i="1"/>
  <c r="K35" i="1"/>
  <c r="J35" i="1"/>
  <c r="N34" i="1"/>
  <c r="M34" i="1"/>
  <c r="L34" i="1"/>
  <c r="K34" i="1"/>
  <c r="J34" i="1"/>
  <c r="N33" i="1"/>
  <c r="M33" i="1"/>
  <c r="L33" i="1"/>
  <c r="K33" i="1"/>
  <c r="J33" i="1"/>
  <c r="N32" i="1"/>
  <c r="M32" i="1"/>
  <c r="L32" i="1"/>
  <c r="K32" i="1"/>
  <c r="J32" i="1"/>
  <c r="N31" i="1"/>
  <c r="M31" i="1"/>
  <c r="L31" i="1"/>
  <c r="K31" i="1"/>
  <c r="J31" i="1"/>
  <c r="N30" i="1"/>
  <c r="M30" i="1"/>
  <c r="L30" i="1"/>
  <c r="K30" i="1"/>
  <c r="J30" i="1"/>
  <c r="N29" i="1"/>
  <c r="M29" i="1"/>
  <c r="L29" i="1"/>
  <c r="K29" i="1"/>
  <c r="J29" i="1"/>
  <c r="N28" i="1"/>
  <c r="M28" i="1"/>
  <c r="L28" i="1"/>
  <c r="K28" i="1"/>
  <c r="J28" i="1"/>
  <c r="N27" i="1"/>
  <c r="M27" i="1"/>
  <c r="L27" i="1"/>
  <c r="K27" i="1"/>
  <c r="J27" i="1"/>
  <c r="N26" i="1"/>
  <c r="M26" i="1"/>
  <c r="L26" i="1"/>
  <c r="K26" i="1"/>
  <c r="J26" i="1"/>
  <c r="N25" i="1"/>
  <c r="M25" i="1"/>
  <c r="L25" i="1"/>
  <c r="K25" i="1"/>
  <c r="J25" i="1"/>
  <c r="N24" i="1"/>
  <c r="M24" i="1"/>
  <c r="L24" i="1"/>
  <c r="K24" i="1"/>
  <c r="J24" i="1"/>
  <c r="N23" i="1"/>
  <c r="M23" i="1"/>
  <c r="L23" i="1"/>
  <c r="K23" i="1"/>
  <c r="J23" i="1"/>
  <c r="N22" i="1"/>
  <c r="M22" i="1"/>
  <c r="L22" i="1"/>
  <c r="K22" i="1"/>
  <c r="J22" i="1"/>
  <c r="N21" i="1"/>
  <c r="M21" i="1"/>
  <c r="L21" i="1"/>
  <c r="K21" i="1"/>
  <c r="J21" i="1"/>
  <c r="N20" i="1"/>
  <c r="M20" i="1"/>
  <c r="L20" i="1"/>
  <c r="K20" i="1"/>
  <c r="J20" i="1"/>
  <c r="N19" i="1"/>
  <c r="M19" i="1"/>
  <c r="L19" i="1"/>
  <c r="K19" i="1"/>
  <c r="J19" i="1"/>
  <c r="N18" i="1"/>
  <c r="M18" i="1"/>
  <c r="L18" i="1"/>
  <c r="K18" i="1"/>
  <c r="J18" i="1"/>
  <c r="N17" i="1"/>
  <c r="M17" i="1"/>
  <c r="L17" i="1"/>
  <c r="K17" i="1"/>
  <c r="J17" i="1"/>
  <c r="N16" i="1"/>
  <c r="M16" i="1"/>
  <c r="L16" i="1"/>
  <c r="K16" i="1"/>
  <c r="J16" i="1"/>
  <c r="N15" i="1"/>
  <c r="M15" i="1"/>
  <c r="L15" i="1"/>
  <c r="K15" i="1"/>
  <c r="J15" i="1"/>
  <c r="N14" i="1"/>
  <c r="M14" i="1"/>
  <c r="L14" i="1"/>
  <c r="K14" i="1"/>
  <c r="J14" i="1"/>
  <c r="N13" i="1"/>
  <c r="M13" i="1"/>
  <c r="L13" i="1"/>
  <c r="K13" i="1"/>
  <c r="J13" i="1"/>
  <c r="A17" i="27"/>
  <c r="B17" i="27" s="1"/>
  <c r="H25" i="56" s="1"/>
  <c r="A16" i="27"/>
  <c r="B16" i="27" s="1"/>
  <c r="O24" i="56" s="1"/>
  <c r="A15" i="27"/>
  <c r="B15" i="27" s="1"/>
  <c r="O23" i="56" s="1"/>
  <c r="A14" i="27"/>
  <c r="B14" i="27" s="1"/>
  <c r="O22" i="56" s="1"/>
  <c r="A13" i="27"/>
  <c r="B13" i="27" s="1"/>
  <c r="H21" i="56" s="1"/>
  <c r="A12" i="27"/>
  <c r="B12" i="27" s="1"/>
  <c r="H20" i="56" s="1"/>
  <c r="A11" i="27"/>
  <c r="B11" i="27" s="1"/>
  <c r="A10" i="27"/>
  <c r="B10" i="27" s="1"/>
  <c r="O18" i="56" s="1"/>
  <c r="A9" i="27"/>
  <c r="B9" i="27" s="1"/>
  <c r="O17" i="56" s="1"/>
  <c r="A8" i="27"/>
  <c r="B8" i="27" s="1"/>
  <c r="O16" i="56" s="1"/>
  <c r="A7" i="27"/>
  <c r="B7" i="27" s="1"/>
  <c r="O15" i="56" s="1"/>
  <c r="A6" i="27"/>
  <c r="A5" i="27"/>
  <c r="A4" i="27"/>
  <c r="A3" i="27"/>
  <c r="H469" i="39"/>
  <c r="I469" i="39" s="1"/>
  <c r="H468" i="39"/>
  <c r="I468" i="39" s="1"/>
  <c r="H467" i="39"/>
  <c r="I467" i="39" s="1"/>
  <c r="H466" i="39"/>
  <c r="I466" i="39" s="1"/>
  <c r="H465" i="39"/>
  <c r="I465" i="39" s="1"/>
  <c r="H464" i="39"/>
  <c r="I464" i="39" s="1"/>
  <c r="H463" i="39"/>
  <c r="I463" i="39" s="1"/>
  <c r="H462" i="39"/>
  <c r="I462" i="39" s="1"/>
  <c r="H461" i="39"/>
  <c r="I461" i="39" s="1"/>
  <c r="H460" i="39"/>
  <c r="I460" i="39" s="1"/>
  <c r="H459" i="39"/>
  <c r="I459" i="39" s="1"/>
  <c r="H458" i="39"/>
  <c r="I458" i="39" s="1"/>
  <c r="H457" i="39"/>
  <c r="I457" i="39" s="1"/>
  <c r="H456" i="39"/>
  <c r="I456" i="39" s="1"/>
  <c r="H455" i="39"/>
  <c r="I455" i="39" s="1"/>
  <c r="H454" i="39"/>
  <c r="I454" i="39" s="1"/>
  <c r="H453" i="39"/>
  <c r="I453" i="39" s="1"/>
  <c r="H452" i="39"/>
  <c r="I452" i="39" s="1"/>
  <c r="H451" i="39"/>
  <c r="I451" i="39" s="1"/>
  <c r="H450" i="39"/>
  <c r="I450" i="39" s="1"/>
  <c r="H449" i="39"/>
  <c r="I449" i="39" s="1"/>
  <c r="H448" i="39"/>
  <c r="I448" i="39" s="1"/>
  <c r="H447" i="39"/>
  <c r="I447" i="39" s="1"/>
  <c r="H446" i="39"/>
  <c r="I446" i="39" s="1"/>
  <c r="H445" i="39"/>
  <c r="I445" i="39" s="1"/>
  <c r="H444" i="39"/>
  <c r="I444" i="39" s="1"/>
  <c r="H443" i="39"/>
  <c r="I443" i="39" s="1"/>
  <c r="H442" i="39"/>
  <c r="I442" i="39" s="1"/>
  <c r="H441" i="39"/>
  <c r="I441" i="39" s="1"/>
  <c r="H440" i="39"/>
  <c r="I440" i="39" s="1"/>
  <c r="H439" i="39"/>
  <c r="I439" i="39" s="1"/>
  <c r="H438" i="39"/>
  <c r="I438" i="39" s="1"/>
  <c r="H437" i="39"/>
  <c r="I437" i="39" s="1"/>
  <c r="H436" i="39"/>
  <c r="I436" i="39" s="1"/>
  <c r="H435" i="39"/>
  <c r="I435" i="39" s="1"/>
  <c r="H434" i="39"/>
  <c r="I434" i="39" s="1"/>
  <c r="H433" i="39"/>
  <c r="I433" i="39" s="1"/>
  <c r="H432" i="39"/>
  <c r="I432" i="39" s="1"/>
  <c r="H431" i="39"/>
  <c r="I431" i="39" s="1"/>
  <c r="H430" i="39"/>
  <c r="I430" i="39" s="1"/>
  <c r="H429" i="39"/>
  <c r="I429" i="39" s="1"/>
  <c r="H428" i="39"/>
  <c r="I428" i="39" s="1"/>
  <c r="H427" i="39"/>
  <c r="I427" i="39" s="1"/>
  <c r="H426" i="39"/>
  <c r="I426" i="39" s="1"/>
  <c r="H425" i="39"/>
  <c r="I425" i="39" s="1"/>
  <c r="H424" i="39"/>
  <c r="I424" i="39" s="1"/>
  <c r="H423" i="39"/>
  <c r="I423" i="39" s="1"/>
  <c r="H422" i="39"/>
  <c r="I422" i="39" s="1"/>
  <c r="H421" i="39"/>
  <c r="I421" i="39" s="1"/>
  <c r="H420" i="39"/>
  <c r="I420" i="39" s="1"/>
  <c r="H419" i="39"/>
  <c r="I419" i="39" s="1"/>
  <c r="H417" i="39"/>
  <c r="I417" i="39" s="1"/>
  <c r="H416" i="39"/>
  <c r="I416" i="39" s="1"/>
  <c r="H415" i="39"/>
  <c r="I415" i="39" s="1"/>
  <c r="H414" i="39"/>
  <c r="I414" i="39" s="1"/>
  <c r="H413" i="39"/>
  <c r="I413" i="39" s="1"/>
  <c r="H412" i="39"/>
  <c r="I412" i="39" s="1"/>
  <c r="H411" i="39"/>
  <c r="I411" i="39" s="1"/>
  <c r="H410" i="39"/>
  <c r="I410" i="39" s="1"/>
  <c r="H409" i="39"/>
  <c r="I409" i="39" s="1"/>
  <c r="H408" i="39"/>
  <c r="I408" i="39" s="1"/>
  <c r="H407" i="39"/>
  <c r="I407" i="39" s="1"/>
  <c r="H406" i="39"/>
  <c r="I406" i="39" s="1"/>
  <c r="H405" i="39"/>
  <c r="I405" i="39" s="1"/>
  <c r="H404" i="39"/>
  <c r="I404" i="39" s="1"/>
  <c r="H403" i="39"/>
  <c r="I403" i="39" s="1"/>
  <c r="H402" i="39"/>
  <c r="I402" i="39" s="1"/>
  <c r="H401" i="39"/>
  <c r="I401" i="39" s="1"/>
  <c r="H400" i="39"/>
  <c r="I400" i="39" s="1"/>
  <c r="H399" i="39"/>
  <c r="I399" i="39" s="1"/>
  <c r="H398" i="39"/>
  <c r="I398" i="39" s="1"/>
  <c r="H397" i="39"/>
  <c r="I397" i="39" s="1"/>
  <c r="H396" i="39"/>
  <c r="I396" i="39" s="1"/>
  <c r="H395" i="39"/>
  <c r="I395" i="39" s="1"/>
  <c r="H394" i="39"/>
  <c r="I394" i="39" s="1"/>
  <c r="H393" i="39"/>
  <c r="I393" i="39" s="1"/>
  <c r="H392" i="39"/>
  <c r="I392" i="39" s="1"/>
  <c r="H391" i="39"/>
  <c r="I391" i="39" s="1"/>
  <c r="H390" i="39"/>
  <c r="I390" i="39" s="1"/>
  <c r="H389" i="39"/>
  <c r="I389" i="39" s="1"/>
  <c r="H388" i="39"/>
  <c r="I388" i="39" s="1"/>
  <c r="H387" i="39"/>
  <c r="I387" i="39" s="1"/>
  <c r="H386" i="39"/>
  <c r="I386" i="39" s="1"/>
  <c r="H385" i="39"/>
  <c r="I385" i="39" s="1"/>
  <c r="H384" i="39"/>
  <c r="I384" i="39" s="1"/>
  <c r="H383" i="39"/>
  <c r="I383" i="39" s="1"/>
  <c r="H382" i="39"/>
  <c r="I382" i="39" s="1"/>
  <c r="H381" i="39"/>
  <c r="I381" i="39" s="1"/>
  <c r="H380" i="39"/>
  <c r="I380" i="39" s="1"/>
  <c r="H379" i="39"/>
  <c r="I379" i="39" s="1"/>
  <c r="H378" i="39"/>
  <c r="I378" i="39" s="1"/>
  <c r="H377" i="39"/>
  <c r="I377" i="39" s="1"/>
  <c r="H376" i="39"/>
  <c r="I376" i="39" s="1"/>
  <c r="H375" i="39"/>
  <c r="I375" i="39" s="1"/>
  <c r="H374" i="39"/>
  <c r="I374" i="39" s="1"/>
  <c r="H373" i="39"/>
  <c r="I373" i="39" s="1"/>
  <c r="H372" i="39"/>
  <c r="I372" i="39" s="1"/>
  <c r="H371" i="39"/>
  <c r="I371" i="39" s="1"/>
  <c r="H370" i="39"/>
  <c r="I370" i="39" s="1"/>
  <c r="H369" i="39"/>
  <c r="I369" i="39" s="1"/>
  <c r="H368" i="39"/>
  <c r="I368" i="39" s="1"/>
  <c r="H367" i="39"/>
  <c r="I367" i="39" s="1"/>
  <c r="H366" i="39"/>
  <c r="I366" i="39" s="1"/>
  <c r="H365" i="39"/>
  <c r="I365" i="39" s="1"/>
  <c r="H364" i="39"/>
  <c r="I364" i="39" s="1"/>
  <c r="H363" i="39"/>
  <c r="I363" i="39" s="1"/>
  <c r="H362" i="39"/>
  <c r="I362" i="39" s="1"/>
  <c r="H360" i="39"/>
  <c r="I360" i="39" s="1"/>
  <c r="H359" i="39"/>
  <c r="I359" i="39" s="1"/>
  <c r="H358" i="39"/>
  <c r="I358" i="39" s="1"/>
  <c r="H357" i="39"/>
  <c r="I357" i="39" s="1"/>
  <c r="H356" i="39"/>
  <c r="I356" i="39" s="1"/>
  <c r="H355" i="39"/>
  <c r="I355" i="39" s="1"/>
  <c r="H354" i="39"/>
  <c r="I354" i="39" s="1"/>
  <c r="H353" i="39"/>
  <c r="I353" i="39" s="1"/>
  <c r="H352" i="39"/>
  <c r="I352" i="39" s="1"/>
  <c r="H351" i="39"/>
  <c r="I351" i="39" s="1"/>
  <c r="H350" i="39"/>
  <c r="I350" i="39" s="1"/>
  <c r="H349" i="39"/>
  <c r="I349" i="39" s="1"/>
  <c r="H348" i="39"/>
  <c r="I348" i="39" s="1"/>
  <c r="H347" i="39"/>
  <c r="I347" i="39" s="1"/>
  <c r="H346" i="39"/>
  <c r="I346" i="39" s="1"/>
  <c r="H345" i="39"/>
  <c r="I345" i="39" s="1"/>
  <c r="H344" i="39"/>
  <c r="I344" i="39" s="1"/>
  <c r="H343" i="39"/>
  <c r="I343" i="39" s="1"/>
  <c r="H342" i="39"/>
  <c r="I342" i="39" s="1"/>
  <c r="H341" i="39"/>
  <c r="I341" i="39" s="1"/>
  <c r="H340" i="39"/>
  <c r="I340" i="39" s="1"/>
  <c r="H339" i="39"/>
  <c r="I339" i="39" s="1"/>
  <c r="H338" i="39"/>
  <c r="I338" i="39" s="1"/>
  <c r="H337" i="39"/>
  <c r="I337" i="39" s="1"/>
  <c r="H336" i="39"/>
  <c r="I336" i="39" s="1"/>
  <c r="H335" i="39"/>
  <c r="I335" i="39" s="1"/>
  <c r="H334" i="39"/>
  <c r="I334" i="39" s="1"/>
  <c r="H333" i="39"/>
  <c r="I333" i="39" s="1"/>
  <c r="H332" i="39"/>
  <c r="I332" i="39" s="1"/>
  <c r="H331" i="39"/>
  <c r="I331" i="39" s="1"/>
  <c r="H330" i="39"/>
  <c r="I330" i="39" s="1"/>
  <c r="H329" i="39"/>
  <c r="I329" i="39" s="1"/>
  <c r="H328" i="39"/>
  <c r="I328" i="39" s="1"/>
  <c r="H327" i="39"/>
  <c r="I327" i="39" s="1"/>
  <c r="H326" i="39"/>
  <c r="I326" i="39" s="1"/>
  <c r="H325" i="39"/>
  <c r="I325" i="39" s="1"/>
  <c r="H324" i="39"/>
  <c r="I324" i="39" s="1"/>
  <c r="H323" i="39"/>
  <c r="I323" i="39" s="1"/>
  <c r="H322" i="39"/>
  <c r="I322" i="39" s="1"/>
  <c r="H321" i="39"/>
  <c r="I321" i="39" s="1"/>
  <c r="H320" i="39"/>
  <c r="I320" i="39" s="1"/>
  <c r="H319" i="39"/>
  <c r="I319" i="39" s="1"/>
  <c r="H318" i="39"/>
  <c r="I318" i="39" s="1"/>
  <c r="H317" i="39"/>
  <c r="I317" i="39" s="1"/>
  <c r="H316" i="39"/>
  <c r="I316" i="39" s="1"/>
  <c r="H315" i="39"/>
  <c r="I315" i="39" s="1"/>
  <c r="H314" i="39"/>
  <c r="I314" i="39" s="1"/>
  <c r="H313" i="39"/>
  <c r="I313" i="39" s="1"/>
  <c r="H312" i="39"/>
  <c r="I312" i="39" s="1"/>
  <c r="H311" i="39"/>
  <c r="I311" i="39" s="1"/>
  <c r="H310" i="39"/>
  <c r="I310" i="39" s="1"/>
  <c r="H309" i="39"/>
  <c r="I309" i="39" s="1"/>
  <c r="H308" i="39"/>
  <c r="I308" i="39" s="1"/>
  <c r="H307" i="39"/>
  <c r="I307" i="39" s="1"/>
  <c r="H306" i="39"/>
  <c r="I306" i="39" s="1"/>
  <c r="H305" i="39"/>
  <c r="I305" i="39" s="1"/>
  <c r="H304" i="39"/>
  <c r="I304" i="39" s="1"/>
  <c r="H303" i="39"/>
  <c r="I303" i="39" s="1"/>
  <c r="H302" i="39"/>
  <c r="I302" i="39" s="1"/>
  <c r="H301" i="39"/>
  <c r="I301" i="39" s="1"/>
  <c r="H300" i="39"/>
  <c r="I300" i="39" s="1"/>
  <c r="H299" i="39"/>
  <c r="I299" i="39" s="1"/>
  <c r="H298" i="39"/>
  <c r="I298" i="39" s="1"/>
  <c r="H297" i="39"/>
  <c r="I297" i="39" s="1"/>
  <c r="H296" i="39"/>
  <c r="I296" i="39" s="1"/>
  <c r="H295" i="39"/>
  <c r="I295" i="39" s="1"/>
  <c r="H294" i="39"/>
  <c r="I294" i="39" s="1"/>
  <c r="H293" i="39"/>
  <c r="I293" i="39" s="1"/>
  <c r="H292" i="39"/>
  <c r="I292" i="39" s="1"/>
  <c r="H291" i="39"/>
  <c r="I291" i="39" s="1"/>
  <c r="H290" i="39"/>
  <c r="I290" i="39" s="1"/>
  <c r="H289" i="39"/>
  <c r="I289" i="39" s="1"/>
  <c r="H288" i="39"/>
  <c r="I288" i="39" s="1"/>
  <c r="H287" i="39"/>
  <c r="I287" i="39" s="1"/>
  <c r="H286" i="39"/>
  <c r="I286" i="39" s="1"/>
  <c r="H285" i="39"/>
  <c r="I285" i="39" s="1"/>
  <c r="H284" i="39"/>
  <c r="I284" i="39" s="1"/>
  <c r="H283" i="39"/>
  <c r="I283" i="39" s="1"/>
  <c r="H282" i="39"/>
  <c r="I282" i="39" s="1"/>
  <c r="H281" i="39"/>
  <c r="I281" i="39" s="1"/>
  <c r="H280" i="39"/>
  <c r="I280" i="39" s="1"/>
  <c r="H279" i="39"/>
  <c r="I279" i="39" s="1"/>
  <c r="H278" i="39"/>
  <c r="I278" i="39" s="1"/>
  <c r="H277" i="39"/>
  <c r="I277" i="39" s="1"/>
  <c r="H276" i="39"/>
  <c r="I276" i="39" s="1"/>
  <c r="H275" i="39"/>
  <c r="I275" i="39" s="1"/>
  <c r="H274" i="39"/>
  <c r="I274" i="39" s="1"/>
  <c r="H273" i="39"/>
  <c r="I273" i="39" s="1"/>
  <c r="H272" i="39"/>
  <c r="I272" i="39" s="1"/>
  <c r="H271" i="39"/>
  <c r="I271" i="39" s="1"/>
  <c r="H270" i="39"/>
  <c r="I270" i="39" s="1"/>
  <c r="H269" i="39"/>
  <c r="I269" i="39" s="1"/>
  <c r="H268" i="39"/>
  <c r="I268" i="39" s="1"/>
  <c r="H267" i="39"/>
  <c r="I267" i="39" s="1"/>
  <c r="H266" i="39"/>
  <c r="I266" i="39" s="1"/>
  <c r="H265" i="39"/>
  <c r="I265" i="39" s="1"/>
  <c r="H264" i="39"/>
  <c r="I264" i="39" s="1"/>
  <c r="H263" i="39"/>
  <c r="I263" i="39" s="1"/>
  <c r="H262" i="39"/>
  <c r="I262" i="39" s="1"/>
  <c r="H261" i="39"/>
  <c r="I261" i="39" s="1"/>
  <c r="H260" i="39"/>
  <c r="I260" i="39" s="1"/>
  <c r="H259" i="39"/>
  <c r="I259" i="39" s="1"/>
  <c r="H258" i="39"/>
  <c r="I258" i="39" s="1"/>
  <c r="H257" i="39"/>
  <c r="I257" i="39" s="1"/>
  <c r="H256" i="39"/>
  <c r="I256" i="39" s="1"/>
  <c r="H255" i="39"/>
  <c r="I255" i="39" s="1"/>
  <c r="H254" i="39"/>
  <c r="I254" i="39" s="1"/>
  <c r="H253" i="39"/>
  <c r="I253" i="39" s="1"/>
  <c r="H252" i="39"/>
  <c r="I252" i="39" s="1"/>
  <c r="H251" i="39"/>
  <c r="I251" i="39" s="1"/>
  <c r="H250" i="39"/>
  <c r="I250" i="39" s="1"/>
  <c r="H249" i="39"/>
  <c r="I249" i="39" s="1"/>
  <c r="H248" i="39"/>
  <c r="I248" i="39" s="1"/>
  <c r="H247" i="39"/>
  <c r="I247" i="39" s="1"/>
  <c r="H246" i="39"/>
  <c r="I246" i="39" s="1"/>
  <c r="H245" i="39"/>
  <c r="I245" i="39" s="1"/>
  <c r="H244" i="39"/>
  <c r="I244" i="39" s="1"/>
  <c r="H243" i="39"/>
  <c r="I243" i="39" s="1"/>
  <c r="H242" i="39"/>
  <c r="I242" i="39" s="1"/>
  <c r="H241" i="39"/>
  <c r="I241" i="39" s="1"/>
  <c r="H240" i="39"/>
  <c r="I240" i="39" s="1"/>
  <c r="H238" i="39"/>
  <c r="I238" i="39" s="1"/>
  <c r="H237" i="39"/>
  <c r="I237" i="39" s="1"/>
  <c r="H236" i="39"/>
  <c r="I236" i="39" s="1"/>
  <c r="H234" i="39"/>
  <c r="I234" i="39" s="1"/>
  <c r="H233" i="39"/>
  <c r="I233" i="39" s="1"/>
  <c r="H232" i="39"/>
  <c r="I232" i="39" s="1"/>
  <c r="H231" i="39"/>
  <c r="I231" i="39" s="1"/>
  <c r="H230" i="39"/>
  <c r="I230" i="39" s="1"/>
  <c r="H229" i="39"/>
  <c r="I229" i="39" s="1"/>
  <c r="H228" i="39"/>
  <c r="I228" i="39" s="1"/>
  <c r="H227" i="39"/>
  <c r="I227" i="39" s="1"/>
  <c r="H226" i="39"/>
  <c r="I226" i="39" s="1"/>
  <c r="H225" i="39"/>
  <c r="I225" i="39" s="1"/>
  <c r="H223" i="39"/>
  <c r="I223" i="39" s="1"/>
  <c r="H222" i="39"/>
  <c r="I222" i="39" s="1"/>
  <c r="H221" i="39"/>
  <c r="I221" i="39" s="1"/>
  <c r="H220" i="39"/>
  <c r="I220" i="39" s="1"/>
  <c r="H219" i="39"/>
  <c r="I219" i="39" s="1"/>
  <c r="H218" i="39"/>
  <c r="I218" i="39" s="1"/>
  <c r="H217" i="39"/>
  <c r="I217" i="39" s="1"/>
  <c r="H216" i="39"/>
  <c r="I216" i="39" s="1"/>
  <c r="H215" i="39"/>
  <c r="I215" i="39" s="1"/>
  <c r="H214" i="39"/>
  <c r="I214" i="39" s="1"/>
  <c r="H213" i="39"/>
  <c r="I213" i="39" s="1"/>
  <c r="H212" i="39"/>
  <c r="I212" i="39" s="1"/>
  <c r="H211" i="39"/>
  <c r="I211" i="39" s="1"/>
  <c r="H210" i="39"/>
  <c r="I210" i="39" s="1"/>
  <c r="H209" i="39"/>
  <c r="I209" i="39" s="1"/>
  <c r="H208" i="39"/>
  <c r="I208" i="39" s="1"/>
  <c r="H207" i="39"/>
  <c r="I207" i="39" s="1"/>
  <c r="H206" i="39"/>
  <c r="I206" i="39" s="1"/>
  <c r="H205" i="39"/>
  <c r="I205" i="39" s="1"/>
  <c r="H204" i="39"/>
  <c r="I204" i="39" s="1"/>
  <c r="H203" i="39"/>
  <c r="I203" i="39" s="1"/>
  <c r="H202" i="39"/>
  <c r="I202" i="39" s="1"/>
  <c r="H201" i="39"/>
  <c r="I201" i="39" s="1"/>
  <c r="H200" i="39"/>
  <c r="I200" i="39" s="1"/>
  <c r="H199" i="39"/>
  <c r="I199" i="39" s="1"/>
  <c r="H198" i="39"/>
  <c r="I198" i="39" s="1"/>
  <c r="H197" i="39"/>
  <c r="I197" i="39" s="1"/>
  <c r="H196" i="39"/>
  <c r="I196" i="39" s="1"/>
  <c r="H195" i="39"/>
  <c r="I195" i="39" s="1"/>
  <c r="H194" i="39"/>
  <c r="I194" i="39" s="1"/>
  <c r="H193" i="39"/>
  <c r="I193" i="39" s="1"/>
  <c r="H192" i="39"/>
  <c r="I192" i="39" s="1"/>
  <c r="H191" i="39"/>
  <c r="I191" i="39" s="1"/>
  <c r="H190" i="39"/>
  <c r="I190" i="39" s="1"/>
  <c r="H189" i="39"/>
  <c r="I189" i="39" s="1"/>
  <c r="H188" i="39"/>
  <c r="I188" i="39" s="1"/>
  <c r="H187" i="39"/>
  <c r="I187" i="39" s="1"/>
  <c r="H186" i="39"/>
  <c r="I186" i="39" s="1"/>
  <c r="H185" i="39"/>
  <c r="I185" i="39" s="1"/>
  <c r="H184" i="39"/>
  <c r="I184" i="39" s="1"/>
  <c r="H183" i="39"/>
  <c r="I183" i="39" s="1"/>
  <c r="H182" i="39"/>
  <c r="I182" i="39" s="1"/>
  <c r="H181" i="39"/>
  <c r="I181" i="39" s="1"/>
  <c r="H180" i="39"/>
  <c r="I180" i="39" s="1"/>
  <c r="H179" i="39"/>
  <c r="I179" i="39" s="1"/>
  <c r="H178" i="39"/>
  <c r="I178" i="39" s="1"/>
  <c r="H177" i="39"/>
  <c r="I177" i="39" s="1"/>
  <c r="H176" i="39"/>
  <c r="I176" i="39" s="1"/>
  <c r="H175" i="39"/>
  <c r="I175" i="39" s="1"/>
  <c r="H174" i="39"/>
  <c r="I174" i="39" s="1"/>
  <c r="H173" i="39"/>
  <c r="I173" i="39" s="1"/>
  <c r="H172" i="39"/>
  <c r="I172" i="39" s="1"/>
  <c r="H171" i="39"/>
  <c r="I171" i="39" s="1"/>
  <c r="H170" i="39"/>
  <c r="I170" i="39" s="1"/>
  <c r="H169" i="39"/>
  <c r="I169" i="39" s="1"/>
  <c r="H168" i="39"/>
  <c r="I168" i="39" s="1"/>
  <c r="H167" i="39"/>
  <c r="I167" i="39" s="1"/>
  <c r="H166" i="39"/>
  <c r="I166" i="39" s="1"/>
  <c r="H165" i="39"/>
  <c r="I165" i="39" s="1"/>
  <c r="H164" i="39"/>
  <c r="I164" i="39" s="1"/>
  <c r="H163" i="39"/>
  <c r="I163" i="39" s="1"/>
  <c r="H162" i="39"/>
  <c r="I162" i="39" s="1"/>
  <c r="H161" i="39"/>
  <c r="I161" i="39" s="1"/>
  <c r="H160" i="39"/>
  <c r="I160" i="39" s="1"/>
  <c r="H159" i="39"/>
  <c r="I159" i="39" s="1"/>
  <c r="H158" i="39"/>
  <c r="I158" i="39" s="1"/>
  <c r="H157" i="39"/>
  <c r="I157" i="39" s="1"/>
  <c r="H156" i="39"/>
  <c r="I156" i="39" s="1"/>
  <c r="H155" i="39"/>
  <c r="I155" i="39" s="1"/>
  <c r="H154" i="39"/>
  <c r="I154" i="39" s="1"/>
  <c r="H153" i="39"/>
  <c r="I153" i="39" s="1"/>
  <c r="H152" i="39"/>
  <c r="I152" i="39" s="1"/>
  <c r="H151" i="39"/>
  <c r="I151" i="39" s="1"/>
  <c r="H150" i="39"/>
  <c r="I150" i="39" s="1"/>
  <c r="H149" i="39"/>
  <c r="I149" i="39" s="1"/>
  <c r="H148" i="39"/>
  <c r="I148" i="39" s="1"/>
  <c r="H147" i="39"/>
  <c r="I147" i="39" s="1"/>
  <c r="H146" i="39"/>
  <c r="I146" i="39" s="1"/>
  <c r="H145" i="39"/>
  <c r="I145" i="39" s="1"/>
  <c r="H144" i="39"/>
  <c r="I144" i="39" s="1"/>
  <c r="H143" i="39"/>
  <c r="I143" i="39" s="1"/>
  <c r="H142" i="39"/>
  <c r="I142" i="39" s="1"/>
  <c r="H141" i="39"/>
  <c r="I141" i="39" s="1"/>
  <c r="H140" i="39"/>
  <c r="I140" i="39" s="1"/>
  <c r="H139" i="39"/>
  <c r="I139" i="39" s="1"/>
  <c r="H138" i="39"/>
  <c r="I138" i="39" s="1"/>
  <c r="H137" i="39"/>
  <c r="I137" i="39" s="1"/>
  <c r="H136" i="39"/>
  <c r="I136" i="39" s="1"/>
  <c r="H135" i="39"/>
  <c r="I135" i="39" s="1"/>
  <c r="H134" i="39"/>
  <c r="I134" i="39" s="1"/>
  <c r="H133" i="39"/>
  <c r="I133" i="39" s="1"/>
  <c r="H132" i="39"/>
  <c r="I132" i="39" s="1"/>
  <c r="H131" i="39"/>
  <c r="I131" i="39" s="1"/>
  <c r="H130" i="39"/>
  <c r="I130" i="39" s="1"/>
  <c r="H129" i="39"/>
  <c r="I129" i="39" s="1"/>
  <c r="H128" i="39"/>
  <c r="I128" i="39" s="1"/>
  <c r="H127" i="39"/>
  <c r="I127" i="39" s="1"/>
  <c r="H126" i="39"/>
  <c r="I126" i="39" s="1"/>
  <c r="H125" i="39"/>
  <c r="I125" i="39" s="1"/>
  <c r="H124" i="39"/>
  <c r="I124" i="39" s="1"/>
  <c r="H123" i="39"/>
  <c r="I123" i="39" s="1"/>
  <c r="H122" i="39"/>
  <c r="I122" i="39" s="1"/>
  <c r="H121" i="39"/>
  <c r="I121" i="39" s="1"/>
  <c r="H120" i="39"/>
  <c r="I120" i="39" s="1"/>
  <c r="H119" i="39"/>
  <c r="I119" i="39" s="1"/>
  <c r="H118" i="39"/>
  <c r="I118" i="39" s="1"/>
  <c r="H117" i="39"/>
  <c r="I117" i="39" s="1"/>
  <c r="H116" i="39"/>
  <c r="I116" i="39" s="1"/>
  <c r="H115" i="39"/>
  <c r="I115" i="39" s="1"/>
  <c r="H114" i="39"/>
  <c r="I114" i="39" s="1"/>
  <c r="H113" i="39"/>
  <c r="I113" i="39" s="1"/>
  <c r="H112" i="39"/>
  <c r="I112" i="39" s="1"/>
  <c r="H111" i="39"/>
  <c r="I111" i="39" s="1"/>
  <c r="H110" i="39"/>
  <c r="I110" i="39" s="1"/>
  <c r="H109" i="39"/>
  <c r="I109" i="39" s="1"/>
  <c r="H108" i="39"/>
  <c r="I108" i="39" s="1"/>
  <c r="H107" i="39"/>
  <c r="I107" i="39" s="1"/>
  <c r="H106" i="39"/>
  <c r="I106" i="39" s="1"/>
  <c r="H105" i="39"/>
  <c r="I105" i="39" s="1"/>
  <c r="H104" i="39"/>
  <c r="I104" i="39" s="1"/>
  <c r="H103" i="39"/>
  <c r="I103" i="39" s="1"/>
  <c r="H102" i="39"/>
  <c r="I102" i="39" s="1"/>
  <c r="H101" i="39"/>
  <c r="I101" i="39" s="1"/>
  <c r="H100" i="39"/>
  <c r="I100" i="39" s="1"/>
  <c r="H99" i="39"/>
  <c r="I99" i="39" s="1"/>
  <c r="H98" i="39"/>
  <c r="I98" i="39" s="1"/>
  <c r="H97" i="39"/>
  <c r="I97" i="39" s="1"/>
  <c r="H96" i="39"/>
  <c r="I96" i="39" s="1"/>
  <c r="H95" i="39"/>
  <c r="I95" i="39" s="1"/>
  <c r="H94" i="39"/>
  <c r="I94" i="39" s="1"/>
  <c r="H93" i="39"/>
  <c r="I93" i="39" s="1"/>
  <c r="H92" i="39"/>
  <c r="I92" i="39" s="1"/>
  <c r="H91" i="39"/>
  <c r="I91" i="39" s="1"/>
  <c r="H90" i="39"/>
  <c r="I90" i="39" s="1"/>
  <c r="H89" i="39"/>
  <c r="I89" i="39" s="1"/>
  <c r="H88" i="39"/>
  <c r="I88" i="39" s="1"/>
  <c r="H87" i="39"/>
  <c r="I87" i="39" s="1"/>
  <c r="H86" i="39"/>
  <c r="I86" i="39" s="1"/>
  <c r="H85" i="39"/>
  <c r="I85" i="39" s="1"/>
  <c r="H84" i="39"/>
  <c r="I84" i="39" s="1"/>
  <c r="H83" i="39"/>
  <c r="I83" i="39" s="1"/>
  <c r="H82" i="39"/>
  <c r="I82" i="39" s="1"/>
  <c r="H81" i="39"/>
  <c r="I81" i="39" s="1"/>
  <c r="H80" i="39"/>
  <c r="I80" i="39" s="1"/>
  <c r="H79" i="39"/>
  <c r="I79" i="39" s="1"/>
  <c r="H78" i="39"/>
  <c r="I78" i="39" s="1"/>
  <c r="H77" i="39"/>
  <c r="I77" i="39" s="1"/>
  <c r="H76" i="39"/>
  <c r="I76" i="39" s="1"/>
  <c r="H75" i="39"/>
  <c r="I75" i="39" s="1"/>
  <c r="H74" i="39"/>
  <c r="I74" i="39" s="1"/>
  <c r="H73" i="39"/>
  <c r="I73" i="39" s="1"/>
  <c r="H72" i="39"/>
  <c r="I72" i="39" s="1"/>
  <c r="H71" i="39"/>
  <c r="I71" i="39" s="1"/>
  <c r="H70" i="39"/>
  <c r="I70" i="39" s="1"/>
  <c r="H69" i="39"/>
  <c r="I69" i="39" s="1"/>
  <c r="H68" i="39"/>
  <c r="I68" i="39" s="1"/>
  <c r="H67" i="39"/>
  <c r="I67" i="39" s="1"/>
  <c r="H66" i="39"/>
  <c r="I66" i="39" s="1"/>
  <c r="H65" i="39"/>
  <c r="I65" i="39" s="1"/>
  <c r="H64" i="39"/>
  <c r="I64" i="39" s="1"/>
  <c r="H63" i="39"/>
  <c r="I63" i="39" s="1"/>
  <c r="H62" i="39"/>
  <c r="I62" i="39" s="1"/>
  <c r="H61" i="39"/>
  <c r="I61" i="39" s="1"/>
  <c r="H60" i="39"/>
  <c r="I60" i="39" s="1"/>
  <c r="H59" i="39"/>
  <c r="I59" i="39" s="1"/>
  <c r="H58" i="39"/>
  <c r="I58" i="39" s="1"/>
  <c r="H57" i="39"/>
  <c r="I57" i="39" s="1"/>
  <c r="H56" i="39"/>
  <c r="I56" i="39" s="1"/>
  <c r="H55" i="39"/>
  <c r="I55" i="39" s="1"/>
  <c r="H54" i="39"/>
  <c r="I54" i="39" s="1"/>
  <c r="H52" i="39"/>
  <c r="I52" i="39" s="1"/>
  <c r="H51" i="39"/>
  <c r="I51" i="39" s="1"/>
  <c r="H50" i="39"/>
  <c r="I50" i="39" s="1"/>
  <c r="H49" i="39"/>
  <c r="I49" i="39" s="1"/>
  <c r="H48" i="39"/>
  <c r="I48" i="39" s="1"/>
  <c r="H47" i="39"/>
  <c r="I47" i="39" s="1"/>
  <c r="H46" i="39"/>
  <c r="I46" i="39" s="1"/>
  <c r="H45" i="39"/>
  <c r="I45" i="39" s="1"/>
  <c r="H44" i="39"/>
  <c r="I44" i="39" s="1"/>
  <c r="H43" i="39"/>
  <c r="I43" i="39" s="1"/>
  <c r="H42" i="39"/>
  <c r="I42" i="39" s="1"/>
  <c r="H41" i="39"/>
  <c r="I41" i="39" s="1"/>
  <c r="H40" i="39"/>
  <c r="I40" i="39" s="1"/>
  <c r="H39" i="39"/>
  <c r="I39" i="39" s="1"/>
  <c r="H38" i="39"/>
  <c r="I38" i="39" s="1"/>
  <c r="H37" i="39"/>
  <c r="I37" i="39" s="1"/>
  <c r="H36" i="39"/>
  <c r="I36" i="39" s="1"/>
  <c r="H35" i="39"/>
  <c r="I35" i="39" s="1"/>
  <c r="H34" i="39"/>
  <c r="I34" i="39" s="1"/>
  <c r="H33" i="39"/>
  <c r="I33" i="39" s="1"/>
  <c r="H32" i="39"/>
  <c r="I32" i="39" s="1"/>
  <c r="H31" i="39"/>
  <c r="I31" i="39" s="1"/>
  <c r="H30" i="39"/>
  <c r="I30" i="39" s="1"/>
  <c r="H29" i="39"/>
  <c r="I29" i="39" s="1"/>
  <c r="H28" i="39"/>
  <c r="I28" i="39" s="1"/>
  <c r="H27" i="39"/>
  <c r="I27" i="39" s="1"/>
  <c r="H26" i="39"/>
  <c r="I26" i="39" s="1"/>
  <c r="H25" i="39"/>
  <c r="I25" i="39" s="1"/>
  <c r="H24" i="39"/>
  <c r="I24" i="39" s="1"/>
  <c r="H23" i="39"/>
  <c r="I23" i="39" s="1"/>
  <c r="H22" i="39"/>
  <c r="I22" i="39" s="1"/>
  <c r="H21" i="39"/>
  <c r="I21" i="39" s="1"/>
  <c r="H20" i="39"/>
  <c r="I20" i="39" s="1"/>
  <c r="H19" i="39"/>
  <c r="I19" i="39" s="1"/>
  <c r="H18" i="39"/>
  <c r="I18" i="39" s="1"/>
  <c r="H17" i="39"/>
  <c r="I17" i="39" s="1"/>
  <c r="H16" i="39"/>
  <c r="I16" i="39" s="1"/>
  <c r="H15" i="39"/>
  <c r="I15" i="39" s="1"/>
  <c r="H14" i="39"/>
  <c r="I14" i="39" s="1"/>
  <c r="H13" i="39"/>
  <c r="I13" i="39" s="1"/>
  <c r="H12" i="39"/>
  <c r="I12" i="39" s="1"/>
  <c r="H11" i="39"/>
  <c r="I11" i="39" s="1"/>
  <c r="H10" i="39"/>
  <c r="I10" i="39" s="1"/>
  <c r="H9" i="39"/>
  <c r="I9" i="39" s="1"/>
  <c r="H8" i="39"/>
  <c r="I8" i="39" s="1"/>
  <c r="H7" i="39"/>
  <c r="I7" i="39" s="1"/>
  <c r="D1" i="39"/>
  <c r="E78" i="63" a="1"/>
  <c r="F76" i="63"/>
  <c r="Q50" i="63"/>
  <c r="Q49" i="63"/>
  <c r="U36" i="63" a="1"/>
  <c r="I36" i="63" a="1"/>
  <c r="I36" i="63" s="1"/>
  <c r="B36" i="63" a="1"/>
  <c r="B36" i="63" s="1"/>
  <c r="O15" i="63" a="1"/>
  <c r="O15" i="63" s="1"/>
  <c r="B258" i="9" a="1"/>
  <c r="B258" i="9" s="1"/>
  <c r="B257" i="9"/>
  <c r="B255" i="9" a="1"/>
  <c r="B255" i="9" s="1"/>
  <c r="B254" i="9" a="1"/>
  <c r="B254" i="9" s="1"/>
  <c r="B253" i="9"/>
  <c r="B252" i="9"/>
  <c r="B251" i="9"/>
  <c r="A174" i="9"/>
  <c r="AB1" i="9" a="1"/>
  <c r="AB1" i="9" s="1"/>
  <c r="G82" i="63"/>
  <c r="K50" i="63"/>
  <c r="D44" i="63"/>
  <c r="K45" i="63"/>
  <c r="M47" i="63"/>
  <c r="H87" i="63"/>
  <c r="M43" i="63"/>
  <c r="D48" i="63"/>
  <c r="J40" i="63"/>
  <c r="F90" i="63"/>
  <c r="F89" i="63"/>
  <c r="L45" i="63"/>
  <c r="Q40" i="63"/>
  <c r="J47" i="63"/>
  <c r="H83" i="63"/>
  <c r="J48" i="63"/>
  <c r="G84" i="63"/>
  <c r="C46" i="63"/>
  <c r="L48" i="63"/>
  <c r="Q42" i="63"/>
  <c r="M49" i="63"/>
  <c r="F85" i="63"/>
  <c r="F83" i="63"/>
  <c r="I83" i="63"/>
  <c r="K41" i="63"/>
  <c r="D40" i="63"/>
  <c r="M41" i="63"/>
  <c r="J49" i="63"/>
  <c r="F86" i="63"/>
  <c r="I88" i="63"/>
  <c r="F84" i="63"/>
  <c r="K44" i="63"/>
  <c r="H82" i="63"/>
  <c r="L47" i="63"/>
  <c r="Q47" i="63"/>
  <c r="C47" i="63"/>
  <c r="D45" i="63"/>
  <c r="C43" i="63"/>
  <c r="Q41" i="63"/>
  <c r="K48" i="63"/>
  <c r="H88" i="63"/>
  <c r="F87" i="63"/>
  <c r="L43" i="63"/>
  <c r="D41" i="63"/>
  <c r="L42" i="63"/>
  <c r="H90" i="63"/>
  <c r="M46" i="63"/>
  <c r="C41" i="63"/>
  <c r="J41" i="63"/>
  <c r="L49" i="63"/>
  <c r="J46" i="63"/>
  <c r="K43" i="63"/>
  <c r="C49" i="63"/>
  <c r="D46" i="63"/>
  <c r="J43" i="63"/>
  <c r="J42" i="63"/>
  <c r="Q45" i="63"/>
  <c r="D42" i="63"/>
  <c r="I89" i="63"/>
  <c r="H85" i="63"/>
  <c r="A7" i="56"/>
  <c r="D47" i="63"/>
  <c r="F82" i="63"/>
  <c r="L40" i="63"/>
  <c r="D49" i="63"/>
  <c r="J50" i="63"/>
  <c r="Q46" i="63"/>
  <c r="C44" i="63"/>
  <c r="I84" i="63"/>
  <c r="D43" i="63"/>
  <c r="Q44" i="63"/>
  <c r="G90" i="63"/>
  <c r="I90" i="63"/>
  <c r="M44" i="63"/>
  <c r="J44" i="63"/>
  <c r="F88" i="63"/>
  <c r="C50" i="63"/>
  <c r="G83" i="63"/>
  <c r="Q48" i="63"/>
  <c r="M42" i="63"/>
  <c r="K40" i="63"/>
  <c r="L44" i="63"/>
  <c r="M48" i="63"/>
  <c r="C42" i="63"/>
  <c r="L41" i="63"/>
  <c r="G85" i="63"/>
  <c r="K47" i="63"/>
  <c r="M40" i="63"/>
  <c r="X39" i="63"/>
  <c r="I86" i="63"/>
  <c r="K46" i="63"/>
  <c r="L46" i="63"/>
  <c r="C45" i="63"/>
  <c r="Q43" i="63"/>
  <c r="M50" i="63"/>
  <c r="H89" i="63"/>
  <c r="K42" i="63"/>
  <c r="H86" i="63"/>
  <c r="G87" i="63"/>
  <c r="J45" i="63"/>
  <c r="G89" i="63"/>
  <c r="D50" i="63"/>
  <c r="M45" i="63"/>
  <c r="H84" i="63"/>
  <c r="G86" i="63"/>
  <c r="K49" i="63"/>
  <c r="I82" i="63"/>
  <c r="C40" i="63"/>
  <c r="C48" i="63"/>
  <c r="I87" i="63"/>
  <c r="G88" i="63"/>
  <c r="I85" i="63"/>
  <c r="L50" i="63"/>
  <c r="H81" i="63"/>
  <c r="I66" i="62" l="1"/>
  <c r="AA142" i="62"/>
  <c r="I80" i="62"/>
  <c r="H80" i="62"/>
  <c r="S80" i="62" s="1" a="1"/>
  <c r="S80" i="62" s="1"/>
  <c r="I74" i="62"/>
  <c r="H74" i="62"/>
  <c r="S74" i="62" s="1" a="1"/>
  <c r="S74" i="62" s="1"/>
  <c r="I119" i="62"/>
  <c r="H119" i="62"/>
  <c r="S119" i="62" s="1" a="1"/>
  <c r="S119" i="62" s="1"/>
  <c r="I135" i="62"/>
  <c r="H135" i="62"/>
  <c r="S135" i="62" s="1" a="1"/>
  <c r="S135" i="62" s="1"/>
  <c r="H206" i="62"/>
  <c r="S206" i="62" s="1" a="1"/>
  <c r="S206" i="62" s="1"/>
  <c r="I206" i="62"/>
  <c r="I124" i="62"/>
  <c r="H124" i="62"/>
  <c r="S124" i="62" s="1" a="1"/>
  <c r="S124" i="62" s="1"/>
  <c r="I161" i="62"/>
  <c r="H161" i="62"/>
  <c r="S161" i="62" s="1" a="1"/>
  <c r="S161" i="62" s="1"/>
  <c r="I56" i="62"/>
  <c r="H56" i="62"/>
  <c r="S56" i="62" s="1" a="1"/>
  <c r="S56" i="62" s="1"/>
  <c r="H105" i="62"/>
  <c r="S105" i="62" s="1" a="1"/>
  <c r="S105" i="62" s="1"/>
  <c r="I105" i="62"/>
  <c r="I111" i="62"/>
  <c r="H111" i="62"/>
  <c r="S111" i="62" s="1" a="1"/>
  <c r="S111" i="62" s="1"/>
  <c r="H139" i="62"/>
  <c r="S139" i="62" s="1" a="1"/>
  <c r="S139" i="62" s="1"/>
  <c r="I139" i="62"/>
  <c r="I18" i="62"/>
  <c r="H18" i="62"/>
  <c r="S18" i="62" s="1" a="1"/>
  <c r="S18" i="62" s="1"/>
  <c r="H37" i="62"/>
  <c r="S37" i="62" s="1" a="1"/>
  <c r="S37" i="62" s="1"/>
  <c r="I37" i="62"/>
  <c r="I23" i="62"/>
  <c r="H23" i="62"/>
  <c r="S23" i="62" s="1" a="1"/>
  <c r="S23" i="62" s="1"/>
  <c r="I195" i="62"/>
  <c r="H195" i="62"/>
  <c r="S195" i="62" s="1" a="1"/>
  <c r="S195" i="62" s="1"/>
  <c r="I148" i="62"/>
  <c r="H148" i="62"/>
  <c r="S148" i="62" s="1" a="1"/>
  <c r="S148" i="62" s="1"/>
  <c r="H42" i="62"/>
  <c r="S42" i="62" s="1" a="1"/>
  <c r="S42" i="62" s="1"/>
  <c r="I42" i="62"/>
  <c r="I21" i="62"/>
  <c r="H21" i="62"/>
  <c r="S21" i="62" s="1" a="1"/>
  <c r="S21" i="62" s="1"/>
  <c r="H216" i="62"/>
  <c r="S216" i="62" s="1" a="1"/>
  <c r="S216" i="62" s="1"/>
  <c r="I216" i="62"/>
  <c r="I99" i="62"/>
  <c r="H99" i="62"/>
  <c r="S99" i="62" s="1" a="1"/>
  <c r="S99" i="62" s="1"/>
  <c r="H121" i="62"/>
  <c r="S121" i="62" s="1" a="1"/>
  <c r="S121" i="62" s="1"/>
  <c r="I121" i="62"/>
  <c r="H151" i="62"/>
  <c r="S151" i="62" s="1" a="1"/>
  <c r="S151" i="62" s="1"/>
  <c r="I151" i="62"/>
  <c r="I61" i="62"/>
  <c r="H61" i="62"/>
  <c r="S61" i="62" s="1" a="1"/>
  <c r="S61" i="62" s="1"/>
  <c r="I215" i="62"/>
  <c r="H215" i="62"/>
  <c r="S215" i="62" s="1" a="1"/>
  <c r="S215" i="62" s="1"/>
  <c r="H203" i="62"/>
  <c r="S203" i="62" s="1" a="1"/>
  <c r="S203" i="62" s="1"/>
  <c r="I203" i="62"/>
  <c r="H35" i="62"/>
  <c r="S35" i="62" s="1" a="1"/>
  <c r="S35" i="62" s="1"/>
  <c r="I35" i="62"/>
  <c r="I84" i="62"/>
  <c r="H84" i="62"/>
  <c r="S84" i="62" s="1" a="1"/>
  <c r="S84" i="62" s="1"/>
  <c r="H117" i="62"/>
  <c r="S117" i="62" s="1" a="1"/>
  <c r="S117" i="62" s="1"/>
  <c r="I117" i="62"/>
  <c r="I25" i="62"/>
  <c r="H25" i="62"/>
  <c r="S25" i="62" s="1" a="1"/>
  <c r="S25" i="62" s="1"/>
  <c r="I138" i="62"/>
  <c r="H138" i="62"/>
  <c r="S138" i="62" s="1" a="1"/>
  <c r="S138" i="62" s="1"/>
  <c r="H22" i="62"/>
  <c r="S22" i="62" s="1" a="1"/>
  <c r="S22" i="62" s="1"/>
  <c r="I22" i="62"/>
  <c r="I27" i="62"/>
  <c r="H27" i="62"/>
  <c r="S27" i="62" s="1" a="1"/>
  <c r="S27" i="62" s="1"/>
  <c r="I160" i="62"/>
  <c r="H160" i="62"/>
  <c r="S160" i="62" s="1" a="1"/>
  <c r="S160" i="62" s="1"/>
  <c r="H70" i="62"/>
  <c r="S70" i="62" s="1" a="1"/>
  <c r="S70" i="62" s="1"/>
  <c r="I70" i="62"/>
  <c r="I17" i="62"/>
  <c r="H17" i="62"/>
  <c r="S17" i="62" s="1" a="1"/>
  <c r="S17" i="62" s="1"/>
  <c r="H106" i="62"/>
  <c r="S106" i="62" s="1" a="1"/>
  <c r="S106" i="62" s="1"/>
  <c r="I106" i="62"/>
  <c r="I191" i="62"/>
  <c r="H191" i="62"/>
  <c r="S191" i="62" s="1" a="1"/>
  <c r="S191" i="62" s="1"/>
  <c r="AA179" i="62"/>
  <c r="O179" i="62" s="1"/>
  <c r="AA144" i="62"/>
  <c r="O144" i="62" s="1"/>
  <c r="I16" i="62"/>
  <c r="H16" i="62"/>
  <c r="S16" i="62" s="1" a="1"/>
  <c r="S16" i="62" s="1"/>
  <c r="I45" i="62"/>
  <c r="H45" i="62"/>
  <c r="S45" i="62" s="1" a="1"/>
  <c r="S45" i="62" s="1"/>
  <c r="I81" i="62"/>
  <c r="H81" i="62"/>
  <c r="S81" i="62" s="1" a="1"/>
  <c r="S81" i="62" s="1"/>
  <c r="I30" i="62"/>
  <c r="H30" i="62"/>
  <c r="S30" i="62" s="1" a="1"/>
  <c r="S30" i="62" s="1"/>
  <c r="I152" i="62"/>
  <c r="H152" i="62"/>
  <c r="S152" i="62" s="1" a="1"/>
  <c r="S152" i="62" s="1"/>
  <c r="I20" i="62"/>
  <c r="H20" i="62"/>
  <c r="S20" i="62" s="1" a="1"/>
  <c r="S20" i="62" s="1"/>
  <c r="I11" i="62"/>
  <c r="H11" i="62"/>
  <c r="S11" i="62" s="1" a="1"/>
  <c r="S11" i="62" s="1"/>
  <c r="H196" i="62"/>
  <c r="S196" i="62" s="1" a="1"/>
  <c r="S196" i="62" s="1"/>
  <c r="I196" i="62"/>
  <c r="I200" i="62"/>
  <c r="H200" i="62"/>
  <c r="S200" i="62" s="1" a="1"/>
  <c r="S200" i="62" s="1"/>
  <c r="I41" i="62"/>
  <c r="H41" i="62"/>
  <c r="S41" i="62" s="1" a="1"/>
  <c r="S41" i="62" s="1"/>
  <c r="H24" i="62"/>
  <c r="S24" i="62" s="1" a="1"/>
  <c r="S24" i="62" s="1"/>
  <c r="I24" i="62"/>
  <c r="I136" i="62"/>
  <c r="H136" i="62"/>
  <c r="S136" i="62" s="1" a="1"/>
  <c r="S136" i="62" s="1"/>
  <c r="I76" i="62"/>
  <c r="H8" i="62"/>
  <c r="S8" i="62" s="1" a="1"/>
  <c r="S8" i="62" s="1"/>
  <c r="I8" i="62"/>
  <c r="H57" i="62"/>
  <c r="S57" i="62" s="1" a="1"/>
  <c r="S57" i="62" s="1"/>
  <c r="I57" i="62"/>
  <c r="I109" i="62"/>
  <c r="H109" i="62"/>
  <c r="S109" i="62" s="1" a="1"/>
  <c r="S109" i="62" s="1"/>
  <c r="I214" i="62"/>
  <c r="H214" i="62"/>
  <c r="S214" i="62" s="1" a="1"/>
  <c r="S214" i="62" s="1"/>
  <c r="H197" i="62"/>
  <c r="S197" i="62" s="1" a="1"/>
  <c r="S197" i="62" s="1"/>
  <c r="I197" i="62"/>
  <c r="H44" i="62"/>
  <c r="S44" i="62" s="1" a="1"/>
  <c r="S44" i="62" s="1"/>
  <c r="I44" i="62"/>
  <c r="H131" i="62"/>
  <c r="S131" i="62" s="1" a="1"/>
  <c r="S131" i="62" s="1"/>
  <c r="I131" i="62"/>
  <c r="I28" i="62"/>
  <c r="H28" i="62"/>
  <c r="S28" i="62" s="1" a="1"/>
  <c r="S28" i="62" s="1"/>
  <c r="I75" i="62"/>
  <c r="H75" i="62"/>
  <c r="S75" i="62" s="1" a="1"/>
  <c r="S75" i="62" s="1"/>
  <c r="H15" i="62"/>
  <c r="S15" i="62" s="1" a="1"/>
  <c r="S15" i="62" s="1"/>
  <c r="I15" i="62"/>
  <c r="I171" i="62"/>
  <c r="H171" i="62"/>
  <c r="S171" i="62" s="1" a="1"/>
  <c r="S171" i="62" s="1"/>
  <c r="I79" i="62"/>
  <c r="H79" i="62"/>
  <c r="S79" i="62" s="1" a="1"/>
  <c r="S79" i="62" s="1"/>
  <c r="I59" i="62"/>
  <c r="H59" i="62"/>
  <c r="S59" i="62" s="1" a="1"/>
  <c r="S59" i="62" s="1"/>
  <c r="I157" i="62"/>
  <c r="H157" i="62"/>
  <c r="S157" i="62" s="1" a="1"/>
  <c r="S157" i="62" s="1"/>
  <c r="H123" i="62"/>
  <c r="S123" i="62" s="1" a="1"/>
  <c r="S123" i="62" s="1"/>
  <c r="I123" i="62"/>
  <c r="I100" i="62"/>
  <c r="H100" i="62"/>
  <c r="S100" i="62" s="1" a="1"/>
  <c r="S100" i="62" s="1"/>
  <c r="I104" i="62"/>
  <c r="H104" i="62"/>
  <c r="S104" i="62" s="1" a="1"/>
  <c r="S104" i="62" s="1"/>
  <c r="H66" i="62"/>
  <c r="S66" i="62" s="1" a="1"/>
  <c r="S66" i="62" s="1"/>
  <c r="H12" i="62"/>
  <c r="S12" i="62" s="1" a="1"/>
  <c r="S12" i="62" s="1"/>
  <c r="I12" i="62"/>
  <c r="I9" i="62"/>
  <c r="H9" i="62"/>
  <c r="S9" i="62" s="1" a="1"/>
  <c r="S9" i="62" s="1"/>
  <c r="I137" i="62"/>
  <c r="H137" i="62"/>
  <c r="S137" i="62" s="1" a="1"/>
  <c r="S137" i="62" s="1"/>
  <c r="I134" i="62"/>
  <c r="H134" i="62"/>
  <c r="S134" i="62" s="1" a="1"/>
  <c r="S134" i="62" s="1"/>
  <c r="I87" i="62"/>
  <c r="H87" i="62"/>
  <c r="S87" i="62" s="1" a="1"/>
  <c r="S87" i="62" s="1"/>
  <c r="I10" i="62"/>
  <c r="H10" i="62"/>
  <c r="S10" i="62" s="1" a="1"/>
  <c r="S10" i="62" s="1"/>
  <c r="H19" i="62"/>
  <c r="S19" i="62" s="1" a="1"/>
  <c r="S19" i="62" s="1"/>
  <c r="I19" i="62"/>
  <c r="H7" i="62"/>
  <c r="S7" i="62" s="1" a="1"/>
  <c r="S7" i="62" s="1"/>
  <c r="I7" i="62"/>
  <c r="I46" i="62"/>
  <c r="H46" i="62"/>
  <c r="S46" i="62" s="1" a="1"/>
  <c r="S46" i="62" s="1"/>
  <c r="I67" i="62"/>
  <c r="H67" i="62"/>
  <c r="S67" i="62" s="1" a="1"/>
  <c r="S67" i="62" s="1"/>
  <c r="H13" i="62"/>
  <c r="S13" i="62" s="1" a="1"/>
  <c r="S13" i="62" s="1"/>
  <c r="I13" i="62"/>
  <c r="I64" i="62"/>
  <c r="H64" i="62"/>
  <c r="S64" i="62" s="1" a="1"/>
  <c r="S64" i="62" s="1"/>
  <c r="I69" i="62"/>
  <c r="H69" i="62"/>
  <c r="S69" i="62" s="1" a="1"/>
  <c r="S69" i="62" s="1"/>
  <c r="I213" i="62"/>
  <c r="H213" i="62"/>
  <c r="S213" i="62" s="1" a="1"/>
  <c r="S213" i="62" s="1"/>
  <c r="I210" i="62"/>
  <c r="H210" i="62"/>
  <c r="S210" i="62" s="1" a="1"/>
  <c r="S210" i="62" s="1"/>
  <c r="H14" i="62"/>
  <c r="S14" i="62" s="1" a="1"/>
  <c r="S14" i="62" s="1"/>
  <c r="I14" i="62"/>
  <c r="I39" i="62"/>
  <c r="H39" i="62"/>
  <c r="S39" i="62" s="1" a="1"/>
  <c r="S39" i="62" s="1"/>
  <c r="I98" i="62"/>
  <c r="H98" i="62"/>
  <c r="S98" i="62" s="1" a="1"/>
  <c r="S98" i="62" s="1"/>
  <c r="H62" i="62"/>
  <c r="S62" i="62" s="1" a="1"/>
  <c r="S62" i="62" s="1"/>
  <c r="I62" i="62"/>
  <c r="I101" i="62"/>
  <c r="H101" i="62"/>
  <c r="S101" i="62" s="1" a="1"/>
  <c r="S101" i="62" s="1"/>
  <c r="I207" i="62"/>
  <c r="H207" i="62"/>
  <c r="S207" i="62" s="1" a="1"/>
  <c r="S207" i="62" s="1"/>
  <c r="I102" i="62"/>
  <c r="H102" i="62"/>
  <c r="S102" i="62" s="1" a="1"/>
  <c r="S102" i="62" s="1"/>
  <c r="H118" i="62"/>
  <c r="S118" i="62" s="1" a="1"/>
  <c r="S118" i="62" s="1"/>
  <c r="I118" i="62"/>
  <c r="I208" i="62"/>
  <c r="H208" i="62"/>
  <c r="S208" i="62" s="1" a="1"/>
  <c r="S208" i="62" s="1"/>
  <c r="I183" i="62"/>
  <c r="H183" i="62"/>
  <c r="S183" i="62" s="1" a="1"/>
  <c r="S183" i="62" s="1"/>
  <c r="I209" i="62"/>
  <c r="H209" i="62"/>
  <c r="S209" i="62" s="1" a="1"/>
  <c r="S209" i="62" s="1"/>
  <c r="H51" i="62"/>
  <c r="S51" i="62" s="1" a="1"/>
  <c r="S51" i="62" s="1"/>
  <c r="I51" i="62"/>
  <c r="H194" i="62"/>
  <c r="S194" i="62" s="1" a="1"/>
  <c r="S194" i="62" s="1"/>
  <c r="I194" i="62"/>
  <c r="I29" i="62"/>
  <c r="H29" i="62"/>
  <c r="S29" i="62" s="1" a="1"/>
  <c r="S29" i="62" s="1"/>
  <c r="I77" i="62"/>
  <c r="H77" i="62"/>
  <c r="S77" i="62" s="1" a="1"/>
  <c r="S77" i="62" s="1"/>
  <c r="H88" i="62"/>
  <c r="S88" i="62" s="1" a="1"/>
  <c r="S88" i="62" s="1"/>
  <c r="I88" i="62"/>
  <c r="I65" i="62"/>
  <c r="H65" i="62"/>
  <c r="S65" i="62" s="1" a="1"/>
  <c r="S65" i="62" s="1"/>
  <c r="H198" i="62"/>
  <c r="S198" i="62" s="1" a="1"/>
  <c r="S198" i="62" s="1"/>
  <c r="I198" i="62"/>
  <c r="I120" i="62"/>
  <c r="H120" i="62"/>
  <c r="S120" i="62" s="1" a="1"/>
  <c r="S120" i="62" s="1"/>
  <c r="I33" i="62"/>
  <c r="H33" i="62"/>
  <c r="S33" i="62" s="1" a="1"/>
  <c r="S33" i="62" s="1"/>
  <c r="I181" i="62"/>
  <c r="H181" i="62"/>
  <c r="S181" i="62" s="1" a="1"/>
  <c r="S181" i="62" s="1"/>
  <c r="AA143" i="62"/>
  <c r="O143" i="62" s="1"/>
  <c r="I78" i="62"/>
  <c r="H78" i="62"/>
  <c r="S78" i="62" s="1" a="1"/>
  <c r="S78" i="62" s="1"/>
  <c r="H53" i="62"/>
  <c r="S53" i="62" s="1" a="1"/>
  <c r="S53" i="62" s="1"/>
  <c r="I53" i="62"/>
  <c r="H187" i="62"/>
  <c r="S187" i="62" s="1" a="1"/>
  <c r="S187" i="62" s="1"/>
  <c r="I187" i="62"/>
  <c r="Z187" i="62" s="1" a="1"/>
  <c r="Z187" i="62" s="1"/>
  <c r="H34" i="62"/>
  <c r="S34" i="62" s="1" a="1"/>
  <c r="S34" i="62" s="1"/>
  <c r="I34" i="62"/>
  <c r="H36" i="62"/>
  <c r="S36" i="62" s="1" a="1"/>
  <c r="S36" i="62" s="1"/>
  <c r="I36" i="62"/>
  <c r="H50" i="62"/>
  <c r="S50" i="62" s="1" a="1"/>
  <c r="S50" i="62" s="1"/>
  <c r="I50" i="62"/>
  <c r="AA85" i="62"/>
  <c r="O85" i="62" s="1"/>
  <c r="AA126" i="62"/>
  <c r="M126" i="62" s="1"/>
  <c r="AA192" i="62"/>
  <c r="O192" i="62" s="1"/>
  <c r="H73" i="62"/>
  <c r="S73" i="62" s="1" a="1"/>
  <c r="S73" i="62" s="1"/>
  <c r="I73" i="62"/>
  <c r="H49" i="62"/>
  <c r="S49" i="62" s="1" a="1"/>
  <c r="S49" i="62" s="1"/>
  <c r="I49" i="62"/>
  <c r="H52" i="62"/>
  <c r="S52" i="62" s="1" a="1"/>
  <c r="S52" i="62" s="1"/>
  <c r="I52" i="62"/>
  <c r="H43" i="62"/>
  <c r="S43" i="62" s="1" a="1"/>
  <c r="S43" i="62" s="1"/>
  <c r="I43" i="62"/>
  <c r="H54" i="62"/>
  <c r="S54" i="62" s="1" a="1"/>
  <c r="S54" i="62" s="1"/>
  <c r="I54" i="62"/>
  <c r="H31" i="62"/>
  <c r="S31" i="62" s="1" a="1"/>
  <c r="S31" i="62" s="1"/>
  <c r="I31" i="62"/>
  <c r="I132" i="62"/>
  <c r="Z132" i="62" s="1" a="1"/>
  <c r="Z132" i="62" s="1"/>
  <c r="H132" i="62"/>
  <c r="S132" i="62" s="1" a="1"/>
  <c r="S132" i="62" s="1"/>
  <c r="I58" i="62"/>
  <c r="H58" i="62"/>
  <c r="S58" i="62" s="1" a="1"/>
  <c r="S58" i="62" s="1"/>
  <c r="H68" i="62"/>
  <c r="S68" i="62" s="1" a="1"/>
  <c r="S68" i="62" s="1"/>
  <c r="I68" i="62"/>
  <c r="H71" i="62"/>
  <c r="S71" i="62" s="1" a="1"/>
  <c r="S71" i="62" s="1"/>
  <c r="I71" i="62"/>
  <c r="H48" i="62"/>
  <c r="S48" i="62" s="1" a="1"/>
  <c r="S48" i="62" s="1"/>
  <c r="I48" i="62"/>
  <c r="I60" i="62"/>
  <c r="H60" i="62"/>
  <c r="S60" i="62" s="1" a="1"/>
  <c r="S60" i="62" s="1"/>
  <c r="H63" i="62"/>
  <c r="S63" i="62" s="1" a="1"/>
  <c r="S63" i="62" s="1"/>
  <c r="I63" i="62"/>
  <c r="H133" i="62"/>
  <c r="S133" i="62" s="1" a="1"/>
  <c r="S133" i="62" s="1"/>
  <c r="I133" i="62"/>
  <c r="Z133" i="62" s="1" a="1"/>
  <c r="Z133" i="62" s="1"/>
  <c r="H72" i="62"/>
  <c r="S72" i="62" s="1" a="1"/>
  <c r="S72" i="62" s="1"/>
  <c r="I72" i="62"/>
  <c r="H38" i="62"/>
  <c r="S38" i="62" s="1" a="1"/>
  <c r="S38" i="62" s="1"/>
  <c r="I38" i="62"/>
  <c r="Z38" i="62" s="1" a="1"/>
  <c r="Z38" i="62" s="1"/>
  <c r="I55" i="62"/>
  <c r="H55" i="62"/>
  <c r="S55" i="62" s="1" a="1"/>
  <c r="S55" i="62" s="1"/>
  <c r="H32" i="62"/>
  <c r="S32" i="62" s="1" a="1"/>
  <c r="S32" i="62" s="1"/>
  <c r="I32" i="62"/>
  <c r="I188" i="62"/>
  <c r="Z188" i="62" s="1" a="1"/>
  <c r="Z188" i="62" s="1"/>
  <c r="H189" i="62"/>
  <c r="S189" i="62" s="1" a="1"/>
  <c r="S189" i="62" s="1"/>
  <c r="I189" i="62"/>
  <c r="Z189" i="62" s="1" a="1"/>
  <c r="Z189" i="62" s="1"/>
  <c r="H188" i="62"/>
  <c r="S188" i="62" s="1" a="1"/>
  <c r="S188" i="62" s="1"/>
  <c r="H26" i="62"/>
  <c r="S26" i="62" s="1" a="1"/>
  <c r="S26" i="62" s="1"/>
  <c r="I26" i="62"/>
  <c r="H40" i="62"/>
  <c r="S40" i="62" s="1" a="1"/>
  <c r="S40" i="62" s="1"/>
  <c r="I40" i="62"/>
  <c r="I47" i="62"/>
  <c r="H47" i="62"/>
  <c r="S47" i="62" s="1" a="1"/>
  <c r="S47" i="62" s="1"/>
  <c r="H159" i="62"/>
  <c r="S159" i="62" s="1" a="1"/>
  <c r="S159" i="62" s="1"/>
  <c r="I159" i="62"/>
  <c r="Z159" i="62" s="1" a="1"/>
  <c r="Z159" i="62" s="1"/>
  <c r="AA146" i="62"/>
  <c r="O146" i="62" s="1"/>
  <c r="AA107" i="62"/>
  <c r="O107" i="62" s="1"/>
  <c r="AA83" i="62"/>
  <c r="O83" i="62" s="1"/>
  <c r="AA177" i="62"/>
  <c r="M177" i="62" s="1"/>
  <c r="AA108" i="62"/>
  <c r="O108" i="62" s="1"/>
  <c r="AA86" i="62"/>
  <c r="O86" i="62" s="1"/>
  <c r="AA112" i="62"/>
  <c r="O112" i="62" s="1"/>
  <c r="AA178" i="62"/>
  <c r="O178" i="62" s="1"/>
  <c r="AA182" i="62"/>
  <c r="O182" i="62" s="1"/>
  <c r="AA168" i="62"/>
  <c r="O168" i="62" s="1"/>
  <c r="AA201" i="62"/>
  <c r="O201" i="62" s="1"/>
  <c r="AA221" i="62"/>
  <c r="O221" i="62" s="1"/>
  <c r="AA110" i="62"/>
  <c r="O110" i="62" s="1"/>
  <c r="AA199" i="62"/>
  <c r="O199" i="62" s="1"/>
  <c r="AA170" i="62"/>
  <c r="O170" i="62" s="1"/>
  <c r="AA93" i="62"/>
  <c r="O93" i="62" s="1"/>
  <c r="AA92" i="62"/>
  <c r="O92" i="62" s="1"/>
  <c r="AA162" i="62"/>
  <c r="O162" i="62" s="1"/>
  <c r="AA193" i="62"/>
  <c r="O193" i="62" s="1"/>
  <c r="AA82" i="62"/>
  <c r="M82" i="62" s="1"/>
  <c r="AA127" i="62"/>
  <c r="O127" i="62" s="1"/>
  <c r="AA114" i="62"/>
  <c r="O114" i="62" s="1"/>
  <c r="AA219" i="62"/>
  <c r="O219" i="62" s="1"/>
  <c r="AA172" i="62"/>
  <c r="O172" i="62" s="1"/>
  <c r="AA128" i="62"/>
  <c r="O128" i="62" s="1"/>
  <c r="AA169" i="62"/>
  <c r="O169" i="62" s="1"/>
  <c r="AA205" i="62"/>
  <c r="O205" i="62" s="1"/>
  <c r="AA155" i="62"/>
  <c r="O155" i="62" s="1"/>
  <c r="AA95" i="62"/>
  <c r="O95" i="62" s="1"/>
  <c r="AA129" i="62"/>
  <c r="O129" i="62" s="1"/>
  <c r="AA94" i="62"/>
  <c r="O94" i="62" s="1"/>
  <c r="O116" i="62"/>
  <c r="AA175" i="62"/>
  <c r="O175" i="62" s="1"/>
  <c r="O154" i="62"/>
  <c r="AA140" i="62"/>
  <c r="O140" i="62" s="1"/>
  <c r="AA167" i="62"/>
  <c r="O167" i="62" s="1"/>
  <c r="AA176" i="62"/>
  <c r="O176" i="62" s="1"/>
  <c r="AA97" i="62"/>
  <c r="O97" i="62" s="1"/>
  <c r="AA174" i="62"/>
  <c r="M174" i="62" s="1"/>
  <c r="O142" i="62"/>
  <c r="AA211" i="62"/>
  <c r="O211" i="62" s="1"/>
  <c r="AA96" i="62"/>
  <c r="O96" i="62" s="1"/>
  <c r="O125" i="62"/>
  <c r="AA147" i="62"/>
  <c r="O147" i="62" s="1"/>
  <c r="AA153" i="62"/>
  <c r="O153" i="62" s="1"/>
  <c r="AA185" i="62"/>
  <c r="O185" i="62" s="1"/>
  <c r="AA220" i="62"/>
  <c r="O220" i="62" s="1"/>
  <c r="AA163" i="62"/>
  <c r="O163" i="62" s="1"/>
  <c r="AA115" i="62"/>
  <c r="O115" i="62" s="1"/>
  <c r="AA212" i="62"/>
  <c r="O212" i="62" s="1"/>
  <c r="AA158" i="62"/>
  <c r="O158" i="62" s="1"/>
  <c r="AA180" i="62"/>
  <c r="O180" i="62" s="1"/>
  <c r="AA130" i="62"/>
  <c r="O130" i="62" s="1"/>
  <c r="AA89" i="62"/>
  <c r="O89" i="62" s="1"/>
  <c r="AA184" i="62"/>
  <c r="O184" i="62" s="1"/>
  <c r="AA165" i="62"/>
  <c r="M165" i="62" s="1"/>
  <c r="AA164" i="62"/>
  <c r="O164" i="62" s="1"/>
  <c r="AA186" i="62"/>
  <c r="O186" i="62" s="1"/>
  <c r="AA150" i="62"/>
  <c r="O150" i="62" s="1"/>
  <c r="AA204" i="62"/>
  <c r="O204" i="62" s="1"/>
  <c r="O217" i="62"/>
  <c r="AA166" i="62"/>
  <c r="M166" i="62" s="1"/>
  <c r="AA202" i="62"/>
  <c r="O202" i="62" s="1"/>
  <c r="AA149" i="62"/>
  <c r="O149" i="62" s="1"/>
  <c r="AA90" i="62"/>
  <c r="O90" i="62" s="1"/>
  <c r="AA145" i="62"/>
  <c r="O145" i="62" s="1"/>
  <c r="AA103" i="62"/>
  <c r="O103" i="62" s="1"/>
  <c r="G134" i="62"/>
  <c r="Y134" i="62" s="1" a="1"/>
  <c r="Y134" i="62" s="1"/>
  <c r="G87" i="62"/>
  <c r="Y87" i="62" s="1" a="1"/>
  <c r="Y87" i="62" s="1"/>
  <c r="G10" i="62"/>
  <c r="Y10" i="62" s="1" a="1"/>
  <c r="Y10" i="62" s="1"/>
  <c r="G19" i="62"/>
  <c r="Y19" i="62" s="1" a="1"/>
  <c r="Y19" i="62" s="1"/>
  <c r="G197" i="62"/>
  <c r="Y197" i="62" s="1" a="1"/>
  <c r="Y197" i="62" s="1"/>
  <c r="G152" i="62"/>
  <c r="Y152" i="62" s="1" a="1"/>
  <c r="Y152" i="62" s="1"/>
  <c r="G20" i="62"/>
  <c r="Y20" i="62" s="1" a="1"/>
  <c r="Y20" i="62" s="1"/>
  <c r="G196" i="62"/>
  <c r="Y196" i="62" s="1" a="1"/>
  <c r="Y196" i="62" s="1"/>
  <c r="G200" i="62"/>
  <c r="Y200" i="62" s="1" a="1"/>
  <c r="Y200" i="62" s="1"/>
  <c r="G24" i="62"/>
  <c r="Y24" i="62" s="1" a="1"/>
  <c r="Y24" i="62" s="1"/>
  <c r="G136" i="62"/>
  <c r="Y136" i="62" s="1" a="1"/>
  <c r="Y136" i="62" s="1"/>
  <c r="G131" i="62"/>
  <c r="Y131" i="62" s="1" a="1"/>
  <c r="Y131" i="62" s="1"/>
  <c r="G171" i="62"/>
  <c r="Y171" i="62" s="1" a="1"/>
  <c r="Y171" i="62" s="1"/>
  <c r="G79" i="62"/>
  <c r="Y79" i="62" s="1" a="1"/>
  <c r="Y79" i="62" s="1"/>
  <c r="G59" i="62"/>
  <c r="Y59" i="62" s="1" a="1"/>
  <c r="Y59" i="62" s="1"/>
  <c r="G157" i="62"/>
  <c r="Y157" i="62" s="1" a="1"/>
  <c r="Y157" i="62" s="1"/>
  <c r="G123" i="62"/>
  <c r="Y123" i="62" s="1" a="1"/>
  <c r="Y123" i="62" s="1"/>
  <c r="G100" i="62"/>
  <c r="Y100" i="62" s="1" a="1"/>
  <c r="Y100" i="62" s="1"/>
  <c r="G104" i="62"/>
  <c r="Y104" i="62" s="1" a="1"/>
  <c r="Y104" i="62" s="1"/>
  <c r="G69" i="62"/>
  <c r="Y69" i="62" s="1" a="1"/>
  <c r="Y69" i="62" s="1"/>
  <c r="G213" i="62"/>
  <c r="Y213" i="62" s="1" a="1"/>
  <c r="Y213" i="62" s="1"/>
  <c r="G210" i="62"/>
  <c r="Y210" i="62" s="1" a="1"/>
  <c r="Y210" i="62" s="1"/>
  <c r="G98" i="62"/>
  <c r="Y98" i="62" s="1" a="1"/>
  <c r="Y98" i="62" s="1"/>
  <c r="G62" i="62"/>
  <c r="Y62" i="62" s="1" a="1"/>
  <c r="Y62" i="62" s="1"/>
  <c r="G101" i="62"/>
  <c r="Y101" i="62" s="1" a="1"/>
  <c r="Y101" i="62" s="1"/>
  <c r="G207" i="62"/>
  <c r="Y207" i="62" s="1" a="1"/>
  <c r="Y207" i="62" s="1"/>
  <c r="G102" i="62"/>
  <c r="Y102" i="62" s="1" a="1"/>
  <c r="Y102" i="62" s="1"/>
  <c r="G159" i="62"/>
  <c r="Y159" i="62" s="1" a="1"/>
  <c r="Y159" i="62" s="1"/>
  <c r="G194" i="62"/>
  <c r="Y194" i="62" s="1" a="1"/>
  <c r="Y194" i="62" s="1"/>
  <c r="G29" i="62"/>
  <c r="Y29" i="62" s="1" a="1"/>
  <c r="Y29" i="62" s="1"/>
  <c r="G77" i="62"/>
  <c r="Y77" i="62" s="1" a="1"/>
  <c r="Y77" i="62" s="1"/>
  <c r="G88" i="62"/>
  <c r="Y88" i="62" s="1" a="1"/>
  <c r="Y88" i="62" s="1"/>
  <c r="G65" i="62"/>
  <c r="Y65" i="62" s="1" a="1"/>
  <c r="Y65" i="62" s="1"/>
  <c r="G198" i="62"/>
  <c r="Y198" i="62" s="1" a="1"/>
  <c r="Y198" i="62" s="1"/>
  <c r="G120" i="62"/>
  <c r="Y120" i="62" s="1" a="1"/>
  <c r="Y120" i="62" s="1"/>
  <c r="G181" i="62"/>
  <c r="Y181" i="62" s="1" a="1"/>
  <c r="Y181" i="62" s="1"/>
  <c r="G118" i="62"/>
  <c r="Y118" i="62" s="1" a="1"/>
  <c r="Y118" i="62" s="1"/>
  <c r="G208" i="62"/>
  <c r="Y208" i="62" s="1" a="1"/>
  <c r="Y208" i="62" s="1"/>
  <c r="G57" i="62"/>
  <c r="Y57" i="62" s="1" a="1"/>
  <c r="Y57" i="62" s="1"/>
  <c r="G80" i="62"/>
  <c r="Y80" i="62" s="1" a="1"/>
  <c r="Y80" i="62" s="1"/>
  <c r="G61" i="62"/>
  <c r="Y61" i="62" s="1" a="1"/>
  <c r="Y61" i="62" s="1"/>
  <c r="G76" i="62"/>
  <c r="Y76" i="62" s="1" a="1"/>
  <c r="Y76" i="62" s="1"/>
  <c r="G74" i="62"/>
  <c r="Y74" i="62" s="1" a="1"/>
  <c r="Y74" i="62" s="1"/>
  <c r="G215" i="62"/>
  <c r="Y215" i="62" s="1" a="1"/>
  <c r="Y215" i="62" s="1"/>
  <c r="G119" i="62"/>
  <c r="Y119" i="62" s="1" a="1"/>
  <c r="Y119" i="62" s="1"/>
  <c r="G203" i="62"/>
  <c r="Y203" i="62" s="1" a="1"/>
  <c r="Y203" i="62" s="1"/>
  <c r="G135" i="62"/>
  <c r="Y135" i="62" s="1" a="1"/>
  <c r="Y135" i="62" s="1"/>
  <c r="G206" i="62"/>
  <c r="Y206" i="62" s="1" a="1"/>
  <c r="Y206" i="62" s="1"/>
  <c r="G133" i="62"/>
  <c r="Y133" i="62" s="1" a="1"/>
  <c r="Y133" i="62" s="1"/>
  <c r="G124" i="62"/>
  <c r="Y124" i="62" s="1" a="1"/>
  <c r="Y124" i="62" s="1"/>
  <c r="G161" i="62"/>
  <c r="Y161" i="62" s="1" a="1"/>
  <c r="Y161" i="62" s="1"/>
  <c r="G56" i="62"/>
  <c r="Y56" i="62" s="1" a="1"/>
  <c r="Y56" i="62" s="1"/>
  <c r="G35" i="62"/>
  <c r="Y35" i="62" s="1" a="1"/>
  <c r="Y35" i="62" s="1"/>
  <c r="G105" i="62"/>
  <c r="Y105" i="62" s="1" a="1"/>
  <c r="Y105" i="62" s="1"/>
  <c r="G84" i="62"/>
  <c r="Y84" i="62" s="1" a="1"/>
  <c r="Y84" i="62" s="1"/>
  <c r="G111" i="62"/>
  <c r="Y111" i="62" s="1" a="1"/>
  <c r="Y111" i="62" s="1"/>
  <c r="G117" i="62"/>
  <c r="Y117" i="62" s="1" a="1"/>
  <c r="Y117" i="62" s="1"/>
  <c r="G138" i="62"/>
  <c r="Y138" i="62" s="1" a="1"/>
  <c r="Y138" i="62" s="1"/>
  <c r="G139" i="62"/>
  <c r="Y139" i="62" s="1" a="1"/>
  <c r="Y139" i="62" s="1"/>
  <c r="G132" i="62"/>
  <c r="Y132" i="62" s="1" a="1"/>
  <c r="Y132" i="62" s="1"/>
  <c r="G195" i="62"/>
  <c r="Y195" i="62" s="1" a="1"/>
  <c r="Y195" i="62" s="1"/>
  <c r="G148" i="62"/>
  <c r="Y148" i="62" s="1" a="1"/>
  <c r="Y148" i="62" s="1"/>
  <c r="G42" i="62"/>
  <c r="Y42" i="62" s="1" a="1"/>
  <c r="Y42" i="62" s="1"/>
  <c r="G21" i="62"/>
  <c r="Y21" i="62" s="1" a="1"/>
  <c r="Y21" i="62" s="1"/>
  <c r="G216" i="62"/>
  <c r="Y216" i="62" s="1" a="1"/>
  <c r="Y216" i="62" s="1"/>
  <c r="G99" i="62"/>
  <c r="Y99" i="62" s="1" a="1"/>
  <c r="Y99" i="62" s="1"/>
  <c r="G121" i="62"/>
  <c r="Y121" i="62" s="1" a="1"/>
  <c r="Y121" i="62" s="1"/>
  <c r="G58" i="62"/>
  <c r="Y58" i="62" s="1" a="1"/>
  <c r="Y58" i="62" s="1"/>
  <c r="G151" i="62"/>
  <c r="Y151" i="62" s="1" a="1"/>
  <c r="Y151" i="62" s="1"/>
  <c r="G52" i="62"/>
  <c r="Y52" i="62" s="1" a="1"/>
  <c r="Y52" i="62" s="1"/>
  <c r="G22" i="62"/>
  <c r="Y22" i="62" s="1" a="1"/>
  <c r="Y22" i="62" s="1"/>
  <c r="G160" i="62"/>
  <c r="Y160" i="62" s="1" a="1"/>
  <c r="Y160" i="62" s="1"/>
  <c r="G106" i="62"/>
  <c r="Y106" i="62" s="1" a="1"/>
  <c r="Y106" i="62" s="1"/>
  <c r="G191" i="62"/>
  <c r="Y191" i="62" s="1" a="1"/>
  <c r="Y191" i="62" s="1"/>
  <c r="G187" i="62"/>
  <c r="Y187" i="62" s="1" a="1"/>
  <c r="Y187" i="62" s="1"/>
  <c r="G183" i="62"/>
  <c r="Y183" i="62" s="1" a="1"/>
  <c r="Y183" i="62" s="1"/>
  <c r="G109" i="62"/>
  <c r="Y109" i="62" s="1" a="1"/>
  <c r="Y109" i="62" s="1"/>
  <c r="G214" i="62"/>
  <c r="Y214" i="62" s="1" a="1"/>
  <c r="Y214" i="62" s="1"/>
  <c r="G137" i="62"/>
  <c r="Y137" i="62" s="1" a="1"/>
  <c r="Y137" i="62" s="1"/>
  <c r="G66" i="62"/>
  <c r="Y66" i="62" s="1" a="1"/>
  <c r="Y66" i="62" s="1"/>
  <c r="G209" i="62"/>
  <c r="Y209" i="62" s="1" a="1"/>
  <c r="Y209" i="62" s="1"/>
  <c r="G45" i="62"/>
  <c r="Y45" i="62" s="1" a="1"/>
  <c r="Y45" i="62" s="1"/>
  <c r="G78" i="62"/>
  <c r="Y78" i="62" s="1" a="1"/>
  <c r="Y78" i="62" s="1"/>
  <c r="G50" i="62"/>
  <c r="Y50" i="62" s="1" a="1"/>
  <c r="Y50" i="62" s="1"/>
  <c r="G9" i="62"/>
  <c r="Y9" i="62" s="1" a="1"/>
  <c r="Y9" i="62" s="1"/>
  <c r="G44" i="62"/>
  <c r="Y44" i="62" s="1" a="1"/>
  <c r="Y44" i="62" s="1"/>
  <c r="G8" i="62"/>
  <c r="Y8" i="62" s="1" a="1"/>
  <c r="Y8" i="62" s="1"/>
  <c r="G30" i="62"/>
  <c r="Y30" i="62" s="1" a="1"/>
  <c r="Y30" i="62" s="1"/>
  <c r="G75" i="62"/>
  <c r="Y75" i="62" s="1" a="1"/>
  <c r="Y75" i="62" s="1"/>
  <c r="G15" i="62"/>
  <c r="Y15" i="62" s="1" a="1"/>
  <c r="Y15" i="62" s="1"/>
  <c r="G14" i="62"/>
  <c r="Y14" i="62" s="1" a="1"/>
  <c r="Y14" i="62" s="1"/>
  <c r="G33" i="62"/>
  <c r="Y33" i="62" s="1" a="1"/>
  <c r="Y33" i="62" s="1"/>
  <c r="G40" i="62"/>
  <c r="Y40" i="62" s="1" a="1"/>
  <c r="Y40" i="62" s="1"/>
  <c r="G12" i="62"/>
  <c r="Y12" i="62" s="1" a="1"/>
  <c r="Y12" i="62" s="1"/>
  <c r="G72" i="62"/>
  <c r="Y72" i="62" s="1" a="1"/>
  <c r="Y72" i="62" s="1"/>
  <c r="G38" i="62"/>
  <c r="Y38" i="62" s="1" a="1"/>
  <c r="Y38" i="62" s="1"/>
  <c r="G47" i="62"/>
  <c r="Y47" i="62" s="1" a="1"/>
  <c r="Y47" i="62" s="1"/>
  <c r="G36" i="62"/>
  <c r="Y36" i="62" s="1" a="1"/>
  <c r="Y36" i="62" s="1"/>
  <c r="G25" i="62"/>
  <c r="Y25" i="62" s="1" a="1"/>
  <c r="Y25" i="62" s="1"/>
  <c r="G32" i="62"/>
  <c r="Y32" i="62" s="1" a="1"/>
  <c r="Y32" i="62" s="1"/>
  <c r="P118" i="62"/>
  <c r="Q118" i="62" s="1"/>
  <c r="G71" i="62"/>
  <c r="Y71" i="62" s="1" a="1"/>
  <c r="Y71" i="62" s="1"/>
  <c r="P208" i="62"/>
  <c r="Q208" i="62" s="1"/>
  <c r="P57" i="62"/>
  <c r="Q57" i="62" s="1"/>
  <c r="G53" i="62"/>
  <c r="Y53" i="62" s="1" a="1"/>
  <c r="Y53" i="62" s="1"/>
  <c r="P120" i="62"/>
  <c r="Q120" i="62" s="1"/>
  <c r="P119" i="62"/>
  <c r="Q119" i="62" s="1"/>
  <c r="P203" i="62"/>
  <c r="Q203" i="62" s="1"/>
  <c r="P135" i="62"/>
  <c r="Q135" i="62" s="1"/>
  <c r="P206" i="62"/>
  <c r="Q206" i="62" s="1"/>
  <c r="P210" i="62"/>
  <c r="Q210" i="62" s="1"/>
  <c r="P98" i="62"/>
  <c r="Q98" i="62" s="1"/>
  <c r="G188" i="62"/>
  <c r="Y188" i="62" s="1" a="1"/>
  <c r="Y188" i="62" s="1"/>
  <c r="G189" i="62"/>
  <c r="Y189" i="62" s="1" a="1"/>
  <c r="Y189" i="62" s="1"/>
  <c r="P124" i="62"/>
  <c r="Q124" i="62" s="1"/>
  <c r="G18" i="62"/>
  <c r="Y18" i="62" s="1" a="1"/>
  <c r="Y18" i="62" s="1"/>
  <c r="G37" i="62"/>
  <c r="Y37" i="62" s="1" a="1"/>
  <c r="Y37" i="62" s="1"/>
  <c r="P161" i="62"/>
  <c r="Q161" i="62" s="1"/>
  <c r="G23" i="62"/>
  <c r="Y23" i="62" s="1" a="1"/>
  <c r="Y23" i="62" s="1"/>
  <c r="P105" i="62"/>
  <c r="Q105" i="62" s="1"/>
  <c r="P84" i="62"/>
  <c r="Q84" i="62" s="1"/>
  <c r="P111" i="62"/>
  <c r="Q111" i="62" s="1"/>
  <c r="P117" i="62"/>
  <c r="Q117" i="62" s="1"/>
  <c r="P138" i="62"/>
  <c r="Q138" i="62" s="1"/>
  <c r="P139" i="62"/>
  <c r="Q139" i="62" s="1"/>
  <c r="P195" i="62"/>
  <c r="Q195" i="62" s="1"/>
  <c r="G27" i="62"/>
  <c r="Y27" i="62" s="1" a="1"/>
  <c r="Y27" i="62" s="1"/>
  <c r="P148" i="62"/>
  <c r="Q148" i="62" s="1"/>
  <c r="G55" i="62"/>
  <c r="Y55" i="62" s="1" a="1"/>
  <c r="Y55" i="62" s="1"/>
  <c r="G34" i="62"/>
  <c r="Y34" i="62" s="1" a="1"/>
  <c r="Y34" i="62" s="1"/>
  <c r="P216" i="62"/>
  <c r="Q216" i="62" s="1"/>
  <c r="G70" i="62"/>
  <c r="Y70" i="62" s="1" a="1"/>
  <c r="Y70" i="62" s="1"/>
  <c r="P99" i="62"/>
  <c r="Q99" i="62" s="1"/>
  <c r="P121" i="62"/>
  <c r="Q121" i="62" s="1"/>
  <c r="P151" i="62"/>
  <c r="Q151" i="62" s="1"/>
  <c r="G17" i="62"/>
  <c r="Y17" i="62" s="1" a="1"/>
  <c r="Y17" i="62" s="1"/>
  <c r="P88" i="62"/>
  <c r="Q88" i="62" s="1"/>
  <c r="G16" i="62"/>
  <c r="Y16" i="62" s="1" a="1"/>
  <c r="Y16" i="62" s="1"/>
  <c r="G73" i="62"/>
  <c r="Y73" i="62" s="1" a="1"/>
  <c r="Y73" i="62" s="1"/>
  <c r="P160" i="62"/>
  <c r="Q160" i="62" s="1"/>
  <c r="G43" i="62"/>
  <c r="Y43" i="62" s="1" a="1"/>
  <c r="Y43" i="62" s="1"/>
  <c r="G60" i="62"/>
  <c r="Y60" i="62" s="1" a="1"/>
  <c r="Y60" i="62" s="1"/>
  <c r="P106" i="62"/>
  <c r="Q106" i="62" s="1"/>
  <c r="P191" i="62"/>
  <c r="Q191" i="62" s="1"/>
  <c r="V14" i="62"/>
  <c r="P194" i="62"/>
  <c r="Q194" i="62" s="1"/>
  <c r="V16" i="62"/>
  <c r="G81" i="62"/>
  <c r="Y81" i="62" s="1" a="1"/>
  <c r="Y81" i="62" s="1"/>
  <c r="P183" i="62"/>
  <c r="Q183" i="62" s="1"/>
  <c r="G54" i="62"/>
  <c r="Y54" i="62" s="1" a="1"/>
  <c r="Y54" i="62" s="1"/>
  <c r="G51" i="62"/>
  <c r="Y51" i="62" s="1" a="1"/>
  <c r="Y51" i="62" s="1"/>
  <c r="P109" i="62"/>
  <c r="Q109" i="62" s="1"/>
  <c r="P214" i="62"/>
  <c r="Q214" i="62" s="1"/>
  <c r="P137" i="62"/>
  <c r="Q137" i="62" s="1"/>
  <c r="P66" i="62"/>
  <c r="Q66" i="62" s="1"/>
  <c r="P209" i="62"/>
  <c r="Q209" i="62" s="1"/>
  <c r="P62" i="62"/>
  <c r="Q62" i="62" s="1"/>
  <c r="P101" i="62"/>
  <c r="Q101" i="62" s="1"/>
  <c r="P207" i="62"/>
  <c r="Q207" i="62" s="1"/>
  <c r="P198" i="62"/>
  <c r="Q198" i="62" s="1"/>
  <c r="G7" i="62"/>
  <c r="Y7" i="62" s="1" a="1"/>
  <c r="Y7" i="62" s="1"/>
  <c r="G48" i="62"/>
  <c r="Y48" i="62" s="1" a="1"/>
  <c r="Y48" i="62" s="1"/>
  <c r="G46" i="62"/>
  <c r="Y46" i="62" s="1" a="1"/>
  <c r="Y46" i="62" s="1"/>
  <c r="G67" i="62"/>
  <c r="Y67" i="62" s="1" a="1"/>
  <c r="Y67" i="62" s="1"/>
  <c r="G13" i="62"/>
  <c r="Y13" i="62" s="1" a="1"/>
  <c r="Y13" i="62" s="1"/>
  <c r="G64" i="62"/>
  <c r="Y64" i="62" s="1" a="1"/>
  <c r="Y64" i="62" s="1"/>
  <c r="G26" i="62"/>
  <c r="Y26" i="62" s="1" a="1"/>
  <c r="Y26" i="62" s="1"/>
  <c r="P134" i="62"/>
  <c r="Q134" i="62" s="1"/>
  <c r="P87" i="62"/>
  <c r="Q87" i="62" s="1"/>
  <c r="G28" i="62"/>
  <c r="Y28" i="62" s="1" a="1"/>
  <c r="Y28" i="62" s="1"/>
  <c r="P197" i="62"/>
  <c r="Q197" i="62" s="1"/>
  <c r="P102" i="62"/>
  <c r="Q102" i="62" s="1"/>
  <c r="V29" i="62"/>
  <c r="P181" i="62"/>
  <c r="Q181" i="62" s="1"/>
  <c r="G11" i="62"/>
  <c r="Y11" i="62" s="1" a="1"/>
  <c r="Y11" i="62" s="1"/>
  <c r="G68" i="62"/>
  <c r="Y68" i="62" s="1" a="1"/>
  <c r="Y68" i="62" s="1"/>
  <c r="G41" i="62"/>
  <c r="Y41" i="62" s="1" a="1"/>
  <c r="Y41" i="62" s="1"/>
  <c r="P131" i="62"/>
  <c r="Q131" i="62" s="1"/>
  <c r="P152" i="62"/>
  <c r="Q152" i="62" s="1"/>
  <c r="P196" i="62"/>
  <c r="Q196" i="62" s="1"/>
  <c r="P200" i="62"/>
  <c r="Q200" i="62" s="1"/>
  <c r="G63" i="62"/>
  <c r="Y63" i="62" s="1" a="1"/>
  <c r="Y63" i="62" s="1"/>
  <c r="G49" i="62"/>
  <c r="Y49" i="62" s="1" a="1"/>
  <c r="Y49" i="62" s="1"/>
  <c r="P136" i="62"/>
  <c r="Q136" i="62" s="1"/>
  <c r="P213" i="62"/>
  <c r="Q213" i="62" s="1"/>
  <c r="G31" i="62"/>
  <c r="Y31" i="62" s="1" a="1"/>
  <c r="Y31" i="62" s="1"/>
  <c r="P171" i="62"/>
  <c r="Q171" i="62" s="1"/>
  <c r="G39" i="62"/>
  <c r="Y39" i="62" s="1" a="1"/>
  <c r="Y39" i="62" s="1"/>
  <c r="P157" i="62"/>
  <c r="Q157" i="62" s="1"/>
  <c r="P123" i="62"/>
  <c r="Q123" i="62" s="1"/>
  <c r="P100" i="62"/>
  <c r="Q100" i="62" s="1"/>
  <c r="P104" i="62"/>
  <c r="Q104" i="62" s="1"/>
  <c r="G48" i="63"/>
  <c r="G45" i="63"/>
  <c r="G46" i="63"/>
  <c r="G41" i="63"/>
  <c r="G49" i="63"/>
  <c r="G47" i="63"/>
  <c r="G42" i="63"/>
  <c r="G50" i="63"/>
  <c r="G44" i="63"/>
  <c r="G43" i="63"/>
  <c r="G40" i="63"/>
  <c r="J11" i="56" a="1"/>
  <c r="J11" i="56" s="1"/>
  <c r="I11" i="56" a="1"/>
  <c r="I11" i="56" s="1"/>
  <c r="Q11" i="56" s="1" a="1"/>
  <c r="Q11" i="56" s="1"/>
  <c r="U7" i="62"/>
  <c r="Q328" i="1"/>
  <c r="Q300" i="1"/>
  <c r="Q78" i="1"/>
  <c r="Q282" i="1"/>
  <c r="Q260" i="1"/>
  <c r="Q199" i="1"/>
  <c r="Q32" i="1"/>
  <c r="Q283" i="1"/>
  <c r="Q31" i="1"/>
  <c r="Q259" i="1"/>
  <c r="Q174" i="1"/>
  <c r="Q222" i="1"/>
  <c r="Q353" i="1"/>
  <c r="Q139" i="1"/>
  <c r="Q30" i="1"/>
  <c r="Q200" i="1"/>
  <c r="Q352" i="1"/>
  <c r="Q108" i="1"/>
  <c r="Q288" i="1"/>
  <c r="Q216" i="1"/>
  <c r="Q168" i="1"/>
  <c r="Q84" i="1"/>
  <c r="Q276" i="1"/>
  <c r="Q351" i="1"/>
  <c r="Q264" i="1"/>
  <c r="Q198" i="1"/>
  <c r="Q138" i="1"/>
  <c r="Q56" i="1"/>
  <c r="Q345" i="1"/>
  <c r="Q261" i="1"/>
  <c r="Q192" i="1"/>
  <c r="Q132" i="1"/>
  <c r="Q55" i="1"/>
  <c r="Q204" i="1"/>
  <c r="Q156" i="1"/>
  <c r="Q329" i="1"/>
  <c r="Q48" i="1"/>
  <c r="Q330" i="1"/>
  <c r="Q258" i="1"/>
  <c r="Q177" i="1"/>
  <c r="Q116" i="1"/>
  <c r="Q36" i="1"/>
  <c r="Q144" i="1"/>
  <c r="Q72" i="1"/>
  <c r="Q24" i="1"/>
  <c r="Q60" i="1"/>
  <c r="Q180" i="1"/>
  <c r="Q120" i="1"/>
  <c r="Q54" i="1"/>
  <c r="Q178" i="1"/>
  <c r="Q117" i="1"/>
  <c r="Q323" i="1"/>
  <c r="Q252" i="1"/>
  <c r="Q176" i="1"/>
  <c r="Q115" i="1"/>
  <c r="Q34" i="1"/>
  <c r="Q312" i="1"/>
  <c r="Q228" i="1"/>
  <c r="Q175" i="1"/>
  <c r="Q114" i="1"/>
  <c r="Q33" i="1"/>
  <c r="Q298" i="1"/>
  <c r="Q215" i="1"/>
  <c r="Q154" i="1"/>
  <c r="Q93" i="1"/>
  <c r="Q71" i="1"/>
  <c r="Q236" i="1"/>
  <c r="Q214" i="1"/>
  <c r="Q320" i="1"/>
  <c r="Q296" i="1"/>
  <c r="Q274" i="1"/>
  <c r="Q91" i="1"/>
  <c r="Q69" i="1"/>
  <c r="Q47" i="1"/>
  <c r="Q273" i="1"/>
  <c r="Q234" i="1"/>
  <c r="Q212" i="1"/>
  <c r="Q151" i="1"/>
  <c r="Q129" i="1"/>
  <c r="Q107" i="1"/>
  <c r="Q90" i="1"/>
  <c r="Q68" i="1"/>
  <c r="Q342" i="1"/>
  <c r="Q311" i="1"/>
  <c r="Q294" i="1"/>
  <c r="Q272" i="1"/>
  <c r="Q250" i="1"/>
  <c r="Q211" i="1"/>
  <c r="Q189" i="1"/>
  <c r="Q167" i="1"/>
  <c r="Q150" i="1"/>
  <c r="Q128" i="1"/>
  <c r="Q106" i="1"/>
  <c r="Q67" i="1"/>
  <c r="Q45" i="1"/>
  <c r="Q23" i="1"/>
  <c r="Q335" i="1"/>
  <c r="Q308" i="1"/>
  <c r="Q286" i="1"/>
  <c r="Q59" i="1"/>
  <c r="Q20" i="1"/>
  <c r="Q334" i="1"/>
  <c r="Q307" i="1"/>
  <c r="Q285" i="1"/>
  <c r="Q263" i="1"/>
  <c r="Q246" i="1"/>
  <c r="Q224" i="1"/>
  <c r="Q202" i="1"/>
  <c r="Q163" i="1"/>
  <c r="Q141" i="1"/>
  <c r="Q119" i="1"/>
  <c r="Q102" i="1"/>
  <c r="Q80" i="1"/>
  <c r="Q58" i="1"/>
  <c r="Q19" i="1"/>
  <c r="Q239" i="1"/>
  <c r="Q95" i="1"/>
  <c r="Q299" i="1"/>
  <c r="Q238" i="1"/>
  <c r="Q155" i="1"/>
  <c r="Q94" i="1"/>
  <c r="Q237" i="1"/>
  <c r="Q297" i="1"/>
  <c r="Q275" i="1"/>
  <c r="Q153" i="1"/>
  <c r="Q131" i="1"/>
  <c r="Q92" i="1"/>
  <c r="Q70" i="1"/>
  <c r="Q235" i="1"/>
  <c r="Q213" i="1"/>
  <c r="Q191" i="1"/>
  <c r="Q152" i="1"/>
  <c r="Q130" i="1"/>
  <c r="Q346" i="1"/>
  <c r="Q295" i="1"/>
  <c r="Q251" i="1"/>
  <c r="Q190" i="1"/>
  <c r="Q46" i="1"/>
  <c r="Q343" i="1"/>
  <c r="Q310" i="1"/>
  <c r="Q271" i="1"/>
  <c r="Q249" i="1"/>
  <c r="Q227" i="1"/>
  <c r="Q210" i="1"/>
  <c r="Q188" i="1"/>
  <c r="Q166" i="1"/>
  <c r="Q127" i="1"/>
  <c r="Q105" i="1"/>
  <c r="Q83" i="1"/>
  <c r="Q66" i="1"/>
  <c r="Q44" i="1"/>
  <c r="Q22" i="1"/>
  <c r="Q339" i="1"/>
  <c r="Q309" i="1"/>
  <c r="Q287" i="1"/>
  <c r="Q270" i="1"/>
  <c r="Q248" i="1"/>
  <c r="Q226" i="1"/>
  <c r="Q187" i="1"/>
  <c r="Q165" i="1"/>
  <c r="Q143" i="1"/>
  <c r="Q126" i="1"/>
  <c r="Q104" i="1"/>
  <c r="Q82" i="1"/>
  <c r="Q43" i="1"/>
  <c r="Q21" i="1"/>
  <c r="Q247" i="1"/>
  <c r="Q225" i="1"/>
  <c r="Q203" i="1"/>
  <c r="Q186" i="1"/>
  <c r="Q164" i="1"/>
  <c r="Q142" i="1"/>
  <c r="Q103" i="1"/>
  <c r="Q81" i="1"/>
  <c r="Q42" i="1"/>
  <c r="Q333" i="1"/>
  <c r="Q306" i="1"/>
  <c r="Q284" i="1"/>
  <c r="Q262" i="1"/>
  <c r="Q240" i="1"/>
  <c r="Q223" i="1"/>
  <c r="Q201" i="1"/>
  <c r="Q179" i="1"/>
  <c r="Q162" i="1"/>
  <c r="Q140" i="1"/>
  <c r="Q118" i="1"/>
  <c r="Q96" i="1"/>
  <c r="Q79" i="1"/>
  <c r="Q57" i="1"/>
  <c r="Q35" i="1"/>
  <c r="Q18" i="1"/>
  <c r="Q149" i="1"/>
  <c r="Q340" i="1"/>
  <c r="Q318" i="1"/>
  <c r="Q304" i="1"/>
  <c r="Q292" i="1"/>
  <c r="Q280" i="1"/>
  <c r="Q268" i="1"/>
  <c r="Q256" i="1"/>
  <c r="Q244" i="1"/>
  <c r="Q232" i="1"/>
  <c r="Q220" i="1"/>
  <c r="Q208" i="1"/>
  <c r="Q196" i="1"/>
  <c r="Q184" i="1"/>
  <c r="Q172" i="1"/>
  <c r="Q160" i="1"/>
  <c r="Q148" i="1"/>
  <c r="Q136" i="1"/>
  <c r="Q124" i="1"/>
  <c r="Q112" i="1"/>
  <c r="Q100" i="1"/>
  <c r="Q88" i="1"/>
  <c r="Q76" i="1"/>
  <c r="Q64" i="1"/>
  <c r="Q52" i="1"/>
  <c r="Q40" i="1"/>
  <c r="Q28" i="1"/>
  <c r="Q16" i="1"/>
  <c r="Q322" i="1"/>
  <c r="Q332" i="1"/>
  <c r="Q331" i="1"/>
  <c r="Q315" i="1"/>
  <c r="Q341" i="1"/>
  <c r="Q350" i="1"/>
  <c r="Q338" i="1"/>
  <c r="Q325" i="1"/>
  <c r="Q316" i="1"/>
  <c r="Q303" i="1"/>
  <c r="Q291" i="1"/>
  <c r="Q279" i="1"/>
  <c r="Q267" i="1"/>
  <c r="Q255" i="1"/>
  <c r="Q243" i="1"/>
  <c r="Q231" i="1"/>
  <c r="Q219" i="1"/>
  <c r="Q207" i="1"/>
  <c r="Q195" i="1"/>
  <c r="Q183" i="1"/>
  <c r="Q171" i="1"/>
  <c r="Q159" i="1"/>
  <c r="Q147" i="1"/>
  <c r="Q135" i="1"/>
  <c r="Q123" i="1"/>
  <c r="Q111" i="1"/>
  <c r="Q99" i="1"/>
  <c r="Q87" i="1"/>
  <c r="Q75" i="1"/>
  <c r="Q63" i="1"/>
  <c r="Q51" i="1"/>
  <c r="Q39" i="1"/>
  <c r="Q27" i="1"/>
  <c r="Q15" i="1"/>
  <c r="Q321" i="1"/>
  <c r="Q344" i="1"/>
  <c r="Q29" i="1"/>
  <c r="Q349" i="1"/>
  <c r="Q337" i="1"/>
  <c r="Q327" i="1"/>
  <c r="Q314" i="1"/>
  <c r="Q302" i="1"/>
  <c r="Q290" i="1"/>
  <c r="Q278" i="1"/>
  <c r="Q266" i="1"/>
  <c r="Q254" i="1"/>
  <c r="Q242" i="1"/>
  <c r="Q230" i="1"/>
  <c r="Q218" i="1"/>
  <c r="Q206" i="1"/>
  <c r="Q194" i="1"/>
  <c r="Q182" i="1"/>
  <c r="Q170" i="1"/>
  <c r="Q158" i="1"/>
  <c r="Q146" i="1"/>
  <c r="Q134" i="1"/>
  <c r="Q122" i="1"/>
  <c r="Q110" i="1"/>
  <c r="Q98" i="1"/>
  <c r="Q86" i="1"/>
  <c r="Q74" i="1"/>
  <c r="Q62" i="1"/>
  <c r="Q50" i="1"/>
  <c r="Q38" i="1"/>
  <c r="Q26" i="1"/>
  <c r="Q14" i="1"/>
  <c r="Q324" i="1"/>
  <c r="Q347" i="1"/>
  <c r="Q319" i="1"/>
  <c r="Q317" i="1"/>
  <c r="Q305" i="1"/>
  <c r="Q293" i="1"/>
  <c r="Q281" i="1"/>
  <c r="Q269" i="1"/>
  <c r="Q257" i="1"/>
  <c r="Q245" i="1"/>
  <c r="Q233" i="1"/>
  <c r="Q221" i="1"/>
  <c r="Q209" i="1"/>
  <c r="Q197" i="1"/>
  <c r="Q185" i="1"/>
  <c r="Q173" i="1"/>
  <c r="Q161" i="1"/>
  <c r="Q137" i="1"/>
  <c r="Q125" i="1"/>
  <c r="Q113" i="1"/>
  <c r="Q101" i="1"/>
  <c r="Q89" i="1"/>
  <c r="Q77" i="1"/>
  <c r="Q65" i="1"/>
  <c r="Q53" i="1"/>
  <c r="Q41" i="1"/>
  <c r="Q17" i="1"/>
  <c r="Q348" i="1"/>
  <c r="Q336" i="1"/>
  <c r="Q326" i="1"/>
  <c r="Q313" i="1"/>
  <c r="Q301" i="1"/>
  <c r="Q289" i="1"/>
  <c r="Q277" i="1"/>
  <c r="Q265" i="1"/>
  <c r="Q253" i="1"/>
  <c r="Q241" i="1"/>
  <c r="Q229" i="1"/>
  <c r="Q217" i="1"/>
  <c r="Q205" i="1"/>
  <c r="Q193" i="1"/>
  <c r="Q181" i="1"/>
  <c r="Q169" i="1"/>
  <c r="Q157" i="1"/>
  <c r="Q145" i="1"/>
  <c r="Q133" i="1"/>
  <c r="Q121" i="1"/>
  <c r="Q109" i="1"/>
  <c r="Q97" i="1"/>
  <c r="Q85" i="1"/>
  <c r="Q73" i="1"/>
  <c r="Q61" i="1"/>
  <c r="Q49" i="1"/>
  <c r="Q37" i="1"/>
  <c r="Q25" i="1"/>
  <c r="Q13" i="1"/>
  <c r="N50" i="63"/>
  <c r="O50" i="63" s="1"/>
  <c r="N48" i="63"/>
  <c r="O48" i="63" s="1"/>
  <c r="N41" i="63"/>
  <c r="O41" i="63" s="1"/>
  <c r="N46" i="63"/>
  <c r="O46" i="63" s="1"/>
  <c r="N47" i="63"/>
  <c r="O47" i="63" s="1"/>
  <c r="N45" i="63"/>
  <c r="O45" i="63" s="1"/>
  <c r="N43" i="63"/>
  <c r="O43" i="63" s="1"/>
  <c r="N44" i="63"/>
  <c r="O44" i="63" s="1"/>
  <c r="N49" i="63"/>
  <c r="O49" i="63" s="1"/>
  <c r="N42" i="63"/>
  <c r="O42" i="63" s="1"/>
  <c r="N40" i="63"/>
  <c r="O40" i="63" s="1"/>
  <c r="E41" i="63"/>
  <c r="E48" i="63"/>
  <c r="E43" i="63"/>
  <c r="E50" i="63"/>
  <c r="E45" i="63"/>
  <c r="E42" i="63"/>
  <c r="E49" i="63"/>
  <c r="E44" i="63"/>
  <c r="E46" i="63"/>
  <c r="E40" i="63"/>
  <c r="E47" i="63"/>
  <c r="P159" i="62"/>
  <c r="Q159" i="62" s="1"/>
  <c r="M12" i="56"/>
  <c r="P188" i="62"/>
  <c r="Q188" i="62" s="1"/>
  <c r="J13" i="56" a="1"/>
  <c r="J13" i="56" s="1"/>
  <c r="K13" i="56" s="1"/>
  <c r="M14" i="56"/>
  <c r="P50" i="62"/>
  <c r="Q50" i="62" s="1"/>
  <c r="P189" i="62"/>
  <c r="Q189" i="62" s="1"/>
  <c r="Q13" i="56" a="1"/>
  <c r="Q13" i="56" s="1"/>
  <c r="Q14" i="56" a="1"/>
  <c r="Q14" i="56" s="1"/>
  <c r="P13" i="56" a="1"/>
  <c r="P13" i="56" s="1"/>
  <c r="Q12" i="56" a="1"/>
  <c r="Q12" i="56" s="1"/>
  <c r="T13" i="56" a="1"/>
  <c r="T13" i="56" s="1"/>
  <c r="J25" i="56" a="1"/>
  <c r="J25" i="56" s="1"/>
  <c r="M25" i="56"/>
  <c r="I25" i="56" a="1"/>
  <c r="I25" i="56" s="1"/>
  <c r="O19" i="56"/>
  <c r="H19" i="56"/>
  <c r="M20" i="56"/>
  <c r="I20" i="56" a="1"/>
  <c r="I20" i="56" s="1"/>
  <c r="J20" i="56" a="1"/>
  <c r="J20" i="56" s="1"/>
  <c r="J21" i="56" a="1"/>
  <c r="J21" i="56" s="1"/>
  <c r="I21" i="56" a="1"/>
  <c r="I21" i="56" s="1"/>
  <c r="M21" i="56"/>
  <c r="O21" i="56"/>
  <c r="R14" i="56" a="1"/>
  <c r="R14" i="56" s="1"/>
  <c r="H18" i="56"/>
  <c r="O20" i="56"/>
  <c r="R13" i="56" a="1"/>
  <c r="R13" i="56" s="1"/>
  <c r="H17" i="56"/>
  <c r="R12" i="56" a="1"/>
  <c r="R12" i="56" s="1"/>
  <c r="H16" i="56"/>
  <c r="S14" i="56" a="1"/>
  <c r="S14" i="56" s="1"/>
  <c r="H15" i="56"/>
  <c r="S13" i="56" a="1"/>
  <c r="S13" i="56" s="1"/>
  <c r="S12" i="56" a="1"/>
  <c r="S12" i="56" s="1"/>
  <c r="T14" i="56" a="1"/>
  <c r="T14" i="56" s="1"/>
  <c r="P14" i="56" a="1"/>
  <c r="P14" i="56" s="1"/>
  <c r="H24" i="56"/>
  <c r="O25" i="56"/>
  <c r="T12" i="56" a="1"/>
  <c r="T12" i="56" s="1"/>
  <c r="H23" i="56"/>
  <c r="P12" i="56" a="1"/>
  <c r="P12" i="56" s="1"/>
  <c r="H22" i="56"/>
  <c r="K89" i="63"/>
  <c r="J89" i="63"/>
  <c r="K90" i="63"/>
  <c r="J90" i="63"/>
  <c r="P78" i="62"/>
  <c r="Q78" i="62" s="1"/>
  <c r="P60" i="62"/>
  <c r="Q60" i="62" s="1"/>
  <c r="P67" i="62"/>
  <c r="Q67" i="62" s="1"/>
  <c r="P20" i="62"/>
  <c r="Q20" i="62" s="1"/>
  <c r="P65" i="62"/>
  <c r="Q65" i="62" s="1"/>
  <c r="P18" i="62"/>
  <c r="Q18" i="62" s="1"/>
  <c r="P16" i="62"/>
  <c r="Q16" i="62" s="1"/>
  <c r="P73" i="62"/>
  <c r="Q73" i="62" s="1"/>
  <c r="P43" i="62"/>
  <c r="Q43" i="62" s="1"/>
  <c r="P81" i="62"/>
  <c r="Q81" i="62" s="1"/>
  <c r="P48" i="62"/>
  <c r="Q48" i="62" s="1"/>
  <c r="P45" i="62"/>
  <c r="Q45" i="62" s="1"/>
  <c r="P10" i="62"/>
  <c r="Q10" i="62" s="1"/>
  <c r="P44" i="62"/>
  <c r="Q44" i="62" s="1"/>
  <c r="P7" i="62"/>
  <c r="Q7" i="62" s="1"/>
  <c r="P11" i="62"/>
  <c r="Q11" i="62" s="1"/>
  <c r="P133" i="62"/>
  <c r="Q133" i="62" s="1"/>
  <c r="P29" i="62"/>
  <c r="Q29" i="62" s="1"/>
  <c r="P132" i="62"/>
  <c r="Q132" i="62" s="1"/>
  <c r="P56" i="62"/>
  <c r="Q56" i="62" s="1"/>
  <c r="P35" i="62"/>
  <c r="Q35" i="62" s="1"/>
  <c r="P36" i="62"/>
  <c r="Q36" i="62" s="1"/>
  <c r="P37" i="62"/>
  <c r="Q37" i="62" s="1"/>
  <c r="P23" i="62"/>
  <c r="Q23" i="62" s="1"/>
  <c r="P42" i="62"/>
  <c r="Q42" i="62" s="1"/>
  <c r="P21" i="62"/>
  <c r="Q21" i="62" s="1"/>
  <c r="P58" i="62"/>
  <c r="Q58" i="62" s="1"/>
  <c r="P52" i="62"/>
  <c r="Q52" i="62" s="1"/>
  <c r="P27" i="62"/>
  <c r="Q27" i="62" s="1"/>
  <c r="P32" i="62"/>
  <c r="Q32" i="62" s="1"/>
  <c r="P17" i="62"/>
  <c r="Q17" i="62" s="1"/>
  <c r="P55" i="62"/>
  <c r="Q55" i="62" s="1"/>
  <c r="P54" i="62"/>
  <c r="Q54" i="62" s="1"/>
  <c r="P28" i="62"/>
  <c r="Q28" i="62" s="1"/>
  <c r="P24" i="62"/>
  <c r="Q24" i="62" s="1"/>
  <c r="P59" i="62"/>
  <c r="Q59" i="62" s="1"/>
  <c r="P22" i="62"/>
  <c r="Q22" i="62" s="1"/>
  <c r="P34" i="62"/>
  <c r="Q34" i="62" s="1"/>
  <c r="P51" i="62"/>
  <c r="Q51" i="62" s="1"/>
  <c r="P19" i="62"/>
  <c r="Q19" i="62" s="1"/>
  <c r="P13" i="62"/>
  <c r="Q13" i="62" s="1"/>
  <c r="P26" i="62"/>
  <c r="Q26" i="62" s="1"/>
  <c r="P15" i="62"/>
  <c r="Q15" i="62" s="1"/>
  <c r="P49" i="62"/>
  <c r="Q49" i="62" s="1"/>
  <c r="P9" i="62"/>
  <c r="Q9" i="62" s="1"/>
  <c r="P64" i="62"/>
  <c r="Q64" i="62" s="1"/>
  <c r="P68" i="62"/>
  <c r="Q68" i="62" s="1"/>
  <c r="P75" i="62"/>
  <c r="Q75" i="62" s="1"/>
  <c r="P77" i="62"/>
  <c r="Q77" i="62" s="1"/>
  <c r="P33" i="62"/>
  <c r="Q33" i="62" s="1"/>
  <c r="P70" i="62"/>
  <c r="Q70" i="62" s="1"/>
  <c r="P30" i="62"/>
  <c r="Q30" i="62" s="1"/>
  <c r="P46" i="62"/>
  <c r="Q46" i="62" s="1"/>
  <c r="P41" i="62"/>
  <c r="Q41" i="62" s="1"/>
  <c r="P63" i="62"/>
  <c r="Q63" i="62" s="1"/>
  <c r="P69" i="62"/>
  <c r="Q69" i="62" s="1"/>
  <c r="P14" i="62"/>
  <c r="Q14" i="62" s="1"/>
  <c r="P39" i="62"/>
  <c r="Q39" i="62" s="1"/>
  <c r="P53" i="62"/>
  <c r="Q53" i="62" s="1"/>
  <c r="P8" i="62"/>
  <c r="Q8" i="62" s="1"/>
  <c r="P31" i="62"/>
  <c r="Q31" i="62" s="1"/>
  <c r="P40" i="62"/>
  <c r="Q40" i="62" s="1"/>
  <c r="P12" i="62"/>
  <c r="Q12" i="62" s="1"/>
  <c r="P80" i="62"/>
  <c r="Q80" i="62" s="1"/>
  <c r="P61" i="62"/>
  <c r="Q61" i="62" s="1"/>
  <c r="P76" i="62"/>
  <c r="Q76" i="62" s="1"/>
  <c r="P71" i="62"/>
  <c r="Q71" i="62" s="1"/>
  <c r="P72" i="62"/>
  <c r="Q72" i="62" s="1"/>
  <c r="P38" i="62"/>
  <c r="Q38" i="62" s="1"/>
  <c r="P47" i="62"/>
  <c r="Q47" i="62" s="1"/>
  <c r="P25" i="62"/>
  <c r="Q25" i="62" s="1"/>
  <c r="P187" i="62"/>
  <c r="Q187" i="62" s="1"/>
  <c r="P74" i="62"/>
  <c r="Q74" i="62" s="1"/>
  <c r="P215" i="62"/>
  <c r="Q215" i="62" s="1"/>
  <c r="P79" i="62"/>
  <c r="Q79" i="62" s="1"/>
  <c r="L186" i="62"/>
  <c r="L199" i="62"/>
  <c r="T116" i="62"/>
  <c r="L212" i="62"/>
  <c r="L220" i="62"/>
  <c r="L167" i="62"/>
  <c r="L170" i="62"/>
  <c r="L92" i="62"/>
  <c r="V154" i="62"/>
  <c r="V93" i="62"/>
  <c r="R83" i="62"/>
  <c r="L193" i="62"/>
  <c r="V199" i="62"/>
  <c r="R89" i="62"/>
  <c r="V182" i="62"/>
  <c r="L219" i="62"/>
  <c r="V89" i="62"/>
  <c r="L112" i="62"/>
  <c r="L179" i="62"/>
  <c r="V107" i="62"/>
  <c r="V129" i="62"/>
  <c r="L172" i="62"/>
  <c r="M173" i="62"/>
  <c r="R220" i="62"/>
  <c r="L90" i="62"/>
  <c r="L190" i="62"/>
  <c r="L83" i="62"/>
  <c r="L143" i="62"/>
  <c r="R110" i="62"/>
  <c r="L122" i="62"/>
  <c r="L173" i="62"/>
  <c r="R212" i="62"/>
  <c r="M218" i="62"/>
  <c r="L103" i="62"/>
  <c r="V110" i="62"/>
  <c r="V169" i="62"/>
  <c r="L217" i="62"/>
  <c r="R92" i="62"/>
  <c r="R125" i="62"/>
  <c r="L149" i="62"/>
  <c r="V85" i="62"/>
  <c r="R168" i="62"/>
  <c r="L127" i="62"/>
  <c r="L97" i="62"/>
  <c r="V184" i="62"/>
  <c r="V205" i="62"/>
  <c r="R217" i="62"/>
  <c r="L221" i="62"/>
  <c r="R103" i="62"/>
  <c r="L158" i="62"/>
  <c r="M217" i="62"/>
  <c r="R147" i="62"/>
  <c r="L174" i="62"/>
  <c r="L130" i="62"/>
  <c r="L144" i="62"/>
  <c r="R153" i="62"/>
  <c r="L156" i="62"/>
  <c r="R164" i="62"/>
  <c r="V166" i="62"/>
  <c r="R176" i="62"/>
  <c r="L115" i="62"/>
  <c r="R145" i="62"/>
  <c r="V164" i="62"/>
  <c r="L140" i="62"/>
  <c r="R170" i="62"/>
  <c r="V176" i="62"/>
  <c r="R190" i="62"/>
  <c r="L204" i="62"/>
  <c r="B259" i="9"/>
  <c r="V96" i="62"/>
  <c r="R130" i="62"/>
  <c r="R150" i="62"/>
  <c r="R129" i="62"/>
  <c r="M141" i="62"/>
  <c r="V141" i="62"/>
  <c r="T141" i="62"/>
  <c r="T95" i="62"/>
  <c r="V95" i="62"/>
  <c r="M156" i="62"/>
  <c r="T156" i="62"/>
  <c r="R169" i="62"/>
  <c r="V179" i="62"/>
  <c r="T144" i="62"/>
  <c r="E78" i="63"/>
  <c r="B260" i="9"/>
  <c r="T143" i="62"/>
  <c r="L116" i="62"/>
  <c r="T163" i="62"/>
  <c r="V163" i="62"/>
  <c r="L168" i="62"/>
  <c r="R146" i="62"/>
  <c r="R154" i="62"/>
  <c r="R93" i="62"/>
  <c r="L162" i="62"/>
  <c r="V142" i="62"/>
  <c r="T142" i="62"/>
  <c r="L153" i="62"/>
  <c r="L166" i="62"/>
  <c r="L182" i="62"/>
  <c r="L95" i="62"/>
  <c r="R141" i="62"/>
  <c r="V149" i="62"/>
  <c r="V153" i="62"/>
  <c r="V168" i="62"/>
  <c r="R219" i="62"/>
  <c r="V218" i="62"/>
  <c r="R95" i="62"/>
  <c r="R177" i="62"/>
  <c r="V190" i="62"/>
  <c r="V186" i="62"/>
  <c r="V211" i="62"/>
  <c r="L86" i="62"/>
  <c r="L107" i="62"/>
  <c r="L108" i="62"/>
  <c r="T140" i="62"/>
  <c r="R144" i="62"/>
  <c r="R174" i="62"/>
  <c r="L114" i="62"/>
  <c r="R115" i="62"/>
  <c r="R126" i="62"/>
  <c r="L163" i="62"/>
  <c r="R185" i="62"/>
  <c r="R127" i="62"/>
  <c r="V145" i="62"/>
  <c r="V173" i="62"/>
  <c r="V174" i="62"/>
  <c r="R184" i="62"/>
  <c r="M113" i="62"/>
  <c r="R114" i="62"/>
  <c r="V115" i="62"/>
  <c r="T125" i="62"/>
  <c r="L218" i="62"/>
  <c r="R85" i="62"/>
  <c r="R107" i="62"/>
  <c r="L141" i="62"/>
  <c r="R156" i="62"/>
  <c r="R165" i="62"/>
  <c r="L211" i="62"/>
  <c r="L94" i="62"/>
  <c r="L146" i="62"/>
  <c r="T164" i="62"/>
  <c r="L145" i="62"/>
  <c r="L205" i="62"/>
  <c r="K82" i="63"/>
  <c r="J86" i="63"/>
  <c r="J84" i="63"/>
  <c r="J82" i="63"/>
  <c r="J87" i="63"/>
  <c r="J85" i="63"/>
  <c r="J83" i="63"/>
  <c r="K88" i="63"/>
  <c r="K86" i="63"/>
  <c r="K84" i="63"/>
  <c r="J88" i="63"/>
  <c r="K83" i="63"/>
  <c r="K85" i="63"/>
  <c r="K87" i="63"/>
  <c r="B256" i="9"/>
  <c r="Q14" i="63"/>
  <c r="U36" i="63"/>
  <c r="R116" i="62"/>
  <c r="L91" i="62"/>
  <c r="L82" i="62"/>
  <c r="R82" i="62"/>
  <c r="V128" i="62"/>
  <c r="T128" i="62"/>
  <c r="R108" i="62"/>
  <c r="L113" i="62"/>
  <c r="V130" i="62"/>
  <c r="T130" i="62"/>
  <c r="L93" i="62"/>
  <c r="L125" i="62"/>
  <c r="L96" i="62"/>
  <c r="L110" i="62"/>
  <c r="R94" i="62"/>
  <c r="L85" i="62"/>
  <c r="L154" i="62"/>
  <c r="R86" i="62"/>
  <c r="M91" i="62"/>
  <c r="V165" i="62"/>
  <c r="T165" i="62"/>
  <c r="L142" i="62"/>
  <c r="L89" i="62"/>
  <c r="L126" i="62"/>
  <c r="L128" i="62"/>
  <c r="T83" i="62"/>
  <c r="T92" i="62"/>
  <c r="T103" i="62"/>
  <c r="T114" i="62"/>
  <c r="V167" i="62"/>
  <c r="L184" i="62"/>
  <c r="V122" i="62"/>
  <c r="V147" i="62"/>
  <c r="L169" i="62"/>
  <c r="T82" i="62"/>
  <c r="V83" i="62"/>
  <c r="T91" i="62"/>
  <c r="V92" i="62"/>
  <c r="T97" i="62"/>
  <c r="V103" i="62"/>
  <c r="T113" i="62"/>
  <c r="V114" i="62"/>
  <c r="V144" i="62"/>
  <c r="V156" i="62"/>
  <c r="V175" i="62"/>
  <c r="L176" i="62"/>
  <c r="L177" i="62"/>
  <c r="L178" i="62"/>
  <c r="T126" i="62"/>
  <c r="L129" i="62"/>
  <c r="L155" i="62"/>
  <c r="L175" i="62"/>
  <c r="L180" i="62"/>
  <c r="R221" i="62"/>
  <c r="V82" i="62"/>
  <c r="T90" i="62"/>
  <c r="V91" i="62"/>
  <c r="T96" i="62"/>
  <c r="V97" i="62"/>
  <c r="T112" i="62"/>
  <c r="L165" i="62"/>
  <c r="V172" i="62"/>
  <c r="R204" i="62"/>
  <c r="M125" i="62"/>
  <c r="T167" i="62"/>
  <c r="V178" i="62"/>
  <c r="T153" i="62"/>
  <c r="V155" i="62"/>
  <c r="T172" i="62"/>
  <c r="T175" i="62"/>
  <c r="T178" i="62"/>
  <c r="L192" i="62"/>
  <c r="T86" i="62"/>
  <c r="T94" i="62"/>
  <c r="T108" i="62"/>
  <c r="V140" i="62"/>
  <c r="V150" i="62"/>
  <c r="T162" i="62"/>
  <c r="L201" i="62"/>
  <c r="L202" i="62"/>
  <c r="R91" i="62"/>
  <c r="R97" i="62"/>
  <c r="R113" i="62"/>
  <c r="V125" i="62"/>
  <c r="V143" i="62"/>
  <c r="T146" i="62"/>
  <c r="L150" i="62"/>
  <c r="V162" i="62"/>
  <c r="V193" i="62"/>
  <c r="T127" i="62"/>
  <c r="T129" i="62"/>
  <c r="L147" i="62"/>
  <c r="L164" i="62"/>
  <c r="V158" i="62"/>
  <c r="L185" i="62"/>
  <c r="T149" i="62"/>
  <c r="T166" i="62"/>
  <c r="T173" i="62"/>
  <c r="T179" i="62"/>
  <c r="V180" i="62"/>
  <c r="T186" i="62"/>
  <c r="T199" i="62"/>
  <c r="V201" i="62"/>
  <c r="R205" i="62"/>
  <c r="R218" i="62"/>
  <c r="T212" i="62"/>
  <c r="T220" i="62"/>
  <c r="M11" i="56"/>
  <c r="M13" i="56"/>
  <c r="M190" i="62"/>
  <c r="T204" i="62"/>
  <c r="T221" i="62"/>
  <c r="J12" i="56" a="1"/>
  <c r="J12" i="56" s="1"/>
  <c r="J14" i="56" a="1"/>
  <c r="J14" i="56" s="1"/>
  <c r="K14" i="56" s="1"/>
  <c r="T170" i="62"/>
  <c r="T177" i="62"/>
  <c r="T185" i="62"/>
  <c r="T192" i="62"/>
  <c r="R211" i="62"/>
  <c r="T219" i="62"/>
  <c r="T217" i="62"/>
  <c r="K39" i="63"/>
  <c r="D36" i="63"/>
  <c r="J38" i="63"/>
  <c r="K37" i="63"/>
  <c r="V37" i="63"/>
  <c r="L36" i="63"/>
  <c r="J39" i="63"/>
  <c r="I81" i="63"/>
  <c r="M39" i="63"/>
  <c r="H80" i="63"/>
  <c r="C36" i="63"/>
  <c r="M36" i="63"/>
  <c r="X37" i="63"/>
  <c r="V38" i="63"/>
  <c r="M38" i="63"/>
  <c r="I79" i="63"/>
  <c r="Q37" i="63"/>
  <c r="V39" i="63"/>
  <c r="G81" i="63"/>
  <c r="C37" i="63"/>
  <c r="J37" i="63"/>
  <c r="D38" i="63"/>
  <c r="Q36" i="63"/>
  <c r="H79" i="63"/>
  <c r="Y39" i="63"/>
  <c r="K38" i="63"/>
  <c r="W37" i="63"/>
  <c r="Y38" i="63"/>
  <c r="J36" i="63"/>
  <c r="F81" i="63"/>
  <c r="K36" i="63"/>
  <c r="L38" i="63"/>
  <c r="C39" i="63"/>
  <c r="L37" i="63"/>
  <c r="W38" i="63"/>
  <c r="M37" i="63"/>
  <c r="C38" i="63"/>
  <c r="L39" i="63"/>
  <c r="F79" i="63"/>
  <c r="D39" i="63"/>
  <c r="I80" i="63"/>
  <c r="I78" i="63"/>
  <c r="W39" i="63"/>
  <c r="Q38" i="63"/>
  <c r="D37" i="63"/>
  <c r="Y37" i="63"/>
  <c r="G79" i="63"/>
  <c r="X38" i="63"/>
  <c r="Q39" i="63"/>
  <c r="G80" i="63"/>
  <c r="F80" i="63"/>
  <c r="Z63" i="62" l="1" a="1"/>
  <c r="Z63" i="62" s="1"/>
  <c r="V73" i="62"/>
  <c r="Z73" i="62" a="1"/>
  <c r="Z73" i="62" s="1"/>
  <c r="Z198" i="62" a="1"/>
  <c r="Z198" i="62" s="1"/>
  <c r="Z51" i="62" a="1"/>
  <c r="Z51" i="62" s="1"/>
  <c r="Z75" i="62" a="1"/>
  <c r="Z75" i="62" s="1"/>
  <c r="Z109" i="62" a="1"/>
  <c r="Z109" i="62" s="1"/>
  <c r="Z42" i="62" a="1"/>
  <c r="Z42" i="62" s="1"/>
  <c r="Z139" i="62" a="1"/>
  <c r="Z139" i="62" s="1"/>
  <c r="Z206" i="62" a="1"/>
  <c r="Z206" i="62" s="1"/>
  <c r="Z53" i="62" a="1"/>
  <c r="Z53" i="62" s="1"/>
  <c r="Z207" i="62" a="1"/>
  <c r="Z207" i="62" s="1"/>
  <c r="Z210" i="62" a="1"/>
  <c r="Z210" i="62" s="1"/>
  <c r="Z46" i="62" a="1"/>
  <c r="Z46" i="62" s="1"/>
  <c r="Z137" i="62" a="1"/>
  <c r="Z137" i="62" s="1"/>
  <c r="Z57" i="62" a="1"/>
  <c r="Z57" i="62" s="1"/>
  <c r="Z200" i="62" a="1"/>
  <c r="Z200" i="62" s="1"/>
  <c r="Z81" i="62" a="1"/>
  <c r="Z81" i="62" s="1"/>
  <c r="V17" i="62"/>
  <c r="Z17" i="62" a="1"/>
  <c r="Z17" i="62" s="1"/>
  <c r="Z25" i="62" a="1"/>
  <c r="Z25" i="62" s="1"/>
  <c r="Z61" i="62" a="1"/>
  <c r="Z61" i="62" s="1"/>
  <c r="Z32" i="62" a="1"/>
  <c r="Z32" i="62" s="1"/>
  <c r="Z31" i="62" a="1"/>
  <c r="Z31" i="62" s="1"/>
  <c r="Z7" i="62" a="1"/>
  <c r="Z7" i="62" s="1"/>
  <c r="Z157" i="62" a="1"/>
  <c r="Z157" i="62" s="1"/>
  <c r="Z28" i="62" a="1"/>
  <c r="Z28" i="62" s="1"/>
  <c r="Z196" i="62" a="1"/>
  <c r="Z196" i="62" s="1"/>
  <c r="Z70" i="62" a="1"/>
  <c r="Z70" i="62" s="1"/>
  <c r="Z117" i="62" a="1"/>
  <c r="Z117" i="62" s="1"/>
  <c r="Z151" i="62" a="1"/>
  <c r="Z151" i="62" s="1"/>
  <c r="Z60" i="62" a="1"/>
  <c r="Z60" i="62" s="1"/>
  <c r="V65" i="62"/>
  <c r="Z65" i="62" a="1"/>
  <c r="Z65" i="62" s="1"/>
  <c r="Z209" i="62" a="1"/>
  <c r="Z209" i="62" s="1"/>
  <c r="Z101" i="62" a="1"/>
  <c r="Z101" i="62" s="1"/>
  <c r="Z213" i="62" a="1"/>
  <c r="Z213" i="62" s="1"/>
  <c r="V9" i="62"/>
  <c r="Z9" i="62" a="1"/>
  <c r="Z9" i="62" s="1"/>
  <c r="Z131" i="62" a="1"/>
  <c r="Z131" i="62" s="1"/>
  <c r="Z8" i="62" a="1"/>
  <c r="Z8" i="62" s="1"/>
  <c r="Z45" i="62" a="1"/>
  <c r="Z45" i="62" s="1"/>
  <c r="Z148" i="62" a="1"/>
  <c r="Z148" i="62" s="1"/>
  <c r="Z111" i="62" a="1"/>
  <c r="Z111" i="62" s="1"/>
  <c r="Z135" i="62" a="1"/>
  <c r="Z135" i="62" s="1"/>
  <c r="Z48" i="62" a="1"/>
  <c r="Z48" i="62" s="1"/>
  <c r="Z54" i="62" a="1"/>
  <c r="Z54" i="62" s="1"/>
  <c r="Z78" i="62" a="1"/>
  <c r="Z78" i="62" s="1"/>
  <c r="Z88" i="62" a="1"/>
  <c r="Z88" i="62" s="1"/>
  <c r="Z62" i="62" a="1"/>
  <c r="Z62" i="62" s="1"/>
  <c r="Z19" i="62" a="1"/>
  <c r="Z19" i="62" s="1"/>
  <c r="T12" i="62"/>
  <c r="Z12" i="62" a="1"/>
  <c r="Z12" i="62" s="1"/>
  <c r="Z59" i="62" a="1"/>
  <c r="Z59" i="62" s="1"/>
  <c r="Z121" i="62" a="1"/>
  <c r="Z121" i="62" s="1"/>
  <c r="Z105" i="62" a="1"/>
  <c r="Z105" i="62" s="1"/>
  <c r="T47" i="62"/>
  <c r="Z47" i="62" a="1"/>
  <c r="Z47" i="62" s="1"/>
  <c r="Z55" i="62" a="1"/>
  <c r="Z55" i="62" s="1"/>
  <c r="Z50" i="62" a="1"/>
  <c r="Z50" i="62" s="1"/>
  <c r="Z183" i="62" a="1"/>
  <c r="Z183" i="62" s="1"/>
  <c r="Z69" i="62" a="1"/>
  <c r="Z69" i="62" s="1"/>
  <c r="Z44" i="62" a="1"/>
  <c r="Z44" i="62" s="1"/>
  <c r="Z76" i="62" a="1"/>
  <c r="Z76" i="62" s="1"/>
  <c r="Z11" i="62" a="1"/>
  <c r="Z11" i="62" s="1"/>
  <c r="Z16" i="62" a="1"/>
  <c r="Z16" i="62" s="1"/>
  <c r="Z160" i="62" a="1"/>
  <c r="Z160" i="62" s="1"/>
  <c r="Z84" i="62" a="1"/>
  <c r="Z84" i="62" s="1"/>
  <c r="Z195" i="62" a="1"/>
  <c r="Z195" i="62" s="1"/>
  <c r="Z119" i="62" a="1"/>
  <c r="Z119" i="62" s="1"/>
  <c r="Z40" i="62" a="1"/>
  <c r="Z40" i="62" s="1"/>
  <c r="V71" i="62"/>
  <c r="Z71" i="62" a="1"/>
  <c r="Z71" i="62" s="1"/>
  <c r="Z43" i="62" a="1"/>
  <c r="Z43" i="62" s="1"/>
  <c r="Z79" i="62" a="1"/>
  <c r="Z79" i="62" s="1"/>
  <c r="Z35" i="62" a="1"/>
  <c r="Z35" i="62" s="1"/>
  <c r="Z36" i="62" a="1"/>
  <c r="Z36" i="62" s="1"/>
  <c r="Z181" i="62" a="1"/>
  <c r="Z181" i="62" s="1"/>
  <c r="Z77" i="62" a="1"/>
  <c r="Z77" i="62" s="1"/>
  <c r="Z208" i="62" a="1"/>
  <c r="Z208" i="62" s="1"/>
  <c r="Z98" i="62" a="1"/>
  <c r="Z98" i="62" s="1"/>
  <c r="Z64" i="62" a="1"/>
  <c r="Z64" i="62" s="1"/>
  <c r="Z10" i="62" a="1"/>
  <c r="Z10" i="62" s="1"/>
  <c r="Z197" i="62" a="1"/>
  <c r="Z197" i="62" s="1"/>
  <c r="Z136" i="62" a="1"/>
  <c r="Z136" i="62" s="1"/>
  <c r="Z20" i="62" a="1"/>
  <c r="Z20" i="62" s="1"/>
  <c r="Z27" i="62" a="1"/>
  <c r="Z27" i="62" s="1"/>
  <c r="Z99" i="62" a="1"/>
  <c r="Z99" i="62" s="1"/>
  <c r="Z23" i="62" a="1"/>
  <c r="Z23" i="62" s="1"/>
  <c r="Z56" i="62" a="1"/>
  <c r="Z56" i="62" s="1"/>
  <c r="Z74" i="62" a="1"/>
  <c r="Z74" i="62" s="1"/>
  <c r="Z26" i="62" a="1"/>
  <c r="Z26" i="62" s="1"/>
  <c r="Z72" i="62" a="1"/>
  <c r="Z72" i="62" s="1"/>
  <c r="Z68" i="62" a="1"/>
  <c r="Z68" i="62" s="1"/>
  <c r="Z52" i="62" a="1"/>
  <c r="Z52" i="62" s="1"/>
  <c r="Z118" i="62" a="1"/>
  <c r="Z118" i="62" s="1"/>
  <c r="Z13" i="62" a="1"/>
  <c r="Z13" i="62" s="1"/>
  <c r="Z104" i="62" a="1"/>
  <c r="Z104" i="62" s="1"/>
  <c r="Z171" i="62" a="1"/>
  <c r="Z171" i="62" s="1"/>
  <c r="Z24" i="62" a="1"/>
  <c r="Z24" i="62" s="1"/>
  <c r="Z22" i="62" a="1"/>
  <c r="Z22" i="62" s="1"/>
  <c r="Z203" i="62" a="1"/>
  <c r="Z203" i="62" s="1"/>
  <c r="Z216" i="62" a="1"/>
  <c r="Z216" i="62" s="1"/>
  <c r="Z37" i="62" a="1"/>
  <c r="Z37" i="62" s="1"/>
  <c r="Z34" i="62" a="1"/>
  <c r="Z34" i="62" s="1"/>
  <c r="Z33" i="62" a="1"/>
  <c r="Z33" i="62" s="1"/>
  <c r="Z29" i="62" a="1"/>
  <c r="Z29" i="62" s="1"/>
  <c r="Z39" i="62" a="1"/>
  <c r="Z39" i="62" s="1"/>
  <c r="Z87" i="62" a="1"/>
  <c r="Z87" i="62" s="1"/>
  <c r="Z15" i="62" a="1"/>
  <c r="Z15" i="62" s="1"/>
  <c r="Z152" i="62" a="1"/>
  <c r="Z152" i="62" s="1"/>
  <c r="Z191" i="62" a="1"/>
  <c r="Z191" i="62" s="1"/>
  <c r="Z161" i="62" a="1"/>
  <c r="Z161" i="62" s="1"/>
  <c r="Z80" i="62" a="1"/>
  <c r="Z80" i="62" s="1"/>
  <c r="Z49" i="62" a="1"/>
  <c r="Z49" i="62" s="1"/>
  <c r="Z194" i="62" a="1"/>
  <c r="Z194" i="62" s="1"/>
  <c r="Z14" i="62" a="1"/>
  <c r="Z14" i="62" s="1"/>
  <c r="Z100" i="62" a="1"/>
  <c r="Z100" i="62" s="1"/>
  <c r="Z214" i="62" a="1"/>
  <c r="Z214" i="62" s="1"/>
  <c r="Z106" i="62" a="1"/>
  <c r="Z106" i="62" s="1"/>
  <c r="Z58" i="62" a="1"/>
  <c r="Z58" i="62" s="1"/>
  <c r="Z120" i="62" a="1"/>
  <c r="Z120" i="62" s="1"/>
  <c r="Z102" i="62" a="1"/>
  <c r="Z102" i="62" s="1"/>
  <c r="Z67" i="62" a="1"/>
  <c r="Z67" i="62" s="1"/>
  <c r="Z134" i="62" a="1"/>
  <c r="Z134" i="62" s="1"/>
  <c r="Z123" i="62" a="1"/>
  <c r="Z123" i="62" s="1"/>
  <c r="Z41" i="62" a="1"/>
  <c r="Z41" i="62" s="1"/>
  <c r="V30" i="62"/>
  <c r="Z30" i="62" a="1"/>
  <c r="Z30" i="62" s="1"/>
  <c r="Z138" i="62" a="1"/>
  <c r="Z138" i="62" s="1"/>
  <c r="Z215" i="62" a="1"/>
  <c r="Z215" i="62" s="1"/>
  <c r="Z21" i="62" a="1"/>
  <c r="Z21" i="62" s="1"/>
  <c r="Z18" i="62" a="1"/>
  <c r="Z18" i="62" s="1"/>
  <c r="Z124" i="62" a="1"/>
  <c r="Z124" i="62" s="1"/>
  <c r="Z66" i="62" a="1"/>
  <c r="Z66" i="62" s="1"/>
  <c r="O126" i="62"/>
  <c r="O177" i="62"/>
  <c r="M144" i="62"/>
  <c r="M83" i="62"/>
  <c r="M107" i="62"/>
  <c r="M85" i="62"/>
  <c r="M199" i="62"/>
  <c r="M168" i="62"/>
  <c r="M89" i="62"/>
  <c r="O82" i="62"/>
  <c r="M219" i="62"/>
  <c r="M127" i="62"/>
  <c r="M114" i="62"/>
  <c r="M103" i="62"/>
  <c r="M164" i="62"/>
  <c r="M220" i="62"/>
  <c r="M205" i="62"/>
  <c r="O166" i="62"/>
  <c r="M153" i="62"/>
  <c r="O174" i="62"/>
  <c r="M129" i="62"/>
  <c r="M97" i="62"/>
  <c r="M185" i="62"/>
  <c r="M92" i="62"/>
  <c r="M170" i="62"/>
  <c r="M184" i="62"/>
  <c r="M145" i="62"/>
  <c r="M162" i="62"/>
  <c r="M110" i="62"/>
  <c r="M212" i="62"/>
  <c r="M186" i="62"/>
  <c r="M115" i="62"/>
  <c r="M140" i="62"/>
  <c r="M176" i="62"/>
  <c r="M95" i="62"/>
  <c r="M149" i="62"/>
  <c r="O165" i="62"/>
  <c r="M147" i="62"/>
  <c r="M211" i="62"/>
  <c r="V133" i="62"/>
  <c r="T159" i="62"/>
  <c r="R187" i="62"/>
  <c r="V159" i="62"/>
  <c r="R215" i="62"/>
  <c r="J215" i="62" s="1" a="1"/>
  <c r="J215" i="62" s="1"/>
  <c r="L215" i="62" s="1"/>
  <c r="R159" i="62"/>
  <c r="J159" i="62" s="1" a="1"/>
  <c r="J159" i="62" s="1"/>
  <c r="T25" i="62"/>
  <c r="R74" i="62"/>
  <c r="V187" i="62"/>
  <c r="T187" i="62"/>
  <c r="T10" i="62"/>
  <c r="T188" i="62"/>
  <c r="R188" i="62"/>
  <c r="R189" i="62"/>
  <c r="R11" i="56" a="1"/>
  <c r="R11" i="56" s="1"/>
  <c r="T189" i="62"/>
  <c r="G39" i="63"/>
  <c r="G37" i="63"/>
  <c r="G36" i="63"/>
  <c r="G38" i="63"/>
  <c r="R11" i="63"/>
  <c r="P12" i="63" s="1"/>
  <c r="Q18" i="63" a="1"/>
  <c r="Q18" i="63" s="1"/>
  <c r="Q27" i="63" a="1"/>
  <c r="Q27" i="63" s="1"/>
  <c r="Q17" i="63" a="1"/>
  <c r="Q17" i="63" s="1"/>
  <c r="Q19" i="63" a="1"/>
  <c r="Q19" i="63" s="1"/>
  <c r="Q20" i="63" a="1"/>
  <c r="Q20" i="63" s="1"/>
  <c r="Q21" i="63" a="1"/>
  <c r="Q21" i="63" s="1"/>
  <c r="V189" i="62"/>
  <c r="L13" i="56"/>
  <c r="V188" i="62"/>
  <c r="P11" i="56" a="1"/>
  <c r="P11" i="56" s="1"/>
  <c r="L25" i="56"/>
  <c r="L20" i="56"/>
  <c r="L21" i="56"/>
  <c r="K11" i="56"/>
  <c r="K21" i="56"/>
  <c r="I15" i="56" a="1"/>
  <c r="I15" i="56" s="1"/>
  <c r="J15" i="56" a="1"/>
  <c r="J15" i="56" s="1"/>
  <c r="M15" i="56"/>
  <c r="T21" i="56" a="1"/>
  <c r="T21" i="56" s="1"/>
  <c r="S21" i="56" a="1"/>
  <c r="S21" i="56" s="1"/>
  <c r="R21" i="56" a="1"/>
  <c r="R21" i="56" s="1"/>
  <c r="Q21" i="56" a="1"/>
  <c r="Q21" i="56" s="1"/>
  <c r="P21" i="56" a="1"/>
  <c r="P21" i="56" s="1"/>
  <c r="M19" i="56"/>
  <c r="I19" i="56" a="1"/>
  <c r="I19" i="56" s="1"/>
  <c r="S19" i="56" s="1" a="1"/>
  <c r="S19" i="56" s="1"/>
  <c r="J19" i="56" a="1"/>
  <c r="J19" i="56" s="1"/>
  <c r="J23" i="56" a="1"/>
  <c r="J23" i="56" s="1"/>
  <c r="I23" i="56" a="1"/>
  <c r="I23" i="56" s="1"/>
  <c r="M23" i="56"/>
  <c r="K25" i="56"/>
  <c r="T11" i="56" a="1"/>
  <c r="T11" i="56" s="1"/>
  <c r="Q25" i="56" a="1"/>
  <c r="Q25" i="56" s="1"/>
  <c r="P25" i="56" a="1"/>
  <c r="P25" i="56" s="1"/>
  <c r="T25" i="56" a="1"/>
  <c r="T25" i="56" s="1"/>
  <c r="S25" i="56" a="1"/>
  <c r="S25" i="56" s="1"/>
  <c r="R25" i="56" a="1"/>
  <c r="R25" i="56" s="1"/>
  <c r="J24" i="56" a="1"/>
  <c r="J24" i="56" s="1"/>
  <c r="I24" i="56" a="1"/>
  <c r="I24" i="56" s="1"/>
  <c r="M24" i="56"/>
  <c r="I16" i="56" a="1"/>
  <c r="I16" i="56" s="1"/>
  <c r="J16" i="56" a="1"/>
  <c r="J16" i="56" s="1"/>
  <c r="M16" i="56"/>
  <c r="M17" i="56"/>
  <c r="I17" i="56" a="1"/>
  <c r="I17" i="56" s="1"/>
  <c r="J17" i="56" a="1"/>
  <c r="J17" i="56" s="1"/>
  <c r="S20" i="56" a="1"/>
  <c r="S20" i="56" s="1"/>
  <c r="R20" i="56" a="1"/>
  <c r="R20" i="56" s="1"/>
  <c r="Q20" i="56" a="1"/>
  <c r="Q20" i="56" s="1"/>
  <c r="P20" i="56" a="1"/>
  <c r="P20" i="56" s="1"/>
  <c r="T20" i="56" a="1"/>
  <c r="T20" i="56" s="1"/>
  <c r="S11" i="56" a="1"/>
  <c r="S11" i="56" s="1"/>
  <c r="M18" i="56"/>
  <c r="I18" i="56" a="1"/>
  <c r="I18" i="56" s="1"/>
  <c r="J18" i="56" a="1"/>
  <c r="J18" i="56" s="1"/>
  <c r="K20" i="56"/>
  <c r="J22" i="56" a="1"/>
  <c r="J22" i="56" s="1"/>
  <c r="I22" i="56" a="1"/>
  <c r="I22" i="56" s="1"/>
  <c r="M22" i="56"/>
  <c r="L12" i="56"/>
  <c r="K12" i="56"/>
  <c r="E38" i="63"/>
  <c r="M122" i="62"/>
  <c r="T132" i="62"/>
  <c r="R132" i="62"/>
  <c r="R133" i="62"/>
  <c r="R79" i="62"/>
  <c r="T133" i="62"/>
  <c r="V132" i="62"/>
  <c r="M93" i="62"/>
  <c r="R76" i="62"/>
  <c r="V47" i="62"/>
  <c r="T16" i="62"/>
  <c r="V25" i="62"/>
  <c r="M96" i="62"/>
  <c r="M172" i="62"/>
  <c r="M155" i="62"/>
  <c r="M179" i="62"/>
  <c r="M175" i="62"/>
  <c r="M112" i="62"/>
  <c r="M158" i="62"/>
  <c r="M143" i="62"/>
  <c r="R72" i="62"/>
  <c r="T71" i="62"/>
  <c r="M94" i="62"/>
  <c r="M130" i="62"/>
  <c r="M192" i="62"/>
  <c r="M178" i="62"/>
  <c r="M169" i="62"/>
  <c r="M86" i="62"/>
  <c r="M204" i="62"/>
  <c r="M201" i="62"/>
  <c r="M150" i="62"/>
  <c r="M108" i="62"/>
  <c r="T14" i="62"/>
  <c r="M128" i="62"/>
  <c r="M146" i="62"/>
  <c r="M180" i="62"/>
  <c r="M167" i="62"/>
  <c r="T17" i="62"/>
  <c r="M182" i="62"/>
  <c r="M163" i="62"/>
  <c r="M193" i="62"/>
  <c r="T29" i="62"/>
  <c r="R25" i="62"/>
  <c r="R56" i="62"/>
  <c r="T30" i="62"/>
  <c r="M202" i="62"/>
  <c r="M154" i="62"/>
  <c r="T65" i="62"/>
  <c r="R19" i="62"/>
  <c r="R38" i="62"/>
  <c r="V10" i="62"/>
  <c r="M116" i="62"/>
  <c r="M90" i="62"/>
  <c r="T9" i="62"/>
  <c r="M221" i="62"/>
  <c r="V12" i="62"/>
  <c r="R51" i="62"/>
  <c r="M142" i="62"/>
  <c r="J81" i="63"/>
  <c r="K81" i="63" s="1"/>
  <c r="E39" i="63"/>
  <c r="J80" i="63"/>
  <c r="K80" i="63" s="1"/>
  <c r="T73" i="62"/>
  <c r="L14" i="56"/>
  <c r="Z37" i="63"/>
  <c r="E37" i="63"/>
  <c r="Z38" i="63"/>
  <c r="N37" i="63"/>
  <c r="O37" i="63" s="1"/>
  <c r="P37" i="63" s="1"/>
  <c r="Z39" i="63"/>
  <c r="E36" i="63"/>
  <c r="N39" i="63"/>
  <c r="O39" i="63" s="1"/>
  <c r="P39" i="63" s="1"/>
  <c r="J79" i="63"/>
  <c r="K79" i="63" s="1"/>
  <c r="N38" i="63"/>
  <c r="O38" i="63" s="1"/>
  <c r="P38" i="63" s="1"/>
  <c r="N36" i="63"/>
  <c r="O36" i="63" s="1"/>
  <c r="P36" i="63" s="1"/>
  <c r="R40" i="62"/>
  <c r="V50" i="62"/>
  <c r="T50" i="62"/>
  <c r="R66" i="62"/>
  <c r="T183" i="62"/>
  <c r="V183" i="62"/>
  <c r="R99" i="62"/>
  <c r="V138" i="62"/>
  <c r="T138" i="62"/>
  <c r="R36" i="62"/>
  <c r="R124" i="62"/>
  <c r="R208" i="62"/>
  <c r="V88" i="62"/>
  <c r="T88" i="62"/>
  <c r="T102" i="62"/>
  <c r="V102" i="62"/>
  <c r="V98" i="62"/>
  <c r="T98" i="62"/>
  <c r="V28" i="62"/>
  <c r="T28" i="62"/>
  <c r="V53" i="62"/>
  <c r="T53" i="62"/>
  <c r="V63" i="62"/>
  <c r="T63" i="62"/>
  <c r="T24" i="62"/>
  <c r="V24" i="62"/>
  <c r="V196" i="62"/>
  <c r="T196" i="62"/>
  <c r="R26" i="62"/>
  <c r="V34" i="62"/>
  <c r="T34" i="62"/>
  <c r="V99" i="62"/>
  <c r="T99" i="62"/>
  <c r="T36" i="62"/>
  <c r="V36" i="62"/>
  <c r="V124" i="62"/>
  <c r="T124" i="62"/>
  <c r="T38" i="62"/>
  <c r="V38" i="62"/>
  <c r="V208" i="62"/>
  <c r="T208" i="62"/>
  <c r="T33" i="62"/>
  <c r="V33" i="62"/>
  <c r="R88" i="62"/>
  <c r="R39" i="62"/>
  <c r="R104" i="62"/>
  <c r="R59" i="62"/>
  <c r="R136" i="62"/>
  <c r="V87" i="62"/>
  <c r="T87" i="62"/>
  <c r="R196" i="62"/>
  <c r="V26" i="62"/>
  <c r="T26" i="62"/>
  <c r="R48" i="62"/>
  <c r="R34" i="62"/>
  <c r="R195" i="62"/>
  <c r="R10" i="62"/>
  <c r="R28" i="62"/>
  <c r="R50" i="62"/>
  <c r="V137" i="62"/>
  <c r="T137" i="62"/>
  <c r="R105" i="62"/>
  <c r="R203" i="62"/>
  <c r="R9" i="62"/>
  <c r="R77" i="62"/>
  <c r="V39" i="62"/>
  <c r="T39" i="62"/>
  <c r="V104" i="62"/>
  <c r="T104" i="62"/>
  <c r="T59" i="62"/>
  <c r="V59" i="62"/>
  <c r="V136" i="62"/>
  <c r="T136" i="62"/>
  <c r="R87" i="62"/>
  <c r="R41" i="62"/>
  <c r="R11" i="62"/>
  <c r="V64" i="62"/>
  <c r="T64" i="62"/>
  <c r="V48" i="62"/>
  <c r="T48" i="62"/>
  <c r="V195" i="62"/>
  <c r="T195" i="62"/>
  <c r="U188" i="62"/>
  <c r="U180" i="62"/>
  <c r="U167" i="62"/>
  <c r="U189" i="62"/>
  <c r="U182" i="62"/>
  <c r="U174" i="62"/>
  <c r="U144" i="62"/>
  <c r="U184" i="62"/>
  <c r="U218" i="62"/>
  <c r="U192" i="62"/>
  <c r="U185" i="62"/>
  <c r="U177" i="62"/>
  <c r="U170" i="62"/>
  <c r="U204" i="62"/>
  <c r="U193" i="62"/>
  <c r="U178" i="62"/>
  <c r="U164" i="62"/>
  <c r="U186" i="62"/>
  <c r="U149" i="62"/>
  <c r="U211" i="62"/>
  <c r="U94" i="62"/>
  <c r="U116" i="62"/>
  <c r="U114" i="62"/>
  <c r="U103" i="62"/>
  <c r="U92" i="62"/>
  <c r="U122" i="62"/>
  <c r="U208" i="62"/>
  <c r="U111" i="62"/>
  <c r="U213" i="62"/>
  <c r="U98" i="62"/>
  <c r="U194" i="62"/>
  <c r="U215" i="62"/>
  <c r="U160" i="62"/>
  <c r="U64" i="62"/>
  <c r="U109" i="62"/>
  <c r="U62" i="62"/>
  <c r="U81" i="62"/>
  <c r="U28" i="62"/>
  <c r="U195" i="62"/>
  <c r="U27" i="62"/>
  <c r="U25" i="62"/>
  <c r="U14" i="62"/>
  <c r="U21" i="62"/>
  <c r="U18" i="62"/>
  <c r="U11" i="62"/>
  <c r="U34" i="62"/>
  <c r="R78" i="62"/>
  <c r="T78" i="62"/>
  <c r="V78" i="62"/>
  <c r="V51" i="62"/>
  <c r="T51" i="62"/>
  <c r="R52" i="62"/>
  <c r="V117" i="62"/>
  <c r="T117" i="62"/>
  <c r="T105" i="62"/>
  <c r="V105" i="62"/>
  <c r="R49" i="62"/>
  <c r="T203" i="62"/>
  <c r="V203" i="62"/>
  <c r="T40" i="62"/>
  <c r="V40" i="62"/>
  <c r="R181" i="62"/>
  <c r="T77" i="62"/>
  <c r="V77" i="62"/>
  <c r="R207" i="62"/>
  <c r="V210" i="62"/>
  <c r="T210" i="62"/>
  <c r="R100" i="62"/>
  <c r="V61" i="62"/>
  <c r="T61" i="62"/>
  <c r="V41" i="62"/>
  <c r="T41" i="62"/>
  <c r="V11" i="62"/>
  <c r="T11" i="62"/>
  <c r="R64" i="62"/>
  <c r="R55" i="62"/>
  <c r="V45" i="62"/>
  <c r="T45" i="62"/>
  <c r="R29" i="62"/>
  <c r="V52" i="62"/>
  <c r="T52" i="62"/>
  <c r="R216" i="62"/>
  <c r="R117" i="62"/>
  <c r="V181" i="62"/>
  <c r="T181" i="62"/>
  <c r="V207" i="62"/>
  <c r="T207" i="62"/>
  <c r="R210" i="62"/>
  <c r="V100" i="62"/>
  <c r="T100" i="62"/>
  <c r="V79" i="62"/>
  <c r="T79" i="62"/>
  <c r="R134" i="62"/>
  <c r="R61" i="62"/>
  <c r="R8" i="62"/>
  <c r="R20" i="62"/>
  <c r="R32" i="62"/>
  <c r="T55" i="62"/>
  <c r="V55" i="62"/>
  <c r="R23" i="62"/>
  <c r="V66" i="62"/>
  <c r="T66" i="62"/>
  <c r="V43" i="62"/>
  <c r="T43" i="62"/>
  <c r="R45" i="62"/>
  <c r="R43" i="62"/>
  <c r="V216" i="62"/>
  <c r="T216" i="62"/>
  <c r="V35" i="62"/>
  <c r="T35" i="62"/>
  <c r="R63" i="62"/>
  <c r="R33" i="62"/>
  <c r="R194" i="62"/>
  <c r="R101" i="62"/>
  <c r="R123" i="62"/>
  <c r="T171" i="62"/>
  <c r="V171" i="62"/>
  <c r="T19" i="62"/>
  <c r="V19" i="62"/>
  <c r="T134" i="62"/>
  <c r="V134" i="62"/>
  <c r="T8" i="62"/>
  <c r="V8" i="62"/>
  <c r="V15" i="62"/>
  <c r="T15" i="62"/>
  <c r="V20" i="62"/>
  <c r="T20" i="62"/>
  <c r="R13" i="62"/>
  <c r="R7" i="62"/>
  <c r="V32" i="62"/>
  <c r="T32" i="62"/>
  <c r="V27" i="62"/>
  <c r="T27" i="62"/>
  <c r="R21" i="62"/>
  <c r="V23" i="62"/>
  <c r="T23" i="62"/>
  <c r="R102" i="62"/>
  <c r="R137" i="62"/>
  <c r="R16" i="62"/>
  <c r="R151" i="62"/>
  <c r="V74" i="62"/>
  <c r="T74" i="62"/>
  <c r="R111" i="62"/>
  <c r="R73" i="62"/>
  <c r="R31" i="62"/>
  <c r="T194" i="62"/>
  <c r="V194" i="62"/>
  <c r="V101" i="62"/>
  <c r="T101" i="62"/>
  <c r="V213" i="62"/>
  <c r="T213" i="62"/>
  <c r="V123" i="62"/>
  <c r="T123" i="62"/>
  <c r="R171" i="62"/>
  <c r="R65" i="62"/>
  <c r="V72" i="62"/>
  <c r="T72" i="62"/>
  <c r="R80" i="62"/>
  <c r="R200" i="62"/>
  <c r="V13" i="62"/>
  <c r="T13" i="62"/>
  <c r="V7" i="62"/>
  <c r="T7" i="62"/>
  <c r="R27" i="62"/>
  <c r="T21" i="62"/>
  <c r="V21" i="62"/>
  <c r="V37" i="62"/>
  <c r="T37" i="62"/>
  <c r="V106" i="62"/>
  <c r="T106" i="62"/>
  <c r="R138" i="62"/>
  <c r="U175" i="62"/>
  <c r="U202" i="62"/>
  <c r="U168" i="62"/>
  <c r="U162" i="62"/>
  <c r="U219" i="62"/>
  <c r="U190" i="62"/>
  <c r="U133" i="62"/>
  <c r="U205" i="62"/>
  <c r="U165" i="62"/>
  <c r="U187" i="62"/>
  <c r="U141" i="62"/>
  <c r="U173" i="62"/>
  <c r="U115" i="62"/>
  <c r="U107" i="62"/>
  <c r="U85" i="62"/>
  <c r="U212" i="62"/>
  <c r="U57" i="62"/>
  <c r="U90" i="62"/>
  <c r="U150" i="62"/>
  <c r="U97" i="62"/>
  <c r="U82" i="62"/>
  <c r="U66" i="62"/>
  <c r="U95" i="62"/>
  <c r="U104" i="62"/>
  <c r="U197" i="62"/>
  <c r="U121" i="62"/>
  <c r="U117" i="62"/>
  <c r="U209" i="62"/>
  <c r="U183" i="62"/>
  <c r="U196" i="62"/>
  <c r="U65" i="62"/>
  <c r="U171" i="62"/>
  <c r="U53" i="62"/>
  <c r="U87" i="62"/>
  <c r="U84" i="62"/>
  <c r="U22" i="62"/>
  <c r="U8" i="62"/>
  <c r="U61" i="62"/>
  <c r="U9" i="62"/>
  <c r="U40" i="62"/>
  <c r="U32" i="62"/>
  <c r="U20" i="62"/>
  <c r="T209" i="62"/>
  <c r="V209" i="62"/>
  <c r="R214" i="62"/>
  <c r="R191" i="62"/>
  <c r="R47" i="62"/>
  <c r="V151" i="62"/>
  <c r="T151" i="62"/>
  <c r="R35" i="62"/>
  <c r="T111" i="62"/>
  <c r="V111" i="62"/>
  <c r="T56" i="62"/>
  <c r="V56" i="62"/>
  <c r="R206" i="62"/>
  <c r="R17" i="62"/>
  <c r="T31" i="62"/>
  <c r="V31" i="62"/>
  <c r="R120" i="62"/>
  <c r="R213" i="62"/>
  <c r="R44" i="62"/>
  <c r="V80" i="62"/>
  <c r="T80" i="62"/>
  <c r="V118" i="62"/>
  <c r="T118" i="62"/>
  <c r="T200" i="62"/>
  <c r="V200" i="62"/>
  <c r="R67" i="62"/>
  <c r="R54" i="62"/>
  <c r="R70" i="62"/>
  <c r="R42" i="62"/>
  <c r="R37" i="62"/>
  <c r="P14" i="63"/>
  <c r="U201" i="62"/>
  <c r="U158" i="62"/>
  <c r="U217" i="62"/>
  <c r="U153" i="62"/>
  <c r="U132" i="62"/>
  <c r="U154" i="62"/>
  <c r="U155" i="62"/>
  <c r="U140" i="62"/>
  <c r="U146" i="62"/>
  <c r="U199" i="62"/>
  <c r="U179" i="62"/>
  <c r="U102" i="62"/>
  <c r="U220" i="62"/>
  <c r="U86" i="62"/>
  <c r="U143" i="62"/>
  <c r="U125" i="62"/>
  <c r="U128" i="62"/>
  <c r="U112" i="62"/>
  <c r="U113" i="62"/>
  <c r="U139" i="62"/>
  <c r="U83" i="62"/>
  <c r="U200" i="62"/>
  <c r="U100" i="62"/>
  <c r="U207" i="62"/>
  <c r="U148" i="62"/>
  <c r="U135" i="62"/>
  <c r="U60" i="62"/>
  <c r="U71" i="62"/>
  <c r="U110" i="62"/>
  <c r="U89" i="62"/>
  <c r="U50" i="62"/>
  <c r="U119" i="62"/>
  <c r="U46" i="62"/>
  <c r="U80" i="62"/>
  <c r="U68" i="62"/>
  <c r="U45" i="62"/>
  <c r="U52" i="62"/>
  <c r="U42" i="62"/>
  <c r="U70" i="62"/>
  <c r="U44" i="62"/>
  <c r="U29" i="62"/>
  <c r="U49" i="62"/>
  <c r="U17" i="62"/>
  <c r="U37" i="62"/>
  <c r="U24" i="62"/>
  <c r="U38" i="62"/>
  <c r="U36" i="62"/>
  <c r="U72" i="62"/>
  <c r="U33" i="62"/>
  <c r="U55" i="62"/>
  <c r="L11" i="56"/>
  <c r="R209" i="62"/>
  <c r="V214" i="62"/>
  <c r="T214" i="62"/>
  <c r="V191" i="62"/>
  <c r="T191" i="62"/>
  <c r="R12" i="62"/>
  <c r="R58" i="62"/>
  <c r="R15" i="62"/>
  <c r="V206" i="62"/>
  <c r="T206" i="62"/>
  <c r="R71" i="62"/>
  <c r="T120" i="62"/>
  <c r="V120" i="62"/>
  <c r="R30" i="62"/>
  <c r="V62" i="62"/>
  <c r="T62" i="62"/>
  <c r="V69" i="62"/>
  <c r="T69" i="62"/>
  <c r="T44" i="62"/>
  <c r="V44" i="62"/>
  <c r="R118" i="62"/>
  <c r="T67" i="62"/>
  <c r="V67" i="62"/>
  <c r="V54" i="62"/>
  <c r="T54" i="62"/>
  <c r="V70" i="62"/>
  <c r="T70" i="62"/>
  <c r="V42" i="62"/>
  <c r="T42" i="62"/>
  <c r="R18" i="62"/>
  <c r="V121" i="62"/>
  <c r="T121" i="62"/>
  <c r="R135" i="62"/>
  <c r="R98" i="62"/>
  <c r="R183" i="62"/>
  <c r="R60" i="62"/>
  <c r="V109" i="62"/>
  <c r="T109" i="62"/>
  <c r="T58" i="62"/>
  <c r="V58" i="62"/>
  <c r="R139" i="62"/>
  <c r="T84" i="62"/>
  <c r="V84" i="62"/>
  <c r="V161" i="62"/>
  <c r="T161" i="62"/>
  <c r="R119" i="62"/>
  <c r="R57" i="62"/>
  <c r="R198" i="62"/>
  <c r="R14" i="62"/>
  <c r="R62" i="62"/>
  <c r="R69" i="62"/>
  <c r="V157" i="62"/>
  <c r="T157" i="62"/>
  <c r="V75" i="62"/>
  <c r="T75" i="62"/>
  <c r="R152" i="62"/>
  <c r="R197" i="62"/>
  <c r="V68" i="62"/>
  <c r="T68" i="62"/>
  <c r="R131" i="62"/>
  <c r="R81" i="62"/>
  <c r="R160" i="62"/>
  <c r="R22" i="62"/>
  <c r="V18" i="62"/>
  <c r="T18" i="62"/>
  <c r="U176" i="62"/>
  <c r="U169" i="62"/>
  <c r="U163" i="62"/>
  <c r="U145" i="62"/>
  <c r="U126" i="62"/>
  <c r="U147" i="62"/>
  <c r="U127" i="62"/>
  <c r="U221" i="62"/>
  <c r="U172" i="62"/>
  <c r="U156" i="62"/>
  <c r="U166" i="62"/>
  <c r="U159" i="62"/>
  <c r="U142" i="62"/>
  <c r="U129" i="62"/>
  <c r="U93" i="62"/>
  <c r="U108" i="62"/>
  <c r="U206" i="62"/>
  <c r="U123" i="62"/>
  <c r="U96" i="62"/>
  <c r="U130" i="62"/>
  <c r="U91" i="62"/>
  <c r="U198" i="62"/>
  <c r="U101" i="62"/>
  <c r="U58" i="62"/>
  <c r="U134" i="62"/>
  <c r="U210" i="62"/>
  <c r="U106" i="62"/>
  <c r="U120" i="62"/>
  <c r="U138" i="62"/>
  <c r="U152" i="62"/>
  <c r="U214" i="62"/>
  <c r="U203" i="62"/>
  <c r="U99" i="62"/>
  <c r="U216" i="62"/>
  <c r="U191" i="62"/>
  <c r="U136" i="62"/>
  <c r="U88" i="62"/>
  <c r="U79" i="62"/>
  <c r="U181" i="62"/>
  <c r="U131" i="62"/>
  <c r="U118" i="62"/>
  <c r="U161" i="62"/>
  <c r="U137" i="62"/>
  <c r="U77" i="62"/>
  <c r="U69" i="62"/>
  <c r="U39" i="62"/>
  <c r="U76" i="62"/>
  <c r="U105" i="62"/>
  <c r="U74" i="62"/>
  <c r="U54" i="62"/>
  <c r="U157" i="62"/>
  <c r="U47" i="62"/>
  <c r="U59" i="62"/>
  <c r="U75" i="62"/>
  <c r="U67" i="62"/>
  <c r="U26" i="62"/>
  <c r="U151" i="62"/>
  <c r="U78" i="62"/>
  <c r="U35" i="62"/>
  <c r="U19" i="62"/>
  <c r="U16" i="62"/>
  <c r="U12" i="62"/>
  <c r="U15" i="62"/>
  <c r="U73" i="62"/>
  <c r="U63" i="62"/>
  <c r="U51" i="62"/>
  <c r="U31" i="62"/>
  <c r="U56" i="62"/>
  <c r="U43" i="62"/>
  <c r="U23" i="62"/>
  <c r="U10" i="62"/>
  <c r="U124" i="62"/>
  <c r="U13" i="62"/>
  <c r="U30" i="62"/>
  <c r="U41" i="62"/>
  <c r="U48" i="62"/>
  <c r="V60" i="62"/>
  <c r="T60" i="62"/>
  <c r="R109" i="62"/>
  <c r="R106" i="62"/>
  <c r="R121" i="62"/>
  <c r="V139" i="62"/>
  <c r="T139" i="62"/>
  <c r="R84" i="62"/>
  <c r="R161" i="62"/>
  <c r="V135" i="62"/>
  <c r="T135" i="62"/>
  <c r="V119" i="62"/>
  <c r="T119" i="62"/>
  <c r="V57" i="62"/>
  <c r="T57" i="62"/>
  <c r="V76" i="62"/>
  <c r="T76" i="62"/>
  <c r="T198" i="62"/>
  <c r="V198" i="62"/>
  <c r="V215" i="62"/>
  <c r="T215" i="62"/>
  <c r="R157" i="62"/>
  <c r="R75" i="62"/>
  <c r="V152" i="62"/>
  <c r="T152" i="62"/>
  <c r="T197" i="62"/>
  <c r="V197" i="62"/>
  <c r="R68" i="62"/>
  <c r="V131" i="62"/>
  <c r="T131" i="62"/>
  <c r="R46" i="62"/>
  <c r="T81" i="62"/>
  <c r="V81" i="62"/>
  <c r="T160" i="62"/>
  <c r="V160" i="62"/>
  <c r="V22" i="62"/>
  <c r="T22" i="62"/>
  <c r="R148" i="62"/>
  <c r="R53" i="62"/>
  <c r="V49" i="62"/>
  <c r="T49" i="62"/>
  <c r="R24" i="62"/>
  <c r="V46" i="62"/>
  <c r="T46" i="62"/>
  <c r="T148" i="62"/>
  <c r="V148" i="62"/>
  <c r="Y36" i="63"/>
  <c r="W36" i="63"/>
  <c r="X36" i="63"/>
  <c r="F78" i="63"/>
  <c r="G78" i="63"/>
  <c r="S17" i="63"/>
  <c r="V36" i="63"/>
  <c r="S20" i="63"/>
  <c r="H78" i="63"/>
  <c r="R20" i="63"/>
  <c r="R21" i="63"/>
  <c r="R17" i="63"/>
  <c r="R18" i="63"/>
  <c r="R27" i="63"/>
  <c r="R19" i="63"/>
  <c r="Q15" i="63" l="1" a="1"/>
  <c r="Q15" i="63" s="1"/>
  <c r="Q16" i="63" a="1"/>
  <c r="Q16" i="63" s="1"/>
  <c r="Q24" i="63" a="1"/>
  <c r="Q24" i="63" s="1"/>
  <c r="X106" i="62" a="1"/>
  <c r="X106" i="62" s="1"/>
  <c r="O106" i="62" s="1"/>
  <c r="W106" i="62" a="1"/>
  <c r="W106" i="62" s="1"/>
  <c r="W14" i="62" a="1"/>
  <c r="W14" i="62" s="1"/>
  <c r="X14" i="62" a="1"/>
  <c r="X14" i="62" s="1"/>
  <c r="AA14" i="62" s="1"/>
  <c r="O14" i="62" s="1"/>
  <c r="W27" i="62" a="1"/>
  <c r="W27" i="62" s="1"/>
  <c r="X27" i="62" a="1"/>
  <c r="X27" i="62" s="1"/>
  <c r="AA27" i="62" s="1"/>
  <c r="W13" i="62" a="1"/>
  <c r="W13" i="62" s="1"/>
  <c r="X13" i="62" a="1"/>
  <c r="X13" i="62" s="1"/>
  <c r="W25" i="62" a="1"/>
  <c r="W25" i="62" s="1"/>
  <c r="X25" i="62" a="1"/>
  <c r="X25" i="62" s="1"/>
  <c r="X53" i="62" a="1"/>
  <c r="X53" i="62" s="1"/>
  <c r="W53" i="62" a="1"/>
  <c r="W53" i="62" s="1"/>
  <c r="X131" i="62" a="1"/>
  <c r="X131" i="62" s="1"/>
  <c r="O131" i="62" s="1"/>
  <c r="W131" i="62" a="1"/>
  <c r="W131" i="62" s="1"/>
  <c r="X60" i="62" a="1"/>
  <c r="X60" i="62" s="1"/>
  <c r="AA60" i="62" s="1"/>
  <c r="O60" i="62" s="1"/>
  <c r="W60" i="62" a="1"/>
  <c r="W60" i="62" s="1"/>
  <c r="X123" i="62" a="1"/>
  <c r="X123" i="62" s="1"/>
  <c r="W123" i="62" a="1"/>
  <c r="W123" i="62" s="1"/>
  <c r="X77" i="62" a="1"/>
  <c r="X77" i="62" s="1"/>
  <c r="AA77" i="62" s="1"/>
  <c r="O77" i="62" s="1"/>
  <c r="W77" i="62" a="1"/>
  <c r="W77" i="62" s="1"/>
  <c r="X148" i="62" a="1"/>
  <c r="X148" i="62" s="1"/>
  <c r="W148" i="62" a="1"/>
  <c r="W148" i="62" s="1"/>
  <c r="X183" i="62" a="1"/>
  <c r="X183" i="62" s="1"/>
  <c r="O183" i="62" s="1"/>
  <c r="W183" i="62" a="1"/>
  <c r="W183" i="62" s="1"/>
  <c r="W101" i="62" a="1"/>
  <c r="W101" i="62" s="1"/>
  <c r="X101" i="62" a="1"/>
  <c r="X101" i="62" s="1"/>
  <c r="W9" i="62" a="1"/>
  <c r="W9" i="62" s="1"/>
  <c r="X9" i="62" a="1"/>
  <c r="X9" i="62" s="1"/>
  <c r="AA9" i="62" s="1"/>
  <c r="O9" i="62" s="1"/>
  <c r="K187" i="62" a="1"/>
  <c r="K187" i="62" s="1"/>
  <c r="X187" i="62" a="1"/>
  <c r="X187" i="62" s="1"/>
  <c r="W187" i="62" a="1"/>
  <c r="W187" i="62" s="1"/>
  <c r="X119" i="62" a="1"/>
  <c r="X119" i="62" s="1"/>
  <c r="O119" i="62" s="1"/>
  <c r="W119" i="62" a="1"/>
  <c r="W119" i="62" s="1"/>
  <c r="X35" i="62" a="1"/>
  <c r="X35" i="62" s="1"/>
  <c r="W35" i="62" a="1"/>
  <c r="W35" i="62" s="1"/>
  <c r="W194" i="62" a="1"/>
  <c r="W194" i="62" s="1"/>
  <c r="X194" i="62" a="1"/>
  <c r="X194" i="62" s="1"/>
  <c r="X197" i="62" a="1"/>
  <c r="X197" i="62" s="1"/>
  <c r="W197" i="62" a="1"/>
  <c r="W197" i="62" s="1"/>
  <c r="W135" i="62" a="1"/>
  <c r="W135" i="62" s="1"/>
  <c r="X135" i="62" a="1"/>
  <c r="X135" i="62" s="1"/>
  <c r="X118" i="62" a="1"/>
  <c r="X118" i="62" s="1"/>
  <c r="W118" i="62" a="1"/>
  <c r="W118" i="62" s="1"/>
  <c r="X44" i="62" a="1"/>
  <c r="X44" i="62" s="1"/>
  <c r="AA44" i="62" s="1"/>
  <c r="O44" i="62" s="1"/>
  <c r="W44" i="62" a="1"/>
  <c r="W44" i="62" s="1"/>
  <c r="X33" i="62" a="1"/>
  <c r="X33" i="62" s="1"/>
  <c r="W33" i="62" a="1"/>
  <c r="W33" i="62" s="1"/>
  <c r="X23" i="62" a="1"/>
  <c r="X23" i="62" s="1"/>
  <c r="AA23" i="62" s="1"/>
  <c r="W23" i="62" a="1"/>
  <c r="W23" i="62" s="1"/>
  <c r="W210" i="62" a="1"/>
  <c r="W210" i="62" s="1"/>
  <c r="X210" i="62" a="1"/>
  <c r="X210" i="62" s="1"/>
  <c r="O210" i="62" s="1"/>
  <c r="X55" i="62" a="1"/>
  <c r="X55" i="62" s="1"/>
  <c r="AA55" i="62" s="1"/>
  <c r="O55" i="62" s="1"/>
  <c r="W55" i="62" a="1"/>
  <c r="W55" i="62" s="1"/>
  <c r="X52" i="62" a="1"/>
  <c r="X52" i="62" s="1"/>
  <c r="AA52" i="62" s="1"/>
  <c r="O52" i="62" s="1"/>
  <c r="W52" i="62" a="1"/>
  <c r="W52" i="62" s="1"/>
  <c r="X87" i="62" a="1"/>
  <c r="X87" i="62" s="1"/>
  <c r="O87" i="62" s="1"/>
  <c r="W87" i="62" a="1"/>
  <c r="W87" i="62" s="1"/>
  <c r="W105" i="62" a="1"/>
  <c r="W105" i="62" s="1"/>
  <c r="X105" i="62" a="1"/>
  <c r="X105" i="62" s="1"/>
  <c r="O105" i="62" s="1"/>
  <c r="W132" i="62" a="1"/>
  <c r="W132" i="62" s="1"/>
  <c r="X132" i="62" a="1"/>
  <c r="X132" i="62" s="1"/>
  <c r="W75" i="62" a="1"/>
  <c r="W75" i="62" s="1"/>
  <c r="X75" i="62" a="1"/>
  <c r="X75" i="62" s="1"/>
  <c r="AA75" i="62" s="1"/>
  <c r="O75" i="62" s="1"/>
  <c r="X15" i="62" a="1"/>
  <c r="X15" i="62" s="1"/>
  <c r="W15" i="62" a="1"/>
  <c r="W15" i="62" s="1"/>
  <c r="X37" i="62" a="1"/>
  <c r="X37" i="62" s="1"/>
  <c r="W37" i="62" a="1"/>
  <c r="W37" i="62" s="1"/>
  <c r="W200" i="62" a="1"/>
  <c r="W200" i="62" s="1"/>
  <c r="X200" i="62" a="1"/>
  <c r="X200" i="62" s="1"/>
  <c r="O200" i="62" s="1"/>
  <c r="W64" i="62" a="1"/>
  <c r="W64" i="62" s="1"/>
  <c r="X64" i="62" a="1"/>
  <c r="X64" i="62" s="1"/>
  <c r="AA64" i="62" s="1"/>
  <c r="O64" i="62" s="1"/>
  <c r="J188" i="62" a="1"/>
  <c r="J188" i="62" s="1"/>
  <c r="X188" i="62" a="1"/>
  <c r="X188" i="62" s="1"/>
  <c r="W188" i="62" a="1"/>
  <c r="W188" i="62" s="1"/>
  <c r="X58" i="62" a="1"/>
  <c r="X58" i="62" s="1"/>
  <c r="W58" i="62" a="1"/>
  <c r="W58" i="62" s="1"/>
  <c r="X120" i="62" a="1"/>
  <c r="X120" i="62" s="1"/>
  <c r="O120" i="62" s="1"/>
  <c r="W120" i="62" a="1"/>
  <c r="W120" i="62" s="1"/>
  <c r="X80" i="62" a="1"/>
  <c r="X80" i="62" s="1"/>
  <c r="AA80" i="62" s="1"/>
  <c r="W80" i="62" a="1"/>
  <c r="W80" i="62" s="1"/>
  <c r="X181" i="62" a="1"/>
  <c r="X181" i="62" s="1"/>
  <c r="W181" i="62" a="1"/>
  <c r="W181" i="62" s="1"/>
  <c r="X136" i="62" a="1"/>
  <c r="X136" i="62" s="1"/>
  <c r="O136" i="62" s="1"/>
  <c r="W136" i="62" a="1"/>
  <c r="W136" i="62" s="1"/>
  <c r="W12" i="62" a="1"/>
  <c r="W12" i="62" s="1"/>
  <c r="X12" i="62" a="1"/>
  <c r="X12" i="62" s="1"/>
  <c r="AA12" i="62" s="1"/>
  <c r="X191" i="62" a="1"/>
  <c r="X191" i="62" s="1"/>
  <c r="O191" i="62" s="1"/>
  <c r="W191" i="62" a="1"/>
  <c r="W191" i="62" s="1"/>
  <c r="W32" i="62" a="1"/>
  <c r="W32" i="62" s="1"/>
  <c r="X32" i="62" a="1"/>
  <c r="X32" i="62" s="1"/>
  <c r="AA32" i="62" s="1"/>
  <c r="O32" i="62" s="1"/>
  <c r="X59" i="62" a="1"/>
  <c r="X59" i="62" s="1"/>
  <c r="AA59" i="62" s="1"/>
  <c r="O59" i="62" s="1"/>
  <c r="W59" i="62" a="1"/>
  <c r="W59" i="62" s="1"/>
  <c r="X84" i="62" a="1"/>
  <c r="X84" i="62" s="1"/>
  <c r="O84" i="62" s="1"/>
  <c r="W84" i="62" a="1"/>
  <c r="W84" i="62" s="1"/>
  <c r="W54" i="62" a="1"/>
  <c r="W54" i="62" s="1"/>
  <c r="X54" i="62" a="1"/>
  <c r="X54" i="62" s="1"/>
  <c r="AA54" i="62" s="1"/>
  <c r="X73" i="62" a="1"/>
  <c r="X73" i="62" s="1"/>
  <c r="AA73" i="62" s="1"/>
  <c r="W73" i="62" a="1"/>
  <c r="W73" i="62" s="1"/>
  <c r="X20" i="62" a="1"/>
  <c r="X20" i="62" s="1"/>
  <c r="W20" i="62" a="1"/>
  <c r="W20" i="62" s="1"/>
  <c r="X28" i="62" a="1"/>
  <c r="X28" i="62" s="1"/>
  <c r="AA28" i="62" s="1"/>
  <c r="O28" i="62" s="1"/>
  <c r="W28" i="62" a="1"/>
  <c r="W28" i="62" s="1"/>
  <c r="W104" i="62" a="1"/>
  <c r="W104" i="62" s="1"/>
  <c r="X104" i="62" a="1"/>
  <c r="X104" i="62" s="1"/>
  <c r="O104" i="62" s="1"/>
  <c r="W36" i="62" a="1"/>
  <c r="W36" i="62" s="1"/>
  <c r="X36" i="62" a="1"/>
  <c r="X36" i="62" s="1"/>
  <c r="K159" i="62" a="1"/>
  <c r="K159" i="62" s="1"/>
  <c r="M159" i="62" s="1"/>
  <c r="X159" i="62" a="1"/>
  <c r="X159" i="62" s="1"/>
  <c r="W159" i="62" a="1"/>
  <c r="W159" i="62" s="1"/>
  <c r="X17" i="62" a="1"/>
  <c r="X17" i="62" s="1"/>
  <c r="AA17" i="62" s="1"/>
  <c r="O17" i="62" s="1"/>
  <c r="W17" i="62" a="1"/>
  <c r="W17" i="62" s="1"/>
  <c r="X111" i="62" a="1"/>
  <c r="X111" i="62" s="1"/>
  <c r="O111" i="62" s="1"/>
  <c r="W111" i="62" a="1"/>
  <c r="W111" i="62" s="1"/>
  <c r="K215" i="62" a="1"/>
  <c r="K215" i="62" s="1"/>
  <c r="M215" i="62" s="1"/>
  <c r="X215" i="62" a="1"/>
  <c r="X215" i="62" s="1"/>
  <c r="W215" i="62" a="1"/>
  <c r="W215" i="62" s="1"/>
  <c r="W22" i="62" a="1"/>
  <c r="W22" i="62" s="1"/>
  <c r="X22" i="62" a="1"/>
  <c r="X22" i="62" s="1"/>
  <c r="W69" i="62" a="1"/>
  <c r="W69" i="62" s="1"/>
  <c r="X69" i="62" a="1"/>
  <c r="X69" i="62" s="1"/>
  <c r="AA69" i="62" s="1"/>
  <c r="X206" i="62" a="1"/>
  <c r="X206" i="62" s="1"/>
  <c r="O206" i="62" s="1"/>
  <c r="W206" i="62" a="1"/>
  <c r="W206" i="62" s="1"/>
  <c r="W171" i="62" a="1"/>
  <c r="W171" i="62" s="1"/>
  <c r="X171" i="62" a="1"/>
  <c r="X171" i="62" s="1"/>
  <c r="O171" i="62" s="1"/>
  <c r="X43" i="62" a="1"/>
  <c r="X43" i="62" s="1"/>
  <c r="AA43" i="62" s="1"/>
  <c r="O43" i="62" s="1"/>
  <c r="W43" i="62" a="1"/>
  <c r="W43" i="62" s="1"/>
  <c r="W61" i="62" a="1"/>
  <c r="W61" i="62" s="1"/>
  <c r="X61" i="62" a="1"/>
  <c r="X61" i="62" s="1"/>
  <c r="AA61" i="62" s="1"/>
  <c r="W216" i="62" a="1"/>
  <c r="W216" i="62" s="1"/>
  <c r="X216" i="62" a="1"/>
  <c r="X216" i="62" s="1"/>
  <c r="O216" i="62" s="1"/>
  <c r="X195" i="62" a="1"/>
  <c r="X195" i="62" s="1"/>
  <c r="O195" i="62" s="1"/>
  <c r="W195" i="62" a="1"/>
  <c r="W195" i="62" s="1"/>
  <c r="X88" i="62" a="1"/>
  <c r="X88" i="62" s="1"/>
  <c r="W88" i="62" a="1"/>
  <c r="W88" i="62" s="1"/>
  <c r="W51" i="62" a="1"/>
  <c r="W51" i="62" s="1"/>
  <c r="X51" i="62" a="1"/>
  <c r="X51" i="62" s="1"/>
  <c r="W72" i="62" a="1"/>
  <c r="W72" i="62" s="1"/>
  <c r="X72" i="62" a="1"/>
  <c r="X72" i="62" s="1"/>
  <c r="AA72" i="62" s="1"/>
  <c r="O72" i="62" s="1"/>
  <c r="X76" i="62" a="1"/>
  <c r="X76" i="62" s="1"/>
  <c r="AA76" i="62" s="1"/>
  <c r="O76" i="62" s="1"/>
  <c r="W76" i="62" a="1"/>
  <c r="W76" i="62" s="1"/>
  <c r="X68" i="62" a="1"/>
  <c r="X68" i="62" s="1"/>
  <c r="AA68" i="62" s="1"/>
  <c r="W68" i="62" a="1"/>
  <c r="W68" i="62" s="1"/>
  <c r="X81" i="62" a="1"/>
  <c r="X81" i="62" s="1"/>
  <c r="AA81" i="62" s="1"/>
  <c r="O81" i="62" s="1"/>
  <c r="W81" i="62" a="1"/>
  <c r="W81" i="62" s="1"/>
  <c r="X209" i="62" a="1"/>
  <c r="X209" i="62" s="1"/>
  <c r="O209" i="62" s="1"/>
  <c r="W209" i="62" a="1"/>
  <c r="W209" i="62" s="1"/>
  <c r="X151" i="62" a="1"/>
  <c r="X151" i="62" s="1"/>
  <c r="O151" i="62" s="1"/>
  <c r="W151" i="62" a="1"/>
  <c r="W151" i="62" s="1"/>
  <c r="X100" i="62" a="1"/>
  <c r="X100" i="62" s="1"/>
  <c r="O100" i="62" s="1"/>
  <c r="W100" i="62" a="1"/>
  <c r="W100" i="62" s="1"/>
  <c r="W48" i="62" a="1"/>
  <c r="W48" i="62" s="1"/>
  <c r="X48" i="62" a="1"/>
  <c r="X48" i="62" s="1"/>
  <c r="AA48" i="62" s="1"/>
  <c r="O48" i="62" s="1"/>
  <c r="X109" i="62" a="1"/>
  <c r="X109" i="62" s="1"/>
  <c r="O109" i="62" s="1"/>
  <c r="W109" i="62" a="1"/>
  <c r="W109" i="62" s="1"/>
  <c r="W198" i="62" a="1"/>
  <c r="W198" i="62" s="1"/>
  <c r="X198" i="62" a="1"/>
  <c r="X198" i="62" s="1"/>
  <c r="W16" i="62" a="1"/>
  <c r="W16" i="62" s="1"/>
  <c r="X16" i="62" a="1"/>
  <c r="X16" i="62" s="1"/>
  <c r="AA16" i="62" s="1"/>
  <c r="O16" i="62" s="1"/>
  <c r="X29" i="62" a="1"/>
  <c r="X29" i="62" s="1"/>
  <c r="AA29" i="62" s="1"/>
  <c r="O29" i="62" s="1"/>
  <c r="W29" i="62" a="1"/>
  <c r="W29" i="62" s="1"/>
  <c r="W26" i="62" a="1"/>
  <c r="W26" i="62" s="1"/>
  <c r="X26" i="62" a="1"/>
  <c r="X26" i="62" s="1"/>
  <c r="AA26" i="62" s="1"/>
  <c r="O26" i="62" s="1"/>
  <c r="W57" i="62" a="1"/>
  <c r="W57" i="62" s="1"/>
  <c r="X57" i="62" a="1"/>
  <c r="X57" i="62" s="1"/>
  <c r="W71" i="62" a="1"/>
  <c r="W71" i="62" s="1"/>
  <c r="X71" i="62" a="1"/>
  <c r="X71" i="62" s="1"/>
  <c r="AA71" i="62" s="1"/>
  <c r="O71" i="62" s="1"/>
  <c r="X137" i="62" a="1"/>
  <c r="X137" i="62" s="1"/>
  <c r="O137" i="62" s="1"/>
  <c r="W137" i="62" a="1"/>
  <c r="W137" i="62" s="1"/>
  <c r="X11" i="62" a="1"/>
  <c r="X11" i="62" s="1"/>
  <c r="AA11" i="62" s="1"/>
  <c r="W11" i="62" a="1"/>
  <c r="W11" i="62" s="1"/>
  <c r="W66" i="62" a="1"/>
  <c r="W66" i="62" s="1"/>
  <c r="X66" i="62" a="1"/>
  <c r="X66" i="62" s="1"/>
  <c r="AA66" i="62" s="1"/>
  <c r="O66" i="62" s="1"/>
  <c r="W79" i="62" a="1"/>
  <c r="W79" i="62" s="1"/>
  <c r="X79" i="62" a="1"/>
  <c r="X79" i="62" s="1"/>
  <c r="AA79" i="62" s="1"/>
  <c r="O79" i="62" s="1"/>
  <c r="J74" i="62" a="1"/>
  <c r="J74" i="62" s="1"/>
  <c r="X74" i="62" a="1"/>
  <c r="X74" i="62" s="1"/>
  <c r="AA74" i="62" s="1"/>
  <c r="O74" i="62" s="1"/>
  <c r="W74" i="62" a="1"/>
  <c r="W74" i="62" s="1"/>
  <c r="X98" i="62" a="1"/>
  <c r="X98" i="62" s="1"/>
  <c r="W98" i="62" a="1"/>
  <c r="W98" i="62" s="1"/>
  <c r="X102" i="62" a="1"/>
  <c r="X102" i="62" s="1"/>
  <c r="O102" i="62" s="1"/>
  <c r="W102" i="62" a="1"/>
  <c r="W102" i="62" s="1"/>
  <c r="X207" i="62" a="1"/>
  <c r="X207" i="62" s="1"/>
  <c r="W207" i="62" a="1"/>
  <c r="W207" i="62" s="1"/>
  <c r="X41" i="62" a="1"/>
  <c r="X41" i="62" s="1"/>
  <c r="W41" i="62" a="1"/>
  <c r="W41" i="62" s="1"/>
  <c r="X203" i="62" a="1"/>
  <c r="X203" i="62" s="1"/>
  <c r="O203" i="62" s="1"/>
  <c r="W203" i="62" a="1"/>
  <c r="W203" i="62" s="1"/>
  <c r="W196" i="62" a="1"/>
  <c r="W196" i="62" s="1"/>
  <c r="X196" i="62" a="1"/>
  <c r="X196" i="62" s="1"/>
  <c r="W133" i="62" a="1"/>
  <c r="W133" i="62" s="1"/>
  <c r="X133" i="62" a="1"/>
  <c r="X133" i="62" s="1"/>
  <c r="X152" i="62" a="1"/>
  <c r="X152" i="62" s="1"/>
  <c r="O152" i="62" s="1"/>
  <c r="W152" i="62" a="1"/>
  <c r="W152" i="62" s="1"/>
  <c r="X213" i="62" a="1"/>
  <c r="X213" i="62" s="1"/>
  <c r="W213" i="62" a="1"/>
  <c r="W213" i="62" s="1"/>
  <c r="X138" i="62" a="1"/>
  <c r="X138" i="62" s="1"/>
  <c r="O138" i="62" s="1"/>
  <c r="W138" i="62" a="1"/>
  <c r="W138" i="62" s="1"/>
  <c r="W63" i="62" a="1"/>
  <c r="W63" i="62" s="1"/>
  <c r="X63" i="62" a="1"/>
  <c r="X63" i="62" s="1"/>
  <c r="AA63" i="62" s="1"/>
  <c r="O63" i="62" s="1"/>
  <c r="X40" i="62" a="1"/>
  <c r="X40" i="62" s="1"/>
  <c r="AA40" i="62" s="1"/>
  <c r="O40" i="62" s="1"/>
  <c r="W40" i="62" a="1"/>
  <c r="W40" i="62" s="1"/>
  <c r="X38" i="62" a="1"/>
  <c r="X38" i="62" s="1"/>
  <c r="W38" i="62" a="1"/>
  <c r="W38" i="62" s="1"/>
  <c r="X157" i="62" a="1"/>
  <c r="X157" i="62" s="1"/>
  <c r="W157" i="62" a="1"/>
  <c r="W157" i="62" s="1"/>
  <c r="X42" i="62" a="1"/>
  <c r="X42" i="62" s="1"/>
  <c r="AA42" i="62" s="1"/>
  <c r="O42" i="62" s="1"/>
  <c r="W42" i="62" a="1"/>
  <c r="W42" i="62" s="1"/>
  <c r="X47" i="62" a="1"/>
  <c r="X47" i="62" s="1"/>
  <c r="AA47" i="62" s="1"/>
  <c r="O47" i="62" s="1"/>
  <c r="W47" i="62" a="1"/>
  <c r="W47" i="62" s="1"/>
  <c r="W21" i="62" a="1"/>
  <c r="W21" i="62" s="1"/>
  <c r="X21" i="62" a="1"/>
  <c r="X21" i="62" s="1"/>
  <c r="AA21" i="62" s="1"/>
  <c r="O21" i="62" s="1"/>
  <c r="W208" i="62" a="1"/>
  <c r="W208" i="62" s="1"/>
  <c r="X208" i="62" a="1"/>
  <c r="X208" i="62" s="1"/>
  <c r="O208" i="62" s="1"/>
  <c r="X19" i="62" a="1"/>
  <c r="X19" i="62" s="1"/>
  <c r="AA19" i="62" s="1"/>
  <c r="O19" i="62" s="1"/>
  <c r="W19" i="62" a="1"/>
  <c r="W19" i="62" s="1"/>
  <c r="W161" i="62" a="1"/>
  <c r="W161" i="62" s="1"/>
  <c r="X161" i="62" a="1"/>
  <c r="X161" i="62" s="1"/>
  <c r="O161" i="62" s="1"/>
  <c r="W18" i="62" a="1"/>
  <c r="W18" i="62" s="1"/>
  <c r="X18" i="62" a="1"/>
  <c r="X18" i="62" s="1"/>
  <c r="W70" i="62" a="1"/>
  <c r="W70" i="62" s="1"/>
  <c r="X70" i="62" a="1"/>
  <c r="X70" i="62" s="1"/>
  <c r="AA70" i="62" s="1"/>
  <c r="O70" i="62" s="1"/>
  <c r="X31" i="62" a="1"/>
  <c r="X31" i="62" s="1"/>
  <c r="W31" i="62" a="1"/>
  <c r="W31" i="62" s="1"/>
  <c r="X50" i="62" a="1"/>
  <c r="X50" i="62" s="1"/>
  <c r="AA50" i="62" s="1"/>
  <c r="O50" i="62" s="1"/>
  <c r="W50" i="62" a="1"/>
  <c r="W50" i="62" s="1"/>
  <c r="X124" i="62" a="1"/>
  <c r="X124" i="62" s="1"/>
  <c r="W124" i="62" a="1"/>
  <c r="W124" i="62" s="1"/>
  <c r="X139" i="62" a="1"/>
  <c r="X139" i="62" s="1"/>
  <c r="W139" i="62" a="1"/>
  <c r="W139" i="62" s="1"/>
  <c r="X214" i="62" a="1"/>
  <c r="X214" i="62" s="1"/>
  <c r="W214" i="62" a="1"/>
  <c r="W214" i="62" s="1"/>
  <c r="X46" i="62" a="1"/>
  <c r="X46" i="62" s="1"/>
  <c r="AA46" i="62" s="1"/>
  <c r="W46" i="62" a="1"/>
  <c r="W46" i="62" s="1"/>
  <c r="X67" i="62" a="1"/>
  <c r="X67" i="62" s="1"/>
  <c r="AA67" i="62" s="1"/>
  <c r="O67" i="62" s="1"/>
  <c r="W67" i="62" a="1"/>
  <c r="W67" i="62" s="1"/>
  <c r="W65" i="62" a="1"/>
  <c r="W65" i="62" s="1"/>
  <c r="X65" i="62" a="1"/>
  <c r="X65" i="62" s="1"/>
  <c r="W8" i="62" a="1"/>
  <c r="W8" i="62" s="1"/>
  <c r="X8" i="62" a="1"/>
  <c r="X8" i="62" s="1"/>
  <c r="AA8" i="62" s="1"/>
  <c r="W117" i="62" a="1"/>
  <c r="W117" i="62" s="1"/>
  <c r="X117" i="62" a="1"/>
  <c r="X117" i="62" s="1"/>
  <c r="X78" i="62" a="1"/>
  <c r="X78" i="62" s="1"/>
  <c r="AA78" i="62" s="1"/>
  <c r="O78" i="62" s="1"/>
  <c r="W78" i="62" a="1"/>
  <c r="W78" i="62" s="1"/>
  <c r="X10" i="62" a="1"/>
  <c r="X10" i="62" s="1"/>
  <c r="AA10" i="62" s="1"/>
  <c r="O10" i="62" s="1"/>
  <c r="W10" i="62" a="1"/>
  <c r="W10" i="62" s="1"/>
  <c r="X39" i="62" a="1"/>
  <c r="X39" i="62" s="1"/>
  <c r="AA39" i="62" s="1"/>
  <c r="O39" i="62" s="1"/>
  <c r="W39" i="62" a="1"/>
  <c r="W39" i="62" s="1"/>
  <c r="X24" i="62" a="1"/>
  <c r="X24" i="62" s="1"/>
  <c r="W24" i="62" a="1"/>
  <c r="W24" i="62" s="1"/>
  <c r="X121" i="62" a="1"/>
  <c r="X121" i="62" s="1"/>
  <c r="O121" i="62" s="1"/>
  <c r="W121" i="62" a="1"/>
  <c r="W121" i="62" s="1"/>
  <c r="X160" i="62" a="1"/>
  <c r="X160" i="62" s="1"/>
  <c r="O160" i="62" s="1"/>
  <c r="W160" i="62" a="1"/>
  <c r="W160" i="62" s="1"/>
  <c r="X62" i="62" a="1"/>
  <c r="X62" i="62" s="1"/>
  <c r="AA62" i="62" s="1"/>
  <c r="W62" i="62" a="1"/>
  <c r="W62" i="62" s="1"/>
  <c r="W30" i="62" a="1"/>
  <c r="W30" i="62" s="1"/>
  <c r="X30" i="62" a="1"/>
  <c r="X30" i="62" s="1"/>
  <c r="AA30" i="62" s="1"/>
  <c r="O30" i="62" s="1"/>
  <c r="X7" i="62" a="1"/>
  <c r="X7" i="62" s="1"/>
  <c r="W7" i="62" a="1"/>
  <c r="W7" i="62" s="1"/>
  <c r="X45" i="62" a="1"/>
  <c r="X45" i="62" s="1"/>
  <c r="AA45" i="62" s="1"/>
  <c r="O45" i="62" s="1"/>
  <c r="W45" i="62" a="1"/>
  <c r="W45" i="62" s="1"/>
  <c r="W134" i="62" a="1"/>
  <c r="W134" i="62" s="1"/>
  <c r="X134" i="62" a="1"/>
  <c r="X134" i="62" s="1"/>
  <c r="W49" i="62" a="1"/>
  <c r="W49" i="62" s="1"/>
  <c r="X49" i="62" a="1"/>
  <c r="X49" i="62" s="1"/>
  <c r="W34" i="62" a="1"/>
  <c r="W34" i="62" s="1"/>
  <c r="X34" i="62" a="1"/>
  <c r="X34" i="62" s="1"/>
  <c r="AA34" i="62" s="1"/>
  <c r="O34" i="62" s="1"/>
  <c r="W99" i="62" a="1"/>
  <c r="W99" i="62" s="1"/>
  <c r="X99" i="62" a="1"/>
  <c r="X99" i="62" s="1"/>
  <c r="O99" i="62" s="1"/>
  <c r="X56" i="62" a="1"/>
  <c r="X56" i="62" s="1"/>
  <c r="AA56" i="62" s="1"/>
  <c r="W56" i="62" a="1"/>
  <c r="W56" i="62" s="1"/>
  <c r="J189" i="62" a="1"/>
  <c r="J189" i="62" s="1"/>
  <c r="W189" i="62" a="1"/>
  <c r="W189" i="62" s="1"/>
  <c r="X189" i="62" a="1"/>
  <c r="X189" i="62" s="1"/>
  <c r="O189" i="62" s="1"/>
  <c r="J187" i="62" a="1"/>
  <c r="J187" i="62" s="1"/>
  <c r="K188" i="62" a="1"/>
  <c r="K188" i="62" s="1"/>
  <c r="M188" i="62" s="1"/>
  <c r="K74" i="62" a="1"/>
  <c r="K74" i="62" s="1"/>
  <c r="Q22" i="63" a="1"/>
  <c r="Q22" i="63" s="1"/>
  <c r="K189" i="62" a="1"/>
  <c r="K189" i="62" s="1"/>
  <c r="M189" i="62" s="1"/>
  <c r="Q26" i="63" a="1"/>
  <c r="Q26" i="63" s="1"/>
  <c r="Q25" i="63" a="1"/>
  <c r="Q25" i="63" s="1"/>
  <c r="Q23" i="63" a="1"/>
  <c r="Q23" i="63" s="1"/>
  <c r="K12" i="62" a="1"/>
  <c r="K12" i="62" s="1"/>
  <c r="J12" i="62" a="1"/>
  <c r="J12" i="62" s="1"/>
  <c r="K19" i="62" a="1"/>
  <c r="K19" i="62" s="1"/>
  <c r="J19" i="62" a="1"/>
  <c r="J19" i="62" s="1"/>
  <c r="K28" i="62" a="1"/>
  <c r="K28" i="62" s="1"/>
  <c r="J28" i="62" a="1"/>
  <c r="J28" i="62" s="1"/>
  <c r="K104" i="62" a="1"/>
  <c r="K104" i="62" s="1"/>
  <c r="M104" i="62" s="1"/>
  <c r="J104" i="62" a="1"/>
  <c r="J104" i="62" s="1"/>
  <c r="L104" i="62" s="1"/>
  <c r="J36" i="62" a="1"/>
  <c r="J36" i="62" s="1"/>
  <c r="K36" i="62" a="1"/>
  <c r="K36" i="62" s="1"/>
  <c r="K24" i="62" a="1"/>
  <c r="K24" i="62" s="1"/>
  <c r="J24" i="62" a="1"/>
  <c r="J24" i="62" s="1"/>
  <c r="K22" i="62" a="1"/>
  <c r="K22" i="62" s="1"/>
  <c r="J22" i="62" a="1"/>
  <c r="J22" i="62" s="1"/>
  <c r="K69" i="62" a="1"/>
  <c r="K69" i="62" s="1"/>
  <c r="J69" i="62" a="1"/>
  <c r="J69" i="62" s="1"/>
  <c r="K67" i="62" a="1"/>
  <c r="K67" i="62" s="1"/>
  <c r="J67" i="62" a="1"/>
  <c r="J67" i="62" s="1"/>
  <c r="K17" i="62" a="1"/>
  <c r="K17" i="62" s="1"/>
  <c r="J17" i="62" a="1"/>
  <c r="J17" i="62" s="1"/>
  <c r="K65" i="62" a="1"/>
  <c r="K65" i="62" s="1"/>
  <c r="J65" i="62" a="1"/>
  <c r="J65" i="62" s="1"/>
  <c r="J111" i="62" a="1"/>
  <c r="J111" i="62" s="1"/>
  <c r="L111" i="62" s="1"/>
  <c r="K111" i="62" a="1"/>
  <c r="K111" i="62" s="1"/>
  <c r="M111" i="62" s="1"/>
  <c r="J8" i="62" a="1"/>
  <c r="J8" i="62" s="1"/>
  <c r="K8" i="62" a="1"/>
  <c r="K8" i="62" s="1"/>
  <c r="J117" i="62" a="1"/>
  <c r="J117" i="62" s="1"/>
  <c r="L117" i="62" s="1"/>
  <c r="K117" i="62" a="1"/>
  <c r="K117" i="62" s="1"/>
  <c r="M117" i="62" s="1"/>
  <c r="K78" i="62" a="1"/>
  <c r="K78" i="62" s="1"/>
  <c r="J78" i="62" a="1"/>
  <c r="J78" i="62" s="1"/>
  <c r="K10" i="62" a="1"/>
  <c r="K10" i="62" s="1"/>
  <c r="J10" i="62" a="1"/>
  <c r="J10" i="62" s="1"/>
  <c r="J39" i="62" a="1"/>
  <c r="J39" i="62" s="1"/>
  <c r="K39" i="62" a="1"/>
  <c r="K39" i="62" s="1"/>
  <c r="K84" i="62" a="1"/>
  <c r="K84" i="62" s="1"/>
  <c r="M84" i="62" s="1"/>
  <c r="J84" i="62" a="1"/>
  <c r="J84" i="62" s="1"/>
  <c r="L84" i="62" s="1"/>
  <c r="K191" i="62" a="1"/>
  <c r="K191" i="62" s="1"/>
  <c r="M191" i="62" s="1"/>
  <c r="J191" i="62" a="1"/>
  <c r="J191" i="62" s="1"/>
  <c r="L191" i="62" s="1"/>
  <c r="J54" i="62" a="1"/>
  <c r="J54" i="62" s="1"/>
  <c r="K54" i="62" a="1"/>
  <c r="K54" i="62" s="1"/>
  <c r="J160" i="62" a="1"/>
  <c r="J160" i="62" s="1"/>
  <c r="L160" i="62" s="1"/>
  <c r="K160" i="62" a="1"/>
  <c r="K160" i="62" s="1"/>
  <c r="M160" i="62" s="1"/>
  <c r="J61" i="62" a="1"/>
  <c r="J61" i="62" s="1"/>
  <c r="K61" i="62" a="1"/>
  <c r="K61" i="62" s="1"/>
  <c r="K106" i="62" a="1"/>
  <c r="K106" i="62" s="1"/>
  <c r="M106" i="62" s="1"/>
  <c r="J106" i="62" a="1"/>
  <c r="J106" i="62" s="1"/>
  <c r="L106" i="62" s="1"/>
  <c r="J134" i="62" a="1"/>
  <c r="J134" i="62" s="1"/>
  <c r="L134" i="62" s="1"/>
  <c r="K134" i="62" a="1"/>
  <c r="K134" i="62" s="1"/>
  <c r="M134" i="62" s="1"/>
  <c r="K72" i="62" a="1"/>
  <c r="K72" i="62" s="1"/>
  <c r="J72" i="62" a="1"/>
  <c r="J72" i="62" s="1"/>
  <c r="K53" i="62" a="1"/>
  <c r="K53" i="62" s="1"/>
  <c r="J53" i="62" a="1"/>
  <c r="J53" i="62" s="1"/>
  <c r="J198" i="62" a="1"/>
  <c r="J198" i="62" s="1"/>
  <c r="L198" i="62" s="1"/>
  <c r="K198" i="62" a="1"/>
  <c r="K198" i="62" s="1"/>
  <c r="M198" i="62" s="1"/>
  <c r="K60" i="62" a="1"/>
  <c r="K60" i="62" s="1"/>
  <c r="J60" i="62" a="1"/>
  <c r="J60" i="62" s="1"/>
  <c r="J209" i="62" a="1"/>
  <c r="J209" i="62" s="1"/>
  <c r="L209" i="62" s="1"/>
  <c r="K209" i="62" a="1"/>
  <c r="K209" i="62" s="1"/>
  <c r="M209" i="62" s="1"/>
  <c r="K27" i="62" a="1"/>
  <c r="K27" i="62" s="1"/>
  <c r="J27" i="62" a="1"/>
  <c r="J27" i="62" s="1"/>
  <c r="J151" i="62" a="1"/>
  <c r="J151" i="62" s="1"/>
  <c r="L151" i="62" s="1"/>
  <c r="K151" i="62" a="1"/>
  <c r="K151" i="62" s="1"/>
  <c r="M151" i="62" s="1"/>
  <c r="J13" i="62" a="1"/>
  <c r="J13" i="62" s="1"/>
  <c r="K13" i="62" a="1"/>
  <c r="K13" i="62" s="1"/>
  <c r="K100" i="62" a="1"/>
  <c r="K100" i="62" s="1"/>
  <c r="M100" i="62" s="1"/>
  <c r="J100" i="62" a="1"/>
  <c r="J100" i="62" s="1"/>
  <c r="L100" i="62" s="1"/>
  <c r="K48" i="62" a="1"/>
  <c r="K48" i="62" s="1"/>
  <c r="J48" i="62" a="1"/>
  <c r="J48" i="62" s="1"/>
  <c r="J56" i="62" a="1"/>
  <c r="J56" i="62" s="1"/>
  <c r="K56" i="62" a="1"/>
  <c r="K56" i="62" s="1"/>
  <c r="J50" i="62" a="1"/>
  <c r="J50" i="62" s="1"/>
  <c r="K50" i="62" a="1"/>
  <c r="K50" i="62" s="1"/>
  <c r="J214" i="62" a="1"/>
  <c r="J214" i="62" s="1"/>
  <c r="L214" i="62" s="1"/>
  <c r="K214" i="62" a="1"/>
  <c r="K214" i="62" s="1"/>
  <c r="M214" i="62" s="1"/>
  <c r="J30" i="62" a="1"/>
  <c r="J30" i="62" s="1"/>
  <c r="K30" i="62" a="1"/>
  <c r="K30" i="62" s="1"/>
  <c r="K195" i="62" a="1"/>
  <c r="K195" i="62" s="1"/>
  <c r="M195" i="62" s="1"/>
  <c r="J195" i="62" a="1"/>
  <c r="J195" i="62" s="1"/>
  <c r="L195" i="62" s="1"/>
  <c r="K81" i="62" a="1"/>
  <c r="K81" i="62" s="1"/>
  <c r="J81" i="62" a="1"/>
  <c r="J81" i="62" s="1"/>
  <c r="J49" i="62" a="1"/>
  <c r="J49" i="62" s="1"/>
  <c r="K49" i="62" a="1"/>
  <c r="K49" i="62" s="1"/>
  <c r="J76" i="62" a="1"/>
  <c r="J76" i="62" s="1"/>
  <c r="K76" i="62" a="1"/>
  <c r="K76" i="62" s="1"/>
  <c r="K109" i="62" a="1"/>
  <c r="K109" i="62" s="1"/>
  <c r="M109" i="62" s="1"/>
  <c r="J109" i="62" a="1"/>
  <c r="J109" i="62" s="1"/>
  <c r="L109" i="62" s="1"/>
  <c r="J148" i="62" a="1"/>
  <c r="J148" i="62" s="1"/>
  <c r="L148" i="62" s="1"/>
  <c r="K148" i="62" a="1"/>
  <c r="K148" i="62" s="1"/>
  <c r="M148" i="62" s="1"/>
  <c r="K57" i="62" a="1"/>
  <c r="K57" i="62" s="1"/>
  <c r="M57" i="62" s="1"/>
  <c r="J57" i="62" a="1"/>
  <c r="J57" i="62" s="1"/>
  <c r="L57" i="62" s="1"/>
  <c r="K183" i="62" a="1"/>
  <c r="K183" i="62" s="1"/>
  <c r="M183" i="62" s="1"/>
  <c r="J183" i="62" a="1"/>
  <c r="J183" i="62" s="1"/>
  <c r="L183" i="62" s="1"/>
  <c r="J16" i="62" a="1"/>
  <c r="J16" i="62" s="1"/>
  <c r="K16" i="62" a="1"/>
  <c r="K16" i="62" s="1"/>
  <c r="K123" i="62" a="1"/>
  <c r="K123" i="62" s="1"/>
  <c r="M123" i="62" s="1"/>
  <c r="J123" i="62" a="1"/>
  <c r="J123" i="62" s="1"/>
  <c r="L123" i="62" s="1"/>
  <c r="K29" i="62" a="1"/>
  <c r="K29" i="62" s="1"/>
  <c r="J29" i="62" a="1"/>
  <c r="J29" i="62" s="1"/>
  <c r="K77" i="62" a="1"/>
  <c r="K77" i="62" s="1"/>
  <c r="J77" i="62" a="1"/>
  <c r="J77" i="62" s="1"/>
  <c r="K26" i="62" a="1"/>
  <c r="K26" i="62" s="1"/>
  <c r="J26" i="62" a="1"/>
  <c r="J26" i="62" s="1"/>
  <c r="J25" i="62" a="1"/>
  <c r="J25" i="62" s="1"/>
  <c r="K25" i="62" a="1"/>
  <c r="K25" i="62" s="1"/>
  <c r="K32" i="62" a="1"/>
  <c r="K32" i="62" s="1"/>
  <c r="J32" i="62" a="1"/>
  <c r="J32" i="62" s="1"/>
  <c r="K73" i="62" a="1"/>
  <c r="K73" i="62" s="1"/>
  <c r="J73" i="62" a="1"/>
  <c r="J73" i="62" s="1"/>
  <c r="J171" i="62" a="1"/>
  <c r="J171" i="62" s="1"/>
  <c r="L171" i="62" s="1"/>
  <c r="K171" i="62" a="1"/>
  <c r="K171" i="62" s="1"/>
  <c r="M171" i="62" s="1"/>
  <c r="K88" i="62" a="1"/>
  <c r="K88" i="62" s="1"/>
  <c r="M88" i="62" s="1"/>
  <c r="J88" i="62" a="1"/>
  <c r="J88" i="62" s="1"/>
  <c r="L88" i="62" s="1"/>
  <c r="J131" i="62" a="1"/>
  <c r="J131" i="62" s="1"/>
  <c r="L131" i="62" s="1"/>
  <c r="K131" i="62" a="1"/>
  <c r="K131" i="62" s="1"/>
  <c r="M131" i="62" s="1"/>
  <c r="K119" i="62" a="1"/>
  <c r="K119" i="62" s="1"/>
  <c r="M119" i="62" s="1"/>
  <c r="J119" i="62" a="1"/>
  <c r="J119" i="62" s="1"/>
  <c r="L119" i="62" s="1"/>
  <c r="J98" i="62" a="1"/>
  <c r="J98" i="62" s="1"/>
  <c r="L98" i="62" s="1"/>
  <c r="K98" i="62" a="1"/>
  <c r="K98" i="62" s="1"/>
  <c r="M98" i="62" s="1"/>
  <c r="K71" i="62" a="1"/>
  <c r="K71" i="62" s="1"/>
  <c r="J71" i="62" a="1"/>
  <c r="J71" i="62" s="1"/>
  <c r="J137" i="62" a="1"/>
  <c r="J137" i="62" s="1"/>
  <c r="L137" i="62" s="1"/>
  <c r="K137" i="62" a="1"/>
  <c r="K137" i="62" s="1"/>
  <c r="M137" i="62" s="1"/>
  <c r="J101" i="62" a="1"/>
  <c r="J101" i="62" s="1"/>
  <c r="L101" i="62" s="1"/>
  <c r="K101" i="62" a="1"/>
  <c r="K101" i="62" s="1"/>
  <c r="M101" i="62" s="1"/>
  <c r="K11" i="62" a="1"/>
  <c r="K11" i="62" s="1"/>
  <c r="J11" i="62" a="1"/>
  <c r="J11" i="62" s="1"/>
  <c r="K9" i="62" a="1"/>
  <c r="K9" i="62" s="1"/>
  <c r="J9" i="62" a="1"/>
  <c r="J9" i="62" s="1"/>
  <c r="J66" i="62" a="1"/>
  <c r="J66" i="62" s="1"/>
  <c r="K66" i="62" a="1"/>
  <c r="K66" i="62" s="1"/>
  <c r="J139" i="62" a="1"/>
  <c r="J139" i="62" s="1"/>
  <c r="L139" i="62" s="1"/>
  <c r="K139" i="62" a="1"/>
  <c r="K139" i="62" s="1"/>
  <c r="M139" i="62" s="1"/>
  <c r="J124" i="62" a="1"/>
  <c r="J124" i="62" s="1"/>
  <c r="L124" i="62" s="1"/>
  <c r="K124" i="62" a="1"/>
  <c r="K124" i="62" s="1"/>
  <c r="M124" i="62" s="1"/>
  <c r="J121" i="62" a="1"/>
  <c r="J121" i="62" s="1"/>
  <c r="L121" i="62" s="1"/>
  <c r="K121" i="62" a="1"/>
  <c r="K121" i="62" s="1"/>
  <c r="M121" i="62" s="1"/>
  <c r="K43" i="62" a="1"/>
  <c r="K43" i="62" s="1"/>
  <c r="J43" i="62" a="1"/>
  <c r="J43" i="62" s="1"/>
  <c r="K68" i="62" a="1"/>
  <c r="K68" i="62" s="1"/>
  <c r="J68" i="62" a="1"/>
  <c r="J68" i="62" s="1"/>
  <c r="J45" i="62" a="1"/>
  <c r="J45" i="62" s="1"/>
  <c r="K45" i="62" a="1"/>
  <c r="K45" i="62" s="1"/>
  <c r="K197" i="62" a="1"/>
  <c r="K197" i="62" s="1"/>
  <c r="M197" i="62" s="1"/>
  <c r="J197" i="62" a="1"/>
  <c r="J197" i="62" s="1"/>
  <c r="L197" i="62" s="1"/>
  <c r="J135" i="62" a="1"/>
  <c r="J135" i="62" s="1"/>
  <c r="L135" i="62" s="1"/>
  <c r="K135" i="62" a="1"/>
  <c r="K135" i="62" s="1"/>
  <c r="M135" i="62" s="1"/>
  <c r="J118" i="62" a="1"/>
  <c r="J118" i="62" s="1"/>
  <c r="L118" i="62" s="1"/>
  <c r="K118" i="62" a="1"/>
  <c r="K118" i="62" s="1"/>
  <c r="M118" i="62" s="1"/>
  <c r="J35" i="62" a="1"/>
  <c r="J35" i="62" s="1"/>
  <c r="K35" i="62" a="1"/>
  <c r="K35" i="62" s="1"/>
  <c r="J102" i="62" a="1"/>
  <c r="J102" i="62" s="1"/>
  <c r="L102" i="62" s="1"/>
  <c r="K102" i="62" a="1"/>
  <c r="K102" i="62" s="1"/>
  <c r="M102" i="62" s="1"/>
  <c r="J194" i="62" a="1"/>
  <c r="J194" i="62" s="1"/>
  <c r="L194" i="62" s="1"/>
  <c r="K194" i="62" a="1"/>
  <c r="K194" i="62" s="1"/>
  <c r="M194" i="62" s="1"/>
  <c r="K207" i="62" a="1"/>
  <c r="K207" i="62" s="1"/>
  <c r="M207" i="62" s="1"/>
  <c r="J207" i="62" a="1"/>
  <c r="J207" i="62" s="1"/>
  <c r="L207" i="62" s="1"/>
  <c r="K41" i="62" a="1"/>
  <c r="K41" i="62" s="1"/>
  <c r="J41" i="62" a="1"/>
  <c r="J41" i="62" s="1"/>
  <c r="K203" i="62" a="1"/>
  <c r="K203" i="62" s="1"/>
  <c r="M203" i="62" s="1"/>
  <c r="J203" i="62" a="1"/>
  <c r="J203" i="62" s="1"/>
  <c r="L203" i="62" s="1"/>
  <c r="J196" i="62" a="1"/>
  <c r="J196" i="62" s="1"/>
  <c r="L196" i="62" s="1"/>
  <c r="K196" i="62" a="1"/>
  <c r="K196" i="62" s="1"/>
  <c r="M196" i="62" s="1"/>
  <c r="J79" i="62" a="1"/>
  <c r="J79" i="62" s="1"/>
  <c r="K79" i="62" a="1"/>
  <c r="K79" i="62" s="1"/>
  <c r="J59" i="62" a="1"/>
  <c r="J59" i="62" s="1"/>
  <c r="K59" i="62" a="1"/>
  <c r="K59" i="62" s="1"/>
  <c r="J20" i="62" a="1"/>
  <c r="J20" i="62" s="1"/>
  <c r="K20" i="62" a="1"/>
  <c r="K20" i="62" s="1"/>
  <c r="K206" i="62" a="1"/>
  <c r="K206" i="62" s="1"/>
  <c r="M206" i="62" s="1"/>
  <c r="J206" i="62" a="1"/>
  <c r="J206" i="62" s="1"/>
  <c r="L206" i="62" s="1"/>
  <c r="J51" i="62" a="1"/>
  <c r="J51" i="62" s="1"/>
  <c r="K51" i="62" a="1"/>
  <c r="K51" i="62" s="1"/>
  <c r="J14" i="62" a="1"/>
  <c r="J14" i="62" s="1"/>
  <c r="K14" i="62" a="1"/>
  <c r="K14" i="62" s="1"/>
  <c r="K34" i="62" a="1"/>
  <c r="K34" i="62" s="1"/>
  <c r="J34" i="62" a="1"/>
  <c r="J34" i="62" s="1"/>
  <c r="J75" i="62" a="1"/>
  <c r="J75" i="62" s="1"/>
  <c r="K75" i="62" a="1"/>
  <c r="K75" i="62" s="1"/>
  <c r="J44" i="62" a="1"/>
  <c r="J44" i="62" s="1"/>
  <c r="K44" i="62" a="1"/>
  <c r="K44" i="62" s="1"/>
  <c r="K33" i="62" a="1"/>
  <c r="K33" i="62" s="1"/>
  <c r="J33" i="62" a="1"/>
  <c r="J33" i="62" s="1"/>
  <c r="J23" i="62" a="1"/>
  <c r="J23" i="62" s="1"/>
  <c r="K23" i="62" a="1"/>
  <c r="K23" i="62" s="1"/>
  <c r="K210" i="62" a="1"/>
  <c r="K210" i="62" s="1"/>
  <c r="M210" i="62" s="1"/>
  <c r="J210" i="62" a="1"/>
  <c r="J210" i="62" s="1"/>
  <c r="L210" i="62" s="1"/>
  <c r="J55" i="62" a="1"/>
  <c r="J55" i="62" s="1"/>
  <c r="K55" i="62" a="1"/>
  <c r="K55" i="62" s="1"/>
  <c r="J52" i="62" a="1"/>
  <c r="J52" i="62" s="1"/>
  <c r="K52" i="62" a="1"/>
  <c r="K52" i="62" s="1"/>
  <c r="K87" i="62" a="1"/>
  <c r="K87" i="62" s="1"/>
  <c r="M87" i="62" s="1"/>
  <c r="J87" i="62" a="1"/>
  <c r="J87" i="62" s="1"/>
  <c r="L87" i="62" s="1"/>
  <c r="K105" i="62" a="1"/>
  <c r="K105" i="62" s="1"/>
  <c r="M105" i="62" s="1"/>
  <c r="J105" i="62" a="1"/>
  <c r="J105" i="62" s="1"/>
  <c r="L105" i="62" s="1"/>
  <c r="K133" i="62" a="1"/>
  <c r="K133" i="62" s="1"/>
  <c r="M133" i="62" s="1"/>
  <c r="J133" i="62" a="1"/>
  <c r="J133" i="62" s="1"/>
  <c r="L133" i="62" s="1"/>
  <c r="J70" i="62" a="1"/>
  <c r="J70" i="62" s="1"/>
  <c r="K70" i="62" a="1"/>
  <c r="K70" i="62" s="1"/>
  <c r="K7" i="62" a="1"/>
  <c r="K7" i="62" s="1"/>
  <c r="J7" i="62" a="1"/>
  <c r="J7" i="62" s="1"/>
  <c r="J99" i="62" a="1"/>
  <c r="J99" i="62" s="1"/>
  <c r="L99" i="62" s="1"/>
  <c r="K99" i="62" a="1"/>
  <c r="K99" i="62" s="1"/>
  <c r="M99" i="62" s="1"/>
  <c r="J152" i="62" a="1"/>
  <c r="J152" i="62" s="1"/>
  <c r="L152" i="62" s="1"/>
  <c r="K152" i="62" a="1"/>
  <c r="K152" i="62" s="1"/>
  <c r="M152" i="62" s="1"/>
  <c r="J157" i="62" a="1"/>
  <c r="J157" i="62" s="1"/>
  <c r="L157" i="62" s="1"/>
  <c r="K157" i="62" a="1"/>
  <c r="K157" i="62" s="1"/>
  <c r="M157" i="62" s="1"/>
  <c r="J15" i="62" a="1"/>
  <c r="J15" i="62" s="1"/>
  <c r="K15" i="62" a="1"/>
  <c r="K15" i="62" s="1"/>
  <c r="K37" i="62" a="1"/>
  <c r="K37" i="62" s="1"/>
  <c r="J37" i="62" a="1"/>
  <c r="J37" i="62" s="1"/>
  <c r="J213" i="62" a="1"/>
  <c r="J213" i="62" s="1"/>
  <c r="L213" i="62" s="1"/>
  <c r="K213" i="62" a="1"/>
  <c r="K213" i="62" s="1"/>
  <c r="M213" i="62" s="1"/>
  <c r="J138" i="62" a="1"/>
  <c r="J138" i="62" s="1"/>
  <c r="L138" i="62" s="1"/>
  <c r="K138" i="62" a="1"/>
  <c r="K138" i="62" s="1"/>
  <c r="M138" i="62" s="1"/>
  <c r="K200" i="62" a="1"/>
  <c r="K200" i="62" s="1"/>
  <c r="M200" i="62" s="1"/>
  <c r="J200" i="62" a="1"/>
  <c r="J200" i="62" s="1"/>
  <c r="L200" i="62" s="1"/>
  <c r="K63" i="62" a="1"/>
  <c r="K63" i="62" s="1"/>
  <c r="J63" i="62" a="1"/>
  <c r="J63" i="62" s="1"/>
  <c r="K64" i="62" a="1"/>
  <c r="K64" i="62" s="1"/>
  <c r="J64" i="62" a="1"/>
  <c r="J64" i="62" s="1"/>
  <c r="J40" i="62" a="1"/>
  <c r="J40" i="62" s="1"/>
  <c r="K40" i="62" a="1"/>
  <c r="K40" i="62" s="1"/>
  <c r="K132" i="62" a="1"/>
  <c r="K132" i="62" s="1"/>
  <c r="M132" i="62" s="1"/>
  <c r="J132" i="62" a="1"/>
  <c r="J132" i="62" s="1"/>
  <c r="K31" i="62" a="1"/>
  <c r="K31" i="62" s="1"/>
  <c r="J31" i="62" a="1"/>
  <c r="J31" i="62" s="1"/>
  <c r="K46" i="62" a="1"/>
  <c r="K46" i="62" s="1"/>
  <c r="J46" i="62" a="1"/>
  <c r="J46" i="62" s="1"/>
  <c r="K62" i="62" a="1"/>
  <c r="K62" i="62" s="1"/>
  <c r="J62" i="62" a="1"/>
  <c r="J62" i="62" s="1"/>
  <c r="K216" i="62" a="1"/>
  <c r="K216" i="62" s="1"/>
  <c r="M216" i="62" s="1"/>
  <c r="J216" i="62" a="1"/>
  <c r="J216" i="62" s="1"/>
  <c r="L216" i="62" s="1"/>
  <c r="J161" i="62" a="1"/>
  <c r="J161" i="62" s="1"/>
  <c r="L161" i="62" s="1"/>
  <c r="K161" i="62" a="1"/>
  <c r="K161" i="62" s="1"/>
  <c r="M161" i="62" s="1"/>
  <c r="J18" i="62" a="1"/>
  <c r="J18" i="62" s="1"/>
  <c r="K18" i="62" a="1"/>
  <c r="K18" i="62" s="1"/>
  <c r="J58" i="62" a="1"/>
  <c r="J58" i="62" s="1"/>
  <c r="K58" i="62" a="1"/>
  <c r="K58" i="62" s="1"/>
  <c r="K42" i="62" a="1"/>
  <c r="K42" i="62" s="1"/>
  <c r="J42" i="62" a="1"/>
  <c r="J42" i="62" s="1"/>
  <c r="K120" i="62" a="1"/>
  <c r="K120" i="62" s="1"/>
  <c r="M120" i="62" s="1"/>
  <c r="J120" i="62" a="1"/>
  <c r="J120" i="62" s="1"/>
  <c r="L120" i="62" s="1"/>
  <c r="J47" i="62" a="1"/>
  <c r="J47" i="62" s="1"/>
  <c r="K47" i="62" a="1"/>
  <c r="K47" i="62" s="1"/>
  <c r="K80" i="62" a="1"/>
  <c r="K80" i="62" s="1"/>
  <c r="J80" i="62" a="1"/>
  <c r="J80" i="62" s="1"/>
  <c r="J21" i="62" a="1"/>
  <c r="J21" i="62" s="1"/>
  <c r="K21" i="62" a="1"/>
  <c r="K21" i="62" s="1"/>
  <c r="J181" i="62" a="1"/>
  <c r="J181" i="62" s="1"/>
  <c r="L181" i="62" s="1"/>
  <c r="K181" i="62" a="1"/>
  <c r="K181" i="62" s="1"/>
  <c r="M181" i="62" s="1"/>
  <c r="K136" i="62" a="1"/>
  <c r="K136" i="62" s="1"/>
  <c r="M136" i="62" s="1"/>
  <c r="J136" i="62" a="1"/>
  <c r="J136" i="62" s="1"/>
  <c r="L136" i="62" s="1"/>
  <c r="J208" i="62" a="1"/>
  <c r="J208" i="62" s="1"/>
  <c r="L208" i="62" s="1"/>
  <c r="K208" i="62" a="1"/>
  <c r="K208" i="62" s="1"/>
  <c r="M208" i="62" s="1"/>
  <c r="K38" i="62" a="1"/>
  <c r="K38" i="62" s="1"/>
  <c r="J38" i="62" a="1"/>
  <c r="J38" i="62" s="1"/>
  <c r="P22" i="63" a="1"/>
  <c r="P22" i="63" s="1"/>
  <c r="P27" i="63" a="1"/>
  <c r="P27" i="63" s="1"/>
  <c r="T27" i="63" s="1"/>
  <c r="P16" i="63" a="1"/>
  <c r="P16" i="63" s="1"/>
  <c r="T16" i="63" s="1"/>
  <c r="P23" i="63" a="1"/>
  <c r="P23" i="63" s="1"/>
  <c r="P17" i="63" a="1"/>
  <c r="P17" i="63" s="1"/>
  <c r="T17" i="63" s="1"/>
  <c r="P19" i="63" a="1"/>
  <c r="P19" i="63" s="1"/>
  <c r="T19" i="63" s="1"/>
  <c r="P21" i="63" a="1"/>
  <c r="P21" i="63" s="1"/>
  <c r="T21" i="63" s="1"/>
  <c r="P24" i="63" a="1"/>
  <c r="P24" i="63" s="1"/>
  <c r="T24" i="63" s="1"/>
  <c r="P18" i="63" a="1"/>
  <c r="P18" i="63" s="1"/>
  <c r="T18" i="63" s="1"/>
  <c r="P25" i="63" a="1"/>
  <c r="P25" i="63" s="1"/>
  <c r="P26" i="63" a="1"/>
  <c r="P26" i="63" s="1"/>
  <c r="P20" i="63" a="1"/>
  <c r="P20" i="63" s="1"/>
  <c r="T20" i="63" s="1"/>
  <c r="P15" i="63" a="1"/>
  <c r="P15" i="63" s="1"/>
  <c r="T15" i="63" s="1"/>
  <c r="T19" i="56" a="1"/>
  <c r="T19" i="56" s="1"/>
  <c r="P19" i="56" a="1"/>
  <c r="P19" i="56" s="1"/>
  <c r="Q19" i="56" a="1"/>
  <c r="Q19" i="56" s="1"/>
  <c r="R19" i="56" a="1"/>
  <c r="R19" i="56" s="1"/>
  <c r="F38" i="63"/>
  <c r="P22" i="56" a="1"/>
  <c r="P22" i="56" s="1"/>
  <c r="S22" i="56" a="1"/>
  <c r="S22" i="56" s="1"/>
  <c r="T22" i="56" a="1"/>
  <c r="T22" i="56" s="1"/>
  <c r="R22" i="56" a="1"/>
  <c r="R22" i="56" s="1"/>
  <c r="Q22" i="56" a="1"/>
  <c r="Q22" i="56" s="1"/>
  <c r="K17" i="56"/>
  <c r="L17" i="56"/>
  <c r="K23" i="56"/>
  <c r="L23" i="56"/>
  <c r="K22" i="56"/>
  <c r="L22" i="56"/>
  <c r="Q17" i="56" a="1"/>
  <c r="Q17" i="56" s="1"/>
  <c r="P17" i="56" a="1"/>
  <c r="P17" i="56" s="1"/>
  <c r="T17" i="56" a="1"/>
  <c r="T17" i="56" s="1"/>
  <c r="S17" i="56" a="1"/>
  <c r="S17" i="56" s="1"/>
  <c r="R17" i="56" a="1"/>
  <c r="R17" i="56" s="1"/>
  <c r="K19" i="56"/>
  <c r="L19" i="56"/>
  <c r="K18" i="56"/>
  <c r="L18" i="56"/>
  <c r="S18" i="56" a="1"/>
  <c r="S18" i="56" s="1"/>
  <c r="T18" i="56" a="1"/>
  <c r="T18" i="56" s="1"/>
  <c r="R18" i="56" a="1"/>
  <c r="R18" i="56" s="1"/>
  <c r="Q18" i="56" a="1"/>
  <c r="Q18" i="56" s="1"/>
  <c r="P18" i="56" a="1"/>
  <c r="P18" i="56" s="1"/>
  <c r="K16" i="56"/>
  <c r="L16" i="56"/>
  <c r="R16" i="56" a="1"/>
  <c r="R16" i="56" s="1"/>
  <c r="Q16" i="56" a="1"/>
  <c r="Q16" i="56" s="1"/>
  <c r="P16" i="56" a="1"/>
  <c r="P16" i="56" s="1"/>
  <c r="T16" i="56" a="1"/>
  <c r="T16" i="56" s="1"/>
  <c r="S16" i="56" a="1"/>
  <c r="S16" i="56" s="1"/>
  <c r="Q24" i="56" a="1"/>
  <c r="Q24" i="56" s="1"/>
  <c r="P24" i="56" a="1"/>
  <c r="P24" i="56" s="1"/>
  <c r="T24" i="56" a="1"/>
  <c r="T24" i="56" s="1"/>
  <c r="S24" i="56" a="1"/>
  <c r="S24" i="56" s="1"/>
  <c r="R24" i="56" a="1"/>
  <c r="R24" i="56" s="1"/>
  <c r="K24" i="56"/>
  <c r="L24" i="56"/>
  <c r="L15" i="56"/>
  <c r="P23" i="56" a="1"/>
  <c r="P23" i="56" s="1"/>
  <c r="T23" i="56" a="1"/>
  <c r="T23" i="56" s="1"/>
  <c r="S23" i="56" a="1"/>
  <c r="S23" i="56" s="1"/>
  <c r="R23" i="56" a="1"/>
  <c r="R23" i="56" s="1"/>
  <c r="Q23" i="56" a="1"/>
  <c r="Q23" i="56" s="1"/>
  <c r="K15" i="56"/>
  <c r="R15" i="56" a="1"/>
  <c r="R15" i="56" s="1"/>
  <c r="Q15" i="56" a="1"/>
  <c r="Q15" i="56" s="1"/>
  <c r="P15" i="56" a="1"/>
  <c r="P15" i="56" s="1"/>
  <c r="T15" i="56" a="1"/>
  <c r="T15" i="56" s="1"/>
  <c r="S15" i="56" a="1"/>
  <c r="S15" i="56" s="1"/>
  <c r="J78" i="63"/>
  <c r="K78" i="63" s="1"/>
  <c r="F39" i="63"/>
  <c r="Z36" i="63"/>
  <c r="F36" i="63"/>
  <c r="F37" i="63"/>
  <c r="S19" i="63"/>
  <c r="S15" i="63"/>
  <c r="S27" i="63"/>
  <c r="S24" i="63"/>
  <c r="R22" i="63"/>
  <c r="R23" i="63"/>
  <c r="R26" i="63"/>
  <c r="S25" i="63"/>
  <c r="S16" i="63"/>
  <c r="S18" i="63"/>
  <c r="S22" i="63"/>
  <c r="S26" i="63"/>
  <c r="R24" i="63"/>
  <c r="R15" i="63"/>
  <c r="R16" i="63"/>
  <c r="S21" i="63"/>
  <c r="S23" i="63"/>
  <c r="T22" i="63" l="1"/>
  <c r="AA138" i="62"/>
  <c r="AA136" i="62"/>
  <c r="AA208" i="62"/>
  <c r="AA102" i="62"/>
  <c r="AA171" i="62"/>
  <c r="AA160" i="62"/>
  <c r="AA106" i="62"/>
  <c r="AA195" i="62"/>
  <c r="O181" i="62"/>
  <c r="AA181" i="62"/>
  <c r="AA24" i="62"/>
  <c r="O24" i="62" s="1"/>
  <c r="O98" i="62"/>
  <c r="AA98" i="62"/>
  <c r="AA57" i="62"/>
  <c r="O57" i="62" s="1"/>
  <c r="AA13" i="62"/>
  <c r="O13" i="62" s="1"/>
  <c r="AA25" i="62"/>
  <c r="O25" i="62" s="1"/>
  <c r="AA216" i="62"/>
  <c r="AA31" i="62"/>
  <c r="O31" i="62" s="1"/>
  <c r="O135" i="62"/>
  <c r="AA135" i="62"/>
  <c r="O123" i="62"/>
  <c r="AA123" i="62"/>
  <c r="AA210" i="62"/>
  <c r="AA99" i="62"/>
  <c r="O46" i="62"/>
  <c r="AA41" i="62"/>
  <c r="O41" i="62" s="1"/>
  <c r="AA15" i="62"/>
  <c r="M15" i="62" s="1"/>
  <c r="AA120" i="62"/>
  <c r="AA152" i="62"/>
  <c r="AA151" i="62"/>
  <c r="AA7" i="62"/>
  <c r="M7" i="62" s="1"/>
  <c r="AA209" i="62"/>
  <c r="O68" i="62"/>
  <c r="O215" i="62"/>
  <c r="AA215" i="62"/>
  <c r="O56" i="62"/>
  <c r="O124" i="62"/>
  <c r="AA124" i="62"/>
  <c r="O148" i="62"/>
  <c r="AA148" i="62"/>
  <c r="O61" i="62"/>
  <c r="O80" i="62"/>
  <c r="AA35" i="62"/>
  <c r="O35" i="62" s="1"/>
  <c r="O27" i="62"/>
  <c r="AA189" i="62"/>
  <c r="AA121" i="62"/>
  <c r="AA18" i="62"/>
  <c r="M18" i="62" s="1"/>
  <c r="O62" i="62"/>
  <c r="O214" i="62"/>
  <c r="AA214" i="62"/>
  <c r="O213" i="62"/>
  <c r="AA213" i="62"/>
  <c r="O207" i="62"/>
  <c r="AA207" i="62"/>
  <c r="O12" i="62"/>
  <c r="O197" i="62"/>
  <c r="AA197" i="62"/>
  <c r="O101" i="62"/>
  <c r="AA101" i="62"/>
  <c r="AA109" i="62"/>
  <c r="AA206" i="62"/>
  <c r="AA104" i="62"/>
  <c r="AA51" i="62"/>
  <c r="O51" i="62" s="1"/>
  <c r="AA84" i="62"/>
  <c r="O118" i="62"/>
  <c r="AA118" i="62"/>
  <c r="AA49" i="62"/>
  <c r="M49" i="62" s="1"/>
  <c r="O117" i="62"/>
  <c r="AA117" i="62"/>
  <c r="O11" i="62"/>
  <c r="O88" i="62"/>
  <c r="AA88" i="62"/>
  <c r="O73" i="62"/>
  <c r="O188" i="62"/>
  <c r="AA188" i="62"/>
  <c r="O132" i="62"/>
  <c r="AA132" i="62"/>
  <c r="O194" i="62"/>
  <c r="AA194" i="62"/>
  <c r="AA105" i="62"/>
  <c r="AA65" i="62"/>
  <c r="O65" i="62" s="1"/>
  <c r="AA119" i="62"/>
  <c r="AA200" i="62"/>
  <c r="AA203" i="62"/>
  <c r="AA36" i="62"/>
  <c r="M36" i="62" s="1"/>
  <c r="AA191" i="62"/>
  <c r="AA100" i="62"/>
  <c r="O139" i="62"/>
  <c r="AA139" i="62"/>
  <c r="O157" i="62"/>
  <c r="AA157" i="62"/>
  <c r="O198" i="62"/>
  <c r="AA198" i="62"/>
  <c r="O69" i="62"/>
  <c r="O159" i="62"/>
  <c r="AA159" i="62"/>
  <c r="O54" i="62"/>
  <c r="O23" i="62"/>
  <c r="AA161" i="62"/>
  <c r="AA58" i="62"/>
  <c r="O58" i="62" s="1"/>
  <c r="AA87" i="62"/>
  <c r="AA137" i="62"/>
  <c r="AA111" i="62"/>
  <c r="AA183" i="62"/>
  <c r="AA38" i="62"/>
  <c r="O38" i="62" s="1"/>
  <c r="AA33" i="62"/>
  <c r="M33" i="62" s="1"/>
  <c r="O196" i="62"/>
  <c r="AA196" i="62"/>
  <c r="O187" i="62"/>
  <c r="AA187" i="62"/>
  <c r="O134" i="62"/>
  <c r="AA134" i="62"/>
  <c r="O8" i="62"/>
  <c r="O133" i="62"/>
  <c r="AA133" i="62"/>
  <c r="AA53" i="62"/>
  <c r="O53" i="62" s="1"/>
  <c r="AA131" i="62"/>
  <c r="AA37" i="62"/>
  <c r="O37" i="62" s="1"/>
  <c r="AA22" i="62"/>
  <c r="M22" i="62" s="1"/>
  <c r="AA20" i="62"/>
  <c r="O20" i="62" s="1"/>
  <c r="M77" i="62"/>
  <c r="M69" i="62"/>
  <c r="L66" i="62"/>
  <c r="M8" i="62"/>
  <c r="M72" i="62"/>
  <c r="L74" i="62"/>
  <c r="L72" i="62"/>
  <c r="T25" i="63"/>
  <c r="T26" i="63"/>
  <c r="L19" i="62"/>
  <c r="L51" i="62"/>
  <c r="T23" i="63"/>
  <c r="M56" i="62"/>
  <c r="M32" i="62"/>
  <c r="M55" i="62"/>
  <c r="M79" i="62"/>
  <c r="M25" i="62"/>
  <c r="M48" i="62"/>
  <c r="M39" i="62"/>
  <c r="M80" i="62"/>
  <c r="M26" i="62"/>
  <c r="M28" i="62"/>
  <c r="M45" i="62"/>
  <c r="M19" i="62"/>
  <c r="M75" i="62"/>
  <c r="M40" i="62"/>
  <c r="M44" i="62"/>
  <c r="M76" i="62"/>
  <c r="L38" i="62"/>
  <c r="L79" i="62"/>
  <c r="L76" i="62"/>
  <c r="L189" i="62"/>
  <c r="L187" i="62"/>
  <c r="L159" i="62"/>
  <c r="L132" i="62"/>
  <c r="L188" i="62"/>
  <c r="M187" i="62"/>
  <c r="L50" i="62"/>
  <c r="M74" i="62"/>
  <c r="L60" i="62"/>
  <c r="L78" i="62"/>
  <c r="L42" i="62"/>
  <c r="M11" i="62"/>
  <c r="L25" i="62"/>
  <c r="M58" i="62"/>
  <c r="L56" i="62"/>
  <c r="M50" i="62"/>
  <c r="L48" i="62"/>
  <c r="M62" i="62"/>
  <c r="L39" i="62"/>
  <c r="L13" i="62"/>
  <c r="L37" i="62"/>
  <c r="L8" i="62"/>
  <c r="L26" i="62"/>
  <c r="M42" i="62"/>
  <c r="L52" i="62"/>
  <c r="L40" i="62"/>
  <c r="L58" i="62"/>
  <c r="M64" i="62"/>
  <c r="M17" i="62"/>
  <c r="L17" i="62"/>
  <c r="L45" i="62"/>
  <c r="M71" i="62"/>
  <c r="M73" i="62"/>
  <c r="L47" i="62"/>
  <c r="M14" i="62"/>
  <c r="L14" i="62"/>
  <c r="L44" i="62"/>
  <c r="L28" i="62"/>
  <c r="L65" i="62"/>
  <c r="M47" i="62"/>
  <c r="L81" i="62"/>
  <c r="M30" i="62"/>
  <c r="L49" i="62"/>
  <c r="L75" i="62"/>
  <c r="M12" i="62"/>
  <c r="L11" i="62"/>
  <c r="L21" i="62"/>
  <c r="L23" i="62"/>
  <c r="L41" i="62"/>
  <c r="L18" i="62"/>
  <c r="L73" i="62"/>
  <c r="M16" i="62"/>
  <c r="L10" i="62"/>
  <c r="M9" i="62"/>
  <c r="L63" i="62"/>
  <c r="M52" i="62"/>
  <c r="L80" i="62"/>
  <c r="L16" i="62"/>
  <c r="M10" i="62"/>
  <c r="L59" i="62"/>
  <c r="L29" i="62"/>
  <c r="M78" i="62"/>
  <c r="L27" i="62"/>
  <c r="L35" i="62"/>
  <c r="L15" i="62"/>
  <c r="L68" i="62"/>
  <c r="L77" i="62"/>
  <c r="M27" i="62"/>
  <c r="L22" i="62"/>
  <c r="L62" i="62"/>
  <c r="L9" i="62"/>
  <c r="L55" i="62"/>
  <c r="L53" i="62"/>
  <c r="L43" i="62"/>
  <c r="L54" i="62"/>
  <c r="L64" i="62"/>
  <c r="M60" i="62"/>
  <c r="M59" i="62"/>
  <c r="M63" i="62"/>
  <c r="M43" i="62"/>
  <c r="M54" i="62"/>
  <c r="M66" i="62"/>
  <c r="L34" i="62"/>
  <c r="M67" i="62"/>
  <c r="M68" i="62"/>
  <c r="M23" i="62"/>
  <c r="M29" i="62"/>
  <c r="L36" i="62"/>
  <c r="M81" i="62"/>
  <c r="L7" i="62"/>
  <c r="L69" i="62"/>
  <c r="M34" i="62"/>
  <c r="L67" i="62"/>
  <c r="L70" i="62"/>
  <c r="L61" i="62"/>
  <c r="L30" i="62"/>
  <c r="M61" i="62"/>
  <c r="L20" i="62"/>
  <c r="L33" i="62"/>
  <c r="M70" i="62"/>
  <c r="L24" i="62"/>
  <c r="L12" i="62"/>
  <c r="L46" i="62"/>
  <c r="M21" i="62"/>
  <c r="L32" i="62"/>
  <c r="L71" i="62"/>
  <c r="L31" i="62"/>
  <c r="M46" i="62"/>
  <c r="R25" i="63"/>
  <c r="M13" i="62" l="1"/>
  <c r="M41" i="62"/>
  <c r="M20" i="62"/>
  <c r="O18" i="62"/>
  <c r="M53" i="62"/>
  <c r="M38" i="62"/>
  <c r="M31" i="62"/>
  <c r="O36" i="62"/>
  <c r="M65" i="62"/>
  <c r="O49" i="62"/>
  <c r="M24" i="62"/>
  <c r="M35" i="62"/>
  <c r="O33" i="62"/>
  <c r="O15" i="62"/>
  <c r="M51" i="62"/>
  <c r="M37" i="62"/>
  <c r="O7" i="62"/>
  <c r="O22" i="62"/>
  <c r="J121" i="39" l="1"/>
  <c r="J470" i="39"/>
  <c r="J464" i="39"/>
  <c r="J460" i="39"/>
  <c r="J76" i="39"/>
  <c r="J288" i="39"/>
  <c r="J286" i="39"/>
  <c r="J235" i="39"/>
  <c r="J390" i="39"/>
  <c r="J414" i="39"/>
  <c r="J441" i="39"/>
  <c r="J361" i="39"/>
  <c r="J136" i="39"/>
  <c r="J233" i="39"/>
  <c r="J67" i="39"/>
  <c r="J277" i="39"/>
  <c r="J283" i="39"/>
  <c r="J223" i="39"/>
  <c r="J388" i="39"/>
  <c r="J452" i="39"/>
  <c r="J323" i="39"/>
  <c r="J260" i="39"/>
  <c r="J111" i="39"/>
  <c r="J17" i="39"/>
  <c r="J401" i="39"/>
  <c r="J424" i="39"/>
  <c r="J217" i="39"/>
  <c r="J325" i="39"/>
  <c r="J313" i="39"/>
  <c r="J106" i="39"/>
  <c r="J212" i="39"/>
  <c r="J363" i="39"/>
  <c r="J400" i="39"/>
  <c r="J32" i="39"/>
  <c r="J54" i="39"/>
  <c r="J255" i="39"/>
  <c r="J163" i="39"/>
  <c r="J110" i="39"/>
  <c r="J315" i="39"/>
  <c r="J471" i="39"/>
  <c r="J434" i="39"/>
  <c r="J103" i="39"/>
  <c r="J324" i="39"/>
  <c r="J362" i="39"/>
  <c r="J229" i="39"/>
  <c r="J357" i="39"/>
  <c r="J368" i="39"/>
  <c r="J135" i="39"/>
  <c r="J264" i="39"/>
  <c r="J177" i="39"/>
  <c r="J241" i="39"/>
  <c r="J445" i="39"/>
  <c r="J279" i="39"/>
  <c r="J145" i="39"/>
  <c r="J266" i="39"/>
  <c r="J81" i="39"/>
  <c r="J469" i="39"/>
  <c r="J96" i="39"/>
  <c r="J91" i="39"/>
  <c r="J115" i="39"/>
  <c r="J251" i="39"/>
  <c r="J210" i="39"/>
  <c r="J419" i="39"/>
  <c r="J74" i="39"/>
  <c r="J263" i="39"/>
  <c r="J292" i="39"/>
  <c r="J377" i="39"/>
  <c r="J214" i="39"/>
  <c r="J127" i="39"/>
  <c r="J299" i="39"/>
  <c r="J374" i="39"/>
  <c r="J219" i="39"/>
  <c r="J181" i="39"/>
  <c r="J162" i="39"/>
  <c r="J252" i="39"/>
  <c r="J446" i="39"/>
  <c r="J338" i="39"/>
  <c r="J456" i="39"/>
  <c r="J200" i="39"/>
  <c r="J82" i="39"/>
  <c r="J347" i="39"/>
  <c r="J459" i="39"/>
  <c r="J295" i="39"/>
  <c r="J109" i="39"/>
  <c r="J43" i="39"/>
  <c r="J123" i="39"/>
  <c r="J355" i="39"/>
  <c r="J42" i="39"/>
  <c r="J193" i="39"/>
  <c r="J118" i="39"/>
  <c r="J418" i="39"/>
  <c r="J128" i="39"/>
  <c r="J408" i="39"/>
  <c r="J25" i="39"/>
  <c r="J463" i="39"/>
  <c r="J358" i="39"/>
  <c r="J108" i="39"/>
  <c r="J149" i="39"/>
  <c r="J334" i="39"/>
  <c r="J451" i="39"/>
  <c r="J192" i="39"/>
  <c r="J220" i="39"/>
  <c r="J462" i="39"/>
  <c r="J66" i="39"/>
  <c r="J57" i="39"/>
  <c r="J389" i="39"/>
  <c r="J345" i="39"/>
  <c r="J289" i="39"/>
  <c r="J68" i="39"/>
  <c r="J392" i="39"/>
  <c r="J169" i="39"/>
  <c r="J47" i="39"/>
  <c r="J93" i="39"/>
  <c r="J130" i="39"/>
  <c r="J227" i="39"/>
  <c r="J120" i="39"/>
  <c r="J417" i="39"/>
  <c r="J206" i="39"/>
  <c r="J61" i="39"/>
  <c r="J370" i="39"/>
  <c r="J454" i="39"/>
  <c r="J439" i="39"/>
  <c r="J56" i="39"/>
  <c r="J9" i="39"/>
  <c r="J472" i="39"/>
  <c r="J278" i="39"/>
  <c r="J180" i="39"/>
  <c r="J24" i="39"/>
  <c r="J366" i="39"/>
  <c r="J238" i="39"/>
  <c r="J297" i="39"/>
  <c r="J15" i="39"/>
  <c r="J329" i="39"/>
  <c r="J282" i="39"/>
  <c r="J375" i="39"/>
  <c r="J104" i="39"/>
  <c r="J215" i="39"/>
  <c r="J190" i="39"/>
  <c r="J415" i="39"/>
  <c r="J105" i="39"/>
  <c r="J84" i="39"/>
  <c r="J287" i="39"/>
  <c r="J228" i="39"/>
  <c r="J189" i="39"/>
  <c r="J449" i="39"/>
  <c r="J349" i="39"/>
  <c r="J254" i="39"/>
  <c r="J258" i="39"/>
  <c r="J450" i="39"/>
  <c r="J402" i="39"/>
  <c r="J337" i="39"/>
  <c r="J78" i="39"/>
  <c r="J191" i="39"/>
  <c r="J312" i="39"/>
  <c r="J143" i="39"/>
  <c r="J113" i="39"/>
  <c r="J339" i="39"/>
  <c r="J52" i="39"/>
  <c r="J245" i="39"/>
  <c r="J327" i="39"/>
  <c r="J461" i="39"/>
  <c r="J218" i="39"/>
  <c r="J188" i="39"/>
  <c r="J267" i="39"/>
  <c r="J131" i="39"/>
  <c r="J226" i="39"/>
  <c r="J262" i="39"/>
  <c r="J271" i="39"/>
  <c r="J101" i="39"/>
  <c r="J307" i="39"/>
  <c r="J410" i="39"/>
  <c r="J237" i="39"/>
  <c r="J246" i="39"/>
  <c r="J453" i="39"/>
  <c r="J384" i="39"/>
  <c r="J222" i="39"/>
  <c r="J244" i="39"/>
  <c r="J294" i="39"/>
  <c r="J183" i="39"/>
  <c r="J242" i="39"/>
  <c r="J142" i="39"/>
  <c r="J331" i="39"/>
  <c r="J114" i="39"/>
  <c r="J328" i="39"/>
  <c r="J87" i="39"/>
  <c r="J298" i="39"/>
  <c r="J320" i="39"/>
  <c r="J139" i="39"/>
  <c r="J122" i="39"/>
  <c r="J19" i="39"/>
  <c r="J72" i="39"/>
  <c r="J155" i="39"/>
  <c r="J60" i="39"/>
  <c r="J88" i="39"/>
  <c r="J421" i="39"/>
  <c r="J86" i="39"/>
  <c r="J175" i="39"/>
  <c r="J168" i="39"/>
  <c r="J318" i="39"/>
  <c r="J107" i="39"/>
  <c r="J179" i="39"/>
  <c r="J353" i="39"/>
  <c r="J316" i="39"/>
  <c r="J125" i="39"/>
  <c r="J154" i="39"/>
  <c r="J171" i="39"/>
  <c r="J48" i="39"/>
  <c r="J148" i="39"/>
  <c r="J133" i="39"/>
  <c r="J373" i="39"/>
  <c r="J378" i="39"/>
  <c r="J232" i="39"/>
  <c r="J240" i="39"/>
  <c r="J59" i="39"/>
  <c r="J195" i="39"/>
  <c r="J53" i="39"/>
  <c r="J98" i="39"/>
  <c r="J185" i="39"/>
  <c r="J230" i="39"/>
  <c r="J380" i="39"/>
  <c r="J62" i="39"/>
  <c r="J90" i="39"/>
  <c r="J34" i="39"/>
  <c r="J38" i="39"/>
  <c r="J94" i="39"/>
  <c r="J387" i="39"/>
  <c r="J381" i="39"/>
  <c r="J55" i="39"/>
  <c r="J248" i="39"/>
  <c r="J27" i="39"/>
  <c r="J304" i="39"/>
  <c r="J187" i="39"/>
  <c r="J31" i="39"/>
  <c r="J468" i="39"/>
  <c r="J398" i="39"/>
  <c r="J409" i="39"/>
  <c r="J354" i="39"/>
  <c r="J36" i="39"/>
  <c r="J314" i="39"/>
  <c r="J276" i="39"/>
  <c r="J13" i="39"/>
  <c r="J435" i="39"/>
  <c r="J367" i="39"/>
  <c r="J291" i="39"/>
  <c r="J274" i="39"/>
  <c r="J360" i="39"/>
  <c r="J172" i="39"/>
  <c r="J403" i="39"/>
  <c r="J58" i="39"/>
  <c r="J45" i="39"/>
  <c r="J234" i="39"/>
  <c r="J16" i="39"/>
  <c r="J194" i="39"/>
  <c r="J332" i="39"/>
  <c r="J102" i="39"/>
  <c r="J420" i="39"/>
  <c r="J225" i="39"/>
  <c r="J21" i="39"/>
  <c r="J204" i="39"/>
  <c r="J369" i="39"/>
  <c r="J8" i="39"/>
  <c r="J49" i="39"/>
  <c r="J296" i="39"/>
  <c r="J259" i="39"/>
  <c r="J340" i="39"/>
  <c r="J425" i="39"/>
  <c r="J211" i="39"/>
  <c r="J161" i="39"/>
  <c r="J330" i="39"/>
  <c r="J37" i="39"/>
  <c r="J213" i="39"/>
  <c r="J156" i="39"/>
  <c r="J396" i="39"/>
  <c r="J138" i="39"/>
  <c r="J321" i="39"/>
  <c r="J63" i="39"/>
  <c r="J26" i="39"/>
  <c r="J385" i="39"/>
  <c r="J301" i="39"/>
  <c r="J455" i="39"/>
  <c r="J416" i="39"/>
  <c r="J221" i="39"/>
  <c r="J436" i="39"/>
  <c r="J216" i="39"/>
  <c r="J348" i="39"/>
  <c r="J281" i="39"/>
  <c r="J205" i="39"/>
  <c r="J438" i="39"/>
  <c r="J275" i="39"/>
  <c r="J99" i="39"/>
  <c r="J317" i="39"/>
  <c r="J129" i="39"/>
  <c r="J79" i="39"/>
  <c r="J336" i="39"/>
  <c r="J428" i="39"/>
  <c r="J272" i="39"/>
  <c r="J376" i="39"/>
  <c r="J70" i="39"/>
  <c r="J73" i="39"/>
  <c r="J199" i="39"/>
  <c r="J371" i="39"/>
  <c r="J116" i="39"/>
  <c r="J22" i="39"/>
  <c r="J165" i="39"/>
  <c r="J176" i="39"/>
  <c r="J256" i="39"/>
  <c r="J153" i="39"/>
  <c r="J268" i="39"/>
  <c r="J407" i="39"/>
  <c r="J164" i="39"/>
  <c r="J412" i="39"/>
  <c r="J364" i="39"/>
  <c r="J203" i="39"/>
  <c r="J35" i="39"/>
  <c r="J391" i="39"/>
  <c r="J209" i="39"/>
  <c r="J7" i="39"/>
  <c r="J146" i="39"/>
  <c r="J124" i="39"/>
  <c r="J458" i="39"/>
  <c r="J467" i="39"/>
  <c r="J447" i="39"/>
  <c r="J50" i="39"/>
  <c r="J126" i="39"/>
  <c r="J300" i="39"/>
  <c r="J442" i="39"/>
  <c r="J141" i="39"/>
  <c r="J97" i="39"/>
  <c r="J306" i="39"/>
  <c r="J11" i="39"/>
  <c r="J311" i="39"/>
  <c r="J39" i="39"/>
  <c r="J160" i="39"/>
  <c r="J303" i="39"/>
  <c r="J30" i="39"/>
  <c r="J399" i="39"/>
  <c r="J308" i="39"/>
  <c r="J404" i="39"/>
  <c r="J152" i="39"/>
  <c r="J265" i="39"/>
  <c r="J394" i="39"/>
  <c r="J273" i="39"/>
  <c r="J326" i="39"/>
  <c r="J290" i="39"/>
  <c r="J77" i="39"/>
  <c r="J365" i="39"/>
  <c r="J100" i="39"/>
  <c r="J433" i="39"/>
  <c r="J383" i="39"/>
  <c r="J443" i="39"/>
  <c r="J64" i="39"/>
  <c r="J411" i="39"/>
  <c r="J85" i="39"/>
  <c r="J344" i="39"/>
  <c r="J239" i="39"/>
  <c r="J167" i="39"/>
  <c r="J132" i="39"/>
  <c r="J119" i="39"/>
  <c r="J46" i="39"/>
  <c r="J12" i="39"/>
  <c r="J29" i="39"/>
  <c r="J393" i="39"/>
  <c r="J465" i="39"/>
  <c r="J231" i="39"/>
  <c r="J346" i="39"/>
  <c r="J250" i="39"/>
  <c r="J335" i="39"/>
  <c r="J356" i="39"/>
  <c r="J397" i="39"/>
  <c r="J158" i="39"/>
  <c r="J350" i="39"/>
  <c r="J413" i="39"/>
  <c r="J14" i="39"/>
  <c r="J198" i="39"/>
  <c r="J10" i="39"/>
  <c r="J144" i="39"/>
  <c r="J261" i="39"/>
  <c r="J440" i="39"/>
  <c r="J89" i="39"/>
  <c r="J247" i="39"/>
  <c r="J405" i="39"/>
  <c r="J426" i="39"/>
  <c r="J174" i="39"/>
  <c r="J341" i="39"/>
  <c r="J310" i="39"/>
  <c r="J117" i="39"/>
  <c r="J197" i="39"/>
  <c r="J151" i="39"/>
  <c r="J112" i="39"/>
  <c r="J95" i="39"/>
  <c r="J431" i="39"/>
  <c r="J184" i="39"/>
  <c r="J173" i="39"/>
  <c r="J157" i="39"/>
  <c r="J134" i="39"/>
  <c r="J343" i="39"/>
  <c r="J305" i="39"/>
  <c r="J437" i="39"/>
  <c r="J196" i="39"/>
  <c r="J159" i="39"/>
  <c r="J430" i="39"/>
  <c r="J186" i="39"/>
  <c r="J166" i="39"/>
  <c r="J69" i="39"/>
  <c r="J293" i="39"/>
  <c r="J65" i="39"/>
  <c r="J352" i="39"/>
  <c r="J236" i="39"/>
  <c r="J201" i="39"/>
  <c r="J80" i="39"/>
  <c r="J432" i="39"/>
  <c r="J395" i="39"/>
  <c r="J429" i="39"/>
  <c r="J83" i="39"/>
  <c r="J466" i="39"/>
  <c r="J208" i="39"/>
  <c r="J249" i="39"/>
  <c r="J422" i="39"/>
  <c r="J351" i="39"/>
  <c r="J137" i="39"/>
  <c r="J243" i="39"/>
  <c r="J386" i="39"/>
  <c r="J270" i="39"/>
  <c r="J333" i="39"/>
  <c r="J44" i="39"/>
  <c r="J23" i="39"/>
  <c r="J253" i="39"/>
  <c r="J224" i="39"/>
  <c r="J284" i="39"/>
  <c r="J302" i="39"/>
  <c r="J257" i="39"/>
  <c r="J309" i="39"/>
  <c r="J319" i="39"/>
  <c r="J71" i="39"/>
  <c r="J170" i="39"/>
  <c r="J75" i="39"/>
  <c r="J382" i="39"/>
  <c r="J28" i="39"/>
  <c r="J182" i="39"/>
  <c r="J269" i="39"/>
  <c r="J427" i="39"/>
  <c r="J41" i="39"/>
  <c r="J280" i="39"/>
  <c r="J342" i="39"/>
  <c r="J423" i="39"/>
  <c r="J379" i="39"/>
  <c r="J92" i="39"/>
  <c r="J457" i="39"/>
  <c r="J444" i="39"/>
  <c r="J359" i="39"/>
  <c r="J18" i="39"/>
  <c r="J322" i="39"/>
  <c r="J202" i="39"/>
  <c r="J448" i="39"/>
  <c r="J150" i="39"/>
  <c r="J285" i="39"/>
  <c r="J178" i="39"/>
  <c r="J207" i="39"/>
  <c r="J140" i="39"/>
  <c r="J147" i="39"/>
  <c r="J40" i="39"/>
  <c r="J51" i="39"/>
  <c r="J372" i="39"/>
  <c r="J33" i="39"/>
  <c r="J20" i="39"/>
  <c r="J406" i="39"/>
  <c r="K16" i="70" l="1" a="1"/>
  <c r="K16" i="70" s="1"/>
  <c r="K19" i="70" a="1"/>
  <c r="K19" i="70" s="1"/>
  <c r="K13" i="70" a="1"/>
  <c r="K13" i="70" s="1"/>
  <c r="K20" i="70" a="1"/>
  <c r="K20" i="70" s="1"/>
  <c r="K23" i="70" a="1"/>
  <c r="K23" i="70" s="1"/>
  <c r="K21" i="70" a="1"/>
  <c r="K21" i="70" s="1"/>
  <c r="K22" i="70" a="1"/>
  <c r="K22" i="70" s="1"/>
  <c r="K14" i="70" a="1"/>
  <c r="K14" i="70" s="1"/>
  <c r="K15" i="70" a="1"/>
  <c r="K15" i="70" s="1"/>
  <c r="K24" i="70" a="1"/>
  <c r="K24" i="70" s="1"/>
  <c r="K17" i="70" a="1"/>
  <c r="K17" i="70" s="1"/>
  <c r="K25" i="70" a="1"/>
  <c r="K25" i="70" s="1"/>
  <c r="K18" i="70" a="1"/>
  <c r="K18" i="7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P11" authorId="0" shapeId="0" xr:uid="{3702EA03-705C-4E73-9F85-D800434E971E}">
      <text>
        <r>
          <rPr>
            <b/>
            <sz val="9"/>
            <color indexed="81"/>
            <rFont val="Tahoma"/>
            <family val="2"/>
          </rPr>
          <t>Isaac:</t>
        </r>
        <r>
          <rPr>
            <sz val="9"/>
            <color indexed="81"/>
            <rFont val="Tahoma"/>
            <family val="2"/>
          </rPr>
          <t xml:space="preserve">
(e.g. 21-6) // 21 is day, 6 is the month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J12" authorId="0" shapeId="0" xr:uid="{D5699B99-AC39-4BA7-B2B4-ED77DB73E929}">
      <text>
        <r>
          <rPr>
            <b/>
            <sz val="9"/>
            <color indexed="81"/>
            <rFont val="Tahoma"/>
            <family val="2"/>
          </rPr>
          <t>Admin:</t>
        </r>
        <r>
          <rPr>
            <sz val="9"/>
            <color indexed="81"/>
            <rFont val="Tahoma"/>
            <family val="2"/>
          </rPr>
          <t xml:space="preserve">
Do not delete this formula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N23" authorId="0" shapeId="0" xr:uid="{7BE66AD2-BBFB-4896-A72A-DCEB1C13181E}">
      <text>
        <r>
          <rPr>
            <b/>
            <sz val="9"/>
            <color indexed="81"/>
            <rFont val="Tahoma"/>
            <family val="2"/>
          </rPr>
          <t>Admin:</t>
        </r>
        <r>
          <rPr>
            <sz val="9"/>
            <color indexed="81"/>
            <rFont val="Tahoma"/>
            <family val="2"/>
          </rPr>
          <t xml:space="preserve">
Oush them fir 300</t>
        </r>
      </text>
    </comment>
    <comment ref="N48" authorId="0" shapeId="0" xr:uid="{826B16C6-FAAA-4725-8DBB-A8E18028F052}">
      <text>
        <r>
          <rPr>
            <b/>
            <sz val="9"/>
            <color indexed="81"/>
            <rFont val="Tahoma"/>
            <family val="2"/>
          </rPr>
          <t>Admin:</t>
        </r>
        <r>
          <rPr>
            <sz val="9"/>
            <color indexed="81"/>
            <rFont val="Tahoma"/>
            <family val="2"/>
          </rPr>
          <t xml:space="preserve">
Push up to 600</t>
        </r>
      </text>
    </comment>
    <comment ref="N221" authorId="0" shapeId="0" xr:uid="{1E12387A-C7C1-4956-884F-BE4C8304933D}">
      <text>
        <r>
          <rPr>
            <b/>
            <sz val="9"/>
            <color indexed="81"/>
            <rFont val="Tahoma"/>
            <family val="2"/>
          </rPr>
          <t>Admin:</t>
        </r>
        <r>
          <rPr>
            <sz val="9"/>
            <color indexed="81"/>
            <rFont val="Tahoma"/>
            <family val="2"/>
          </rPr>
          <t xml:space="preserve">
Change this value - 300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7AB42A-CCB6-4FEC-9A7B-33433365E50B}" name="Connection" description="For Calendar in Data Model" type="104" refreshedVersion="0" saveData="1">
    <extLst>
      <ext xmlns:x15="http://schemas.microsoft.com/office/spreadsheetml/2010/11/main" uri="{DE250136-89BD-433C-8126-D09CA5730AF9}">
        <x15:connection id="Calendar"/>
      </ext>
    </extLst>
  </connection>
  <connection id="2" xr16:uid="{7B043389-A253-4652-B798-A4DEE1E43B45}" keepAlive="1" name="ModelConnection_ExternalData_1" description="Data Model" type="5" refreshedVersion="8" minRefreshableVersion="5" saveData="1">
    <dbPr connection="Data Model Connection" command="tbl_product_list" commandType="3"/>
    <extLst>
      <ext xmlns:x15="http://schemas.microsoft.com/office/spreadsheetml/2010/11/main" uri="{DE250136-89BD-433C-8126-D09CA5730AF9}">
        <x15:connection id="" model="1"/>
      </ext>
    </extLst>
  </connection>
  <connection id="3" xr16:uid="{B14E3FEB-09D0-4BB0-8F95-12B58E986F9F}" name="Query - Product Master" description="Connection to the 'Product Master' query in the workbook." type="100" refreshedVersion="8" minRefreshableVersion="5">
    <extLst>
      <ext xmlns:x15="http://schemas.microsoft.com/office/spreadsheetml/2010/11/main" uri="{DE250136-89BD-433C-8126-D09CA5730AF9}">
        <x15:connection id="8d6def17-3f44-48fe-bf87-1a41b887c1c4"/>
      </ext>
    </extLst>
  </connection>
  <connection id="4" xr16:uid="{CC5F4FBB-B419-45F4-9420-D236E0DC526C}" name="Query - tbl_product_list" description="Connection to the 'tbl_product_list' query in the workbook." type="100" refreshedVersion="8" minRefreshableVersion="5">
    <extLst>
      <ext xmlns:x15="http://schemas.microsoft.com/office/spreadsheetml/2010/11/main" uri="{DE250136-89BD-433C-8126-D09CA5730AF9}">
        <x15:connection id="60dc219e-0beb-49b7-9749-f1dc860d3575"/>
      </ext>
    </extLst>
  </connection>
  <connection id="5" xr16:uid="{27E1D26B-AFCB-4DB9-B72D-C0904A1AD10D}" name="Query - tbl_product_price" description="Connection to the 'tbl_product_price' query in the workbook." type="100" refreshedVersion="8" minRefreshableVersion="5">
    <extLst>
      <ext xmlns:x15="http://schemas.microsoft.com/office/spreadsheetml/2010/11/main" uri="{DE250136-89BD-433C-8126-D09CA5730AF9}">
        <x15:connection id="da1dadba-4a5e-4ee1-af38-52094c3fbb1b"/>
      </ext>
    </extLst>
  </connection>
  <connection id="6" xr16:uid="{8F47A17E-FAF4-49B0-9804-AC4AD51A701F}" name="Query - tbl_product_target" description="Connection to the 'tbl_product_target' query in the workbook." type="100" refreshedVersion="8" minRefreshableVersion="5">
    <extLst>
      <ext xmlns:x15="http://schemas.microsoft.com/office/spreadsheetml/2010/11/main" uri="{DE250136-89BD-433C-8126-D09CA5730AF9}">
        <x15:connection id="a7c0a4c1-53d9-4d85-ae1a-9544a40259ef"/>
      </ext>
    </extLst>
  </connection>
  <connection id="7" xr16:uid="{48837248-5369-4454-BF89-806FD7FCCF7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BDEFA996-5597-4986-9E39-880383EACDB4}" name="WorksheetConnection_Book1!Sales_Table" description="Sales/Orders Table" type="102" refreshedVersion="8" minRefreshableVersion="5" saveData="1">
    <extLst>
      <ext xmlns:x15="http://schemas.microsoft.com/office/spreadsheetml/2010/11/main" uri="{DE250136-89BD-433C-8126-D09CA5730AF9}">
        <x15:connection id="Sales_Table">
          <x15:rangePr sourceName="_xlcn.WorksheetConnection_Book1Sales_Table1"/>
        </x15:connection>
      </ext>
    </extLst>
  </connection>
  <connection id="9" xr16:uid="{8BD94C25-A0D9-448E-A002-AF922F3CD98A}" name="WorksheetConnection_Sales_File_Isaac_Somuah.xlsx!tbl_Customers" description="Customers/Facilities" type="102" refreshedVersion="8" minRefreshableVersion="5" saveData="1">
    <extLst>
      <ext xmlns:x15="http://schemas.microsoft.com/office/spreadsheetml/2010/11/main" uri="{DE250136-89BD-433C-8126-D09CA5730AF9}">
        <x15:connection id="tbl_Customers">
          <x15:rangePr sourceName="_xlcn.WorksheetConnection_Sales_File_Isaac_Somuah.xlsxtbl_Customers1"/>
        </x15:connection>
      </ext>
    </extLst>
  </connection>
  <connection id="10" xr16:uid="{7055AD81-F411-4390-B8FD-396DDB397D3F}" name="WorksheetConnection_Sales_File_Isaac_Somuah.xlsx!tblCME" description="CMEs" type="102" refreshedVersion="8" minRefreshableVersion="5" saveData="1">
    <extLst>
      <ext xmlns:x15="http://schemas.microsoft.com/office/spreadsheetml/2010/11/main" uri="{DE250136-89BD-433C-8126-D09CA5730AF9}">
        <x15:connection id="tblCME">
          <x15:rangePr sourceName="_xlcn.WorksheetConnection_Sales_File_Isaac_Somuah.xlsxtblCME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5">
    <s v="ThisWorkbookDataModel"/>
    <s v="{[Calendar].[Date Hierarchy].[Year].&amp;[2024]}"/>
    <s v="{[tbl_Customers].[Facility Type].&amp;[Wholesale Pharmacies]}"/>
    <s v="{[tbl_product_list].[Product].&amp;[Otipax]}"/>
    <s v="{[Calendar].[W_MonthName].&amp;[Feb]}"/>
  </metadataStrings>
  <mdxMetadata count="4">
    <mdx n="0" f="s">
      <ms ns="1" c="0"/>
    </mdx>
    <mdx n="0" f="s">
      <ms ns="2" c="0"/>
    </mdx>
    <mdx n="0" f="s">
      <ms ns="3" c="0"/>
    </mdx>
    <mdx n="0" f="s">
      <ms ns="4" c="0"/>
    </mdx>
  </mdxMetadata>
  <futureMetadata name="XLDAPR" count="1">
    <bk>
      <extLst>
        <ext uri="{bdbb8cdc-fa1e-496e-a857-3c3f30c029c3}">
          <xda:dynamicArrayProperties fDynamic="1" fCollapsed="0"/>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<sst xmlns="http://schemas.openxmlformats.org/spreadsheetml/2006/main" count="5848" uniqueCount="822">
  <si>
    <t>Facility</t>
  </si>
  <si>
    <t>Product</t>
  </si>
  <si>
    <t>InvoiceDate</t>
  </si>
  <si>
    <t>Purchased_Qty</t>
  </si>
  <si>
    <t>Facilities</t>
  </si>
  <si>
    <t>May</t>
  </si>
  <si>
    <t>Apr</t>
  </si>
  <si>
    <t>Aug</t>
  </si>
  <si>
    <t>Feb</t>
  </si>
  <si>
    <t>Jan</t>
  </si>
  <si>
    <t>Jul</t>
  </si>
  <si>
    <t>Jun</t>
  </si>
  <si>
    <t>Mar</t>
  </si>
  <si>
    <t>Oct</t>
  </si>
  <si>
    <t>Sep</t>
  </si>
  <si>
    <t>SKU</t>
  </si>
  <si>
    <t>Target</t>
  </si>
  <si>
    <t>% Achieved</t>
  </si>
  <si>
    <t>Nov</t>
  </si>
  <si>
    <t>Dec</t>
  </si>
  <si>
    <t>Products</t>
  </si>
  <si>
    <t>Total</t>
  </si>
  <si>
    <t>Max Outline</t>
  </si>
  <si>
    <t>Q1</t>
  </si>
  <si>
    <t>Q2</t>
  </si>
  <si>
    <t>Q3</t>
  </si>
  <si>
    <t>Q4</t>
  </si>
  <si>
    <t>Row Labels</t>
  </si>
  <si>
    <t>Grand Total</t>
  </si>
  <si>
    <t>Balance</t>
  </si>
  <si>
    <t>% Ach</t>
  </si>
  <si>
    <t>Labels</t>
  </si>
  <si>
    <t>Full Year Sales (YTD) - Quarter</t>
  </si>
  <si>
    <t>SKUs</t>
  </si>
  <si>
    <t>Months</t>
  </si>
  <si>
    <t>This Report was designed Designed by Isaac Somuah
for Tridem Pharma MRs</t>
  </si>
  <si>
    <t>Acupan Inj</t>
  </si>
  <si>
    <t>Airport Women's Hospital</t>
  </si>
  <si>
    <t>Territory</t>
  </si>
  <si>
    <t>Region</t>
  </si>
  <si>
    <t>Facility Type</t>
  </si>
  <si>
    <t>Area</t>
  </si>
  <si>
    <t>Qty_</t>
  </si>
  <si>
    <t>Supplier</t>
  </si>
  <si>
    <t>Note</t>
  </si>
  <si>
    <t>W_MonthName</t>
  </si>
  <si>
    <t>WEEKLY REPORT</t>
  </si>
  <si>
    <t>Achieved</t>
  </si>
  <si>
    <t>Select Week</t>
  </si>
  <si>
    <t>2024 Target</t>
  </si>
  <si>
    <t>% Shared</t>
  </si>
  <si>
    <t>Activity</t>
  </si>
  <si>
    <t>Date</t>
  </si>
  <si>
    <t>Status</t>
  </si>
  <si>
    <t>Pharmacy</t>
  </si>
  <si>
    <t>Month</t>
  </si>
  <si>
    <t>SKU(s)</t>
  </si>
  <si>
    <t>Major Buyers</t>
  </si>
  <si>
    <t>Target Line</t>
  </si>
  <si>
    <t>Sales Per Product over months (Trend Analysis)</t>
  </si>
  <si>
    <t>Other Rep</t>
  </si>
  <si>
    <t>Retail Pharmacies</t>
  </si>
  <si>
    <t>Wholesale Pharmacies</t>
  </si>
  <si>
    <t>QUARTERLY CONTRIBUTION TO TOTAL SALES</t>
  </si>
  <si>
    <t>% QUARTERLY CONTRIBUTION TO TOTAL SALES</t>
  </si>
  <si>
    <t>Ach Sym</t>
  </si>
  <si>
    <t># of Facilities</t>
  </si>
  <si>
    <t>2024 TERRITORY PLAN SHEET</t>
  </si>
  <si>
    <t>VIEW DASHBOARD</t>
  </si>
  <si>
    <t>DETAILED REVIEW</t>
  </si>
  <si>
    <t>TERRITORY PLAN SUMMARY SHEET</t>
  </si>
  <si>
    <t>Shared</t>
  </si>
  <si>
    <t>#</t>
  </si>
  <si>
    <t>Projected
Growth</t>
  </si>
  <si>
    <t>CUSTOMERS</t>
  </si>
  <si>
    <t>VIEW  ORDERS</t>
  </si>
  <si>
    <t>CMEs</t>
  </si>
  <si>
    <t>Count of Facility</t>
  </si>
  <si>
    <t>Filter by Product</t>
  </si>
  <si>
    <t>Filter by Customer</t>
  </si>
  <si>
    <t>Contribution 
to 2024 Target</t>
  </si>
  <si>
    <t xml:space="preserve">% Contribution </t>
  </si>
  <si>
    <t>37 Military Hospital</t>
  </si>
  <si>
    <t>Atomic Road Pharmacy</t>
  </si>
  <si>
    <t>Bengali Hospital</t>
  </si>
  <si>
    <t>Chasca Pharmacy</t>
  </si>
  <si>
    <t>Dosty Pharmacy</t>
  </si>
  <si>
    <t>Ekuus Pharmacy</t>
  </si>
  <si>
    <t>Fiina Pharmacy</t>
  </si>
  <si>
    <t>GAEC Hospital</t>
  </si>
  <si>
    <t>Mother of God Hospital</t>
  </si>
  <si>
    <t>Nissi Pharmacy</t>
  </si>
  <si>
    <t>Origin Chemist</t>
  </si>
  <si>
    <t>Pantang Hospital</t>
  </si>
  <si>
    <t>Port Medical Center</t>
  </si>
  <si>
    <t>Raphal Medical Center</t>
  </si>
  <si>
    <t>Top Up Pharmacy</t>
  </si>
  <si>
    <t>UGMC</t>
  </si>
  <si>
    <t>Widama Pharmacy</t>
  </si>
  <si>
    <t>Unicom</t>
  </si>
  <si>
    <t>Bioflor Cap</t>
  </si>
  <si>
    <t>Bioflor Sach</t>
  </si>
  <si>
    <t>Otipax</t>
  </si>
  <si>
    <t>Cantonments</t>
  </si>
  <si>
    <t>Dzorwulu</t>
  </si>
  <si>
    <t>Ashaiman</t>
  </si>
  <si>
    <t>Asokwa Children's Hospital</t>
  </si>
  <si>
    <t>Spintex</t>
  </si>
  <si>
    <t>Bemuah Royal Hospital</t>
  </si>
  <si>
    <t>East Legon</t>
  </si>
  <si>
    <t>Madina</t>
  </si>
  <si>
    <t>Catholic Hospital, Battor</t>
  </si>
  <si>
    <t>Coy Paediatrics, Comm 6</t>
  </si>
  <si>
    <t>Danpong Medical Center</t>
  </si>
  <si>
    <t>Darbem Clinic</t>
  </si>
  <si>
    <t>Del International Hospital</t>
  </si>
  <si>
    <t>Dzomoko Medical Center</t>
  </si>
  <si>
    <t>Eastern Regional Hospital</t>
  </si>
  <si>
    <t>Euracare Advanced Diagnostics and Heart Centre</t>
  </si>
  <si>
    <t>Family Health Hospital</t>
  </si>
  <si>
    <t>Focos Orthopaedic Hospital</t>
  </si>
  <si>
    <t>Ga East Municipal Hospital</t>
  </si>
  <si>
    <t>Ga North Municipal Hospital</t>
  </si>
  <si>
    <t>Haatso</t>
  </si>
  <si>
    <t>Healthwise Medical Center, Tema</t>
  </si>
  <si>
    <t>Ho Municipal Hospital</t>
  </si>
  <si>
    <t>Ho Teaching Hospital</t>
  </si>
  <si>
    <t>Inkoom Hospital</t>
  </si>
  <si>
    <t>International Maritime Hospital (IMaH)</t>
  </si>
  <si>
    <t>Jubail Specialist Hospital</t>
  </si>
  <si>
    <t>Komfo Anokye Teaching Hospital</t>
  </si>
  <si>
    <t>Kopa Clinic, Krachi</t>
  </si>
  <si>
    <t>Amasaman</t>
  </si>
  <si>
    <t>Lagoon Clinic</t>
  </si>
  <si>
    <t>Legon Hospital</t>
  </si>
  <si>
    <t>Lekma Hospital</t>
  </si>
  <si>
    <t>Lister Hospital</t>
  </si>
  <si>
    <t>Living Waters Hospital</t>
  </si>
  <si>
    <t>Madina Polyclinic, Rawlings Circle</t>
  </si>
  <si>
    <t>Maternal and Child Health Hospital</t>
  </si>
  <si>
    <t>Medifem Hospital</t>
  </si>
  <si>
    <t>Adenta</t>
  </si>
  <si>
    <t>Narh-Bita Hospital</t>
  </si>
  <si>
    <t>Kwabenya</t>
  </si>
  <si>
    <t>Nyaho Medical Center, Airport</t>
  </si>
  <si>
    <t>Ogbojo Polyclinic</t>
  </si>
  <si>
    <t>Pentecost Hospital, Madina</t>
  </si>
  <si>
    <t>Police Hospital</t>
  </si>
  <si>
    <t>Presby Hospital, Donkokrom Afram Plains</t>
  </si>
  <si>
    <t>Dodowa</t>
  </si>
  <si>
    <t>St. Dominic's Hospital</t>
  </si>
  <si>
    <t>St. John of God Hospital</t>
  </si>
  <si>
    <t>St. Joseph's Hospital</t>
  </si>
  <si>
    <t>Sunyani SDA Hospital</t>
  </si>
  <si>
    <t>Tema General Hospital</t>
  </si>
  <si>
    <t>Tema Polyclinic C2</t>
  </si>
  <si>
    <t>The Bank Hospital</t>
  </si>
  <si>
    <t>Trust Hospital</t>
  </si>
  <si>
    <t>Valley View SDA Hospital</t>
  </si>
  <si>
    <t>VRA Hospital</t>
  </si>
  <si>
    <t>Association</t>
  </si>
  <si>
    <t>Pharmacy Cluster</t>
  </si>
  <si>
    <t>Brobbson Pharmacy</t>
  </si>
  <si>
    <t>Prime Pharmacy</t>
  </si>
  <si>
    <t>Verdi Pharmacy</t>
  </si>
  <si>
    <t>Tema 1</t>
  </si>
  <si>
    <t>Pig Farm</t>
  </si>
  <si>
    <t>Amanfro Pharmacy</t>
  </si>
  <si>
    <t>Tema 2 (Dawhenya)</t>
  </si>
  <si>
    <t>Ashaiman Pharmacy</t>
  </si>
  <si>
    <t>Biolink Pharmacy, Dodowa</t>
  </si>
  <si>
    <t>Bubune Pharmacy Retail</t>
  </si>
  <si>
    <t>Burma Camp Pharmacy</t>
  </si>
  <si>
    <t>Care Channel Pharmacy</t>
  </si>
  <si>
    <t>Chris Pharma, Kdua</t>
  </si>
  <si>
    <t>Citi &amp; Fit Pharmacy</t>
  </si>
  <si>
    <t>CureAid Pharmacy, Adenta</t>
  </si>
  <si>
    <t>Eric Chemist, Akosombo</t>
  </si>
  <si>
    <t>Ernest Chemist RW</t>
  </si>
  <si>
    <t>Evercare Health Services, Pharmacy</t>
  </si>
  <si>
    <t>Gabson Pharmacy, Koforidua</t>
  </si>
  <si>
    <t>Kingstreet Pharmacy</t>
  </si>
  <si>
    <t>Lloylan Pharmacy</t>
  </si>
  <si>
    <t>Madina Estate Pharmacy</t>
  </si>
  <si>
    <t>Matell Chemists</t>
  </si>
  <si>
    <t>Naabson Pharmacy, Tema</t>
  </si>
  <si>
    <t>Nu Med Pharmacy</t>
  </si>
  <si>
    <t>P&amp;J Pharmacy, Nsawam</t>
  </si>
  <si>
    <t>Prolife Pharmacy</t>
  </si>
  <si>
    <t>Randy Pharmacy</t>
  </si>
  <si>
    <t>Rock Chemists, Kwabenya</t>
  </si>
  <si>
    <t>Selack Pharmacy, Akatsi</t>
  </si>
  <si>
    <t>Trafalgar Gate Pharmacy</t>
  </si>
  <si>
    <t>Worldview Pharmacy</t>
  </si>
  <si>
    <t>Meditab Pharmacy</t>
  </si>
  <si>
    <t>Unicom Retail Depo</t>
  </si>
  <si>
    <t>Add Pharma Wholesale</t>
  </si>
  <si>
    <t>Bedita Pharmaceuticals</t>
  </si>
  <si>
    <t>Drugix Pharmacy</t>
  </si>
  <si>
    <t>ECPL Wholesale</t>
  </si>
  <si>
    <t>Kofikrom Pharmacy</t>
  </si>
  <si>
    <t>Leetonia Pharmacy Wholesale</t>
  </si>
  <si>
    <t>Medimart Pharmacy</t>
  </si>
  <si>
    <t>Top Up Pharmacy WS, C11</t>
  </si>
  <si>
    <t>Unicom Wholesale - Ashaiman</t>
  </si>
  <si>
    <t>Unicom Wholesale - Dome</t>
  </si>
  <si>
    <t>Unicom Wholesale - Kumasi</t>
  </si>
  <si>
    <t>Unicom Wholesale - Mallam</t>
  </si>
  <si>
    <t>Unicom Wholesale - Nanakrom</t>
  </si>
  <si>
    <t>Unicom Wholesale - Ofankor</t>
  </si>
  <si>
    <t>Unicom Wholesale - Tantra</t>
  </si>
  <si>
    <t>ECPL</t>
  </si>
  <si>
    <t>ObaantanPa Hospital</t>
  </si>
  <si>
    <t>Tridem</t>
  </si>
  <si>
    <t>Hospital RP</t>
  </si>
  <si>
    <t>Acupan</t>
  </si>
  <si>
    <t>Done</t>
  </si>
  <si>
    <t>Pharmacy RP</t>
  </si>
  <si>
    <t>Bioflor, Otipax</t>
  </si>
  <si>
    <t>Burns</t>
  </si>
  <si>
    <t>RTM</t>
  </si>
  <si>
    <t>Origin Chemist Dawhenya; Dosty Wholesale; Dosty Comm 25​</t>
  </si>
  <si>
    <t>Anaesthesia Society of Ghana</t>
  </si>
  <si>
    <t>RTM*</t>
  </si>
  <si>
    <t>Acupan, Bioflor, Otipax</t>
  </si>
  <si>
    <t>ECPL Dzorwulu; Add Pharma Pig Farm</t>
  </si>
  <si>
    <t>Paedics</t>
  </si>
  <si>
    <t>Frontliners - Kumasi</t>
  </si>
  <si>
    <t>A&amp;E, Orthopaedics</t>
  </si>
  <si>
    <t>Top Up Pharmacy, ECPL (Spintex)</t>
  </si>
  <si>
    <t>ENT</t>
  </si>
  <si>
    <t>Acupan, Otipax</t>
  </si>
  <si>
    <t>ECL Volta Palace; Worldview Pharmacy</t>
  </si>
  <si>
    <t>Anaesthesia</t>
  </si>
  <si>
    <t>Pharmacy Cluster*</t>
  </si>
  <si>
    <t>ECL Koala; ECL Cantonments; ECPL Labone; ECPL Burma Camp</t>
  </si>
  <si>
    <t>Surgical, ENT</t>
  </si>
  <si>
    <t>ENT Nurses Meeting - Greater Accra</t>
  </si>
  <si>
    <t>Orthopaedics</t>
  </si>
  <si>
    <t>Medical</t>
  </si>
  <si>
    <t>Acupan, Bioflor</t>
  </si>
  <si>
    <t>Bioflor</t>
  </si>
  <si>
    <t>ENT Nurses Meeting - Volta Region</t>
  </si>
  <si>
    <t>Acupan, Otipax, Bioflor</t>
  </si>
  <si>
    <t>Surgical</t>
  </si>
  <si>
    <t>Hospital RP*</t>
  </si>
  <si>
    <t>Obs &amp; Gyne</t>
  </si>
  <si>
    <t>ENT National AGM</t>
  </si>
  <si>
    <t>Otipax, Bioflor</t>
  </si>
  <si>
    <t>Emergency</t>
  </si>
  <si>
    <t>ECL Attraco, ECL Nester, Care Channel</t>
  </si>
  <si>
    <t>Bioflor, Otipax, Acupan</t>
  </si>
  <si>
    <t>Nurses Training</t>
  </si>
  <si>
    <t>Nurses - A&amp;E</t>
  </si>
  <si>
    <t>Pharmacists</t>
  </si>
  <si>
    <t>"+/-"</t>
  </si>
  <si>
    <t>Prescribers</t>
  </si>
  <si>
    <t>Sales Personnel</t>
  </si>
  <si>
    <t>MONTHLY TARGET</t>
  </si>
  <si>
    <t>Sales Entry</t>
  </si>
  <si>
    <t>Select period to view ➡</t>
  </si>
  <si>
    <t>PRODUCT PRICES</t>
  </si>
  <si>
    <t>Enter New Customer…</t>
  </si>
  <si>
    <t>Total Sales (GHC)</t>
  </si>
  <si>
    <t>Total Sales Volume</t>
  </si>
  <si>
    <t>Percent Sales Achieved</t>
  </si>
  <si>
    <t>Total Product Target</t>
  </si>
  <si>
    <t>% Contribution by Quarter</t>
  </si>
  <si>
    <t>Sales Dashboard</t>
  </si>
  <si>
    <t>Week Targets</t>
  </si>
  <si>
    <t>Month Targets</t>
  </si>
  <si>
    <t>Sales Summary for Graph</t>
  </si>
  <si>
    <t>Sales Summary for Tables</t>
  </si>
  <si>
    <t>Full Year Target &amp; Achieved</t>
  </si>
  <si>
    <t>Color Palette</t>
  </si>
  <si>
    <t>#002060</t>
  </si>
  <si>
    <t>#5b9bd5</t>
  </si>
  <si>
    <t>#a5a5a5</t>
  </si>
  <si>
    <t>#003b83</t>
  </si>
  <si>
    <t>Week Target</t>
  </si>
  <si>
    <t>Selected Year</t>
  </si>
  <si>
    <t>Selected Quarter</t>
  </si>
  <si>
    <t>Selected Month</t>
  </si>
  <si>
    <t>SALES FOR SELECTED PERIOD</t>
  </si>
  <si>
    <t>current date</t>
  </si>
  <si>
    <t>date of last record</t>
  </si>
  <si>
    <t>date_diff last rec</t>
  </si>
  <si>
    <t># of records</t>
  </si>
  <si>
    <t># of records this year</t>
  </si>
  <si>
    <t>Sales Analysis by Facilty</t>
  </si>
  <si>
    <t>Achieved For</t>
  </si>
  <si>
    <t>Year</t>
  </si>
  <si>
    <t>YTD Sales</t>
  </si>
  <si>
    <t>YEAR over YEAR</t>
  </si>
  <si>
    <t>Hale Pharmacy</t>
  </si>
  <si>
    <t>Clinical Meetings</t>
  </si>
  <si>
    <t>Last Meeting date</t>
  </si>
  <si>
    <t>No. of CMEs within selection</t>
  </si>
  <si>
    <t># of days ago</t>
  </si>
  <si>
    <t># of CMEs this year</t>
  </si>
  <si>
    <t>Strategy</t>
  </si>
  <si>
    <t>Public Hospitals</t>
  </si>
  <si>
    <t>Private Hospitals</t>
  </si>
  <si>
    <t># of customers who have orders</t>
  </si>
  <si>
    <t>Visible</t>
  </si>
  <si>
    <t>25 Medical Center</t>
  </si>
  <si>
    <t>Tema - Dawhenya</t>
  </si>
  <si>
    <t>Greater Accra</t>
  </si>
  <si>
    <t>Cantonments_Labone</t>
  </si>
  <si>
    <t>Acorn Medical, Tema</t>
  </si>
  <si>
    <t>Tema - Main</t>
  </si>
  <si>
    <t>Ada East District Hospital</t>
  </si>
  <si>
    <t>_Out Station</t>
  </si>
  <si>
    <t>Volta Region</t>
  </si>
  <si>
    <t>Add Pharma Retail (Tema)</t>
  </si>
  <si>
    <t>Add Pharma Retail, Pig Farm</t>
  </si>
  <si>
    <t>Spintex_Sakumono</t>
  </si>
  <si>
    <t>Adenta Pharmacy, Adenta</t>
  </si>
  <si>
    <t>Legon_Madina_Adenta_Oyarifa</t>
  </si>
  <si>
    <t>Adenta Pharmacy, East Legon</t>
  </si>
  <si>
    <t>Adniad Pharmacy</t>
  </si>
  <si>
    <t>AGA Hospital, Obuosi</t>
  </si>
  <si>
    <t>Ashanti Region</t>
  </si>
  <si>
    <t>Aide Chemist, Madina</t>
  </si>
  <si>
    <t>AirportCity_Dzorwulu</t>
  </si>
  <si>
    <t>Akai House Clinic</t>
  </si>
  <si>
    <t>Akatsi Municipal Hospital</t>
  </si>
  <si>
    <t>AKS Pharma, Taifa</t>
  </si>
  <si>
    <t>Amasaman_Ablekuma_Pokuase_Taifa_Medie</t>
  </si>
  <si>
    <t>AllSwell Pharmacy</t>
  </si>
  <si>
    <t>Achimota_Dome_Kwabenya_Haatso</t>
  </si>
  <si>
    <t>Alsons Pharmacy</t>
  </si>
  <si>
    <t>Amrahia_Oyibi_Dodowa</t>
  </si>
  <si>
    <t>Ananse Pharmacy</t>
  </si>
  <si>
    <t>Anil Pharmacy &amp; Mart</t>
  </si>
  <si>
    <t>Arakan Medical Center - Burma</t>
  </si>
  <si>
    <t>Asamang SDA Hospital</t>
  </si>
  <si>
    <t>Aseye Pharmacy Retail</t>
  </si>
  <si>
    <t>Ashaiman Comm Hospital</t>
  </si>
  <si>
    <t>Ashaiman Polyclinic</t>
  </si>
  <si>
    <t>N/A</t>
  </si>
  <si>
    <t>Banahene Specialist Hospital</t>
  </si>
  <si>
    <t>Batoul Pharmacy</t>
  </si>
  <si>
    <t>Bedita Pharmacy, Dzorwulu</t>
  </si>
  <si>
    <t>Bedita Pharmacy, Shiashie</t>
  </si>
  <si>
    <t>Bedita Pharmacy, Westland</t>
  </si>
  <si>
    <t>Bedita Wholesale, Tema</t>
  </si>
  <si>
    <t>Belah Pharmacy, East Legon</t>
  </si>
  <si>
    <t>Belah Pharmacy, North Legon</t>
  </si>
  <si>
    <t>Bennett Memorial Clinic - Madina</t>
  </si>
  <si>
    <t>Bethel Specialist Hospital</t>
  </si>
  <si>
    <t>Bibieni Government Hospital</t>
  </si>
  <si>
    <t>Biotic Pharmacy (Nungua)</t>
  </si>
  <si>
    <t>Teshie/Nungua</t>
  </si>
  <si>
    <t>Teshie_Nungua</t>
  </si>
  <si>
    <t>Biotic Pharmacy (Spintex)</t>
  </si>
  <si>
    <t>Bloom Medical Center</t>
  </si>
  <si>
    <t>Brobbson Pharmacy, Airport City</t>
  </si>
  <si>
    <t>Airport City</t>
  </si>
  <si>
    <t>Brobbson Pharmacy, Comm 10</t>
  </si>
  <si>
    <t>Brobbson Pharmacy, Comm 11</t>
  </si>
  <si>
    <t>Brobbson Pharmacy, Comm 24</t>
  </si>
  <si>
    <t>Brobbson Pharmacy, Comm 25</t>
  </si>
  <si>
    <t>Brobbson Pharmacy, Comm 26</t>
  </si>
  <si>
    <t>Brobbson Pharmacy, Comm 6</t>
  </si>
  <si>
    <t>Brobbson Pharmacy, East Legon</t>
  </si>
  <si>
    <t>Brobbson Pharmacy, Sakumono</t>
  </si>
  <si>
    <t>Brobbson Pharmacy, Savannah Junction</t>
  </si>
  <si>
    <t>Brobbson Pharmacy, Spintex Road</t>
  </si>
  <si>
    <t>Brobsson Pharmacy, East Legon</t>
  </si>
  <si>
    <t>C&amp;J Medicare Hospital and Diagnostic Centre</t>
  </si>
  <si>
    <t>C. S Allot Pharmacy</t>
  </si>
  <si>
    <t>Caads Pharmacy, Madina</t>
  </si>
  <si>
    <t>Cardinal Pharmacy</t>
  </si>
  <si>
    <t>Careplus Pharmacy</t>
  </si>
  <si>
    <t>Dome</t>
  </si>
  <si>
    <t>Carmos Pharmacy Limited</t>
  </si>
  <si>
    <t>Battor</t>
  </si>
  <si>
    <t>Eastern Region</t>
  </si>
  <si>
    <t>Christian Medical Center</t>
  </si>
  <si>
    <t>Nungua</t>
  </si>
  <si>
    <t>City Central Pharmacy, Afienya</t>
  </si>
  <si>
    <t>Tema - Afienya</t>
  </si>
  <si>
    <t>City Central Pharmacy, Mataheko</t>
  </si>
  <si>
    <t>CityCare Pharmacy</t>
  </si>
  <si>
    <t>Claron Health</t>
  </si>
  <si>
    <t>Coy Paediatrics, Comm 25</t>
  </si>
  <si>
    <t>Criss Pharmacy, Sakumono</t>
  </si>
  <si>
    <t>Sakumono</t>
  </si>
  <si>
    <t>Criss Pharmacy, Tema</t>
  </si>
  <si>
    <t>Crossroads Hospital</t>
  </si>
  <si>
    <t>Crystal Tabs Pharmacy</t>
  </si>
  <si>
    <t>CureAid Pharmacy, Oyarifa</t>
  </si>
  <si>
    <t>Oyarifa</t>
  </si>
  <si>
    <t>CureAid Pharmacy, Trassaco</t>
  </si>
  <si>
    <t>Cypser Pharmacy, Kwabenya</t>
  </si>
  <si>
    <t>Daelyn Pharmacy Ltd.</t>
  </si>
  <si>
    <t>Danpong Pharmacy, Nungua</t>
  </si>
  <si>
    <t>Danpong Pharmacy, Teshie</t>
  </si>
  <si>
    <t>Teshie</t>
  </si>
  <si>
    <t>Danslob Pharmacy Limited</t>
  </si>
  <si>
    <t>Dear Pharmacy (Lebanon)</t>
  </si>
  <si>
    <t>Dear Pharmacy (Mandela Park)</t>
  </si>
  <si>
    <t>Deedor Care Health Services</t>
  </si>
  <si>
    <t>Taifa</t>
  </si>
  <si>
    <t>Dinkal Pharmacy</t>
  </si>
  <si>
    <t>Dis-Chem Pharmacy Ltd</t>
  </si>
  <si>
    <t>Dixxons Pharmacy</t>
  </si>
  <si>
    <t>Doku Memorial Clinic</t>
  </si>
  <si>
    <t>Dome Community Clinic</t>
  </si>
  <si>
    <t>Dosty Pharmacy Retail, Comm 25 Adepa Junction</t>
  </si>
  <si>
    <t>Dosty Pharmacy, Comm 11</t>
  </si>
  <si>
    <t>Dosty Pharmacy, Comm 6</t>
  </si>
  <si>
    <t>Dosty Pharmacy, East Legon</t>
  </si>
  <si>
    <t>Dosty Pharmacy, Kpone</t>
  </si>
  <si>
    <t>Dosty Pharmacy, Michelle Camp</t>
  </si>
  <si>
    <t>Drugix Pharmacy, Airport</t>
  </si>
  <si>
    <t>Drugix Pharmacy, Dzorwulu</t>
  </si>
  <si>
    <t>Duet Pharmacy</t>
  </si>
  <si>
    <t>Dzofam Pharmacy</t>
  </si>
  <si>
    <t>Achimota</t>
  </si>
  <si>
    <t>East Airport Pharmacy</t>
  </si>
  <si>
    <t>East Wing Clinic</t>
  </si>
  <si>
    <t>Koforidua</t>
  </si>
  <si>
    <t>ECPL Retail East Legon</t>
  </si>
  <si>
    <t>ECPL Retail, Spintex</t>
  </si>
  <si>
    <t>ECPL Retail, West Airport</t>
  </si>
  <si>
    <t>ECPL Wholesale, Comm 11</t>
  </si>
  <si>
    <t>ECPL Wholesale, Spintex</t>
  </si>
  <si>
    <t>Edusei Executive Medical Center</t>
  </si>
  <si>
    <t>Ejisu Government Hospital</t>
  </si>
  <si>
    <t>Elenark Pharmacy</t>
  </si>
  <si>
    <t>Elvis Chemist, Ogbojo</t>
  </si>
  <si>
    <t>Empat-Caiquo Medical Centre</t>
  </si>
  <si>
    <t>Emret Pharmacy</t>
  </si>
  <si>
    <t>Enopaa Pharmacy</t>
  </si>
  <si>
    <t>Enyiresi Government Hospital</t>
  </si>
  <si>
    <t>Equity Pharmacy, Bathur St.</t>
  </si>
  <si>
    <t>Equity Pharmacy, East Legon Hills</t>
  </si>
  <si>
    <t>Equity Pharmacy, Jungle Avenue</t>
  </si>
  <si>
    <t>Akosombo</t>
  </si>
  <si>
    <t>Ernest Chemist, Airport 2</t>
  </si>
  <si>
    <t>Ernest Chemist, Attraco</t>
  </si>
  <si>
    <t>Ernest Chemist, Baatsona</t>
  </si>
  <si>
    <t>Ernest Chemist, Koala Cantonments</t>
  </si>
  <si>
    <t>Cantonments/Labone</t>
  </si>
  <si>
    <t>Ernest Chemist, Legon</t>
  </si>
  <si>
    <t>Ernest Chemist, Riviera</t>
  </si>
  <si>
    <t>Ernest Chemist, Spintex</t>
  </si>
  <si>
    <t>Ernest Chemist, Volta Place</t>
  </si>
  <si>
    <t>Espana Pharmacy</t>
  </si>
  <si>
    <t>Labone</t>
  </si>
  <si>
    <t>Excel Pharmacy</t>
  </si>
  <si>
    <t>F &amp; R Pharmacy and Mart</t>
  </si>
  <si>
    <t>Faithlife Chemist</t>
  </si>
  <si>
    <t>FCUBE Pharmacy</t>
  </si>
  <si>
    <t>Fidel Pharmacy, Kwabenya</t>
  </si>
  <si>
    <t>Fiden Clinic</t>
  </si>
  <si>
    <t>Flourish Pharmacy, Comm 11</t>
  </si>
  <si>
    <t>Franklyn Medical Center</t>
  </si>
  <si>
    <t>Frimata Super Market &amp; Pharmacy</t>
  </si>
  <si>
    <t>Fulani Pharmacy</t>
  </si>
  <si>
    <t>Ga West Municipal Hospital</t>
  </si>
  <si>
    <t>General Family Hospital</t>
  </si>
  <si>
    <t>GHACEM Clinic</t>
  </si>
  <si>
    <t>Glaxel Chemists</t>
  </si>
  <si>
    <t>Glenof Fertility And General Hospital</t>
  </si>
  <si>
    <t>Go Pharmacy</t>
  </si>
  <si>
    <t>Gopens Pharmacy, Retail</t>
  </si>
  <si>
    <t>Gopens Pharmacy, Wholesale</t>
  </si>
  <si>
    <t>GPHA Clinic, Tema</t>
  </si>
  <si>
    <t>Grace Memorial Hospital</t>
  </si>
  <si>
    <t>Greenville Hospital</t>
  </si>
  <si>
    <t>Havan Millenium Specialist Hospital</t>
  </si>
  <si>
    <t>Health Consult Pharmacy</t>
  </si>
  <si>
    <t>Healthnet Airport Medical Center</t>
  </si>
  <si>
    <t>Healthy Vita Pharmacy</t>
  </si>
  <si>
    <t>Helga Pharmacy</t>
  </si>
  <si>
    <t>Ho</t>
  </si>
  <si>
    <t>Ho Polyclinic</t>
  </si>
  <si>
    <t>Holy Family Hospital</t>
  </si>
  <si>
    <t>Jascob Pharmacy</t>
  </si>
  <si>
    <t>Joefiko Pharmacy</t>
  </si>
  <si>
    <t>Kade Government Hospital</t>
  </si>
  <si>
    <t>Kameram Pharmacy Ltd.</t>
  </si>
  <si>
    <t>Katamanso Health Center</t>
  </si>
  <si>
    <t>Keta Municipal Hospital</t>
  </si>
  <si>
    <t>Keta</t>
  </si>
  <si>
    <t>Kibi Government Hospital</t>
  </si>
  <si>
    <t>Kintampo Hospital</t>
  </si>
  <si>
    <t>Bono Region</t>
  </si>
  <si>
    <t>Koforidua SDA Hospital</t>
  </si>
  <si>
    <t>Kotoku Medical Center</t>
  </si>
  <si>
    <t>Kpone Polyclinic</t>
  </si>
  <si>
    <t>Krispat Hearing Center, Pig Farm</t>
  </si>
  <si>
    <t>Krispat Hearing Center, Tema</t>
  </si>
  <si>
    <t>Kumasi South Hospital</t>
  </si>
  <si>
    <t>Kuntanase Hospital, Bosomtwe</t>
  </si>
  <si>
    <t>Kwady Chemist, Africa Unity Rd Tema</t>
  </si>
  <si>
    <t>Kwady Chemist, Sixth Av. Tema</t>
  </si>
  <si>
    <t>Landmark Healthcare</t>
  </si>
  <si>
    <t>Lapaz Community Annex</t>
  </si>
  <si>
    <t>Legacy Medical Centre</t>
  </si>
  <si>
    <t>Legon</t>
  </si>
  <si>
    <t>Lekma Polyclinc</t>
  </si>
  <si>
    <t>Lena Pharmacy, Ho</t>
  </si>
  <si>
    <t>Lovehill Medical Center</t>
  </si>
  <si>
    <t>M&amp;D Medical Center</t>
  </si>
  <si>
    <t>Medie</t>
  </si>
  <si>
    <t>Madina Polyclinic, Kekele</t>
  </si>
  <si>
    <t>Makay Pharmacy</t>
  </si>
  <si>
    <t>Malb Pharmacy</t>
  </si>
  <si>
    <t>Mall Clinic, AC Mall</t>
  </si>
  <si>
    <t>Mall Pharmacy, AC Mall</t>
  </si>
  <si>
    <t>Mall Pharmacy, Achimota</t>
  </si>
  <si>
    <t>Mall Pharmacy, Nungua</t>
  </si>
  <si>
    <t>Manhyia Hospital</t>
  </si>
  <si>
    <t>Manna Missions, Teshie</t>
  </si>
  <si>
    <t>Maple Mart Pharmacy</t>
  </si>
  <si>
    <t>Marah Pharmacy, Spintex</t>
  </si>
  <si>
    <t>Margaret Marquat Catholic Hospital</t>
  </si>
  <si>
    <t>Med4Cure Pharmacy</t>
  </si>
  <si>
    <t>Medimart Pharmacy Comm 1</t>
  </si>
  <si>
    <t>Medimart Pharmacy, Comm 11</t>
  </si>
  <si>
    <t>Medimart Pharmacy, Spintex</t>
  </si>
  <si>
    <t>Medipoint Pharmacy</t>
  </si>
  <si>
    <t>Meditab Pharmacy, ARS Roundabout</t>
  </si>
  <si>
    <t>Meditab Pharmacy, Kisseman</t>
  </si>
  <si>
    <t>Meditel Pharmacy</t>
  </si>
  <si>
    <t>Merciful Clinic</t>
  </si>
  <si>
    <t>Meridian Hospital</t>
  </si>
  <si>
    <t>Micabi Pharmacy</t>
  </si>
  <si>
    <t>Mighty Clinic Madina</t>
  </si>
  <si>
    <t>Milan Chemists</t>
  </si>
  <si>
    <t>Mission Clinic, Accra</t>
  </si>
  <si>
    <t>Mother Love Hospital</t>
  </si>
  <si>
    <t>Mount Carmel Hospital</t>
  </si>
  <si>
    <t>N&amp;A Pharmacy Ltd</t>
  </si>
  <si>
    <t>Naaky Pharmacy</t>
  </si>
  <si>
    <t>Nadela Hospital, Ashaiman</t>
  </si>
  <si>
    <t>Nadela Hospital, Tema</t>
  </si>
  <si>
    <t>Nestle Clinic</t>
  </si>
  <si>
    <t>New Ashongman Comm Hospital</t>
  </si>
  <si>
    <t>New Crystal Hospital, Ashaiman</t>
  </si>
  <si>
    <t>New Crystal Hospital, Michelle Camp</t>
  </si>
  <si>
    <t>New Crystal Hospital, Tema</t>
  </si>
  <si>
    <t>New Hope Hospital, Aflao</t>
  </si>
  <si>
    <t>New Star Ear Center</t>
  </si>
  <si>
    <t>New Star Ear Center Annex</t>
  </si>
  <si>
    <t>New Tafo Government Hospital</t>
  </si>
  <si>
    <t>Nkawie-Toase Government Hospital</t>
  </si>
  <si>
    <t>North Legon Hospital</t>
  </si>
  <si>
    <t>Nova Surgery Center</t>
  </si>
  <si>
    <t>Nyaho Primary Care, Airport</t>
  </si>
  <si>
    <t>Nyaho Primary Care, Tema</t>
  </si>
  <si>
    <t>Oasis Medical Clinic</t>
  </si>
  <si>
    <t>OBM Pharmacy</t>
  </si>
  <si>
    <t>Oduman Polyclinic</t>
  </si>
  <si>
    <t>Ablekuma</t>
  </si>
  <si>
    <t>Omari Clinic</t>
  </si>
  <si>
    <t>Origin Chemist, Addogonno</t>
  </si>
  <si>
    <t>Origin Chemist, Afariwa</t>
  </si>
  <si>
    <t>Origin Chemist, Amanfro</t>
  </si>
  <si>
    <t>Origin Chemist, Bethlehem</t>
  </si>
  <si>
    <t>Origin Chemist, C1</t>
  </si>
  <si>
    <t>Origin Chemist, C11</t>
  </si>
  <si>
    <t>Origin Chemist, C25</t>
  </si>
  <si>
    <t>Origin Chemist, East Legon</t>
  </si>
  <si>
    <t>Origin Chemist, Emef's Junction</t>
  </si>
  <si>
    <t>Origin Chemist, Mataheko</t>
  </si>
  <si>
    <t>Origin Chemist, Oyibi</t>
  </si>
  <si>
    <t>Origin Chemist, Spintex</t>
  </si>
  <si>
    <t>Origin Chemist, Zenu</t>
  </si>
  <si>
    <t>Others</t>
  </si>
  <si>
    <t>Oty's Pharmacy, Dodowa</t>
  </si>
  <si>
    <t>Oty's Pharmacy, Oyibi</t>
  </si>
  <si>
    <t>Palace Pharmacy, Cantonment</t>
  </si>
  <si>
    <t>Palace Pharmacy, Labone</t>
  </si>
  <si>
    <t>Pelben Pharmacy, Teshie-Malik</t>
  </si>
  <si>
    <t>PFC Clinic, Tema New Town</t>
  </si>
  <si>
    <t>Pharma Choice Pharmacy</t>
  </si>
  <si>
    <t>Pharma Choice Pharmacy, East Legon</t>
  </si>
  <si>
    <t>Pharmageorge Chemist, Atomic Road</t>
  </si>
  <si>
    <t>Pharmageorge Chemist, New Ashongman</t>
  </si>
  <si>
    <t>Pharmageorge Chemist, Welder</t>
  </si>
  <si>
    <t>Pharmalot Pharmacy, Kwabenya</t>
  </si>
  <si>
    <t>Pharmhaus Chemist</t>
  </si>
  <si>
    <t>Phersons Pharmacy, Dome</t>
  </si>
  <si>
    <t>Philta Pharmacy</t>
  </si>
  <si>
    <t>Pill Care Pharmacy</t>
  </si>
  <si>
    <t>Pilmar Pharmacy</t>
  </si>
  <si>
    <t>Police Clinic</t>
  </si>
  <si>
    <t>Prampram Polyclinic</t>
  </si>
  <si>
    <t>Prescott Hospital</t>
  </si>
  <si>
    <t>Prijo Pharmacy</t>
  </si>
  <si>
    <t>Prime Airport Shell</t>
  </si>
  <si>
    <t>Pro Vita Hospital</t>
  </si>
  <si>
    <t>Proh Pharmacy</t>
  </si>
  <si>
    <t>Quantum Pharmacy, Madina</t>
  </si>
  <si>
    <t>Quick Aid Pharmacy, Afienya Rd</t>
  </si>
  <si>
    <t>Quick Aid Pharmacy, C25</t>
  </si>
  <si>
    <t>R &amp; C Pharmacy</t>
  </si>
  <si>
    <t>Rehoboth Pharmacy</t>
  </si>
  <si>
    <t>Richben Pharmacy</t>
  </si>
  <si>
    <t>Rockwell Pharmacy</t>
  </si>
  <si>
    <t>Rokaap Pharmacy</t>
  </si>
  <si>
    <t>Rophi Pharmacy</t>
  </si>
  <si>
    <t>Royal Charisma Pharmacy</t>
  </si>
  <si>
    <t>S and S Medical Centre</t>
  </si>
  <si>
    <t>Teshiie</t>
  </si>
  <si>
    <t>Saani Pharmacy</t>
  </si>
  <si>
    <t>Sacred Heart Hospital</t>
  </si>
  <si>
    <t>Sakumono Community Hospital</t>
  </si>
  <si>
    <t>Sam J Specialist Hospital</t>
  </si>
  <si>
    <t>Samospharma Ltd</t>
  </si>
  <si>
    <t>Sanitas Pharmacy, Afienya Rd</t>
  </si>
  <si>
    <t>SDA Central Medical Stores, Kwadaso</t>
  </si>
  <si>
    <t>SDA Clinic Ashanti</t>
  </si>
  <si>
    <t>Shaggysco Pharmacy, Kwabenya</t>
  </si>
  <si>
    <t>Shai Osu Doku District Hospital</t>
  </si>
  <si>
    <t>Sinel Family Hospital</t>
  </si>
  <si>
    <t>Speed Medical Clinic</t>
  </si>
  <si>
    <t>Speed Pharmacy</t>
  </si>
  <si>
    <t>Spintex Community Hospital</t>
  </si>
  <si>
    <t>SSS Pharmacy</t>
  </si>
  <si>
    <t>St. Anne's Hospital, Juapong</t>
  </si>
  <si>
    <t>Akwatia</t>
  </si>
  <si>
    <t>St. Elizabeth Hospital</t>
  </si>
  <si>
    <t>Ahafo Region</t>
  </si>
  <si>
    <t>Amrahia</t>
  </si>
  <si>
    <t>St. John’s Hospital</t>
  </si>
  <si>
    <t>St. Luke Catholic Hospital</t>
  </si>
  <si>
    <t>St. Theresa Hospital, Hwidiem</t>
  </si>
  <si>
    <t>Staywell Pharmacy</t>
  </si>
  <si>
    <t>Sunshine Medical Center</t>
  </si>
  <si>
    <t>Sunyani</t>
  </si>
  <si>
    <t>Swanlake Pharmacy, Taifa</t>
  </si>
  <si>
    <t>Taifa Polyclinic</t>
  </si>
  <si>
    <t>Techiman Government Hospital</t>
  </si>
  <si>
    <t>Tema Manhean Health Centre</t>
  </si>
  <si>
    <t>Tema Oil Refinery (TOR) Clinic</t>
  </si>
  <si>
    <t>Tema Polyclinic C22</t>
  </si>
  <si>
    <t>Tema Womens Hospital</t>
  </si>
  <si>
    <t>Tepa Municipal Hospital</t>
  </si>
  <si>
    <t>Tetteh Quarshie Memorial Hospital</t>
  </si>
  <si>
    <t>The Mall Clinic, Nungua</t>
  </si>
  <si>
    <t>The Mall Pharmacy, Comm 25</t>
  </si>
  <si>
    <t>The Mall Pharmacy, Nungua</t>
  </si>
  <si>
    <t>Toffey Pharmacy &amp; Mart</t>
  </si>
  <si>
    <t>Top Pill Pharmacy, Comm 2</t>
  </si>
  <si>
    <t>Top Pill Pharmacy, Comm 8</t>
  </si>
  <si>
    <t>Top Up Pharmacy (Spintex)</t>
  </si>
  <si>
    <t>Top Up Pharmacy Clinic</t>
  </si>
  <si>
    <t>Top Up Pharmacy, Afienya Rd</t>
  </si>
  <si>
    <t>Top Up Pharmacy, Airport Residential</t>
  </si>
  <si>
    <t>Top Up Pharmacy, Coastal Estates</t>
  </si>
  <si>
    <t>Top Up Pharmacy, Comm 2</t>
  </si>
  <si>
    <t>Top Up Pharmacy, Comm 4</t>
  </si>
  <si>
    <t>Top Up Pharmacy, Comm 9</t>
  </si>
  <si>
    <t>Top Up Pharmacy, East Legon</t>
  </si>
  <si>
    <t>TopMED Pharmacy</t>
  </si>
  <si>
    <t>Total House Clinic</t>
  </si>
  <si>
    <t>Trust Clinic - Dome</t>
  </si>
  <si>
    <t>Trust Clinic, Madina</t>
  </si>
  <si>
    <t>Trust Clinic, Sakumono</t>
  </si>
  <si>
    <t>Trust Clinic, Tema</t>
  </si>
  <si>
    <t>Unicom Chemist Dome, Taifa Road</t>
  </si>
  <si>
    <t>Unicom Chemist Haatso, Agbogba Junction</t>
  </si>
  <si>
    <t>Unilever Clinic</t>
  </si>
  <si>
    <t>Urgent Care Hospital</t>
  </si>
  <si>
    <t>VALCO Hospital</t>
  </si>
  <si>
    <t>Vik-Tee Pharmacy</t>
  </si>
  <si>
    <t>WARA Hospital</t>
  </si>
  <si>
    <t>Wellmark Hospital</t>
  </si>
  <si>
    <t>Wellmark Pharmacy</t>
  </si>
  <si>
    <t>Widama Pharmacy (Lebanon)</t>
  </si>
  <si>
    <t>Willy G Pharmacy, Kwabenya</t>
  </si>
  <si>
    <t>Worldview Pharmacy, Airport</t>
  </si>
  <si>
    <t>Worldview Pharmacy, Arcade</t>
  </si>
  <si>
    <t>Worldview Pharmacy, Dzorwulu</t>
  </si>
  <si>
    <t>Wowora Government Hospital, Oti</t>
  </si>
  <si>
    <t>Oti Region</t>
  </si>
  <si>
    <t>Yeboah Hospital</t>
  </si>
  <si>
    <t>Yildiz Pharmacy (Mirage)</t>
  </si>
  <si>
    <t>Zoe Pharmacy</t>
  </si>
  <si>
    <t>Last Purchased</t>
  </si>
  <si>
    <t>Active?</t>
  </si>
  <si>
    <t>Select Forecast Period ➡</t>
  </si>
  <si>
    <t>Targeted?</t>
  </si>
  <si>
    <t>Achimota Hospital</t>
  </si>
  <si>
    <t>Equity Pharmacy</t>
  </si>
  <si>
    <t>Lena Pharmacy, Ashaiman</t>
  </si>
  <si>
    <t>Medimart Pharmacy, Marina</t>
  </si>
  <si>
    <t>Palace Pharmacy</t>
  </si>
  <si>
    <t xml:space="preserve"> Facilities</t>
  </si>
  <si>
    <t>2024 Allocation</t>
  </si>
  <si>
    <t>Next Purchase Date</t>
  </si>
  <si>
    <t>Last Purchase Qty</t>
  </si>
  <si>
    <t>Sum of 2024 Allocation</t>
  </si>
  <si>
    <t>Date Hierarchy</t>
  </si>
  <si>
    <t>Supplier Name</t>
  </si>
  <si>
    <t>Enter New Supplier…</t>
  </si>
  <si>
    <t># of customers targeted</t>
  </si>
  <si>
    <t>Calculations</t>
  </si>
  <si>
    <t>Qty</t>
  </si>
  <si>
    <t>Notes</t>
  </si>
  <si>
    <t>On Tender</t>
  </si>
  <si>
    <t>Week 1</t>
  </si>
  <si>
    <t>Week 2</t>
  </si>
  <si>
    <t>Week 3</t>
  </si>
  <si>
    <t>Week 4</t>
  </si>
  <si>
    <t>Week 5</t>
  </si>
  <si>
    <t>Zone 1</t>
  </si>
  <si>
    <t>Zone 2</t>
  </si>
  <si>
    <t>Zone 3</t>
  </si>
  <si>
    <t>Zone 4</t>
  </si>
  <si>
    <t>Day of the Week</t>
  </si>
  <si>
    <t>Week 6</t>
  </si>
  <si>
    <t/>
  </si>
  <si>
    <t>Monday</t>
  </si>
  <si>
    <t>Zone 5</t>
  </si>
  <si>
    <t>Zone 7</t>
  </si>
  <si>
    <t>Zone 9</t>
  </si>
  <si>
    <t>Outstation</t>
  </si>
  <si>
    <t>Tuesday</t>
  </si>
  <si>
    <t>Wednesday</t>
  </si>
  <si>
    <t>Zone 10</t>
  </si>
  <si>
    <t>Thursday</t>
  </si>
  <si>
    <t>Zone 6</t>
  </si>
  <si>
    <t>Zone 8</t>
  </si>
  <si>
    <t>Zone 11</t>
  </si>
  <si>
    <t>Friday</t>
  </si>
  <si>
    <t>Zone 12</t>
  </si>
  <si>
    <t>(blank)</t>
  </si>
  <si>
    <t>1046 on tender</t>
  </si>
  <si>
    <t>40 on tender</t>
  </si>
  <si>
    <t>My Qty</t>
  </si>
  <si>
    <t>Sum of My Qty</t>
  </si>
  <si>
    <t>2024</t>
  </si>
  <si>
    <t>2024 Achieved</t>
  </si>
  <si>
    <t>2024 Forecast Usage</t>
  </si>
  <si>
    <t>2024 Forecast Purchase Qty</t>
  </si>
  <si>
    <t>pending registration</t>
  </si>
  <si>
    <t>Losab Pharmacy, Nsawam</t>
  </si>
  <si>
    <t>Can Buy?</t>
  </si>
  <si>
    <t>Yes</t>
  </si>
  <si>
    <t>No</t>
  </si>
  <si>
    <t>Biotic Pharmacy</t>
  </si>
  <si>
    <t>Kwady Chemist</t>
  </si>
  <si>
    <t>Lena Pharmacy, Spintex</t>
  </si>
  <si>
    <t>Pharmageorge Pharmacy RW</t>
  </si>
  <si>
    <t>Pharmageorge Chemist, Mile 7</t>
  </si>
  <si>
    <t>Top Pill Pharmacy</t>
  </si>
  <si>
    <t>Stock Endorm Pharmacy with Otipax and Bioflor so the ENT People can write</t>
  </si>
  <si>
    <t>Waiting for me stock a nearby Pharmacy eg. Royal Caleb</t>
  </si>
  <si>
    <t>on budget</t>
  </si>
  <si>
    <t>on tender for the Q1</t>
  </si>
  <si>
    <t>FY Target</t>
  </si>
  <si>
    <t>talk to Nora</t>
  </si>
  <si>
    <t>Pharmageorge</t>
  </si>
  <si>
    <t>Bioflor and Otipax</t>
  </si>
  <si>
    <t>Bioflor, and Otipax</t>
  </si>
  <si>
    <t>Paediatrics Society of Ghana</t>
  </si>
  <si>
    <t>Planned</t>
  </si>
  <si>
    <t>Chasca, Joefiko</t>
  </si>
  <si>
    <t>Sunyani Regional Hospital</t>
  </si>
  <si>
    <t>&gt;&gt; Don't Enter any Data</t>
  </si>
  <si>
    <t>For Adinkra branch</t>
  </si>
  <si>
    <t>Western Tigers Pharmaceuticals</t>
  </si>
  <si>
    <t>By Cynthia</t>
  </si>
  <si>
    <t>Tender: Madina Polyclinic?</t>
  </si>
  <si>
    <t>Neurosurgery</t>
  </si>
  <si>
    <t>General</t>
  </si>
  <si>
    <t>Pending Approval</t>
  </si>
  <si>
    <t>Surgical, ER</t>
  </si>
  <si>
    <t>All Retails</t>
  </si>
  <si>
    <t>Otipax, Bioflor, Phloro G, D-Artepp</t>
  </si>
  <si>
    <t>Bioflor, Acupan</t>
  </si>
  <si>
    <t>Group/Dept</t>
  </si>
  <si>
    <t>Sales</t>
  </si>
  <si>
    <t>SPLY</t>
  </si>
  <si>
    <t>2024 % Achieved</t>
  </si>
  <si>
    <t>Shopping Arcade</t>
  </si>
  <si>
    <t>Month_Normal</t>
  </si>
  <si>
    <t>Month_Adjusted</t>
  </si>
  <si>
    <t>Week</t>
  </si>
  <si>
    <t>Adjusted_Inv_Month</t>
  </si>
  <si>
    <t>Enter 
Day-Month -&gt;&gt;</t>
  </si>
  <si>
    <t>Impact</t>
  </si>
  <si>
    <t>First time stocking of Acupan and Bioflor</t>
  </si>
  <si>
    <t>First time stocking of Otipax and Bioflor</t>
  </si>
  <si>
    <t>Gradual liquadation of Bioflor stocks</t>
  </si>
  <si>
    <t>Prescription from Lekma paedics to surrounding Pharmacies</t>
  </si>
  <si>
    <t>Legacy</t>
  </si>
  <si>
    <t>Gopens</t>
  </si>
  <si>
    <t>Allocation</t>
  </si>
  <si>
    <t>Growth</t>
  </si>
  <si>
    <t>YTD Ach</t>
  </si>
  <si>
    <t>Deficit</t>
  </si>
  <si>
    <t>Sogakope District Hospital</t>
  </si>
  <si>
    <t>South Tongu</t>
  </si>
  <si>
    <t>Rounds Per Cycle</t>
  </si>
  <si>
    <t>Rec Total Qty</t>
  </si>
  <si>
    <t>Total Purc Qty</t>
  </si>
  <si>
    <t>Last Purc Date PY</t>
  </si>
  <si>
    <t>PYs Purc Qty</t>
  </si>
  <si>
    <t>PYs Rec Qty</t>
  </si>
  <si>
    <t>PYs Run Rate</t>
  </si>
  <si>
    <t>My PYs Run Rate</t>
  </si>
  <si>
    <t>Dzorwulu &amp; Airport (ECL, Druggix, WVP)</t>
  </si>
  <si>
    <t>Products added to requisition list for Druggix Airport</t>
  </si>
  <si>
    <t>My Run Rate</t>
  </si>
  <si>
    <t>First Purc Date</t>
  </si>
  <si>
    <t>Last Purc Date</t>
  </si>
  <si>
    <t>Run Rate</t>
  </si>
  <si>
    <t>Forecast Year</t>
  </si>
  <si>
    <t>2024 Current Predicted Ach</t>
  </si>
  <si>
    <t>Deficit FY</t>
  </si>
  <si>
    <t>Zone 13</t>
  </si>
  <si>
    <t># of Facilities Targeted</t>
  </si>
  <si>
    <t>Increase to 40</t>
  </si>
  <si>
    <t>31-12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</si>
</sst>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3" formatCode="_(* #,##0.00_);_(* \(#,##0.00\);_(* &quot;-&quot;??_);_(@_)"/>
    <numFmt numFmtId="164" formatCode="[$-409]d/mmm/yyyy;@"/>
    <numFmt numFmtId="165" formatCode="ddd\,\ dd\-mmm\-yy"/>
    <numFmt numFmtId="166" formatCode="mmm"/>
    <numFmt numFmtId="167" formatCode="0%;\-0%;0%"/>
    <numFmt numFmtId="168" formatCode="0.0%"/>
    <numFmt numFmtId="169" formatCode="d/mmm/yy"/>
    <numFmt numFmtId="170" formatCode="[Color30]\(#,##0\);[Color10]#,##0"/>
    <numFmt numFmtId="171" formatCode="_(* #,##0_);_(* \(#,##0\);_(* &quot;-&quot;??_);_(@_)"/>
    <numFmt numFmtId="172" formatCode="#,##0;[Red]#,##0"/>
    <numFmt numFmtId="173" formatCode="m/d/yyyy"/>
    <numFmt numFmtId="174" formatCode="&quot;GH₵&quot;#,##0;\-&quot;GH₵&quot;#,##0;&quot;GH₵&quot;#,##0"/>
  </numFmts>
  <fonts count="45" x14ac:knownFonts="1">
    <font>
      <sz val="11"/>
      <color theme="1"/>
      <name val="Calibri"/>
      <family val="2"/>
      <scheme val="minor"/>
    </font>
    <font>
      <b/>
      <sz val="10"/>
      <color theme="1"/>
      <name val="Poppins"/>
    </font>
    <font>
      <sz val="10"/>
      <color theme="1"/>
      <name val="Poppins"/>
    </font>
    <font>
      <sz val="11"/>
      <color theme="1"/>
      <name val="Calibri"/>
      <family val="2"/>
      <scheme val="minor"/>
    </font>
    <font>
      <b/>
      <sz val="11"/>
      <color theme="1"/>
      <name val="Calibri"/>
      <family val="2"/>
      <scheme val="minor"/>
    </font>
    <font>
      <sz val="8"/>
      <name val="Calibri"/>
      <family val="2"/>
      <scheme val="minor"/>
    </font>
    <font>
      <b/>
      <sz val="10"/>
      <color theme="0"/>
      <name val="Poppins"/>
    </font>
    <font>
      <sz val="10"/>
      <color rgb="FF000000"/>
      <name val="Calibri"/>
      <family val="2"/>
      <scheme val="minor"/>
    </font>
    <font>
      <sz val="9"/>
      <color theme="1"/>
      <name val="Poppins"/>
    </font>
    <font>
      <b/>
      <sz val="9"/>
      <color theme="1"/>
      <name val="Poppins"/>
    </font>
    <font>
      <b/>
      <sz val="9"/>
      <color theme="8" tint="-0.249977111117893"/>
      <name val="Poppins"/>
    </font>
    <font>
      <b/>
      <sz val="9.5"/>
      <color theme="1"/>
      <name val="Poppins"/>
    </font>
    <font>
      <sz val="9.5"/>
      <color rgb="FF000000"/>
      <name val="Poppins"/>
    </font>
    <font>
      <b/>
      <sz val="10"/>
      <name val="Poppins"/>
    </font>
    <font>
      <sz val="11"/>
      <color theme="1"/>
      <name val="Poppins"/>
    </font>
    <font>
      <sz val="10"/>
      <name val="Poppins"/>
    </font>
    <font>
      <sz val="10"/>
      <color theme="4" tint="-0.499984740745262"/>
      <name val="Poppins"/>
    </font>
    <font>
      <b/>
      <sz val="11"/>
      <color theme="4" tint="-0.499984740745262"/>
      <name val="Poppins"/>
    </font>
    <font>
      <b/>
      <sz val="10"/>
      <color theme="4" tint="-0.499984740745262"/>
      <name val="Poppins"/>
    </font>
    <font>
      <u/>
      <sz val="11"/>
      <color theme="10"/>
      <name val="Calibri"/>
      <family val="2"/>
      <scheme val="minor"/>
    </font>
    <font>
      <b/>
      <sz val="10"/>
      <color theme="8" tint="0.39997558519241921"/>
      <name val="Poppins"/>
    </font>
    <font>
      <sz val="10"/>
      <color theme="0"/>
      <name val="Poppins"/>
    </font>
    <font>
      <b/>
      <u/>
      <sz val="11"/>
      <color theme="0"/>
      <name val="Poppins"/>
    </font>
    <font>
      <b/>
      <u/>
      <sz val="12"/>
      <color theme="0"/>
      <name val="Poppins"/>
    </font>
    <font>
      <sz val="10"/>
      <color theme="1"/>
      <name val="Calibri"/>
      <family val="2"/>
      <scheme val="minor"/>
    </font>
    <font>
      <b/>
      <sz val="22"/>
      <color theme="0"/>
      <name val="Calibri"/>
      <family val="2"/>
      <scheme val="minor"/>
    </font>
    <font>
      <i/>
      <sz val="10"/>
      <color theme="0" tint="-0.34998626667073579"/>
      <name val="Calibri"/>
      <family val="2"/>
      <scheme val="minor"/>
    </font>
    <font>
      <sz val="12"/>
      <color theme="1"/>
      <name val="Calibri"/>
      <family val="2"/>
      <scheme val="minor"/>
    </font>
    <font>
      <sz val="9.5"/>
      <color theme="0" tint="-0.34998626667073579"/>
      <name val="Poppins"/>
    </font>
    <font>
      <sz val="16"/>
      <color rgb="FFC00000"/>
      <name val="Poppins"/>
    </font>
    <font>
      <b/>
      <sz val="9"/>
      <color rgb="FFC00000"/>
      <name val="Poppins"/>
    </font>
    <font>
      <sz val="9"/>
      <color rgb="FFC00000"/>
      <name val="Poppins"/>
    </font>
    <font>
      <sz val="9"/>
      <color indexed="81"/>
      <name val="Tahoma"/>
      <family val="2"/>
    </font>
    <font>
      <b/>
      <sz val="9"/>
      <color indexed="81"/>
      <name val="Tahoma"/>
      <family val="2"/>
    </font>
    <font>
      <sz val="9.5"/>
      <name val="Poppins"/>
    </font>
    <font>
      <b/>
      <sz val="9.5"/>
      <color rgb="FF000000"/>
      <name val="Poppins"/>
    </font>
    <font>
      <sz val="9"/>
      <color theme="0" tint="-0.499984740745262"/>
      <name val="Poppins"/>
    </font>
    <font>
      <b/>
      <sz val="10"/>
      <color theme="1"/>
      <name val="Trebuchet MS"/>
      <family val="2"/>
    </font>
    <font>
      <sz val="10"/>
      <color theme="1"/>
      <name val="Trebuchet MS"/>
      <family val="2"/>
    </font>
    <font>
      <b/>
      <sz val="10"/>
      <color theme="8" tint="-0.249977111117893"/>
      <name val="Poppins"/>
    </font>
    <font>
      <b/>
      <sz val="10"/>
      <color rgb="FFFF0000"/>
      <name val="Poppins"/>
    </font>
    <font>
      <b/>
      <sz val="14"/>
      <color rgb="FFFFFFFF"/>
      <name val="Poppins"/>
    </font>
    <font>
      <sz val="14"/>
      <color rgb="FF000000"/>
      <name val="Poppins"/>
    </font>
    <font>
      <sz val="10"/>
      <color theme="0" tint="-0.249977111117893"/>
      <name val="Poppins"/>
    </font>
    <font>
      <b/>
      <sz val="10"/>
      <color rgb="FF000000"/>
      <name val="Calibri"/>
      <family val="2"/>
      <scheme val="minor"/>
    </font>
  </fonts>
  <fills count="33">
    <fill>
      <patternFill patternType="none"/>
    </fill>
    <fill>
      <patternFill patternType="gray125"/>
    </fill>
    <fill>
      <patternFill patternType="solid">
        <fgColor theme="4" tint="0.79998168889431442"/>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4"/>
        <bgColor theme="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0054A6"/>
        <bgColor indexed="64"/>
      </patternFill>
    </fill>
    <fill>
      <patternFill patternType="solid">
        <fgColor theme="4"/>
        <bgColor indexed="64"/>
      </patternFill>
    </fill>
    <fill>
      <patternFill patternType="solid">
        <fgColor theme="6"/>
        <bgColor indexed="64"/>
      </patternFill>
    </fill>
    <fill>
      <patternFill patternType="solid">
        <fgColor theme="8"/>
        <bgColor indexed="64"/>
      </patternFill>
    </fill>
    <fill>
      <patternFill patternType="solid">
        <fgColor rgb="FF002060"/>
        <bgColor indexed="64"/>
      </patternFill>
    </fill>
    <fill>
      <patternFill patternType="solid">
        <fgColor theme="8" tint="-0.499984740745262"/>
        <bgColor indexed="64"/>
      </patternFill>
    </fill>
    <fill>
      <patternFill patternType="solid">
        <fgColor theme="4" tint="-0.249977111117893"/>
        <bgColor indexed="64"/>
      </patternFill>
    </fill>
    <fill>
      <patternFill patternType="solid">
        <fgColor theme="1" tint="0.14999847407452621"/>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5" tint="0.79998168889431442"/>
        <bgColor indexed="64"/>
      </patternFill>
    </fill>
    <fill>
      <patternFill patternType="solid">
        <fgColor rgb="FFFFFF00"/>
        <bgColor indexed="64"/>
      </patternFill>
    </fill>
    <fill>
      <patternFill patternType="solid">
        <fgColor rgb="FFDDEBF7"/>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5" tint="-0.249977111117893"/>
        <bgColor indexed="64"/>
      </patternFill>
    </fill>
  </fills>
  <borders count="24">
    <border>
      <left/>
      <right/>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4" tint="0.39997558519241921"/>
      </left>
      <right/>
      <top style="thin">
        <color theme="4" tint="0.39997558519241921"/>
      </top>
      <bottom/>
      <diagonal/>
    </border>
    <border>
      <left/>
      <right style="thick">
        <color theme="0"/>
      </right>
      <top style="thick">
        <color theme="0"/>
      </top>
      <bottom style="thick">
        <color theme="0"/>
      </bottom>
      <diagonal/>
    </border>
    <border>
      <left style="thick">
        <color theme="0"/>
      </left>
      <right/>
      <top/>
      <bottom/>
      <diagonal/>
    </border>
    <border>
      <left style="medium">
        <color rgb="FFFFFFFF"/>
      </left>
      <right style="medium">
        <color rgb="FFFFFFFF"/>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ck">
        <color theme="0"/>
      </left>
      <right/>
      <top style="thick">
        <color theme="0"/>
      </top>
      <bottom/>
      <diagonal/>
    </border>
    <border>
      <left style="thick">
        <color theme="0"/>
      </left>
      <right style="thick">
        <color rgb="FFFFFFFF"/>
      </right>
      <top style="thick">
        <color theme="0"/>
      </top>
      <bottom/>
      <diagonal/>
    </border>
    <border>
      <left style="medium">
        <color theme="0"/>
      </left>
      <right style="medium">
        <color theme="0"/>
      </right>
      <top style="medium">
        <color theme="0"/>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style="medium">
        <color theme="0"/>
      </bottom>
      <diagonal/>
    </border>
    <border>
      <left style="medium">
        <color theme="0"/>
      </left>
      <right/>
      <top style="medium">
        <color theme="0"/>
      </top>
      <bottom style="medium">
        <color theme="0"/>
      </bottom>
      <diagonal/>
    </border>
    <border>
      <left style="medium">
        <color theme="0"/>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right/>
      <top style="thin">
        <color theme="4" tint="0.39997558519241921"/>
      </top>
      <bottom style="thin">
        <color theme="4"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style="medium">
        <color theme="0"/>
      </left>
      <right/>
      <top/>
      <bottom/>
      <diagonal/>
    </border>
  </borders>
  <cellStyleXfs count="8">
    <xf numFmtId="0" fontId="0" fillId="0" borderId="0"/>
    <xf numFmtId="9" fontId="3" fillId="0" borderId="0" applyFont="0" applyFill="0" applyBorder="0" applyAlignment="0" applyProtection="0"/>
    <xf numFmtId="9" fontId="3" fillId="0" borderId="0" applyFont="0" applyFill="0" applyBorder="0" applyAlignment="0" applyProtection="0"/>
    <xf numFmtId="0" fontId="7" fillId="0" borderId="0"/>
    <xf numFmtId="0" fontId="3" fillId="0" borderId="0"/>
    <xf numFmtId="0" fontId="19" fillId="0" borderId="0" applyNumberFormat="0" applyFill="0" applyBorder="0" applyAlignment="0" applyProtection="0"/>
    <xf numFmtId="43" fontId="3" fillId="0" borderId="0" applyFont="0" applyFill="0" applyBorder="0" applyAlignment="0" applyProtection="0"/>
    <xf numFmtId="43" fontId="3" fillId="0" borderId="0" applyFont="0" applyFill="0" applyBorder="0" applyAlignment="0" applyProtection="0"/>
  </cellStyleXfs>
  <cellXfs count="261">
    <xf numFmtId="0" fontId="0" fillId="0" borderId="0" xfId="0"/>
    <xf numFmtId="0" fontId="1" fillId="0" borderId="0" xfId="0" applyFont="1"/>
    <xf numFmtId="0" fontId="2" fillId="0" borderId="0" xfId="0" applyFont="1"/>
    <xf numFmtId="0" fontId="2" fillId="0" borderId="0" xfId="0" applyFont="1" applyAlignment="1">
      <alignment horizontal="center"/>
    </xf>
    <xf numFmtId="0" fontId="0" fillId="0" borderId="0" xfId="0" pivotButton="1"/>
    <xf numFmtId="0" fontId="0" fillId="0" borderId="0" xfId="0" applyAlignment="1">
      <alignment horizontal="left"/>
    </xf>
    <xf numFmtId="0" fontId="2" fillId="0" borderId="0" xfId="0" pivotButton="1" applyFont="1"/>
    <xf numFmtId="0" fontId="2" fillId="0" borderId="0" xfId="0" applyFont="1" applyAlignment="1">
      <alignment horizontal="left"/>
    </xf>
    <xf numFmtId="0" fontId="8" fillId="0" borderId="0" xfId="0" pivotButton="1" applyFont="1"/>
    <xf numFmtId="0" fontId="8" fillId="0" borderId="0" xfId="0" applyFont="1"/>
    <xf numFmtId="1" fontId="8" fillId="0" borderId="0" xfId="0" applyNumberFormat="1" applyFont="1" applyAlignment="1">
      <alignment horizontal="center"/>
    </xf>
    <xf numFmtId="0" fontId="10" fillId="4" borderId="0" xfId="0" applyFont="1" applyFill="1" applyAlignment="1">
      <alignment horizontal="right"/>
    </xf>
    <xf numFmtId="1" fontId="8" fillId="0" borderId="0" xfId="0" applyNumberFormat="1" applyFont="1"/>
    <xf numFmtId="0" fontId="11" fillId="0" borderId="0" xfId="3" applyFont="1" applyAlignment="1">
      <alignment wrapText="1"/>
    </xf>
    <xf numFmtId="0" fontId="12" fillId="0" borderId="0" xfId="3" applyFont="1"/>
    <xf numFmtId="0" fontId="1" fillId="0" borderId="1" xfId="0" applyFont="1" applyBorder="1" applyAlignment="1">
      <alignment horizontal="center"/>
    </xf>
    <xf numFmtId="0" fontId="1" fillId="6" borderId="1" xfId="0" applyFont="1" applyFill="1" applyBorder="1" applyAlignment="1">
      <alignment horizontal="center"/>
    </xf>
    <xf numFmtId="0" fontId="2" fillId="0" borderId="0" xfId="0" applyFont="1" applyAlignment="1">
      <alignment horizontal="right"/>
    </xf>
    <xf numFmtId="0" fontId="2" fillId="7" borderId="1" xfId="0" applyFont="1" applyFill="1" applyBorder="1" applyAlignment="1">
      <alignment horizontal="center"/>
    </xf>
    <xf numFmtId="9" fontId="6" fillId="3" borderId="1" xfId="1" applyFont="1" applyFill="1" applyBorder="1" applyAlignment="1">
      <alignment horizontal="center"/>
    </xf>
    <xf numFmtId="9" fontId="13" fillId="0" borderId="0" xfId="1" applyFont="1" applyFill="1" applyBorder="1" applyAlignment="1">
      <alignment horizontal="center"/>
    </xf>
    <xf numFmtId="0" fontId="2" fillId="0" borderId="1" xfId="0" applyFont="1" applyBorder="1" applyAlignment="1">
      <alignment horizontal="right"/>
    </xf>
    <xf numFmtId="0" fontId="2" fillId="0" borderId="0" xfId="0" applyFont="1" applyAlignment="1">
      <alignment horizontal="centerContinuous"/>
    </xf>
    <xf numFmtId="0" fontId="2" fillId="0" borderId="0" xfId="0" applyFont="1" applyAlignment="1">
      <alignment horizontal="center" vertical="center"/>
    </xf>
    <xf numFmtId="0" fontId="2" fillId="4" borderId="0" xfId="0" applyFont="1" applyFill="1"/>
    <xf numFmtId="9" fontId="2" fillId="0" borderId="0" xfId="2" applyFont="1"/>
    <xf numFmtId="0" fontId="8" fillId="4" borderId="0" xfId="0" applyFont="1" applyFill="1"/>
    <xf numFmtId="0" fontId="0" fillId="4" borderId="0" xfId="0" applyFill="1"/>
    <xf numFmtId="0" fontId="4" fillId="0" borderId="0" xfId="0" applyFont="1"/>
    <xf numFmtId="0" fontId="11" fillId="0" borderId="0" xfId="3" applyFont="1"/>
    <xf numFmtId="0" fontId="2" fillId="10" borderId="1" xfId="0" applyFont="1" applyFill="1" applyBorder="1" applyAlignment="1">
      <alignment horizontal="center"/>
    </xf>
    <xf numFmtId="0" fontId="1" fillId="11" borderId="1" xfId="0" applyFont="1" applyFill="1" applyBorder="1" applyAlignment="1">
      <alignment horizontal="center" wrapText="1"/>
    </xf>
    <xf numFmtId="0" fontId="2" fillId="4" borderId="1" xfId="0" applyFont="1" applyFill="1" applyBorder="1" applyAlignment="1">
      <alignment horizontal="center"/>
    </xf>
    <xf numFmtId="0" fontId="14" fillId="0" borderId="0" xfId="0" applyFont="1"/>
    <xf numFmtId="0" fontId="6" fillId="12" borderId="0" xfId="0" applyFont="1" applyFill="1" applyAlignment="1">
      <alignment horizontal="centerContinuous" vertical="center"/>
    </xf>
    <xf numFmtId="0" fontId="2" fillId="0" borderId="1" xfId="0" applyFont="1" applyBorder="1" applyAlignment="1">
      <alignment horizontal="center" vertical="center"/>
    </xf>
    <xf numFmtId="0" fontId="1" fillId="13" borderId="2" xfId="0" applyFont="1" applyFill="1" applyBorder="1" applyAlignment="1">
      <alignment horizontal="centerContinuous" vertical="center"/>
    </xf>
    <xf numFmtId="0" fontId="1" fillId="13" borderId="4" xfId="0" applyFont="1" applyFill="1" applyBorder="1" applyAlignment="1">
      <alignment horizontal="centerContinuous" vertical="center"/>
    </xf>
    <xf numFmtId="0" fontId="1" fillId="0" borderId="5" xfId="0" applyFont="1" applyBorder="1" applyAlignment="1">
      <alignment horizontal="center"/>
    </xf>
    <xf numFmtId="0" fontId="1" fillId="0" borderId="0" xfId="0" applyFont="1" applyAlignment="1">
      <alignment horizontal="center"/>
    </xf>
    <xf numFmtId="1" fontId="2" fillId="14" borderId="1" xfId="0" applyNumberFormat="1" applyFont="1" applyFill="1" applyBorder="1" applyAlignment="1">
      <alignment horizontal="center"/>
    </xf>
    <xf numFmtId="0" fontId="2" fillId="15" borderId="1" xfId="0" applyFont="1" applyFill="1" applyBorder="1" applyAlignment="1">
      <alignment horizontal="center"/>
    </xf>
    <xf numFmtId="0" fontId="2" fillId="2" borderId="1" xfId="0" applyFont="1" applyFill="1" applyBorder="1" applyAlignment="1">
      <alignment horizontal="center"/>
    </xf>
    <xf numFmtId="0" fontId="1" fillId="0" borderId="0" xfId="0" applyFont="1" applyAlignment="1">
      <alignment horizontal="right"/>
    </xf>
    <xf numFmtId="0" fontId="2" fillId="0" borderId="0" xfId="4" applyFont="1"/>
    <xf numFmtId="0" fontId="6" fillId="9" borderId="3" xfId="0" applyFont="1" applyFill="1" applyBorder="1" applyAlignment="1">
      <alignment horizontal="center" vertical="center"/>
    </xf>
    <xf numFmtId="1" fontId="1" fillId="4" borderId="9" xfId="0" applyNumberFormat="1" applyFont="1" applyFill="1" applyBorder="1" applyAlignment="1">
      <alignment horizontal="center"/>
    </xf>
    <xf numFmtId="9" fontId="2" fillId="0" borderId="0" xfId="0" applyNumberFormat="1" applyFont="1"/>
    <xf numFmtId="0" fontId="15" fillId="0" borderId="0" xfId="0" applyFont="1"/>
    <xf numFmtId="0" fontId="13" fillId="5" borderId="10" xfId="0" applyFont="1" applyFill="1" applyBorder="1" applyAlignment="1">
      <alignment horizontal="center"/>
    </xf>
    <xf numFmtId="9" fontId="13" fillId="5" borderId="10" xfId="2" applyFont="1" applyFill="1" applyBorder="1" applyAlignment="1">
      <alignment horizontal="center"/>
    </xf>
    <xf numFmtId="0" fontId="16" fillId="0" borderId="0" xfId="0" applyFont="1" applyAlignment="1">
      <alignment horizontal="centerContinuous"/>
    </xf>
    <xf numFmtId="0" fontId="17" fillId="0" borderId="0" xfId="0" applyFont="1" applyAlignment="1">
      <alignment horizontal="centerContinuous" vertical="center"/>
    </xf>
    <xf numFmtId="0" fontId="18" fillId="0" borderId="0" xfId="0" applyFont="1"/>
    <xf numFmtId="0" fontId="6" fillId="0" borderId="1" xfId="0" applyFont="1" applyBorder="1" applyAlignment="1">
      <alignment horizontal="center"/>
    </xf>
    <xf numFmtId="0" fontId="6" fillId="12" borderId="9" xfId="0" applyFont="1" applyFill="1" applyBorder="1" applyAlignment="1">
      <alignment horizontal="center" vertical="center" wrapText="1"/>
    </xf>
    <xf numFmtId="164" fontId="22" fillId="21" borderId="0" xfId="5" applyNumberFormat="1" applyFont="1" applyFill="1"/>
    <xf numFmtId="0" fontId="22" fillId="22" borderId="0" xfId="5" applyFont="1" applyFill="1" applyAlignment="1">
      <alignment horizontal="center" vertical="center" wrapText="1"/>
    </xf>
    <xf numFmtId="0" fontId="1" fillId="0" borderId="0" xfId="0" applyFont="1" applyAlignment="1">
      <alignment horizontal="center" vertical="top" wrapText="1"/>
    </xf>
    <xf numFmtId="1" fontId="1" fillId="0" borderId="0" xfId="0" applyNumberFormat="1" applyFont="1" applyAlignment="1">
      <alignment horizontal="center" vertical="top" wrapText="1"/>
    </xf>
    <xf numFmtId="1" fontId="2" fillId="0" borderId="0" xfId="0" applyNumberFormat="1" applyFont="1" applyAlignment="1">
      <alignment horizontal="center"/>
    </xf>
    <xf numFmtId="9" fontId="2" fillId="0" borderId="0" xfId="0" applyNumberFormat="1" applyFont="1" applyAlignment="1">
      <alignment horizontal="center"/>
    </xf>
    <xf numFmtId="0" fontId="23" fillId="23" borderId="0" xfId="5" applyFont="1" applyFill="1"/>
    <xf numFmtId="0" fontId="1" fillId="13" borderId="0" xfId="0" applyFont="1" applyFill="1" applyAlignment="1">
      <alignment horizontal="center" vertical="top" wrapText="1"/>
    </xf>
    <xf numFmtId="0" fontId="21" fillId="24" borderId="0" xfId="0" applyFont="1" applyFill="1"/>
    <xf numFmtId="164" fontId="22" fillId="21" borderId="0" xfId="5" applyNumberFormat="1" applyFont="1" applyFill="1" applyAlignment="1">
      <alignment horizontal="center" vertical="center"/>
    </xf>
    <xf numFmtId="0" fontId="2" fillId="5" borderId="0" xfId="0" applyFont="1" applyFill="1" applyAlignment="1">
      <alignment horizontal="right" vertical="center"/>
    </xf>
    <xf numFmtId="0" fontId="2" fillId="5" borderId="0" xfId="0" applyFont="1" applyFill="1" applyAlignment="1">
      <alignment horizontal="right"/>
    </xf>
    <xf numFmtId="9" fontId="0" fillId="0" borderId="0" xfId="0" applyNumberFormat="1"/>
    <xf numFmtId="9" fontId="4" fillId="0" borderId="0" xfId="0" applyNumberFormat="1" applyFont="1"/>
    <xf numFmtId="1" fontId="2" fillId="15" borderId="9" xfId="0" applyNumberFormat="1" applyFont="1" applyFill="1" applyBorder="1" applyAlignment="1">
      <alignment horizontal="center"/>
    </xf>
    <xf numFmtId="17" fontId="4" fillId="0" borderId="0" xfId="0" applyNumberFormat="1" applyFont="1"/>
    <xf numFmtId="0" fontId="1" fillId="7" borderId="0" xfId="0" applyFont="1" applyFill="1" applyAlignment="1">
      <alignment horizontal="center" vertical="top" wrapText="1"/>
    </xf>
    <xf numFmtId="0" fontId="4" fillId="0" borderId="0" xfId="0" applyFont="1" applyAlignment="1">
      <alignment horizontal="left"/>
    </xf>
    <xf numFmtId="0" fontId="24" fillId="0" borderId="0" xfId="0" applyFont="1" applyAlignment="1">
      <alignment horizontal="left"/>
    </xf>
    <xf numFmtId="0" fontId="0" fillId="0" borderId="0" xfId="0" applyAlignment="1">
      <alignment horizontal="center"/>
    </xf>
    <xf numFmtId="166" fontId="4" fillId="0" borderId="0" xfId="0" applyNumberFormat="1" applyFont="1"/>
    <xf numFmtId="0" fontId="4" fillId="4" borderId="0" xfId="0" applyFont="1" applyFill="1"/>
    <xf numFmtId="17" fontId="4" fillId="4" borderId="0" xfId="0" applyNumberFormat="1" applyFont="1" applyFill="1"/>
    <xf numFmtId="0" fontId="25" fillId="3" borderId="0" xfId="0" applyFont="1" applyFill="1" applyAlignment="1">
      <alignment horizontal="left" vertical="center"/>
    </xf>
    <xf numFmtId="0" fontId="25" fillId="3" borderId="0" xfId="0" applyFont="1" applyFill="1" applyAlignment="1">
      <alignment horizontal="center" vertical="center"/>
    </xf>
    <xf numFmtId="0" fontId="0" fillId="0" borderId="0" xfId="0" applyAlignment="1">
      <alignment horizontal="right"/>
    </xf>
    <xf numFmtId="0" fontId="27" fillId="0" borderId="0" xfId="0" applyFont="1"/>
    <xf numFmtId="0" fontId="4" fillId="25" borderId="0" xfId="0" applyFont="1" applyFill="1"/>
    <xf numFmtId="0" fontId="24" fillId="4" borderId="0" xfId="0" applyFont="1" applyFill="1" applyAlignment="1">
      <alignment horizontal="center"/>
    </xf>
    <xf numFmtId="1" fontId="0" fillId="0" borderId="0" xfId="0" applyNumberFormat="1"/>
    <xf numFmtId="167" fontId="0" fillId="0" borderId="0" xfId="0" applyNumberFormat="1"/>
    <xf numFmtId="1" fontId="4" fillId="0" borderId="0" xfId="0" applyNumberFormat="1" applyFont="1"/>
    <xf numFmtId="0" fontId="6" fillId="18" borderId="1" xfId="0" applyFont="1" applyFill="1" applyBorder="1" applyAlignment="1">
      <alignment horizontal="center" wrapText="1"/>
    </xf>
    <xf numFmtId="0" fontId="1" fillId="19" borderId="1" xfId="0" applyFont="1" applyFill="1" applyBorder="1" applyAlignment="1">
      <alignment horizontal="center" wrapText="1"/>
    </xf>
    <xf numFmtId="0" fontId="1" fillId="20" borderId="1" xfId="0" applyFont="1" applyFill="1" applyBorder="1" applyAlignment="1">
      <alignment horizontal="center" wrapText="1"/>
    </xf>
    <xf numFmtId="0" fontId="6" fillId="21" borderId="1" xfId="0" applyFont="1" applyFill="1" applyBorder="1" applyAlignment="1">
      <alignment horizontal="center" wrapText="1"/>
    </xf>
    <xf numFmtId="0" fontId="0" fillId="3" borderId="0" xfId="0" applyFill="1"/>
    <xf numFmtId="168" fontId="0" fillId="0" borderId="0" xfId="0" applyNumberFormat="1"/>
    <xf numFmtId="0" fontId="6" fillId="12" borderId="0" xfId="0" applyFont="1" applyFill="1" applyAlignment="1">
      <alignment vertical="center"/>
    </xf>
    <xf numFmtId="0" fontId="6" fillId="26" borderId="9" xfId="0" applyFont="1" applyFill="1" applyBorder="1" applyAlignment="1">
      <alignment horizontal="center" vertical="center" wrapText="1"/>
    </xf>
    <xf numFmtId="0" fontId="6" fillId="5" borderId="1" xfId="0" applyFont="1" applyFill="1" applyBorder="1" applyAlignment="1">
      <alignment horizontal="left" wrapText="1"/>
    </xf>
    <xf numFmtId="9" fontId="13" fillId="0" borderId="0" xfId="1" applyFont="1" applyFill="1" applyBorder="1" applyAlignment="1">
      <alignment horizontal="left"/>
    </xf>
    <xf numFmtId="15" fontId="2" fillId="0" borderId="0" xfId="4" applyNumberFormat="1" applyFont="1"/>
    <xf numFmtId="172" fontId="2" fillId="0" borderId="0" xfId="7" applyNumberFormat="1" applyFont="1"/>
    <xf numFmtId="0" fontId="9" fillId="28" borderId="13" xfId="0" applyFont="1" applyFill="1" applyBorder="1"/>
    <xf numFmtId="0" fontId="24" fillId="0" borderId="0" xfId="0" applyFont="1" applyAlignment="1">
      <alignment horizontal="center"/>
    </xf>
    <xf numFmtId="0" fontId="8" fillId="0" borderId="0" xfId="0" applyFont="1" applyAlignment="1">
      <alignment horizontal="left"/>
    </xf>
    <xf numFmtId="0" fontId="8" fillId="0" borderId="0" xfId="0" applyFont="1" applyAlignment="1">
      <alignment horizontal="left" indent="1"/>
    </xf>
    <xf numFmtId="169" fontId="12" fillId="0" borderId="0" xfId="3" applyNumberFormat="1" applyFont="1"/>
    <xf numFmtId="0" fontId="35" fillId="28" borderId="0" xfId="3" applyFont="1" applyFill="1"/>
    <xf numFmtId="169" fontId="2" fillId="0" borderId="0" xfId="0" applyNumberFormat="1" applyFont="1" applyAlignment="1">
      <alignment horizontal="center"/>
    </xf>
    <xf numFmtId="0" fontId="1" fillId="6" borderId="0" xfId="0" applyFont="1" applyFill="1" applyAlignment="1">
      <alignment horizontal="center" vertical="top" wrapText="1"/>
    </xf>
    <xf numFmtId="0" fontId="1" fillId="2" borderId="0" xfId="0" applyFont="1" applyFill="1" applyAlignment="1">
      <alignment horizontal="center" vertical="top" wrapText="1"/>
    </xf>
    <xf numFmtId="0" fontId="36" fillId="0" borderId="0" xfId="0" applyFont="1" applyAlignment="1">
      <alignment horizontal="right" vertical="center"/>
    </xf>
    <xf numFmtId="0" fontId="1" fillId="29" borderId="0" xfId="0" applyFont="1" applyFill="1" applyAlignment="1">
      <alignment horizontal="center" vertical="center"/>
    </xf>
    <xf numFmtId="0" fontId="29" fillId="0" borderId="0" xfId="0" applyFont="1" applyAlignment="1">
      <alignment horizontal="center"/>
    </xf>
    <xf numFmtId="169" fontId="2" fillId="0" borderId="0" xfId="0" applyNumberFormat="1" applyFont="1" applyAlignment="1">
      <alignment horizontal="right"/>
    </xf>
    <xf numFmtId="14" fontId="0" fillId="0" borderId="0" xfId="0" applyNumberFormat="1"/>
    <xf numFmtId="0" fontId="4" fillId="0" borderId="0" xfId="0" applyFont="1" applyAlignment="1">
      <alignment horizontal="left" vertical="center"/>
    </xf>
    <xf numFmtId="0" fontId="0" fillId="0" borderId="0" xfId="0" applyAlignment="1">
      <alignment horizontal="right" vertical="center" indent="1"/>
    </xf>
    <xf numFmtId="0" fontId="6" fillId="9" borderId="20" xfId="4" applyFont="1" applyFill="1" applyBorder="1"/>
    <xf numFmtId="0" fontId="2" fillId="0" borderId="22" xfId="4" applyFont="1" applyBorder="1"/>
    <xf numFmtId="0" fontId="37" fillId="0" borderId="0" xfId="3" applyFont="1"/>
    <xf numFmtId="0" fontId="37" fillId="0" borderId="0" xfId="3" applyFont="1" applyAlignment="1">
      <alignment wrapText="1"/>
    </xf>
    <xf numFmtId="0" fontId="38" fillId="0" borderId="0" xfId="3" applyFont="1"/>
    <xf numFmtId="0" fontId="7" fillId="0" borderId="0" xfId="3"/>
    <xf numFmtId="0" fontId="38" fillId="0" borderId="0" xfId="3" applyFont="1" applyAlignment="1">
      <alignment wrapText="1"/>
    </xf>
    <xf numFmtId="0" fontId="37" fillId="0" borderId="0" xfId="3" applyFont="1" applyAlignment="1">
      <alignment horizontal="center" wrapText="1"/>
    </xf>
    <xf numFmtId="0" fontId="38" fillId="0" borderId="0" xfId="3" applyFont="1" applyAlignment="1">
      <alignment horizontal="center" wrapText="1"/>
    </xf>
    <xf numFmtId="173" fontId="38" fillId="0" borderId="0" xfId="3" applyNumberFormat="1" applyFont="1" applyAlignment="1">
      <alignment vertical="center" wrapText="1"/>
    </xf>
    <xf numFmtId="0" fontId="38" fillId="0" borderId="0" xfId="3" applyFont="1" applyAlignment="1">
      <alignment vertical="center"/>
    </xf>
    <xf numFmtId="0" fontId="37" fillId="0" borderId="0" xfId="3" applyFont="1" applyAlignment="1">
      <alignment vertical="center"/>
    </xf>
    <xf numFmtId="0" fontId="38" fillId="0" borderId="0" xfId="3" applyFont="1" applyAlignment="1">
      <alignment vertical="center" wrapText="1"/>
    </xf>
    <xf numFmtId="0" fontId="2" fillId="0" borderId="22" xfId="0" applyFont="1" applyBorder="1"/>
    <xf numFmtId="0" fontId="6" fillId="9" borderId="0" xfId="4" applyFont="1" applyFill="1"/>
    <xf numFmtId="0" fontId="6" fillId="9" borderId="0" xfId="0" applyFont="1" applyFill="1"/>
    <xf numFmtId="0" fontId="1" fillId="30" borderId="0" xfId="0" applyFont="1" applyFill="1" applyAlignment="1">
      <alignment horizontal="center" vertical="top" wrapText="1"/>
    </xf>
    <xf numFmtId="9" fontId="0" fillId="0" borderId="0" xfId="2" applyFont="1"/>
    <xf numFmtId="174" fontId="39" fillId="4" borderId="0" xfId="0" applyNumberFormat="1" applyFont="1" applyFill="1" applyAlignment="1">
      <alignment horizontal="right"/>
    </xf>
    <xf numFmtId="0" fontId="6" fillId="23" borderId="5" xfId="0" applyFont="1" applyFill="1" applyBorder="1" applyAlignment="1">
      <alignment horizontal="left" vertical="center" indent="10"/>
    </xf>
    <xf numFmtId="0" fontId="6" fillId="23" borderId="0" xfId="0" applyFont="1" applyFill="1" applyAlignment="1">
      <alignment horizontal="left" vertical="center" indent="10"/>
    </xf>
    <xf numFmtId="0" fontId="34" fillId="0" borderId="0" xfId="3" applyFont="1" applyProtection="1">
      <protection locked="0"/>
    </xf>
    <xf numFmtId="0" fontId="34" fillId="0" borderId="0" xfId="3" applyFont="1" applyAlignment="1" applyProtection="1">
      <alignment wrapText="1"/>
      <protection locked="0"/>
    </xf>
    <xf numFmtId="0" fontId="34" fillId="0" borderId="0" xfId="0" applyFont="1" applyAlignment="1" applyProtection="1">
      <alignment horizontal="left"/>
      <protection locked="0"/>
    </xf>
    <xf numFmtId="0" fontId="28" fillId="0" borderId="0" xfId="0" applyFont="1" applyAlignment="1" applyProtection="1">
      <alignment horizontal="left"/>
      <protection locked="0"/>
    </xf>
    <xf numFmtId="0" fontId="12" fillId="0" borderId="0" xfId="3" applyFont="1" applyProtection="1">
      <protection locked="0"/>
    </xf>
    <xf numFmtId="0" fontId="24" fillId="0" borderId="0" xfId="0" applyFont="1" applyAlignment="1" applyProtection="1">
      <alignment horizontal="left"/>
      <protection locked="0"/>
    </xf>
    <xf numFmtId="15" fontId="8" fillId="0" borderId="0" xfId="0" applyNumberFormat="1" applyFont="1" applyProtection="1">
      <protection locked="0"/>
    </xf>
    <xf numFmtId="0" fontId="8" fillId="0" borderId="0" xfId="0" applyFont="1" applyProtection="1">
      <protection locked="0"/>
    </xf>
    <xf numFmtId="0" fontId="8" fillId="0" borderId="0" xfId="0" applyFont="1" applyAlignment="1" applyProtection="1">
      <alignment horizontal="center"/>
      <protection locked="0"/>
    </xf>
    <xf numFmtId="0" fontId="0" fillId="0" borderId="0" xfId="0" applyProtection="1">
      <protection locked="0"/>
    </xf>
    <xf numFmtId="15" fontId="8" fillId="0" borderId="15" xfId="0" applyNumberFormat="1" applyFont="1" applyBorder="1" applyProtection="1">
      <protection locked="0"/>
    </xf>
    <xf numFmtId="0" fontId="8" fillId="0" borderId="11" xfId="0" applyFont="1" applyBorder="1" applyProtection="1">
      <protection locked="0"/>
    </xf>
    <xf numFmtId="0" fontId="8" fillId="14" borderId="11" xfId="0" applyFont="1" applyFill="1" applyBorder="1" applyAlignment="1" applyProtection="1">
      <alignment horizontal="center"/>
      <protection locked="0"/>
    </xf>
    <xf numFmtId="0" fontId="8" fillId="0" borderId="11" xfId="0" applyFont="1" applyBorder="1" applyAlignment="1" applyProtection="1">
      <alignment horizontal="center"/>
      <protection locked="0"/>
    </xf>
    <xf numFmtId="0" fontId="8" fillId="0" borderId="16" xfId="0" applyFont="1" applyBorder="1" applyProtection="1">
      <protection locked="0"/>
    </xf>
    <xf numFmtId="0" fontId="8" fillId="0" borderId="16" xfId="0" applyFont="1" applyBorder="1" applyAlignment="1" applyProtection="1">
      <alignment horizontal="center"/>
      <protection locked="0"/>
    </xf>
    <xf numFmtId="0" fontId="8" fillId="28" borderId="11" xfId="0" applyFont="1" applyFill="1" applyBorder="1" applyAlignment="1" applyProtection="1">
      <alignment horizontal="center"/>
      <protection locked="0"/>
    </xf>
    <xf numFmtId="15" fontId="8" fillId="0" borderId="18" xfId="0" applyNumberFormat="1" applyFont="1" applyBorder="1" applyProtection="1">
      <protection locked="0"/>
    </xf>
    <xf numFmtId="0" fontId="8" fillId="0" borderId="19" xfId="0" applyFont="1" applyBorder="1" applyProtection="1">
      <protection locked="0"/>
    </xf>
    <xf numFmtId="0" fontId="8" fillId="14" borderId="19" xfId="0" applyFont="1" applyFill="1" applyBorder="1" applyAlignment="1" applyProtection="1">
      <alignment horizontal="center"/>
      <protection locked="0"/>
    </xf>
    <xf numFmtId="0" fontId="8" fillId="0" borderId="19" xfId="0" applyFont="1" applyBorder="1" applyAlignment="1" applyProtection="1">
      <alignment horizontal="center"/>
      <protection locked="0"/>
    </xf>
    <xf numFmtId="0" fontId="8" fillId="0" borderId="17" xfId="0" applyFont="1" applyBorder="1" applyProtection="1">
      <protection locked="0"/>
    </xf>
    <xf numFmtId="0" fontId="8" fillId="0" borderId="17" xfId="0" applyFont="1" applyBorder="1" applyAlignment="1" applyProtection="1">
      <alignment horizontal="center"/>
      <protection locked="0"/>
    </xf>
    <xf numFmtId="0" fontId="2" fillId="0" borderId="0" xfId="0" applyFont="1" applyProtection="1">
      <protection locked="0"/>
    </xf>
    <xf numFmtId="0" fontId="2" fillId="0" borderId="0" xfId="0" applyFont="1" applyAlignment="1" applyProtection="1">
      <alignment horizontal="center"/>
      <protection locked="0"/>
    </xf>
    <xf numFmtId="0" fontId="2" fillId="8" borderId="0" xfId="0" applyFont="1" applyFill="1" applyProtection="1">
      <protection locked="0"/>
    </xf>
    <xf numFmtId="0" fontId="2" fillId="0" borderId="0" xfId="0" applyFont="1" applyAlignment="1" applyProtection="1">
      <alignment wrapText="1"/>
      <protection locked="0"/>
    </xf>
    <xf numFmtId="0" fontId="22" fillId="21" borderId="0" xfId="5" applyFont="1" applyFill="1" applyAlignment="1" applyProtection="1">
      <alignment horizontal="center" wrapText="1"/>
      <protection locked="0"/>
    </xf>
    <xf numFmtId="0" fontId="1" fillId="0" borderId="0" xfId="0" applyFont="1" applyAlignment="1" applyProtection="1">
      <alignment horizontal="center"/>
      <protection locked="0"/>
    </xf>
    <xf numFmtId="0" fontId="14" fillId="0" borderId="0" xfId="0" applyFont="1" applyProtection="1">
      <protection locked="0"/>
    </xf>
    <xf numFmtId="0" fontId="14" fillId="0" borderId="0" xfId="0" applyFont="1" applyAlignment="1" applyProtection="1">
      <alignment horizontal="center"/>
      <protection locked="0"/>
    </xf>
    <xf numFmtId="0" fontId="2" fillId="0" borderId="0" xfId="0" pivotButton="1" applyFont="1" applyProtection="1">
      <protection locked="0"/>
    </xf>
    <xf numFmtId="0" fontId="1" fillId="0" borderId="0" xfId="0" applyFont="1" applyProtection="1">
      <protection locked="0"/>
    </xf>
    <xf numFmtId="0" fontId="2" fillId="0" borderId="0" xfId="0" applyFont="1" applyAlignment="1" applyProtection="1">
      <alignment horizontal="left"/>
      <protection locked="0"/>
    </xf>
    <xf numFmtId="9" fontId="2" fillId="0" borderId="0" xfId="0" applyNumberFormat="1" applyFont="1" applyAlignment="1" applyProtection="1">
      <alignment horizontal="center"/>
      <protection locked="0"/>
    </xf>
    <xf numFmtId="1" fontId="2" fillId="0" borderId="0" xfId="0" applyNumberFormat="1" applyFont="1" applyAlignment="1" applyProtection="1">
      <alignment horizontal="center"/>
      <protection locked="0"/>
    </xf>
    <xf numFmtId="170" fontId="1" fillId="0" borderId="0" xfId="0" applyNumberFormat="1" applyFont="1" applyAlignment="1">
      <alignment horizontal="center"/>
    </xf>
    <xf numFmtId="9" fontId="2" fillId="0" borderId="0" xfId="2" applyFont="1" applyAlignment="1" applyProtection="1">
      <alignment horizontal="center"/>
    </xf>
    <xf numFmtId="170" fontId="2" fillId="0" borderId="0" xfId="0" applyNumberFormat="1" applyFont="1" applyAlignment="1">
      <alignment horizontal="center"/>
    </xf>
    <xf numFmtId="171" fontId="2" fillId="0" borderId="0" xfId="7" applyNumberFormat="1" applyFont="1" applyAlignment="1" applyProtection="1">
      <alignment horizontal="left" indent="1"/>
    </xf>
    <xf numFmtId="171" fontId="2" fillId="0" borderId="0" xfId="7" applyNumberFormat="1" applyFont="1" applyProtection="1"/>
    <xf numFmtId="0" fontId="2" fillId="0" borderId="0" xfId="4" applyFont="1" applyProtection="1">
      <protection locked="0"/>
    </xf>
    <xf numFmtId="3" fontId="1" fillId="4" borderId="0" xfId="0" applyNumberFormat="1" applyFont="1" applyFill="1" applyAlignment="1">
      <alignment horizontal="center"/>
    </xf>
    <xf numFmtId="0" fontId="1" fillId="0" borderId="0" xfId="0" applyFont="1" applyAlignment="1">
      <alignment wrapText="1"/>
    </xf>
    <xf numFmtId="0" fontId="40" fillId="0" borderId="0" xfId="0" applyFont="1" applyProtection="1">
      <protection locked="0"/>
    </xf>
    <xf numFmtId="0" fontId="20" fillId="11" borderId="2" xfId="0" applyFont="1" applyFill="1" applyBorder="1" applyAlignment="1">
      <alignment horizontal="center" wrapText="1"/>
    </xf>
    <xf numFmtId="1" fontId="10" fillId="4" borderId="0" xfId="0" applyNumberFormat="1" applyFont="1" applyFill="1" applyAlignment="1">
      <alignment horizontal="right"/>
    </xf>
    <xf numFmtId="0" fontId="2" fillId="16" borderId="0" xfId="0" applyFont="1" applyFill="1" applyProtection="1">
      <protection locked="0"/>
    </xf>
    <xf numFmtId="15" fontId="9" fillId="0" borderId="18" xfId="0" applyNumberFormat="1" applyFont="1" applyBorder="1" applyProtection="1">
      <protection locked="0"/>
    </xf>
    <xf numFmtId="0" fontId="35" fillId="4" borderId="0" xfId="3" applyFont="1" applyFill="1"/>
    <xf numFmtId="0" fontId="41" fillId="17" borderId="6" xfId="4" applyFont="1" applyFill="1" applyBorder="1" applyAlignment="1" applyProtection="1">
      <alignment horizontal="center" vertical="center" wrapText="1" readingOrder="1"/>
      <protection locked="0"/>
    </xf>
    <xf numFmtId="0" fontId="42" fillId="0" borderId="7" xfId="4" applyFont="1" applyBorder="1" applyAlignment="1" applyProtection="1">
      <alignment horizontal="center" vertical="center" wrapText="1" readingOrder="1"/>
      <protection locked="0"/>
    </xf>
    <xf numFmtId="165" fontId="42" fillId="0" borderId="7" xfId="4" applyNumberFormat="1" applyFont="1" applyBorder="1" applyAlignment="1" applyProtection="1">
      <alignment horizontal="center" vertical="center" wrapText="1" readingOrder="1"/>
      <protection locked="0"/>
    </xf>
    <xf numFmtId="0" fontId="42" fillId="0" borderId="7" xfId="4" applyFont="1" applyBorder="1" applyAlignment="1" applyProtection="1">
      <alignment horizontal="left" vertical="center" wrapText="1" readingOrder="1"/>
      <protection locked="0"/>
    </xf>
    <xf numFmtId="165" fontId="42" fillId="0" borderId="8" xfId="4" applyNumberFormat="1" applyFont="1" applyBorder="1" applyAlignment="1" applyProtection="1">
      <alignment horizontal="center" vertical="center" wrapText="1" readingOrder="1"/>
      <protection locked="0"/>
    </xf>
    <xf numFmtId="0" fontId="42" fillId="0" borderId="8" xfId="4" applyFont="1" applyBorder="1" applyAlignment="1" applyProtection="1">
      <alignment horizontal="center" vertical="center" wrapText="1" readingOrder="1"/>
      <protection locked="0"/>
    </xf>
    <xf numFmtId="0" fontId="42" fillId="0" borderId="8" xfId="4" applyFont="1" applyBorder="1" applyAlignment="1" applyProtection="1">
      <alignment horizontal="left" vertical="center" wrapText="1" readingOrder="1"/>
      <protection locked="0"/>
    </xf>
    <xf numFmtId="4" fontId="0" fillId="0" borderId="0" xfId="0" applyNumberFormat="1"/>
    <xf numFmtId="0" fontId="1" fillId="4" borderId="1" xfId="0" applyFont="1" applyFill="1" applyBorder="1" applyAlignment="1">
      <alignment horizontal="center"/>
    </xf>
    <xf numFmtId="9" fontId="2" fillId="0" borderId="0" xfId="2" applyFont="1" applyAlignment="1">
      <alignment horizontal="center"/>
    </xf>
    <xf numFmtId="0" fontId="38" fillId="0" borderId="0" xfId="3" applyFont="1" applyAlignment="1">
      <alignment horizontal="center" vertical="center" wrapText="1"/>
    </xf>
    <xf numFmtId="15" fontId="25" fillId="3" borderId="0" xfId="0" applyNumberFormat="1" applyFont="1" applyFill="1" applyAlignment="1" applyProtection="1">
      <alignment horizontal="center" vertical="center"/>
      <protection locked="0"/>
    </xf>
    <xf numFmtId="0" fontId="25" fillId="3" borderId="0" xfId="0" applyFont="1" applyFill="1" applyAlignment="1" applyProtection="1">
      <alignment horizontal="center" vertical="center"/>
      <protection locked="0"/>
    </xf>
    <xf numFmtId="15" fontId="25" fillId="3" borderId="0" xfId="0" applyNumberFormat="1" applyFont="1" applyFill="1" applyAlignment="1" applyProtection="1">
      <alignment horizontal="left" vertical="center"/>
      <protection locked="0"/>
    </xf>
    <xf numFmtId="164" fontId="22" fillId="21" borderId="0" xfId="5" applyNumberFormat="1" applyFont="1" applyFill="1" applyAlignment="1" applyProtection="1">
      <alignment horizontal="center" vertical="center"/>
      <protection locked="0"/>
    </xf>
    <xf numFmtId="164" fontId="8" fillId="0" borderId="0" xfId="0" applyNumberFormat="1" applyFont="1" applyAlignment="1" applyProtection="1">
      <alignment horizontal="center" vertical="center"/>
      <protection locked="0"/>
    </xf>
    <xf numFmtId="0" fontId="8" fillId="0" borderId="0" xfId="0" applyFont="1" applyAlignment="1" applyProtection="1">
      <alignment horizontal="center" vertical="center"/>
      <protection locked="0"/>
    </xf>
    <xf numFmtId="15" fontId="9" fillId="0" borderId="12" xfId="0" applyNumberFormat="1" applyFont="1" applyBorder="1" applyProtection="1">
      <protection locked="0"/>
    </xf>
    <xf numFmtId="0" fontId="9" fillId="0" borderId="13" xfId="0" applyFont="1" applyBorder="1" applyProtection="1">
      <protection locked="0"/>
    </xf>
    <xf numFmtId="0" fontId="9" fillId="14" borderId="13" xfId="0" applyFont="1" applyFill="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14" xfId="0" applyFont="1" applyBorder="1" applyAlignment="1" applyProtection="1">
      <alignment horizontal="center"/>
      <protection locked="0"/>
    </xf>
    <xf numFmtId="0" fontId="25" fillId="3" borderId="0" xfId="0" applyFont="1" applyFill="1" applyAlignment="1" applyProtection="1">
      <alignment horizontal="center" vertical="center"/>
      <protection hidden="1"/>
    </xf>
    <xf numFmtId="0" fontId="8" fillId="0" borderId="0" xfId="0" applyFont="1" applyProtection="1">
      <protection hidden="1"/>
    </xf>
    <xf numFmtId="0" fontId="8" fillId="0" borderId="0" xfId="0" applyFont="1" applyAlignment="1" applyProtection="1">
      <alignment horizontal="center"/>
      <protection hidden="1"/>
    </xf>
    <xf numFmtId="0" fontId="30" fillId="28" borderId="13" xfId="0" applyFont="1" applyFill="1" applyBorder="1" applyAlignment="1" applyProtection="1">
      <alignment horizontal="center"/>
      <protection hidden="1"/>
    </xf>
    <xf numFmtId="0" fontId="9" fillId="28" borderId="13" xfId="0" applyFont="1" applyFill="1" applyBorder="1" applyProtection="1">
      <protection hidden="1"/>
    </xf>
    <xf numFmtId="0" fontId="31" fillId="27" borderId="11" xfId="0" applyFont="1" applyFill="1" applyBorder="1" applyAlignment="1" applyProtection="1">
      <alignment horizontal="center"/>
      <protection hidden="1"/>
    </xf>
    <xf numFmtId="0" fontId="31" fillId="27" borderId="19" xfId="0" applyFont="1" applyFill="1" applyBorder="1" applyAlignment="1" applyProtection="1">
      <alignment horizontal="center"/>
      <protection hidden="1"/>
    </xf>
    <xf numFmtId="0" fontId="8" fillId="0" borderId="23" xfId="0" applyFont="1" applyBorder="1" applyAlignment="1" applyProtection="1">
      <alignment horizontal="center"/>
      <protection hidden="1"/>
    </xf>
    <xf numFmtId="166" fontId="8" fillId="0" borderId="0" xfId="0" applyNumberFormat="1" applyFont="1" applyProtection="1">
      <protection hidden="1"/>
    </xf>
    <xf numFmtId="0" fontId="0" fillId="31" borderId="0" xfId="0" applyFill="1"/>
    <xf numFmtId="15" fontId="43" fillId="0" borderId="0" xfId="0" applyNumberFormat="1" applyFont="1" applyAlignment="1">
      <alignment horizontal="center" vertical="center"/>
    </xf>
    <xf numFmtId="0" fontId="2" fillId="0" borderId="0" xfId="0" applyFont="1" applyAlignment="1">
      <alignment horizontal="left" vertical="center" wrapText="1"/>
    </xf>
    <xf numFmtId="0" fontId="25" fillId="3" borderId="0" xfId="0" applyFont="1" applyFill="1" applyAlignment="1">
      <alignment horizontal="left" vertical="center" indent="1"/>
    </xf>
    <xf numFmtId="0" fontId="2" fillId="0" borderId="0" xfId="4" applyFont="1" applyAlignment="1">
      <alignment horizontal="left" indent="1"/>
    </xf>
    <xf numFmtId="0" fontId="41" fillId="17" borderId="6" xfId="4" applyFont="1" applyFill="1" applyBorder="1" applyAlignment="1">
      <alignment horizontal="left" vertical="center" wrapText="1" indent="1" readingOrder="1"/>
    </xf>
    <xf numFmtId="0" fontId="41" fillId="17" borderId="6" xfId="4" applyFont="1" applyFill="1" applyBorder="1" applyAlignment="1">
      <alignment horizontal="center" vertical="center" wrapText="1" readingOrder="1"/>
    </xf>
    <xf numFmtId="0" fontId="42" fillId="0" borderId="7" xfId="4" applyFont="1" applyBorder="1" applyAlignment="1">
      <alignment horizontal="left" vertical="center" wrapText="1" indent="1" readingOrder="1"/>
    </xf>
    <xf numFmtId="0" fontId="42" fillId="0" borderId="7" xfId="4" applyFont="1" applyBorder="1" applyAlignment="1">
      <alignment horizontal="center" vertical="center" wrapText="1" readingOrder="1"/>
    </xf>
    <xf numFmtId="0" fontId="42" fillId="0" borderId="8" xfId="4" applyFont="1" applyBorder="1" applyAlignment="1" applyProtection="1">
      <alignment horizontal="left" vertical="center" wrapText="1" indent="1" readingOrder="1"/>
      <protection locked="0"/>
    </xf>
    <xf numFmtId="0" fontId="42" fillId="0" borderId="8" xfId="0" applyFont="1" applyBorder="1" applyAlignment="1">
      <alignment horizontal="center" vertical="center" wrapText="1" readingOrder="1"/>
    </xf>
    <xf numFmtId="0" fontId="42" fillId="0" borderId="8" xfId="4" applyFont="1" applyBorder="1" applyAlignment="1">
      <alignment horizontal="center" vertical="center" wrapText="1" readingOrder="1"/>
    </xf>
    <xf numFmtId="0" fontId="2" fillId="0" borderId="21" xfId="0" applyFont="1" applyBorder="1"/>
    <xf numFmtId="9" fontId="1" fillId="4" borderId="9" xfId="2" applyFont="1" applyFill="1" applyBorder="1" applyAlignment="1">
      <alignment horizontal="center"/>
    </xf>
    <xf numFmtId="0" fontId="6" fillId="32" borderId="9" xfId="0" applyFont="1" applyFill="1" applyBorder="1" applyAlignment="1">
      <alignment horizontal="center" vertical="center" wrapText="1"/>
    </xf>
    <xf numFmtId="3" fontId="1" fillId="27" borderId="9" xfId="7" applyNumberFormat="1" applyFont="1" applyFill="1" applyBorder="1" applyAlignment="1">
      <alignment horizontal="center"/>
    </xf>
    <xf numFmtId="0" fontId="37" fillId="0" borderId="0" xfId="3" applyFont="1" applyAlignment="1">
      <alignment horizontal="left" vertical="center"/>
    </xf>
    <xf numFmtId="0" fontId="37" fillId="0" borderId="0" xfId="3" applyFont="1" applyAlignment="1">
      <alignment horizontal="left" vertical="center" wrapText="1"/>
    </xf>
    <xf numFmtId="49" fontId="1" fillId="27" borderId="0" xfId="0" applyNumberFormat="1" applyFont="1" applyFill="1" applyAlignment="1" applyProtection="1">
      <alignment horizontal="center" vertical="center"/>
      <protection locked="0"/>
    </xf>
    <xf numFmtId="0" fontId="2" fillId="26" borderId="0" xfId="0" applyFont="1" applyFill="1"/>
    <xf numFmtId="9" fontId="13" fillId="26" borderId="0" xfId="1" applyFont="1" applyFill="1" applyBorder="1" applyAlignment="1">
      <alignment horizontal="center"/>
    </xf>
    <xf numFmtId="14" fontId="2" fillId="0" borderId="0" xfId="0" applyNumberFormat="1" applyFont="1"/>
    <xf numFmtId="14" fontId="1" fillId="0" borderId="0" xfId="0" applyNumberFormat="1" applyFont="1" applyAlignment="1">
      <alignment horizontal="center" vertical="top" wrapText="1"/>
    </xf>
    <xf numFmtId="15" fontId="2" fillId="0" borderId="0" xfId="0" applyNumberFormat="1" applyFont="1" applyAlignment="1">
      <alignment horizontal="center"/>
    </xf>
    <xf numFmtId="1" fontId="13" fillId="2" borderId="0" xfId="0" applyNumberFormat="1" applyFont="1" applyFill="1" applyAlignment="1">
      <alignment horizontal="center" vertical="top" wrapText="1"/>
    </xf>
    <xf numFmtId="0" fontId="44" fillId="0" borderId="0" xfId="3" applyFont="1" applyAlignment="1">
      <alignment horizontal="left" vertical="center"/>
    </xf>
    <xf numFmtId="0" fontId="35" fillId="0" borderId="0" xfId="3" applyFont="1"/>
    <xf numFmtId="0" fontId="12" fillId="0" borderId="0" xfId="3" applyFont="1" applyAlignment="1">
      <alignment horizontal="center"/>
    </xf>
    <xf numFmtId="0" fontId="35" fillId="0" borderId="0" xfId="3" applyFont="1" applyAlignment="1">
      <alignment horizontal="center"/>
    </xf>
    <xf numFmtId="0" fontId="12" fillId="0" borderId="0" xfId="3" applyFont="1" applyAlignment="1" applyProtection="1">
      <alignment horizontal="center"/>
      <protection locked="0"/>
    </xf>
    <xf numFmtId="0" fontId="13" fillId="0" borderId="0" xfId="0" applyFont="1" applyAlignment="1">
      <alignment horizontal="center" vertical="top" wrapText="1"/>
    </xf>
    <xf numFmtId="0" fontId="1" fillId="2" borderId="0" xfId="0" applyFont="1" applyFill="1" applyAlignment="1">
      <alignment horizontal="left" wrapText="1"/>
    </xf>
    <xf numFmtId="0" fontId="26" fillId="0" borderId="0" xfId="0" applyFont="1" applyAlignment="1">
      <alignment horizontal="left" indent="1"/>
    </xf>
    <xf numFmtId="0" fontId="22" fillId="21" borderId="0" xfId="5" applyFont="1" applyFill="1" applyAlignment="1" applyProtection="1">
      <alignment horizontal="left" wrapText="1"/>
      <protection locked="0"/>
    </xf>
    <xf numFmtId="0" fontId="22" fillId="23" borderId="0" xfId="5" applyFont="1" applyFill="1" applyProtection="1">
      <protection locked="0"/>
    </xf>
    <xf numFmtId="0" fontId="22" fillId="22" borderId="0" xfId="5" applyFont="1" applyFill="1" applyAlignment="1" applyProtection="1">
      <alignment horizontal="center" vertical="center" wrapText="1"/>
      <protection locked="0"/>
    </xf>
    <xf numFmtId="0" fontId="4" fillId="0" borderId="0" xfId="0" applyFont="1" applyAlignment="1">
      <alignment horizontal="center"/>
    </xf>
    <xf numFmtId="165" fontId="42" fillId="0" borderId="8" xfId="4" applyNumberFormat="1" applyFont="1" applyFill="1" applyBorder="1" applyAlignment="1" applyProtection="1">
      <alignment horizontal="center" vertical="center" wrapText="1" readingOrder="1"/>
      <protection locked="0"/>
    </xf>
    <xf numFmtId="0" fontId="42" fillId="0" borderId="8" xfId="4" applyNumberFormat="1" applyFont="1" applyFill="1" applyBorder="1" applyAlignment="1" applyProtection="1">
      <alignment horizontal="left" vertical="center" wrapText="1" indent="1" readingOrder="1"/>
      <protection locked="0"/>
    </xf>
    <xf numFmtId="0" fontId="42" fillId="0" borderId="8" xfId="0" applyNumberFormat="1" applyFont="1" applyBorder="1" applyAlignment="1">
      <alignment horizontal="center" vertical="center" wrapText="1" readingOrder="1"/>
    </xf>
    <xf numFmtId="0" fontId="42" fillId="0" borderId="8" xfId="4" applyNumberFormat="1" applyFont="1" applyBorder="1" applyAlignment="1">
      <alignment horizontal="center" vertical="center" wrapText="1" readingOrder="1"/>
    </xf>
    <xf numFmtId="0" fontId="42" fillId="0" borderId="8" xfId="4" applyNumberFormat="1" applyFont="1" applyFill="1" applyBorder="1" applyAlignment="1" applyProtection="1">
      <alignment horizontal="center" vertical="center" wrapText="1" readingOrder="1"/>
      <protection locked="0"/>
    </xf>
    <xf numFmtId="0" fontId="0" fillId="0" borderId="0" xfId="0" applyNumberFormat="1"/>
  </cellXfs>
  <cellStyles count="8">
    <cellStyle name="Comma" xfId="7" builtinId="3"/>
    <cellStyle name="Comma 2" xfId="6" xr:uid="{FF3E8BA2-9761-4BAF-92AD-744E7897CB0E}"/>
    <cellStyle name="Hyperlink" xfId="5" builtinId="8"/>
    <cellStyle name="Normal" xfId="0" builtinId="0"/>
    <cellStyle name="Normal 2" xfId="3" xr:uid="{0F2227B9-CD0F-48AF-A5B3-2ECBB4CBB69B}"/>
    <cellStyle name="Normal 2 2" xfId="4" xr:uid="{86134FAC-D110-485B-A5D3-74F88186F758}"/>
    <cellStyle name="Percent" xfId="2" builtinId="5"/>
    <cellStyle name="Percent 2" xfId="1" xr:uid="{2F2106CB-E495-442C-82EB-222864870AB9}"/>
  </cellStyles>
  <dxfs count="537">
    <dxf>
      <font>
        <b/>
      </font>
    </dxf>
    <dxf>
      <alignment horizontal="right"/>
    </dxf>
    <dxf>
      <font>
        <color theme="8" tint="-0.249977111117893"/>
      </fon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ont>
        <sz val="10"/>
      </font>
    </dxf>
    <dxf>
      <font>
        <sz val="10"/>
      </font>
    </dxf>
    <dxf>
      <font>
        <sz val="10"/>
      </font>
    </dxf>
    <dxf>
      <font>
        <sz val="10"/>
      </font>
    </dxf>
    <dxf>
      <font>
        <sz val="10"/>
      </font>
    </dxf>
    <dxf>
      <font>
        <sz val="10"/>
      </font>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b/>
      </font>
    </dxf>
    <dxf>
      <font>
        <b/>
      </font>
    </dxf>
    <dxf>
      <font>
        <b val="0"/>
        <i val="0"/>
        <strike val="0"/>
        <condense val="0"/>
        <extend val="0"/>
        <outline val="0"/>
        <shadow val="0"/>
        <u val="none"/>
        <vertAlign val="baseline"/>
        <sz val="10"/>
        <color theme="1"/>
        <name val="Poppins"/>
        <scheme val="none"/>
      </font>
      <numFmt numFmtId="0" formatCode="General"/>
      <alignment horizontal="center" vertical="bottom" textRotation="0" wrapText="0" indent="0" justifyLastLine="0" shrinkToFit="0" readingOrder="0"/>
    </dxf>
    <dxf>
      <font>
        <color rgb="FF006100"/>
      </font>
      <fill>
        <patternFill>
          <bgColor rgb="FFC6EFCE"/>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theme="0" tint="-0.24994659260841701"/>
      </font>
      <fill>
        <patternFill patternType="none">
          <bgColor auto="1"/>
        </patternFill>
      </fill>
    </dxf>
    <dxf>
      <font>
        <color theme="0" tint="-0.24994659260841701"/>
      </font>
      <fill>
        <patternFill patternType="none">
          <bgColor auto="1"/>
        </patternFill>
      </fill>
    </dxf>
    <dxf>
      <font>
        <color theme="0" tint="-0.24994659260841701"/>
      </font>
      <fill>
        <patternFill patternType="none">
          <bgColor auto="1"/>
        </patternFill>
      </fill>
    </dxf>
    <dxf>
      <font>
        <color theme="0" tint="-0.24994659260841701"/>
      </font>
      <fill>
        <patternFill patternType="none">
          <bgColor auto="1"/>
        </patternFill>
      </fill>
    </dxf>
    <dxf>
      <font>
        <color rgb="FF9C0006"/>
      </font>
      <fill>
        <patternFill>
          <bgColor rgb="FFFFC7CE"/>
        </patternFill>
      </fill>
    </dxf>
    <dxf>
      <fill>
        <patternFill>
          <bgColor theme="8" tint="0.59996337778862885"/>
        </patternFill>
      </fill>
    </dxf>
    <dxf>
      <font>
        <color rgb="FF9C0006"/>
      </font>
      <fill>
        <patternFill>
          <bgColor rgb="FFFFC7CE"/>
        </patternFill>
      </fill>
    </dxf>
    <dxf>
      <font>
        <color rgb="FF006100"/>
      </font>
      <fill>
        <patternFill>
          <bgColor rgb="FFC6EF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theme="9" tint="-0.499984740745262"/>
      </font>
      <fill>
        <patternFill patternType="none">
          <bgColor auto="1"/>
        </patternFill>
      </fill>
    </dxf>
    <dxf>
      <font>
        <color rgb="FFC00000"/>
      </font>
      <fill>
        <patternFill patternType="none">
          <bgColor auto="1"/>
        </patternFill>
      </fill>
    </dxf>
    <dxf>
      <font>
        <color theme="0"/>
      </font>
      <fill>
        <patternFill patternType="solid">
          <fgColor indexed="64"/>
          <bgColor theme="0"/>
        </patternFill>
      </fill>
    </dxf>
    <dxf>
      <font>
        <color theme="0"/>
      </font>
      <fill>
        <patternFill patternType="solid">
          <fgColor indexed="64"/>
          <bgColor theme="0"/>
        </patternFill>
      </fill>
    </dxf>
    <dxf>
      <font>
        <color theme="0"/>
      </font>
      <fill>
        <patternFill>
          <fgColor theme="0"/>
          <bgColor theme="0"/>
        </patternFill>
      </fill>
      <border>
        <left/>
        <right/>
        <top/>
        <bottom/>
      </border>
    </dxf>
    <dxf>
      <fill>
        <patternFill>
          <bgColor theme="9" tint="0.39994506668294322"/>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22" formatCode="mmm/yy"/>
      <fill>
        <patternFill patternType="solid">
          <fgColor indexed="64"/>
          <bgColor theme="0" tint="-4.9989318521683403E-2"/>
        </patternFill>
      </fill>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22" formatCode="mmm/yy"/>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0" formatCode="General"/>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dxf>
    <dxf>
      <font>
        <b/>
        <i val="0"/>
        <strike val="0"/>
        <condense val="0"/>
        <extend val="0"/>
        <outline val="0"/>
        <shadow val="0"/>
        <u val="none"/>
        <vertAlign val="baseline"/>
        <sz val="11"/>
        <color theme="1"/>
        <name val="Calibri"/>
        <family val="2"/>
        <scheme val="minor"/>
      </font>
      <fill>
        <patternFill>
          <fgColor indexed="64"/>
          <bgColor theme="6" tint="0.39997558519241921"/>
        </patternFill>
      </fill>
    </dxf>
    <dxf>
      <font>
        <strike val="0"/>
        <outline val="0"/>
        <shadow val="0"/>
        <u val="none"/>
        <vertAlign val="baseline"/>
        <sz val="9.5"/>
        <name val="Poppins"/>
        <scheme val="none"/>
      </font>
    </dxf>
    <dxf>
      <font>
        <strike val="0"/>
        <outline val="0"/>
        <shadow val="0"/>
        <u val="none"/>
        <vertAlign val="baseline"/>
        <sz val="9.5"/>
        <name val="Poppins"/>
        <scheme val="none"/>
      </font>
      <protection locked="0" hidden="0"/>
    </dxf>
    <dxf>
      <font>
        <strike val="0"/>
        <outline val="0"/>
        <shadow val="0"/>
        <u val="none"/>
        <vertAlign val="baseline"/>
        <sz val="9.5"/>
        <color auto="1"/>
        <name val="Poppins"/>
        <scheme val="none"/>
      </font>
      <protection locked="0" hidden="0"/>
    </dxf>
    <dxf>
      <font>
        <strike val="0"/>
        <outline val="0"/>
        <shadow val="0"/>
        <u val="none"/>
        <vertAlign val="baseline"/>
        <sz val="9.5"/>
        <name val="Poppins"/>
        <scheme val="none"/>
      </font>
    </dxf>
    <dxf>
      <font>
        <strike val="0"/>
        <outline val="0"/>
        <shadow val="0"/>
        <u val="none"/>
        <vertAlign val="baseline"/>
        <sz val="9.5"/>
        <name val="Poppins"/>
        <scheme val="none"/>
      </font>
      <protection locked="0" hidden="0"/>
    </dxf>
    <dxf>
      <font>
        <strike val="0"/>
        <outline val="0"/>
        <shadow val="0"/>
        <u val="none"/>
        <vertAlign val="baseline"/>
        <sz val="9.5"/>
        <name val="Poppins"/>
        <scheme val="none"/>
      </font>
    </dxf>
    <dxf>
      <font>
        <strike val="0"/>
        <outline val="0"/>
        <shadow val="0"/>
        <u val="none"/>
        <vertAlign val="baseline"/>
        <sz val="9.5"/>
        <name val="Poppins"/>
        <scheme val="none"/>
      </font>
    </dxf>
    <dxf>
      <font>
        <strike val="0"/>
        <outline val="0"/>
        <shadow val="0"/>
        <u val="none"/>
        <vertAlign val="baseline"/>
        <sz val="9.5"/>
        <color rgb="FF000000"/>
        <name val="Poppins"/>
        <scheme val="none"/>
      </font>
      <numFmt numFmtId="0" formatCode="General"/>
      <protection locked="0" hidden="0"/>
    </dxf>
    <dxf>
      <font>
        <strike val="0"/>
        <outline val="0"/>
        <shadow val="0"/>
        <u val="none"/>
        <vertAlign val="baseline"/>
        <sz val="9.5"/>
        <name val="Poppins"/>
        <scheme val="none"/>
      </font>
    </dxf>
    <dxf>
      <font>
        <strike val="0"/>
        <outline val="0"/>
        <shadow val="0"/>
        <u val="none"/>
        <vertAlign val="baseline"/>
        <sz val="9.5"/>
        <color rgb="FF000000"/>
        <name val="Poppins"/>
        <scheme val="none"/>
      </font>
      <numFmt numFmtId="0" formatCode="General"/>
      <protection locked="0" hidden="0"/>
    </dxf>
    <dxf>
      <font>
        <strike val="0"/>
        <outline val="0"/>
        <shadow val="0"/>
        <u val="none"/>
        <vertAlign val="baseline"/>
        <sz val="9.5"/>
        <name val="Poppins"/>
        <scheme val="none"/>
      </font>
    </dxf>
    <dxf>
      <font>
        <strike val="0"/>
        <outline val="0"/>
        <shadow val="0"/>
        <u val="none"/>
        <vertAlign val="baseline"/>
        <sz val="9.5"/>
        <color rgb="FF000000"/>
        <name val="Poppins"/>
        <scheme val="none"/>
      </font>
      <numFmt numFmtId="169" formatCode="d/mmm/yy"/>
      <protection locked="0" hidden="0"/>
    </dxf>
    <dxf>
      <font>
        <strike val="0"/>
        <outline val="0"/>
        <shadow val="0"/>
        <u val="none"/>
        <vertAlign val="baseline"/>
        <sz val="9.5"/>
        <name val="Poppins"/>
        <scheme val="none"/>
      </font>
    </dxf>
    <dxf>
      <font>
        <strike val="0"/>
        <outline val="0"/>
        <shadow val="0"/>
        <u val="none"/>
        <vertAlign val="baseline"/>
        <sz val="9.5"/>
        <name val="Poppins"/>
        <scheme val="none"/>
      </font>
      <protection locked="0" hidden="0"/>
    </dxf>
    <dxf>
      <font>
        <strike val="0"/>
        <outline val="0"/>
        <shadow val="0"/>
        <u val="none"/>
        <vertAlign val="baseline"/>
        <sz val="9.5"/>
        <name val="Poppins"/>
        <scheme val="none"/>
      </font>
    </dxf>
    <dxf>
      <font>
        <strike val="0"/>
        <outline val="0"/>
        <shadow val="0"/>
        <u val="none"/>
        <vertAlign val="baseline"/>
        <sz val="9.5"/>
        <color rgb="FF000000"/>
        <name val="Poppins"/>
        <scheme val="none"/>
      </font>
      <alignment horizontal="center" vertical="bottom" textRotation="0" wrapText="0" indent="0" justifyLastLine="0" shrinkToFit="0" readingOrder="0"/>
      <protection locked="0" hidden="0"/>
    </dxf>
    <dxf>
      <font>
        <strike val="0"/>
        <outline val="0"/>
        <shadow val="0"/>
        <u val="none"/>
        <vertAlign val="baseline"/>
        <sz val="9.5"/>
        <name val="Poppins"/>
        <scheme val="none"/>
      </font>
    </dxf>
    <dxf>
      <font>
        <strike val="0"/>
        <outline val="0"/>
        <shadow val="0"/>
        <u val="none"/>
        <vertAlign val="baseline"/>
        <sz val="9.5"/>
        <name val="Poppins"/>
        <scheme val="none"/>
      </font>
    </dxf>
    <dxf>
      <font>
        <strike val="0"/>
        <outline val="0"/>
        <shadow val="0"/>
        <u val="none"/>
        <vertAlign val="baseline"/>
        <sz val="9.5"/>
        <name val="Poppins"/>
        <scheme val="none"/>
      </font>
    </dxf>
    <dxf>
      <font>
        <strike val="0"/>
        <outline val="0"/>
        <shadow val="0"/>
        <u val="none"/>
        <vertAlign val="baseline"/>
        <sz val="9.5"/>
        <name val="Poppins"/>
        <scheme val="none"/>
      </font>
    </dxf>
    <dxf>
      <font>
        <strike val="0"/>
        <outline val="0"/>
        <shadow val="0"/>
        <u val="none"/>
        <vertAlign val="baseline"/>
        <sz val="9.5"/>
        <name val="Poppins"/>
        <scheme val="none"/>
      </font>
    </dxf>
    <dxf>
      <font>
        <strike val="0"/>
        <outline val="0"/>
        <shadow val="0"/>
        <u val="none"/>
        <vertAlign val="baseline"/>
        <sz val="9.5"/>
        <name val="Poppins"/>
        <scheme val="none"/>
      </font>
    </dxf>
    <dxf>
      <font>
        <strike val="0"/>
        <outline val="0"/>
        <shadow val="0"/>
        <u val="none"/>
        <vertAlign val="baseline"/>
        <sz val="9.5"/>
        <name val="Poppins"/>
        <scheme val="none"/>
      </font>
    </dxf>
    <dxf>
      <font>
        <strike val="0"/>
        <outline val="0"/>
        <shadow val="0"/>
        <u val="none"/>
        <vertAlign val="baseline"/>
        <sz val="9.5"/>
        <name val="Poppins"/>
        <scheme val="none"/>
      </font>
    </dxf>
    <dxf>
      <font>
        <strike val="0"/>
        <outline val="0"/>
        <shadow val="0"/>
        <u val="none"/>
        <vertAlign val="baseline"/>
        <sz val="9.5"/>
        <color auto="1"/>
        <name val="Poppins"/>
        <scheme val="none"/>
      </font>
      <protection locked="0" hidden="0"/>
    </dxf>
    <dxf>
      <font>
        <strike val="0"/>
        <outline val="0"/>
        <shadow val="0"/>
        <u val="none"/>
        <vertAlign val="baseline"/>
        <sz val="9.5"/>
        <name val="Poppins"/>
        <scheme val="none"/>
      </font>
    </dxf>
    <dxf>
      <font>
        <strike val="0"/>
        <outline val="0"/>
        <shadow val="0"/>
        <u val="none"/>
        <vertAlign val="baseline"/>
        <sz val="9.5"/>
        <name val="Poppins"/>
        <scheme val="none"/>
      </font>
    </dxf>
    <dxf>
      <font>
        <strike val="0"/>
        <outline val="0"/>
        <shadow val="0"/>
        <u val="none"/>
        <vertAlign val="baseline"/>
        <sz val="9.5"/>
        <name val="Poppins"/>
        <scheme val="none"/>
      </font>
    </dxf>
    <dxf>
      <numFmt numFmtId="0" formatCode="General"/>
    </dxf>
    <dxf>
      <font>
        <b val="0"/>
        <i val="0"/>
        <strike val="0"/>
        <condense val="0"/>
        <extend val="0"/>
        <outline val="0"/>
        <shadow val="0"/>
        <u val="none"/>
        <vertAlign val="baseline"/>
        <sz val="10"/>
        <color theme="1"/>
        <name val="Trebuchet MS"/>
        <family val="2"/>
        <scheme val="none"/>
      </font>
      <numFmt numFmtId="0" formatCode="General"/>
      <alignment horizontal="center" vertical="bottom" textRotation="0" wrapText="1" indent="0" justifyLastLine="0" shrinkToFit="0" readingOrder="0"/>
    </dxf>
    <dxf>
      <alignment horizontal="general" vertical="bottom" textRotation="0" wrapText="0" indent="0" justifyLastLine="0" shrinkToFit="0" readingOrder="0"/>
    </dxf>
    <dxf>
      <alignment horizontal="left" vertical="center" textRotation="0" indent="0" justifyLastLine="0" shrinkToFit="0" readingOrder="0"/>
    </dxf>
    <dxf>
      <font>
        <sz val="10"/>
      </font>
    </dxf>
    <dxf>
      <font>
        <sz val="10"/>
      </font>
    </dxf>
    <dxf>
      <font>
        <sz val="10"/>
      </font>
    </dxf>
    <dxf>
      <font>
        <sz val="10"/>
      </font>
    </dxf>
    <dxf>
      <font>
        <sz val="10"/>
      </font>
    </dxf>
    <dxf>
      <font>
        <sz val="10"/>
      </font>
    </dxf>
    <dxf>
      <numFmt numFmtId="13" formatCode="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alignment horizontal="center"/>
    </dxf>
    <dxf>
      <alignment horizontal="center"/>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color rgb="FF9C0006"/>
      </font>
      <fill>
        <patternFill>
          <bgColor rgb="FFFFC7CE"/>
        </patternFill>
      </fill>
    </dxf>
    <dxf>
      <font>
        <color rgb="FF000000"/>
      </font>
      <fill>
        <patternFill patternType="solid">
          <fgColor rgb="FFB4A7D6"/>
          <bgColor rgb="FFB4A7D6"/>
        </patternFill>
      </fill>
    </dxf>
    <dxf>
      <font>
        <color rgb="FF000000"/>
      </font>
      <fill>
        <patternFill patternType="solid">
          <fgColor rgb="FF3C78D8"/>
          <bgColor rgb="FF3C78D8"/>
        </patternFill>
      </fill>
    </dxf>
    <dxf>
      <font>
        <color rgb="FF000000"/>
      </font>
      <fill>
        <patternFill patternType="solid">
          <fgColor rgb="FFA4C2F4"/>
          <bgColor rgb="FFA4C2F4"/>
        </patternFill>
      </fill>
    </dxf>
    <dxf>
      <font>
        <color rgb="FF000000"/>
      </font>
      <fill>
        <patternFill patternType="solid">
          <fgColor rgb="FFC9DAF8"/>
          <bgColor rgb="FFC9DAF8"/>
        </patternFill>
      </fill>
    </dxf>
    <dxf>
      <font>
        <color rgb="FF000000"/>
      </font>
      <fill>
        <patternFill patternType="solid">
          <fgColor rgb="FF76A5AF"/>
          <bgColor rgb="FF76A5AF"/>
        </patternFill>
      </fill>
    </dxf>
    <dxf>
      <font>
        <color rgb="FF000000"/>
      </font>
      <fill>
        <patternFill patternType="solid">
          <fgColor rgb="FFA2C4C9"/>
          <bgColor rgb="FFA2C4C9"/>
        </patternFill>
      </fill>
    </dxf>
    <dxf>
      <font>
        <color rgb="FF000000"/>
      </font>
      <fill>
        <patternFill patternType="solid">
          <fgColor rgb="FF93C47D"/>
          <bgColor rgb="FF93C47D"/>
        </patternFill>
      </fill>
    </dxf>
    <dxf>
      <font>
        <color rgb="FF000000"/>
      </font>
      <fill>
        <patternFill patternType="solid">
          <fgColor rgb="FFD9EAD3"/>
          <bgColor rgb="FFD9EAD3"/>
        </patternFill>
      </fill>
    </dxf>
    <dxf>
      <font>
        <color rgb="FF000000"/>
      </font>
      <fill>
        <patternFill patternType="solid">
          <fgColor rgb="FFFFF2CC"/>
          <bgColor rgb="FFFFF2CC"/>
        </patternFill>
      </fill>
    </dxf>
    <dxf>
      <font>
        <color rgb="FF000000"/>
      </font>
      <fill>
        <patternFill patternType="solid">
          <fgColor rgb="FFFFD966"/>
          <bgColor rgb="FFFFD966"/>
        </patternFill>
      </fill>
    </dxf>
    <dxf>
      <font>
        <color rgb="FF000000"/>
      </font>
      <fill>
        <patternFill patternType="solid">
          <fgColor rgb="FFBF9000"/>
          <bgColor rgb="FFBF9000"/>
        </patternFill>
      </fill>
    </dxf>
    <dxf>
      <font>
        <color theme="1"/>
      </font>
      <fill>
        <patternFill patternType="solid">
          <fgColor rgb="FFE69138"/>
          <bgColor rgb="FFE69138"/>
        </patternFill>
      </fill>
    </dxf>
    <dxf>
      <font>
        <b val="0"/>
        <i val="0"/>
        <strike val="0"/>
        <condense val="0"/>
        <extend val="0"/>
        <outline val="0"/>
        <shadow val="0"/>
        <u val="none"/>
        <vertAlign val="baseline"/>
        <sz val="10"/>
        <color theme="1"/>
        <name val="Poppins"/>
        <scheme val="none"/>
      </font>
      <numFmt numFmtId="171" formatCode="_(* #,##0_);_(* \(#,##0\);_(* &quot;-&quot;??_);_(@_)"/>
      <alignment horizontal="left" vertical="bottom" textRotation="0" wrapText="0" relativeIndent="1" justifyLastLine="0" shrinkToFit="0" readingOrder="0"/>
      <protection locked="1" hidden="0"/>
    </dxf>
    <dxf>
      <font>
        <b val="0"/>
        <i val="0"/>
        <strike val="0"/>
        <condense val="0"/>
        <extend val="0"/>
        <outline val="0"/>
        <shadow val="0"/>
        <u val="none"/>
        <vertAlign val="baseline"/>
        <sz val="10"/>
        <color theme="1"/>
        <name val="Poppins"/>
        <scheme val="none"/>
      </font>
      <numFmt numFmtId="171" formatCode="_(* #,##0_);_(* \(#,##0\);_(* &quot;-&quot;??_);_(@_)"/>
      <alignment horizontal="left" vertical="bottom" textRotation="0" wrapText="0" indent="1" justifyLastLine="0" shrinkToFit="0" readingOrder="0"/>
      <protection locked="1" hidden="0"/>
    </dxf>
    <dxf>
      <font>
        <b val="0"/>
        <i val="0"/>
        <strike val="0"/>
        <condense val="0"/>
        <extend val="0"/>
        <outline val="0"/>
        <shadow val="0"/>
        <u val="none"/>
        <vertAlign val="baseline"/>
        <sz val="10"/>
        <color theme="1"/>
        <name val="Poppins"/>
        <scheme val="none"/>
      </font>
      <numFmt numFmtId="171" formatCode="_(* #,##0_);_(* \(#,##0\);_(* &quot;-&quot;??_);_(@_)"/>
      <alignment horizontal="left" vertical="bottom" textRotation="0" wrapText="0" indent="1" justifyLastLine="0" shrinkToFit="0" readingOrder="0"/>
      <protection locked="1" hidden="0"/>
    </dxf>
    <dxf>
      <font>
        <b val="0"/>
        <i val="0"/>
        <strike val="0"/>
        <condense val="0"/>
        <extend val="0"/>
        <outline val="0"/>
        <shadow val="0"/>
        <u val="none"/>
        <vertAlign val="baseline"/>
        <sz val="10"/>
        <color theme="1"/>
        <name val="Poppins"/>
        <scheme val="none"/>
      </font>
      <numFmt numFmtId="171" formatCode="_(* #,##0_);_(* \(#,##0\);_(* &quot;-&quot;??_);_(@_)"/>
      <alignment horizontal="left" vertical="bottom" textRotation="0" wrapText="0" relativeIndent="1" justifyLastLine="0" shrinkToFit="0" readingOrder="0"/>
      <protection locked="1" hidden="0"/>
    </dxf>
    <dxf>
      <font>
        <b val="0"/>
        <i val="0"/>
        <strike val="0"/>
        <condense val="0"/>
        <extend val="0"/>
        <outline val="0"/>
        <shadow val="0"/>
        <u val="none"/>
        <vertAlign val="baseline"/>
        <sz val="10"/>
        <color theme="1"/>
        <name val="Poppins"/>
        <scheme val="none"/>
      </font>
      <numFmt numFmtId="171" formatCode="_(* #,##0_);_(* \(#,##0\);_(* &quot;-&quot;??_);_(@_)"/>
      <alignment horizontal="left" vertical="bottom" textRotation="0" wrapText="0" relativeIndent="1" justifyLastLine="0" shrinkToFit="0" readingOrder="0"/>
      <protection locked="1" hidden="0"/>
    </dxf>
    <dxf>
      <font>
        <b val="0"/>
        <i val="0"/>
        <strike val="0"/>
        <condense val="0"/>
        <extend val="0"/>
        <outline val="0"/>
        <shadow val="0"/>
        <u val="none"/>
        <vertAlign val="baseline"/>
        <sz val="10"/>
        <color theme="1"/>
        <name val="Poppins"/>
        <scheme val="none"/>
      </font>
      <protection locked="1" hidden="0"/>
    </dxf>
    <dxf>
      <font>
        <b val="0"/>
        <i val="0"/>
        <strike val="0"/>
        <condense val="0"/>
        <extend val="0"/>
        <outline val="0"/>
        <shadow val="0"/>
        <u val="none"/>
        <vertAlign val="baseline"/>
        <sz val="10"/>
        <color theme="1"/>
        <name val="Poppins"/>
        <scheme val="none"/>
      </font>
      <protection locked="1" hidden="0"/>
    </dxf>
    <dxf>
      <font>
        <b/>
        <i val="0"/>
        <strike val="0"/>
        <condense val="0"/>
        <extend val="0"/>
        <outline val="0"/>
        <shadow val="0"/>
        <u val="none"/>
        <vertAlign val="baseline"/>
        <sz val="10"/>
        <color theme="1"/>
        <name val="Poppins"/>
        <scheme val="none"/>
      </font>
      <protection locked="0" hidden="0"/>
    </dxf>
    <dxf>
      <font>
        <b val="0"/>
        <i val="0"/>
        <strike val="0"/>
        <condense val="0"/>
        <extend val="0"/>
        <outline val="0"/>
        <shadow val="0"/>
        <u val="none"/>
        <vertAlign val="baseline"/>
        <sz val="10"/>
        <color theme="1"/>
        <name val="Poppins"/>
        <scheme val="none"/>
      </font>
      <numFmt numFmtId="0" formatCode="General"/>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theme="1"/>
        <name val="Poppins"/>
        <scheme val="none"/>
      </font>
      <numFmt numFmtId="13" formatCode="0%"/>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theme="1"/>
        <name val="Poppins"/>
        <scheme val="none"/>
      </font>
      <numFmt numFmtId="170" formatCode="[Color30]\(#,##0\);[Color10]#,##0"/>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theme="1"/>
        <name val="Poppins"/>
        <scheme val="none"/>
      </font>
      <numFmt numFmtId="0" formatCode="General"/>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theme="1"/>
        <name val="Poppins"/>
        <scheme val="none"/>
      </font>
      <numFmt numFmtId="0" formatCode="General"/>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theme="1"/>
        <name val="Poppins"/>
        <scheme val="none"/>
      </font>
      <numFmt numFmtId="0" formatCode="General"/>
      <protection locked="1" hidden="0"/>
    </dxf>
    <dxf>
      <font>
        <b val="0"/>
        <i val="0"/>
        <strike val="0"/>
        <condense val="0"/>
        <extend val="0"/>
        <outline val="0"/>
        <shadow val="0"/>
        <u val="none"/>
        <vertAlign val="baseline"/>
        <sz val="10"/>
        <color theme="1"/>
        <name val="Poppins"/>
        <scheme val="none"/>
      </font>
      <protection locked="1" hidden="0"/>
    </dxf>
    <dxf>
      <font>
        <b/>
        <i val="0"/>
        <strike val="0"/>
        <condense val="0"/>
        <extend val="0"/>
        <outline val="0"/>
        <shadow val="0"/>
        <u val="none"/>
        <vertAlign val="baseline"/>
        <sz val="10"/>
        <color theme="1"/>
        <name val="Poppins"/>
        <scheme val="none"/>
      </font>
      <alignment vertical="bottom" textRotation="0" indent="0" justifyLastLine="0" shrinkToFit="0" readingOrder="0"/>
      <protection locked="0" hidden="0"/>
    </dxf>
    <dxf>
      <font>
        <sz val="10"/>
      </font>
    </dxf>
    <dxf>
      <font>
        <sz val="10"/>
      </font>
    </dxf>
    <dxf>
      <font>
        <sz val="10"/>
      </font>
    </dxf>
    <dxf>
      <font>
        <sz val="10"/>
      </font>
    </dxf>
    <dxf>
      <font>
        <sz val="10"/>
      </font>
    </dxf>
    <dxf>
      <font>
        <sz val="10"/>
      </font>
    </dxf>
    <dxf>
      <numFmt numFmtId="13" formatCode="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alignment horizontal="center"/>
    </dxf>
    <dxf>
      <alignment horizontal="center"/>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protection locked="0"/>
    </dxf>
    <dxf>
      <protection locked="0"/>
    </dxf>
    <dxf>
      <protection locked="0"/>
    </dxf>
    <dxf>
      <protection locked="0"/>
    </dxf>
    <dxf>
      <protection locked="0"/>
    </dxf>
    <dxf>
      <protection locked="0"/>
    </dxf>
    <dxf>
      <numFmt numFmtId="1" formatCode="0"/>
    </dxf>
    <dxf>
      <alignment horizontal="center"/>
    </dxf>
    <dxf>
      <alignment horizontal="center"/>
    </dxf>
    <dxf>
      <font>
        <sz val="10"/>
      </font>
    </dxf>
    <dxf>
      <font>
        <sz val="10"/>
      </font>
    </dxf>
    <dxf>
      <font>
        <sz val="12"/>
      </font>
    </dxf>
    <dxf>
      <font>
        <sz val="12"/>
      </font>
    </dxf>
    <dxf>
      <font>
        <name val="Poppins"/>
        <scheme val="none"/>
      </font>
    </dxf>
    <dxf>
      <font>
        <name val="Poppins"/>
        <scheme val="none"/>
      </font>
    </dxf>
    <dxf>
      <font>
        <name val="Poppins"/>
        <scheme val="none"/>
      </font>
    </dxf>
    <dxf>
      <numFmt numFmtId="13" formatCode="0%"/>
    </dxf>
    <dxf>
      <font>
        <sz val="14"/>
      </font>
    </dxf>
    <dxf>
      <font>
        <sz val="14"/>
      </font>
    </dxf>
    <dxf>
      <font>
        <color rgb="FF9C0006"/>
      </font>
      <fill>
        <patternFill>
          <bgColor rgb="FFFFC7CE"/>
        </patternFill>
      </fill>
    </dxf>
    <dxf>
      <font>
        <color rgb="FF9C0006"/>
      </font>
      <fill>
        <patternFill>
          <bgColor rgb="FFFFC7CE"/>
        </patternFill>
      </fill>
    </dxf>
    <dxf>
      <font>
        <color theme="0"/>
      </font>
      <fill>
        <patternFill>
          <bgColor theme="0"/>
        </patternFill>
      </fill>
    </dxf>
    <dxf>
      <font>
        <color rgb="FF9C0006"/>
      </font>
      <fill>
        <patternFill>
          <bgColor rgb="FFFFC7CE"/>
        </patternFill>
      </fill>
    </dxf>
    <dxf>
      <font>
        <b val="0"/>
        <i val="0"/>
        <strike val="0"/>
        <condense val="0"/>
        <extend val="0"/>
        <outline val="0"/>
        <shadow val="0"/>
        <u val="none"/>
        <vertAlign val="baseline"/>
        <sz val="14"/>
        <color rgb="FF000000"/>
        <name val="Poppins"/>
        <scheme val="none"/>
      </font>
      <numFmt numFmtId="0" formatCode="General"/>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4"/>
        <color rgb="FF000000"/>
        <name val="Poppins"/>
        <scheme val="none"/>
      </font>
      <numFmt numFmtId="0" formatCode="General"/>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4"/>
        <color rgb="FF000000"/>
        <name val="Poppins"/>
        <scheme val="none"/>
      </font>
      <numFmt numFmtId="0" formatCode="General"/>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4"/>
        <color rgb="FF000000"/>
        <name val="Poppins"/>
        <scheme val="none"/>
      </font>
      <numFmt numFmtId="0" formatCode="General"/>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4"/>
        <color rgb="FF000000"/>
        <name val="Poppins"/>
        <scheme val="none"/>
      </font>
      <numFmt numFmtId="0" formatCode="General"/>
      <alignment horizontal="left" vertical="center" textRotation="0" wrapText="1" relativeIndent="1"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4"/>
        <color rgb="FF000000"/>
        <name val="Poppins"/>
        <scheme val="none"/>
      </font>
      <alignment horizontal="left"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4"/>
        <color rgb="FF000000"/>
        <name val="Poppins"/>
        <scheme val="none"/>
      </font>
      <alignment horizontal="left"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4"/>
        <color rgb="FF000000"/>
        <name val="Poppins"/>
        <scheme val="none"/>
      </font>
      <numFmt numFmtId="165" formatCode="ddd\,\ dd\-mmm\-yy"/>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4"/>
        <color rgb="FF000000"/>
        <name val="Poppins"/>
        <scheme val="none"/>
      </font>
      <numFmt numFmtId="165" formatCode="ddd\,\ dd\-mmm\-yy"/>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4"/>
        <color rgb="FF000000"/>
        <name val="Poppins"/>
        <scheme val="none"/>
      </font>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medium">
          <color rgb="FF000000"/>
        </top>
      </border>
    </dxf>
    <dxf>
      <border outline="0">
        <top style="medium">
          <color rgb="FFFFFFFF"/>
        </top>
        <bottom style="medium">
          <color rgb="FF000000"/>
        </bottom>
      </border>
    </dxf>
    <dxf>
      <font>
        <b val="0"/>
        <i val="0"/>
        <strike val="0"/>
        <condense val="0"/>
        <extend val="0"/>
        <outline val="0"/>
        <shadow val="0"/>
        <u val="none"/>
        <vertAlign val="baseline"/>
        <sz val="14"/>
        <color rgb="FF000000"/>
        <name val="Poppins"/>
        <scheme val="none"/>
      </font>
      <alignment horizontal="center" vertical="center" textRotation="0" wrapText="1" indent="0" justifyLastLine="0" shrinkToFit="0" readingOrder="1"/>
    </dxf>
    <dxf>
      <border outline="0">
        <bottom style="medium">
          <color rgb="FF000000"/>
        </bottom>
      </border>
    </dxf>
    <dxf>
      <font>
        <b/>
        <i val="0"/>
        <strike val="0"/>
        <condense val="0"/>
        <extend val="0"/>
        <outline val="0"/>
        <shadow val="0"/>
        <u val="none"/>
        <vertAlign val="baseline"/>
        <sz val="14"/>
        <color rgb="FFFFFFFF"/>
        <name val="Poppins"/>
        <scheme val="none"/>
      </font>
      <fill>
        <patternFill patternType="solid">
          <fgColor indexed="64"/>
          <bgColor rgb="FF0054A6"/>
        </patternFill>
      </fill>
      <alignment horizontal="center" vertical="center" textRotation="0" wrapText="1" indent="0" justifyLastLine="0" shrinkToFit="0" readingOrder="1"/>
      <border diagonalUp="0" diagonalDown="0" outline="0">
        <left style="medium">
          <color rgb="FFFFFFFF"/>
        </left>
        <right style="medium">
          <color rgb="FFFFFFFF"/>
        </right>
        <top/>
        <bottom/>
      </border>
    </dxf>
    <dxf>
      <font>
        <sz val="9"/>
      </font>
    </dxf>
    <dxf>
      <font>
        <sz val="9"/>
      </font>
    </dxf>
    <dxf>
      <font>
        <sz val="9"/>
      </font>
    </dxf>
    <dxf>
      <font>
        <sz val="9"/>
      </font>
    </dxf>
    <dxf>
      <font>
        <sz val="9"/>
      </font>
    </dxf>
    <dxf>
      <font>
        <sz val="9"/>
      </font>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ont>
        <color theme="8" tint="-0.249977111117893"/>
      </font>
    </dxf>
    <dxf>
      <alignment horizontal="right"/>
    </dxf>
    <dxf>
      <font>
        <b/>
      </font>
    </dxf>
    <dxf>
      <font>
        <b val="0"/>
        <i val="0"/>
        <strike val="0"/>
        <condense val="0"/>
        <extend val="0"/>
        <outline val="0"/>
        <shadow val="0"/>
        <u val="none"/>
        <vertAlign val="baseline"/>
        <sz val="10"/>
        <color theme="1"/>
        <name val="Poppins"/>
        <scheme val="none"/>
      </font>
      <numFmt numFmtId="169" formatCode="d/mmm/yy"/>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20" formatCode="dd/mmm/yy"/>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169" formatCode="d/mmm/yy"/>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169" formatCode="d/mmm/yy"/>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0" formatCode="General"/>
      <alignment horizontal="center" vertical="bottom" textRotation="0" wrapText="0" indent="0" justifyLastLine="0" shrinkToFit="0" readingOrder="0"/>
    </dxf>
    <dxf>
      <font>
        <strike val="0"/>
        <outline val="0"/>
        <shadow val="0"/>
        <u val="none"/>
        <vertAlign val="baseline"/>
        <sz val="10"/>
        <color theme="1"/>
        <name val="Poppins"/>
        <scheme val="none"/>
      </font>
      <numFmt numFmtId="1" formatCode="0"/>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theme="1"/>
        <name val="Poppins"/>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theme="1"/>
        <name val="Poppins"/>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Poppins"/>
        <scheme val="none"/>
      </font>
      <protection locked="0" hidden="0"/>
    </dxf>
    <dxf>
      <font>
        <b val="0"/>
        <i val="0"/>
        <strike val="0"/>
        <condense val="0"/>
        <extend val="0"/>
        <outline val="0"/>
        <shadow val="0"/>
        <u val="none"/>
        <vertAlign val="baseline"/>
        <sz val="10"/>
        <color theme="1"/>
        <name val="Poppins"/>
        <scheme val="none"/>
      </font>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1"/>
        <name val="Poppins"/>
        <scheme val="none"/>
      </font>
      <numFmt numFmtId="0" formatCode="General"/>
    </dxf>
    <dxf>
      <font>
        <b val="0"/>
        <i val="0"/>
        <strike val="0"/>
        <condense val="0"/>
        <extend val="0"/>
        <outline val="0"/>
        <shadow val="0"/>
        <u val="none"/>
        <vertAlign val="baseline"/>
        <sz val="10"/>
        <color theme="1"/>
        <name val="Poppins"/>
        <scheme val="none"/>
      </font>
      <numFmt numFmtId="0" formatCode="General"/>
    </dxf>
    <dxf>
      <font>
        <b val="0"/>
        <i val="0"/>
        <strike val="0"/>
        <condense val="0"/>
        <extend val="0"/>
        <outline val="0"/>
        <shadow val="0"/>
        <u val="none"/>
        <vertAlign val="baseline"/>
        <sz val="10"/>
        <color theme="1"/>
        <name val="Poppins"/>
        <scheme val="none"/>
      </font>
      <numFmt numFmtId="0" formatCode="General"/>
    </dxf>
    <dxf>
      <font>
        <strike val="0"/>
        <outline val="0"/>
        <shadow val="0"/>
        <u val="none"/>
        <vertAlign val="baseline"/>
        <sz val="10"/>
        <color theme="1"/>
        <name val="Poppins"/>
        <scheme val="none"/>
      </font>
    </dxf>
    <dxf>
      <font>
        <strike val="0"/>
        <outline val="0"/>
        <shadow val="0"/>
        <u val="none"/>
        <vertAlign val="baseline"/>
        <sz val="10"/>
        <color theme="1"/>
        <name val="Poppins"/>
        <scheme val="none"/>
      </font>
    </dxf>
    <dxf>
      <font>
        <color rgb="FF006100"/>
      </font>
      <fill>
        <patternFill>
          <bgColor rgb="FFC6EFCE"/>
        </patternFill>
      </fill>
    </dxf>
    <dxf>
      <font>
        <color theme="0"/>
      </font>
      <fill>
        <patternFill>
          <bgColor rgb="FFC00000"/>
        </patternFill>
      </fill>
    </dxf>
    <dxf>
      <fill>
        <patternFill>
          <bgColor theme="5" tint="0.79998168889431442"/>
        </patternFill>
      </fill>
    </dxf>
    <dxf>
      <font>
        <b val="0"/>
        <i val="0"/>
        <strike val="0"/>
        <condense val="0"/>
        <extend val="0"/>
        <outline val="0"/>
        <shadow val="0"/>
        <u val="none"/>
        <vertAlign val="baseline"/>
        <sz val="10"/>
        <color theme="1"/>
        <name val="Poppins"/>
        <scheme val="none"/>
      </font>
      <border diagonalUp="0" diagonalDown="0">
        <left/>
        <right/>
        <top style="thin">
          <color theme="9" tint="0.39997558519241921"/>
        </top>
        <bottom/>
      </border>
    </dxf>
    <dxf>
      <font>
        <b val="0"/>
        <i val="0"/>
        <strike val="0"/>
        <condense val="0"/>
        <extend val="0"/>
        <outline val="0"/>
        <shadow val="0"/>
        <u val="none"/>
        <vertAlign val="baseline"/>
        <sz val="10"/>
        <color theme="1"/>
        <name val="Poppins"/>
        <scheme val="none"/>
      </font>
      <numFmt numFmtId="0" formatCode="General"/>
      <border diagonalUp="0" diagonalDown="0">
        <left/>
        <right/>
        <top style="thin">
          <color theme="9" tint="0.39997558519241921"/>
        </top>
        <bottom/>
      </border>
    </dxf>
    <dxf>
      <font>
        <strike val="0"/>
        <outline val="0"/>
        <shadow val="0"/>
        <u val="none"/>
        <vertAlign val="baseline"/>
        <sz val="10"/>
        <name val="Poppins"/>
        <scheme val="none"/>
      </font>
    </dxf>
    <dxf>
      <font>
        <b val="0"/>
        <i val="0"/>
        <strike val="0"/>
        <condense val="0"/>
        <extend val="0"/>
        <outline val="0"/>
        <shadow val="0"/>
        <u val="none"/>
        <vertAlign val="baseline"/>
        <sz val="10"/>
        <color theme="1"/>
        <name val="Poppins"/>
        <scheme val="none"/>
      </font>
    </dxf>
    <dxf>
      <font>
        <b val="0"/>
        <i val="0"/>
        <strike val="0"/>
        <condense val="0"/>
        <extend val="0"/>
        <outline val="0"/>
        <shadow val="0"/>
        <u val="none"/>
        <vertAlign val="baseline"/>
        <sz val="10"/>
        <color theme="1"/>
        <name val="Poppins"/>
        <scheme val="none"/>
      </font>
      <border diagonalUp="0" diagonalDown="0" outline="0">
        <left/>
        <right/>
        <top style="thin">
          <color theme="9" tint="0.39997558519241921"/>
        </top>
        <bottom/>
      </border>
    </dxf>
    <dxf>
      <font>
        <b val="0"/>
        <i val="0"/>
        <strike val="0"/>
        <condense val="0"/>
        <extend val="0"/>
        <outline val="0"/>
        <shadow val="0"/>
        <u val="none"/>
        <vertAlign val="baseline"/>
        <sz val="10"/>
        <color theme="1"/>
        <name val="Poppins"/>
        <scheme val="none"/>
      </font>
      <border diagonalUp="0" diagonalDown="0" outline="0">
        <left/>
        <right/>
        <top style="thin">
          <color theme="9" tint="0.39997558519241921"/>
        </top>
        <bottom/>
      </border>
    </dxf>
    <dxf>
      <font>
        <b val="0"/>
        <i val="0"/>
        <strike val="0"/>
        <condense val="0"/>
        <extend val="0"/>
        <outline val="0"/>
        <shadow val="0"/>
        <u val="none"/>
        <vertAlign val="baseline"/>
        <sz val="10"/>
        <color theme="1"/>
        <name val="Poppins"/>
        <scheme val="none"/>
      </font>
      <border diagonalUp="0" diagonalDown="0" outline="0">
        <left/>
        <right/>
        <top style="thin">
          <color theme="9" tint="0.39997558519241921"/>
        </top>
        <bottom/>
      </border>
    </dxf>
    <dxf>
      <font>
        <b val="0"/>
        <i val="0"/>
        <strike val="0"/>
        <condense val="0"/>
        <extend val="0"/>
        <outline val="0"/>
        <shadow val="0"/>
        <u val="none"/>
        <vertAlign val="baseline"/>
        <sz val="10"/>
        <color theme="1"/>
        <name val="Poppins"/>
        <scheme val="none"/>
      </font>
    </dxf>
    <dxf>
      <font>
        <b/>
        <i val="0"/>
        <strike val="0"/>
        <condense val="0"/>
        <extend val="0"/>
        <outline val="0"/>
        <shadow val="0"/>
        <u val="none"/>
        <vertAlign val="baseline"/>
        <sz val="10"/>
        <color theme="0"/>
        <name val="Poppins"/>
        <scheme val="none"/>
      </font>
      <fill>
        <patternFill patternType="solid">
          <fgColor theme="4"/>
          <bgColor theme="4"/>
        </patternFill>
      </fill>
    </dxf>
    <dxf>
      <font>
        <strike val="0"/>
        <outline val="0"/>
        <shadow val="0"/>
        <u val="none"/>
        <vertAlign val="baseline"/>
        <sz val="9"/>
        <color theme="1"/>
        <name val="Poppins"/>
        <scheme val="none"/>
      </font>
      <numFmt numFmtId="166" formatCode="mmm"/>
      <protection locked="1" hidden="1"/>
    </dxf>
    <dxf>
      <font>
        <strike val="0"/>
        <outline val="0"/>
        <shadow val="0"/>
        <u val="none"/>
        <vertAlign val="baseline"/>
        <sz val="9"/>
        <color theme="1"/>
        <name val="Poppins"/>
        <scheme val="none"/>
      </font>
      <numFmt numFmtId="0" formatCode="General"/>
      <protection locked="1" hidden="1"/>
    </dxf>
    <dxf>
      <font>
        <strike val="0"/>
        <outline val="0"/>
        <shadow val="0"/>
        <u val="none"/>
        <vertAlign val="baseline"/>
        <sz val="9"/>
        <color theme="1"/>
        <name val="Poppins"/>
        <scheme val="none"/>
      </font>
      <numFmt numFmtId="0" formatCode="General"/>
      <protection locked="1" hidden="1"/>
    </dxf>
    <dxf>
      <font>
        <strike val="0"/>
        <outline val="0"/>
        <shadow val="0"/>
        <u val="none"/>
        <vertAlign val="baseline"/>
        <sz val="9"/>
        <color theme="1"/>
        <name val="Poppins"/>
        <scheme val="none"/>
      </font>
      <numFmt numFmtId="0" formatCode="General"/>
      <protection locked="1" hidden="1"/>
    </dxf>
    <dxf>
      <font>
        <strike val="0"/>
        <outline val="0"/>
        <shadow val="0"/>
        <u val="none"/>
        <vertAlign val="baseline"/>
        <sz val="9"/>
        <color theme="1"/>
        <name val="Poppins"/>
        <scheme val="none"/>
      </font>
      <numFmt numFmtId="0" formatCode="General"/>
      <protection locked="1" hidden="1"/>
    </dxf>
    <dxf>
      <font>
        <strike val="0"/>
        <outline val="0"/>
        <shadow val="0"/>
        <u val="none"/>
        <vertAlign val="baseline"/>
        <sz val="9"/>
        <color theme="1"/>
        <name val="Poppins"/>
        <scheme val="none"/>
      </font>
      <numFmt numFmtId="0" formatCode="General"/>
      <protection locked="1" hidden="1"/>
    </dxf>
    <dxf>
      <font>
        <strike val="0"/>
        <outline val="0"/>
        <shadow val="0"/>
        <u val="none"/>
        <vertAlign val="baseline"/>
        <sz val="9"/>
        <color theme="1"/>
        <name val="Poppins"/>
        <scheme val="none"/>
      </font>
      <numFmt numFmtId="0" formatCode="General"/>
      <border>
        <left style="medium">
          <color theme="0"/>
        </left>
      </border>
      <protection locked="1" hidden="1"/>
    </dxf>
    <dxf>
      <font>
        <strike val="0"/>
        <outline val="0"/>
        <shadow val="0"/>
        <u val="none"/>
        <vertAlign val="baseline"/>
        <sz val="9"/>
        <color rgb="FFC00000"/>
        <name val="Poppins"/>
        <scheme val="none"/>
      </font>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border>
      <protection locked="1" hidden="1"/>
    </dxf>
    <dxf>
      <font>
        <strike val="0"/>
        <outline val="0"/>
        <shadow val="0"/>
        <u val="none"/>
        <vertAlign val="baseline"/>
        <sz val="9"/>
        <color theme="1"/>
        <name val="Poppins"/>
        <scheme val="none"/>
      </font>
      <border diagonalUp="0" diagonalDown="0">
        <left style="medium">
          <color theme="0"/>
        </left>
        <right style="medium">
          <color theme="0"/>
        </right>
        <top style="medium">
          <color theme="0"/>
        </top>
        <bottom style="medium">
          <color theme="0"/>
        </bottom>
      </border>
      <protection locked="0" hidden="0"/>
    </dxf>
    <dxf>
      <font>
        <strike val="0"/>
        <outline val="0"/>
        <shadow val="0"/>
        <u val="none"/>
        <vertAlign val="baseline"/>
        <sz val="9"/>
        <color theme="1"/>
        <name val="Poppins"/>
        <scheme val="none"/>
      </font>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border>
      <protection locked="0" hidden="0"/>
    </dxf>
    <dxf>
      <font>
        <strike val="0"/>
        <outline val="0"/>
        <shadow val="0"/>
        <u val="none"/>
        <vertAlign val="baseline"/>
        <sz val="9"/>
        <color theme="1"/>
        <name val="Poppins"/>
        <scheme val="none"/>
      </font>
      <fill>
        <patternFill patternType="solid">
          <fgColor indexed="64"/>
          <bgColor theme="9" tint="0.79998168889431442"/>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border>
      <protection locked="0" hidden="0"/>
    </dxf>
    <dxf>
      <font>
        <strike val="0"/>
        <outline val="0"/>
        <shadow val="0"/>
        <u val="none"/>
        <vertAlign val="baseline"/>
        <sz val="9"/>
        <color theme="1"/>
        <name val="Poppins"/>
        <scheme val="none"/>
      </font>
      <fill>
        <patternFill patternType="solid">
          <fgColor indexed="64"/>
          <bgColor theme="9" tint="0.79998168889431442"/>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border>
      <protection locked="0" hidden="0"/>
    </dxf>
    <dxf>
      <font>
        <strike val="0"/>
        <outline val="0"/>
        <shadow val="0"/>
        <u val="none"/>
        <vertAlign val="baseline"/>
        <sz val="9"/>
        <color theme="1"/>
        <name val="Poppins"/>
        <scheme val="none"/>
      </font>
      <border diagonalUp="0" diagonalDown="0">
        <left style="medium">
          <color theme="0"/>
        </left>
        <right style="medium">
          <color theme="0"/>
        </right>
        <top style="medium">
          <color theme="0"/>
        </top>
        <bottom style="medium">
          <color theme="0"/>
        </bottom>
        <vertical style="medium">
          <color theme="0"/>
        </vertical>
        <horizontal style="medium">
          <color theme="0"/>
        </horizontal>
      </border>
      <protection locked="0" hidden="0"/>
    </dxf>
    <dxf>
      <font>
        <strike val="0"/>
        <outline val="0"/>
        <shadow val="0"/>
        <u val="none"/>
        <vertAlign val="baseline"/>
        <sz val="9"/>
        <color theme="1"/>
        <name val="Poppins"/>
        <scheme val="none"/>
      </font>
      <border diagonalUp="0" diagonalDown="0">
        <left style="medium">
          <color theme="0"/>
        </left>
        <right style="medium">
          <color theme="0"/>
        </right>
        <top style="medium">
          <color theme="0"/>
        </top>
        <bottom style="medium">
          <color theme="0"/>
        </bottom>
        <vertical style="medium">
          <color theme="0"/>
        </vertical>
        <horizontal style="medium">
          <color theme="0"/>
        </horizontal>
      </border>
      <protection locked="0" hidden="0"/>
    </dxf>
    <dxf>
      <font>
        <strike val="0"/>
        <outline val="0"/>
        <shadow val="0"/>
        <u val="none"/>
        <vertAlign val="baseline"/>
        <sz val="9"/>
        <color theme="1"/>
        <name val="Poppins"/>
        <scheme val="none"/>
      </font>
      <numFmt numFmtId="20" formatCode="dd/mmm/yy"/>
      <border diagonalUp="0" diagonalDown="0">
        <left/>
        <right style="medium">
          <color theme="0"/>
        </right>
        <top style="medium">
          <color theme="0"/>
        </top>
        <bottom style="medium">
          <color theme="0"/>
        </bottom>
        <vertical style="medium">
          <color theme="0"/>
        </vertical>
        <horizontal style="medium">
          <color theme="0"/>
        </horizontal>
      </border>
      <protection locked="0" hidden="0"/>
    </dxf>
    <dxf>
      <border>
        <top style="medium">
          <color theme="0"/>
        </top>
      </border>
    </dxf>
    <dxf>
      <border diagonalUp="0" diagonalDown="0">
        <left style="medium">
          <color theme="0"/>
        </left>
        <right style="medium">
          <color theme="0"/>
        </right>
        <top style="medium">
          <color theme="0"/>
        </top>
        <bottom style="medium">
          <color theme="0"/>
        </bottom>
      </border>
    </dxf>
    <dxf>
      <font>
        <strike val="0"/>
        <outline val="0"/>
        <shadow val="0"/>
        <u val="none"/>
        <vertAlign val="baseline"/>
        <sz val="9"/>
        <color theme="1"/>
        <name val="Poppins"/>
        <scheme val="none"/>
      </font>
    </dxf>
    <dxf>
      <border>
        <bottom style="medium">
          <color theme="0"/>
        </bottom>
      </border>
    </dxf>
    <dxf>
      <font>
        <b/>
        <i val="0"/>
        <strike val="0"/>
        <condense val="0"/>
        <extend val="0"/>
        <outline val="0"/>
        <shadow val="0"/>
        <u val="none"/>
        <vertAlign val="baseline"/>
        <sz val="9"/>
        <color theme="1"/>
        <name val="Poppins"/>
        <scheme val="none"/>
      </font>
      <border diagonalUp="0" diagonalDown="0">
        <left style="medium">
          <color theme="0"/>
        </left>
        <right style="medium">
          <color theme="0"/>
        </right>
        <top/>
        <bottom/>
        <vertical style="medium">
          <color theme="0"/>
        </vertical>
        <horizontal style="medium">
          <color theme="0"/>
        </horizontal>
      </border>
    </dxf>
    <dxf>
      <font>
        <b/>
      </font>
    </dxf>
    <dxf>
      <font>
        <b/>
      </font>
    </dxf>
    <dxf>
      <font>
        <b/>
      </font>
    </dxf>
    <dxf>
      <font>
        <b/>
      </font>
    </dxf>
    <dxf>
      <numFmt numFmtId="1" formatCode="0"/>
    </dxf>
    <dxf>
      <numFmt numFmtId="0" formatCode="General"/>
    </dxf>
    <dxf>
      <numFmt numFmtId="13" formatCode="0%"/>
    </dxf>
    <dxf>
      <numFmt numFmtId="13" formatCode="0%"/>
    </dxf>
    <dxf>
      <font>
        <b/>
      </font>
    </dxf>
    <dxf>
      <font>
        <b/>
      </font>
    </dxf>
    <dxf>
      <numFmt numFmtId="13" formatCode="0%"/>
    </dxf>
    <dxf>
      <numFmt numFmtId="13" formatCode="0%"/>
    </dxf>
    <dxf>
      <numFmt numFmtId="13" formatCode="0%"/>
    </dxf>
    <dxf>
      <font>
        <b/>
      </font>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sz val="10"/>
      </font>
    </dxf>
    <dxf>
      <font>
        <sz val="10"/>
      </font>
    </dxf>
    <dxf>
      <font>
        <sz val="10"/>
      </font>
    </dxf>
    <dxf>
      <font>
        <sz val="10"/>
      </font>
    </dxf>
    <dxf>
      <font>
        <sz val="10"/>
      </font>
    </dxf>
    <dxf>
      <font>
        <sz val="10"/>
      </fon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ont>
        <color theme="8" tint="-0.249977111117893"/>
      </font>
    </dxf>
    <dxf>
      <alignment horizontal="right"/>
    </dxf>
    <dxf>
      <font>
        <b/>
      </font>
    </dxf>
    <dxf>
      <fill>
        <patternFill>
          <bgColor theme="0" tint="-4.9989318521683403E-2"/>
        </patternFill>
      </fill>
    </dxf>
    <dxf>
      <font>
        <b/>
        <i val="0"/>
        <color theme="0"/>
      </font>
      <fill>
        <patternFill>
          <bgColor theme="4" tint="-0.499984740745262"/>
        </patternFill>
      </fill>
      <border>
        <left style="thin">
          <color theme="0" tint="-0.24994659260841701"/>
        </left>
        <top style="thin">
          <color theme="0" tint="-0.24994659260841701"/>
        </top>
        <bottom style="thin">
          <color theme="0" tint="-0.24994659260841701"/>
        </bottom>
        <vertical style="thin">
          <color theme="0" tint="-0.24994659260841701"/>
        </vertical>
        <horizontal style="thin">
          <color theme="0" tint="-0.24994659260841701"/>
        </horizontal>
      </border>
    </dxf>
    <dxf>
      <border>
        <left style="thin">
          <color theme="0" tint="-0.24994659260841701"/>
        </left>
        <right style="thin">
          <color theme="0" tint="-0.24994659260841701"/>
        </right>
        <top style="thin">
          <color theme="0" tint="-0.24994659260841701"/>
        </top>
        <bottom style="thin">
          <color theme="0" tint="-0.24994659260841701"/>
        </bottom>
        <vertical/>
        <horizontal/>
      </border>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ont>
        <b/>
        <i val="0"/>
        <color theme="0"/>
      </font>
      <fill>
        <patternFill>
          <bgColor rgb="FF0070C0"/>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ont>
        <b/>
        <i val="0"/>
        <color theme="0"/>
      </font>
      <fill>
        <patternFill>
          <bgColor rgb="FF3DD791"/>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i val="0"/>
        <color theme="0"/>
      </font>
      <fill>
        <patternFill>
          <bgColor rgb="FFF654AD"/>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color theme="1"/>
      </font>
      <border>
        <bottom style="thin">
          <color theme="4"/>
        </bottom>
        <vertical/>
        <horizontal/>
      </border>
    </dxf>
    <dxf>
      <font>
        <color theme="1"/>
      </font>
      <border diagonalUp="0" diagonalDown="0">
        <left/>
        <right/>
        <top/>
        <bottom/>
        <vertical/>
        <horizontal/>
      </border>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8" defaultTableStyle="TableStyleMedium2" defaultPivotStyle="PivotStyleLight16">
    <tableStyle name="Facilities_Notes-style" pivot="0" count="3" xr9:uid="{596B70FA-3EA1-459D-85E9-3E67F5746C42}">
      <tableStyleElement type="headerRow" dxfId="536"/>
      <tableStyleElement type="firstRowStripe" dxfId="535"/>
      <tableStyleElement type="secondRowStripe" dxfId="534"/>
    </tableStyle>
    <tableStyle name="SlicerStyleLight1 - No Border" pivot="0" table="0" count="10" xr9:uid="{1428DBC5-4744-40E0-A2BE-3B57C374B02C}">
      <tableStyleElement type="wholeTable" dxfId="533"/>
      <tableStyleElement type="headerRow" dxfId="532"/>
    </tableStyle>
    <tableStyle name="Expenses Table Style" pivot="0" count="2" xr9:uid="{6D961C30-7607-494D-9BEF-5DB7383852CA}">
      <tableStyleElement type="wholeTable" dxfId="531"/>
      <tableStyleElement type="headerRow" dxfId="530"/>
    </tableStyle>
    <tableStyle name="Income Table Style" pivot="0" count="2" xr9:uid="{6DB8EE1D-5F76-4BE1-9C06-1218DAE47C71}">
      <tableStyleElement type="wholeTable" dxfId="529"/>
      <tableStyleElement type="headerRow" dxfId="528"/>
    </tableStyle>
    <tableStyle name="Sales  Cycle-style" pivot="0" count="3" xr9:uid="{A02E05EC-0DE4-4A40-8150-24BDC5763E6A}">
      <tableStyleElement type="headerRow" dxfId="527"/>
      <tableStyleElement type="firstRowStripe" dxfId="526"/>
      <tableStyleElement type="secondRowStripe" dxfId="525"/>
    </tableStyle>
    <tableStyle name="Savings Table Style" pivot="0" count="2" xr9:uid="{3B0E216D-F908-4BBE-A261-A2282E26B87B}">
      <tableStyleElement type="wholeTable" dxfId="524"/>
      <tableStyleElement type="headerRow" dxfId="523"/>
    </tableStyle>
    <tableStyle name="Settings-style" pivot="0" count="3" xr9:uid="{0A1C1DA3-DE4B-4289-973F-76F3E27B186F}">
      <tableStyleElement type="headerRow" dxfId="522"/>
      <tableStyleElement type="firstRowStripe" dxfId="521"/>
      <tableStyleElement type="secondRowStripe" dxfId="520"/>
    </tableStyle>
    <tableStyle name="Tracking Table Style" pivot="0" count="3" xr9:uid="{5A97932B-FEB7-4B31-B33A-703C3949D6E3}">
      <tableStyleElement type="wholeTable" dxfId="519"/>
      <tableStyleElement type="headerRow" dxfId="518"/>
      <tableStyleElement type="firstRowStripe" dxfId="517"/>
    </tableStyle>
  </tableStyles>
  <colors>
    <mruColors>
      <color rgb="FF002060"/>
      <color rgb="FF5B9BD5"/>
      <color rgb="FFA5A5A5"/>
      <color rgb="FF003B83"/>
      <color rgb="FFDDEBF7"/>
      <color rgb="FF920000"/>
      <color rgb="FF001E42"/>
      <color rgb="FFFFE699"/>
      <color rgb="FFF2F2F2"/>
      <color rgb="FFFDE3E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 No 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45.xml"/><Relationship Id="rId21" Type="http://schemas.openxmlformats.org/officeDocument/2006/relationships/pivotCacheDefinition" Target="pivotCache/pivotCacheDefinition7.xml"/><Relationship Id="rId42" Type="http://schemas.microsoft.com/office/2007/relationships/slicerCache" Target="slicerCaches/slicerCache7.xml"/><Relationship Id="rId63" Type="http://schemas.microsoft.com/office/2007/relationships/slicerCache" Target="slicerCaches/slicerCache28.xml"/><Relationship Id="rId84" Type="http://schemas.openxmlformats.org/officeDocument/2006/relationships/customXml" Target="../customXml/item12.xml"/><Relationship Id="rId138" Type="http://schemas.openxmlformats.org/officeDocument/2006/relationships/customXml" Target="../customXml/item66.xml"/><Relationship Id="rId107" Type="http://schemas.openxmlformats.org/officeDocument/2006/relationships/customXml" Target="../customXml/item35.xml"/><Relationship Id="rId11" Type="http://schemas.openxmlformats.org/officeDocument/2006/relationships/worksheet" Target="worksheets/sheet11.xml"/><Relationship Id="rId32" Type="http://schemas.openxmlformats.org/officeDocument/2006/relationships/pivotCacheDefinition" Target="pivotCache/pivotCacheDefinition18.xml"/><Relationship Id="rId37" Type="http://schemas.microsoft.com/office/2007/relationships/slicerCache" Target="slicerCaches/slicerCache2.xml"/><Relationship Id="rId53" Type="http://schemas.microsoft.com/office/2007/relationships/slicerCache" Target="slicerCaches/slicerCache18.xml"/><Relationship Id="rId58" Type="http://schemas.microsoft.com/office/2007/relationships/slicerCache" Target="slicerCaches/slicerCache23.xml"/><Relationship Id="rId74" Type="http://schemas.openxmlformats.org/officeDocument/2006/relationships/customXml" Target="../customXml/item2.xml"/><Relationship Id="rId79" Type="http://schemas.openxmlformats.org/officeDocument/2006/relationships/customXml" Target="../customXml/item7.xml"/><Relationship Id="rId102" Type="http://schemas.openxmlformats.org/officeDocument/2006/relationships/customXml" Target="../customXml/item30.xml"/><Relationship Id="rId123" Type="http://schemas.openxmlformats.org/officeDocument/2006/relationships/customXml" Target="../customXml/item51.xml"/><Relationship Id="rId128" Type="http://schemas.openxmlformats.org/officeDocument/2006/relationships/customXml" Target="../customXml/item56.xml"/><Relationship Id="rId5" Type="http://schemas.openxmlformats.org/officeDocument/2006/relationships/worksheet" Target="worksheets/sheet5.xml"/><Relationship Id="rId90" Type="http://schemas.openxmlformats.org/officeDocument/2006/relationships/customXml" Target="../customXml/item18.xml"/><Relationship Id="rId95" Type="http://schemas.openxmlformats.org/officeDocument/2006/relationships/customXml" Target="../customXml/item23.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43" Type="http://schemas.microsoft.com/office/2007/relationships/slicerCache" Target="slicerCaches/slicerCache8.xml"/><Relationship Id="rId48" Type="http://schemas.microsoft.com/office/2007/relationships/slicerCache" Target="slicerCaches/slicerCache13.xml"/><Relationship Id="rId64" Type="http://schemas.microsoft.com/office/2007/relationships/slicerCache" Target="slicerCaches/slicerCache29.xml"/><Relationship Id="rId69" Type="http://schemas.openxmlformats.org/officeDocument/2006/relationships/sharedStrings" Target="sharedStrings.xml"/><Relationship Id="rId113" Type="http://schemas.openxmlformats.org/officeDocument/2006/relationships/customXml" Target="../customXml/item41.xml"/><Relationship Id="rId118" Type="http://schemas.openxmlformats.org/officeDocument/2006/relationships/customXml" Target="../customXml/item46.xml"/><Relationship Id="rId134" Type="http://schemas.openxmlformats.org/officeDocument/2006/relationships/customXml" Target="../customXml/item62.xml"/><Relationship Id="rId139" Type="http://schemas.openxmlformats.org/officeDocument/2006/relationships/customXml" Target="../customXml/item67.xml"/><Relationship Id="rId80" Type="http://schemas.openxmlformats.org/officeDocument/2006/relationships/customXml" Target="../customXml/item8.xml"/><Relationship Id="rId85" Type="http://schemas.openxmlformats.org/officeDocument/2006/relationships/customXml" Target="../customXml/item1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33" Type="http://schemas.openxmlformats.org/officeDocument/2006/relationships/pivotCacheDefinition" Target="pivotCache/pivotCacheDefinition19.xml"/><Relationship Id="rId38" Type="http://schemas.microsoft.com/office/2007/relationships/slicerCache" Target="slicerCaches/slicerCache3.xml"/><Relationship Id="rId59" Type="http://schemas.microsoft.com/office/2007/relationships/slicerCache" Target="slicerCaches/slicerCache24.xml"/><Relationship Id="rId103" Type="http://schemas.openxmlformats.org/officeDocument/2006/relationships/customXml" Target="../customXml/item31.xml"/><Relationship Id="rId108" Type="http://schemas.openxmlformats.org/officeDocument/2006/relationships/customXml" Target="../customXml/item36.xml"/><Relationship Id="rId124" Type="http://schemas.openxmlformats.org/officeDocument/2006/relationships/customXml" Target="../customXml/item52.xml"/><Relationship Id="rId129" Type="http://schemas.openxmlformats.org/officeDocument/2006/relationships/customXml" Target="../customXml/item57.xml"/><Relationship Id="rId54" Type="http://schemas.microsoft.com/office/2007/relationships/slicerCache" Target="slicerCaches/slicerCache19.xml"/><Relationship Id="rId70" Type="http://schemas.openxmlformats.org/officeDocument/2006/relationships/sheetMetadata" Target="metadata.xml"/><Relationship Id="rId75" Type="http://schemas.openxmlformats.org/officeDocument/2006/relationships/customXml" Target="../customXml/item3.xml"/><Relationship Id="rId91" Type="http://schemas.openxmlformats.org/officeDocument/2006/relationships/customXml" Target="../customXml/item19.xml"/><Relationship Id="rId96" Type="http://schemas.openxmlformats.org/officeDocument/2006/relationships/customXml" Target="../customXml/item24.xml"/><Relationship Id="rId140" Type="http://schemas.openxmlformats.org/officeDocument/2006/relationships/customXml" Target="../customXml/item68.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49" Type="http://schemas.microsoft.com/office/2007/relationships/slicerCache" Target="slicerCaches/slicerCache14.xml"/><Relationship Id="rId114" Type="http://schemas.openxmlformats.org/officeDocument/2006/relationships/customXml" Target="../customXml/item42.xml"/><Relationship Id="rId119" Type="http://schemas.openxmlformats.org/officeDocument/2006/relationships/customXml" Target="../customXml/item47.xml"/><Relationship Id="rId44" Type="http://schemas.microsoft.com/office/2007/relationships/slicerCache" Target="slicerCaches/slicerCache9.xml"/><Relationship Id="rId60" Type="http://schemas.microsoft.com/office/2007/relationships/slicerCache" Target="slicerCaches/slicerCache25.xml"/><Relationship Id="rId65" Type="http://schemas.microsoft.com/office/2007/relationships/slicerCache" Target="slicerCaches/slicerCache30.xml"/><Relationship Id="rId81" Type="http://schemas.openxmlformats.org/officeDocument/2006/relationships/customXml" Target="../customXml/item9.xml"/><Relationship Id="rId86" Type="http://schemas.openxmlformats.org/officeDocument/2006/relationships/customXml" Target="../customXml/item14.xml"/><Relationship Id="rId130" Type="http://schemas.openxmlformats.org/officeDocument/2006/relationships/customXml" Target="../customXml/item58.xml"/><Relationship Id="rId135" Type="http://schemas.openxmlformats.org/officeDocument/2006/relationships/customXml" Target="../customXml/item63.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microsoft.com/office/2007/relationships/slicerCache" Target="slicerCaches/slicerCache4.xml"/><Relationship Id="rId109" Type="http://schemas.openxmlformats.org/officeDocument/2006/relationships/customXml" Target="../customXml/item37.xml"/><Relationship Id="rId34" Type="http://schemas.openxmlformats.org/officeDocument/2006/relationships/pivotCacheDefinition" Target="pivotCache/pivotCacheDefinition20.xml"/><Relationship Id="rId50" Type="http://schemas.microsoft.com/office/2007/relationships/slicerCache" Target="slicerCaches/slicerCache15.xml"/><Relationship Id="rId55" Type="http://schemas.microsoft.com/office/2007/relationships/slicerCache" Target="slicerCaches/slicerCache20.xml"/><Relationship Id="rId76" Type="http://schemas.openxmlformats.org/officeDocument/2006/relationships/customXml" Target="../customXml/item4.xml"/><Relationship Id="rId97" Type="http://schemas.openxmlformats.org/officeDocument/2006/relationships/customXml" Target="../customXml/item25.xml"/><Relationship Id="rId104" Type="http://schemas.openxmlformats.org/officeDocument/2006/relationships/customXml" Target="../customXml/item32.xml"/><Relationship Id="rId120" Type="http://schemas.openxmlformats.org/officeDocument/2006/relationships/customXml" Target="../customXml/item48.xml"/><Relationship Id="rId125" Type="http://schemas.openxmlformats.org/officeDocument/2006/relationships/customXml" Target="../customXml/item53.xml"/><Relationship Id="rId141" Type="http://schemas.openxmlformats.org/officeDocument/2006/relationships/customXml" Target="../customXml/item69.xml"/><Relationship Id="rId7" Type="http://schemas.openxmlformats.org/officeDocument/2006/relationships/worksheet" Target="worksheets/sheet7.xml"/><Relationship Id="rId71" Type="http://schemas.openxmlformats.org/officeDocument/2006/relationships/powerPivotData" Target="model/item.data"/><Relationship Id="rId92" Type="http://schemas.openxmlformats.org/officeDocument/2006/relationships/customXml" Target="../customXml/item20.xml"/><Relationship Id="rId2" Type="http://schemas.openxmlformats.org/officeDocument/2006/relationships/worksheet" Target="worksheets/sheet2.xml"/><Relationship Id="rId29" Type="http://schemas.openxmlformats.org/officeDocument/2006/relationships/pivotCacheDefinition" Target="pivotCache/pivotCacheDefinition15.xml"/><Relationship Id="rId24" Type="http://schemas.openxmlformats.org/officeDocument/2006/relationships/pivotCacheDefinition" Target="pivotCache/pivotCacheDefinition10.xml"/><Relationship Id="rId40" Type="http://schemas.microsoft.com/office/2007/relationships/slicerCache" Target="slicerCaches/slicerCache5.xml"/><Relationship Id="rId45" Type="http://schemas.microsoft.com/office/2007/relationships/slicerCache" Target="slicerCaches/slicerCache10.xml"/><Relationship Id="rId66" Type="http://schemas.openxmlformats.org/officeDocument/2006/relationships/theme" Target="theme/theme1.xml"/><Relationship Id="rId87" Type="http://schemas.openxmlformats.org/officeDocument/2006/relationships/customXml" Target="../customXml/item15.xml"/><Relationship Id="rId110" Type="http://schemas.openxmlformats.org/officeDocument/2006/relationships/customXml" Target="../customXml/item38.xml"/><Relationship Id="rId115" Type="http://schemas.openxmlformats.org/officeDocument/2006/relationships/customXml" Target="../customXml/item43.xml"/><Relationship Id="rId131" Type="http://schemas.openxmlformats.org/officeDocument/2006/relationships/customXml" Target="../customXml/item59.xml"/><Relationship Id="rId136" Type="http://schemas.openxmlformats.org/officeDocument/2006/relationships/customXml" Target="../customXml/item64.xml"/><Relationship Id="rId61" Type="http://schemas.microsoft.com/office/2007/relationships/slicerCache" Target="slicerCaches/slicerCache26.xml"/><Relationship Id="rId82" Type="http://schemas.openxmlformats.org/officeDocument/2006/relationships/customXml" Target="../customXml/item10.xml"/><Relationship Id="rId19" Type="http://schemas.openxmlformats.org/officeDocument/2006/relationships/pivotCacheDefinition" Target="pivotCache/pivotCacheDefinition5.xml"/><Relationship Id="rId14" Type="http://schemas.openxmlformats.org/officeDocument/2006/relationships/worksheet" Target="worksheets/sheet14.xml"/><Relationship Id="rId30" Type="http://schemas.openxmlformats.org/officeDocument/2006/relationships/pivotCacheDefinition" Target="pivotCache/pivotCacheDefinition16.xml"/><Relationship Id="rId35" Type="http://schemas.openxmlformats.org/officeDocument/2006/relationships/pivotCacheDefinition" Target="pivotCache/pivotCacheDefinition21.xml"/><Relationship Id="rId56" Type="http://schemas.microsoft.com/office/2007/relationships/slicerCache" Target="slicerCaches/slicerCache21.xml"/><Relationship Id="rId77" Type="http://schemas.openxmlformats.org/officeDocument/2006/relationships/customXml" Target="../customXml/item5.xml"/><Relationship Id="rId100" Type="http://schemas.openxmlformats.org/officeDocument/2006/relationships/customXml" Target="../customXml/item28.xml"/><Relationship Id="rId105" Type="http://schemas.openxmlformats.org/officeDocument/2006/relationships/customXml" Target="../customXml/item33.xml"/><Relationship Id="rId126" Type="http://schemas.openxmlformats.org/officeDocument/2006/relationships/customXml" Target="../customXml/item54.xml"/><Relationship Id="rId8" Type="http://schemas.openxmlformats.org/officeDocument/2006/relationships/worksheet" Target="worksheets/sheet8.xml"/><Relationship Id="rId51" Type="http://schemas.microsoft.com/office/2007/relationships/slicerCache" Target="slicerCaches/slicerCache16.xml"/><Relationship Id="rId72" Type="http://schemas.openxmlformats.org/officeDocument/2006/relationships/calcChain" Target="calcChain.xml"/><Relationship Id="rId93" Type="http://schemas.openxmlformats.org/officeDocument/2006/relationships/customXml" Target="../customXml/item21.xml"/><Relationship Id="rId98" Type="http://schemas.openxmlformats.org/officeDocument/2006/relationships/customXml" Target="../customXml/item26.xml"/><Relationship Id="rId121" Type="http://schemas.openxmlformats.org/officeDocument/2006/relationships/customXml" Target="../customXml/item49.xml"/><Relationship Id="rId142" Type="http://schemas.openxmlformats.org/officeDocument/2006/relationships/customXml" Target="../customXml/item70.xml"/><Relationship Id="rId3" Type="http://schemas.openxmlformats.org/officeDocument/2006/relationships/worksheet" Target="worksheets/sheet3.xml"/><Relationship Id="rId25" Type="http://schemas.openxmlformats.org/officeDocument/2006/relationships/pivotCacheDefinition" Target="pivotCache/pivotCacheDefinition11.xml"/><Relationship Id="rId46" Type="http://schemas.microsoft.com/office/2007/relationships/slicerCache" Target="slicerCaches/slicerCache11.xml"/><Relationship Id="rId67" Type="http://schemas.openxmlformats.org/officeDocument/2006/relationships/connections" Target="connections.xml"/><Relationship Id="rId116" Type="http://schemas.openxmlformats.org/officeDocument/2006/relationships/customXml" Target="../customXml/item44.xml"/><Relationship Id="rId137" Type="http://schemas.openxmlformats.org/officeDocument/2006/relationships/customXml" Target="../customXml/item65.xml"/><Relationship Id="rId20" Type="http://schemas.openxmlformats.org/officeDocument/2006/relationships/pivotCacheDefinition" Target="pivotCache/pivotCacheDefinition6.xml"/><Relationship Id="rId41" Type="http://schemas.microsoft.com/office/2007/relationships/slicerCache" Target="slicerCaches/slicerCache6.xml"/><Relationship Id="rId62" Type="http://schemas.microsoft.com/office/2007/relationships/slicerCache" Target="slicerCaches/slicerCache27.xml"/><Relationship Id="rId83" Type="http://schemas.openxmlformats.org/officeDocument/2006/relationships/customXml" Target="../customXml/item11.xml"/><Relationship Id="rId88" Type="http://schemas.openxmlformats.org/officeDocument/2006/relationships/customXml" Target="../customXml/item16.xml"/><Relationship Id="rId111" Type="http://schemas.openxmlformats.org/officeDocument/2006/relationships/customXml" Target="../customXml/item39.xml"/><Relationship Id="rId132" Type="http://schemas.openxmlformats.org/officeDocument/2006/relationships/customXml" Target="../customXml/item60.xml"/><Relationship Id="rId15" Type="http://schemas.openxmlformats.org/officeDocument/2006/relationships/pivotCacheDefinition" Target="pivotCache/pivotCacheDefinition1.xml"/><Relationship Id="rId36" Type="http://schemas.microsoft.com/office/2007/relationships/slicerCache" Target="slicerCaches/slicerCache1.xml"/><Relationship Id="rId57" Type="http://schemas.microsoft.com/office/2007/relationships/slicerCache" Target="slicerCaches/slicerCache22.xml"/><Relationship Id="rId106" Type="http://schemas.openxmlformats.org/officeDocument/2006/relationships/customXml" Target="../customXml/item34.xml"/><Relationship Id="rId127" Type="http://schemas.openxmlformats.org/officeDocument/2006/relationships/customXml" Target="../customXml/item55.xml"/><Relationship Id="rId10" Type="http://schemas.openxmlformats.org/officeDocument/2006/relationships/worksheet" Target="worksheets/sheet10.xml"/><Relationship Id="rId31" Type="http://schemas.openxmlformats.org/officeDocument/2006/relationships/pivotCacheDefinition" Target="pivotCache/pivotCacheDefinition17.xml"/><Relationship Id="rId52" Type="http://schemas.microsoft.com/office/2007/relationships/slicerCache" Target="slicerCaches/slicerCache17.xml"/><Relationship Id="rId73" Type="http://schemas.openxmlformats.org/officeDocument/2006/relationships/customXml" Target="../customXml/item1.xml"/><Relationship Id="rId78" Type="http://schemas.openxmlformats.org/officeDocument/2006/relationships/customXml" Target="../customXml/item6.xml"/><Relationship Id="rId94" Type="http://schemas.openxmlformats.org/officeDocument/2006/relationships/customXml" Target="../customXml/item22.xml"/><Relationship Id="rId99" Type="http://schemas.openxmlformats.org/officeDocument/2006/relationships/customXml" Target="../customXml/item27.xml"/><Relationship Id="rId101" Type="http://schemas.openxmlformats.org/officeDocument/2006/relationships/customXml" Target="../customXml/item29.xml"/><Relationship Id="rId122" Type="http://schemas.openxmlformats.org/officeDocument/2006/relationships/customXml" Target="../customXml/item50.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12.xml"/><Relationship Id="rId47" Type="http://schemas.microsoft.com/office/2007/relationships/slicerCache" Target="slicerCaches/slicerCache12.xml"/><Relationship Id="rId68" Type="http://schemas.openxmlformats.org/officeDocument/2006/relationships/styles" Target="styles.xml"/><Relationship Id="rId89" Type="http://schemas.openxmlformats.org/officeDocument/2006/relationships/customXml" Target="../customXml/item17.xml"/><Relationship Id="rId112" Type="http://schemas.openxmlformats.org/officeDocument/2006/relationships/customXml" Target="../customXml/item40.xml"/><Relationship Id="rId133" Type="http://schemas.openxmlformats.org/officeDocument/2006/relationships/customXml" Target="../customXml/item61.xml"/><Relationship Id="rId16" Type="http://schemas.openxmlformats.org/officeDocument/2006/relationships/pivotCacheDefinition" Target="pivotCache/pivotCacheDefinition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[Sales_File_v6 2024_02_13 Isaac.xlsx]BackEnd🔐!TopNBuyers</c:name>
    <c:fmtId val="27"/>
  </c:pivotSource>
  <c:chart>
    <c:autoTitleDeleted val="1"/>
    <c:pivotFmts>
      <c:pivotFmt>
        <c:idx val="0"/>
        <c:spPr>
          <a:solidFill>
            <a:schemeClr val="bg1">
              <a:lumMod val="85000"/>
            </a:schemeClr>
          </a:solidFill>
        </c:spPr>
        <c:marker>
          <c:symbol val="none"/>
        </c:marker>
        <c:dLbl>
          <c:idx val="0"/>
          <c:spPr>
            <a:noFill/>
            <a:ln>
              <a:noFill/>
            </a:ln>
            <a:effectLst/>
          </c:spPr>
          <c:txPr>
            <a:bodyPr wrap="none" lIns="38100" tIns="19050" rIns="38100" bIns="19050" anchor="ctr">
              <a:spAutoFit/>
            </a:bodyPr>
            <a:lstStyle/>
            <a:p>
              <a:pPr>
                <a:defRPr/>
              </a:pPr>
              <a:endParaRPr lang="en-US"/>
            </a:p>
          </c:txPr>
          <c:dLblPos val="inBase"/>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solidFill>
            <a:schemeClr val="bg1">
              <a:lumMod val="85000"/>
            </a:schemeClr>
          </a:solidFill>
        </c:spPr>
        <c:marker>
          <c:symbol val="none"/>
        </c:marker>
        <c:dLbl>
          <c:idx val="0"/>
          <c:spPr>
            <a:noFill/>
            <a:ln>
              <a:noFill/>
            </a:ln>
            <a:effectLst/>
          </c:spPr>
          <c:txPr>
            <a:bodyPr vertOverflow="overflow" horzOverflow="overflow" wrap="none" lIns="38100" tIns="19050" rIns="38100" bIns="19050" anchor="ctr">
              <a:spAutoFit/>
            </a:bodyPr>
            <a:lstStyle/>
            <a:p>
              <a:pPr>
                <a:defRPr/>
              </a:pPr>
              <a:endParaRPr lang="en-US"/>
            </a:p>
          </c:txPr>
          <c:dLblPos val="inBase"/>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2"/>
      </c:pivotFmt>
      <c:pivotFmt>
        <c:idx val="13"/>
        <c:dLbl>
          <c:idx val="0"/>
          <c:spPr>
            <a:noFill/>
            <a:ln>
              <a:noFill/>
            </a:ln>
            <a:effectLst/>
          </c:spPr>
          <c:txPr>
            <a:bodyPr vertOverflow="overflow" horzOverflow="overflow" wrap="none" lIns="38100" tIns="19050" rIns="38100" bIns="19050" anchor="ctr">
              <a:spAutoFit/>
            </a:bodyPr>
            <a:lstStyle/>
            <a:p>
              <a:pPr>
                <a:defRPr/>
              </a:pPr>
              <a:endParaRPr lang="en-US"/>
            </a:p>
          </c:txPr>
          <c:dLblPos val="inBase"/>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4"/>
        <c:dLbl>
          <c:idx val="0"/>
          <c:dLblPos val="inBase"/>
          <c:showLegendKey val="0"/>
          <c:showVal val="0"/>
          <c:showCatName val="1"/>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BackEnd🔐!$B$175</c:f>
              <c:strCache>
                <c:ptCount val="1"/>
                <c:pt idx="0">
                  <c:v>Total</c:v>
                </c:pt>
              </c:strCache>
            </c:strRef>
          </c:tx>
          <c:spPr>
            <a:solidFill>
              <a:schemeClr val="bg1">
                <a:lumMod val="85000"/>
              </a:schemeClr>
            </a:solidFill>
          </c:spPr>
          <c:invertIfNegative val="0"/>
          <c:dLbls>
            <c:spPr>
              <a:noFill/>
              <a:ln>
                <a:noFill/>
              </a:ln>
              <a:effectLst/>
            </c:spPr>
            <c:txPr>
              <a:bodyPr vertOverflow="overflow" horzOverflow="overflow" wrap="none" lIns="38100" tIns="19050" rIns="38100" bIns="19050" anchor="ctr">
                <a:spAutoFit/>
              </a:bodyPr>
              <a:lstStyle/>
              <a:p>
                <a:pPr>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BackEnd🔐!$A$176:$A$178</c:f>
              <c:strCache>
                <c:ptCount val="3"/>
                <c:pt idx="0">
                  <c:v>ECPL Wholesale</c:v>
                </c:pt>
                <c:pt idx="1">
                  <c:v>Drugix Pharmacy</c:v>
                </c:pt>
                <c:pt idx="2">
                  <c:v>Unicom Wholesale - Nanakrom</c:v>
                </c:pt>
              </c:strCache>
            </c:strRef>
          </c:cat>
          <c:val>
            <c:numRef>
              <c:f>BackEnd🔐!$B$176:$B$178</c:f>
              <c:numCache>
                <c:formatCode>"GH₵"#,##0;\-"GH₵"#,##0;"GH₵"#,##0</c:formatCode>
                <c:ptCount val="3"/>
                <c:pt idx="0">
                  <c:v>4263.84</c:v>
                </c:pt>
                <c:pt idx="1">
                  <c:v>634.5</c:v>
                </c:pt>
                <c:pt idx="2">
                  <c:v>253.79999999999998</c:v>
                </c:pt>
              </c:numCache>
            </c:numRef>
          </c:val>
          <c:extLst>
            <c:ext xmlns:c16="http://schemas.microsoft.com/office/drawing/2014/chart" uri="{C3380CC4-5D6E-409C-BE32-E72D297353CC}">
              <c16:uniqueId val="{00000006-4DA3-422B-9373-CE925867A26E}"/>
            </c:ext>
          </c:extLst>
        </c:ser>
        <c:dLbls>
          <c:dLblPos val="inBase"/>
          <c:showLegendKey val="0"/>
          <c:showVal val="1"/>
          <c:showCatName val="0"/>
          <c:showSerName val="0"/>
          <c:showPercent val="0"/>
          <c:showBubbleSize val="0"/>
        </c:dLbls>
        <c:gapWidth val="35"/>
        <c:axId val="264042623"/>
        <c:axId val="1000457759"/>
      </c:barChart>
      <c:catAx>
        <c:axId val="264042623"/>
        <c:scaling>
          <c:orientation val="maxMin"/>
        </c:scaling>
        <c:delete val="1"/>
        <c:axPos val="l"/>
        <c:numFmt formatCode="General" sourceLinked="1"/>
        <c:majorTickMark val="none"/>
        <c:minorTickMark val="none"/>
        <c:tickLblPos val="nextTo"/>
        <c:crossAx val="1000457759"/>
        <c:crosses val="autoZero"/>
        <c:auto val="1"/>
        <c:lblAlgn val="ctr"/>
        <c:lblOffset val="100"/>
        <c:noMultiLvlLbl val="0"/>
      </c:catAx>
      <c:valAx>
        <c:axId val="1000457759"/>
        <c:scaling>
          <c:orientation val="minMax"/>
        </c:scaling>
        <c:delete val="1"/>
        <c:axPos val="t"/>
        <c:numFmt formatCode="&quot;GH₵&quot;#,##0;\-&quot;GH₵&quot;#,##0;&quot;GH₵&quot;#,##0" sourceLinked="1"/>
        <c:majorTickMark val="none"/>
        <c:minorTickMark val="none"/>
        <c:tickLblPos val="nextTo"/>
        <c:crossAx val="264042623"/>
        <c:crosses val="autoZero"/>
        <c:crossBetween val="between"/>
      </c:valAx>
      <c:spPr>
        <a:noFill/>
        <a:ln w="25400">
          <a:noFill/>
        </a:ln>
      </c:spPr>
    </c:plotArea>
    <c:plotVisOnly val="1"/>
    <c:dispBlanksAs val="gap"/>
    <c:showDLblsOverMax val="0"/>
    <c:extLst/>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latin typeface="Poppins" panose="00000500000000000000" pitchFamily="2" charset="0"/>
          <a:cs typeface="Poppins" panose="000005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[Sales_File_v6 2024_02_13 Isaac.xlsx]BackEnd🔐!SalesTrendPerProduct</c:name>
    <c:fmtId val="15"/>
  </c:pivotSource>
  <c:chart>
    <c:title>
      <c:tx>
        <c:rich>
          <a:bodyPr rot="0" spcFirstLastPara="1" vertOverflow="ellipsis" vert="horz" wrap="square" anchor="ctr" anchorCtr="1"/>
          <a:lstStyle/>
          <a:p>
            <a:pPr>
              <a:defRPr sz="1100" b="0" i="0" u="none" strike="noStrike" kern="1200" spc="0" baseline="0">
                <a:solidFill>
                  <a:schemeClr val="accent1">
                    <a:lumMod val="50000"/>
                  </a:schemeClr>
                </a:solidFill>
                <a:latin typeface="+mn-lt"/>
                <a:ea typeface="+mn-ea"/>
                <a:cs typeface="+mn-cs"/>
              </a:defRPr>
            </a:pPr>
            <a:r>
              <a:rPr lang="en-US" sz="1100" b="1">
                <a:solidFill>
                  <a:schemeClr val="accent1">
                    <a:lumMod val="50000"/>
                  </a:schemeClr>
                </a:solidFill>
                <a:latin typeface="Poppins" panose="00000500000000000000" pitchFamily="2" charset="0"/>
                <a:cs typeface="Poppins" panose="00000500000000000000" pitchFamily="2" charset="0"/>
              </a:rPr>
              <a:t>General Sales Trend for Selected</a:t>
            </a:r>
            <a:r>
              <a:rPr lang="en-US" sz="1100" b="1" baseline="0">
                <a:solidFill>
                  <a:schemeClr val="accent1">
                    <a:lumMod val="50000"/>
                  </a:schemeClr>
                </a:solidFill>
                <a:latin typeface="Poppins" panose="00000500000000000000" pitchFamily="2" charset="0"/>
                <a:cs typeface="Poppins" panose="00000500000000000000" pitchFamily="2" charset="0"/>
              </a:rPr>
              <a:t> Year</a:t>
            </a:r>
            <a:endParaRPr lang="en-US" sz="1100" b="1">
              <a:solidFill>
                <a:schemeClr val="accent1">
                  <a:lumMod val="50000"/>
                </a:schemeClr>
              </a:solidFill>
              <a:latin typeface="Poppins" panose="00000500000000000000" pitchFamily="2" charset="0"/>
              <a:cs typeface="Poppins" panose="00000500000000000000" pitchFamily="2" charset="0"/>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810298102981029E-2"/>
          <c:y val="0.24706911636045498"/>
          <c:w val="0.94037940379403795"/>
          <c:h val="0.65280060260474138"/>
        </c:manualLayout>
      </c:layout>
      <c:lineChart>
        <c:grouping val="stacked"/>
        <c:varyColors val="0"/>
        <c:ser>
          <c:idx val="0"/>
          <c:order val="0"/>
          <c:tx>
            <c:strRef>
              <c:f>BackEnd🔐!$B$123</c:f>
              <c:strCache>
                <c:ptCount val="1"/>
                <c:pt idx="0">
                  <c:v>Total</c:v>
                </c:pt>
              </c:strCache>
            </c:strRef>
          </c:tx>
          <c:spPr>
            <a:ln w="28575" cap="rnd">
              <a:solidFill>
                <a:schemeClr val="accent1"/>
              </a:solidFill>
              <a:round/>
            </a:ln>
            <a:effectLst/>
          </c:spPr>
          <c:marker>
            <c:symbol val="none"/>
          </c:marker>
          <c:cat>
            <c:strRef>
              <c:f>BackEnd🔐!$A$124:$A$135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BackEnd🔐!$B$124:$B$135</c:f>
              <c:numCache>
                <c:formatCode>0</c:formatCode>
                <c:ptCount val="12"/>
                <c:pt idx="0">
                  <c:v>763</c:v>
                </c:pt>
                <c:pt idx="1">
                  <c:v>140</c:v>
                </c:pt>
              </c:numCache>
            </c:numRef>
          </c:val>
          <c:smooth val="0"/>
          <c:extLst>
            <c:ext xmlns:c16="http://schemas.microsoft.com/office/drawing/2014/chart" uri="{C3380CC4-5D6E-409C-BE32-E72D297353CC}">
              <c16:uniqueId val="{00000000-3703-4054-A80D-174C985D794E}"/>
            </c:ext>
          </c:extLst>
        </c:ser>
        <c:dLbls>
          <c:showLegendKey val="0"/>
          <c:showVal val="0"/>
          <c:showCatName val="0"/>
          <c:showSerName val="0"/>
          <c:showPercent val="0"/>
          <c:showBubbleSize val="0"/>
        </c:dLbls>
        <c:smooth val="0"/>
        <c:axId val="1385952527"/>
        <c:axId val="143213679"/>
      </c:lineChart>
      <c:catAx>
        <c:axId val="138595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crossAx val="143213679"/>
        <c:crosses val="autoZero"/>
        <c:auto val="1"/>
        <c:lblAlgn val="ctr"/>
        <c:lblOffset val="100"/>
        <c:noMultiLvlLbl val="0"/>
      </c:catAx>
      <c:valAx>
        <c:axId val="143213679"/>
        <c:scaling>
          <c:orientation val="minMax"/>
        </c:scaling>
        <c:delete val="1"/>
        <c:axPos val="l"/>
        <c:numFmt formatCode="0" sourceLinked="1"/>
        <c:majorTickMark val="none"/>
        <c:minorTickMark val="none"/>
        <c:tickLblPos val="nextTo"/>
        <c:crossAx val="138595252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488549225464466E-2"/>
          <c:y val="0"/>
          <c:w val="0.72188861007758642"/>
          <c:h val="1"/>
        </c:manualLayout>
      </c:layout>
      <c:barChart>
        <c:barDir val="bar"/>
        <c:grouping val="clustered"/>
        <c:varyColors val="0"/>
        <c:ser>
          <c:idx val="1"/>
          <c:order val="0"/>
          <c:tx>
            <c:strRef>
              <c:f>Dashboard!$T$14</c:f>
              <c:strCache>
                <c:ptCount val="1"/>
                <c:pt idx="0">
                  <c:v>Growth</c:v>
                </c:pt>
              </c:strCache>
            </c:strRef>
          </c:tx>
          <c:spPr>
            <a:solidFill>
              <a:srgbClr val="70AD47"/>
            </a:solidFill>
          </c:spPr>
          <c:invertIfNegative val="1"/>
          <c:dLbls>
            <c:delete val="1"/>
          </c:dLbls>
          <c:cat>
            <c:strRef>
              <c:f>Dashboard!$O$15:$O$27</c:f>
              <c:strCache>
                <c:ptCount val="4"/>
                <c:pt idx="0">
                  <c:v>Acupan Inj</c:v>
                </c:pt>
                <c:pt idx="1">
                  <c:v>Bioflor Cap</c:v>
                </c:pt>
                <c:pt idx="2">
                  <c:v>Bioflor Sach</c:v>
                </c:pt>
                <c:pt idx="3">
                  <c:v>Otipax</c:v>
                </c:pt>
              </c:strCache>
            </c:strRef>
          </c:cat>
          <c:val>
            <c:numRef>
              <c:f>Dashboard!$T$15:$T$27</c:f>
              <c:numCache>
                <c:formatCode>0%</c:formatCode>
                <c:ptCount val="13"/>
                <c:pt idx="0">
                  <c:v>-0.80755773268019593</c:v>
                </c:pt>
                <c:pt idx="1">
                  <c:v>-0.88439306358381498</c:v>
                </c:pt>
                <c:pt idx="2">
                  <c:v>-0.62903959945380061</c:v>
                </c:pt>
                <c:pt idx="3">
                  <c:v>-0.84333795975017345</c:v>
                </c:pt>
                <c:pt idx="4">
                  <c:v>0</c:v>
                </c:pt>
                <c:pt idx="5">
                  <c:v>0</c:v>
                </c:pt>
                <c:pt idx="6">
                  <c:v>0</c:v>
                </c:pt>
                <c:pt idx="7">
                  <c:v>0</c:v>
                </c:pt>
                <c:pt idx="8">
                  <c:v>0</c:v>
                </c:pt>
                <c:pt idx="9">
                  <c:v>0</c:v>
                </c:pt>
                <c:pt idx="10">
                  <c:v>0</c:v>
                </c:pt>
                <c:pt idx="11">
                  <c:v>0</c:v>
                </c:pt>
                <c:pt idx="12">
                  <c:v>0</c:v>
                </c:pt>
              </c:numCache>
            </c:numRef>
          </c:val>
          <c:extLst>
            <c:ext xmlns:c14="http://schemas.microsoft.com/office/drawing/2007/8/2/chart" uri="{6F2FDCE9-48DA-4B69-8628-5D25D57E5C99}">
              <c14:invertSolidFillFmt>
                <c14:spPr xmlns:c14="http://schemas.microsoft.com/office/drawing/2007/8/2/chart">
                  <a:solidFill>
                    <a:srgbClr val="C00000"/>
                  </a:solidFill>
                </c14:spPr>
              </c14:invertSolidFillFmt>
            </c:ext>
            <c:ext xmlns:c16="http://schemas.microsoft.com/office/drawing/2014/chart" uri="{C3380CC4-5D6E-409C-BE32-E72D297353CC}">
              <c16:uniqueId val="{00000000-82C5-4D9D-B704-6E23DC3163A2}"/>
            </c:ext>
          </c:extLst>
        </c:ser>
        <c:dLbls>
          <c:dLblPos val="inEnd"/>
          <c:showLegendKey val="0"/>
          <c:showVal val="1"/>
          <c:showCatName val="0"/>
          <c:showSerName val="0"/>
          <c:showPercent val="0"/>
          <c:showBubbleSize val="0"/>
        </c:dLbls>
        <c:gapWidth val="49"/>
        <c:axId val="545921711"/>
        <c:axId val="587784592"/>
      </c:barChart>
      <c:catAx>
        <c:axId val="545921711"/>
        <c:scaling>
          <c:orientation val="maxMin"/>
        </c:scaling>
        <c:delete val="1"/>
        <c:axPos val="l"/>
        <c:numFmt formatCode="General" sourceLinked="1"/>
        <c:majorTickMark val="out"/>
        <c:minorTickMark val="none"/>
        <c:tickLblPos val="nextTo"/>
        <c:crossAx val="587784592"/>
        <c:crosses val="autoZero"/>
        <c:auto val="1"/>
        <c:lblAlgn val="ctr"/>
        <c:lblOffset val="100"/>
        <c:noMultiLvlLbl val="0"/>
      </c:catAx>
      <c:valAx>
        <c:axId val="587784592"/>
        <c:scaling>
          <c:orientation val="minMax"/>
        </c:scaling>
        <c:delete val="1"/>
        <c:axPos val="t"/>
        <c:numFmt formatCode="0%" sourceLinked="1"/>
        <c:majorTickMark val="out"/>
        <c:minorTickMark val="none"/>
        <c:tickLblPos val="nextTo"/>
        <c:crossAx val="545921711"/>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60603001547882E-2"/>
          <c:y val="2.3842434097911678E-2"/>
          <c:w val="0.72188861007758642"/>
          <c:h val="0.97615756590208835"/>
        </c:manualLayout>
      </c:layout>
      <c:barChart>
        <c:barDir val="bar"/>
        <c:grouping val="clustered"/>
        <c:varyColors val="0"/>
        <c:ser>
          <c:idx val="1"/>
          <c:order val="0"/>
          <c:spPr>
            <a:solidFill>
              <a:srgbClr val="70AD47"/>
            </a:solidFill>
          </c:spPr>
          <c:invertIfNegative val="1"/>
          <c:dLbls>
            <c:delete val="1"/>
          </c:dLbls>
          <c:cat>
            <c:numRef>
              <c:f>Dashboard!$W$14:$W$17</c:f>
              <c:numCache>
                <c:formatCode>General</c:formatCode>
                <c:ptCount val="4"/>
              </c:numCache>
            </c:numRef>
          </c:cat>
          <c:val>
            <c:numRef>
              <c:f>Dashboard!$Z$14:$Z$17</c:f>
              <c:numCache>
                <c:formatCode>General</c:formatCode>
                <c:ptCount val="4"/>
              </c:numCache>
            </c:numRef>
          </c:val>
          <c:extLst>
            <c:ext xmlns:c14="http://schemas.microsoft.com/office/drawing/2007/8/2/chart" uri="{6F2FDCE9-48DA-4B69-8628-5D25D57E5C99}">
              <c14:invertSolidFillFmt>
                <c14:spPr xmlns:c14="http://schemas.microsoft.com/office/drawing/2007/8/2/chart">
                  <a:solidFill>
                    <a:srgbClr val="C00000"/>
                  </a:solidFill>
                </c14:spPr>
              </c14:invertSolidFillFmt>
            </c:ext>
            <c:ext xmlns:c16="http://schemas.microsoft.com/office/drawing/2014/chart" uri="{C3380CC4-5D6E-409C-BE32-E72D297353CC}">
              <c16:uniqueId val="{00000000-541F-43AC-8DFD-1D533975A907}"/>
            </c:ext>
          </c:extLst>
        </c:ser>
        <c:dLbls>
          <c:dLblPos val="inEnd"/>
          <c:showLegendKey val="0"/>
          <c:showVal val="1"/>
          <c:showCatName val="0"/>
          <c:showSerName val="0"/>
          <c:showPercent val="0"/>
          <c:showBubbleSize val="0"/>
        </c:dLbls>
        <c:gapWidth val="49"/>
        <c:axId val="545921711"/>
        <c:axId val="587784592"/>
      </c:barChart>
      <c:catAx>
        <c:axId val="545921711"/>
        <c:scaling>
          <c:orientation val="maxMin"/>
        </c:scaling>
        <c:delete val="1"/>
        <c:axPos val="l"/>
        <c:numFmt formatCode="General" sourceLinked="1"/>
        <c:majorTickMark val="out"/>
        <c:minorTickMark val="none"/>
        <c:tickLblPos val="nextTo"/>
        <c:crossAx val="587784592"/>
        <c:crosses val="autoZero"/>
        <c:auto val="1"/>
        <c:lblAlgn val="ctr"/>
        <c:lblOffset val="100"/>
        <c:noMultiLvlLbl val="0"/>
      </c:catAx>
      <c:valAx>
        <c:axId val="587784592"/>
        <c:scaling>
          <c:orientation val="minMax"/>
        </c:scaling>
        <c:delete val="1"/>
        <c:axPos val="t"/>
        <c:numFmt formatCode="General" sourceLinked="1"/>
        <c:majorTickMark val="out"/>
        <c:minorTickMark val="none"/>
        <c:tickLblPos val="nextTo"/>
        <c:crossAx val="545921711"/>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[Sales_File_v6 2024_02_13 Isaac.xlsx]BackEnd🔐!_Sales Summary for Graphs</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solidFill>
                  <a:schemeClr val="accent1">
                    <a:lumMod val="50000"/>
                  </a:schemeClr>
                </a:solidFill>
                <a:effectLst/>
                <a:latin typeface="Poppins" panose="00000500000000000000" pitchFamily="2" charset="0"/>
                <a:cs typeface="Poppins" panose="00000500000000000000" pitchFamily="2" charset="0"/>
              </a:rPr>
              <a:t>PERCENTAGE SALES ACHIEVED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95000"/>
            </a:schemeClr>
          </a:solidFill>
          <a:ln w="22225">
            <a:noFill/>
            <a:prstDash val="dashDo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00000"/>
            </a:solidFill>
            <a:prstDash val="dash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w="22225">
            <a:noFill/>
            <a:prstDash val="dashDot"/>
          </a:ln>
          <a:effectLst/>
        </c:spPr>
      </c:pivotFmt>
      <c:pivotFmt>
        <c:idx val="4"/>
        <c:spPr>
          <a:solidFill>
            <a:schemeClr val="bg1">
              <a:lumMod val="95000"/>
            </a:schemeClr>
          </a:solidFill>
          <a:ln w="22225">
            <a:noFill/>
            <a:prstDash val="dashDo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C00000"/>
            </a:solidFill>
            <a:prstDash val="dash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95000"/>
            </a:schemeClr>
          </a:solidFill>
          <a:ln w="22225">
            <a:noFill/>
            <a:prstDash val="dashDo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C00000"/>
            </a:solidFill>
            <a:prstDash val="dash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BackEnd🔐!$B$31</c:f>
              <c:strCache>
                <c:ptCount val="1"/>
                <c:pt idx="0">
                  <c:v>Max Outline</c:v>
                </c:pt>
              </c:strCache>
            </c:strRef>
          </c:tx>
          <c:spPr>
            <a:solidFill>
              <a:schemeClr val="bg1">
                <a:lumMod val="95000"/>
              </a:schemeClr>
            </a:solidFill>
            <a:ln>
              <a:noFill/>
            </a:ln>
            <a:effectLst/>
          </c:spPr>
          <c:invertIfNegative val="0"/>
          <c:cat>
            <c:strRef>
              <c:f>BackEnd🔐!$A$32:$A$35</c:f>
              <c:strCache>
                <c:ptCount val="4"/>
                <c:pt idx="0">
                  <c:v>Acupan Inj</c:v>
                </c:pt>
                <c:pt idx="1">
                  <c:v>Bioflor Cap</c:v>
                </c:pt>
                <c:pt idx="2">
                  <c:v>Bioflor Sach</c:v>
                </c:pt>
                <c:pt idx="3">
                  <c:v>Otipax</c:v>
                </c:pt>
              </c:strCache>
            </c:strRef>
          </c:cat>
          <c:val>
            <c:numRef>
              <c:f>BackEnd🔐!$B$32:$B$35</c:f>
              <c:numCache>
                <c:formatCode>0%;\-0%;0%</c:formatCode>
                <c:ptCount val="4"/>
                <c:pt idx="0">
                  <c:v>1.1000000000000001</c:v>
                </c:pt>
                <c:pt idx="1">
                  <c:v>1.1000000000000001</c:v>
                </c:pt>
                <c:pt idx="2">
                  <c:v>1.4929889298892989</c:v>
                </c:pt>
                <c:pt idx="3">
                  <c:v>1.1173333333333335</c:v>
                </c:pt>
              </c:numCache>
            </c:numRef>
          </c:val>
          <c:extLst>
            <c:ext xmlns:c16="http://schemas.microsoft.com/office/drawing/2014/chart" uri="{C3380CC4-5D6E-409C-BE32-E72D297353CC}">
              <c16:uniqueId val="{00000000-F50A-4C65-84EE-08E9AE199341}"/>
            </c:ext>
          </c:extLst>
        </c:ser>
        <c:ser>
          <c:idx val="2"/>
          <c:order val="2"/>
          <c:tx>
            <c:strRef>
              <c:f>BackEnd🔐!$D$31</c:f>
              <c:strCache>
                <c:ptCount val="1"/>
                <c:pt idx="0">
                  <c:v>Percent Sales Achieved</c:v>
                </c:pt>
              </c:strCache>
            </c:strRef>
          </c:tx>
          <c:spPr>
            <a:solidFill>
              <a:schemeClr val="accent1">
                <a:lumMod val="75000"/>
              </a:schemeClr>
            </a:solidFill>
            <a:ln>
              <a:noFill/>
            </a:ln>
            <a:effectLst/>
          </c:spPr>
          <c:invertIfNegative val="0"/>
          <c:cat>
            <c:strRef>
              <c:f>BackEnd🔐!$A$32:$A$35</c:f>
              <c:strCache>
                <c:ptCount val="4"/>
                <c:pt idx="0">
                  <c:v>Acupan Inj</c:v>
                </c:pt>
                <c:pt idx="1">
                  <c:v>Bioflor Cap</c:v>
                </c:pt>
                <c:pt idx="2">
                  <c:v>Bioflor Sach</c:v>
                </c:pt>
                <c:pt idx="3">
                  <c:v>Otipax</c:v>
                </c:pt>
              </c:strCache>
            </c:strRef>
          </c:cat>
          <c:val>
            <c:numRef>
              <c:f>BackEnd🔐!$D$32:$D$35</c:f>
              <c:numCache>
                <c:formatCode>0%;\-0%;0%</c:formatCode>
                <c:ptCount val="4"/>
                <c:pt idx="0">
                  <c:v>0.95454545454545459</c:v>
                </c:pt>
                <c:pt idx="1">
                  <c:v>0.34188034188034189</c:v>
                </c:pt>
                <c:pt idx="2">
                  <c:v>1.3929889298892988</c:v>
                </c:pt>
                <c:pt idx="3">
                  <c:v>1.0173333333333334</c:v>
                </c:pt>
              </c:numCache>
            </c:numRef>
          </c:val>
          <c:extLst>
            <c:ext xmlns:c16="http://schemas.microsoft.com/office/drawing/2014/chart" uri="{C3380CC4-5D6E-409C-BE32-E72D297353CC}">
              <c16:uniqueId val="{00000002-5972-4FC7-835D-69E58DD06DC1}"/>
            </c:ext>
          </c:extLst>
        </c:ser>
        <c:dLbls>
          <c:showLegendKey val="0"/>
          <c:showVal val="0"/>
          <c:showCatName val="0"/>
          <c:showSerName val="0"/>
          <c:showPercent val="0"/>
          <c:showBubbleSize val="0"/>
        </c:dLbls>
        <c:gapWidth val="35"/>
        <c:overlap val="100"/>
        <c:axId val="742355680"/>
        <c:axId val="746438816"/>
      </c:barChart>
      <c:lineChart>
        <c:grouping val="standard"/>
        <c:varyColors val="0"/>
        <c:ser>
          <c:idx val="1"/>
          <c:order val="1"/>
          <c:tx>
            <c:strRef>
              <c:f>BackEnd🔐!$C$31</c:f>
              <c:strCache>
                <c:ptCount val="1"/>
                <c:pt idx="0">
                  <c:v>Target Line</c:v>
                </c:pt>
              </c:strCache>
            </c:strRef>
          </c:tx>
          <c:spPr>
            <a:ln w="28575" cap="rnd">
              <a:solidFill>
                <a:srgbClr val="C00000"/>
              </a:solidFill>
              <a:prstDash val="dashDot"/>
              <a:round/>
            </a:ln>
            <a:effectLst/>
          </c:spPr>
          <c:marker>
            <c:symbol val="none"/>
          </c:marker>
          <c:cat>
            <c:strRef>
              <c:f>BackEnd🔐!$A$32:$A$35</c:f>
              <c:strCache>
                <c:ptCount val="4"/>
                <c:pt idx="0">
                  <c:v>Acupan Inj</c:v>
                </c:pt>
                <c:pt idx="1">
                  <c:v>Bioflor Cap</c:v>
                </c:pt>
                <c:pt idx="2">
                  <c:v>Bioflor Sach</c:v>
                </c:pt>
                <c:pt idx="3">
                  <c:v>Otipax</c:v>
                </c:pt>
              </c:strCache>
            </c:strRef>
          </c:cat>
          <c:val>
            <c:numRef>
              <c:f>BackEnd🔐!$C$32:$C$35</c:f>
              <c:numCache>
                <c:formatCode>0%;\-0%;0%</c:formatCode>
                <c:ptCount val="4"/>
                <c:pt idx="0">
                  <c:v>1</c:v>
                </c:pt>
                <c:pt idx="1">
                  <c:v>1</c:v>
                </c:pt>
                <c:pt idx="2">
                  <c:v>1</c:v>
                </c:pt>
                <c:pt idx="3">
                  <c:v>1</c:v>
                </c:pt>
              </c:numCache>
            </c:numRef>
          </c:val>
          <c:smooth val="0"/>
          <c:extLst>
            <c:ext xmlns:c16="http://schemas.microsoft.com/office/drawing/2014/chart" uri="{C3380CC4-5D6E-409C-BE32-E72D297353CC}">
              <c16:uniqueId val="{00000001-5972-4FC7-835D-69E58DD06DC1}"/>
            </c:ext>
          </c:extLst>
        </c:ser>
        <c:dLbls>
          <c:showLegendKey val="0"/>
          <c:showVal val="0"/>
          <c:showCatName val="0"/>
          <c:showSerName val="0"/>
          <c:showPercent val="0"/>
          <c:showBubbleSize val="0"/>
        </c:dLbls>
        <c:marker val="1"/>
        <c:smooth val="0"/>
        <c:axId val="742355680"/>
        <c:axId val="746438816"/>
      </c:lineChart>
      <c:catAx>
        <c:axId val="74235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crossAx val="746438816"/>
        <c:crosses val="autoZero"/>
        <c:auto val="1"/>
        <c:lblAlgn val="ctr"/>
        <c:lblOffset val="100"/>
        <c:noMultiLvlLbl val="0"/>
      </c:catAx>
      <c:valAx>
        <c:axId val="7464388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crossAx val="74235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[Sales_File_v6 2024_02_13 Isaac.xlsx]BackEnd🔐!% Contribution by Quarter</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Poppins" panose="00000500000000000000" pitchFamily="2" charset="0"/>
                <a:ea typeface="+mn-ea"/>
                <a:cs typeface="Poppins" panose="00000500000000000000" pitchFamily="2" charset="0"/>
              </a:defRPr>
            </a:pPr>
            <a:r>
              <a:rPr lang="en-US" sz="1400" b="1" i="0" u="none" strike="noStrike" kern="1200" spc="0" baseline="0">
                <a:solidFill>
                  <a:schemeClr val="accent1">
                    <a:lumMod val="50000"/>
                  </a:schemeClr>
                </a:solidFill>
                <a:latin typeface="Poppins" panose="00000500000000000000" pitchFamily="2" charset="0"/>
                <a:cs typeface="Poppins" panose="00000500000000000000" pitchFamily="2" charset="0"/>
              </a:rPr>
              <a:t>QUARTERLY CONTRIBUTION TO TOTAL SALE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003B8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3B8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3B8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BackEnd🔐!$B$75:$B$76</c:f>
              <c:strCache>
                <c:ptCount val="1"/>
                <c:pt idx="0">
                  <c:v>Q1</c:v>
                </c:pt>
              </c:strCache>
            </c:strRef>
          </c:tx>
          <c:spPr>
            <a:solidFill>
              <a:srgbClr val="003B83"/>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BackEnd🔐!$A$77:$A$80</c:f>
              <c:strCache>
                <c:ptCount val="4"/>
                <c:pt idx="0">
                  <c:v>Otipax</c:v>
                </c:pt>
                <c:pt idx="1">
                  <c:v>Bioflor Sach</c:v>
                </c:pt>
                <c:pt idx="2">
                  <c:v>Bioflor Cap</c:v>
                </c:pt>
                <c:pt idx="3">
                  <c:v>Acupan Inj</c:v>
                </c:pt>
              </c:strCache>
            </c:strRef>
          </c:cat>
          <c:val>
            <c:numRef>
              <c:f>BackEnd🔐!$B$77:$B$80</c:f>
              <c:numCache>
                <c:formatCode>0%</c:formatCode>
                <c:ptCount val="4"/>
                <c:pt idx="0">
                  <c:v>1</c:v>
                </c:pt>
                <c:pt idx="1">
                  <c:v>1</c:v>
                </c:pt>
                <c:pt idx="2">
                  <c:v>1</c:v>
                </c:pt>
                <c:pt idx="3">
                  <c:v>1</c:v>
                </c:pt>
              </c:numCache>
            </c:numRef>
          </c:val>
          <c:extLst>
            <c:ext xmlns:c16="http://schemas.microsoft.com/office/drawing/2014/chart" uri="{C3380CC4-5D6E-409C-BE32-E72D297353CC}">
              <c16:uniqueId val="{00000000-E93D-4E31-9A88-ACB04E4365B6}"/>
            </c:ext>
          </c:extLst>
        </c:ser>
        <c:ser>
          <c:idx val="1"/>
          <c:order val="1"/>
          <c:tx>
            <c:strRef>
              <c:f>BackEnd🔐!$C$75:$C$76</c:f>
              <c:strCache>
                <c:ptCount val="1"/>
                <c:pt idx="0">
                  <c:v>Q2</c:v>
                </c:pt>
              </c:strCache>
            </c:strRef>
          </c:tx>
          <c:spPr>
            <a:solidFill>
              <a:srgbClr val="A5A5A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BackEnd🔐!$A$77:$A$80</c:f>
              <c:strCache>
                <c:ptCount val="4"/>
                <c:pt idx="0">
                  <c:v>Otipax</c:v>
                </c:pt>
                <c:pt idx="1">
                  <c:v>Bioflor Sach</c:v>
                </c:pt>
                <c:pt idx="2">
                  <c:v>Bioflor Cap</c:v>
                </c:pt>
                <c:pt idx="3">
                  <c:v>Acupan Inj</c:v>
                </c:pt>
              </c:strCache>
            </c:strRef>
          </c:cat>
          <c:val>
            <c:numRef>
              <c:f>BackEnd🔐!$C$77:$C$80</c:f>
              <c:numCache>
                <c:formatCode>0%</c:formatCode>
                <c:ptCount val="4"/>
                <c:pt idx="0">
                  <c:v>0</c:v>
                </c:pt>
                <c:pt idx="1">
                  <c:v>0</c:v>
                </c:pt>
                <c:pt idx="2">
                  <c:v>0</c:v>
                </c:pt>
                <c:pt idx="3">
                  <c:v>0</c:v>
                </c:pt>
              </c:numCache>
            </c:numRef>
          </c:val>
          <c:extLst>
            <c:ext xmlns:c16="http://schemas.microsoft.com/office/drawing/2014/chart" uri="{C3380CC4-5D6E-409C-BE32-E72D297353CC}">
              <c16:uniqueId val="{00000001-E93D-4E31-9A88-ACB04E4365B6}"/>
            </c:ext>
          </c:extLst>
        </c:ser>
        <c:ser>
          <c:idx val="2"/>
          <c:order val="2"/>
          <c:tx>
            <c:strRef>
              <c:f>BackEnd🔐!$D$75:$D$76</c:f>
              <c:strCache>
                <c:ptCount val="1"/>
                <c:pt idx="0">
                  <c:v>Q3</c:v>
                </c:pt>
              </c:strCache>
            </c:strRef>
          </c:tx>
          <c:spPr>
            <a:solidFill>
              <a:srgbClr val="5B9BD5"/>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BackEnd🔐!$A$77:$A$80</c:f>
              <c:strCache>
                <c:ptCount val="4"/>
                <c:pt idx="0">
                  <c:v>Otipax</c:v>
                </c:pt>
                <c:pt idx="1">
                  <c:v>Bioflor Sach</c:v>
                </c:pt>
                <c:pt idx="2">
                  <c:v>Bioflor Cap</c:v>
                </c:pt>
                <c:pt idx="3">
                  <c:v>Acupan Inj</c:v>
                </c:pt>
              </c:strCache>
            </c:strRef>
          </c:cat>
          <c:val>
            <c:numRef>
              <c:f>BackEnd🔐!$D$77:$D$80</c:f>
              <c:numCache>
                <c:formatCode>0%</c:formatCode>
                <c:ptCount val="4"/>
                <c:pt idx="0">
                  <c:v>0</c:v>
                </c:pt>
                <c:pt idx="1">
                  <c:v>0</c:v>
                </c:pt>
                <c:pt idx="2">
                  <c:v>0</c:v>
                </c:pt>
                <c:pt idx="3">
                  <c:v>0</c:v>
                </c:pt>
              </c:numCache>
            </c:numRef>
          </c:val>
          <c:extLst>
            <c:ext xmlns:c16="http://schemas.microsoft.com/office/drawing/2014/chart" uri="{C3380CC4-5D6E-409C-BE32-E72D297353CC}">
              <c16:uniqueId val="{00000002-E93D-4E31-9A88-ACB04E4365B6}"/>
            </c:ext>
          </c:extLst>
        </c:ser>
        <c:ser>
          <c:idx val="3"/>
          <c:order val="3"/>
          <c:tx>
            <c:strRef>
              <c:f>BackEnd🔐!$E$75:$E$76</c:f>
              <c:strCache>
                <c:ptCount val="1"/>
                <c:pt idx="0">
                  <c:v>Q4</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BackEnd🔐!$A$77:$A$80</c:f>
              <c:strCache>
                <c:ptCount val="4"/>
                <c:pt idx="0">
                  <c:v>Otipax</c:v>
                </c:pt>
                <c:pt idx="1">
                  <c:v>Bioflor Sach</c:v>
                </c:pt>
                <c:pt idx="2">
                  <c:v>Bioflor Cap</c:v>
                </c:pt>
                <c:pt idx="3">
                  <c:v>Acupan Inj</c:v>
                </c:pt>
              </c:strCache>
            </c:strRef>
          </c:cat>
          <c:val>
            <c:numRef>
              <c:f>BackEnd🔐!$E$77:$E$80</c:f>
              <c:numCache>
                <c:formatCode>0%</c:formatCode>
                <c:ptCount val="4"/>
                <c:pt idx="0">
                  <c:v>0</c:v>
                </c:pt>
                <c:pt idx="1">
                  <c:v>0</c:v>
                </c:pt>
                <c:pt idx="2">
                  <c:v>0</c:v>
                </c:pt>
                <c:pt idx="3">
                  <c:v>0</c:v>
                </c:pt>
              </c:numCache>
            </c:numRef>
          </c:val>
          <c:extLst>
            <c:ext xmlns:c16="http://schemas.microsoft.com/office/drawing/2014/chart" uri="{C3380CC4-5D6E-409C-BE32-E72D297353CC}">
              <c16:uniqueId val="{00000003-E93D-4E31-9A88-ACB04E4365B6}"/>
            </c:ext>
          </c:extLst>
        </c:ser>
        <c:dLbls>
          <c:dLblPos val="ctr"/>
          <c:showLegendKey val="0"/>
          <c:showVal val="1"/>
          <c:showCatName val="0"/>
          <c:showSerName val="0"/>
          <c:showPercent val="0"/>
          <c:showBubbleSize val="0"/>
        </c:dLbls>
        <c:gapWidth val="40"/>
        <c:overlap val="100"/>
        <c:axId val="527668095"/>
        <c:axId val="1168319407"/>
      </c:barChart>
      <c:catAx>
        <c:axId val="527668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crossAx val="1168319407"/>
        <c:crosses val="autoZero"/>
        <c:auto val="1"/>
        <c:lblAlgn val="ctr"/>
        <c:lblOffset val="100"/>
        <c:noMultiLvlLbl val="0"/>
      </c:catAx>
      <c:valAx>
        <c:axId val="1168319407"/>
        <c:scaling>
          <c:orientation val="minMax"/>
        </c:scaling>
        <c:delete val="1"/>
        <c:axPos val="b"/>
        <c:numFmt formatCode="0%" sourceLinked="1"/>
        <c:majorTickMark val="none"/>
        <c:minorTickMark val="none"/>
        <c:tickLblPos val="nextTo"/>
        <c:crossAx val="5276680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tridempharma-my.sharepoint.com/:w:/g/personal/i_somuah_tridem-pharma_com/EetF35O5c-BMgGMrO1tgnnkBKSHXnShr6NrzTAcU8rMuRw?e=zZkecC" TargetMode="External"/><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openxmlformats.org/officeDocument/2006/relationships/hyperlink" Target="#Orders!A1"/><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chart" Target="../charts/chart3.xml"/><Relationship Id="rId5" Type="http://schemas.openxmlformats.org/officeDocument/2006/relationships/image" Target="../media/image8.png"/><Relationship Id="rId10" Type="http://schemas.openxmlformats.org/officeDocument/2006/relationships/chart" Target="../charts/chart6.xml"/><Relationship Id="rId4" Type="http://schemas.openxmlformats.org/officeDocument/2006/relationships/chart" Target="../charts/chart2.xml"/><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30480</xdr:rowOff>
    </xdr:from>
    <xdr:to>
      <xdr:col>9</xdr:col>
      <xdr:colOff>426720</xdr:colOff>
      <xdr:row>3</xdr:row>
      <xdr:rowOff>91440</xdr:rowOff>
    </xdr:to>
    <xdr:pic>
      <xdr:nvPicPr>
        <xdr:cNvPr id="2" name="Picture 1" descr="A black and white page with text&#10;&#10;Description automatically generated">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duotone>
            <a:schemeClr val="accent1">
              <a:shade val="45000"/>
              <a:satMod val="135000"/>
            </a:schemeClr>
            <a:prstClr val="white"/>
          </a:duotone>
        </a:blip>
        <a:srcRect l="9239" t="5525" b="76559"/>
        <a:stretch/>
      </xdr:blipFill>
      <xdr:spPr>
        <a:xfrm>
          <a:off x="0" y="30480"/>
          <a:ext cx="5913120" cy="815340"/>
        </a:xfrm>
        <a:prstGeom prst="rect">
          <a:avLst/>
        </a:prstGeom>
      </xdr:spPr>
    </xdr:pic>
    <xdr:clientData/>
  </xdr:twoCellAnchor>
  <xdr:twoCellAnchor editAs="oneCell">
    <xdr:from>
      <xdr:col>0</xdr:col>
      <xdr:colOff>0</xdr:colOff>
      <xdr:row>3</xdr:row>
      <xdr:rowOff>114300</xdr:rowOff>
    </xdr:from>
    <xdr:to>
      <xdr:col>8</xdr:col>
      <xdr:colOff>602481</xdr:colOff>
      <xdr:row>16</xdr:row>
      <xdr:rowOff>83820</xdr:rowOff>
    </xdr:to>
    <xdr:pic>
      <xdr:nvPicPr>
        <xdr:cNvPr id="3" name="Picture 2" descr="A close-up of a document&#10;&#10;Description automatically generated">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3"/>
        <a:srcRect l="1032" t="2587"/>
        <a:stretch/>
      </xdr:blipFill>
      <xdr:spPr>
        <a:xfrm>
          <a:off x="0" y="868680"/>
          <a:ext cx="5479281" cy="3604260"/>
        </a:xfrm>
        <a:prstGeom prst="rect">
          <a:avLst/>
        </a:prstGeom>
      </xdr:spPr>
    </xdr:pic>
    <xdr:clientData/>
  </xdr:twoCellAnchor>
  <xdr:twoCellAnchor editAs="oneCell">
    <xdr:from>
      <xdr:col>0</xdr:col>
      <xdr:colOff>0</xdr:colOff>
      <xdr:row>16</xdr:row>
      <xdr:rowOff>106681</xdr:rowOff>
    </xdr:from>
    <xdr:to>
      <xdr:col>9</xdr:col>
      <xdr:colOff>91441</xdr:colOff>
      <xdr:row>1048576</xdr:row>
      <xdr:rowOff>24302</xdr:rowOff>
    </xdr:to>
    <xdr:pic>
      <xdr:nvPicPr>
        <xdr:cNvPr id="4" name="Picture 3" descr="A white background with black text&#10;&#10;Description automatically generated">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4"/>
        <a:stretch>
          <a:fillRect/>
        </a:stretch>
      </xdr:blipFill>
      <xdr:spPr>
        <a:xfrm>
          <a:off x="0" y="4495801"/>
          <a:ext cx="5577841" cy="1677841"/>
        </a:xfrm>
        <a:prstGeom prst="rect">
          <a:avLst/>
        </a:prstGeom>
      </xdr:spPr>
    </xdr:pic>
    <xdr:clientData/>
  </xdr:twoCellAnchor>
  <xdr:twoCellAnchor editAs="oneCell">
    <xdr:from>
      <xdr:col>9</xdr:col>
      <xdr:colOff>403860</xdr:colOff>
      <xdr:row>6</xdr:row>
      <xdr:rowOff>171522</xdr:rowOff>
    </xdr:from>
    <xdr:to>
      <xdr:col>18</xdr:col>
      <xdr:colOff>373193</xdr:colOff>
      <xdr:row>20</xdr:row>
      <xdr:rowOff>175260</xdr:rowOff>
    </xdr:to>
    <xdr:pic>
      <xdr:nvPicPr>
        <xdr:cNvPr id="5" name="Picture 4" descr="A screenshot of a computer&#10;&#10;Description automatically generated">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5"/>
        <a:stretch>
          <a:fillRect/>
        </a:stretch>
      </xdr:blipFill>
      <xdr:spPr>
        <a:xfrm>
          <a:off x="5890260" y="1680282"/>
          <a:ext cx="5455733" cy="3889938"/>
        </a:xfrm>
        <a:prstGeom prst="rect">
          <a:avLst/>
        </a:prstGeom>
      </xdr:spPr>
    </xdr:pic>
    <xdr:clientData/>
  </xdr:twoCellAnchor>
  <xdr:twoCellAnchor editAs="oneCell">
    <xdr:from>
      <xdr:col>17</xdr:col>
      <xdr:colOff>220980</xdr:colOff>
      <xdr:row>19</xdr:row>
      <xdr:rowOff>79762</xdr:rowOff>
    </xdr:from>
    <xdr:to>
      <xdr:col>18</xdr:col>
      <xdr:colOff>419100</xdr:colOff>
      <xdr:row>22</xdr:row>
      <xdr:rowOff>68580</xdr:rowOff>
    </xdr:to>
    <xdr:pic>
      <xdr:nvPicPr>
        <xdr:cNvPr id="7" name="Picture 6" descr="A logo with a cloud and graph&#10;&#10;Description automatically generated">
          <a:extLst>
            <a:ext uri="{FF2B5EF4-FFF2-40B4-BE49-F238E27FC236}">
              <a16:creationId xmlns:a16="http://schemas.microsoft.com/office/drawing/2014/main" id="{00000000-0008-0000-0000-000007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8500" t="24696" r="29250" b="33334"/>
        <a:stretch/>
      </xdr:blipFill>
      <xdr:spPr>
        <a:xfrm>
          <a:off x="10584180" y="5223262"/>
          <a:ext cx="807720" cy="7431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49</xdr:col>
      <xdr:colOff>0</xdr:colOff>
      <xdr:row>51</xdr:row>
      <xdr:rowOff>0</xdr:rowOff>
    </xdr:from>
    <xdr:to>
      <xdr:col>49</xdr:col>
      <xdr:colOff>57150</xdr:colOff>
      <xdr:row>51</xdr:row>
      <xdr:rowOff>0</xdr:rowOff>
    </xdr:to>
    <xdr:sp macro="" textlink="">
      <xdr:nvSpPr>
        <xdr:cNvPr id="10" name="TextBox 12">
          <a:extLst>
            <a:ext uri="{FF2B5EF4-FFF2-40B4-BE49-F238E27FC236}">
              <a16:creationId xmlns:a16="http://schemas.microsoft.com/office/drawing/2014/main" id="{00000000-0008-0000-0100-00000A000000}"/>
            </a:ext>
            <a:ext uri="{147F2762-F138-4A5C-976F-8EAC2B608ADB}">
              <a16:predDERef xmlns:a16="http://schemas.microsoft.com/office/drawing/2014/main" pred="{5ECF756F-C587-485F-BE30-243BC39599EF}"/>
            </a:ext>
          </a:extLst>
        </xdr:cNvPr>
        <xdr:cNvSpPr txBox="1"/>
      </xdr:nvSpPr>
      <xdr:spPr>
        <a:xfrm>
          <a:off x="19118580" y="8016240"/>
          <a:ext cx="4179570" cy="0"/>
        </a:xfrm>
        <a:prstGeom prst="rect">
          <a:avLst/>
        </a:prstGeom>
        <a:solidFill>
          <a:srgbClr val="FFFFFF"/>
        </a:solidFill>
        <a:ln w="9525" cmpd="sng">
          <a:solidFill>
            <a:srgbClr val="305496"/>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1">
              <a:solidFill>
                <a:srgbClr val="000000"/>
              </a:solidFill>
              <a:latin typeface="+mn-lt"/>
              <a:ea typeface="+mn-lt"/>
              <a:cs typeface="+mn-lt"/>
            </a:rPr>
            <a:t>* Type Here</a:t>
          </a:r>
          <a:endParaRPr lang="en-US" sz="1600" b="1">
            <a:solidFill>
              <a:srgbClr val="FFFFFF"/>
            </a:solidFill>
            <a:latin typeface="+mn-lt"/>
            <a:ea typeface="+mn-lt"/>
            <a:cs typeface="+mn-lt"/>
          </a:endParaRPr>
        </a:p>
        <a:p>
          <a:pPr marL="0" indent="0" algn="l"/>
          <a:endParaRPr lang="en-US" sz="1600" b="1">
            <a:solidFill>
              <a:srgbClr val="FFFFFF"/>
            </a:solidFill>
            <a:latin typeface="+mn-lt"/>
            <a:ea typeface="+mn-lt"/>
            <a:cs typeface="+mn-l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290389</xdr:colOff>
      <xdr:row>0</xdr:row>
      <xdr:rowOff>94553</xdr:rowOff>
    </xdr:from>
    <xdr:to>
      <xdr:col>1</xdr:col>
      <xdr:colOff>794575</xdr:colOff>
      <xdr:row>2</xdr:row>
      <xdr:rowOff>68581</xdr:rowOff>
    </xdr:to>
    <xdr:pic>
      <xdr:nvPicPr>
        <xdr:cNvPr id="5" name="Icon: Meter" descr="Gauge with solid fill">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19929" y="94553"/>
          <a:ext cx="504186" cy="507428"/>
        </a:xfrm>
        <a:prstGeom prst="rect">
          <a:avLst/>
        </a:prstGeom>
      </xdr:spPr>
    </xdr:pic>
    <xdr:clientData/>
  </xdr:twoCellAnchor>
  <xdr:twoCellAnchor>
    <xdr:from>
      <xdr:col>1</xdr:col>
      <xdr:colOff>59055</xdr:colOff>
      <xdr:row>57</xdr:row>
      <xdr:rowOff>106680</xdr:rowOff>
    </xdr:from>
    <xdr:to>
      <xdr:col>4</xdr:col>
      <xdr:colOff>152400</xdr:colOff>
      <xdr:row>70</xdr:row>
      <xdr:rowOff>219075</xdr:rowOff>
    </xdr:to>
    <xdr:graphicFrame macro="">
      <xdr:nvGraphicFramePr>
        <xdr:cNvPr id="9" name="TopNBuyers">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375285</xdr:colOff>
      <xdr:row>0</xdr:row>
      <xdr:rowOff>57150</xdr:rowOff>
    </xdr:from>
    <xdr:to>
      <xdr:col>28</xdr:col>
      <xdr:colOff>57150</xdr:colOff>
      <xdr:row>95</xdr:row>
      <xdr:rowOff>180975</xdr:rowOff>
    </xdr:to>
    <xdr:sp macro="" textlink="">
      <xdr:nvSpPr>
        <xdr:cNvPr id="12" name="Rectangle 11">
          <a:extLst>
            <a:ext uri="{FF2B5EF4-FFF2-40B4-BE49-F238E27FC236}">
              <a16:creationId xmlns:a16="http://schemas.microsoft.com/office/drawing/2014/main" id="{00000000-0008-0000-0300-00000C000000}"/>
            </a:ext>
          </a:extLst>
        </xdr:cNvPr>
        <xdr:cNvSpPr/>
      </xdr:nvSpPr>
      <xdr:spPr>
        <a:xfrm>
          <a:off x="19676745" y="57150"/>
          <a:ext cx="291465" cy="26854785"/>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320040</xdr:colOff>
      <xdr:row>57</xdr:row>
      <xdr:rowOff>106680</xdr:rowOff>
    </xdr:from>
    <xdr:to>
      <xdr:col>12</xdr:col>
      <xdr:colOff>0</xdr:colOff>
      <xdr:row>71</xdr:row>
      <xdr:rowOff>9525</xdr:rowOff>
    </xdr:to>
    <xdr:graphicFrame macro="">
      <xdr:nvGraphicFramePr>
        <xdr:cNvPr id="15" name="Chart 14">
          <a:extLst>
            <a:ext uri="{FF2B5EF4-FFF2-40B4-BE49-F238E27FC236}">
              <a16:creationId xmlns:a16="http://schemas.microsoft.com/office/drawing/2014/main" id="{00000000-0008-0000-0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220981</xdr:colOff>
      <xdr:row>0</xdr:row>
      <xdr:rowOff>195397</xdr:rowOff>
    </xdr:from>
    <xdr:to>
      <xdr:col>18</xdr:col>
      <xdr:colOff>177076</xdr:colOff>
      <xdr:row>2</xdr:row>
      <xdr:rowOff>22861</xdr:rowOff>
    </xdr:to>
    <xdr:pic>
      <xdr:nvPicPr>
        <xdr:cNvPr id="18" name="Picture 17" descr="A black and blue sign with white text&#10;&#10;Description automatically generated">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5" cstate="print">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2603481" y="195397"/>
          <a:ext cx="723809" cy="309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809625</xdr:colOff>
      <xdr:row>73</xdr:row>
      <xdr:rowOff>190500</xdr:rowOff>
    </xdr:from>
    <xdr:to>
      <xdr:col>3</xdr:col>
      <xdr:colOff>784861</xdr:colOff>
      <xdr:row>81</xdr:row>
      <xdr:rowOff>167641</xdr:rowOff>
    </xdr:to>
    <mc:AlternateContent xmlns:mc="http://schemas.openxmlformats.org/markup-compatibility/2006" xmlns:a14="http://schemas.microsoft.com/office/drawing/2010/main">
      <mc:Choice Requires="a14">
        <xdr:graphicFrame macro="">
          <xdr:nvGraphicFramePr>
            <xdr:cNvPr id="26" name="MonthForWeekTable 2">
              <a:extLst>
                <a:ext uri="{FF2B5EF4-FFF2-40B4-BE49-F238E27FC236}">
                  <a16:creationId xmlns:a16="http://schemas.microsoft.com/office/drawing/2014/main" id="{00000000-0008-0000-0300-00001A000000}"/>
                </a:ext>
              </a:extLst>
            </xdr:cNvPr>
            <xdr:cNvGraphicFramePr/>
          </xdr:nvGraphicFramePr>
          <xdr:xfrm>
            <a:off x="0" y="0"/>
            <a:ext cx="0" cy="0"/>
          </xdr:xfrm>
          <a:graphic>
            <a:graphicData uri="http://schemas.microsoft.com/office/drawing/2010/slicer">
              <sle:slicer xmlns:sle="http://schemas.microsoft.com/office/drawing/2010/slicer" name="MonthForWeekTable 2"/>
            </a:graphicData>
          </a:graphic>
        </xdr:graphicFrame>
      </mc:Choice>
      <mc:Fallback xmlns="">
        <xdr:sp macro="" textlink="">
          <xdr:nvSpPr>
            <xdr:cNvPr id="0" name=""/>
            <xdr:cNvSpPr>
              <a:spLocks noTextEdit="1"/>
            </xdr:cNvSpPr>
          </xdr:nvSpPr>
          <xdr:spPr>
            <a:xfrm>
              <a:off x="939165" y="18059400"/>
              <a:ext cx="1744980" cy="2103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26670</xdr:colOff>
      <xdr:row>14</xdr:row>
      <xdr:rowOff>22860</xdr:rowOff>
    </xdr:from>
    <xdr:to>
      <xdr:col>21</xdr:col>
      <xdr:colOff>693420</xdr:colOff>
      <xdr:row>27</xdr:row>
      <xdr:rowOff>7620</xdr:rowOff>
    </xdr:to>
    <xdr:graphicFrame macro="">
      <xdr:nvGraphicFramePr>
        <xdr:cNvPr id="28" name="Chart 27">
          <a:extLst>
            <a:ext uri="{FF2B5EF4-FFF2-40B4-BE49-F238E27FC236}">
              <a16:creationId xmlns:a16="http://schemas.microsoft.com/office/drawing/2014/main" id="{00000000-0008-0000-03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360681</xdr:colOff>
      <xdr:row>0</xdr:row>
      <xdr:rowOff>138020</xdr:rowOff>
    </xdr:from>
    <xdr:to>
      <xdr:col>15</xdr:col>
      <xdr:colOff>953347</xdr:colOff>
      <xdr:row>1</xdr:row>
      <xdr:rowOff>211666</xdr:rowOff>
    </xdr:to>
    <xdr:sp macro="" textlink="">
      <xdr:nvSpPr>
        <xdr:cNvPr id="31" name="Text: Sales Dashboard">
          <a:hlinkClick xmlns:r="http://schemas.openxmlformats.org/officeDocument/2006/relationships" r:id="rId7"/>
          <a:extLst>
            <a:ext uri="{FF2B5EF4-FFF2-40B4-BE49-F238E27FC236}">
              <a16:creationId xmlns:a16="http://schemas.microsoft.com/office/drawing/2014/main" id="{00000000-0008-0000-0300-00001F000000}"/>
            </a:ext>
          </a:extLst>
        </xdr:cNvPr>
        <xdr:cNvSpPr txBox="1"/>
      </xdr:nvSpPr>
      <xdr:spPr>
        <a:xfrm>
          <a:off x="9916161" y="138020"/>
          <a:ext cx="1979506" cy="325106"/>
        </a:xfrm>
        <a:prstGeom prst="rect">
          <a:avLst/>
        </a:prstGeom>
        <a:solidFill>
          <a:srgbClr val="92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Poppins" panose="00000500000000000000" pitchFamily="2" charset="0"/>
              <a:cs typeface="Poppins" panose="00000500000000000000" pitchFamily="2" charset="0"/>
            </a:rPr>
            <a:t>VIEW</a:t>
          </a:r>
          <a:r>
            <a:rPr lang="en-US" sz="1100" b="1" baseline="0">
              <a:solidFill>
                <a:schemeClr val="bg1"/>
              </a:solidFill>
              <a:latin typeface="Poppins" panose="00000500000000000000" pitchFamily="2" charset="0"/>
              <a:cs typeface="Poppins" panose="00000500000000000000" pitchFamily="2" charset="0"/>
            </a:rPr>
            <a:t> ORDERS</a:t>
          </a:r>
          <a:r>
            <a:rPr lang="en-US" sz="1100" b="1">
              <a:solidFill>
                <a:schemeClr val="bg1"/>
              </a:solidFill>
              <a:latin typeface="Poppins" panose="00000500000000000000" pitchFamily="2" charset="0"/>
              <a:cs typeface="Poppins" panose="00000500000000000000" pitchFamily="2" charset="0"/>
            </a:rPr>
            <a:t> SHEET</a:t>
          </a:r>
        </a:p>
      </xdr:txBody>
    </xdr:sp>
    <xdr:clientData/>
  </xdr:twoCellAnchor>
  <xdr:twoCellAnchor>
    <xdr:from>
      <xdr:col>25</xdr:col>
      <xdr:colOff>758190</xdr:colOff>
      <xdr:row>13</xdr:row>
      <xdr:rowOff>7620</xdr:rowOff>
    </xdr:from>
    <xdr:to>
      <xdr:col>26</xdr:col>
      <xdr:colOff>830580</xdr:colOff>
      <xdr:row>16</xdr:row>
      <xdr:rowOff>251460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95250</xdr:colOff>
      <xdr:row>53</xdr:row>
      <xdr:rowOff>127633</xdr:rowOff>
    </xdr:from>
    <xdr:to>
      <xdr:col>8</xdr:col>
      <xdr:colOff>480061</xdr:colOff>
      <xdr:row>55</xdr:row>
      <xdr:rowOff>175261</xdr:rowOff>
    </xdr:to>
    <mc:AlternateContent xmlns:mc="http://schemas.openxmlformats.org/markup-compatibility/2006" xmlns:a14="http://schemas.microsoft.com/office/drawing/2010/main">
      <mc:Choice Requires="a14">
        <xdr:graphicFrame macro="">
          <xdr:nvGraphicFramePr>
            <xdr:cNvPr id="35" name="Facility Type 2">
              <a:extLst>
                <a:ext uri="{FF2B5EF4-FFF2-40B4-BE49-F238E27FC236}">
                  <a16:creationId xmlns:a16="http://schemas.microsoft.com/office/drawing/2014/main" id="{00000000-0008-0000-0300-000023000000}"/>
                </a:ext>
              </a:extLst>
            </xdr:cNvPr>
            <xdr:cNvGraphicFramePr/>
          </xdr:nvGraphicFramePr>
          <xdr:xfrm>
            <a:off x="0" y="0"/>
            <a:ext cx="0" cy="0"/>
          </xdr:xfrm>
          <a:graphic>
            <a:graphicData uri="http://schemas.microsoft.com/office/drawing/2010/slicer">
              <sle:slicer xmlns:sle="http://schemas.microsoft.com/office/drawing/2010/slicer" name="Facility Type 2"/>
            </a:graphicData>
          </a:graphic>
        </xdr:graphicFrame>
      </mc:Choice>
      <mc:Fallback xmlns="">
        <xdr:sp macro="" textlink="">
          <xdr:nvSpPr>
            <xdr:cNvPr id="0" name=""/>
            <xdr:cNvSpPr>
              <a:spLocks noTextEdit="1"/>
            </xdr:cNvSpPr>
          </xdr:nvSpPr>
          <xdr:spPr>
            <a:xfrm>
              <a:off x="99060" y="13205460"/>
              <a:ext cx="6477000" cy="411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259080</xdr:colOff>
      <xdr:row>3</xdr:row>
      <xdr:rowOff>129540</xdr:rowOff>
    </xdr:from>
    <xdr:to>
      <xdr:col>4</xdr:col>
      <xdr:colOff>775336</xdr:colOff>
      <xdr:row>6</xdr:row>
      <xdr:rowOff>22860</xdr:rowOff>
    </xdr:to>
    <mc:AlternateContent xmlns:mc="http://schemas.openxmlformats.org/markup-compatibility/2006" xmlns:a14="http://schemas.microsoft.com/office/drawing/2010/main">
      <mc:Choice Requires="a14">
        <xdr:graphicFrame macro="">
          <xdr:nvGraphicFramePr>
            <xdr:cNvPr id="10" name="Year Slicer">
              <a:extLst>
                <a:ext uri="{FF2B5EF4-FFF2-40B4-BE49-F238E27FC236}">
                  <a16:creationId xmlns:a16="http://schemas.microsoft.com/office/drawing/2014/main" id="{00000000-0008-0000-0300-00000A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Slicer"/>
            </a:graphicData>
          </a:graphic>
        </xdr:graphicFrame>
      </mc:Choice>
      <mc:Fallback xmlns="">
        <xdr:sp macro="" textlink="">
          <xdr:nvSpPr>
            <xdr:cNvPr id="0" name=""/>
            <xdr:cNvSpPr>
              <a:spLocks noTextEdit="1"/>
            </xdr:cNvSpPr>
          </xdr:nvSpPr>
          <xdr:spPr>
            <a:xfrm>
              <a:off x="1508760" y="723900"/>
              <a:ext cx="2255520" cy="411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240030</xdr:colOff>
      <xdr:row>3</xdr:row>
      <xdr:rowOff>91440</xdr:rowOff>
    </xdr:from>
    <xdr:to>
      <xdr:col>11</xdr:col>
      <xdr:colOff>320041</xdr:colOff>
      <xdr:row>7</xdr:row>
      <xdr:rowOff>97156</xdr:rowOff>
    </xdr:to>
    <mc:AlternateContent xmlns:mc="http://schemas.openxmlformats.org/markup-compatibility/2006" xmlns:a14="http://schemas.microsoft.com/office/drawing/2010/main">
      <mc:Choice Requires="a14">
        <xdr:graphicFrame macro="">
          <xdr:nvGraphicFramePr>
            <xdr:cNvPr id="29" name="W_MonthName">
              <a:extLst>
                <a:ext uri="{FF2B5EF4-FFF2-40B4-BE49-F238E27FC236}">
                  <a16:creationId xmlns:a16="http://schemas.microsoft.com/office/drawing/2014/main" id="{00000000-0008-0000-0300-00001D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W_MonthName"/>
            </a:graphicData>
          </a:graphic>
        </xdr:graphicFrame>
      </mc:Choice>
      <mc:Fallback xmlns="">
        <xdr:sp macro="" textlink="">
          <xdr:nvSpPr>
            <xdr:cNvPr id="0" name=""/>
            <xdr:cNvSpPr>
              <a:spLocks noTextEdit="1"/>
            </xdr:cNvSpPr>
          </xdr:nvSpPr>
          <xdr:spPr>
            <a:xfrm>
              <a:off x="4103370" y="685800"/>
              <a:ext cx="4621530" cy="792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243840</xdr:colOff>
      <xdr:row>5</xdr:row>
      <xdr:rowOff>220980</xdr:rowOff>
    </xdr:from>
    <xdr:to>
      <xdr:col>4</xdr:col>
      <xdr:colOff>821056</xdr:colOff>
      <xdr:row>7</xdr:row>
      <xdr:rowOff>135256</xdr:rowOff>
    </xdr:to>
    <mc:AlternateContent xmlns:mc="http://schemas.openxmlformats.org/markup-compatibility/2006" xmlns:a14="http://schemas.microsoft.com/office/drawing/2010/main">
      <mc:Choice Requires="a14">
        <xdr:graphicFrame macro="">
          <xdr:nvGraphicFramePr>
            <xdr:cNvPr id="36" name="W_Quarter">
              <a:extLst>
                <a:ext uri="{FF2B5EF4-FFF2-40B4-BE49-F238E27FC236}">
                  <a16:creationId xmlns:a16="http://schemas.microsoft.com/office/drawing/2014/main" id="{00000000-0008-0000-0300-000024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W_Quarter"/>
            </a:graphicData>
          </a:graphic>
        </xdr:graphicFrame>
      </mc:Choice>
      <mc:Fallback xmlns="">
        <xdr:sp macro="" textlink="">
          <xdr:nvSpPr>
            <xdr:cNvPr id="0" name=""/>
            <xdr:cNvSpPr>
              <a:spLocks noTextEdit="1"/>
            </xdr:cNvSpPr>
          </xdr:nvSpPr>
          <xdr:spPr>
            <a:xfrm>
              <a:off x="1493520" y="1051560"/>
              <a:ext cx="2316480"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53341</xdr:colOff>
      <xdr:row>10</xdr:row>
      <xdr:rowOff>7621</xdr:rowOff>
    </xdr:from>
    <xdr:to>
      <xdr:col>5</xdr:col>
      <xdr:colOff>449580</xdr:colOff>
      <xdr:row>24</xdr:row>
      <xdr:rowOff>22860</xdr:rowOff>
    </xdr:to>
    <xdr:graphicFrame macro="">
      <xdr:nvGraphicFramePr>
        <xdr:cNvPr id="6" name="Percentage Sales Achieved">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114300</xdr:colOff>
      <xdr:row>51</xdr:row>
      <xdr:rowOff>53340</xdr:rowOff>
    </xdr:from>
    <xdr:to>
      <xdr:col>11</xdr:col>
      <xdr:colOff>15241</xdr:colOff>
      <xdr:row>53</xdr:row>
      <xdr:rowOff>169545</xdr:rowOff>
    </xdr:to>
    <mc:AlternateContent xmlns:mc="http://schemas.openxmlformats.org/markup-compatibility/2006" xmlns:a14="http://schemas.microsoft.com/office/drawing/2010/main">
      <mc:Choice Requires="a14">
        <xdr:graphicFrame macro="">
          <xdr:nvGraphicFramePr>
            <xdr:cNvPr id="2" name="Produc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4300" y="12626340"/>
              <a:ext cx="8305800" cy="632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586740</xdr:colOff>
      <xdr:row>10</xdr:row>
      <xdr:rowOff>7621</xdr:rowOff>
    </xdr:from>
    <xdr:to>
      <xdr:col>13</xdr:col>
      <xdr:colOff>426720</xdr:colOff>
      <xdr:row>24</xdr:row>
      <xdr:rowOff>22859</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121920</xdr:colOff>
      <xdr:row>55</xdr:row>
      <xdr:rowOff>26670</xdr:rowOff>
    </xdr:from>
    <xdr:to>
      <xdr:col>4</xdr:col>
      <xdr:colOff>152400</xdr:colOff>
      <xdr:row>56</xdr:row>
      <xdr:rowOff>179070</xdr:rowOff>
    </xdr:to>
    <xdr:sp macro="" textlink="BackEnd🔐!$A$174">
      <xdr:nvSpPr>
        <xdr:cNvPr id="4" name="TextBox 3">
          <a:extLst>
            <a:ext uri="{FF2B5EF4-FFF2-40B4-BE49-F238E27FC236}">
              <a16:creationId xmlns:a16="http://schemas.microsoft.com/office/drawing/2014/main" id="{00000000-0008-0000-0300-000004000000}"/>
            </a:ext>
          </a:extLst>
        </xdr:cNvPr>
        <xdr:cNvSpPr txBox="1"/>
      </xdr:nvSpPr>
      <xdr:spPr>
        <a:xfrm>
          <a:off x="121920" y="13609320"/>
          <a:ext cx="3030855" cy="400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DECE859-E56F-4704-93BD-295FCFBA037F}" type="TxLink">
            <a:rPr lang="en-US" sz="1000" b="1" i="0" u="none" strike="noStrike">
              <a:solidFill>
                <a:srgbClr val="C00000"/>
              </a:solidFill>
              <a:latin typeface="Poppins"/>
              <a:cs typeface="Poppins"/>
            </a:rPr>
            <a:pPr algn="ctr"/>
            <a:t>Top 3 Wholesale Pharmacies for Otipax</a:t>
          </a:fld>
          <a:endParaRPr lang="en-US" sz="1100" b="1">
            <a:solidFill>
              <a:srgbClr val="C00000"/>
            </a:solidFill>
          </a:endParaRPr>
        </a:p>
      </xdr:txBody>
    </xdr:sp>
    <xdr:clientData/>
  </xdr:twoCellAnchor>
  <xdr:twoCellAnchor>
    <xdr:from>
      <xdr:col>13</xdr:col>
      <xdr:colOff>365760</xdr:colOff>
      <xdr:row>3</xdr:row>
      <xdr:rowOff>106680</xdr:rowOff>
    </xdr:from>
    <xdr:to>
      <xdr:col>15</xdr:col>
      <xdr:colOff>975360</xdr:colOff>
      <xdr:row>7</xdr:row>
      <xdr:rowOff>22860</xdr:rowOff>
    </xdr:to>
    <xdr:grpSp>
      <xdr:nvGrpSpPr>
        <xdr:cNvPr id="7" name="Group 6">
          <a:extLst>
            <a:ext uri="{FF2B5EF4-FFF2-40B4-BE49-F238E27FC236}">
              <a16:creationId xmlns:a16="http://schemas.microsoft.com/office/drawing/2014/main" id="{70CC547A-70EF-42B5-8E08-5B4B9AD035F1}"/>
            </a:ext>
          </a:extLst>
        </xdr:cNvPr>
        <xdr:cNvGrpSpPr/>
      </xdr:nvGrpSpPr>
      <xdr:grpSpPr>
        <a:xfrm>
          <a:off x="9921240" y="701040"/>
          <a:ext cx="1973580" cy="701040"/>
          <a:chOff x="586740" y="880110"/>
          <a:chExt cx="1287780" cy="807720"/>
        </a:xfrm>
      </xdr:grpSpPr>
      <xdr:sp macro="" textlink="">
        <xdr:nvSpPr>
          <xdr:cNvPr id="11" name="Rectangle: Rounded Corners 10">
            <a:extLst>
              <a:ext uri="{FF2B5EF4-FFF2-40B4-BE49-F238E27FC236}">
                <a16:creationId xmlns:a16="http://schemas.microsoft.com/office/drawing/2014/main" id="{B6C8F069-9970-B12B-BD5C-F1804E5757D3}"/>
              </a:ext>
            </a:extLst>
          </xdr:cNvPr>
          <xdr:cNvSpPr/>
        </xdr:nvSpPr>
        <xdr:spPr>
          <a:xfrm>
            <a:off x="586740" y="880110"/>
            <a:ext cx="1287780" cy="807720"/>
          </a:xfrm>
          <a:prstGeom prst="roundRect">
            <a:avLst>
              <a:gd name="adj" fmla="val 5346"/>
            </a:avLst>
          </a:prstGeom>
          <a:solidFill>
            <a:schemeClr val="bg1"/>
          </a:solidFill>
          <a:ln w="6350">
            <a:solidFill>
              <a:schemeClr val="bg1">
                <a:lumMod val="85000"/>
              </a:schemeClr>
            </a:solidFill>
          </a:ln>
          <a:effectLst>
            <a:outerShdw blurRad="825500" dist="127000" dir="5400000" sx="95000" sy="95000" algn="ctr" rotWithShape="0">
              <a:schemeClr val="tx1">
                <a:alpha val="1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3161B5C7-08FA-071B-12A1-B08C6267D431}"/>
              </a:ext>
            </a:extLst>
          </xdr:cNvPr>
          <xdr:cNvSpPr txBox="1"/>
        </xdr:nvSpPr>
        <xdr:spPr>
          <a:xfrm>
            <a:off x="670560" y="986790"/>
            <a:ext cx="10820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b="1">
                <a:latin typeface="Poppins" panose="00000500000000000000" pitchFamily="2" charset="0"/>
                <a:cs typeface="Poppins" panose="00000500000000000000" pitchFamily="2" charset="0"/>
              </a:rPr>
              <a:t>Date of Today</a:t>
            </a:r>
          </a:p>
        </xdr:txBody>
      </xdr:sp>
      <xdr:sp macro="" textlink="BackEnd🔐!B254">
        <xdr:nvSpPr>
          <xdr:cNvPr id="14" name="TextBox 13">
            <a:extLst>
              <a:ext uri="{FF2B5EF4-FFF2-40B4-BE49-F238E27FC236}">
                <a16:creationId xmlns:a16="http://schemas.microsoft.com/office/drawing/2014/main" id="{CD9D32FC-BD36-2BF4-AD10-35147ADDFE27}"/>
              </a:ext>
            </a:extLst>
          </xdr:cNvPr>
          <xdr:cNvSpPr txBox="1"/>
        </xdr:nvSpPr>
        <xdr:spPr>
          <a:xfrm>
            <a:off x="670560" y="1243965"/>
            <a:ext cx="10820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E611BB1-EBBA-4C56-BB1E-AC76EAA127ED}" type="TxLink">
              <a:rPr lang="en-US" sz="1000" b="1" i="0" u="none" strike="noStrike">
                <a:solidFill>
                  <a:srgbClr val="000000"/>
                </a:solidFill>
                <a:latin typeface="Poppins"/>
                <a:cs typeface="Poppins"/>
              </a:rPr>
              <a:pPr/>
              <a:t>21-Feb-24</a:t>
            </a:fld>
            <a:endParaRPr lang="en-US" sz="1200" b="1"/>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15240</xdr:colOff>
      <xdr:row>5</xdr:row>
      <xdr:rowOff>68580</xdr:rowOff>
    </xdr:from>
    <xdr:to>
      <xdr:col>2</xdr:col>
      <xdr:colOff>1295400</xdr:colOff>
      <xdr:row>8</xdr:row>
      <xdr:rowOff>83820</xdr:rowOff>
    </xdr:to>
    <xdr:grpSp>
      <xdr:nvGrpSpPr>
        <xdr:cNvPr id="21" name="Group 20">
          <a:extLst>
            <a:ext uri="{FF2B5EF4-FFF2-40B4-BE49-F238E27FC236}">
              <a16:creationId xmlns:a16="http://schemas.microsoft.com/office/drawing/2014/main" id="{00000000-0008-0000-0200-000015000000}"/>
            </a:ext>
          </a:extLst>
        </xdr:cNvPr>
        <xdr:cNvGrpSpPr>
          <a:grpSpLocks noChangeAspect="1"/>
        </xdr:cNvGrpSpPr>
      </xdr:nvGrpSpPr>
      <xdr:grpSpPr>
        <a:xfrm>
          <a:off x="441960" y="861060"/>
          <a:ext cx="1280160" cy="701040"/>
          <a:chOff x="586740" y="880110"/>
          <a:chExt cx="1287780" cy="807720"/>
        </a:xfrm>
      </xdr:grpSpPr>
      <xdr:sp macro="" textlink="">
        <xdr:nvSpPr>
          <xdr:cNvPr id="22" name="Rectangle: Rounded Corners 21">
            <a:extLst>
              <a:ext uri="{FF2B5EF4-FFF2-40B4-BE49-F238E27FC236}">
                <a16:creationId xmlns:a16="http://schemas.microsoft.com/office/drawing/2014/main" id="{00000000-0008-0000-0200-000016000000}"/>
              </a:ext>
            </a:extLst>
          </xdr:cNvPr>
          <xdr:cNvSpPr/>
        </xdr:nvSpPr>
        <xdr:spPr>
          <a:xfrm>
            <a:off x="586740" y="880110"/>
            <a:ext cx="1287780" cy="807720"/>
          </a:xfrm>
          <a:prstGeom prst="roundRect">
            <a:avLst>
              <a:gd name="adj" fmla="val 5346"/>
            </a:avLst>
          </a:prstGeom>
          <a:solidFill>
            <a:schemeClr val="bg1"/>
          </a:solidFill>
          <a:ln w="6350">
            <a:solidFill>
              <a:schemeClr val="bg1">
                <a:lumMod val="85000"/>
              </a:schemeClr>
            </a:solidFill>
          </a:ln>
          <a:effectLst>
            <a:outerShdw blurRad="825500" dist="127000" dir="5400000" sx="95000" sy="95000" algn="ctr" rotWithShape="0">
              <a:schemeClr val="tx1">
                <a:alpha val="1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670560" y="986790"/>
            <a:ext cx="10820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b="1">
                <a:latin typeface="Poppins" panose="00000500000000000000" pitchFamily="2" charset="0"/>
                <a:cs typeface="Poppins" panose="00000500000000000000" pitchFamily="2" charset="0"/>
              </a:rPr>
              <a:t>Date of Today</a:t>
            </a:r>
          </a:p>
        </xdr:txBody>
      </xdr:sp>
      <xdr:sp macro="" textlink="BackEnd🔐!B254">
        <xdr:nvSpPr>
          <xdr:cNvPr id="24" name="TextBox 23">
            <a:extLst>
              <a:ext uri="{FF2B5EF4-FFF2-40B4-BE49-F238E27FC236}">
                <a16:creationId xmlns:a16="http://schemas.microsoft.com/office/drawing/2014/main" id="{00000000-0008-0000-0200-000018000000}"/>
              </a:ext>
            </a:extLst>
          </xdr:cNvPr>
          <xdr:cNvSpPr txBox="1"/>
        </xdr:nvSpPr>
        <xdr:spPr>
          <a:xfrm>
            <a:off x="670560" y="1243965"/>
            <a:ext cx="10820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E611BB1-EBBA-4C56-BB1E-AC76EAA127ED}" type="TxLink">
              <a:rPr lang="en-US" sz="1000" b="1" i="0" u="none" strike="noStrike">
                <a:solidFill>
                  <a:srgbClr val="000000"/>
                </a:solidFill>
                <a:latin typeface="Poppins"/>
                <a:cs typeface="Poppins"/>
              </a:rPr>
              <a:pPr/>
              <a:t>21-Feb-24</a:t>
            </a:fld>
            <a:endParaRPr lang="en-US" sz="1200" b="1"/>
          </a:p>
        </xdr:txBody>
      </xdr:sp>
    </xdr:grpSp>
    <xdr:clientData/>
  </xdr:twoCellAnchor>
  <xdr:twoCellAnchor editAs="absolute">
    <xdr:from>
      <xdr:col>1</xdr:col>
      <xdr:colOff>233680</xdr:colOff>
      <xdr:row>8</xdr:row>
      <xdr:rowOff>114300</xdr:rowOff>
    </xdr:from>
    <xdr:to>
      <xdr:col>3</xdr:col>
      <xdr:colOff>1193511</xdr:colOff>
      <xdr:row>10</xdr:row>
      <xdr:rowOff>243840</xdr:rowOff>
    </xdr:to>
    <xdr:grpSp>
      <xdr:nvGrpSpPr>
        <xdr:cNvPr id="25" name="Group 24">
          <a:extLst>
            <a:ext uri="{FF2B5EF4-FFF2-40B4-BE49-F238E27FC236}">
              <a16:creationId xmlns:a16="http://schemas.microsoft.com/office/drawing/2014/main" id="{00000000-0008-0000-0200-000019000000}"/>
            </a:ext>
          </a:extLst>
        </xdr:cNvPr>
        <xdr:cNvGrpSpPr>
          <a:grpSpLocks noChangeAspect="1"/>
        </xdr:cNvGrpSpPr>
      </xdr:nvGrpSpPr>
      <xdr:grpSpPr>
        <a:xfrm>
          <a:off x="424180" y="1592580"/>
          <a:ext cx="2560031" cy="586740"/>
          <a:chOff x="2232660" y="880110"/>
          <a:chExt cx="1866900" cy="807720"/>
        </a:xfrm>
      </xdr:grpSpPr>
      <xdr:sp macro="" textlink="">
        <xdr:nvSpPr>
          <xdr:cNvPr id="26" name="Rectangle: Rounded Corners 25">
            <a:extLst>
              <a:ext uri="{FF2B5EF4-FFF2-40B4-BE49-F238E27FC236}">
                <a16:creationId xmlns:a16="http://schemas.microsoft.com/office/drawing/2014/main" id="{00000000-0008-0000-0200-00001A000000}"/>
              </a:ext>
            </a:extLst>
          </xdr:cNvPr>
          <xdr:cNvSpPr/>
        </xdr:nvSpPr>
        <xdr:spPr>
          <a:xfrm>
            <a:off x="2232660" y="880110"/>
            <a:ext cx="1866900" cy="807720"/>
          </a:xfrm>
          <a:prstGeom prst="roundRect">
            <a:avLst>
              <a:gd name="adj" fmla="val 5346"/>
            </a:avLst>
          </a:prstGeom>
          <a:solidFill>
            <a:schemeClr val="bg1"/>
          </a:solidFill>
          <a:ln w="6350">
            <a:solidFill>
              <a:schemeClr val="bg1">
                <a:lumMod val="85000"/>
              </a:schemeClr>
            </a:solidFill>
          </a:ln>
          <a:effectLst>
            <a:outerShdw blurRad="825500" dist="127000" dir="5400000" sx="95000" sy="95000" algn="ctr" rotWithShape="0">
              <a:schemeClr val="tx1">
                <a:alpha val="1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2316480" y="986790"/>
            <a:ext cx="15087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b="1">
                <a:latin typeface="Poppins" panose="00000500000000000000" pitchFamily="2" charset="0"/>
                <a:cs typeface="Poppins" panose="00000500000000000000" pitchFamily="2" charset="0"/>
              </a:rPr>
              <a:t>Date of Last Record</a:t>
            </a:r>
          </a:p>
        </xdr:txBody>
      </xdr:sp>
      <xdr:sp macro="" textlink="BackEnd🔐!B255">
        <xdr:nvSpPr>
          <xdr:cNvPr id="28" name="TextBox 27">
            <a:extLst>
              <a:ext uri="{FF2B5EF4-FFF2-40B4-BE49-F238E27FC236}">
                <a16:creationId xmlns:a16="http://schemas.microsoft.com/office/drawing/2014/main" id="{00000000-0008-0000-0200-00001C000000}"/>
              </a:ext>
            </a:extLst>
          </xdr:cNvPr>
          <xdr:cNvSpPr txBox="1"/>
        </xdr:nvSpPr>
        <xdr:spPr>
          <a:xfrm>
            <a:off x="2316479" y="1243965"/>
            <a:ext cx="10147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98C4647-D255-4107-B322-9A259F8BE3ED}" type="TxLink">
              <a:rPr lang="en-US" sz="1000" b="1" i="0" u="none" strike="noStrike">
                <a:solidFill>
                  <a:srgbClr val="000000"/>
                </a:solidFill>
                <a:latin typeface="Poppins"/>
                <a:cs typeface="Poppins"/>
              </a:rPr>
              <a:pPr/>
              <a:t>19-Feb-24</a:t>
            </a:fld>
            <a:endParaRPr lang="en-US" sz="1400" b="1"/>
          </a:p>
        </xdr:txBody>
      </xdr:sp>
      <xdr:sp macro="" textlink="BackEnd🔐!B256">
        <xdr:nvSpPr>
          <xdr:cNvPr id="29" name="TextBox 28">
            <a:extLst>
              <a:ext uri="{FF2B5EF4-FFF2-40B4-BE49-F238E27FC236}">
                <a16:creationId xmlns:a16="http://schemas.microsoft.com/office/drawing/2014/main" id="{00000000-0008-0000-0200-00001D000000}"/>
              </a:ext>
            </a:extLst>
          </xdr:cNvPr>
          <xdr:cNvSpPr txBox="1"/>
        </xdr:nvSpPr>
        <xdr:spPr>
          <a:xfrm>
            <a:off x="2832547" y="1243965"/>
            <a:ext cx="1013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6E74842-58B4-46CF-97E7-A590D4901A6A}" type="TxLink">
              <a:rPr lang="en-US" sz="800" b="0" i="0" u="none" strike="noStrike">
                <a:solidFill>
                  <a:srgbClr val="000000"/>
                </a:solidFill>
                <a:latin typeface="Poppins" panose="00000500000000000000" pitchFamily="2" charset="0"/>
                <a:cs typeface="Poppins" panose="00000500000000000000" pitchFamily="2" charset="0"/>
              </a:rPr>
              <a:pPr/>
              <a:t>(2 days ago)</a:t>
            </a:fld>
            <a:endParaRPr lang="en-US" sz="800" b="1">
              <a:latin typeface="Poppins" panose="00000500000000000000" pitchFamily="2" charset="0"/>
              <a:cs typeface="Poppins" panose="00000500000000000000" pitchFamily="2" charset="0"/>
            </a:endParaRPr>
          </a:p>
        </xdr:txBody>
      </xdr:sp>
    </xdr:grpSp>
    <xdr:clientData/>
  </xdr:twoCellAnchor>
  <xdr:twoCellAnchor editAs="absolute">
    <xdr:from>
      <xdr:col>3</xdr:col>
      <xdr:colOff>33020</xdr:colOff>
      <xdr:row>5</xdr:row>
      <xdr:rowOff>45720</xdr:rowOff>
    </xdr:from>
    <xdr:to>
      <xdr:col>3</xdr:col>
      <xdr:colOff>1234440</xdr:colOff>
      <xdr:row>8</xdr:row>
      <xdr:rowOff>53340</xdr:rowOff>
    </xdr:to>
    <xdr:grpSp>
      <xdr:nvGrpSpPr>
        <xdr:cNvPr id="30" name="Group 29">
          <a:extLst>
            <a:ext uri="{FF2B5EF4-FFF2-40B4-BE49-F238E27FC236}">
              <a16:creationId xmlns:a16="http://schemas.microsoft.com/office/drawing/2014/main" id="{00000000-0008-0000-0200-00001E000000}"/>
            </a:ext>
          </a:extLst>
        </xdr:cNvPr>
        <xdr:cNvGrpSpPr>
          <a:grpSpLocks noChangeAspect="1"/>
        </xdr:cNvGrpSpPr>
      </xdr:nvGrpSpPr>
      <xdr:grpSpPr>
        <a:xfrm>
          <a:off x="1823720" y="838200"/>
          <a:ext cx="1201420" cy="693420"/>
          <a:chOff x="4381500" y="880110"/>
          <a:chExt cx="1607820" cy="807720"/>
        </a:xfrm>
      </xdr:grpSpPr>
      <xdr:sp macro="" textlink="">
        <xdr:nvSpPr>
          <xdr:cNvPr id="31" name="Rectangle: Rounded Corners 30">
            <a:extLst>
              <a:ext uri="{FF2B5EF4-FFF2-40B4-BE49-F238E27FC236}">
                <a16:creationId xmlns:a16="http://schemas.microsoft.com/office/drawing/2014/main" id="{00000000-0008-0000-0200-00001F000000}"/>
              </a:ext>
            </a:extLst>
          </xdr:cNvPr>
          <xdr:cNvSpPr/>
        </xdr:nvSpPr>
        <xdr:spPr>
          <a:xfrm>
            <a:off x="4381500" y="880110"/>
            <a:ext cx="1607820" cy="807720"/>
          </a:xfrm>
          <a:prstGeom prst="roundRect">
            <a:avLst>
              <a:gd name="adj" fmla="val 5346"/>
            </a:avLst>
          </a:prstGeom>
          <a:solidFill>
            <a:schemeClr val="bg1"/>
          </a:solidFill>
          <a:ln w="6350">
            <a:solidFill>
              <a:schemeClr val="bg1">
                <a:lumMod val="85000"/>
              </a:schemeClr>
            </a:solidFill>
          </a:ln>
          <a:effectLst>
            <a:outerShdw blurRad="825500" dist="127000" dir="5400000" sx="95000" sy="95000" algn="ctr" rotWithShape="0">
              <a:schemeClr val="tx1">
                <a:alpha val="1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TextBox 31">
            <a:extLst>
              <a:ext uri="{FF2B5EF4-FFF2-40B4-BE49-F238E27FC236}">
                <a16:creationId xmlns:a16="http://schemas.microsoft.com/office/drawing/2014/main" id="{00000000-0008-0000-0200-000020000000}"/>
              </a:ext>
            </a:extLst>
          </xdr:cNvPr>
          <xdr:cNvSpPr txBox="1"/>
        </xdr:nvSpPr>
        <xdr:spPr>
          <a:xfrm>
            <a:off x="4465320" y="986790"/>
            <a:ext cx="15087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N°</a:t>
            </a:r>
            <a:r>
              <a:rPr lang="en-US" sz="1100" b="1" i="0" u="none" baseline="0">
                <a:solidFill>
                  <a:schemeClr val="dk1"/>
                </a:solidFill>
                <a:effectLst/>
                <a:latin typeface="+mn-lt"/>
                <a:ea typeface="+mn-ea"/>
                <a:cs typeface="+mn-cs"/>
              </a:rPr>
              <a:t> of Customers</a:t>
            </a:r>
            <a:endParaRPr lang="en-US" sz="1100" b="1" u="none"/>
          </a:p>
        </xdr:txBody>
      </xdr:sp>
      <xdr:sp macro="" textlink="BackEnd🔐!B259">
        <xdr:nvSpPr>
          <xdr:cNvPr id="33" name="TextBox 32">
            <a:extLst>
              <a:ext uri="{FF2B5EF4-FFF2-40B4-BE49-F238E27FC236}">
                <a16:creationId xmlns:a16="http://schemas.microsoft.com/office/drawing/2014/main" id="{00000000-0008-0000-0200-000021000000}"/>
              </a:ext>
            </a:extLst>
          </xdr:cNvPr>
          <xdr:cNvSpPr txBox="1"/>
        </xdr:nvSpPr>
        <xdr:spPr>
          <a:xfrm>
            <a:off x="4465320" y="1243965"/>
            <a:ext cx="501076"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8D70C80-178B-4BD1-A63F-19B14F664360}" type="TxLink">
              <a:rPr lang="en-US" sz="1000" b="1" i="0" u="none" strike="noStrike">
                <a:solidFill>
                  <a:srgbClr val="000000"/>
                </a:solidFill>
                <a:latin typeface="Poppins"/>
                <a:cs typeface="Poppins"/>
              </a:rPr>
              <a:pPr/>
              <a:t>26</a:t>
            </a:fld>
            <a:endParaRPr lang="en-US" sz="1600" b="1"/>
          </a:p>
        </xdr:txBody>
      </xdr:sp>
    </xdr:grpSp>
    <xdr:clientData/>
  </xdr:twoCellAnchor>
  <xdr:twoCellAnchor editAs="absolute">
    <xdr:from>
      <xdr:col>6</xdr:col>
      <xdr:colOff>754380</xdr:colOff>
      <xdr:row>5</xdr:row>
      <xdr:rowOff>76200</xdr:rowOff>
    </xdr:from>
    <xdr:to>
      <xdr:col>8</xdr:col>
      <xdr:colOff>1805940</xdr:colOff>
      <xdr:row>10</xdr:row>
      <xdr:rowOff>449580</xdr:rowOff>
    </xdr:to>
    <mc:AlternateContent xmlns:mc="http://schemas.openxmlformats.org/markup-compatibility/2006" xmlns:sle15="http://schemas.microsoft.com/office/drawing/2012/slicer">
      <mc:Choice Requires="sle15">
        <xdr:graphicFrame macro="">
          <xdr:nvGraphicFramePr>
            <xdr:cNvPr id="2" name="Orders Product Slicer">
              <a:extLst>
                <a:ext uri="{FF2B5EF4-FFF2-40B4-BE49-F238E27FC236}">
                  <a16:creationId xmlns:a16="http://schemas.microsoft.com/office/drawing/2014/main" id="{00000000-0008-0000-02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rders Product Slicer"/>
            </a:graphicData>
          </a:graphic>
        </xdr:graphicFrame>
      </mc:Choice>
      <mc:Fallback xmlns="">
        <xdr:sp macro="" textlink="">
          <xdr:nvSpPr>
            <xdr:cNvPr id="0" name=""/>
            <xdr:cNvSpPr>
              <a:spLocks noTextEdit="1"/>
            </xdr:cNvSpPr>
          </xdr:nvSpPr>
          <xdr:spPr>
            <a:xfrm>
              <a:off x="7437120" y="868680"/>
              <a:ext cx="3657600" cy="151638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1297305</xdr:colOff>
      <xdr:row>4</xdr:row>
      <xdr:rowOff>76199</xdr:rowOff>
    </xdr:from>
    <xdr:to>
      <xdr:col>3</xdr:col>
      <xdr:colOff>2072640</xdr:colOff>
      <xdr:row>10</xdr:row>
      <xdr:rowOff>129540</xdr:rowOff>
    </xdr:to>
    <mc:AlternateContent xmlns:mc="http://schemas.openxmlformats.org/markup-compatibility/2006" xmlns:sle15="http://schemas.microsoft.com/office/drawing/2012/slicer">
      <mc:Choice Requires="sle15">
        <xdr:graphicFrame macro="">
          <xdr:nvGraphicFramePr>
            <xdr:cNvPr id="4" name="Year Slicer for Order Tbl">
              <a:extLst>
                <a:ext uri="{FF2B5EF4-FFF2-40B4-BE49-F238E27FC236}">
                  <a16:creationId xmlns:a16="http://schemas.microsoft.com/office/drawing/2014/main" id="{00000000-0008-0000-0200-000004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Slicer for Order Tbl"/>
            </a:graphicData>
          </a:graphic>
        </xdr:graphicFrame>
      </mc:Choice>
      <mc:Fallback xmlns="">
        <xdr:sp macro="" textlink="">
          <xdr:nvSpPr>
            <xdr:cNvPr id="0" name=""/>
            <xdr:cNvSpPr>
              <a:spLocks noTextEdit="1"/>
            </xdr:cNvSpPr>
          </xdr:nvSpPr>
          <xdr:spPr>
            <a:xfrm>
              <a:off x="3088005" y="769619"/>
              <a:ext cx="775335" cy="1295401"/>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60960</xdr:colOff>
      <xdr:row>5</xdr:row>
      <xdr:rowOff>62865</xdr:rowOff>
    </xdr:from>
    <xdr:to>
      <xdr:col>20</xdr:col>
      <xdr:colOff>563880</xdr:colOff>
      <xdr:row>8</xdr:row>
      <xdr:rowOff>152400</xdr:rowOff>
    </xdr:to>
    <mc:AlternateContent xmlns:mc="http://schemas.openxmlformats.org/markup-compatibility/2006" xmlns:sle15="http://schemas.microsoft.com/office/drawing/2012/slicer">
      <mc:Choice Requires="sle15">
        <xdr:graphicFrame macro="">
          <xdr:nvGraphicFramePr>
            <xdr:cNvPr id="3" name="Facility Type 1">
              <a:extLst>
                <a:ext uri="{FF2B5EF4-FFF2-40B4-BE49-F238E27FC236}">
                  <a16:creationId xmlns:a16="http://schemas.microsoft.com/office/drawing/2014/main" id="{00000000-0008-0000-02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Facility Type 1"/>
            </a:graphicData>
          </a:graphic>
        </xdr:graphicFrame>
      </mc:Choice>
      <mc:Fallback xmlns="">
        <xdr:sp macro="" textlink="">
          <xdr:nvSpPr>
            <xdr:cNvPr id="0" name=""/>
            <xdr:cNvSpPr>
              <a:spLocks noTextEdit="1"/>
            </xdr:cNvSpPr>
          </xdr:nvSpPr>
          <xdr:spPr>
            <a:xfrm>
              <a:off x="11170920" y="855345"/>
              <a:ext cx="2575560" cy="77533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72390</xdr:colOff>
      <xdr:row>8</xdr:row>
      <xdr:rowOff>80011</xdr:rowOff>
    </xdr:from>
    <xdr:to>
      <xdr:col>19</xdr:col>
      <xdr:colOff>320040</xdr:colOff>
      <xdr:row>10</xdr:row>
      <xdr:rowOff>342901</xdr:rowOff>
    </xdr:to>
    <mc:AlternateContent xmlns:mc="http://schemas.openxmlformats.org/markup-compatibility/2006" xmlns:sle15="http://schemas.microsoft.com/office/drawing/2012/slicer">
      <mc:Choice Requires="sle15">
        <xdr:graphicFrame macro="">
          <xdr:nvGraphicFramePr>
            <xdr:cNvPr id="6" name="Supplier">
              <a:extLst>
                <a:ext uri="{FF2B5EF4-FFF2-40B4-BE49-F238E27FC236}">
                  <a16:creationId xmlns:a16="http://schemas.microsoft.com/office/drawing/2014/main" id="{00000000-0008-0000-0200-000006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upplier"/>
            </a:graphicData>
          </a:graphic>
        </xdr:graphicFrame>
      </mc:Choice>
      <mc:Fallback xmlns="">
        <xdr:sp macro="" textlink="">
          <xdr:nvSpPr>
            <xdr:cNvPr id="0" name=""/>
            <xdr:cNvSpPr>
              <a:spLocks noTextEdit="1"/>
            </xdr:cNvSpPr>
          </xdr:nvSpPr>
          <xdr:spPr>
            <a:xfrm>
              <a:off x="11182350" y="1558291"/>
              <a:ext cx="1832610" cy="72009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2072640</xdr:colOff>
      <xdr:row>5</xdr:row>
      <xdr:rowOff>0</xdr:rowOff>
    </xdr:from>
    <xdr:to>
      <xdr:col>5</xdr:col>
      <xdr:colOff>845820</xdr:colOff>
      <xdr:row>10</xdr:row>
      <xdr:rowOff>121920</xdr:rowOff>
    </xdr:to>
    <mc:AlternateContent xmlns:mc="http://schemas.openxmlformats.org/markup-compatibility/2006" xmlns:sle15="http://schemas.microsoft.com/office/drawing/2012/slicer">
      <mc:Choice Requires="sle15">
        <xdr:graphicFrame macro="">
          <xdr:nvGraphicFramePr>
            <xdr:cNvPr id="7" name="Month_Adjusted">
              <a:extLst>
                <a:ext uri="{FF2B5EF4-FFF2-40B4-BE49-F238E27FC236}">
                  <a16:creationId xmlns:a16="http://schemas.microsoft.com/office/drawing/2014/main" id="{E20C1666-A956-8162-F937-250250C70F5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_Adjusted"/>
            </a:graphicData>
          </a:graphic>
        </xdr:graphicFrame>
      </mc:Choice>
      <mc:Fallback xmlns="">
        <xdr:sp macro="" textlink="">
          <xdr:nvSpPr>
            <xdr:cNvPr id="0" name=""/>
            <xdr:cNvSpPr>
              <a:spLocks noTextEdit="1"/>
            </xdr:cNvSpPr>
          </xdr:nvSpPr>
          <xdr:spPr>
            <a:xfrm>
              <a:off x="3863340" y="792480"/>
              <a:ext cx="2522220" cy="126492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800100</xdr:colOff>
      <xdr:row>5</xdr:row>
      <xdr:rowOff>7621</xdr:rowOff>
    </xdr:from>
    <xdr:to>
      <xdr:col>6</xdr:col>
      <xdr:colOff>762000</xdr:colOff>
      <xdr:row>10</xdr:row>
      <xdr:rowOff>525780</xdr:rowOff>
    </xdr:to>
    <mc:AlternateContent xmlns:mc="http://schemas.openxmlformats.org/markup-compatibility/2006" xmlns:sle15="http://schemas.microsoft.com/office/drawing/2012/slicer">
      <mc:Choice Requires="sle15">
        <xdr:graphicFrame macro="">
          <xdr:nvGraphicFramePr>
            <xdr:cNvPr id="8" name="Week">
              <a:extLst>
                <a:ext uri="{FF2B5EF4-FFF2-40B4-BE49-F238E27FC236}">
                  <a16:creationId xmlns:a16="http://schemas.microsoft.com/office/drawing/2014/main" id="{9BC78CB5-9009-5FCD-D086-F2087A1F517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Week"/>
            </a:graphicData>
          </a:graphic>
        </xdr:graphicFrame>
      </mc:Choice>
      <mc:Fallback xmlns="">
        <xdr:sp macro="" textlink="">
          <xdr:nvSpPr>
            <xdr:cNvPr id="0" name=""/>
            <xdr:cNvSpPr>
              <a:spLocks noTextEdit="1"/>
            </xdr:cNvSpPr>
          </xdr:nvSpPr>
          <xdr:spPr>
            <a:xfrm>
              <a:off x="6339840" y="800101"/>
              <a:ext cx="1104900" cy="1661159"/>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5</xdr:col>
      <xdr:colOff>102914</xdr:colOff>
      <xdr:row>3</xdr:row>
      <xdr:rowOff>38792</xdr:rowOff>
    </xdr:from>
    <xdr:to>
      <xdr:col>10</xdr:col>
      <xdr:colOff>63860</xdr:colOff>
      <xdr:row>4</xdr:row>
      <xdr:rowOff>315320</xdr:rowOff>
    </xdr:to>
    <mc:AlternateContent xmlns:mc="http://schemas.openxmlformats.org/markup-compatibility/2006" xmlns:sle15="http://schemas.microsoft.com/office/drawing/2012/slicer">
      <mc:Choice Requires="sle15">
        <xdr:graphicFrame macro="">
          <xdr:nvGraphicFramePr>
            <xdr:cNvPr id="2" name="Facility Type 3">
              <a:extLst>
                <a:ext uri="{FF2B5EF4-FFF2-40B4-BE49-F238E27FC236}">
                  <a16:creationId xmlns:a16="http://schemas.microsoft.com/office/drawing/2014/main" id="{00000000-0008-0000-0B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Facility Type 3"/>
            </a:graphicData>
          </a:graphic>
        </xdr:graphicFrame>
      </mc:Choice>
      <mc:Fallback xmlns="">
        <xdr:sp macro="" textlink="">
          <xdr:nvSpPr>
            <xdr:cNvPr id="0" name=""/>
            <xdr:cNvSpPr>
              <a:spLocks noTextEdit="1"/>
            </xdr:cNvSpPr>
          </xdr:nvSpPr>
          <xdr:spPr>
            <a:xfrm>
              <a:off x="4602480" y="998912"/>
              <a:ext cx="4526279" cy="631768"/>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126898</xdr:colOff>
      <xdr:row>1</xdr:row>
      <xdr:rowOff>125857</xdr:rowOff>
    </xdr:from>
    <xdr:to>
      <xdr:col>9</xdr:col>
      <xdr:colOff>621159</xdr:colOff>
      <xdr:row>2</xdr:row>
      <xdr:rowOff>217556</xdr:rowOff>
    </xdr:to>
    <mc:AlternateContent xmlns:mc="http://schemas.openxmlformats.org/markup-compatibility/2006" xmlns:sle15="http://schemas.microsoft.com/office/drawing/2012/slicer">
      <mc:Choice Requires="sle15">
        <xdr:graphicFrame macro="">
          <xdr:nvGraphicFramePr>
            <xdr:cNvPr id="3" name="Products 1">
              <a:extLst>
                <a:ext uri="{FF2B5EF4-FFF2-40B4-BE49-F238E27FC236}">
                  <a16:creationId xmlns:a16="http://schemas.microsoft.com/office/drawing/2014/main" id="{00000000-0008-0000-0B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s 1"/>
            </a:graphicData>
          </a:graphic>
        </xdr:graphicFrame>
      </mc:Choice>
      <mc:Fallback xmlns="">
        <xdr:sp macro="" textlink="">
          <xdr:nvSpPr>
            <xdr:cNvPr id="0" name=""/>
            <xdr:cNvSpPr>
              <a:spLocks noTextEdit="1"/>
            </xdr:cNvSpPr>
          </xdr:nvSpPr>
          <xdr:spPr>
            <a:xfrm>
              <a:off x="4627418" y="477286"/>
              <a:ext cx="4353792" cy="448887"/>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179372</xdr:colOff>
      <xdr:row>0</xdr:row>
      <xdr:rowOff>278954</xdr:rowOff>
    </xdr:from>
    <xdr:to>
      <xdr:col>3</xdr:col>
      <xdr:colOff>1434507</xdr:colOff>
      <xdr:row>3</xdr:row>
      <xdr:rowOff>331514</xdr:rowOff>
    </xdr:to>
    <xdr:grpSp>
      <xdr:nvGrpSpPr>
        <xdr:cNvPr id="4" name="Group 3">
          <a:extLst>
            <a:ext uri="{FF2B5EF4-FFF2-40B4-BE49-F238E27FC236}">
              <a16:creationId xmlns:a16="http://schemas.microsoft.com/office/drawing/2014/main" id="{00000000-0008-0000-0B00-000004000000}"/>
            </a:ext>
          </a:extLst>
        </xdr:cNvPr>
        <xdr:cNvGrpSpPr/>
      </xdr:nvGrpSpPr>
      <xdr:grpSpPr>
        <a:xfrm>
          <a:off x="179372" y="278954"/>
          <a:ext cx="1255135" cy="1012680"/>
          <a:chOff x="4381500" y="880110"/>
          <a:chExt cx="1607820" cy="807720"/>
        </a:xfrm>
      </xdr:grpSpPr>
      <xdr:sp macro="" textlink="">
        <xdr:nvSpPr>
          <xdr:cNvPr id="5" name="Rectangle: Rounded Corners 4">
            <a:extLst>
              <a:ext uri="{FF2B5EF4-FFF2-40B4-BE49-F238E27FC236}">
                <a16:creationId xmlns:a16="http://schemas.microsoft.com/office/drawing/2014/main" id="{00000000-0008-0000-0B00-000005000000}"/>
              </a:ext>
            </a:extLst>
          </xdr:cNvPr>
          <xdr:cNvSpPr/>
        </xdr:nvSpPr>
        <xdr:spPr>
          <a:xfrm>
            <a:off x="4381500" y="880110"/>
            <a:ext cx="1607820" cy="807720"/>
          </a:xfrm>
          <a:prstGeom prst="roundRect">
            <a:avLst>
              <a:gd name="adj" fmla="val 5346"/>
            </a:avLst>
          </a:prstGeom>
          <a:solidFill>
            <a:schemeClr val="bg1"/>
          </a:solidFill>
          <a:ln w="6350">
            <a:solidFill>
              <a:schemeClr val="bg1">
                <a:lumMod val="85000"/>
              </a:schemeClr>
            </a:solidFill>
          </a:ln>
          <a:effectLst>
            <a:outerShdw blurRad="825500" dist="127000" dir="5400000" sx="95000" sy="95000" algn="ctr" rotWithShape="0">
              <a:schemeClr val="tx1">
                <a:alpha val="1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00000000-0008-0000-0B00-000006000000}"/>
              </a:ext>
            </a:extLst>
          </xdr:cNvPr>
          <xdr:cNvSpPr txBox="1"/>
        </xdr:nvSpPr>
        <xdr:spPr>
          <a:xfrm>
            <a:off x="4465320" y="986790"/>
            <a:ext cx="15087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N°</a:t>
            </a:r>
            <a:r>
              <a:rPr lang="en-US" sz="1100" b="1" i="0" u="none" baseline="0">
                <a:solidFill>
                  <a:schemeClr val="dk1"/>
                </a:solidFill>
                <a:effectLst/>
                <a:latin typeface="+mn-lt"/>
                <a:ea typeface="+mn-ea"/>
                <a:cs typeface="+mn-cs"/>
              </a:rPr>
              <a:t> of Customers</a:t>
            </a:r>
            <a:endParaRPr lang="en-US" sz="1100" b="1" u="none"/>
          </a:p>
        </xdr:txBody>
      </xdr:sp>
      <xdr:sp macro="" textlink="BackEnd🔐!B260">
        <xdr:nvSpPr>
          <xdr:cNvPr id="7" name="TextBox 6">
            <a:extLst>
              <a:ext uri="{FF2B5EF4-FFF2-40B4-BE49-F238E27FC236}">
                <a16:creationId xmlns:a16="http://schemas.microsoft.com/office/drawing/2014/main" id="{00000000-0008-0000-0B00-000007000000}"/>
              </a:ext>
            </a:extLst>
          </xdr:cNvPr>
          <xdr:cNvSpPr txBox="1"/>
        </xdr:nvSpPr>
        <xdr:spPr>
          <a:xfrm>
            <a:off x="4465318" y="1243965"/>
            <a:ext cx="1047186"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04E264C-6B3D-4FC9-A8A4-E67DBAAE2FB9}" type="TxLink">
              <a:rPr lang="en-US" sz="1000" b="0" i="0" u="none" strike="noStrike">
                <a:solidFill>
                  <a:srgbClr val="000000"/>
                </a:solidFill>
                <a:latin typeface="Poppins"/>
                <a:cs typeface="Poppins"/>
              </a:rPr>
              <a:pPr/>
              <a:t>101</a:t>
            </a:fld>
            <a:endParaRPr lang="en-US" sz="1600" b="1"/>
          </a:p>
        </xdr:txBody>
      </xdr:sp>
    </xdr:grpSp>
    <xdr:clientData/>
  </xdr:twoCellAnchor>
  <xdr:twoCellAnchor editAs="absolute">
    <xdr:from>
      <xdr:col>10</xdr:col>
      <xdr:colOff>431525</xdr:colOff>
      <xdr:row>0</xdr:row>
      <xdr:rowOff>24807</xdr:rowOff>
    </xdr:from>
    <xdr:to>
      <xdr:col>14</xdr:col>
      <xdr:colOff>1206860</xdr:colOff>
      <xdr:row>4</xdr:row>
      <xdr:rowOff>331514</xdr:rowOff>
    </xdr:to>
    <mc:AlternateContent xmlns:mc="http://schemas.openxmlformats.org/markup-compatibility/2006" xmlns:sle15="http://schemas.microsoft.com/office/drawing/2012/slicer">
      <mc:Choice Requires="sle15">
        <xdr:graphicFrame macro="">
          <xdr:nvGraphicFramePr>
            <xdr:cNvPr id="8" name="Territory">
              <a:extLst>
                <a:ext uri="{FF2B5EF4-FFF2-40B4-BE49-F238E27FC236}">
                  <a16:creationId xmlns:a16="http://schemas.microsoft.com/office/drawing/2014/main" id="{00000000-0008-0000-0B00-000008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9494520" y="30480"/>
              <a:ext cx="4381500" cy="160782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7620</xdr:colOff>
      <xdr:row>3</xdr:row>
      <xdr:rowOff>68580</xdr:rowOff>
    </xdr:from>
    <xdr:to>
      <xdr:col>12</xdr:col>
      <xdr:colOff>350520</xdr:colOff>
      <xdr:row>9</xdr:row>
      <xdr:rowOff>15240</xdr:rowOff>
    </xdr:to>
    <mc:AlternateContent xmlns:mc="http://schemas.openxmlformats.org/markup-compatibility/2006" xmlns:a14="http://schemas.microsoft.com/office/drawing/2010/main">
      <mc:Choice Requires="a14">
        <xdr:graphicFrame macro="">
          <xdr:nvGraphicFramePr>
            <xdr:cNvPr id="3" name="Facility">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microsoft.com/office/drawing/2010/slicer">
              <sle:slicer xmlns:sle="http://schemas.microsoft.com/office/drawing/2010/slicer" name="Facility"/>
            </a:graphicData>
          </a:graphic>
        </xdr:graphicFrame>
      </mc:Choice>
      <mc:Fallback xmlns="">
        <xdr:sp macro="" textlink="">
          <xdr:nvSpPr>
            <xdr:cNvPr id="0" name=""/>
            <xdr:cNvSpPr>
              <a:spLocks noTextEdit="1"/>
            </xdr:cNvSpPr>
          </xdr:nvSpPr>
          <xdr:spPr>
            <a:xfrm>
              <a:off x="5303520" y="609600"/>
              <a:ext cx="2207260" cy="1440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5</xdr:row>
      <xdr:rowOff>53340</xdr:rowOff>
    </xdr:from>
    <xdr:to>
      <xdr:col>0</xdr:col>
      <xdr:colOff>973455</xdr:colOff>
      <xdr:row>8</xdr:row>
      <xdr:rowOff>171450</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00000000-0008-0000-0D00-00000A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480" y="960120"/>
              <a:ext cx="952500" cy="1013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114300</xdr:colOff>
      <xdr:row>3</xdr:row>
      <xdr:rowOff>99061</xdr:rowOff>
    </xdr:from>
    <xdr:to>
      <xdr:col>5</xdr:col>
      <xdr:colOff>154940</xdr:colOff>
      <xdr:row>9</xdr:row>
      <xdr:rowOff>38101</xdr:rowOff>
    </xdr:to>
    <mc:AlternateContent xmlns:mc="http://schemas.openxmlformats.org/markup-compatibility/2006" xmlns:a14="http://schemas.microsoft.com/office/drawing/2010/main">
      <mc:Choice Requires="a14">
        <xdr:graphicFrame macro="">
          <xdr:nvGraphicFramePr>
            <xdr:cNvPr id="4" name="Territory 2">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microsoft.com/office/drawing/2010/slicer">
              <sle:slicer xmlns:sle="http://schemas.microsoft.com/office/drawing/2010/slicer" name="Territory 2"/>
            </a:graphicData>
          </a:graphic>
        </xdr:graphicFrame>
      </mc:Choice>
      <mc:Fallback xmlns="">
        <xdr:sp macro="" textlink="">
          <xdr:nvSpPr>
            <xdr:cNvPr id="0" name=""/>
            <xdr:cNvSpPr>
              <a:spLocks noTextEdit="1"/>
            </xdr:cNvSpPr>
          </xdr:nvSpPr>
          <xdr:spPr>
            <a:xfrm>
              <a:off x="2788920" y="640081"/>
              <a:ext cx="1823720"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76200</xdr:colOff>
      <xdr:row>3</xdr:row>
      <xdr:rowOff>81915</xdr:rowOff>
    </xdr:from>
    <xdr:to>
      <xdr:col>19</xdr:col>
      <xdr:colOff>60960</xdr:colOff>
      <xdr:row>8</xdr:row>
      <xdr:rowOff>205740</xdr:rowOff>
    </xdr:to>
    <mc:AlternateContent xmlns:mc="http://schemas.openxmlformats.org/markup-compatibility/2006" xmlns:a14="http://schemas.microsoft.com/office/drawing/2010/main">
      <mc:Choice Requires="a14">
        <xdr:graphicFrame macro="">
          <xdr:nvGraphicFramePr>
            <xdr:cNvPr id="5" name="Product 1">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7185660" y="622935"/>
              <a:ext cx="1828800" cy="13963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106680</xdr:colOff>
      <xdr:row>3</xdr:row>
      <xdr:rowOff>190500</xdr:rowOff>
    </xdr:from>
    <xdr:to>
      <xdr:col>2</xdr:col>
      <xdr:colOff>1181100</xdr:colOff>
      <xdr:row>8</xdr:row>
      <xdr:rowOff>152400</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335280" y="781050"/>
          <a:ext cx="1207770" cy="1200150"/>
          <a:chOff x="586740" y="880110"/>
          <a:chExt cx="1287780" cy="807720"/>
        </a:xfrm>
      </xdr:grpSpPr>
      <xdr:sp macro="" textlink="">
        <xdr:nvSpPr>
          <xdr:cNvPr id="3" name="Rectangle: Rounded Corners 2">
            <a:extLst>
              <a:ext uri="{FF2B5EF4-FFF2-40B4-BE49-F238E27FC236}">
                <a16:creationId xmlns:a16="http://schemas.microsoft.com/office/drawing/2014/main" id="{00000000-0008-0000-0A00-000003000000}"/>
              </a:ext>
            </a:extLst>
          </xdr:cNvPr>
          <xdr:cNvSpPr/>
        </xdr:nvSpPr>
        <xdr:spPr>
          <a:xfrm>
            <a:off x="586740" y="880110"/>
            <a:ext cx="1287780" cy="807720"/>
          </a:xfrm>
          <a:prstGeom prst="roundRect">
            <a:avLst>
              <a:gd name="adj" fmla="val 5346"/>
            </a:avLst>
          </a:prstGeom>
          <a:solidFill>
            <a:schemeClr val="bg1"/>
          </a:solidFill>
          <a:ln w="6350">
            <a:solidFill>
              <a:schemeClr val="bg1">
                <a:lumMod val="85000"/>
              </a:schemeClr>
            </a:solidFill>
          </a:ln>
          <a:effectLst>
            <a:outerShdw blurRad="825500" dist="127000" dir="5400000" sx="95000" sy="95000" algn="ctr" rotWithShape="0">
              <a:schemeClr val="tx1">
                <a:alpha val="1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670560" y="986790"/>
            <a:ext cx="10820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b="1">
                <a:latin typeface="Poppins" panose="00000500000000000000" pitchFamily="2" charset="0"/>
                <a:cs typeface="Poppins" panose="00000500000000000000" pitchFamily="2" charset="0"/>
              </a:rPr>
              <a:t>Date of Today</a:t>
            </a:r>
          </a:p>
        </xdr:txBody>
      </xdr:sp>
      <xdr:sp macro="" textlink="BackEnd🔐!B254">
        <xdr:nvSpPr>
          <xdr:cNvPr id="5" name="TextBox 4">
            <a:extLst>
              <a:ext uri="{FF2B5EF4-FFF2-40B4-BE49-F238E27FC236}">
                <a16:creationId xmlns:a16="http://schemas.microsoft.com/office/drawing/2014/main" id="{00000000-0008-0000-0A00-000005000000}"/>
              </a:ext>
            </a:extLst>
          </xdr:cNvPr>
          <xdr:cNvSpPr txBox="1"/>
        </xdr:nvSpPr>
        <xdr:spPr>
          <a:xfrm>
            <a:off x="670560" y="1243965"/>
            <a:ext cx="10820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E611BB1-EBBA-4C56-BB1E-AC76EAA127ED}" type="TxLink">
              <a:rPr lang="en-US" sz="1000" b="1" i="0" u="none" strike="noStrike">
                <a:solidFill>
                  <a:srgbClr val="000000"/>
                </a:solidFill>
                <a:latin typeface="Poppins"/>
                <a:cs typeface="Poppins"/>
              </a:rPr>
              <a:pPr/>
              <a:t>21-Feb-24</a:t>
            </a:fld>
            <a:endParaRPr lang="en-US" sz="1200" b="1"/>
          </a:p>
        </xdr:txBody>
      </xdr:sp>
    </xdr:grpSp>
    <xdr:clientData/>
  </xdr:twoCellAnchor>
  <xdr:twoCellAnchor>
    <xdr:from>
      <xdr:col>2</xdr:col>
      <xdr:colOff>1262380</xdr:colOff>
      <xdr:row>3</xdr:row>
      <xdr:rowOff>198120</xdr:rowOff>
    </xdr:from>
    <xdr:to>
      <xdr:col>3</xdr:col>
      <xdr:colOff>1440180</xdr:colOff>
      <xdr:row>8</xdr:row>
      <xdr:rowOff>160020</xdr:rowOff>
    </xdr:to>
    <xdr:grpSp>
      <xdr:nvGrpSpPr>
        <xdr:cNvPr id="6" name="Group 5">
          <a:extLst>
            <a:ext uri="{FF2B5EF4-FFF2-40B4-BE49-F238E27FC236}">
              <a16:creationId xmlns:a16="http://schemas.microsoft.com/office/drawing/2014/main" id="{00000000-0008-0000-0A00-000006000000}"/>
            </a:ext>
          </a:extLst>
        </xdr:cNvPr>
        <xdr:cNvGrpSpPr/>
      </xdr:nvGrpSpPr>
      <xdr:grpSpPr>
        <a:xfrm>
          <a:off x="1624330" y="788670"/>
          <a:ext cx="1997075" cy="1200150"/>
          <a:chOff x="2232660" y="880110"/>
          <a:chExt cx="2116567" cy="807720"/>
        </a:xfrm>
      </xdr:grpSpPr>
      <xdr:sp macro="" textlink="">
        <xdr:nvSpPr>
          <xdr:cNvPr id="7" name="Rectangle: Rounded Corners 6">
            <a:extLst>
              <a:ext uri="{FF2B5EF4-FFF2-40B4-BE49-F238E27FC236}">
                <a16:creationId xmlns:a16="http://schemas.microsoft.com/office/drawing/2014/main" id="{00000000-0008-0000-0A00-000007000000}"/>
              </a:ext>
            </a:extLst>
          </xdr:cNvPr>
          <xdr:cNvSpPr/>
        </xdr:nvSpPr>
        <xdr:spPr>
          <a:xfrm>
            <a:off x="2232660" y="880110"/>
            <a:ext cx="1866900" cy="807720"/>
          </a:xfrm>
          <a:prstGeom prst="roundRect">
            <a:avLst>
              <a:gd name="adj" fmla="val 5346"/>
            </a:avLst>
          </a:prstGeom>
          <a:solidFill>
            <a:schemeClr val="bg1"/>
          </a:solidFill>
          <a:ln w="6350">
            <a:solidFill>
              <a:schemeClr val="bg1">
                <a:lumMod val="85000"/>
              </a:schemeClr>
            </a:solidFill>
          </a:ln>
          <a:effectLst>
            <a:outerShdw blurRad="825500" dist="127000" dir="5400000" sx="95000" sy="95000" algn="ctr" rotWithShape="0">
              <a:schemeClr val="tx1">
                <a:alpha val="1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2316480" y="986790"/>
            <a:ext cx="15087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b="1">
                <a:latin typeface="Poppins" panose="00000500000000000000" pitchFamily="2" charset="0"/>
                <a:cs typeface="Poppins" panose="00000500000000000000" pitchFamily="2" charset="0"/>
              </a:rPr>
              <a:t>Date of Last Meeting</a:t>
            </a:r>
          </a:p>
        </xdr:txBody>
      </xdr:sp>
      <xdr:sp macro="" textlink="$P$5">
        <xdr:nvSpPr>
          <xdr:cNvPr id="9" name="TextBox 8">
            <a:extLst>
              <a:ext uri="{FF2B5EF4-FFF2-40B4-BE49-F238E27FC236}">
                <a16:creationId xmlns:a16="http://schemas.microsoft.com/office/drawing/2014/main" id="{00000000-0008-0000-0A00-000009000000}"/>
              </a:ext>
            </a:extLst>
          </xdr:cNvPr>
          <xdr:cNvSpPr txBox="1"/>
        </xdr:nvSpPr>
        <xdr:spPr>
          <a:xfrm>
            <a:off x="2316480" y="1243965"/>
            <a:ext cx="1137173"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B66AB39-E14F-4A3F-A756-C9403CCB8594}" type="TxLink">
              <a:rPr lang="en-US" sz="1000" b="1" i="0" u="none" strike="noStrike">
                <a:solidFill>
                  <a:srgbClr val="000000"/>
                </a:solidFill>
                <a:latin typeface="Poppins"/>
                <a:cs typeface="Poppins"/>
              </a:rPr>
              <a:pPr/>
              <a:t>21-Mar-24</a:t>
            </a:fld>
            <a:endParaRPr lang="en-US" sz="1400" b="1"/>
          </a:p>
        </xdr:txBody>
      </xdr:sp>
      <xdr:sp macro="" textlink="$P$6">
        <xdr:nvSpPr>
          <xdr:cNvPr id="10" name="TextBox 9">
            <a:extLst>
              <a:ext uri="{FF2B5EF4-FFF2-40B4-BE49-F238E27FC236}">
                <a16:creationId xmlns:a16="http://schemas.microsoft.com/office/drawing/2014/main" id="{00000000-0008-0000-0A00-00000A000000}"/>
              </a:ext>
            </a:extLst>
          </xdr:cNvPr>
          <xdr:cNvSpPr txBox="1"/>
        </xdr:nvSpPr>
        <xdr:spPr>
          <a:xfrm>
            <a:off x="3093720" y="1243965"/>
            <a:ext cx="1255507"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D185E1B-D2EB-48FD-9214-4087BB21B416}" type="TxLink">
              <a:rPr lang="en-US" sz="900" b="0" i="0" u="none" strike="noStrike">
                <a:solidFill>
                  <a:srgbClr val="000000"/>
                </a:solidFill>
                <a:latin typeface="Poppins"/>
                <a:cs typeface="Poppins"/>
              </a:rPr>
              <a:pPr/>
              <a:t>(-29 days ago)</a:t>
            </a:fld>
            <a:endParaRPr lang="en-US" sz="700" b="1">
              <a:latin typeface="Poppins" panose="00000500000000000000" pitchFamily="2" charset="0"/>
              <a:cs typeface="Poppins" panose="00000500000000000000" pitchFamily="2" charset="0"/>
            </a:endParaRPr>
          </a:p>
        </xdr:txBody>
      </xdr:sp>
    </xdr:grpSp>
    <xdr:clientData/>
  </xdr:twoCellAnchor>
  <xdr:twoCellAnchor>
    <xdr:from>
      <xdr:col>3</xdr:col>
      <xdr:colOff>1305560</xdr:colOff>
      <xdr:row>3</xdr:row>
      <xdr:rowOff>198120</xdr:rowOff>
    </xdr:from>
    <xdr:to>
      <xdr:col>4</xdr:col>
      <xdr:colOff>1200150</xdr:colOff>
      <xdr:row>8</xdr:row>
      <xdr:rowOff>160020</xdr:rowOff>
    </xdr:to>
    <xdr:grpSp>
      <xdr:nvGrpSpPr>
        <xdr:cNvPr id="11" name="Group 10">
          <a:extLst>
            <a:ext uri="{FF2B5EF4-FFF2-40B4-BE49-F238E27FC236}">
              <a16:creationId xmlns:a16="http://schemas.microsoft.com/office/drawing/2014/main" id="{00000000-0008-0000-0A00-00000B000000}"/>
            </a:ext>
          </a:extLst>
        </xdr:cNvPr>
        <xdr:cNvGrpSpPr/>
      </xdr:nvGrpSpPr>
      <xdr:grpSpPr>
        <a:xfrm>
          <a:off x="3486785" y="788670"/>
          <a:ext cx="1475740" cy="1200150"/>
          <a:chOff x="4381500" y="880110"/>
          <a:chExt cx="1607820" cy="807720"/>
        </a:xfrm>
      </xdr:grpSpPr>
      <xdr:sp macro="" textlink="">
        <xdr:nvSpPr>
          <xdr:cNvPr id="12" name="Rectangle: Rounded Corners 11">
            <a:extLst>
              <a:ext uri="{FF2B5EF4-FFF2-40B4-BE49-F238E27FC236}">
                <a16:creationId xmlns:a16="http://schemas.microsoft.com/office/drawing/2014/main" id="{00000000-0008-0000-0A00-00000C000000}"/>
              </a:ext>
            </a:extLst>
          </xdr:cNvPr>
          <xdr:cNvSpPr/>
        </xdr:nvSpPr>
        <xdr:spPr>
          <a:xfrm>
            <a:off x="4381500" y="880110"/>
            <a:ext cx="1607820" cy="807720"/>
          </a:xfrm>
          <a:prstGeom prst="roundRect">
            <a:avLst>
              <a:gd name="adj" fmla="val 5346"/>
            </a:avLst>
          </a:prstGeom>
          <a:solidFill>
            <a:schemeClr val="bg1"/>
          </a:solidFill>
          <a:ln w="6350">
            <a:solidFill>
              <a:schemeClr val="bg1">
                <a:lumMod val="85000"/>
              </a:schemeClr>
            </a:solidFill>
          </a:ln>
          <a:effectLst>
            <a:outerShdw blurRad="825500" dist="127000" dir="5400000" sx="95000" sy="95000" algn="ctr" rotWithShape="0">
              <a:schemeClr val="tx1">
                <a:alpha val="1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00000000-0008-0000-0A00-00000D000000}"/>
              </a:ext>
            </a:extLst>
          </xdr:cNvPr>
          <xdr:cNvSpPr txBox="1"/>
        </xdr:nvSpPr>
        <xdr:spPr>
          <a:xfrm>
            <a:off x="4465320" y="986790"/>
            <a:ext cx="15087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N°</a:t>
            </a:r>
            <a:r>
              <a:rPr lang="en-US" sz="1100" b="1" i="0" u="none" baseline="0">
                <a:solidFill>
                  <a:schemeClr val="dk1"/>
                </a:solidFill>
                <a:effectLst/>
                <a:latin typeface="+mn-lt"/>
                <a:ea typeface="+mn-ea"/>
                <a:cs typeface="+mn-cs"/>
              </a:rPr>
              <a:t> of CMEs</a:t>
            </a:r>
            <a:endParaRPr lang="en-US" sz="1100" b="1" u="none"/>
          </a:p>
        </xdr:txBody>
      </xdr:sp>
      <xdr:sp macro="" textlink="$P$8">
        <xdr:nvSpPr>
          <xdr:cNvPr id="15" name="TextBox 14">
            <a:extLst>
              <a:ext uri="{FF2B5EF4-FFF2-40B4-BE49-F238E27FC236}">
                <a16:creationId xmlns:a16="http://schemas.microsoft.com/office/drawing/2014/main" id="{00000000-0008-0000-0A00-00000F000000}"/>
              </a:ext>
            </a:extLst>
          </xdr:cNvPr>
          <xdr:cNvSpPr txBox="1"/>
        </xdr:nvSpPr>
        <xdr:spPr>
          <a:xfrm>
            <a:off x="4478142" y="1254061"/>
            <a:ext cx="1013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1094C41-4035-4E10-9A6A-7043CEA504D3}" type="TxLink">
              <a:rPr lang="en-US" sz="900" b="0" i="0" u="none" strike="noStrike">
                <a:solidFill>
                  <a:srgbClr val="000000"/>
                </a:solidFill>
                <a:latin typeface="Poppins"/>
                <a:cs typeface="Poppins"/>
              </a:rPr>
              <a:pPr/>
              <a:t>(13 this year)</a:t>
            </a:fld>
            <a:endParaRPr lang="en-US" sz="700" b="1"/>
          </a:p>
        </xdr:txBody>
      </xdr:sp>
    </xdr:grpSp>
    <xdr:clientData/>
  </xdr:twoCellAnchor>
  <xdr:twoCellAnchor editAs="absolute">
    <xdr:from>
      <xdr:col>4</xdr:col>
      <xdr:colOff>1428750</xdr:colOff>
      <xdr:row>4</xdr:row>
      <xdr:rowOff>15239</xdr:rowOff>
    </xdr:from>
    <xdr:to>
      <xdr:col>5</xdr:col>
      <xdr:colOff>409575</xdr:colOff>
      <xdr:row>8</xdr:row>
      <xdr:rowOff>180975</xdr:rowOff>
    </xdr:to>
    <mc:AlternateContent xmlns:mc="http://schemas.openxmlformats.org/markup-compatibility/2006" xmlns:sle15="http://schemas.microsoft.com/office/drawing/2012/slicer">
      <mc:Choice Requires="sle15">
        <xdr:graphicFrame macro="">
          <xdr:nvGraphicFramePr>
            <xdr:cNvPr id="17" name="YearForCMEs">
              <a:extLst>
                <a:ext uri="{FF2B5EF4-FFF2-40B4-BE49-F238E27FC236}">
                  <a16:creationId xmlns:a16="http://schemas.microsoft.com/office/drawing/2014/main" id="{00000000-0008-0000-0A00-000011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ForCMEs"/>
            </a:graphicData>
          </a:graphic>
        </xdr:graphicFrame>
      </mc:Choice>
      <mc:Fallback xmlns="">
        <xdr:sp macro="" textlink="">
          <xdr:nvSpPr>
            <xdr:cNvPr id="0" name=""/>
            <xdr:cNvSpPr>
              <a:spLocks noTextEdit="1"/>
            </xdr:cNvSpPr>
          </xdr:nvSpPr>
          <xdr:spPr>
            <a:xfrm>
              <a:off x="5191125" y="853439"/>
              <a:ext cx="1304925" cy="115633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1173480</xdr:colOff>
      <xdr:row>4</xdr:row>
      <xdr:rowOff>1</xdr:rowOff>
    </xdr:from>
    <xdr:to>
      <xdr:col>7</xdr:col>
      <xdr:colOff>2367438</xdr:colOff>
      <xdr:row>9</xdr:row>
      <xdr:rowOff>228601</xdr:rowOff>
    </xdr:to>
    <mc:AlternateContent xmlns:mc="http://schemas.openxmlformats.org/markup-compatibility/2006" xmlns:sle15="http://schemas.microsoft.com/office/drawing/2012/slicer">
      <mc:Choice Requires="sle15">
        <xdr:graphicFrame macro="">
          <xdr:nvGraphicFramePr>
            <xdr:cNvPr id="19" name="Activity">
              <a:extLst>
                <a:ext uri="{FF2B5EF4-FFF2-40B4-BE49-F238E27FC236}">
                  <a16:creationId xmlns:a16="http://schemas.microsoft.com/office/drawing/2014/main" id="{00000000-0008-0000-0A00-00001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ivity"/>
            </a:graphicData>
          </a:graphic>
        </xdr:graphicFrame>
      </mc:Choice>
      <mc:Fallback xmlns="">
        <xdr:sp macro="" textlink="">
          <xdr:nvSpPr>
            <xdr:cNvPr id="0" name=""/>
            <xdr:cNvSpPr>
              <a:spLocks noTextEdit="1"/>
            </xdr:cNvSpPr>
          </xdr:nvSpPr>
          <xdr:spPr>
            <a:xfrm>
              <a:off x="9126855" y="838201"/>
              <a:ext cx="3546633" cy="14668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501014</xdr:colOff>
      <xdr:row>4</xdr:row>
      <xdr:rowOff>9525</xdr:rowOff>
    </xdr:from>
    <xdr:to>
      <xdr:col>6</xdr:col>
      <xdr:colOff>800099</xdr:colOff>
      <xdr:row>9</xdr:row>
      <xdr:rowOff>66675</xdr:rowOff>
    </xdr:to>
    <mc:AlternateContent xmlns:mc="http://schemas.openxmlformats.org/markup-compatibility/2006" xmlns:sle15="http://schemas.microsoft.com/office/drawing/2012/slicer">
      <mc:Choice Requires="sle15">
        <xdr:graphicFrame macro="">
          <xdr:nvGraphicFramePr>
            <xdr:cNvPr id="14" name="Month">
              <a:extLst>
                <a:ext uri="{FF2B5EF4-FFF2-40B4-BE49-F238E27FC236}">
                  <a16:creationId xmlns:a16="http://schemas.microsoft.com/office/drawing/2014/main" id="{84B0A4DF-5D0F-43C9-2CDD-5415289D99AC}"/>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587489" y="847725"/>
              <a:ext cx="2165985" cy="12954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2465070</xdr:colOff>
      <xdr:row>4</xdr:row>
      <xdr:rowOff>47626</xdr:rowOff>
    </xdr:from>
    <xdr:to>
      <xdr:col>11</xdr:col>
      <xdr:colOff>436245</xdr:colOff>
      <xdr:row>9</xdr:row>
      <xdr:rowOff>142876</xdr:rowOff>
    </xdr:to>
    <mc:AlternateContent xmlns:mc="http://schemas.openxmlformats.org/markup-compatibility/2006" xmlns:sle15="http://schemas.microsoft.com/office/drawing/2012/slicer">
      <mc:Choice Requires="sle15">
        <xdr:graphicFrame macro="">
          <xdr:nvGraphicFramePr>
            <xdr:cNvPr id="20" name="Status">
              <a:extLst>
                <a:ext uri="{FF2B5EF4-FFF2-40B4-BE49-F238E27FC236}">
                  <a16:creationId xmlns:a16="http://schemas.microsoft.com/office/drawing/2014/main" id="{9D3BA1E3-F70E-BE78-B821-759E00A0F8B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2771120" y="885826"/>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144780</xdr:rowOff>
    </xdr:from>
    <xdr:to>
      <xdr:col>5</xdr:col>
      <xdr:colOff>669925</xdr:colOff>
      <xdr:row>3</xdr:row>
      <xdr:rowOff>245110</xdr:rowOff>
    </xdr:to>
    <mc:AlternateContent xmlns:mc="http://schemas.openxmlformats.org/markup-compatibility/2006" xmlns:a14="http://schemas.microsoft.com/office/drawing/2010/main">
      <mc:Choice Requires="a14">
        <xdr:graphicFrame macro="">
          <xdr:nvGraphicFramePr>
            <xdr:cNvPr id="3" name="Products">
              <a:extLst>
                <a:ext uri="{FF2B5EF4-FFF2-40B4-BE49-F238E27FC236}">
                  <a16:creationId xmlns:a16="http://schemas.microsoft.com/office/drawing/2014/main" id="{00000000-0008-0000-0C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s"/>
            </a:graphicData>
          </a:graphic>
        </xdr:graphicFrame>
      </mc:Choice>
      <mc:Fallback xmlns="">
        <xdr:sp macro="" textlink="">
          <xdr:nvSpPr>
            <xdr:cNvPr id="0" name=""/>
            <xdr:cNvSpPr>
              <a:spLocks noTextEdit="1"/>
            </xdr:cNvSpPr>
          </xdr:nvSpPr>
          <xdr:spPr>
            <a:xfrm>
              <a:off x="0" y="472440"/>
              <a:ext cx="7490460" cy="1089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0</xdr:colOff>
      <xdr:row>1</xdr:row>
      <xdr:rowOff>0</xdr:rowOff>
    </xdr:from>
    <xdr:to>
      <xdr:col>27</xdr:col>
      <xdr:colOff>872702</xdr:colOff>
      <xdr:row>6</xdr:row>
      <xdr:rowOff>115146</xdr:rowOff>
    </xdr:to>
    <mc:AlternateContent xmlns:mc="http://schemas.openxmlformats.org/markup-compatibility/2006" xmlns:a14="http://schemas.microsoft.com/office/drawing/2010/main">
      <mc:Choice Requires="a14">
        <xdr:graphicFrame macro="">
          <xdr:nvGraphicFramePr>
            <xdr:cNvPr id="4" name="Territory 3">
              <a:extLst>
                <a:ext uri="{FF2B5EF4-FFF2-40B4-BE49-F238E27FC236}">
                  <a16:creationId xmlns:a16="http://schemas.microsoft.com/office/drawing/2014/main" id="{B6AA6801-27A9-48E5-B16F-A644AA5485F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erritory 3"/>
            </a:graphicData>
          </a:graphic>
        </xdr:graphicFrame>
      </mc:Choice>
      <mc:Fallback xmlns="">
        <xdr:sp macro="" textlink="">
          <xdr:nvSpPr>
            <xdr:cNvPr id="0" name=""/>
            <xdr:cNvSpPr>
              <a:spLocks noTextEdit="1"/>
            </xdr:cNvSpPr>
          </xdr:nvSpPr>
          <xdr:spPr>
            <a:xfrm>
              <a:off x="27711400" y="330200"/>
              <a:ext cx="7891569" cy="1495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1</xdr:row>
      <xdr:rowOff>63825</xdr:rowOff>
    </xdr:from>
    <xdr:to>
      <xdr:col>2</xdr:col>
      <xdr:colOff>1207775</xdr:colOff>
      <xdr:row>4</xdr:row>
      <xdr:rowOff>140975</xdr:rowOff>
    </xdr:to>
    <mc:AlternateContent xmlns:mc="http://schemas.openxmlformats.org/markup-compatibility/2006" xmlns:sle15="http://schemas.microsoft.com/office/drawing/2012/slicer">
      <mc:Choice Requires="sle15">
        <xdr:graphicFrame macro="">
          <xdr:nvGraphicFramePr>
            <xdr:cNvPr id="2" name="Facility Type">
              <a:extLst>
                <a:ext uri="{FF2B5EF4-FFF2-40B4-BE49-F238E27FC236}">
                  <a16:creationId xmlns:a16="http://schemas.microsoft.com/office/drawing/2014/main" id="{00000000-0008-0000-04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Facility Type"/>
            </a:graphicData>
          </a:graphic>
        </xdr:graphicFrame>
      </mc:Choice>
      <mc:Fallback xmlns="">
        <xdr:sp macro="" textlink="">
          <xdr:nvSpPr>
            <xdr:cNvPr id="0" name=""/>
            <xdr:cNvSpPr>
              <a:spLocks noTextEdit="1"/>
            </xdr:cNvSpPr>
          </xdr:nvSpPr>
          <xdr:spPr>
            <a:xfrm>
              <a:off x="0" y="434341"/>
              <a:ext cx="5806440" cy="678179"/>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1512575</xdr:colOff>
      <xdr:row>1</xdr:row>
      <xdr:rowOff>87636</xdr:rowOff>
    </xdr:from>
    <xdr:to>
      <xdr:col>4</xdr:col>
      <xdr:colOff>342900</xdr:colOff>
      <xdr:row>4</xdr:row>
      <xdr:rowOff>190500</xdr:rowOff>
    </xdr:to>
    <mc:AlternateContent xmlns:mc="http://schemas.openxmlformats.org/markup-compatibility/2006" xmlns:sle15="http://schemas.microsoft.com/office/drawing/2012/slicer">
      <mc:Choice Requires="sle15">
        <xdr:graphicFrame macro="">
          <xdr:nvGraphicFramePr>
            <xdr:cNvPr id="3" name="Active?">
              <a:extLst>
                <a:ext uri="{FF2B5EF4-FFF2-40B4-BE49-F238E27FC236}">
                  <a16:creationId xmlns:a16="http://schemas.microsoft.com/office/drawing/2014/main" id="{00000000-0008-0000-04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ive?"/>
            </a:graphicData>
          </a:graphic>
        </xdr:graphicFrame>
      </mc:Choice>
      <mc:Fallback xmlns="">
        <xdr:sp macro="" textlink="">
          <xdr:nvSpPr>
            <xdr:cNvPr id="0" name=""/>
            <xdr:cNvSpPr>
              <a:spLocks noTextEdit="1"/>
            </xdr:cNvSpPr>
          </xdr:nvSpPr>
          <xdr:spPr>
            <a:xfrm>
              <a:off x="6111240" y="457201"/>
              <a:ext cx="1828800" cy="701039"/>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368624</xdr:colOff>
      <xdr:row>1</xdr:row>
      <xdr:rowOff>87636</xdr:rowOff>
    </xdr:from>
    <xdr:to>
      <xdr:col>5</xdr:col>
      <xdr:colOff>559124</xdr:colOff>
      <xdr:row>4</xdr:row>
      <xdr:rowOff>201936</xdr:rowOff>
    </xdr:to>
    <mc:AlternateContent xmlns:mc="http://schemas.openxmlformats.org/markup-compatibility/2006" xmlns:sle15="http://schemas.microsoft.com/office/drawing/2012/slicer">
      <mc:Choice Requires="sle15">
        <xdr:graphicFrame macro="">
          <xdr:nvGraphicFramePr>
            <xdr:cNvPr id="4" name="Targeted?">
              <a:extLst>
                <a:ext uri="{FF2B5EF4-FFF2-40B4-BE49-F238E27FC236}">
                  <a16:creationId xmlns:a16="http://schemas.microsoft.com/office/drawing/2014/main" id="{00000000-0008-0000-0400-000004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argeted?"/>
            </a:graphicData>
          </a:graphic>
        </xdr:graphicFrame>
      </mc:Choice>
      <mc:Fallback xmlns="">
        <xdr:sp macro="" textlink="">
          <xdr:nvSpPr>
            <xdr:cNvPr id="0" name=""/>
            <xdr:cNvSpPr>
              <a:spLocks noTextEdit="1"/>
            </xdr:cNvSpPr>
          </xdr:nvSpPr>
          <xdr:spPr>
            <a:xfrm>
              <a:off x="7962900" y="457201"/>
              <a:ext cx="1828800" cy="70866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2792735</xdr:colOff>
      <xdr:row>4</xdr:row>
      <xdr:rowOff>152400</xdr:rowOff>
    </xdr:from>
    <xdr:to>
      <xdr:col>5</xdr:col>
      <xdr:colOff>571500</xdr:colOff>
      <xdr:row>4</xdr:row>
      <xdr:rowOff>1409700</xdr:rowOff>
    </xdr:to>
    <mc:AlternateContent xmlns:mc="http://schemas.openxmlformats.org/markup-compatibility/2006" xmlns:sle15="http://schemas.microsoft.com/office/drawing/2012/slicer">
      <mc:Choice Requires="sle15">
        <xdr:graphicFrame macro="">
          <xdr:nvGraphicFramePr>
            <xdr:cNvPr id="5" name="Territory 1">
              <a:extLst>
                <a:ext uri="{FF2B5EF4-FFF2-40B4-BE49-F238E27FC236}">
                  <a16:creationId xmlns:a16="http://schemas.microsoft.com/office/drawing/2014/main" id="{00000000-0008-0000-0400-000005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erritory 1"/>
            </a:graphicData>
          </a:graphic>
        </xdr:graphicFrame>
      </mc:Choice>
      <mc:Fallback xmlns="">
        <xdr:sp macro="" textlink="">
          <xdr:nvSpPr>
            <xdr:cNvPr id="0" name=""/>
            <xdr:cNvSpPr>
              <a:spLocks noTextEdit="1"/>
            </xdr:cNvSpPr>
          </xdr:nvSpPr>
          <xdr:spPr>
            <a:xfrm>
              <a:off x="2788920" y="1120140"/>
              <a:ext cx="7018020" cy="12573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63824</xdr:colOff>
      <xdr:row>4</xdr:row>
      <xdr:rowOff>125735</xdr:rowOff>
    </xdr:from>
    <xdr:to>
      <xdr:col>0</xdr:col>
      <xdr:colOff>2692724</xdr:colOff>
      <xdr:row>4</xdr:row>
      <xdr:rowOff>1371600</xdr:rowOff>
    </xdr:to>
    <mc:AlternateContent xmlns:mc="http://schemas.openxmlformats.org/markup-compatibility/2006" xmlns:sle15="http://schemas.microsoft.com/office/drawing/2012/slicer">
      <mc:Choice Requires="sle15">
        <xdr:graphicFrame macro="">
          <xdr:nvGraphicFramePr>
            <xdr:cNvPr id="6" name="Region">
              <a:extLst>
                <a:ext uri="{FF2B5EF4-FFF2-40B4-BE49-F238E27FC236}">
                  <a16:creationId xmlns:a16="http://schemas.microsoft.com/office/drawing/2014/main" id="{00000000-0008-0000-0400-000006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3340" y="1089660"/>
              <a:ext cx="2636520" cy="124968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559722225" backgroundQuery="1" createdVersion="8" refreshedVersion="8" minRefreshableVersion="3" recordCount="0" supportSubquery="1" supportAdvancedDrill="1" xr:uid="{3CE073BE-48BF-4609-9CFC-D83D2E784CB7}">
  <cacheSource type="external" connectionId="7"/>
  <cacheFields count="1">
    <cacheField name="[tbl_product_list].[Product].[Product]" caption="Product" numFmtId="0" hierarchy="43" level="1">
      <sharedItems count="4">
        <s v="Acupan Inj"/>
        <s v="Bioflor Cap"/>
        <s v="Bioflor Sach"/>
        <s v="Otipax"/>
      </sharedItems>
    </cacheField>
  </cacheFields>
  <cacheHierarchies count="99">
    <cacheHierarchy uniqueName="[Calendar].[Date Hierarchy]" caption="Date Hierarchy" time="1" defaultMemberUniqueName="[Calendar].[Date Hierarchy].[All]" allUniqueName="[Calendar].[Date Hierarchy].[All]" dimensionUniqueName="[Calendar]" displayFolder="" count="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0" memberValueDatatype="130" unbalanced="0"/>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0"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fieldsUsage count="2">
        <fieldUsage x="-1"/>
        <fieldUsage x="0"/>
      </fieldsUsage>
    </cacheHierarchy>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603587962" backgroundQuery="1" createdVersion="8" refreshedVersion="8" minRefreshableVersion="3" recordCount="0" supportSubquery="1" supportAdvancedDrill="1" xr:uid="{4F448E75-6C97-4EFD-AA59-69A44FDD393C}">
  <cacheSource type="external" connectionId="7"/>
  <cacheFields count="1">
    <cacheField name="[Calendar].[W_MonthName].[W_MonthName]" caption="W_MonthName" numFmtId="0" hierarchy="3" level="1">
      <sharedItems count="4">
        <s v="Jan"/>
        <s v="Feb"/>
        <s v="Mar"/>
        <s v="Apr"/>
      </sharedItems>
    </cacheField>
  </cacheFields>
  <cacheHierarchies count="99">
    <cacheHierarchy uniqueName="[Calendar].[Date Hierarchy]" caption="Date Hierarchy" time="1" defaultMemberUniqueName="[Calendar].[Date Hierarchy].[All]" allUniqueName="[Calendar].[Date Hierarchy].[All]" dimensionUniqueName="[Calendar]" displayFolder="" count="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2" memberValueDatatype="130" unbalanced="0">
      <fieldsUsage count="2">
        <fieldUsage x="-1"/>
        <fieldUsage x="0"/>
      </fieldsUsage>
    </cacheHierarchy>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0"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0" memberValueDatatype="130" unbalanced="0"/>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604398148" backgroundQuery="1" createdVersion="8" refreshedVersion="8" minRefreshableVersion="3" recordCount="0" supportSubquery="1" supportAdvancedDrill="1" xr:uid="{36783DB1-590F-43F5-9D39-75BDF2AB95F1}">
  <cacheSource type="external" connectionId="7"/>
  <cacheFields count="1">
    <cacheField name="[Calendar].[W_Quarter].[W_Quarter]" caption="W_Quarter" numFmtId="0" hierarchy="5" level="1">
      <sharedItems count="4">
        <s v="Q1"/>
        <s v="Q2"/>
        <s v="Q3"/>
        <s v="Q4"/>
      </sharedItems>
    </cacheField>
  </cacheFields>
  <cacheHierarchies count="99">
    <cacheHierarchy uniqueName="[Calendar].[Date Hierarchy]" caption="Date Hierarchy" time="1" defaultMemberUniqueName="[Calendar].[Date Hierarchy].[All]" allUniqueName="[Calendar].[Date Hierarchy].[All]" dimensionUniqueName="[Calendar]" displayFolder="" count="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0" memberValueDatatype="130" unbalanced="0"/>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2" memberValueDatatype="130" unbalanced="0">
      <fieldsUsage count="2">
        <fieldUsage x="-1"/>
        <fieldUsage x="0"/>
      </fieldsUsage>
    </cacheHierarchy>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0" memberValueDatatype="130" unbalanced="0"/>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606134257" backgroundQuery="1" createdVersion="8" refreshedVersion="8" minRefreshableVersion="3" recordCount="0" supportSubquery="1" supportAdvancedDrill="1" xr:uid="{BF0C57BA-4C63-43E2-9519-9D175C13D785}">
  <cacheSource type="external" connectionId="7"/>
  <cacheFields count="6">
    <cacheField name="[Calendar].[W_Quarter].[W_Quarter]" caption="W_Quarter" numFmtId="0" hierarchy="5" level="1">
      <sharedItems count="4">
        <s v="Q1"/>
        <s v="Q2"/>
        <s v="Q3"/>
        <s v="Q4"/>
      </sharedItems>
    </cacheField>
    <cacheField name="[Calendar].[Date Hierarchy].[Year]" caption="Year" numFmtId="0" level="1">
      <sharedItems containsSemiMixedTypes="0" containsNonDate="0" containsString="0"/>
    </cacheField>
    <cacheField name="[Calendar].[Date Hierarchy].[Month]" caption="Month" numFmtId="0" level="2">
      <sharedItems containsSemiMixedTypes="0" containsNonDate="0" containsString="0"/>
    </cacheField>
    <cacheField name="[Calendar].[Date Hierarchy].[DateColumn]" caption="DateColumn" numFmtId="0" level="3">
      <sharedItems containsSemiMixedTypes="0" containsNonDate="0" containsString="0"/>
    </cacheField>
    <cacheField name="[Measures].[Total Sales Volume]" caption="Total Sales Volume" numFmtId="0" hierarchy="81" level="32767"/>
    <cacheField name="[tbl_product_list].[Product].[Product]" caption="Product" numFmtId="0" hierarchy="43" level="1">
      <sharedItems count="4">
        <s v="Acupan Inj"/>
        <s v="Bioflor Cap"/>
        <s v="Bioflor Sach"/>
        <s v="Otipax"/>
      </sharedItems>
    </cacheField>
  </cacheFields>
  <cacheHierarchies count="99">
    <cacheHierarchy uniqueName="[Calendar].[Date Hierarchy]" caption="Date Hierarchy" time="1" defaultMemberUniqueName="[Calendar].[Date Hierarchy].[All]" allUniqueName="[Calendar].[Date Hierarchy].[All]" dimensionUniqueName="[Calendar]" displayFolder="" count="4" unbalanced="0">
      <fieldsUsage count="4">
        <fieldUsage x="-1"/>
        <fieldUsage x="1"/>
        <fieldUsage x="2"/>
        <fieldUsage x="3"/>
      </fieldsUsage>
    </cacheHierarchy>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0" memberValueDatatype="130" unbalanced="0"/>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2" memberValueDatatype="130" unbalanced="0">
      <fieldsUsage count="2">
        <fieldUsage x="-1"/>
        <fieldUsage x="0"/>
      </fieldsUsage>
    </cacheHierarchy>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fieldsUsage count="2">
        <fieldUsage x="-1"/>
        <fieldUsage x="5"/>
      </fieldsUsage>
    </cacheHierarchy>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oneField="1">
      <fieldsUsage count="1">
        <fieldUsage x="4"/>
      </fieldsUsage>
    </cacheHierarchy>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606944442" backgroundQuery="1" createdVersion="8" refreshedVersion="8" minRefreshableVersion="3" recordCount="0" supportSubquery="1" supportAdvancedDrill="1" xr:uid="{D814326B-F08C-4B37-B7CC-1984BF7E1115}">
  <cacheSource type="external" connectionId="7"/>
  <cacheFields count="6">
    <cacheField name="[Calendar].[W_Quarter].[W_Quarter]" caption="W_Quarter" numFmtId="0" hierarchy="5" level="1">
      <sharedItems count="4">
        <s v="Q1"/>
        <s v="Q2"/>
        <s v="Q3"/>
        <s v="Q4"/>
      </sharedItems>
    </cacheField>
    <cacheField name="[Calendar].[Date Hierarchy].[Year]" caption="Year" numFmtId="0" level="1">
      <sharedItems containsSemiMixedTypes="0" containsNonDate="0" containsString="0"/>
    </cacheField>
    <cacheField name="[Calendar].[Date Hierarchy].[Month]" caption="Month" numFmtId="0" level="2">
      <sharedItems containsSemiMixedTypes="0" containsNonDate="0" containsString="0"/>
    </cacheField>
    <cacheField name="[Calendar].[Date Hierarchy].[DateColumn]" caption="DateColumn" numFmtId="0" level="3">
      <sharedItems containsSemiMixedTypes="0" containsNonDate="0" containsString="0"/>
    </cacheField>
    <cacheField name="[Measures].[Total Sales Volume]" caption="Total Sales Volume" numFmtId="0" hierarchy="81" level="32767"/>
    <cacheField name="[tbl_product_list].[Product].[Product]" caption="Product" numFmtId="0" hierarchy="43" level="1">
      <sharedItems count="4">
        <s v="Acupan Inj"/>
        <s v="Bioflor Cap"/>
        <s v="Bioflor Sach"/>
        <s v="Otipax"/>
      </sharedItems>
    </cacheField>
  </cacheFields>
  <cacheHierarchies count="99">
    <cacheHierarchy uniqueName="[Calendar].[Date Hierarchy]" caption="Date Hierarchy" time="1" defaultMemberUniqueName="[Calendar].[Date Hierarchy].[All]" allUniqueName="[Calendar].[Date Hierarchy].[All]" dimensionUniqueName="[Calendar]" displayFolder="" count="4" unbalanced="0">
      <fieldsUsage count="4">
        <fieldUsage x="-1"/>
        <fieldUsage x="1"/>
        <fieldUsage x="2"/>
        <fieldUsage x="3"/>
      </fieldsUsage>
    </cacheHierarchy>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0" memberValueDatatype="130" unbalanced="0"/>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2" memberValueDatatype="130" unbalanced="0">
      <fieldsUsage count="2">
        <fieldUsage x="-1"/>
        <fieldUsage x="0"/>
      </fieldsUsage>
    </cacheHierarchy>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fieldsUsage count="2">
        <fieldUsage x="-1"/>
        <fieldUsage x="5"/>
      </fieldsUsage>
    </cacheHierarchy>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oneField="1">
      <fieldsUsage count="1">
        <fieldUsage x="4"/>
      </fieldsUsage>
    </cacheHierarchy>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607870373" backgroundQuery="1" createdVersion="8" refreshedVersion="8" minRefreshableVersion="3" recordCount="0" supportSubquery="1" supportAdvancedDrill="1" xr:uid="{F953A66E-1A71-482D-AFBB-D0A43F8D191B}">
  <cacheSource type="external" connectionId="7"/>
  <cacheFields count="8">
    <cacheField name="[Calendar].[W_MonthName].[W_MonthName]" caption="W_MonthName" numFmtId="0" hierarchy="3" level="1">
      <sharedItems containsSemiMixedTypes="0" containsNonDate="0" containsString="0"/>
    </cacheField>
    <cacheField name="[Calendar].[Month_Name].[Month_Name]" caption="Month_Name" numFmtId="0" hierarchy="59" level="1">
      <sharedItems containsSemiMixedTypes="0" containsNonDate="0" containsString="0"/>
    </cacheField>
    <cacheField name="[Calendar].[Date Hierarchy].[Year]" caption="Year" numFmtId="0" level="1">
      <sharedItems containsSemiMixedTypes="0" containsNonDate="0" containsString="0"/>
    </cacheField>
    <cacheField name="[Calendar].[Date Hierarchy].[Month]" caption="Month" numFmtId="0" level="2">
      <sharedItems containsSemiMixedTypes="0" containsNonDate="0" containsString="0"/>
    </cacheField>
    <cacheField name="[Calendar].[Date Hierarchy].[DateColumn]" caption="DateColumn" numFmtId="0" level="3">
      <sharedItems containsSemiMixedTypes="0" containsNonDate="0" containsString="0"/>
    </cacheField>
    <cacheField name="[Measures].[Total Sales Volume]" caption="Total Sales Volume" numFmtId="0" hierarchy="81" level="32767"/>
    <cacheField name="[tbl_product_list].[Product].[Product]" caption="Product" numFmtId="0" hierarchy="43" level="1">
      <sharedItems count="4">
        <s v="Acupan Inj"/>
        <s v="Bioflor Cap"/>
        <s v="Bioflor Sach"/>
        <s v="Otipax"/>
      </sharedItems>
    </cacheField>
    <cacheField name="[Measures].[Total Product Target]" caption="Total Product Target" numFmtId="0" hierarchy="80" level="32767"/>
  </cacheFields>
  <cacheHierarchies count="99">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2" memberValueDatatype="130" unbalanced="0">
      <fieldsUsage count="2">
        <fieldUsage x="-1"/>
        <fieldUsage x="0"/>
      </fieldsUsage>
    </cacheHierarchy>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0"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fieldsUsage count="2">
        <fieldUsage x="-1"/>
        <fieldUsage x="6"/>
      </fieldsUsage>
    </cacheHierarchy>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2" memberValueDatatype="130" unbalanced="0" hidden="1">
      <fieldsUsage count="2">
        <fieldUsage x="-1"/>
        <fieldUsage x="1"/>
      </fieldsUsage>
    </cacheHierarchy>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oneField="1">
      <fieldsUsage count="1">
        <fieldUsage x="7"/>
      </fieldsUsage>
    </cacheHierarchy>
    <cacheHierarchy uniqueName="[Measures].[Total Sales Volume]" caption="Total Sales Volume" measure="1" displayFolder="" measureGroup="Orders" count="0" oneField="1">
      <fieldsUsage count="1">
        <fieldUsage x="5"/>
      </fieldsUsage>
    </cacheHierarchy>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610648152" backgroundQuery="1" createdVersion="8" refreshedVersion="8" minRefreshableVersion="3" recordCount="0" supportSubquery="1" supportAdvancedDrill="1" xr:uid="{99907FD8-CE43-4D22-AB93-BBA47A135A07}">
  <cacheSource type="external" connectionId="7"/>
  <cacheFields count="7">
    <cacheField name="[Calendar].[W_MonthName].[W_MonthName]" caption="W_MonthName" numFmtId="0" hierarchy="3" level="1">
      <sharedItems count="12">
        <s v="Jan"/>
        <s v="Feb"/>
        <s v="Mar"/>
        <s v="Apr"/>
        <s v="May"/>
        <s v="Jun"/>
        <s v="Jul"/>
        <s v="Aug"/>
        <s v="Sep"/>
        <s v="Oct"/>
        <s v="Nov"/>
        <s v="Dec"/>
      </sharedItems>
    </cacheField>
    <cacheField name="[Orders].[Product].[Product]" caption="Product" numFmtId="0" hierarchy="16" level="1">
      <sharedItems containsSemiMixedTypes="0" containsNonDate="0" containsString="0"/>
    </cacheField>
    <cacheField name="[Calendar].[Date Hierarchy].[Year]" caption="Year" numFmtId="0" level="1">
      <sharedItems containsSemiMixedTypes="0" containsNonDate="0" containsString="0"/>
    </cacheField>
    <cacheField name="[Calendar].[Date Hierarchy].[Month]" caption="Month" numFmtId="0" level="2">
      <sharedItems containsSemiMixedTypes="0" containsNonDate="0" containsString="0"/>
    </cacheField>
    <cacheField name="[Calendar].[Date Hierarchy].[DateColumn]" caption="DateColumn" numFmtId="0" level="3">
      <sharedItems containsSemiMixedTypes="0" containsNonDate="0" containsString="0"/>
    </cacheField>
    <cacheField name="[Measures].[Total Sales Volume]" caption="Total Sales Volume" numFmtId="0" hierarchy="81" level="32767"/>
    <cacheField name="[tbl_product_list].[Product].[Product]" caption="Product" numFmtId="0" hierarchy="43" level="1">
      <sharedItems containsSemiMixedTypes="0" containsNonDate="0" containsString="0"/>
    </cacheField>
  </cacheFields>
  <cacheHierarchies count="99">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2" memberValueDatatype="130" unbalanced="0">
      <fieldsUsage count="2">
        <fieldUsage x="-1"/>
        <fieldUsage x="0"/>
      </fieldsUsage>
    </cacheHierarchy>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0"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2" memberValueDatatype="130" unbalanced="0">
      <fieldsUsage count="2">
        <fieldUsage x="-1"/>
        <fieldUsage x="1"/>
      </fieldsUsage>
    </cacheHierarchy>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fieldsUsage count="2">
        <fieldUsage x="-1"/>
        <fieldUsage x="6"/>
      </fieldsUsage>
    </cacheHierarchy>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oneField="1">
      <fieldsUsage count="1">
        <fieldUsage x="5"/>
      </fieldsUsage>
    </cacheHierarchy>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611458337" backgroundQuery="1" createdVersion="8" refreshedVersion="8" minRefreshableVersion="3" recordCount="0" supportSubquery="1" supportAdvancedDrill="1" xr:uid="{82AF0E6D-BD31-4389-B6BF-212CFA893F39}">
  <cacheSource type="external" connectionId="7"/>
  <cacheFields count="5">
    <cacheField name="[Calendar].[Date Hierarchy].[Year]" caption="Year" numFmtId="0" level="1">
      <sharedItems containsSemiMixedTypes="0" containsNonDate="0" containsString="0"/>
    </cacheField>
    <cacheField name="[Calendar].[Date Hierarchy].[Month]" caption="Month" numFmtId="0" level="2">
      <sharedItems containsSemiMixedTypes="0" containsNonDate="0" containsString="0"/>
    </cacheField>
    <cacheField name="[Calendar].[Date Hierarchy].[DateColumn]" caption="DateColumn" numFmtId="0" level="3">
      <sharedItems containsSemiMixedTypes="0" containsNonDate="0" containsString="0"/>
    </cacheField>
    <cacheField name="[tbl_product_list].[Product].[Product]" caption="Product" numFmtId="0" hierarchy="43" level="1">
      <sharedItems count="4">
        <s v="Acupan Inj"/>
        <s v="Bioflor Cap"/>
        <s v="Bioflor Sach"/>
        <s v="Otipax"/>
      </sharedItems>
    </cacheField>
    <cacheField name="[Measures].[Week Target]" caption="Week Target" numFmtId="0" hierarchy="83" level="32767"/>
  </cacheFields>
  <cacheHierarchies count="99">
    <cacheHierarchy uniqueName="[Calendar].[Date Hierarchy]" caption="Date Hierarchy" time="1" defaultMemberUniqueName="[Calendar].[Date Hierarchy].[All]" allUniqueName="[Calendar].[Date Hierarchy].[All]" dimensionUniqueName="[Calendar]" displayFolder="" count="4" unbalanced="0">
      <fieldsUsage count="4">
        <fieldUsage x="-1"/>
        <fieldUsage x="0"/>
        <fieldUsage x="1"/>
        <fieldUsage x="2"/>
      </fieldsUsage>
    </cacheHierarchy>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0" memberValueDatatype="130" unbalanced="0"/>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0"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fieldsUsage count="2">
        <fieldUsage x="-1"/>
        <fieldUsage x="3"/>
      </fieldsUsage>
    </cacheHierarchy>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cacheHierarchy uniqueName="[Measures].[Percent Sales Achieved]" caption="Percent Sales Achieved" measure="1" displayFolder="" measureGroup="Orders" count="0"/>
    <cacheHierarchy uniqueName="[Measures].[Week Target]" caption="Week Target" measure="1" displayFolder="" measureGroup="Orders" count="0" oneField="1">
      <fieldsUsage count="1">
        <fieldUsage x="4"/>
      </fieldsUsage>
    </cacheHierarchy>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612268522" backgroundQuery="1" createdVersion="8" refreshedVersion="8" minRefreshableVersion="3" recordCount="0" supportSubquery="1" supportAdvancedDrill="1" xr:uid="{88E1D6DC-8B67-4B76-B590-242BF80B88DF}">
  <cacheSource type="external" connectionId="7"/>
  <cacheFields count="6">
    <cacheField name="[Calendar].[Date Hierarchy].[Year]" caption="Year" numFmtId="0" level="1">
      <sharedItems containsSemiMixedTypes="0" containsNonDate="0" containsString="0"/>
    </cacheField>
    <cacheField name="[Calendar].[Date Hierarchy].[Month]" caption="Month" numFmtId="0" level="2">
      <sharedItems containsSemiMixedTypes="0" containsNonDate="0" containsString="0"/>
    </cacheField>
    <cacheField name="[Calendar].[Date Hierarchy].[DateColumn]" caption="DateColumn" numFmtId="0" level="3">
      <sharedItems containsSemiMixedTypes="0" containsNonDate="0" containsString="0"/>
    </cacheField>
    <cacheField name="[Calendar].[W_MonthName].[W_MonthName]" caption="W_MonthName" numFmtId="0" hierarchy="3" level="1">
      <sharedItems containsSemiMixedTypes="0" containsNonDate="0" containsString="0"/>
    </cacheField>
    <cacheField name="[tbl_product_list].[Product].[Product]" caption="Product" numFmtId="0" hierarchy="43" level="1">
      <sharedItems count="4">
        <s v="Acupan Inj"/>
        <s v="Bioflor Cap"/>
        <s v="Bioflor Sach"/>
        <s v="Otipax"/>
      </sharedItems>
    </cacheField>
    <cacheField name="[Measures].[Total Product Target]" caption="Total Product Target" numFmtId="0" hierarchy="80" level="32767"/>
  </cacheFields>
  <cacheHierarchies count="99">
    <cacheHierarchy uniqueName="[Calendar].[Date Hierarchy]" caption="Date Hierarchy" time="1" defaultMemberUniqueName="[Calendar].[Date Hierarchy].[All]" allUniqueName="[Calendar].[Date Hierarchy].[All]" dimensionUniqueName="[Calendar]" displayFolder="" count="4" unbalanced="0">
      <fieldsUsage count="4">
        <fieldUsage x="-1"/>
        <fieldUsage x="0"/>
        <fieldUsage x="1"/>
        <fieldUsage x="2"/>
      </fieldsUsage>
    </cacheHierarchy>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2" memberValueDatatype="130" unbalanced="0">
      <fieldsUsage count="2">
        <fieldUsage x="-1"/>
        <fieldUsage x="3"/>
      </fieldsUsage>
    </cacheHierarchy>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0"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fieldsUsage count="2">
        <fieldUsage x="-1"/>
        <fieldUsage x="4"/>
      </fieldsUsage>
    </cacheHierarchy>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oneField="1">
      <fieldsUsage count="1">
        <fieldUsage x="5"/>
      </fieldsUsage>
    </cacheHierarchy>
    <cacheHierarchy uniqueName="[Measures].[Total Sales Volume]" caption="Total Sales Volume" measure="1" displayFolder="" measureGroup="Orders" count="0"/>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613888892" backgroundQuery="1" createdVersion="8" refreshedVersion="8" minRefreshableVersion="3" recordCount="0" supportSubquery="1" supportAdvancedDrill="1" xr:uid="{A881C248-B728-4B1F-956B-F306567D3943}">
  <cacheSource type="external" connectionId="7"/>
  <cacheFields count="3">
    <cacheField name="[Calendar].[Date Hierarchy].[Year]" caption="Year" numFmtId="0" level="1">
      <sharedItems containsSemiMixedTypes="0" containsString="0" containsNumber="1" containsInteger="1" minValue="2024" maxValue="2024" count="1">
        <n v="2024"/>
      </sharedItems>
      <extLst>
        <ext xmlns:x15="http://schemas.microsoft.com/office/spreadsheetml/2010/11/main" uri="{4F2E5C28-24EA-4eb8-9CBF-B6C8F9C3D259}">
          <x15:cachedUniqueNames>
            <x15:cachedUniqueName index="0" name="[Calendar].[Date Hierarchy].[Year].&amp;[2024]"/>
          </x15:cachedUniqueNames>
        </ext>
      </extLst>
    </cacheField>
    <cacheField name="[Calendar].[Date Hierarchy].[Month]" caption="Month" numFmtId="0" level="2">
      <sharedItems containsSemiMixedTypes="0" containsNonDate="0" containsString="0"/>
    </cacheField>
    <cacheField name="[Calendar].[Date Hierarchy].[DateColumn]" caption="DateColumn" numFmtId="0" level="3">
      <sharedItems containsSemiMixedTypes="0" containsNonDate="0" containsString="0"/>
    </cacheField>
  </cacheFields>
  <cacheHierarchies count="99">
    <cacheHierarchy uniqueName="[Calendar].[Date Hierarchy]" caption="Date Hierarchy" time="1" defaultMemberUniqueName="[Calendar].[Date Hierarchy].[All]" allUniqueName="[Calendar].[Date Hierarchy].[All]" dimensionUniqueName="[Calendar]" displayFolder="" count="4" unbalanced="0">
      <fieldsUsage count="4">
        <fieldUsage x="-1"/>
        <fieldUsage x="0"/>
        <fieldUsage x="1"/>
        <fieldUsage x="2"/>
      </fieldsUsage>
    </cacheHierarchy>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0" memberValueDatatype="130" unbalanced="0"/>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0"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0" memberValueDatatype="130" unbalanced="0"/>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615509262" backgroundQuery="1" createdVersion="8" refreshedVersion="8" minRefreshableVersion="3" recordCount="0" supportSubquery="1" supportAdvancedDrill="1" xr:uid="{8775CDD8-3ADA-4EC1-A793-AF00773EA728}">
  <cacheSource type="external" connectionId="7"/>
  <cacheFields count="7">
    <cacheField name="[Calendar].[W_MonthName].[W_MonthName]" caption="W_MonthName" numFmtId="0" hierarchy="3" level="1">
      <sharedItems containsSemiMixedTypes="0" containsNonDate="0" containsString="0"/>
    </cacheField>
    <cacheField name="[Calendar].[WeekNumber].[WeekNumber]" caption="WeekNumber" numFmtId="0" hierarchy="6" level="1">
      <sharedItems containsSemiMixedTypes="0" containsString="0" containsNumber="1" containsInteger="1" minValue="6" maxValue="9" count="4">
        <n v="6"/>
        <n v="7"/>
        <n v="8"/>
        <n v="9"/>
      </sharedItems>
      <extLst>
        <ext xmlns:x15="http://schemas.microsoft.com/office/spreadsheetml/2010/11/main" uri="{4F2E5C28-24EA-4eb8-9CBF-B6C8F9C3D259}">
          <x15:cachedUniqueNames>
            <x15:cachedUniqueName index="0" name="[Calendar].[WeekNumber].&amp;[6]"/>
            <x15:cachedUniqueName index="1" name="[Calendar].[WeekNumber].&amp;[7]"/>
            <x15:cachedUniqueName index="2" name="[Calendar].[WeekNumber].&amp;[8]"/>
            <x15:cachedUniqueName index="3" name="[Calendar].[WeekNumber].&amp;[9]"/>
          </x15:cachedUniqueNames>
        </ext>
      </extLst>
    </cacheField>
    <cacheField name="[Measures].[Total Sales Volume]" caption="Total Sales Volume" numFmtId="0" hierarchy="81" level="32767"/>
    <cacheField name="[tbl_product_list].[Product].[Product]" caption="Product" numFmtId="0" hierarchy="43" level="1">
      <sharedItems count="4">
        <s v="Acupan Inj"/>
        <s v="Bioflor Cap"/>
        <s v="Bioflor Sach"/>
        <s v="Otipax"/>
      </sharedItems>
    </cacheField>
    <cacheField name="[Calendar].[Date Hierarchy].[Year]" caption="Year" numFmtId="0" level="1">
      <sharedItems containsSemiMixedTypes="0" containsNonDate="0" containsString="0"/>
    </cacheField>
    <cacheField name="[Calendar].[Date Hierarchy].[Month]" caption="Month" numFmtId="0" level="2">
      <sharedItems containsSemiMixedTypes="0" containsNonDate="0" containsString="0"/>
    </cacheField>
    <cacheField name="[Calendar].[Date Hierarchy].[DateColumn]" caption="DateColumn" numFmtId="0" level="3">
      <sharedItems containsSemiMixedTypes="0" containsNonDate="0" containsString="0"/>
    </cacheField>
  </cacheFields>
  <cacheHierarchies count="99">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2" memberValueDatatype="130" unbalanced="0">
      <fieldsUsage count="2">
        <fieldUsage x="-1"/>
        <fieldUsage x="0"/>
      </fieldsUsage>
    </cacheHierarchy>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0" memberValueDatatype="130" unbalanced="0"/>
    <cacheHierarchy uniqueName="[Calendar].[WeekNumber]" caption="WeekNumber" attribute="1" time="1" defaultMemberUniqueName="[Calendar].[WeekNumber].[All]" allUniqueName="[Calendar].[WeekNumber].[All]" dimensionUniqueName="[Calendar]" displayFolder="" count="2" memberValueDatatype="20" unbalanced="0">
      <fieldsUsage count="2">
        <fieldUsage x="-1"/>
        <fieldUsage x="1"/>
      </fieldsUsage>
    </cacheHierarchy>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fieldsUsage count="2">
        <fieldUsage x="-1"/>
        <fieldUsage x="3"/>
      </fieldsUsage>
    </cacheHierarchy>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oneField="1">
      <fieldsUsage count="1">
        <fieldUsage x="2"/>
      </fieldsUsage>
    </cacheHierarchy>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622800929" backgroundQuery="1" createdVersion="8" refreshedVersion="8" minRefreshableVersion="3" recordCount="0" supportSubquery="1" supportAdvancedDrill="1" xr:uid="{D3E31F3E-DE0B-423C-A5D9-BB8CD201AE76}">
  <cacheSource type="external" connectionId="7"/>
  <cacheFields count="12">
    <cacheField name="[Calendar].[Month_Name].[Month_Name]" caption="Month_Name" numFmtId="0" hierarchy="59" level="1">
      <sharedItems count="12">
        <s v="Jan"/>
        <s v="Feb"/>
        <s v="Mar"/>
        <s v="Apr"/>
        <s v="May"/>
        <s v="Jun"/>
        <s v="Jul"/>
        <s v="Aug"/>
        <s v="Sep"/>
        <s v="Oct"/>
        <s v="Nov"/>
        <s v="Dec"/>
      </sharedItems>
    </cacheField>
    <cacheField name="[Orders].[Facility].[Facility]" caption="Facility" numFmtId="0" hierarchy="8" level="1">
      <sharedItems count="1">
        <s v="37 Military Hospital"/>
      </sharedItems>
    </cacheField>
    <cacheField name="[Orders].[Product].[Product]" caption="Product" numFmtId="0" hierarchy="16" level="1">
      <sharedItems count="4">
        <s v="Acupan Inj"/>
        <s v="Otipax"/>
        <s v="Bioflor Cap"/>
        <s v="Bioflor Sach"/>
      </sharedItems>
    </cacheField>
    <cacheField name="[tblCME].[Facility].[Facility]" caption="Facility" numFmtId="0" hierarchy="47" level="1">
      <sharedItems containsSemiMixedTypes="0" containsNonDate="0" containsString="0"/>
    </cacheField>
    <cacheField name="[Calendar].[W_MonthName].[W_MonthName]" caption="W_MonthName" numFmtId="0" hierarchy="3" level="1">
      <sharedItems count="4">
        <s v="Jan"/>
        <s v="Aug"/>
        <s v="Nov"/>
        <s v="Dec"/>
      </sharedItems>
      <extLst>
        <ext xmlns:x15="http://schemas.microsoft.com/office/spreadsheetml/2010/11/main" uri="{4F2E5C28-24EA-4eb8-9CBF-B6C8F9C3D259}">
          <x15:cachedUniqueNames>
            <x15:cachedUniqueName index="0" name="[Calendar].[W_MonthName].&amp;[Jan]"/>
            <x15:cachedUniqueName index="1" name="[Calendar].[W_MonthName].&amp;[Aug]"/>
            <x15:cachedUniqueName index="2" name="[Calendar].[W_MonthName].&amp;[Nov]"/>
            <x15:cachedUniqueName index="3" name="[Calendar].[W_MonthName].&amp;[Dec]"/>
          </x15:cachedUniqueNames>
        </ext>
      </extLst>
    </cacheField>
    <cacheField name="[Calendar].[Date Hierarchy].[Year]" caption="Year" numFmtId="0" level="1">
      <sharedItems containsSemiMixedTypes="0" containsString="0" containsNumber="1" containsInteger="1" minValue="2023" maxValue="2024" count="2">
        <n v="2023"/>
        <n v="2024"/>
      </sharedItems>
      <extLst>
        <ext xmlns:x15="http://schemas.microsoft.com/office/spreadsheetml/2010/11/main" uri="{4F2E5C28-24EA-4eb8-9CBF-B6C8F9C3D259}">
          <x15:cachedUniqueNames>
            <x15:cachedUniqueName index="0" name="[Calendar].[Date Hierarchy].[Year].&amp;[2023]"/>
            <x15:cachedUniqueName index="1" name="[Calendar].[Date Hierarchy].[Year].&amp;[2024]"/>
          </x15:cachedUniqueNames>
        </ext>
      </extLst>
    </cacheField>
    <cacheField name="[Calendar].[Date Hierarchy].[Month]" caption="Month" numFmtId="0" level="2">
      <sharedItems containsSemiMixedTypes="0" containsNonDate="0" containsString="0"/>
    </cacheField>
    <cacheField name="[Calendar].[Date Hierarchy].[DateColumn]" caption="DateColumn" numFmtId="0" level="3">
      <sharedItems containsSemiMixedTypes="0" containsNonDate="0" containsString="0"/>
    </cacheField>
    <cacheField name="[tbl_product_list].[Product].[Product]" caption="Product" numFmtId="0" hierarchy="43" level="1">
      <sharedItems count="2">
        <s v="Acupan Inj"/>
        <s v="Otipax"/>
      </sharedItems>
    </cacheField>
    <cacheField name="[tbl_Customers].[Facility Type].[Facility Type]" caption="Facility Type" numFmtId="0" hierarchy="36" level="1">
      <sharedItems containsSemiMixedTypes="0" containsNonDate="0" containsString="0"/>
    </cacheField>
    <cacheField name="[Measures].[Total Sales Volume]" caption="Total Sales Volume" numFmtId="0" hierarchy="81" level="32767"/>
    <cacheField name="[tbl_Customers].[Territory].[Territory]" caption="Territory" numFmtId="0" hierarchy="41" level="1">
      <sharedItems containsSemiMixedTypes="0" containsNonDate="0" containsString="0"/>
    </cacheField>
  </cacheFields>
  <cacheHierarchies count="99">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2" memberValueDatatype="130" unbalanced="0">
      <fieldsUsage count="2">
        <fieldUsage x="-1"/>
        <fieldUsage x="4"/>
      </fieldsUsage>
    </cacheHierarchy>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0"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2" memberValueDatatype="130" unbalanced="0">
      <fieldsUsage count="2">
        <fieldUsage x="-1"/>
        <fieldUsage x="1"/>
      </fieldsUsage>
    </cacheHierarchy>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2" memberValueDatatype="130" unbalanced="0">
      <fieldsUsage count="2">
        <fieldUsage x="-1"/>
        <fieldUsage x="2"/>
      </fieldsUsage>
    </cacheHierarchy>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2" memberValueDatatype="130" unbalanced="0">
      <fieldsUsage count="2">
        <fieldUsage x="-1"/>
        <fieldUsage x="9"/>
      </fieldsUsage>
    </cacheHierarchy>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2" memberValueDatatype="130" unbalanced="0">
      <fieldsUsage count="2">
        <fieldUsage x="-1"/>
        <fieldUsage x="11"/>
      </fieldsUsage>
    </cacheHierarchy>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fieldsUsage count="2">
        <fieldUsage x="-1"/>
        <fieldUsage x="8"/>
      </fieldsUsage>
    </cacheHierarchy>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2" memberValueDatatype="130" unbalanced="0">
      <fieldsUsage count="2">
        <fieldUsage x="-1"/>
        <fieldUsage x="3"/>
      </fieldsUsage>
    </cacheHierarchy>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2" memberValueDatatype="130" unbalanced="0" hidden="1">
      <fieldsUsage count="2">
        <fieldUsage x="-1"/>
        <fieldUsage x="0"/>
      </fieldsUsage>
    </cacheHierarchy>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oneField="1">
      <fieldsUsage count="1">
        <fieldUsage x="10"/>
      </fieldsUsage>
    </cacheHierarchy>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626157408" backgroundQuery="1" createdVersion="8" refreshedVersion="8" minRefreshableVersion="3" recordCount="0" supportSubquery="1" supportAdvancedDrill="1" xr:uid="{56C28F7D-A374-460A-9015-F492557122AC}">
  <cacheSource type="external" connectionId="7"/>
  <cacheFields count="3">
    <cacheField name="[tblCME].[Activity].[Activity]" caption="Activity" numFmtId="0" hierarchy="44" level="1">
      <sharedItems count="9">
        <s v="Association"/>
        <s v="Hospital RP"/>
        <s v="Hospital RP*"/>
        <s v="Nurses Training"/>
        <s v="Pharmacy Cluster"/>
        <s v="Pharmacy Cluster*"/>
        <s v="Pharmacy RP"/>
        <s v="RTM"/>
        <s v="RTM*"/>
      </sharedItems>
    </cacheField>
    <cacheField name="[Measures].[Count of Facility]" caption="Count of Facility" numFmtId="0" hierarchy="76" level="32767"/>
    <cacheField name="[tblCME].[Date (Month)].[Date (Month)]" caption="Date (Month)" numFmtId="0" hierarchy="46" level="1">
      <sharedItems containsSemiMixedTypes="0" containsNonDate="0" containsString="0"/>
    </cacheField>
  </cacheFields>
  <cacheHierarchies count="99">
    <cacheHierarchy uniqueName="[Calendar].[Date Hierarchy]" caption="Date Hierarchy" time="1" defaultMemberUniqueName="[Calendar].[Date Hierarchy].[All]" allUniqueName="[Calendar].[Date Hierarchy].[All]" dimensionUniqueName="[Calendar]" displayFolder="" count="0"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0" memberValueDatatype="130" unbalanced="0"/>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0"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0" memberValueDatatype="130" unbalanced="0"/>
    <cacheHierarchy uniqueName="[tblCME].[Activity]" caption="Activity" attribute="1" defaultMemberUniqueName="[tblCME].[Activity].[All]" allUniqueName="[tblCME].[Activity].[All]" dimensionUniqueName="[tblCME]" displayFolder="" count="2" memberValueDatatype="130" unbalanced="0">
      <fieldsUsage count="2">
        <fieldUsage x="-1"/>
        <fieldUsage x="0"/>
      </fieldsUsage>
    </cacheHierarchy>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2" memberValueDatatype="130" unbalanced="0">
      <fieldsUsage count="2">
        <fieldUsage x="-1"/>
        <fieldUsage x="2"/>
      </fieldsUsage>
    </cacheHierarchy>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oneField="1">
      <fieldsUsage count="1">
        <fieldUsage x="1"/>
      </fieldsUsage>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41.496628819441" createdVersion="8" refreshedVersion="8" minRefreshableVersion="3" recordCount="16" xr:uid="{8BB37495-A534-4977-AAFC-308AACEC3C8A}">
  <cacheSource type="worksheet">
    <worksheetSource name="Table8"/>
  </cacheSource>
  <cacheFields count="7">
    <cacheField name="Facility" numFmtId="0">
      <sharedItems containsBlank="1"/>
    </cacheField>
    <cacheField name="Product" numFmtId="0">
      <sharedItems containsBlank="1" count="5">
        <s v="Bioflor Sach"/>
        <s v="Otipax"/>
        <s v="Acupan Inj"/>
        <m/>
        <s v="Bioflor Cap" u="1"/>
      </sharedItems>
    </cacheField>
    <cacheField name="Qty" numFmtId="0">
      <sharedItems containsString="0" containsBlank="1" containsNumber="1" containsInteger="1" minValue="10" maxValue="50"/>
    </cacheField>
    <cacheField name="Other Rep" numFmtId="0">
      <sharedItems containsNonDate="0" containsString="0" containsBlank="1"/>
    </cacheField>
    <cacheField name="Notes" numFmtId="0">
      <sharedItems containsBlank="1"/>
    </cacheField>
    <cacheField name="My Qty" numFmtId="0">
      <sharedItems containsString="0" containsBlank="1" containsNumber="1" containsInteger="1" minValue="0" maxValue="50"/>
    </cacheField>
    <cacheField name="Note" numFmtId="0">
      <sharedItems containsBlank="1"/>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41.496629166664" createdVersion="8" refreshedVersion="8" minRefreshableVersion="3" recordCount="215" xr:uid="{929CB398-B166-495E-90A5-04173904F464}">
  <cacheSource type="worksheet">
    <worksheetSource name="tbl_targeted_CustomerList"/>
  </cacheSource>
  <cacheFields count="27">
    <cacheField name="Facility Type" numFmtId="0">
      <sharedItems/>
    </cacheField>
    <cacheField name="Territory" numFmtId="0">
      <sharedItems count="14">
        <s v="Cantonments_Labone"/>
        <s v="Achimota_Dome_Kwabenya_Haatso"/>
        <s v="Spintex_Sakumono"/>
        <s v="_Out Station"/>
        <s v="AirportCity_Dzorwulu"/>
        <s v="Amrahia_Oyibi_Dodowa"/>
        <s v="Ashaiman"/>
        <s v="Legon_Madina_Adenta_Oyarifa"/>
        <s v="Tema - Main"/>
        <s v="Tema - Dawhenya"/>
        <s v="Amasaman_Ablekuma_Pokuase_Taifa_Medie"/>
        <s v="Teshie_Nungua"/>
        <s v="Tema - Afienya"/>
        <s v="N/A" u="1"/>
      </sharedItems>
    </cacheField>
    <cacheField name="Visible" numFmtId="0">
      <sharedItems containsSemiMixedTypes="0" containsString="0" containsNumber="1" containsInteger="1" minValue="1" maxValue="1"/>
    </cacheField>
    <cacheField name="Facility" numFmtId="0">
      <sharedItems containsBlank="1" count="122">
        <s v="37 Military Hospital"/>
        <s v="Achimota Hospital"/>
        <s v="Add Pharma Wholesale"/>
        <s v="AGA Hospital, Obuosi"/>
        <s v="Airport Women's Hospital"/>
        <s v="Akatsi Municipal Hospital"/>
        <s v="Amanfro Pharmacy"/>
        <s v="Ashaiman Pharmacy"/>
        <s v="Asokwa Children's Hospital"/>
        <s v="Atomic Road Pharmacy"/>
        <s v="Bedita Pharmaceuticals"/>
        <s v="Biolink Pharmacy, Dodowa"/>
        <s v="Burma Camp Pharmacy"/>
        <s v="Care Channel Pharmacy"/>
        <s v="Catholic Hospital, Battor"/>
        <s v="Chasca Pharmacy"/>
        <s v="Chris Pharma, Kdua"/>
        <s v="Coy Paediatrics, Comm 6"/>
        <s v="CureAid Pharmacy, Adenta"/>
        <s v="Danpong Medical Center"/>
        <s v="Darbem Clinic"/>
        <s v="Del International Hospital"/>
        <s v="Dosty Pharmacy"/>
        <s v="Drugix Pharmacy"/>
        <s v="Dzomoko Medical Center"/>
        <s v="Eastern Regional Hospital"/>
        <s v="ECPL Wholesale"/>
        <s v="Ekuus Pharmacy"/>
        <s v="Equity Pharmacy"/>
        <s v="Eric Chemist, Akosombo"/>
        <s v="Ernest Chemist RW"/>
        <s v="Evercare Health Services, Pharmacy"/>
        <s v="Family Health Hospital"/>
        <s v="Focos Orthopaedic Hospital"/>
        <s v="Ga East Municipal Hospital"/>
        <s v="Ga North Municipal Hospital"/>
        <s v="Gabson Pharmacy, Koforidua"/>
        <s v="GAEC Hospital"/>
        <s v="Hale Pharmacy"/>
        <s v="Healthwise Medical Center, Tema"/>
        <s v="Ho Municipal Hospital"/>
        <s v="Ho Teaching Hospital"/>
        <s v="Inkoom Hospital"/>
        <s v="International Maritime Hospital (IMaH)"/>
        <s v="Jubail Specialist Hospital"/>
        <s v="Kofikrom Pharmacy"/>
        <s v="Komfo Anokye Teaching Hospital"/>
        <s v="Kopa Clinic, Krachi"/>
        <s v="Lagoon Clinic"/>
        <s v="Leetonia Pharmacy Wholesale"/>
        <s v="Legon Hospital"/>
        <s v="Lekma Hospital"/>
        <s v="Living Waters Hospital"/>
        <s v="Lloylan Pharmacy"/>
        <s v="Madina Estate Pharmacy"/>
        <s v="Madina Polyclinic, Rawlings Circle"/>
        <s v="Matell Chemists"/>
        <s v="Maternal and Child Health Hospital"/>
        <s v="Medifem Hospital"/>
        <s v="Medimart Pharmacy"/>
        <s v="Meditab Pharmacy"/>
        <s v="Naabson Pharmacy, Tema"/>
        <s v="Narh-Bita Hospital"/>
        <s v="Nu Med Pharmacy"/>
        <s v="Nyaho Medical Center, Airport"/>
        <s v="ObaantanPa Hospital"/>
        <s v="Ogbojo Polyclinic"/>
        <s v="Origin Chemist"/>
        <s v="P&amp;J Pharmacy, Nsawam"/>
        <s v="Palace Pharmacy"/>
        <s v="Pentecost Hospital, Madina"/>
        <s v="Pharmageorge Pharmacy RW"/>
        <s v="Police Hospital"/>
        <s v="Port Medical Center"/>
        <s v="Presby Hospital, Donkokrom Afram Plains"/>
        <s v="Proh Pharmacy"/>
        <s v="Prolife Pharmacy"/>
        <s v="Randy Pharmacy"/>
        <s v="Rock Chemists, Kwabenya"/>
        <s v="Selack Pharmacy, Akatsi"/>
        <s v="St. Dominic's Hospital"/>
        <s v="St. John of God Hospital"/>
        <s v="St. Joseph's Hospital"/>
        <s v="Sunyani SDA Hospital"/>
        <s v="Tema General Hospital"/>
        <s v="Tema Polyclinic C2"/>
        <s v="The Bank Hospital"/>
        <s v="Top Up Pharmacy"/>
        <s v="Trafalgar Gate Pharmacy"/>
        <s v="Trust Hospital"/>
        <s v="UGMC"/>
        <s v="Unicom Retail Depo"/>
        <s v="Unicom Wholesale - Ashaiman"/>
        <s v="Unicom Wholesale - Dome"/>
        <s v="Unicom Wholesale - Kumasi"/>
        <s v="Unicom Wholesale - Nanakrom"/>
        <s v="Unicom Wholesale - Ofankor"/>
        <s v="Unicom Wholesale - Tantra"/>
        <s v="Valley View SDA Hospital"/>
        <s v="VRA Hospital"/>
        <s v="Worldview Pharmacy"/>
        <s v="Pharmageorge Pharmacy" u="1"/>
        <s v="Lister Hospital" u="1"/>
        <s v="Top Up Pharmacy WS, C11" u="1"/>
        <m u="1"/>
        <s v="Brobbson Pharmacy" u="1"/>
        <s v="Bubune Pharmacy Retail" u="1"/>
        <s v="Citi &amp; Fit Pharmacy" u="1"/>
        <s v="Euracare Advanced Diagnostics and Heart Centre" u="1"/>
        <s v="Kingstreet Pharmacy" u="1"/>
        <s v="Nissi Pharmacy" u="1"/>
        <s v="Prime Pharmacy" u="1"/>
        <s v="Bemuah Royal Hospital" u="1"/>
        <s v="Bengali Hospital" u="1"/>
        <s v="Verdi Pharmacy" u="1"/>
        <s v="Widama Pharmacy" u="1"/>
        <s v="Lloyan Pharmacy" u="1"/>
        <s v="Hale Pharmacy, Achimota" u="1"/>
        <s v="Ashaiman Polyclinic" u="1"/>
        <s v="C&amp;J Medicare Hospital and Diagnostic Centre" u="1"/>
        <s v="Christian Medical Center" u="1"/>
        <s v="25 Medical Center" u="1"/>
      </sharedItems>
    </cacheField>
    <cacheField name="Products" numFmtId="0">
      <sharedItems containsBlank="1" count="5">
        <s v="Acupan Inj"/>
        <s v="Bioflor Sach"/>
        <s v="Otipax"/>
        <s v="Bioflor Cap"/>
        <m u="1"/>
      </sharedItems>
    </cacheField>
    <cacheField name="Total Purc Qty" numFmtId="0">
      <sharedItems containsSemiMixedTypes="0" containsString="0" containsNumber="1" containsInteger="1" minValue="0" maxValue="2740"/>
    </cacheField>
    <cacheField name="Rec Total Qty" numFmtId="0">
      <sharedItems containsSemiMixedTypes="0" containsString="0" containsNumber="1" containsInteger="1" minValue="0" maxValue="2140"/>
    </cacheField>
    <cacheField name="PYs Purc Qty" numFmtId="0">
      <sharedItems containsSemiMixedTypes="0" containsString="0" containsNumber="1" containsInteger="1" minValue="0" maxValue="2100"/>
    </cacheField>
    <cacheField name="PYs Rec Qty" numFmtId="0">
      <sharedItems containsSemiMixedTypes="0" containsString="0" containsNumber="1" containsInteger="1" minValue="0" maxValue="1500"/>
    </cacheField>
    <cacheField name="PYs Run Rate" numFmtId="1">
      <sharedItems containsMixedTypes="1" containsNumber="1" minValue="0.32028469750889677" maxValue="200.89285714285714"/>
    </cacheField>
    <cacheField name="My PYs Run Rate" numFmtId="1">
      <sharedItems containsMixedTypes="1" containsNumber="1" minValue="0.32028469750889677" maxValue="120.53571428571428"/>
    </cacheField>
    <cacheField name="2024 Forecast Usage" numFmtId="1">
      <sharedItems containsMixedTypes="1" containsNumber="1" minValue="0" maxValue="1446.4285714285713"/>
    </cacheField>
    <cacheField name="2024 Forecast Purchase Qty" numFmtId="1">
      <sharedItems containsMixedTypes="1" containsNumber="1" minValue="-52.840909090909093" maxValue="991.36633663366342"/>
    </cacheField>
    <cacheField name="2024 Allocation" numFmtId="0">
      <sharedItems containsSemiMixedTypes="0" containsString="0" containsNumber="1" containsInteger="1" minValue="4" maxValue="2500"/>
    </cacheField>
    <cacheField name="2024 Current Predicted Ach" numFmtId="1">
      <sharedItems containsMixedTypes="1" containsNumber="1" minValue="-52.840909090909093" maxValue="991.36633663366342"/>
    </cacheField>
    <cacheField name="2024 Achieved" numFmtId="0">
      <sharedItems containsSemiMixedTypes="0" containsString="0" containsNumber="1" containsInteger="1" minValue="0" maxValue="640"/>
    </cacheField>
    <cacheField name="2024 % Achieved" numFmtId="9">
      <sharedItems containsSemiMixedTypes="0" containsString="0" containsNumber="1" minValue="0" maxValue="1.25"/>
    </cacheField>
    <cacheField name="First Purc Date" numFmtId="169">
      <sharedItems containsDate="1" containsMixedTypes="1" minDate="2023-01-10T00:00:00" maxDate="2023-11-30T00:00:00"/>
    </cacheField>
    <cacheField name="Last Purc Date PY" numFmtId="169">
      <sharedItems containsDate="1" containsMixedTypes="1" minDate="2023-01-11T00:00:00" maxDate="2023-12-23T00:00:00"/>
    </cacheField>
    <cacheField name="Projected_x000a_Growth" numFmtId="9">
      <sharedItems containsMixedTypes="1" containsNumber="1" minValue="-0.72222222222222221" maxValue="24"/>
    </cacheField>
    <cacheField name="Contribution _x000a_to 2024 Target" numFmtId="9">
      <sharedItems containsSemiMixedTypes="0" containsString="0" containsNumber="1" minValue="6.0606060606060606E-4" maxValue="0.3843788437884379"/>
    </cacheField>
    <cacheField name="Strategy" numFmtId="9">
      <sharedItems/>
    </cacheField>
    <cacheField name="Run Rate" numFmtId="1">
      <sharedItems containsMixedTypes="1" containsNumber="1" minValue="0.32028469750889677" maxValue="180.51575931232094"/>
    </cacheField>
    <cacheField name="My Run Rate" numFmtId="1">
      <sharedItems containsMixedTypes="1" containsNumber="1" minValue="0.32028469750889677" maxValue="128.93982808022923"/>
    </cacheField>
    <cacheField name="Last Purc Date" numFmtId="15">
      <sharedItems containsDate="1" containsMixedTypes="1" minDate="2023-01-11T00:00:00" maxDate="2024-02-20T00:00:00"/>
    </cacheField>
    <cacheField name="Last Purchase Qty" numFmtId="0">
      <sharedItems containsMixedTypes="1" containsNumber="1" containsInteger="1" minValue="0" maxValue="600"/>
    </cacheField>
    <cacheField name="Next Purchase Date" numFmtId="169">
      <sharedItems containsDate="1" containsMixedTypes="1" minDate="2023-09-09T00:00:00" maxDate="2026-05-27T00:00:00"/>
    </cacheField>
  </cacheFields>
  <extLst>
    <ext xmlns:x14="http://schemas.microsoft.com/office/spreadsheetml/2009/9/main" uri="{725AE2AE-9491-48be-B2B4-4EB974FC3084}">
      <x14:pivotCacheDefinition pivotCacheId="188967559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2.663460300922" backgroundQuery="1" createdVersion="8" refreshedVersion="8" minRefreshableVersion="3" recordCount="0" supportSubquery="1" supportAdvancedDrill="1" xr:uid="{72588B88-7EA4-4CF7-BD9C-4C822761B329}">
  <cacheSource type="external" connectionId="7"/>
  <cacheFields count="9">
    <cacheField name="[Measures].[Total Sales Volume]" caption="Total Sales Volume" numFmtId="0" hierarchy="81" level="32767"/>
    <cacheField name="[Calendar].[Date Hierarchy].[Year]" caption="Year" numFmtId="0" level="1">
      <sharedItems containsSemiMixedTypes="0" containsNonDate="0" containsString="0"/>
    </cacheField>
    <cacheField name="[Calendar].[Date Hierarchy].[Month]" caption="Month" numFmtId="0" level="2">
      <sharedItems containsSemiMixedTypes="0" containsNonDate="0" containsString="0"/>
    </cacheField>
    <cacheField name="[Calendar].[Date Hierarchy].[DateColumn]" caption="DateColumn" numFmtId="0" level="3">
      <sharedItems containsSemiMixedTypes="0" containsNonDate="0" containsString="0"/>
    </cacheField>
    <cacheField name="[tbl_product_list].[Product].[Product]" caption="Product" numFmtId="0" hierarchy="43" level="1">
      <sharedItems count="4">
        <s v="Acupan Inj"/>
        <s v="Bioflor Cap"/>
        <s v="Bioflor Sach"/>
        <s v="Otipax"/>
      </sharedItems>
    </cacheField>
    <cacheField name="[Measures].[Percent Sales Achieved]" caption="Percent Sales Achieved" numFmtId="0" hierarchy="82" level="32767"/>
    <cacheField name="[Measures].[Total Product Target]" caption="Total Product Target" numFmtId="0" hierarchy="80" level="32767"/>
    <cacheField name="[Measures].[YTD Sales]" caption="YTD Sales" numFmtId="0" hierarchy="86" level="32767"/>
    <cacheField name="[Calendar].[W_MonthName].[W_MonthName]" caption="W_MonthName" numFmtId="0" hierarchy="3" level="1">
      <sharedItems containsSemiMixedTypes="0" containsNonDate="0" containsString="0"/>
    </cacheField>
  </cacheFields>
  <cacheHierarchies count="99">
    <cacheHierarchy uniqueName="[Calendar].[Date Hierarchy]" caption="Date Hierarchy" time="1" defaultMemberUniqueName="[Calendar].[Date Hierarchy].[All]" allUniqueName="[Calendar].[Date Hierarchy].[All]" dimensionUniqueName="[Calendar]" displayFolder="" count="4" unbalanced="0">
      <fieldsUsage count="4">
        <fieldUsage x="-1"/>
        <fieldUsage x="1"/>
        <fieldUsage x="2"/>
        <fieldUsage x="3"/>
      </fieldsUsage>
    </cacheHierarchy>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2" memberValueDatatype="130" unbalanced="0">
      <fieldsUsage count="2">
        <fieldUsage x="-1"/>
        <fieldUsage x="8"/>
      </fieldsUsage>
    </cacheHierarchy>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2"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fieldsUsage count="2">
        <fieldUsage x="-1"/>
        <fieldUsage x="4"/>
      </fieldsUsage>
    </cacheHierarchy>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oneField="1">
      <fieldsUsage count="1">
        <fieldUsage x="6"/>
      </fieldsUsage>
    </cacheHierarchy>
    <cacheHierarchy uniqueName="[Measures].[Total Sales Volume]" caption="Total Sales Volume" measure="1" displayFolder="" measureGroup="Orders" count="0" oneField="1">
      <fieldsUsage count="1">
        <fieldUsage x="0"/>
      </fieldsUsage>
    </cacheHierarchy>
    <cacheHierarchy uniqueName="[Measures].[Percent Sales Achieved]" caption="Percent Sales Achieved" measure="1" displayFolder="" measureGroup="Orders" count="0" oneField="1">
      <fieldsUsage count="1">
        <fieldUsage x="5"/>
      </fieldsUsage>
    </cacheHierarchy>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oneField="1">
      <fieldsUsage count="1">
        <fieldUsage x="7"/>
      </fieldsUsage>
    </cacheHierarchy>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2.663463425924" backgroundQuery="1" createdVersion="8" refreshedVersion="8" minRefreshableVersion="3" recordCount="0" supportSubquery="1" supportAdvancedDrill="1" xr:uid="{343D825E-2713-4917-A393-020A5AF87C52}">
  <cacheSource type="external" connectionId="7"/>
  <cacheFields count="8">
    <cacheField name="[Calendar].[Date Hierarchy].[Year]" caption="Year" numFmtId="0" level="1">
      <sharedItems containsSemiMixedTypes="0" containsNonDate="0" containsString="0"/>
    </cacheField>
    <cacheField name="[Calendar].[Date Hierarchy].[Month]" caption="Month" numFmtId="0" level="2">
      <sharedItems containsSemiMixedTypes="0" containsNonDate="0" containsString="0"/>
    </cacheField>
    <cacheField name="[Calendar].[Date Hierarchy].[DateColumn]" caption="DateColumn" numFmtId="0" level="3">
      <sharedItems containsSemiMixedTypes="0" containsNonDate="0" containsString="0"/>
    </cacheField>
    <cacheField name="[Measures].[Target Line]" caption="Target Line" numFmtId="0" hierarchy="85" level="32767"/>
    <cacheField name="[tbl_product_list].[Product].[Product]" caption="Product" numFmtId="0" hierarchy="43" level="1">
      <sharedItems count="4">
        <s v="Acupan Inj"/>
        <s v="Bioflor Cap"/>
        <s v="Bioflor Sach"/>
        <s v="Otipax"/>
      </sharedItems>
    </cacheField>
    <cacheField name="[Measures].[Max Outline]" caption="Max Outline" numFmtId="0" hierarchy="84" level="32767"/>
    <cacheField name="[Measures].[Percent Sales Achieved]" caption="Percent Sales Achieved" numFmtId="0" hierarchy="82" level="32767"/>
    <cacheField name="[Calendar].[W_MonthName].[W_MonthName]" caption="W_MonthName" numFmtId="0" hierarchy="3" level="1">
      <sharedItems containsSemiMixedTypes="0" containsNonDate="0" containsString="0"/>
    </cacheField>
  </cacheFields>
  <cacheHierarchies count="99">
    <cacheHierarchy uniqueName="[Calendar].[Date Hierarchy]" caption="Date Hierarchy" time="1" defaultMemberUniqueName="[Calendar].[Date Hierarchy].[All]" allUniqueName="[Calendar].[Date Hierarchy].[All]" dimensionUniqueName="[Calendar]" displayFolder="" count="4" unbalanced="0">
      <fieldsUsage count="4">
        <fieldUsage x="-1"/>
        <fieldUsage x="0"/>
        <fieldUsage x="1"/>
        <fieldUsage x="2"/>
      </fieldsUsage>
    </cacheHierarchy>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2" memberValueDatatype="130" unbalanced="0">
      <fieldsUsage count="2">
        <fieldUsage x="-1"/>
        <fieldUsage x="7"/>
      </fieldsUsage>
    </cacheHierarchy>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2"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fieldsUsage count="2">
        <fieldUsage x="-1"/>
        <fieldUsage x="4"/>
      </fieldsUsage>
    </cacheHierarchy>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cacheHierarchy uniqueName="[Measures].[Percent Sales Achieved]" caption="Percent Sales Achieved" measure="1" displayFolder="" measureGroup="Orders" count="0" oneField="1">
      <fieldsUsage count="1">
        <fieldUsage x="6"/>
      </fieldsUsage>
    </cacheHierarchy>
    <cacheHierarchy uniqueName="[Measures].[Week Target]" caption="Week Target" measure="1" displayFolder="" measureGroup="Orders" count="0"/>
    <cacheHierarchy uniqueName="[Measures].[Max Outline]" caption="Max Outline" measure="1" displayFolder="" measureGroup="Orders" count="0" oneField="1">
      <fieldsUsage count="1">
        <fieldUsage x="5"/>
      </fieldsUsage>
    </cacheHierarchy>
    <cacheHierarchy uniqueName="[Measures].[Target Line]" caption="Target Line" measure="1" displayFolder="" measureGroup="Orders" count="0" oneField="1">
      <fieldsUsage count="1">
        <fieldUsage x="3"/>
      </fieldsUsage>
    </cacheHierarchy>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2.663465972226" backgroundQuery="1" createdVersion="8" refreshedVersion="8" minRefreshableVersion="3" recordCount="0" supportSubquery="1" supportAdvancedDrill="1" xr:uid="{9D08CB21-84E8-4083-8192-82CBE6178E5A}">
  <cacheSource type="external" connectionId="7"/>
  <cacheFields count="7">
    <cacheField name="[Calendar].[Date Hierarchy].[Year]" caption="Year" numFmtId="0" level="1">
      <sharedItems containsSemiMixedTypes="0" containsString="0" containsNumber="1" containsInteger="1" minValue="2024" maxValue="2024" count="1">
        <n v="2024"/>
      </sharedItems>
      <extLst>
        <ext xmlns:x15="http://schemas.microsoft.com/office/spreadsheetml/2010/11/main" uri="{4F2E5C28-24EA-4eb8-9CBF-B6C8F9C3D259}">
          <x15:cachedUniqueNames>
            <x15:cachedUniqueName index="0" name="[Calendar].[Date Hierarchy].[Year].&amp;[2024]"/>
          </x15:cachedUniqueNames>
        </ext>
      </extLst>
    </cacheField>
    <cacheField name="[Calendar].[Date Hierarchy].[Month]" caption="Month" numFmtId="0" level="2">
      <sharedItems count="2">
        <s v="Jan"/>
        <s v="Feb"/>
      </sharedItems>
      <extLst>
        <ext xmlns:x15="http://schemas.microsoft.com/office/spreadsheetml/2010/11/main" uri="{4F2E5C28-24EA-4eb8-9CBF-B6C8F9C3D259}">
          <x15:cachedUniqueNames>
            <x15:cachedUniqueName index="0" name="[Calendar].[Date Hierarchy].[Year].&amp;[2024].&amp;[Jan]"/>
            <x15:cachedUniqueName index="1" name="[Calendar].[Date Hierarchy].[Year].&amp;[2024].&amp;[Feb]"/>
          </x15:cachedUniqueNames>
        </ext>
      </extLst>
    </cacheField>
    <cacheField name="[Calendar].[Date Hierarchy].[DateColumn]" caption="DateColumn" numFmtId="0" level="3">
      <sharedItems containsSemiMixedTypes="0" containsNonDate="0" containsString="0"/>
    </cacheField>
    <cacheField name="[Measures].[Total Sales Volume]" caption="Total Sales Volume" numFmtId="0" hierarchy="81" level="32767"/>
    <cacheField name="[Measures].[SPLY]" caption="SPLY" numFmtId="0" hierarchy="87" level="32767"/>
    <cacheField name="[tbl_product_list].[Product].[Product]" caption="Product" numFmtId="0" hierarchy="43" level="1">
      <sharedItems count="4">
        <s v="Acupan Inj"/>
        <s v="Bioflor Cap"/>
        <s v="Bioflor Sach"/>
        <s v="Otipax"/>
      </sharedItems>
      <extLst>
        <ext xmlns:x15="http://schemas.microsoft.com/office/spreadsheetml/2010/11/main" uri="{4F2E5C28-24EA-4eb8-9CBF-B6C8F9C3D259}">
          <x15:cachedUniqueNames>
            <x15:cachedUniqueName index="0" name="[tbl_product_list].[Product].&amp;[Acupan Inj]"/>
            <x15:cachedUniqueName index="1" name="[tbl_product_list].[Product].&amp;[Bioflor Cap]"/>
            <x15:cachedUniqueName index="2" name="[tbl_product_list].[Product].&amp;[Bioflor Sach]"/>
            <x15:cachedUniqueName index="3" name="[tbl_product_list].[Product].&amp;[Otipax]"/>
          </x15:cachedUniqueNames>
        </ext>
      </extLst>
    </cacheField>
    <cacheField name="[Calendar].[W_MonthName].[W_MonthName]" caption="W_MonthName" numFmtId="0" hierarchy="3" level="1">
      <sharedItems containsSemiMixedTypes="0" containsNonDate="0" containsString="0"/>
    </cacheField>
  </cacheFields>
  <cacheHierarchies count="99">
    <cacheHierarchy uniqueName="[Calendar].[Date Hierarchy]" caption="Date Hierarchy" time="1" defaultMemberUniqueName="[Calendar].[Date Hierarchy].[All]" allUniqueName="[Calendar].[Date Hierarchy].[All]" dimensionUniqueName="[Calendar]" displayFolder="" count="4" unbalanced="0">
      <fieldsUsage count="4">
        <fieldUsage x="-1"/>
        <fieldUsage x="0"/>
        <fieldUsage x="1"/>
        <fieldUsage x="2"/>
      </fieldsUsage>
    </cacheHierarchy>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2" memberValueDatatype="130" unbalanced="0">
      <fieldsUsage count="2">
        <fieldUsage x="-1"/>
        <fieldUsage x="6"/>
      </fieldsUsage>
    </cacheHierarchy>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2"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fieldsUsage count="2">
        <fieldUsage x="-1"/>
        <fieldUsage x="5"/>
      </fieldsUsage>
    </cacheHierarchy>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oneField="1">
      <fieldsUsage count="1">
        <fieldUsage x="3"/>
      </fieldsUsage>
    </cacheHierarchy>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oneField="1">
      <fieldsUsage count="1">
        <fieldUsage x="4"/>
      </fieldsUsage>
    </cacheHierarchy>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2.663468634259" backgroundQuery="1" createdVersion="8" refreshedVersion="8" minRefreshableVersion="3" recordCount="0" supportSubquery="1" supportAdvancedDrill="1" xr:uid="{4344EA8F-13CB-4302-843D-904635E04B81}">
  <cacheSource type="external" connectionId="7"/>
  <cacheFields count="11">
    <cacheField name="[Calendar].[Month_Name].[Month_Name]" caption="Month_Name" numFmtId="0" hierarchy="59" level="1">
      <sharedItems count="12">
        <s v="Jan"/>
        <s v="Feb"/>
        <s v="Mar"/>
        <s v="Apr"/>
        <s v="May"/>
        <s v="Jun"/>
        <s v="Jul"/>
        <s v="Aug"/>
        <s v="Sep"/>
        <s v="Oct"/>
        <s v="Nov"/>
        <s v="Dec"/>
      </sharedItems>
    </cacheField>
    <cacheField name="[Orders].[Facility].[Facility]" caption="Facility" numFmtId="0" hierarchy="8" level="1">
      <sharedItems count="20">
        <s v="Adiebeba Specialist Hospital"/>
        <s v="Akomma Memorial SDA Hospital"/>
        <s v="Anglogold Ashanti Health Foundation"/>
        <s v="Asafo Boakye Hospital"/>
        <s v="Barnhart Medical Center"/>
        <s v="Bennys Chemist"/>
        <s v="Bondok Health Service"/>
        <s v="County Hospital"/>
        <s v="Kumasi Hospital"/>
        <s v="Kwadaso SDA Hospital"/>
        <s v="Lansah Chemist"/>
        <s v="Mac-Hills Specialist Hospital"/>
        <s v="Madonna Hospital"/>
        <s v="Maranatha Hospital"/>
        <s v="Peach Chemist"/>
        <s v="South Patasi Hospital"/>
        <s v="St Martins Hospital"/>
        <s v="Trustcare Hospital"/>
        <s v="Unicom Chemist Bantama Retail"/>
        <s v="Wellpoint Medical Center"/>
      </sharedItems>
    </cacheField>
    <cacheField name="[Orders].[Product].[Product]" caption="Product" numFmtId="0" hierarchy="16" level="1">
      <sharedItems containsSemiMixedTypes="0" containsNonDate="0" containsString="0"/>
    </cacheField>
    <cacheField name="[Measures].[Total Sales (GHC)]" caption="Total Sales (GHC)" numFmtId="0" hierarchy="79" level="32767"/>
    <cacheField name="[tbl_Customers].[Facility Type].[Facility Type]" caption="Facility Type" numFmtId="0" hierarchy="36" level="1">
      <sharedItems containsSemiMixedTypes="0" containsNonDate="0" containsString="0"/>
    </cacheField>
    <cacheField name="[tbl_Customers].[Facility].[Facility]" caption="Facility" numFmtId="0" hierarchy="35" level="1">
      <sharedItems count="6">
        <s v="Drugix Pharmacy"/>
        <s v="ECPL Wholesale"/>
        <s v="Unicom Wholesale - Nanakrom"/>
        <s v="Asokwa Children's Hospital" u="1"/>
        <s v="Pentecost Hospital, Madina" u="1"/>
        <s v="The Bank Hospital" u="1"/>
      </sharedItems>
    </cacheField>
    <cacheField name="[Calendar].[Date Hierarchy].[Year]" caption="Year" numFmtId="0" level="1">
      <sharedItems containsSemiMixedTypes="0" containsNonDate="0" containsString="0"/>
    </cacheField>
    <cacheField name="[Calendar].[Date Hierarchy].[Month]" caption="Month" numFmtId="0" level="2">
      <sharedItems containsSemiMixedTypes="0" containsNonDate="0" containsString="0"/>
    </cacheField>
    <cacheField name="[Calendar].[Date Hierarchy].[DateColumn]" caption="DateColumn" numFmtId="0" level="3">
      <sharedItems containsSemiMixedTypes="0" containsNonDate="0" containsString="0"/>
    </cacheField>
    <cacheField name="[tbl_product_list].[Product].[Product]" caption="Product" numFmtId="0" hierarchy="43" level="1">
      <sharedItems containsSemiMixedTypes="0" containsNonDate="0" containsString="0"/>
    </cacheField>
    <cacheField name="[Calendar].[W_MonthName].[W_MonthName]" caption="W_MonthName" numFmtId="0" hierarchy="3" level="1">
      <sharedItems containsSemiMixedTypes="0" containsNonDate="0" containsString="0"/>
    </cacheField>
  </cacheFields>
  <cacheHierarchies count="99">
    <cacheHierarchy uniqueName="[Calendar].[Date Hierarchy]" caption="Date Hierarchy" time="1" defaultMemberUniqueName="[Calendar].[Date Hierarchy].[All]" allUniqueName="[Calendar].[Date Hierarchy].[All]" dimensionUniqueName="[Calendar]" displayFolder="" count="4" unbalanced="0">
      <fieldsUsage count="4">
        <fieldUsage x="-1"/>
        <fieldUsage x="6"/>
        <fieldUsage x="7"/>
        <fieldUsage x="8"/>
      </fieldsUsage>
    </cacheHierarchy>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2" memberValueDatatype="130" unbalanced="0">
      <fieldsUsage count="2">
        <fieldUsage x="-1"/>
        <fieldUsage x="10"/>
      </fieldsUsage>
    </cacheHierarchy>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2"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2" memberValueDatatype="130" unbalanced="0">
      <fieldsUsage count="2">
        <fieldUsage x="-1"/>
        <fieldUsage x="1"/>
      </fieldsUsage>
    </cacheHierarchy>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2" memberValueDatatype="130" unbalanced="0">
      <fieldsUsage count="2">
        <fieldUsage x="-1"/>
        <fieldUsage x="2"/>
      </fieldsUsage>
    </cacheHierarchy>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2" memberValueDatatype="130" unbalanced="0">
      <fieldsUsage count="2">
        <fieldUsage x="-1"/>
        <fieldUsage x="5"/>
      </fieldsUsage>
    </cacheHierarchy>
    <cacheHierarchy uniqueName="[tbl_Customers].[Facility Type]" caption="Facility Type" attribute="1" defaultMemberUniqueName="[tbl_Customers].[Facility Type].[All]" allUniqueName="[tbl_Customers].[Facility Type].[All]" dimensionUniqueName="[tbl_Customers]" displayFolder="" count="2" memberValueDatatype="130" unbalanced="0">
      <fieldsUsage count="2">
        <fieldUsage x="-1"/>
        <fieldUsage x="4"/>
      </fieldsUsage>
    </cacheHierarchy>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fieldsUsage count="2">
        <fieldUsage x="-1"/>
        <fieldUsage x="9"/>
      </fieldsUsage>
    </cacheHierarchy>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2" memberValueDatatype="130" unbalanced="0" hidden="1">
      <fieldsUsage count="2">
        <fieldUsage x="-1"/>
        <fieldUsage x="0"/>
      </fieldsUsage>
    </cacheHierarchy>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oneField="1">
      <fieldsUsage count="1">
        <fieldUsage x="3"/>
      </fieldsUsage>
    </cacheHierarchy>
    <cacheHierarchy uniqueName="[Measures].[Total Product Target]" caption="Total Product Target" measure="1" displayFolder="" measureGroup="Orders" count="0"/>
    <cacheHierarchy uniqueName="[Measures].[Total Sales Volume]" caption="Total Sales Volume" measure="1" displayFolder="" measureGroup="Orders" count="0"/>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dimensions count="7">
    <dimension name="Calendar" uniqueName="[Calendar]" caption="Calendar"/>
    <dimension measure="1" name="Measures" uniqueName="[Measures]" caption="Measures"/>
    <dimension name="Orders" uniqueName="[Orders]" caption="Orders"/>
    <dimension name="Product Master" uniqueName="[Product Master]" caption="Product Master"/>
    <dimension name="tbl_Customers" uniqueName="[tbl_Customers]" caption="tbl_Customers"/>
    <dimension name="tbl_product_list" uniqueName="[tbl_product_list]" caption="tbl_product_list"/>
    <dimension name="tblCME" uniqueName="[tblCME]" caption="tblCME"/>
  </dimensions>
  <measureGroups count="8">
    <measureGroup name="Calendar" caption="Calendar"/>
    <measureGroup name="Orders" caption="Orders"/>
    <measureGroup name="Product Master" caption="Product Master"/>
    <measureGroup name="tbl_Customers" caption="tbl_Customers"/>
    <measureGroup name="tbl_product_list" caption="tbl_product_list"/>
    <measureGroup name="tbl_product_price" caption="tbl_product_price"/>
    <measureGroup name="tbl_product_target" caption="tbl_product_target"/>
    <measureGroup name="tblCME" caption="tblCME"/>
  </measureGroups>
  <maps count="12">
    <map measureGroup="0" dimension="0"/>
    <map measureGroup="1" dimension="0"/>
    <map measureGroup="1" dimension="2"/>
    <map measureGroup="1" dimension="4"/>
    <map measureGroup="1" dimension="5"/>
    <map measureGroup="2" dimension="0"/>
    <map measureGroup="2" dimension="3"/>
    <map measureGroup="2" dimension="5"/>
    <map measureGroup="3" dimension="4"/>
    <map measureGroup="4" dimension="5"/>
    <map measureGroup="7" dimension="4"/>
    <map measureGroup="7"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60486111" backgroundQuery="1" createdVersion="3" refreshedVersion="8" minRefreshableVersion="3" recordCount="0" supportSubquery="1" supportAdvancedDrill="1" xr:uid="{5FC5EA67-9E77-4FE1-83F9-FEC6C671FA16}">
  <cacheSource type="external" connectionId="7">
    <extLst>
      <ext xmlns:x14="http://schemas.microsoft.com/office/spreadsheetml/2009/9/main" uri="{F057638F-6D5F-4e77-A914-E7F072B9BCA8}">
        <x14:sourceConnection name="ThisWorkbookDataModel"/>
      </ext>
    </extLst>
  </cacheSource>
  <cacheFields count="0"/>
  <cacheHierarchies count="99">
    <cacheHierarchy uniqueName="[Calendar].[Date Hierarchy]" caption="Date Hierarchy" time="1" defaultMemberUniqueName="[Calendar].[Date Hierarchy].[All]" allUniqueName="[Calendar].[Date Hierarchy].[All]" dimensionUniqueName="[Calendar]" displayFolder="" count="4"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2" memberValueDatatype="130" unbalanced="0"/>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2"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0"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2"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0"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extLst>
    <ext xmlns:x14="http://schemas.microsoft.com/office/spreadsheetml/2009/9/main" uri="{725AE2AE-9491-48be-B2B4-4EB974FC3084}">
      <x14:pivotCacheDefinition slicerData="1" pivotCacheId="238290970"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341.496621527775" backgroundQuery="1" createdVersion="3" refreshedVersion="8" minRefreshableVersion="3" recordCount="0" supportSubquery="1" supportAdvancedDrill="1" xr:uid="{C3D72C4F-3291-4201-92AA-DEB41E1B62C3}">
  <cacheSource type="external" connectionId="7">
    <extLst>
      <ext xmlns:x14="http://schemas.microsoft.com/office/spreadsheetml/2009/9/main" uri="{F057638F-6D5F-4e77-A914-E7F072B9BCA8}">
        <x14:sourceConnection name="ThisWorkbookDataModel"/>
      </ext>
    </extLst>
  </cacheSource>
  <cacheFields count="0"/>
  <cacheHierarchies count="99">
    <cacheHierarchy uniqueName="[Calendar].[Date Hierarchy]" caption="Date Hierarchy" time="1" defaultMemberUniqueName="[Calendar].[Date Hierarchy].[All]" allUniqueName="[Calendar].[Date Hierarchy].[All]" dimensionUniqueName="[Calendar]" displayFolder="" count="4" unbalanced="0"/>
    <cacheHierarchy uniqueName="[Calendar].[Day]" caption="Day" attribute="1" time="1" defaultMemberUniqueName="[Calendar].[Day].[All]" allUniqueName="[Calendar].[Day].[All]" dimensionUniqueName="[Calendar]" displayFolder="" count="0" memberValueDatatype="20" unbalanced="0"/>
    <cacheHierarchy uniqueName="[Calendar].[Quarter]" caption="Quarter" attribute="1" time="1" defaultMemberUniqueName="[Calendar].[Quarter].[All]" allUniqueName="[Calendar].[Quarter].[All]" dimensionUniqueName="[Calendar]" displayFolder="" count="0" memberValueDatatype="130" unbalanced="0"/>
    <cacheHierarchy uniqueName="[Calendar].[W_MonthName]" caption="W_MonthName" attribute="1" time="1" defaultMemberUniqueName="[Calendar].[W_MonthName].[All]" allUniqueName="[Calendar].[W_MonthName].[All]" dimensionUniqueName="[Calendar]" displayFolder="" count="0" memberValueDatatype="130" unbalanced="0"/>
    <cacheHierarchy uniqueName="[Calendar].[W_MonthNum]" caption="W_MonthNum" attribute="1" time="1" defaultMemberUniqueName="[Calendar].[W_MonthNum].[All]" allUniqueName="[Calendar].[W_MonthNum].[All]" dimensionUniqueName="[Calendar]" displayFolder="" count="0" memberValueDatatype="130" unbalanced="0"/>
    <cacheHierarchy uniqueName="[Calendar].[W_Quarter]" caption="W_Quarter" attribute="1" time="1" defaultMemberUniqueName="[Calendar].[W_Quarter].[All]" allUniqueName="[Calendar].[W_Quarter].[All]" dimensionUniqueName="[Calendar]" displayFolder="" count="0" memberValueDatatype="130" unbalanced="0"/>
    <cacheHierarchy uniqueName="[Calendar].[WeekNumber]" caption="WeekNumber" attribute="1" time="1" defaultMemberUniqueName="[Calendar].[WeekNumber].[All]" allUniqueName="[Calendar].[WeekNumber].[All]" dimensionUniqueName="[Calendar]" displayFolder="" count="0" memberValueDatatype="20" unbalanced="0"/>
    <cacheHierarchy uniqueName="[Orders].[Adjusted_Inv_Month]" caption="Adjusted_Inv_Month" attribute="1" time="1" defaultMemberUniqueName="[Orders].[Adjusted_Inv_Month].[All]" allUniqueName="[Orders].[Adjusted_Inv_Month].[All]" dimensionUniqueName="[Orders]" displayFolder="" count="0" memberValueDatatype="7" unbalanced="0"/>
    <cacheHierarchy uniqueName="[Orders].[Facility]" caption="Facility" attribute="1" defaultMemberUniqueName="[Orders].[Facility].[All]" allUniqueName="[Orders].[Facility].[All]" dimensionUniqueName="[Orders]" displayFolder="" count="2" memberValueDatatype="130" unbalanced="0"/>
    <cacheHierarchy uniqueName="[Orders].[Facility Type]" caption="Facility Type" attribute="1" defaultMemberUniqueName="[Orders].[Facility Type].[All]" allUniqueName="[Orders].[Facility Type].[All]" dimensionUniqueName="[Orders]" displayFolder="" count="0" memberValueDatatype="130" unbalanced="0"/>
    <cacheHierarchy uniqueName="[Orders].[InvoiceDate]" caption="InvoiceDate" attribute="1" time="1" defaultMemberUniqueName="[Orders].[InvoiceDate].[All]" allUniqueName="[Orders].[InvoiceDate].[All]" dimensionUniqueName="[Orders]" displayFolder="" count="0" memberValueDatatype="7" unbalanced="0"/>
    <cacheHierarchy uniqueName="[Orders].[Month_Adjusted]" caption="Month_Adjusted" attribute="1" defaultMemberUniqueName="[Orders].[Month_Adjusted].[All]" allUniqueName="[Orders].[Month_Adjusted].[All]" dimensionUniqueName="[Orders]" displayFolder="" count="0" memberValueDatatype="130" unbalanced="0"/>
    <cacheHierarchy uniqueName="[Orders].[Month_Normal]" caption="Month_Normal" attribute="1" defaultMemberUniqueName="[Orders].[Month_Normal].[All]" allUniqueName="[Orders].[Month_Normal].[All]" dimensionUniqueName="[Orders]" displayFolder="" count="0" memberValueDatatype="130" unbalanced="0"/>
    <cacheHierarchy uniqueName="[Orders].[Note]" caption="Note" attribute="1" defaultMemberUniqueName="[Orders].[Note].[All]" allUniqueName="[Orders].[Note].[All]" dimensionUniqueName="[Orders]" displayFolder="" count="0" memberValueDatatype="130" unbalanced="0"/>
    <cacheHierarchy uniqueName="[Orders].[OrdersKey]" caption="OrdersKey" attribute="1" defaultMemberUniqueName="[Orders].[OrdersKey].[All]" allUniqueName="[Orders].[OrdersKey].[All]" dimensionUniqueName="[Orders]" displayFolder="" count="0" memberValueDatatype="130" unbalanced="0"/>
    <cacheHierarchy uniqueName="[Orders].[Other Rep]" caption="Other Rep" attribute="1" defaultMemberUniqueName="[Orders].[Other Rep].[All]" allUniqueName="[Orders].[Other Rep].[All]" dimensionUniqueName="[Orders]" displayFolder="" count="0" memberValueDatatype="20" unbalanced="0"/>
    <cacheHierarchy uniqueName="[Orders].[Product]" caption="Product" attribute="1" defaultMemberUniqueName="[Orders].[Product].[All]" allUniqueName="[Orders].[Product].[All]" dimensionUniqueName="[Orders]" displayFolder="" count="0" memberValueDatatype="130" unbalanced="0"/>
    <cacheHierarchy uniqueName="[Orders].[Product-Month-Year]" caption="Product-Month-Year" attribute="1" defaultMemberUniqueName="[Orders].[Product-Month-Year].[All]" allUniqueName="[Orders].[Product-Month-Year].[All]" dimensionUniqueName="[Orders]" displayFolder="" count="0" memberValueDatatype="130" unbalanced="0"/>
    <cacheHierarchy uniqueName="[Orders].[Purchased_Qty]" caption="Purchased_Qty" attribute="1" defaultMemberUniqueName="[Orders].[Purchased_Qty].[All]" allUniqueName="[Orders].[Purchased_Qty].[All]" dimensionUniqueName="[Orders]" displayFolder="" count="0" memberValueDatatype="20" unbalanced="0"/>
    <cacheHierarchy uniqueName="[Orders].[Qty_]" caption="Qty_" attribute="1" defaultMemberUniqueName="[Orders].[Qty_].[All]" allUniqueName="[Orders].[Qty_].[All]" dimensionUniqueName="[Orders]" displayFolder="" count="0" memberValueDatatype="20" unbalanced="0"/>
    <cacheHierarchy uniqueName="[Orders].[Supplier]" caption="Supplier" attribute="1" defaultMemberUniqueName="[Orders].[Supplier].[All]" allUniqueName="[Orders].[Supplier].[All]" dimensionUniqueName="[Orders]" displayFolder="" count="0" memberValueDatatype="130" unbalanced="0"/>
    <cacheHierarchy uniqueName="[Orders].[Unit Price]" caption="Unit Price" attribute="1" defaultMemberUniqueName="[Orders].[Unit Price].[All]" allUniqueName="[Orders].[Unit Price].[All]" dimensionUniqueName="[Orders]" displayFolder="" count="0" memberValueDatatype="5" unbalanced="0"/>
    <cacheHierarchy uniqueName="[Orders].[Visible]" caption="Visible" attribute="1" defaultMemberUniqueName="[Orders].[Visible].[All]" allUniqueName="[Orders].[Visible].[All]" dimensionUniqueName="[Orders]" displayFolder="" count="0" memberValueDatatype="20" unbalanced="0"/>
    <cacheHierarchy uniqueName="[Orders].[Week]" caption="Week" attribute="1" defaultMemberUniqueName="[Orders].[Week].[All]" allUniqueName="[Orders].[Week].[All]" dimensionUniqueName="[Orders]" displayFolder="" count="0" memberValueDatatype="20" unbalanced="0"/>
    <cacheHierarchy uniqueName="[Orders].[Year]" caption="Year" attribute="1" defaultMemberUniqueName="[Orders].[Year].[All]" allUniqueName="[Orders].[Year].[All]" dimensionUniqueName="[Orders]" displayFolder="" count="0" memberValueDatatype="20" unbalanced="0"/>
    <cacheHierarchy uniqueName="[Product Master].[Date]" caption="Date" attribute="1" time="1" defaultMemberUniqueName="[Product Master].[Date].[All]" allUniqueName="[Product Master].[Date].[All]" dimensionUniqueName="[Product Master]" displayFolder="" count="0" memberValueDatatype="7" unbalanced="0"/>
    <cacheHierarchy uniqueName="[Product Master].[Month Name]" caption="Month Name" attribute="1" defaultMemberUniqueName="[Product Master].[Month Name].[All]" allUniqueName="[Product Master].[Month Name].[All]" dimensionUniqueName="[Product Master]" displayFolder="" count="0" memberValueDatatype="130" unbalanced="0"/>
    <cacheHierarchy uniqueName="[Product Master].[Month Target]" caption="Month Target" attribute="1" defaultMemberUniqueName="[Product Master].[Month Target].[All]" allUniqueName="[Product Master].[Month Target].[All]" dimensionUniqueName="[Product Master]" displayFolder="" count="0" memberValueDatatype="20" unbalanced="0"/>
    <cacheHierarchy uniqueName="[Product Master].[Product]" caption="Product" attribute="1" defaultMemberUniqueName="[Product Master].[Product].[All]" allUniqueName="[Product Master].[Product].[All]" dimensionUniqueName="[Product Master]" displayFolder="" count="0" memberValueDatatype="130" unbalanced="0"/>
    <cacheHierarchy uniqueName="[Product Master].[Product-Month-Year PK]" caption="Product-Month-Year PK" attribute="1" defaultMemberUniqueName="[Product Master].[Product-Month-Year PK].[All]" allUniqueName="[Product Master].[Product-Month-Year PK].[All]" dimensionUniqueName="[Product Master]" displayFolder="" count="0" memberValueDatatype="130" unbalanced="0"/>
    <cacheHierarchy uniqueName="[Product Master].[Unit Price]" caption="Unit Price" attribute="1" defaultMemberUniqueName="[Product Master].[Unit Price].[All]" allUniqueName="[Product Master].[Unit Price].[All]" dimensionUniqueName="[Product Master]" displayFolder="" count="0" memberValueDatatype="5" unbalanced="0"/>
    <cacheHierarchy uniqueName="[Product Master].[Year]" caption="Year" attribute="1" defaultMemberUniqueName="[Product Master].[Year].[All]" allUniqueName="[Product Master].[Year].[All]" dimensionUniqueName="[Product Master]" displayFolder="" count="0" memberValueDatatype="20" unbalanced="0"/>
    <cacheHierarchy uniqueName="[tbl_Customers].[Active?]" caption="Active?" attribute="1" defaultMemberUniqueName="[tbl_Customers].[Active?].[All]" allUniqueName="[tbl_Customers].[Active?].[All]" dimensionUniqueName="[tbl_Customers]" displayFolder="" count="0" memberValueDatatype="130" unbalanced="0"/>
    <cacheHierarchy uniqueName="[tbl_Customers].[Area]" caption="Area" attribute="1" defaultMemberUniqueName="[tbl_Customers].[Area].[All]" allUniqueName="[tbl_Customers].[Area].[All]" dimensionUniqueName="[tbl_Customers]" displayFolder="" count="0" memberValueDatatype="130" unbalanced="0"/>
    <cacheHierarchy uniqueName="[tbl_Customers].[Can Buy?]" caption="Can Buy?" attribute="1" defaultMemberUniqueName="[tbl_Customers].[Can Buy?].[All]" allUniqueName="[tbl_Customers].[Can Buy?].[All]" dimensionUniqueName="[tbl_Customers]" displayFolder="" count="0" memberValueDatatype="130" unbalanced="0"/>
    <cacheHierarchy uniqueName="[tbl_Customers].[Facility]" caption="Facility" attribute="1" defaultMemberUniqueName="[tbl_Customers].[Facility].[All]" allUniqueName="[tbl_Customers].[Facility].[All]" dimensionUniqueName="[tbl_Customers]" displayFolder="" count="0" memberValueDatatype="130" unbalanced="0"/>
    <cacheHierarchy uniqueName="[tbl_Customers].[Facility Type]" caption="Facility Type" attribute="1" defaultMemberUniqueName="[tbl_Customers].[Facility Type].[All]" allUniqueName="[tbl_Customers].[Facility Type].[All]" dimensionUniqueName="[tbl_Customers]" displayFolder="" count="0" memberValueDatatype="130" unbalanced="0"/>
    <cacheHierarchy uniqueName="[tbl_Customers].[Last Purchased]" caption="Last Purchased" attribute="1" defaultMemberUniqueName="[tbl_Customers].[Last Purchased].[All]" allUniqueName="[tbl_Customers].[Last Purchased].[All]" dimensionUniqueName="[tbl_Customers]" displayFolder="" count="0" memberValueDatatype="130" unbalanced="0"/>
    <cacheHierarchy uniqueName="[tbl_Customers].[Notes]" caption="Notes" attribute="1" defaultMemberUniqueName="[tbl_Customers].[Notes].[All]" allUniqueName="[tbl_Customers].[Notes].[All]" dimensionUniqueName="[tbl_Customers]" displayFolder="" count="0" memberValueDatatype="130" unbalanced="0"/>
    <cacheHierarchy uniqueName="[tbl_Customers].[Region]" caption="Region" attribute="1" defaultMemberUniqueName="[tbl_Customers].[Region].[All]" allUniqueName="[tbl_Customers].[Region].[All]" dimensionUniqueName="[tbl_Customers]" displayFolder="" count="0" memberValueDatatype="130" unbalanced="0"/>
    <cacheHierarchy uniqueName="[tbl_Customers].[Targeted?]" caption="Targeted?" attribute="1" defaultMemberUniqueName="[tbl_Customers].[Targeted?].[All]" allUniqueName="[tbl_Customers].[Targeted?].[All]" dimensionUniqueName="[tbl_Customers]" displayFolder="" count="0" memberValueDatatype="130" unbalanced="0"/>
    <cacheHierarchy uniqueName="[tbl_Customers].[Territory]" caption="Territory" attribute="1" defaultMemberUniqueName="[tbl_Customers].[Territory].[All]" allUniqueName="[tbl_Customers].[Territory].[All]" dimensionUniqueName="[tbl_Customers]" displayFolder="" count="2" memberValueDatatype="130" unbalanced="0"/>
    <cacheHierarchy uniqueName="[tbl_product_list].[#]" caption="#" attribute="1" defaultMemberUniqueName="[tbl_product_list].[#].[All]" allUniqueName="[tbl_product_list].[#].[All]" dimensionUniqueName="[tbl_product_list]" displayFolder="" count="0" memberValueDatatype="20" unbalanced="0"/>
    <cacheHierarchy uniqueName="[tbl_product_list].[Product]" caption="Product" attribute="1" defaultMemberUniqueName="[tbl_product_list].[Product].[All]" allUniqueName="[tbl_product_list].[Product].[All]" dimensionUniqueName="[tbl_product_list]" displayFolder="" count="2" memberValueDatatype="130" unbalanced="0"/>
    <cacheHierarchy uniqueName="[tblCME].[Activity]" caption="Activity" attribute="1" defaultMemberUniqueName="[tblCME].[Activity].[All]" allUniqueName="[tblCME].[Activity].[All]" dimensionUniqueName="[tblCME]" displayFolder="" count="0" memberValueDatatype="130" unbalanced="0"/>
    <cacheHierarchy uniqueName="[tblCME].[Date]" caption="Date" attribute="1" time="1" defaultMemberUniqueName="[tblCME].[Date].[All]" allUniqueName="[tblCME].[Date].[All]" dimensionUniqueName="[tblCME]" displayFolder="" count="0" memberValueDatatype="7" unbalanced="0"/>
    <cacheHierarchy uniqueName="[tblCME].[Date (Month)]" caption="Date (Month)" attribute="1" defaultMemberUniqueName="[tblCME].[Date (Month)].[All]" allUniqueName="[tblCME].[Date (Month)].[All]" dimensionUniqueName="[tblCME]" displayFolder="" count="0" memberValueDatatype="130" unbalanced="0"/>
    <cacheHierarchy uniqueName="[tblCME].[Facility]" caption="Facility" attribute="1" defaultMemberUniqueName="[tblCME].[Facility].[All]" allUniqueName="[tblCME].[Facility].[All]" dimensionUniqueName="[tblCME]" displayFolder="" count="0" memberValueDatatype="130" unbalanced="0"/>
    <cacheHierarchy uniqueName="[tblCME].[Group/Dept]" caption="Group/Dept" attribute="1" defaultMemberUniqueName="[tblCME].[Group/Dept].[All]" allUniqueName="[tblCME].[Group/Dept].[All]" dimensionUniqueName="[tblCME]" displayFolder="" count="0" memberValueDatatype="130" unbalanced="0"/>
    <cacheHierarchy uniqueName="[tblCME].[Impact]" caption="Impact" attribute="1" defaultMemberUniqueName="[tblCME].[Impact].[All]" allUniqueName="[tblCME].[Impact].[All]" dimensionUniqueName="[tblCME]" displayFolder="" count="0" memberValueDatatype="130" unbalanced="0"/>
    <cacheHierarchy uniqueName="[tblCME].[Month]" caption="Month" attribute="1" defaultMemberUniqueName="[tblCME].[Month].[All]" allUniqueName="[tblCME].[Month].[All]" dimensionUniqueName="[tblCME]" displayFolder="" count="0" memberValueDatatype="130" unbalanced="0"/>
    <cacheHierarchy uniqueName="[tblCME].[SKU(s)]" caption="SKU(s)" attribute="1" defaultMemberUniqueName="[tblCME].[SKU(s)].[All]" allUniqueName="[tblCME].[SKU(s)].[All]" dimensionUniqueName="[tblCME]" displayFolder="" count="0" memberValueDatatype="130" unbalanced="0"/>
    <cacheHierarchy uniqueName="[tblCME].[Status]" caption="Status" attribute="1" defaultMemberUniqueName="[tblCME].[Status].[All]" allUniqueName="[tblCME].[Status].[All]" dimensionUniqueName="[tblCME]" displayFolder="" count="0" memberValueDatatype="130" unbalanced="0"/>
    <cacheHierarchy uniqueName="[tblCME].[Week]" caption="Week" attribute="1" defaultMemberUniqueName="[tblCME].[Week].[All]" allUniqueName="[tblCME].[Week].[All]" dimensionUniqueName="[tblCME]" displayFolder="" count="0" memberValueDatatype="20" unbalanced="0"/>
    <cacheHierarchy uniqueName="[tblCME].[Year]" caption="Year" attribute="1" defaultMemberUniqueName="[tblCME].[Year].[All]" allUniqueName="[tblCME].[Year].[All]" dimensionUniqueName="[tblCME]" displayFolder="" count="0" memberValueDatatype="20" unbalanced="0"/>
    <cacheHierarchy uniqueName="[Calendar].[Cal Quarters]" caption="Cal Quarters" attribute="1" time="1" defaultMemberUniqueName="[Calendar].[Cal Quarters].[All]" allUniqueName="[Calendar].[Cal Quarters].[All]" dimensionUniqueName="[Calendar]" displayFolder="" count="0" memberValueDatatype="130" unbalanced="0" hidden="1"/>
    <cacheHierarchy uniqueName="[Calendar].[Date]" caption="Date" attribute="1" time="1" keyAttribute="1" defaultMemberUniqueName="[Calendar].[Date].[All]" allUniqueName="[Calendar].[Date].[All]" dimensionUniqueName="[Calendar]" displayFolder="" count="0" memberValueDatatype="7" unbalanced="0" hidden="1"/>
    <cacheHierarchy uniqueName="[Calendar].[Day Of Week]" caption="Day Of Week" attribute="1" time="1" defaultMemberUniqueName="[Calendar].[Day Of Week].[All]" allUniqueName="[Calendar].[Day Of Week].[All]" dimensionUniqueName="[Calendar]" displayFolder="" count="0" memberValueDatatype="130" unbalanced="0" hidden="1"/>
    <cacheHierarchy uniqueName="[Calendar].[Day Of Week Number]" caption="Day Of Week Number" attribute="1" time="1" defaultMemberUniqueName="[Calendar].[Day Of Week Number].[All]" allUniqueName="[Calendar].[Day Of Week Number].[All]" dimensionUniqueName="[Calendar]" displayFolder="" count="0" memberValueDatatype="20" unbalanced="0" hidden="1"/>
    <cacheHierarchy uniqueName="[Calendar].[Month_Name]" caption="Month_Name" attribute="1" time="1" defaultMemberUniqueName="[Calendar].[Month_Name].[All]" allUniqueName="[Calendar].[Month_Name].[All]" dimensionUniqueName="[Calendar]" displayFolder="" count="0" memberValueDatatype="130" unbalanced="0" hidden="1"/>
    <cacheHierarchy uniqueName="[Calendar].[Month_Num]" caption="Month_Num" attribute="1" time="1" defaultMemberUniqueName="[Calendar].[Month_Num].[All]" allUniqueName="[Calendar].[Month_Num].[All]" dimensionUniqueName="[Calendar]" displayFolder="" count="0" memberValueDatatype="20" unbalanced="0" hidden="1"/>
    <cacheHierarchy uniqueName="[Calendar].[Month_Year]" caption="Month_Year" attribute="1" time="1" defaultMemberUniqueName="[Calendar].[Month_Year].[All]" allUniqueName="[Calendar].[Month_Year].[All]" dimensionUniqueName="[Calendar]" displayFolder="" count="0" memberValueDatatype="130" unbalanced="0" hidden="1"/>
    <cacheHierarchy uniqueName="[Calendar].[Year]" caption="Year" attribute="1" time="1" defaultMemberUniqueName="[Calendar].[Year].[All]" allUniqueName="[Calendar].[Year].[All]" dimensionUniqueName="[Calendar]" displayFolder="" count="0" memberValueDatatype="20" unbalanced="0" hidden="1"/>
    <cacheHierarchy uniqueName="[tbl_product_price].[Date]" caption="Date" attribute="1" time="1" defaultMemberUniqueName="[tbl_product_price].[Date].[All]" allUniqueName="[tbl_product_price].[Date].[All]" dimensionUniqueName="[tbl_product_price]" displayFolder="" count="0" memberValueDatatype="7" unbalanced="0" hidden="1"/>
    <cacheHierarchy uniqueName="[tbl_product_price].[Month Name]" caption="Month Name" attribute="1" defaultMemberUniqueName="[tbl_product_price].[Month Name].[All]" allUniqueName="[tbl_product_price].[Month Name].[All]" dimensionUniqueName="[tbl_product_price]" displayFolder="" count="0" memberValueDatatype="130" unbalanced="0" hidden="1"/>
    <cacheHierarchy uniqueName="[tbl_product_price].[Product]" caption="Product" attribute="1" defaultMemberUniqueName="[tbl_product_price].[Product].[All]" allUniqueName="[tbl_product_price].[Product].[All]" dimensionUniqueName="[tbl_product_price]" displayFolder="" count="0" memberValueDatatype="130" unbalanced="0" hidden="1"/>
    <cacheHierarchy uniqueName="[tbl_product_price].[Unit Price]" caption="Unit Price" attribute="1" defaultMemberUniqueName="[tbl_product_price].[Unit Price].[All]" allUniqueName="[tbl_product_price].[Unit Price].[All]" dimensionUniqueName="[tbl_product_price]" displayFolder="" count="0" memberValueDatatype="5" unbalanced="0" hidden="1"/>
    <cacheHierarchy uniqueName="[tbl_product_price].[Year]" caption="Year" attribute="1" defaultMemberUniqueName="[tbl_product_price].[Year].[All]" allUniqueName="[tbl_product_price].[Year].[All]" dimensionUniqueName="[tbl_product_price]" displayFolder="" count="0" memberValueDatatype="20" unbalanced="0" hidden="1"/>
    <cacheHierarchy uniqueName="[tbl_product_target].[Date]" caption="Date" attribute="1" time="1" defaultMemberUniqueName="[tbl_product_target].[Date].[All]" allUniqueName="[tbl_product_target].[Date].[All]" dimensionUniqueName="[tbl_product_target]" displayFolder="" count="0" memberValueDatatype="7" unbalanced="0" hidden="1"/>
    <cacheHierarchy uniqueName="[tbl_product_target].[Month Name]" caption="Month Name" attribute="1" defaultMemberUniqueName="[tbl_product_target].[Month Name].[All]" allUniqueName="[tbl_product_target].[Month Name].[All]" dimensionUniqueName="[tbl_product_target]" displayFolder="" count="0" memberValueDatatype="130" unbalanced="0" hidden="1"/>
    <cacheHierarchy uniqueName="[tbl_product_target].[Month Target]" caption="Month Target" attribute="1" defaultMemberUniqueName="[tbl_product_target].[Month Target].[All]" allUniqueName="[tbl_product_target].[Month Target].[All]" dimensionUniqueName="[tbl_product_target]" displayFolder="" count="0" memberValueDatatype="20" unbalanced="0" hidden="1"/>
    <cacheHierarchy uniqueName="[tbl_product_target].[Product]" caption="Product" attribute="1" defaultMemberUniqueName="[tbl_product_target].[Product].[All]" allUniqueName="[tbl_product_target].[Product].[All]" dimensionUniqueName="[tbl_product_target]" displayFolder="" count="0" memberValueDatatype="130" unbalanced="0" hidden="1"/>
    <cacheHierarchy uniqueName="[tbl_product_target].[Year]" caption="Year" attribute="1" defaultMemberUniqueName="[tbl_product_target].[Year].[All]" allUniqueName="[tbl_product_target].[Year].[All]" dimensionUniqueName="[tbl_product_target]" displayFolder="" count="0" memberValueDatatype="20" unbalanced="0" hidden="1"/>
    <cacheHierarchy uniqueName="[tblCME].[Date (Month Index)]" caption="Date (Month Index)" attribute="1" defaultMemberUniqueName="[tblCME].[Date (Month Index)].[All]" allUniqueName="[tblCME].[Date (Month Index)].[All]" dimensionUniqueName="[tblCME]" displayFolder="" count="0" memberValueDatatype="20" unbalanced="0" hidden="1"/>
    <cacheHierarchy uniqueName="[Measures].[Sum of Purchased_Qty]" caption="Sum of Purchased_Qty" measure="1" displayFolder="" measureGroup="Orders" count="0">
      <extLst>
        <ext xmlns:x15="http://schemas.microsoft.com/office/spreadsheetml/2010/11/main" uri="{B97F6D7D-B522-45F9-BDA1-12C45D357490}">
          <x15:cacheHierarchy aggregatedColumn="18"/>
        </ext>
      </extLst>
    </cacheHierarchy>
    <cacheHierarchy uniqueName="[Measures].[Average of Purchased_Qty]" caption="Average of Purchased_Qty" measure="1" displayFolder="" measureGroup="Orders" count="0">
      <extLst>
        <ext xmlns:x15="http://schemas.microsoft.com/office/spreadsheetml/2010/11/main" uri="{B97F6D7D-B522-45F9-BDA1-12C45D357490}">
          <x15:cacheHierarchy aggregatedColumn="18"/>
        </ext>
      </extLst>
    </cacheHierarchy>
    <cacheHierarchy uniqueName="[Measures].[Count of Facility]" caption="Count of Facility" measure="1" displayFolder="" measureGroup="tblCME" count="0">
      <extLst>
        <ext xmlns:x15="http://schemas.microsoft.com/office/spreadsheetml/2010/11/main" uri="{B97F6D7D-B522-45F9-BDA1-12C45D357490}">
          <x15:cacheHierarchy aggregatedColumn="47"/>
        </ext>
      </extLst>
    </cacheHierarchy>
    <cacheHierarchy uniqueName="[Measures].[Sum of Unit Price]" caption="Sum of Unit Price" measure="1" displayFolder="" measureGroup="Orders" count="0">
      <extLst>
        <ext xmlns:x15="http://schemas.microsoft.com/office/spreadsheetml/2010/11/main" uri="{B97F6D7D-B522-45F9-BDA1-12C45D357490}">
          <x15:cacheHierarchy aggregatedColumn="21"/>
        </ext>
      </extLst>
    </cacheHierarchy>
    <cacheHierarchy uniqueName="[Measures].[Run_Rate]" caption="Run_Rate" measure="1" displayFolder="" measureGroup="Orders" count="0"/>
    <cacheHierarchy uniqueName="[Measures].[Total Sales (GHC)]" caption="Total Sales (GHC)" measure="1" displayFolder="" measureGroup="Orders" count="0"/>
    <cacheHierarchy uniqueName="[Measures].[Total Product Target]" caption="Total Product Target" measure="1" displayFolder="" measureGroup="Orders" count="0"/>
    <cacheHierarchy uniqueName="[Measures].[Total Sales Volume]" caption="Total Sales Volume" measure="1" displayFolder="" measureGroup="Orders" count="0"/>
    <cacheHierarchy uniqueName="[Measures].[Percent Sales Achieved]" caption="Percent Sales Achieved" measure="1" displayFolder="" measureGroup="Orders" count="0"/>
    <cacheHierarchy uniqueName="[Measures].[Week Target]" caption="Week Target" measure="1" displayFolder="" measureGroup="Orders" count="0"/>
    <cacheHierarchy uniqueName="[Measures].[Max Outline]" caption="Max Outline" measure="1" displayFolder="" measureGroup="Orders" count="0"/>
    <cacheHierarchy uniqueName="[Measures].[Target Line]" caption="Target Line" measure="1" displayFolder="" measureGroup="Orders" count="0"/>
    <cacheHierarchy uniqueName="[Measures].[YTD Sales]" caption="YTD Sales" measure="1" displayFolder="" measureGroup="Orders" count="0"/>
    <cacheHierarchy uniqueName="[Measures].[SPLY]" caption="SPLY" measure="1" displayFolder="" measureGroup="Calendar" count="0"/>
    <cacheHierarchy uniqueName="[Measures].[SPPY]" caption="SPPY" measure="1" displayFolder="" measureGroup="Orders" count="0"/>
    <cacheHierarchy uniqueName="[Measures].[__XL_Count Sales_Table]" caption="__XL_Count Sales_Table" measure="1" displayFolder="" measureGroup="Orders" count="0" hidden="1"/>
    <cacheHierarchy uniqueName="[Measures].[__XL_Count Calendar]" caption="__XL_Count Calendar" measure="1" displayFolder="" measureGroup="Calendar" count="0" hidden="1"/>
    <cacheHierarchy uniqueName="[Measures].[__XL_Count tblCME]" caption="__XL_Count tblCME" measure="1" displayFolder="" measureGroup="tblCME" count="0" hidden="1"/>
    <cacheHierarchy uniqueName="[Measures].[__XL_Count tbl_Customers]" caption="__XL_Count tbl_Customers" measure="1" displayFolder="" measureGroup="tbl_Customers" count="0" hidden="1"/>
    <cacheHierarchy uniqueName="[Measures].[__XL_Count tbl_product_price]" caption="__XL_Count tbl_product_price" measure="1" displayFolder="" measureGroup="tbl_product_price" count="0" hidden="1"/>
    <cacheHierarchy uniqueName="[Measures].[__XL_Count tbl_product_target]" caption="__XL_Count tbl_product_target" measure="1" displayFolder="" measureGroup="tbl_product_target" count="0" hidden="1"/>
    <cacheHierarchy uniqueName="[Measures].[__XL_Count Product Master]" caption="__XL_Count Product Master" measure="1" displayFolder="" measureGroup="Product Master" count="0" hidden="1"/>
    <cacheHierarchy uniqueName="[Measures].[__XL_Count tbl_product_list]" caption="__XL_Count tbl_product_list" measure="1" displayFolder="" measureGroup="tbl_product_list" count="0" hidden="1"/>
    <cacheHierarchy uniqueName="[Measures].[__No measures defined]" caption="__No measures defined" measure="1" displayFolder="" count="0" hidden="1"/>
    <cacheHierarchy uniqueName="[Measures].[Count of Month_Name]" caption="Count of Month_Name" measure="1" displayFolder="" measureGroup="Calendar" count="0" hidden="1">
      <extLst>
        <ext xmlns:x15="http://schemas.microsoft.com/office/spreadsheetml/2010/11/main" uri="{B97F6D7D-B522-45F9-BDA1-12C45D357490}">
          <x15:cacheHierarchy aggregatedColumn="59"/>
        </ext>
      </extLst>
    </cacheHierarchy>
  </cacheHierarchies>
  <kpis count="0"/>
  <extLst>
    <ext xmlns:x14="http://schemas.microsoft.com/office/spreadsheetml/2009/9/main" uri="{725AE2AE-9491-48be-B2B4-4EB974FC3084}">
      <x14:pivotCacheDefinition slicerData="1" pivotCacheId="80172273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s v="Airport Women's Hospital"/>
    <x v="0"/>
    <n v="10"/>
    <m/>
    <m/>
    <n v="10"/>
    <m/>
  </r>
  <r>
    <s v="Airport Women's Hospital"/>
    <x v="1"/>
    <n v="30"/>
    <m/>
    <m/>
    <n v="30"/>
    <m/>
  </r>
  <r>
    <s v="Dosty Pharmacy"/>
    <x v="1"/>
    <n v="50"/>
    <m/>
    <m/>
    <m/>
    <s v="talk to Nora"/>
  </r>
  <r>
    <s v="Losab Pharmacy, Nsawam"/>
    <x v="1"/>
    <n v="50"/>
    <m/>
    <m/>
    <n v="50"/>
    <s v="pending registration"/>
  </r>
  <r>
    <s v="Pantang Hospital"/>
    <x v="1"/>
    <m/>
    <m/>
    <m/>
    <m/>
    <m/>
  </r>
  <r>
    <s v="Pantang Hospital"/>
    <x v="2"/>
    <m/>
    <m/>
    <m/>
    <m/>
    <m/>
  </r>
  <r>
    <s v="Pantang Hospital"/>
    <x v="0"/>
    <m/>
    <m/>
    <m/>
    <m/>
    <m/>
  </r>
  <r>
    <s v="Sogakope District Hospital"/>
    <x v="1"/>
    <m/>
    <m/>
    <m/>
    <m/>
    <s v="on budget"/>
  </r>
  <r>
    <s v="Sunyani Regional Hospital"/>
    <x v="1"/>
    <m/>
    <m/>
    <m/>
    <n v="0"/>
    <m/>
  </r>
  <r>
    <s v="Tema General Hospital"/>
    <x v="2"/>
    <n v="40"/>
    <m/>
    <s v="On Tender"/>
    <n v="40"/>
    <s v="40 on tender"/>
  </r>
  <r>
    <s v="Tema Polyclinic C2"/>
    <x v="1"/>
    <n v="50"/>
    <m/>
    <m/>
    <m/>
    <s v="on tender for the Q1"/>
  </r>
  <r>
    <s v="The Bank Hospital"/>
    <x v="2"/>
    <n v="10"/>
    <m/>
    <m/>
    <n v="10"/>
    <m/>
  </r>
  <r>
    <s v="The Bank Hospital"/>
    <x v="1"/>
    <n v="30"/>
    <m/>
    <m/>
    <n v="30"/>
    <m/>
  </r>
  <r>
    <s v="VRA Hospital"/>
    <x v="1"/>
    <m/>
    <m/>
    <s v="On Tender"/>
    <n v="0"/>
    <s v="1046 on tender"/>
  </r>
  <r>
    <m/>
    <x v="3"/>
    <m/>
    <m/>
    <m/>
    <m/>
    <m/>
  </r>
  <r>
    <m/>
    <x v="3"/>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
  <r>
    <s v="Public Hospitals"/>
    <x v="0"/>
    <n v="1"/>
    <x v="0"/>
    <x v="0"/>
    <n v="60"/>
    <n v="60"/>
    <n v="60"/>
    <n v="60"/>
    <n v="16.216216216216214"/>
    <n v="16.216216216216214"/>
    <n v="194.59459459459458"/>
    <n v="162.70270270270268"/>
    <n v="500"/>
    <n v="162.70270270270268"/>
    <n v="0"/>
    <n v="0"/>
    <d v="2023-11-15T00:00:00"/>
    <d v="2023-12-22T00:00:00"/>
    <n v="7.3333333333333339"/>
    <n v="7.575757575757576E-2"/>
    <s v="Grow"/>
    <n v="16.216216216216214"/>
    <n v="16.216216216216214"/>
    <d v="2023-12-22T00:00:00"/>
    <n v="40"/>
    <d v="2024-03-05T00:00:00"/>
  </r>
  <r>
    <s v="Public Hospitals"/>
    <x v="0"/>
    <n v="1"/>
    <x v="0"/>
    <x v="1"/>
    <n v="0"/>
    <n v="0"/>
    <n v="0"/>
    <n v="0"/>
    <s v=""/>
    <s v=""/>
    <s v=""/>
    <s v=""/>
    <n v="500"/>
    <s v=""/>
    <n v="0"/>
    <n v="0"/>
    <s v=""/>
    <s v=""/>
    <s v=""/>
    <n v="7.6875768757687576E-2"/>
    <s v="Introduce"/>
    <s v=""/>
    <s v=""/>
    <s v=""/>
    <s v=""/>
    <s v=""/>
  </r>
  <r>
    <s v="Public Hospitals"/>
    <x v="0"/>
    <n v="1"/>
    <x v="0"/>
    <x v="2"/>
    <n v="200"/>
    <n v="200"/>
    <n v="100"/>
    <n v="100"/>
    <s v="-"/>
    <s v="-"/>
    <n v="100"/>
    <n v="100"/>
    <n v="300"/>
    <n v="133.33333333333334"/>
    <n v="100"/>
    <n v="0.33333333333333331"/>
    <d v="2023-08-09T00:00:00"/>
    <d v="2023-08-09T00:00:00"/>
    <n v="2"/>
    <n v="3.3333333333333333E-2"/>
    <s v="Grow"/>
    <n v="19.607843137254903"/>
    <n v="19.607843137254903"/>
    <d v="2024-01-09T00:00:00"/>
    <n v="100"/>
    <d v="2024-06-10T00:00:00"/>
  </r>
  <r>
    <s v="Public Hospitals"/>
    <x v="1"/>
    <n v="1"/>
    <x v="1"/>
    <x v="0"/>
    <n v="0"/>
    <n v="0"/>
    <n v="0"/>
    <n v="0"/>
    <s v=""/>
    <s v=""/>
    <s v=""/>
    <s v=""/>
    <n v="100"/>
    <s v=""/>
    <n v="0"/>
    <n v="0"/>
    <s v=""/>
    <s v=""/>
    <s v=""/>
    <n v="1.5151515151515152E-2"/>
    <s v="Introduce"/>
    <s v=""/>
    <s v=""/>
    <s v=""/>
    <s v=""/>
    <s v=""/>
  </r>
  <r>
    <s v="Wholesale Pharmacies"/>
    <x v="2"/>
    <n v="1"/>
    <x v="2"/>
    <x v="0"/>
    <n v="560"/>
    <n v="280"/>
    <n v="460"/>
    <n v="230"/>
    <n v="64.285714285714292"/>
    <n v="32.142857142857146"/>
    <n v="385.71428571428578"/>
    <n v="317.14285714285717"/>
    <n v="400"/>
    <n v="292.18884120171674"/>
    <n v="50"/>
    <n v="0.125"/>
    <d v="2023-05-31T00:00:00"/>
    <d v="2023-11-15T00:00:00"/>
    <n v="0.73913043478260865"/>
    <n v="6.0606060606060608E-2"/>
    <s v="Grow"/>
    <n v="59.227467811158796"/>
    <n v="29.613733905579398"/>
    <d v="2024-01-19T00:00:00"/>
    <n v="50"/>
    <d v="2024-03-10T00:00:00"/>
  </r>
  <r>
    <s v="Wholesale Pharmacies"/>
    <x v="2"/>
    <n v="1"/>
    <x v="2"/>
    <x v="3"/>
    <n v="160"/>
    <n v="80"/>
    <n v="160"/>
    <n v="80"/>
    <n v="14.102564102564102"/>
    <n v="7.0512820512820511"/>
    <n v="84.615384615384613"/>
    <n v="85.790598290598282"/>
    <n v="150"/>
    <n v="85.790598290598282"/>
    <n v="0"/>
    <n v="0"/>
    <d v="2023-03-10T00:00:00"/>
    <d v="2023-10-30T00:00:00"/>
    <n v="0.875"/>
    <n v="5.3418803418803416E-2"/>
    <s v="Grow"/>
    <n v="14.102564102564102"/>
    <n v="7.0512820512820511"/>
    <d v="2023-10-30T00:00:00"/>
    <n v="25"/>
    <d v="2024-02-13T00:00:00"/>
  </r>
  <r>
    <s v="Wholesale Pharmacies"/>
    <x v="2"/>
    <n v="1"/>
    <x v="2"/>
    <x v="1"/>
    <n v="100"/>
    <n v="50"/>
    <n v="100"/>
    <n v="50"/>
    <s v="-"/>
    <s v="-"/>
    <n v="50"/>
    <n v="50"/>
    <n v="100"/>
    <n v="50"/>
    <n v="0"/>
    <n v="0"/>
    <d v="2023-06-15T00:00:00"/>
    <d v="2023-06-15T00:00:00"/>
    <n v="1"/>
    <n v="1.5375153751537515E-2"/>
    <s v="Grow"/>
    <s v="-"/>
    <s v="-"/>
    <d v="2023-06-15T00:00:00"/>
    <n v="50"/>
    <s v=""/>
  </r>
  <r>
    <s v="Wholesale Pharmacies"/>
    <x v="2"/>
    <n v="1"/>
    <x v="2"/>
    <x v="2"/>
    <n v="968"/>
    <n v="484"/>
    <n v="768"/>
    <n v="384"/>
    <n v="71.034482758620697"/>
    <n v="35.517241379310349"/>
    <n v="426.20689655172418"/>
    <n v="304.26436781609198"/>
    <n v="600"/>
    <n v="269.63934426229508"/>
    <n v="100"/>
    <n v="0.16666666666666666"/>
    <d v="2023-02-06T00:00:00"/>
    <d v="2023-10-25T00:00:00"/>
    <n v="0.5625"/>
    <n v="6.6666666666666666E-2"/>
    <s v="Grow"/>
    <n v="62.950819672131153"/>
    <n v="31.475409836065577"/>
    <d v="2024-02-07T00:00:00"/>
    <n v="75"/>
    <d v="2024-04-18T00:00:00"/>
  </r>
  <r>
    <s v="Private Hospitals"/>
    <x v="3"/>
    <n v="1"/>
    <x v="3"/>
    <x v="1"/>
    <n v="0"/>
    <n v="0"/>
    <n v="0"/>
    <n v="0"/>
    <s v=""/>
    <s v=""/>
    <s v=""/>
    <s v=""/>
    <n v="100"/>
    <s v=""/>
    <n v="0"/>
    <n v="0"/>
    <s v=""/>
    <s v=""/>
    <s v=""/>
    <n v="1.5375153751537515E-2"/>
    <s v="Introduce"/>
    <s v=""/>
    <s v=""/>
    <s v=""/>
    <s v=""/>
    <s v=""/>
  </r>
  <r>
    <s v="Private Hospitals"/>
    <x v="4"/>
    <n v="1"/>
    <x v="4"/>
    <x v="0"/>
    <n v="0"/>
    <n v="0"/>
    <n v="0"/>
    <n v="0"/>
    <s v=""/>
    <s v=""/>
    <s v=""/>
    <s v=""/>
    <n v="50"/>
    <s v=""/>
    <n v="0"/>
    <n v="0"/>
    <s v=""/>
    <s v=""/>
    <s v=""/>
    <n v="7.575757575757576E-3"/>
    <s v="Introduce"/>
    <s v=""/>
    <s v=""/>
    <s v=""/>
    <s v=""/>
    <s v=""/>
  </r>
  <r>
    <s v="Private Hospitals"/>
    <x v="4"/>
    <n v="1"/>
    <x v="4"/>
    <x v="1"/>
    <n v="5"/>
    <n v="5"/>
    <n v="5"/>
    <n v="5"/>
    <s v="-"/>
    <s v="-"/>
    <n v="5"/>
    <n v="5"/>
    <n v="100"/>
    <n v="5"/>
    <n v="0"/>
    <n v="0"/>
    <d v="2023-07-06T00:00:00"/>
    <d v="2023-07-06T00:00:00"/>
    <n v="19"/>
    <n v="1.5375153751537515E-2"/>
    <s v="Grow"/>
    <s v="-"/>
    <s v="-"/>
    <d v="2023-07-06T00:00:00"/>
    <n v="5"/>
    <s v=""/>
  </r>
  <r>
    <s v="Private Hospitals"/>
    <x v="4"/>
    <n v="1"/>
    <x v="4"/>
    <x v="2"/>
    <n v="30"/>
    <n v="30"/>
    <n v="30"/>
    <n v="30"/>
    <s v="-"/>
    <s v="-"/>
    <n v="30"/>
    <n v="30"/>
    <n v="50"/>
    <n v="30"/>
    <n v="0"/>
    <n v="0"/>
    <d v="2023-07-06T00:00:00"/>
    <d v="2023-07-06T00:00:00"/>
    <n v="0.66666666666666674"/>
    <n v="5.5555555555555558E-3"/>
    <s v="Grow"/>
    <s v="-"/>
    <s v="-"/>
    <d v="2023-07-06T00:00:00"/>
    <n v="30"/>
    <s v=""/>
  </r>
  <r>
    <s v="Public Hospitals"/>
    <x v="3"/>
    <n v="1"/>
    <x v="5"/>
    <x v="0"/>
    <n v="0"/>
    <n v="0"/>
    <n v="0"/>
    <n v="0"/>
    <s v=""/>
    <s v=""/>
    <s v=""/>
    <s v=""/>
    <n v="100"/>
    <s v=""/>
    <n v="0"/>
    <n v="0"/>
    <s v=""/>
    <s v=""/>
    <s v=""/>
    <n v="1.5151515151515152E-2"/>
    <s v="Introduce"/>
    <s v=""/>
    <s v=""/>
    <s v=""/>
    <s v=""/>
    <s v=""/>
  </r>
  <r>
    <s v="Retail Pharmacies"/>
    <x v="5"/>
    <n v="1"/>
    <x v="6"/>
    <x v="1"/>
    <n v="0"/>
    <n v="0"/>
    <n v="0"/>
    <n v="0"/>
    <s v=""/>
    <s v=""/>
    <s v=""/>
    <s v=""/>
    <n v="50"/>
    <s v=""/>
    <n v="0"/>
    <n v="0"/>
    <s v=""/>
    <s v=""/>
    <s v=""/>
    <n v="7.6875768757687576E-3"/>
    <s v="Introduce"/>
    <s v=""/>
    <s v=""/>
    <s v=""/>
    <s v=""/>
    <s v=""/>
  </r>
  <r>
    <s v="Retail Pharmacies"/>
    <x v="5"/>
    <n v="1"/>
    <x v="6"/>
    <x v="2"/>
    <n v="0"/>
    <n v="0"/>
    <n v="0"/>
    <n v="0"/>
    <s v=""/>
    <s v=""/>
    <s v=""/>
    <s v=""/>
    <n v="30"/>
    <s v=""/>
    <n v="0"/>
    <n v="0"/>
    <s v=""/>
    <s v=""/>
    <s v=""/>
    <n v="3.3333333333333335E-3"/>
    <s v="Introduce"/>
    <s v=""/>
    <s v=""/>
    <s v=""/>
    <s v=""/>
    <s v=""/>
  </r>
  <r>
    <s v="Retail Pharmacies"/>
    <x v="6"/>
    <n v="1"/>
    <x v="7"/>
    <x v="3"/>
    <n v="0"/>
    <n v="0"/>
    <n v="0"/>
    <n v="0"/>
    <s v=""/>
    <s v=""/>
    <s v=""/>
    <s v=""/>
    <n v="30"/>
    <s v=""/>
    <n v="0"/>
    <n v="0"/>
    <s v=""/>
    <s v=""/>
    <s v=""/>
    <n v="1.0683760683760684E-2"/>
    <s v="Introduce"/>
    <s v=""/>
    <s v=""/>
    <s v=""/>
    <s v=""/>
    <s v=""/>
  </r>
  <r>
    <s v="Retail Pharmacies"/>
    <x v="6"/>
    <n v="1"/>
    <x v="7"/>
    <x v="2"/>
    <n v="0"/>
    <n v="0"/>
    <n v="0"/>
    <n v="0"/>
    <s v=""/>
    <s v=""/>
    <s v=""/>
    <s v=""/>
    <n v="50"/>
    <s v=""/>
    <n v="0"/>
    <n v="0"/>
    <s v=""/>
    <s v=""/>
    <s v=""/>
    <n v="5.5555555555555558E-3"/>
    <s v="Introduce"/>
    <s v=""/>
    <s v=""/>
    <s v=""/>
    <s v=""/>
    <s v=""/>
  </r>
  <r>
    <s v="Private Hospitals"/>
    <x v="3"/>
    <n v="1"/>
    <x v="8"/>
    <x v="1"/>
    <n v="2740"/>
    <n v="2140"/>
    <n v="2100"/>
    <n v="1500"/>
    <n v="200.89285714285714"/>
    <n v="120.53571428571428"/>
    <n v="1446.4285714285713"/>
    <n v="891.96428571428567"/>
    <n v="2500"/>
    <n v="954.15472779369634"/>
    <n v="640"/>
    <n v="0.25600000000000001"/>
    <d v="2023-01-20T00:00:00"/>
    <d v="2023-09-01T00:00:00"/>
    <n v="0.66666666666666674"/>
    <n v="0.3843788437884379"/>
    <s v="Grow"/>
    <n v="180.51575931232094"/>
    <n v="128.93982808022923"/>
    <d v="2024-01-04T00:00:00"/>
    <n v="600"/>
    <d v="2024-05-23T00:00:00"/>
  </r>
  <r>
    <s v="Private Hospitals"/>
    <x v="3"/>
    <n v="1"/>
    <x v="8"/>
    <x v="2"/>
    <n v="250"/>
    <n v="190"/>
    <n v="250"/>
    <n v="190"/>
    <n v="17.786561264822133"/>
    <n v="10.671936758893281"/>
    <n v="128.06324110671937"/>
    <n v="41.620553359683797"/>
    <n v="300"/>
    <n v="41.620553359683797"/>
    <n v="0"/>
    <n v="0"/>
    <d v="2023-03-21T00:00:00"/>
    <d v="2023-11-29T00:00:00"/>
    <n v="0.57894736842105265"/>
    <n v="3.3333333333333333E-2"/>
    <s v="Grow"/>
    <n v="17.786561264822133"/>
    <n v="10.671936758893281"/>
    <d v="2023-11-29T00:00:00"/>
    <n v="100"/>
    <d v="2024-09-05T00:00:00"/>
  </r>
  <r>
    <s v="Retail Pharmacies"/>
    <x v="1"/>
    <n v="1"/>
    <x v="9"/>
    <x v="3"/>
    <n v="0"/>
    <n v="0"/>
    <n v="0"/>
    <n v="0"/>
    <s v=""/>
    <s v=""/>
    <s v=""/>
    <s v=""/>
    <n v="30"/>
    <s v=""/>
    <n v="0"/>
    <n v="0"/>
    <s v=""/>
    <s v=""/>
    <s v=""/>
    <n v="1.0683760683760684E-2"/>
    <s v="Introduce"/>
    <s v=""/>
    <s v=""/>
    <s v=""/>
    <s v=""/>
    <s v=""/>
  </r>
  <r>
    <s v="Retail Pharmacies"/>
    <x v="1"/>
    <n v="1"/>
    <x v="9"/>
    <x v="1"/>
    <n v="0"/>
    <n v="0"/>
    <n v="0"/>
    <n v="0"/>
    <s v=""/>
    <s v=""/>
    <s v=""/>
    <s v=""/>
    <n v="50"/>
    <s v=""/>
    <n v="0"/>
    <n v="0"/>
    <s v=""/>
    <s v=""/>
    <s v=""/>
    <n v="7.6875768757687576E-3"/>
    <s v="Introduce"/>
    <s v=""/>
    <s v=""/>
    <s v=""/>
    <s v=""/>
    <s v=""/>
  </r>
  <r>
    <s v="Retail Pharmacies"/>
    <x v="1"/>
    <n v="1"/>
    <x v="9"/>
    <x v="2"/>
    <n v="0"/>
    <n v="0"/>
    <n v="0"/>
    <n v="0"/>
    <s v=""/>
    <s v=""/>
    <s v=""/>
    <s v=""/>
    <n v="30"/>
    <s v=""/>
    <n v="0"/>
    <n v="0"/>
    <s v=""/>
    <s v=""/>
    <s v=""/>
    <n v="3.3333333333333335E-3"/>
    <s v="Introduce"/>
    <s v=""/>
    <s v=""/>
    <s v=""/>
    <s v=""/>
    <s v=""/>
  </r>
  <r>
    <s v="Wholesale Pharmacies"/>
    <x v="4"/>
    <n v="1"/>
    <x v="10"/>
    <x v="0"/>
    <n v="100"/>
    <n v="50"/>
    <n v="100"/>
    <n v="50"/>
    <n v="8.9820359281437128"/>
    <n v="4.4910179640718564"/>
    <n v="53.892215568862277"/>
    <n v="38.922155688622752"/>
    <n v="100"/>
    <n v="38.922155688622752"/>
    <n v="0"/>
    <n v="0"/>
    <d v="2023-05-17T00:00:00"/>
    <d v="2023-10-31T00:00:00"/>
    <n v="1"/>
    <n v="1.5151515151515152E-2"/>
    <s v="Grow"/>
    <n v="8.9820359281437128"/>
    <n v="4.4910179640718564"/>
    <d v="2023-10-31T00:00:00"/>
    <n v="25"/>
    <d v="2024-04-15T00:00:00"/>
  </r>
  <r>
    <s v="Wholesale Pharmacies"/>
    <x v="4"/>
    <n v="1"/>
    <x v="10"/>
    <x v="3"/>
    <n v="40"/>
    <n v="20"/>
    <n v="40"/>
    <n v="20"/>
    <n v="5.3892215568862278"/>
    <n v="2.6946107784431139"/>
    <n v="32.335329341317369"/>
    <n v="32.784431137724553"/>
    <n v="100"/>
    <n v="32.784431137724553"/>
    <n v="0"/>
    <n v="0"/>
    <d v="2023-05-17T00:00:00"/>
    <d v="2023-10-31T00:00:00"/>
    <n v="4"/>
    <n v="3.5612535612535613E-2"/>
    <s v="Grow"/>
    <n v="5.3892215568862278"/>
    <n v="2.6946107784431139"/>
    <d v="2023-10-31T00:00:00"/>
    <n v="5"/>
    <d v="2023-12-26T00:00:00"/>
  </r>
  <r>
    <s v="Wholesale Pharmacies"/>
    <x v="4"/>
    <n v="1"/>
    <x v="10"/>
    <x v="1"/>
    <n v="20"/>
    <n v="10"/>
    <n v="10"/>
    <n v="5"/>
    <s v="-"/>
    <s v="-"/>
    <n v="5"/>
    <n v="5"/>
    <n v="50"/>
    <n v="9.2342342342342327"/>
    <n v="5"/>
    <n v="0.1"/>
    <d v="2023-10-31T00:00:00"/>
    <d v="2023-10-31T00:00:00"/>
    <n v="9"/>
    <n v="7.6875768757687576E-3"/>
    <s v="Grow"/>
    <n v="2.7027027027027026"/>
    <n v="1.3513513513513513"/>
    <d v="2024-02-19T00:00:00"/>
    <n v="5"/>
    <d v="2024-06-09T00:00:00"/>
  </r>
  <r>
    <s v="Wholesale Pharmacies"/>
    <x v="4"/>
    <n v="1"/>
    <x v="10"/>
    <x v="2"/>
    <n v="200"/>
    <n v="100"/>
    <n v="160"/>
    <n v="80"/>
    <n v="12.547528517110266"/>
    <n v="6.2737642585551328"/>
    <n v="75.285171102661593"/>
    <n v="41.615969581749049"/>
    <n v="120"/>
    <n v="42.566844919786099"/>
    <n v="20"/>
    <n v="0.16666666666666666"/>
    <d v="2023-02-10T00:00:00"/>
    <d v="2023-10-31T00:00:00"/>
    <n v="0.5"/>
    <n v="1.3333333333333334E-2"/>
    <s v="Grow"/>
    <n v="12.834224598930481"/>
    <n v="6.4171122994652405"/>
    <d v="2024-02-19T00:00:00"/>
    <n v="25"/>
    <d v="2024-06-15T00:00:00"/>
  </r>
  <r>
    <s v="Retail Pharmacies"/>
    <x v="5"/>
    <n v="1"/>
    <x v="11"/>
    <x v="1"/>
    <n v="0"/>
    <n v="0"/>
    <n v="0"/>
    <n v="0"/>
    <s v=""/>
    <s v=""/>
    <s v=""/>
    <s v=""/>
    <n v="30"/>
    <s v=""/>
    <n v="0"/>
    <n v="0"/>
    <s v=""/>
    <s v=""/>
    <s v=""/>
    <n v="4.6125461254612546E-3"/>
    <s v="Introduce"/>
    <s v=""/>
    <s v=""/>
    <s v=""/>
    <s v=""/>
    <s v=""/>
  </r>
  <r>
    <s v="Retail Pharmacies"/>
    <x v="5"/>
    <n v="1"/>
    <x v="11"/>
    <x v="2"/>
    <n v="20"/>
    <n v="20"/>
    <n v="20"/>
    <n v="20"/>
    <n v="2.0547945205479454"/>
    <n v="2.0547945205479454"/>
    <n v="24.657534246575345"/>
    <n v="18.150684931506852"/>
    <n v="50"/>
    <n v="18.150684931506852"/>
    <n v="0"/>
    <n v="0"/>
    <d v="2023-06-23T00:00:00"/>
    <d v="2023-11-16T00:00:00"/>
    <n v="1.5"/>
    <n v="5.5555555555555558E-3"/>
    <s v="Grow"/>
    <n v="2.0547945205479454"/>
    <n v="2.0547945205479454"/>
    <d v="2023-11-16T00:00:00"/>
    <n v="10"/>
    <d v="2024-04-10T00:00:00"/>
  </r>
  <r>
    <s v="Retail Pharmacies"/>
    <x v="0"/>
    <n v="1"/>
    <x v="12"/>
    <x v="3"/>
    <n v="10"/>
    <n v="10"/>
    <n v="10"/>
    <n v="10"/>
    <s v="-"/>
    <s v="-"/>
    <n v="10"/>
    <n v="10"/>
    <n v="20"/>
    <n v="10"/>
    <n v="0"/>
    <n v="0"/>
    <d v="2023-07-04T00:00:00"/>
    <d v="2023-07-04T00:00:00"/>
    <n v="1"/>
    <n v="7.1225071225071226E-3"/>
    <s v="Grow"/>
    <s v="-"/>
    <s v="-"/>
    <d v="2023-07-04T00:00:00"/>
    <n v="10"/>
    <s v=""/>
  </r>
  <r>
    <s v="Retail Pharmacies"/>
    <x v="0"/>
    <n v="1"/>
    <x v="12"/>
    <x v="2"/>
    <n v="10"/>
    <n v="10"/>
    <n v="10"/>
    <n v="10"/>
    <s v="-"/>
    <s v="-"/>
    <n v="10"/>
    <n v="10"/>
    <n v="30"/>
    <n v="10"/>
    <n v="0"/>
    <n v="0"/>
    <d v="2023-07-04T00:00:00"/>
    <d v="2023-07-04T00:00:00"/>
    <n v="2"/>
    <n v="3.3333333333333335E-3"/>
    <s v="Grow"/>
    <s v="-"/>
    <s v="-"/>
    <d v="2023-07-04T00:00:00"/>
    <n v="10"/>
    <s v=""/>
  </r>
  <r>
    <s v="Retail Pharmacies"/>
    <x v="7"/>
    <n v="1"/>
    <x v="13"/>
    <x v="3"/>
    <n v="7"/>
    <n v="7"/>
    <n v="7"/>
    <n v="7"/>
    <n v="0.84507042253521125"/>
    <n v="0.84507042253521125"/>
    <n v="10.140845070422536"/>
    <n v="10.28169014084507"/>
    <n v="20"/>
    <n v="10.28169014084507"/>
    <n v="0"/>
    <n v="0"/>
    <d v="2023-05-29T00:00:00"/>
    <d v="2023-08-08T00:00:00"/>
    <n v="1.8571428571428572"/>
    <n v="7.1225071225071226E-3"/>
    <s v="Grow"/>
    <n v="0.84507042253521125"/>
    <n v="0.84507042253521125"/>
    <d v="2023-08-08T00:00:00"/>
    <n v="5"/>
    <d v="2024-02-02T00:00:00"/>
  </r>
  <r>
    <s v="Retail Pharmacies"/>
    <x v="7"/>
    <n v="1"/>
    <x v="13"/>
    <x v="1"/>
    <n v="10"/>
    <n v="10"/>
    <n v="5"/>
    <n v="5"/>
    <s v="-"/>
    <s v="-"/>
    <n v="5"/>
    <n v="5"/>
    <n v="30"/>
    <n v="3.3072916666666665"/>
    <n v="5"/>
    <n v="0.16666666666666666"/>
    <d v="2023-08-08T00:00:00"/>
    <d v="2023-08-08T00:00:00"/>
    <n v="5"/>
    <n v="4.6125461254612546E-3"/>
    <s v="Grow"/>
    <n v="0.78125"/>
    <n v="0.78125"/>
    <d v="2024-02-16T00:00:00"/>
    <n v="5"/>
    <d v="2024-08-26T00:00:00"/>
  </r>
  <r>
    <s v="Retail Pharmacies"/>
    <x v="7"/>
    <n v="1"/>
    <x v="13"/>
    <x v="2"/>
    <n v="81"/>
    <n v="61"/>
    <n v="76"/>
    <n v="56"/>
    <n v="7.3015873015873014"/>
    <n v="4.1269841269841274"/>
    <n v="49.523809523809533"/>
    <n v="30.81481481481482"/>
    <n v="40"/>
    <n v="56.504504504504503"/>
    <n v="5"/>
    <n v="0.125"/>
    <d v="2023-06-15T00:00:00"/>
    <d v="2023-12-21T00:00:00"/>
    <n v="-0.2857142857142857"/>
    <n v="4.4444444444444444E-3"/>
    <s v="Defend"/>
    <n v="10.27027027027027"/>
    <n v="7.5675675675675675"/>
    <d v="2024-01-23T00:00:00"/>
    <n v="30"/>
    <d v="2024-05-21T00:00:00"/>
  </r>
  <r>
    <s v="Public Hospitals"/>
    <x v="3"/>
    <n v="1"/>
    <x v="14"/>
    <x v="0"/>
    <n v="100"/>
    <n v="100"/>
    <n v="100"/>
    <n v="100"/>
    <s v="-"/>
    <s v="-"/>
    <n v="100"/>
    <n v="100"/>
    <n v="300"/>
    <n v="100"/>
    <n v="0"/>
    <n v="0"/>
    <d v="2023-10-19T00:00:00"/>
    <d v="2023-10-19T00:00:00"/>
    <n v="2"/>
    <n v="4.5454545454545456E-2"/>
    <s v="Grow"/>
    <s v="-"/>
    <s v="-"/>
    <d v="2023-10-19T00:00:00"/>
    <n v="100"/>
    <s v=""/>
  </r>
  <r>
    <s v="Public Hospitals"/>
    <x v="3"/>
    <n v="1"/>
    <x v="14"/>
    <x v="2"/>
    <n v="168"/>
    <n v="168"/>
    <n v="168"/>
    <n v="168"/>
    <s v="-"/>
    <s v="-"/>
    <n v="168"/>
    <n v="168"/>
    <n v="200"/>
    <n v="168"/>
    <n v="0"/>
    <n v="0"/>
    <d v="2023-08-30T00:00:00"/>
    <d v="2023-08-30T00:00:00"/>
    <n v="0.19047619047619047"/>
    <n v="2.2222222222222223E-2"/>
    <s v="Grow"/>
    <s v="-"/>
    <s v="-"/>
    <d v="2023-08-30T00:00:00"/>
    <n v="168"/>
    <s v=""/>
  </r>
  <r>
    <s v="Retail Pharmacies"/>
    <x v="8"/>
    <n v="1"/>
    <x v="15"/>
    <x v="0"/>
    <n v="10"/>
    <n v="10"/>
    <n v="10"/>
    <n v="10"/>
    <s v="-"/>
    <s v="-"/>
    <n v="10"/>
    <n v="10"/>
    <n v="50"/>
    <n v="10"/>
    <n v="0"/>
    <n v="0"/>
    <d v="2023-11-10T00:00:00"/>
    <d v="2023-11-10T00:00:00"/>
    <n v="4"/>
    <n v="7.575757575757576E-3"/>
    <s v="Grow"/>
    <s v="-"/>
    <s v="-"/>
    <d v="2023-11-10T00:00:00"/>
    <n v="10"/>
    <s v=""/>
  </r>
  <r>
    <s v="Retail Pharmacies"/>
    <x v="8"/>
    <n v="1"/>
    <x v="15"/>
    <x v="3"/>
    <n v="0"/>
    <n v="0"/>
    <n v="0"/>
    <n v="0"/>
    <s v=""/>
    <s v=""/>
    <s v=""/>
    <s v=""/>
    <n v="20"/>
    <s v=""/>
    <n v="0"/>
    <n v="0"/>
    <s v=""/>
    <s v=""/>
    <s v=""/>
    <n v="7.1225071225071226E-3"/>
    <s v="Introduce"/>
    <s v=""/>
    <s v=""/>
    <s v=""/>
    <s v=""/>
    <s v=""/>
  </r>
  <r>
    <s v="Retail Pharmacies"/>
    <x v="8"/>
    <n v="1"/>
    <x v="15"/>
    <x v="1"/>
    <n v="10"/>
    <n v="10"/>
    <n v="10"/>
    <n v="10"/>
    <s v="-"/>
    <s v="-"/>
    <n v="10"/>
    <n v="10"/>
    <n v="50"/>
    <n v="10"/>
    <n v="0"/>
    <n v="0"/>
    <d v="2023-11-03T00:00:00"/>
    <d v="2023-11-03T00:00:00"/>
    <n v="4"/>
    <n v="7.6875768757687576E-3"/>
    <s v="Grow"/>
    <s v="-"/>
    <s v="-"/>
    <d v="2023-11-03T00:00:00"/>
    <n v="10"/>
    <s v=""/>
  </r>
  <r>
    <s v="Retail Pharmacies"/>
    <x v="8"/>
    <n v="1"/>
    <x v="15"/>
    <x v="2"/>
    <n v="20"/>
    <n v="20"/>
    <n v="20"/>
    <n v="20"/>
    <s v="-"/>
    <s v="-"/>
    <n v="20"/>
    <n v="20"/>
    <n v="40"/>
    <n v="20"/>
    <n v="0"/>
    <n v="0"/>
    <d v="2023-05-25T00:00:00"/>
    <d v="2023-05-25T00:00:00"/>
    <n v="1"/>
    <n v="4.4444444444444444E-3"/>
    <s v="Grow"/>
    <s v="-"/>
    <s v="-"/>
    <d v="2023-05-25T00:00:00"/>
    <n v="20"/>
    <s v=""/>
  </r>
  <r>
    <s v="Retail Pharmacies"/>
    <x v="3"/>
    <n v="1"/>
    <x v="16"/>
    <x v="2"/>
    <n v="20"/>
    <n v="20"/>
    <n v="20"/>
    <n v="20"/>
    <s v="-"/>
    <s v="-"/>
    <n v="20"/>
    <n v="20"/>
    <n v="30"/>
    <n v="20"/>
    <n v="0"/>
    <n v="0"/>
    <d v="2023-11-02T00:00:00"/>
    <d v="2023-11-02T00:00:00"/>
    <n v="0.5"/>
    <n v="3.3333333333333335E-3"/>
    <s v="Grow"/>
    <s v="-"/>
    <s v="-"/>
    <d v="2023-11-02T00:00:00"/>
    <n v="20"/>
    <s v=""/>
  </r>
  <r>
    <s v="Private Hospitals"/>
    <x v="8"/>
    <n v="1"/>
    <x v="17"/>
    <x v="1"/>
    <n v="0"/>
    <n v="0"/>
    <n v="0"/>
    <n v="0"/>
    <s v=""/>
    <s v=""/>
    <s v=""/>
    <s v=""/>
    <n v="200"/>
    <s v=""/>
    <n v="0"/>
    <n v="0"/>
    <s v=""/>
    <s v=""/>
    <s v=""/>
    <n v="3.0750307503075031E-2"/>
    <s v="Introduce"/>
    <s v=""/>
    <s v=""/>
    <s v=""/>
    <s v=""/>
    <s v=""/>
  </r>
  <r>
    <s v="Private Hospitals"/>
    <x v="8"/>
    <n v="1"/>
    <x v="17"/>
    <x v="2"/>
    <n v="0"/>
    <n v="0"/>
    <n v="0"/>
    <n v="0"/>
    <s v=""/>
    <s v=""/>
    <s v=""/>
    <s v=""/>
    <n v="150"/>
    <s v=""/>
    <n v="0"/>
    <n v="0"/>
    <s v=""/>
    <s v=""/>
    <s v=""/>
    <n v="1.6666666666666666E-2"/>
    <s v="Introduce"/>
    <s v=""/>
    <s v=""/>
    <s v=""/>
    <s v=""/>
    <s v=""/>
  </r>
  <r>
    <s v="Retail Pharmacies"/>
    <x v="7"/>
    <n v="1"/>
    <x v="18"/>
    <x v="3"/>
    <n v="4"/>
    <n v="4"/>
    <n v="4"/>
    <n v="4"/>
    <s v="-"/>
    <s v="-"/>
    <n v="4"/>
    <n v="4"/>
    <n v="10"/>
    <n v="4"/>
    <n v="0"/>
    <n v="0"/>
    <d v="2023-05-27T00:00:00"/>
    <d v="2023-05-27T00:00:00"/>
    <n v="1.5"/>
    <n v="3.5612535612535613E-3"/>
    <s v="Grow"/>
    <s v="-"/>
    <s v="-"/>
    <d v="2023-05-27T00:00:00"/>
    <n v="4"/>
    <s v=""/>
  </r>
  <r>
    <s v="Private Hospitals"/>
    <x v="2"/>
    <n v="1"/>
    <x v="19"/>
    <x v="0"/>
    <n v="0"/>
    <n v="0"/>
    <n v="0"/>
    <n v="0"/>
    <s v=""/>
    <s v=""/>
    <s v=""/>
    <s v=""/>
    <n v="100"/>
    <s v=""/>
    <n v="0"/>
    <n v="0"/>
    <s v=""/>
    <s v=""/>
    <s v=""/>
    <n v="1.5151515151515152E-2"/>
    <s v="Introduce"/>
    <s v=""/>
    <s v=""/>
    <s v=""/>
    <s v=""/>
    <s v=""/>
  </r>
  <r>
    <s v="Private Hospitals"/>
    <x v="2"/>
    <n v="1"/>
    <x v="19"/>
    <x v="3"/>
    <n v="20"/>
    <n v="20"/>
    <n v="20"/>
    <n v="20"/>
    <s v="-"/>
    <s v="-"/>
    <n v="20"/>
    <n v="20"/>
    <n v="50"/>
    <n v="20"/>
    <n v="0"/>
    <n v="0"/>
    <d v="2023-07-11T00:00:00"/>
    <d v="2023-07-11T00:00:00"/>
    <n v="1.5"/>
    <n v="1.7806267806267807E-2"/>
    <s v="Grow"/>
    <s v="-"/>
    <s v="-"/>
    <d v="2023-07-11T00:00:00"/>
    <n v="20"/>
    <s v=""/>
  </r>
  <r>
    <s v="Private Hospitals"/>
    <x v="2"/>
    <n v="1"/>
    <x v="19"/>
    <x v="1"/>
    <n v="42"/>
    <n v="42"/>
    <n v="42"/>
    <n v="42"/>
    <n v="4.7482014388489207"/>
    <n v="4.7482014388489207"/>
    <n v="56.978417266187051"/>
    <n v="57.769784172661865"/>
    <n v="100"/>
    <n v="57.769784172661865"/>
    <n v="0"/>
    <n v="0"/>
    <d v="2023-02-22T00:00:00"/>
    <d v="2023-07-11T00:00:00"/>
    <n v="1.3809523809523809"/>
    <n v="1.5375153751537515E-2"/>
    <s v="Grow"/>
    <n v="4.7482014388489207"/>
    <n v="4.7482014388489207"/>
    <d v="2023-07-11T00:00:00"/>
    <n v="20"/>
    <d v="2023-11-14T00:00:00"/>
  </r>
  <r>
    <s v="Private Hospitals"/>
    <x v="2"/>
    <n v="1"/>
    <x v="19"/>
    <x v="2"/>
    <n v="40"/>
    <n v="40"/>
    <n v="40"/>
    <n v="40"/>
    <n v="3.4883720930232558"/>
    <n v="3.4883720930232558"/>
    <n v="41.860465116279073"/>
    <n v="42.441860465116278"/>
    <n v="100"/>
    <n v="42.441860465116278"/>
    <n v="0"/>
    <n v="0"/>
    <d v="2023-01-20T00:00:00"/>
    <d v="2023-07-11T00:00:00"/>
    <n v="1.5"/>
    <n v="1.1111111111111112E-2"/>
    <s v="Grow"/>
    <n v="3.4883720930232558"/>
    <n v="3.4883720930232558"/>
    <d v="2023-07-11T00:00:00"/>
    <n v="20"/>
    <d v="2023-12-30T00:00:00"/>
  </r>
  <r>
    <s v="Private Hospitals"/>
    <x v="6"/>
    <n v="1"/>
    <x v="20"/>
    <x v="0"/>
    <n v="0"/>
    <n v="0"/>
    <n v="0"/>
    <n v="0"/>
    <s v=""/>
    <s v=""/>
    <s v=""/>
    <s v=""/>
    <n v="100"/>
    <s v=""/>
    <n v="0"/>
    <n v="0"/>
    <s v=""/>
    <s v=""/>
    <s v=""/>
    <n v="1.5151515151515152E-2"/>
    <s v="Introduce"/>
    <s v=""/>
    <s v=""/>
    <s v=""/>
    <s v=""/>
    <s v=""/>
  </r>
  <r>
    <s v="Private Hospitals"/>
    <x v="7"/>
    <n v="1"/>
    <x v="21"/>
    <x v="0"/>
    <n v="0"/>
    <n v="0"/>
    <n v="0"/>
    <n v="0"/>
    <s v=""/>
    <s v=""/>
    <s v=""/>
    <s v=""/>
    <n v="50"/>
    <s v=""/>
    <n v="0"/>
    <n v="0"/>
    <s v=""/>
    <s v=""/>
    <s v=""/>
    <n v="7.575757575757576E-3"/>
    <s v="Introduce"/>
    <s v=""/>
    <s v=""/>
    <s v=""/>
    <s v=""/>
    <s v=""/>
  </r>
  <r>
    <s v="Private Hospitals"/>
    <x v="7"/>
    <n v="1"/>
    <x v="21"/>
    <x v="3"/>
    <n v="0"/>
    <n v="0"/>
    <n v="0"/>
    <n v="0"/>
    <s v=""/>
    <s v=""/>
    <s v=""/>
    <s v=""/>
    <n v="30"/>
    <s v=""/>
    <n v="0"/>
    <n v="0"/>
    <s v=""/>
    <s v=""/>
    <s v=""/>
    <n v="1.0683760683760684E-2"/>
    <s v="Introduce"/>
    <s v=""/>
    <s v=""/>
    <s v=""/>
    <s v=""/>
    <s v=""/>
  </r>
  <r>
    <s v="Private Hospitals"/>
    <x v="7"/>
    <n v="1"/>
    <x v="21"/>
    <x v="1"/>
    <n v="0"/>
    <n v="0"/>
    <n v="0"/>
    <n v="0"/>
    <s v=""/>
    <s v=""/>
    <s v=""/>
    <s v=""/>
    <n v="30"/>
    <s v=""/>
    <n v="0"/>
    <n v="0"/>
    <s v=""/>
    <s v=""/>
    <s v=""/>
    <n v="4.6125461254612546E-3"/>
    <s v="Introduce"/>
    <s v=""/>
    <s v=""/>
    <s v=""/>
    <s v=""/>
    <s v=""/>
  </r>
  <r>
    <s v="Retail Pharmacies"/>
    <x v="9"/>
    <n v="1"/>
    <x v="22"/>
    <x v="3"/>
    <n v="0"/>
    <n v="0"/>
    <n v="0"/>
    <n v="0"/>
    <s v=""/>
    <s v=""/>
    <s v=""/>
    <s v=""/>
    <n v="50"/>
    <s v=""/>
    <n v="0"/>
    <n v="0"/>
    <s v=""/>
    <s v=""/>
    <s v=""/>
    <n v="1.7806267806267807E-2"/>
    <s v="Introduce"/>
    <s v=""/>
    <s v=""/>
    <s v=""/>
    <s v=""/>
    <s v=""/>
  </r>
  <r>
    <s v="Retail Pharmacies"/>
    <x v="9"/>
    <n v="1"/>
    <x v="22"/>
    <x v="1"/>
    <n v="5"/>
    <n v="5"/>
    <n v="5"/>
    <n v="5"/>
    <s v="-"/>
    <s v="-"/>
    <n v="5"/>
    <n v="5"/>
    <n v="50"/>
    <n v="5"/>
    <n v="0"/>
    <n v="0"/>
    <d v="2023-07-27T00:00:00"/>
    <d v="2023-07-27T00:00:00"/>
    <n v="9"/>
    <n v="7.6875768757687576E-3"/>
    <s v="Grow"/>
    <s v="-"/>
    <s v="-"/>
    <d v="2023-07-27T00:00:00"/>
    <n v="5"/>
    <s v=""/>
  </r>
  <r>
    <s v="Retail Pharmacies"/>
    <x v="9"/>
    <n v="1"/>
    <x v="22"/>
    <x v="2"/>
    <n v="20"/>
    <n v="20"/>
    <n v="20"/>
    <n v="20"/>
    <s v="-"/>
    <s v="-"/>
    <n v="20"/>
    <n v="20"/>
    <n v="100"/>
    <n v="20"/>
    <n v="0"/>
    <n v="0"/>
    <d v="2023-02-06T00:00:00"/>
    <d v="2023-02-06T00:00:00"/>
    <n v="4"/>
    <n v="1.1111111111111112E-2"/>
    <s v="Grow"/>
    <s v="-"/>
    <s v="-"/>
    <d v="2023-02-06T00:00:00"/>
    <n v="20"/>
    <s v=""/>
  </r>
  <r>
    <s v="Wholesale Pharmacies"/>
    <x v="4"/>
    <n v="1"/>
    <x v="23"/>
    <x v="3"/>
    <n v="30"/>
    <n v="14"/>
    <n v="30"/>
    <n v="14"/>
    <n v="4.9450549450549453"/>
    <n v="2.3076923076923079"/>
    <n v="27.692307692307693"/>
    <n v="28.07692307692308"/>
    <n v="50"/>
    <n v="28.07692307692308"/>
    <n v="0"/>
    <n v="0"/>
    <d v="2023-08-15T00:00:00"/>
    <d v="2023-11-14T00:00:00"/>
    <n v="2.5714285714285716"/>
    <n v="1.7806267806267807E-2"/>
    <s v="Grow"/>
    <n v="4.9450549450549453"/>
    <n v="2.3076923076923079"/>
    <d v="2023-11-14T00:00:00"/>
    <n v="7"/>
    <d v="2024-02-13T00:00:00"/>
  </r>
  <r>
    <s v="Wholesale Pharmacies"/>
    <x v="4"/>
    <n v="1"/>
    <x v="23"/>
    <x v="1"/>
    <n v="180"/>
    <n v="90"/>
    <n v="130"/>
    <n v="65"/>
    <n v="22.388059701492537"/>
    <n v="11.194029850746269"/>
    <n v="134.32835820895522"/>
    <n v="110.82089552238806"/>
    <n v="150"/>
    <n v="95.098522167487687"/>
    <n v="25"/>
    <n v="0.16666666666666666"/>
    <d v="2023-07-03T00:00:00"/>
    <d v="2023-11-14T00:00:00"/>
    <n v="1.3076923076923075"/>
    <n v="2.3062730627306273E-2"/>
    <s v="Grow"/>
    <n v="19.211822660098523"/>
    <n v="9.6059113300492616"/>
    <d v="2024-01-22T00:00:00"/>
    <n v="15"/>
    <d v="2024-03-09T00:00:00"/>
  </r>
  <r>
    <s v="Wholesale Pharmacies"/>
    <x v="4"/>
    <n v="1"/>
    <x v="23"/>
    <x v="2"/>
    <n v="170"/>
    <n v="85"/>
    <n v="120"/>
    <n v="60"/>
    <n v="15.671641791044776"/>
    <n v="7.8358208955223878"/>
    <n v="94.02985074626865"/>
    <n v="67.649253731343279"/>
    <n v="100"/>
    <n v="76.551724137931032"/>
    <n v="25"/>
    <n v="0.25"/>
    <d v="2023-07-03T00:00:00"/>
    <d v="2023-11-14T00:00:00"/>
    <n v="0.66666666666666674"/>
    <n v="1.1111111111111112E-2"/>
    <s v="Grow"/>
    <n v="17.733990147783253"/>
    <n v="8.8669950738916263"/>
    <d v="2024-01-22T00:00:00"/>
    <n v="25"/>
    <d v="2024-04-16T00:00:00"/>
  </r>
  <r>
    <s v="Wholesale Pharmacies"/>
    <x v="10"/>
    <n v="1"/>
    <x v="24"/>
    <x v="2"/>
    <n v="100"/>
    <n v="100"/>
    <n v="100"/>
    <n v="100"/>
    <n v="23.80952380952381"/>
    <n v="23.80952380952381"/>
    <n v="285.71428571428572"/>
    <n v="289.6825396825397"/>
    <n v="300"/>
    <n v="289.6825396825397"/>
    <n v="0"/>
    <n v="0"/>
    <d v="2023-07-18T00:00:00"/>
    <d v="2023-09-19T00:00:00"/>
    <n v="2"/>
    <n v="3.3333333333333333E-2"/>
    <s v="Grow"/>
    <n v="23.80952380952381"/>
    <n v="23.80952380952381"/>
    <d v="2023-09-19T00:00:00"/>
    <n v="50"/>
    <d v="2023-11-21T00:00:00"/>
  </r>
  <r>
    <s v="Public Hospitals"/>
    <x v="3"/>
    <n v="1"/>
    <x v="25"/>
    <x v="0"/>
    <n v="200"/>
    <n v="200"/>
    <n v="200"/>
    <n v="200"/>
    <s v="-"/>
    <s v="-"/>
    <n v="200"/>
    <n v="200"/>
    <n v="300"/>
    <n v="200"/>
    <n v="0"/>
    <n v="0"/>
    <d v="2023-05-30T00:00:00"/>
    <d v="2023-05-30T00:00:00"/>
    <n v="0.5"/>
    <n v="4.5454545454545456E-2"/>
    <s v="Grow"/>
    <s v="-"/>
    <s v="-"/>
    <d v="2023-05-30T00:00:00"/>
    <n v="200"/>
    <s v=""/>
  </r>
  <r>
    <s v="Public Hospitals"/>
    <x v="3"/>
    <n v="1"/>
    <x v="25"/>
    <x v="2"/>
    <n v="300"/>
    <n v="300"/>
    <n v="300"/>
    <n v="300"/>
    <s v="-"/>
    <s v="-"/>
    <n v="300"/>
    <n v="300"/>
    <n v="400"/>
    <n v="300"/>
    <n v="0"/>
    <n v="0"/>
    <d v="2023-10-27T00:00:00"/>
    <d v="2023-10-27T00:00:00"/>
    <n v="0.33333333333333326"/>
    <n v="4.4444444444444446E-2"/>
    <s v="Grow"/>
    <s v="-"/>
    <s v="-"/>
    <d v="2023-10-27T00:00:00"/>
    <n v="300"/>
    <s v=""/>
  </r>
  <r>
    <s v="Wholesale Pharmacies"/>
    <x v="2"/>
    <n v="1"/>
    <x v="26"/>
    <x v="0"/>
    <n v="260"/>
    <n v="130"/>
    <n v="160"/>
    <n v="80"/>
    <n v="30.555555555555554"/>
    <n v="15.277777777777777"/>
    <n v="183.33333333333331"/>
    <n v="143.10185185185185"/>
    <n v="200"/>
    <n v="129.94219653179192"/>
    <n v="50"/>
    <n v="0.25"/>
    <d v="2023-08-11T00:00:00"/>
    <d v="2023-11-27T00:00:00"/>
    <n v="1.5"/>
    <n v="3.0303030303030304E-2"/>
    <s v="Grow"/>
    <n v="27.745664739884393"/>
    <n v="13.872832369942197"/>
    <d v="2024-01-31T00:00:00"/>
    <n v="25"/>
    <d v="2024-03-25T00:00:00"/>
  </r>
  <r>
    <s v="Wholesale Pharmacies"/>
    <x v="2"/>
    <n v="1"/>
    <x v="26"/>
    <x v="3"/>
    <n v="250"/>
    <n v="125"/>
    <n v="250"/>
    <n v="125"/>
    <n v="24.770642201834864"/>
    <n v="12.385321100917432"/>
    <n v="148.62385321100919"/>
    <n v="150.6880733944954"/>
    <n v="250"/>
    <n v="150.6880733944954"/>
    <n v="0"/>
    <n v="0"/>
    <d v="2023-02-02T00:00:00"/>
    <d v="2023-05-22T00:00:00"/>
    <n v="1"/>
    <n v="8.903133903133903E-2"/>
    <s v="Grow"/>
    <n v="24.770642201834864"/>
    <n v="12.385321100917432"/>
    <d v="2023-05-22T00:00:00"/>
    <n v="80"/>
    <d v="2023-12-02T00:00:00"/>
  </r>
  <r>
    <s v="Wholesale Pharmacies"/>
    <x v="2"/>
    <n v="1"/>
    <x v="26"/>
    <x v="1"/>
    <n v="380"/>
    <n v="190"/>
    <n v="380"/>
    <n v="190"/>
    <n v="22.14765100671141"/>
    <n v="11.073825503355705"/>
    <n v="132.88590604026845"/>
    <n v="67.550335570469798"/>
    <n v="300"/>
    <n v="67.550335570469798"/>
    <n v="0"/>
    <n v="0"/>
    <d v="2023-02-02T00:00:00"/>
    <d v="2023-11-27T00:00:00"/>
    <n v="0.57894736842105265"/>
    <n v="4.6125461254612546E-2"/>
    <s v="Grow"/>
    <n v="22.14765100671141"/>
    <n v="11.073825503355705"/>
    <d v="2023-11-27T00:00:00"/>
    <n v="80"/>
    <d v="2024-07-01T00:00:00"/>
  </r>
  <r>
    <s v="Wholesale Pharmacies"/>
    <x v="2"/>
    <n v="1"/>
    <x v="26"/>
    <x v="2"/>
    <n v="1324"/>
    <n v="662"/>
    <n v="988"/>
    <n v="494"/>
    <n v="75.302013422818789"/>
    <n v="37.651006711409394"/>
    <n v="451.81208053691273"/>
    <n v="309.99328859060398"/>
    <n v="600"/>
    <n v="336.13774104683193"/>
    <n v="168"/>
    <n v="0.28000000000000003"/>
    <d v="2023-02-02T00:00:00"/>
    <d v="2023-11-27T00:00:00"/>
    <n v="0.21457489878542502"/>
    <n v="6.6666666666666666E-2"/>
    <s v="Grow"/>
    <n v="81.652892561983478"/>
    <n v="40.826446280991739"/>
    <d v="2024-01-31T00:00:00"/>
    <n v="120"/>
    <d v="2024-04-28T00:00:00"/>
  </r>
  <r>
    <s v="Retail Pharmacies"/>
    <x v="6"/>
    <n v="1"/>
    <x v="27"/>
    <x v="0"/>
    <n v="28"/>
    <n v="28"/>
    <n v="28"/>
    <n v="28"/>
    <n v="4.0601503759398492"/>
    <n v="4.0601503759398492"/>
    <n v="48.721804511278194"/>
    <n v="49.398496240601496"/>
    <n v="100"/>
    <n v="49.398496240601496"/>
    <n v="0"/>
    <n v="0"/>
    <d v="2023-07-17T00:00:00"/>
    <d v="2023-11-27T00:00:00"/>
    <n v="2.5714285714285716"/>
    <n v="1.5151515151515152E-2"/>
    <s v="Grow"/>
    <n v="4.0601503759398492"/>
    <n v="4.0601503759398492"/>
    <d v="2023-11-27T00:00:00"/>
    <n v="10"/>
    <d v="2024-02-09T00:00:00"/>
  </r>
  <r>
    <s v="Retail Pharmacies"/>
    <x v="6"/>
    <n v="1"/>
    <x v="27"/>
    <x v="3"/>
    <n v="16"/>
    <n v="16"/>
    <n v="16"/>
    <n v="16"/>
    <n v="1.3533834586466165"/>
    <n v="1.3533834586466165"/>
    <n v="16.240601503759397"/>
    <n v="8.0300751879699241"/>
    <n v="100"/>
    <n v="8.0300751879699241"/>
    <n v="0"/>
    <n v="0"/>
    <d v="2023-07-17T00:00:00"/>
    <d v="2023-11-27T00:00:00"/>
    <n v="5.25"/>
    <n v="3.5612535612535613E-2"/>
    <s v="Grow"/>
    <n v="1.3533834586466165"/>
    <n v="1.3533834586466165"/>
    <d v="2023-11-27T00:00:00"/>
    <n v="10"/>
    <d v="2024-07-06T00:00:00"/>
  </r>
  <r>
    <s v="Retail Pharmacies"/>
    <x v="6"/>
    <n v="1"/>
    <x v="27"/>
    <x v="1"/>
    <n v="6"/>
    <n v="6"/>
    <n v="6"/>
    <n v="6"/>
    <s v="-"/>
    <s v="-"/>
    <n v="6"/>
    <n v="6"/>
    <n v="100"/>
    <n v="6"/>
    <n v="0"/>
    <n v="0"/>
    <d v="2023-07-17T00:00:00"/>
    <d v="2023-07-17T00:00:00"/>
    <n v="15.666666666666668"/>
    <n v="1.5375153751537515E-2"/>
    <s v="Grow"/>
    <s v="-"/>
    <s v="-"/>
    <d v="2023-07-17T00:00:00"/>
    <n v="6"/>
    <s v=""/>
  </r>
  <r>
    <s v="Retail Pharmacies"/>
    <x v="6"/>
    <n v="1"/>
    <x v="27"/>
    <x v="2"/>
    <n v="90"/>
    <n v="90"/>
    <n v="90"/>
    <n v="90"/>
    <n v="10.465116279069766"/>
    <n v="10.465116279069766"/>
    <n v="125.58139534883719"/>
    <n v="109.53488372093022"/>
    <n v="200"/>
    <n v="109.53488372093022"/>
    <n v="0"/>
    <n v="0"/>
    <d v="2023-06-08T00:00:00"/>
    <d v="2023-11-27T00:00:00"/>
    <n v="1.2222222222222223"/>
    <n v="2.2222222222222223E-2"/>
    <s v="Grow"/>
    <n v="10.465116279069766"/>
    <n v="10.465116279069766"/>
    <d v="2023-11-27T00:00:00"/>
    <n v="30"/>
    <d v="2024-02-21T00:00:00"/>
  </r>
  <r>
    <s v="Retail Pharmacies"/>
    <x v="7"/>
    <n v="1"/>
    <x v="28"/>
    <x v="3"/>
    <n v="0"/>
    <n v="0"/>
    <n v="0"/>
    <n v="0"/>
    <s v=""/>
    <s v=""/>
    <s v=""/>
    <s v=""/>
    <n v="50"/>
    <s v=""/>
    <n v="0"/>
    <n v="0"/>
    <s v=""/>
    <s v=""/>
    <s v=""/>
    <n v="1.7806267806267807E-2"/>
    <s v="Introduce"/>
    <s v=""/>
    <s v=""/>
    <s v=""/>
    <s v=""/>
    <s v=""/>
  </r>
  <r>
    <s v="Retail Pharmacies"/>
    <x v="3"/>
    <n v="1"/>
    <x v="29"/>
    <x v="2"/>
    <n v="10"/>
    <n v="10"/>
    <n v="10"/>
    <n v="10"/>
    <s v="-"/>
    <s v="-"/>
    <n v="10"/>
    <n v="10"/>
    <n v="30"/>
    <n v="10"/>
    <n v="0"/>
    <n v="0"/>
    <d v="2023-10-04T00:00:00"/>
    <d v="2023-10-04T00:00:00"/>
    <n v="2"/>
    <n v="3.3333333333333335E-3"/>
    <s v="Grow"/>
    <s v="-"/>
    <s v="-"/>
    <d v="2023-10-04T00:00:00"/>
    <n v="10"/>
    <s v=""/>
  </r>
  <r>
    <s v="Retail Pharmacies"/>
    <x v="7"/>
    <n v="1"/>
    <x v="30"/>
    <x v="0"/>
    <n v="50"/>
    <n v="25"/>
    <n v="50"/>
    <n v="25"/>
    <n v="7.5"/>
    <n v="3.75"/>
    <n v="45"/>
    <n v="31.5"/>
    <n v="100"/>
    <n v="31.5"/>
    <n v="0"/>
    <n v="0"/>
    <d v="2023-10-06T00:00:00"/>
    <d v="2023-11-15T00:00:00"/>
    <n v="3"/>
    <n v="1.5151515151515152E-2"/>
    <s v="Grow"/>
    <n v="7.5"/>
    <n v="3.75"/>
    <d v="2023-11-15T00:00:00"/>
    <n v="20"/>
    <d v="2024-04-23T00:00:00"/>
  </r>
  <r>
    <s v="Retail Pharmacies"/>
    <x v="7"/>
    <n v="1"/>
    <x v="30"/>
    <x v="3"/>
    <n v="250"/>
    <n v="125"/>
    <n v="250"/>
    <n v="125"/>
    <n v="17.857142857142858"/>
    <n v="8.9285714285714288"/>
    <n v="107.14285714285714"/>
    <n v="47.61904761904762"/>
    <n v="200"/>
    <n v="47.61904761904762"/>
    <n v="0"/>
    <n v="0"/>
    <d v="2023-05-31T00:00:00"/>
    <d v="2023-11-15T00:00:00"/>
    <n v="0.60000000000000009"/>
    <n v="7.1225071225071226E-2"/>
    <s v="Grow"/>
    <n v="17.857142857142858"/>
    <n v="8.9285714285714288"/>
    <d v="2023-11-15T00:00:00"/>
    <n v="75"/>
    <d v="2024-07-24T00:00:00"/>
  </r>
  <r>
    <s v="Retail Pharmacies"/>
    <x v="7"/>
    <n v="1"/>
    <x v="30"/>
    <x v="1"/>
    <n v="70"/>
    <n v="35"/>
    <n v="70"/>
    <n v="35"/>
    <n v="5.7142857142857144"/>
    <n v="2.8571428571428572"/>
    <n v="34.285714285714285"/>
    <n v="14.190476190476192"/>
    <n v="200"/>
    <n v="14.190476190476192"/>
    <n v="0"/>
    <n v="0"/>
    <d v="2023-08-02T00:00:00"/>
    <d v="2023-11-15T00:00:00"/>
    <n v="4.7142857142857144"/>
    <n v="3.0750307503075031E-2"/>
    <s v="Grow"/>
    <n v="5.7142857142857144"/>
    <n v="2.8571428571428572"/>
    <d v="2023-11-15T00:00:00"/>
    <n v="25"/>
    <d v="2024-08-04T00:00:00"/>
  </r>
  <r>
    <s v="Retail Pharmacies"/>
    <x v="7"/>
    <n v="1"/>
    <x v="30"/>
    <x v="2"/>
    <n v="300"/>
    <n v="150"/>
    <n v="300"/>
    <n v="150"/>
    <n v="24.291497975708506"/>
    <n v="12.145748987854253"/>
    <n v="145.74898785425103"/>
    <n v="147.77327935222672"/>
    <n v="200"/>
    <n v="147.77327935222672"/>
    <n v="0"/>
    <n v="0"/>
    <d v="2023-02-01T00:00:00"/>
    <d v="2023-10-06T00:00:00"/>
    <n v="0.33333333333333326"/>
    <n v="2.2222222222222223E-2"/>
    <s v="Grow"/>
    <n v="24.291497975708506"/>
    <n v="12.145748987854253"/>
    <d v="2023-10-06T00:00:00"/>
    <n v="50"/>
    <d v="2024-02-07T00:00:00"/>
  </r>
  <r>
    <s v="Retail Pharmacies"/>
    <x v="3"/>
    <n v="1"/>
    <x v="31"/>
    <x v="2"/>
    <n v="20"/>
    <n v="20"/>
    <n v="20"/>
    <n v="20"/>
    <s v="-"/>
    <s v="-"/>
    <n v="20"/>
    <n v="20"/>
    <n v="30"/>
    <n v="20"/>
    <n v="0"/>
    <n v="0"/>
    <d v="2023-01-11T00:00:00"/>
    <d v="2023-01-11T00:00:00"/>
    <n v="0.5"/>
    <n v="3.3333333333333335E-3"/>
    <s v="Grow"/>
    <s v="-"/>
    <s v="-"/>
    <d v="2023-01-11T00:00:00"/>
    <n v="20"/>
    <s v=""/>
  </r>
  <r>
    <s v="Private Hospitals"/>
    <x v="11"/>
    <n v="1"/>
    <x v="32"/>
    <x v="0"/>
    <n v="0"/>
    <n v="0"/>
    <n v="0"/>
    <n v="0"/>
    <s v=""/>
    <s v=""/>
    <s v=""/>
    <s v=""/>
    <n v="100"/>
    <s v=""/>
    <n v="0"/>
    <n v="0"/>
    <s v=""/>
    <s v=""/>
    <s v=""/>
    <n v="1.5151515151515152E-2"/>
    <s v="Introduce"/>
    <s v=""/>
    <s v=""/>
    <s v=""/>
    <s v=""/>
    <s v=""/>
  </r>
  <r>
    <s v="Private Hospitals"/>
    <x v="11"/>
    <n v="1"/>
    <x v="32"/>
    <x v="2"/>
    <n v="0"/>
    <n v="0"/>
    <n v="0"/>
    <n v="0"/>
    <s v=""/>
    <s v=""/>
    <s v=""/>
    <s v=""/>
    <n v="50"/>
    <s v=""/>
    <n v="0"/>
    <n v="0"/>
    <s v=""/>
    <s v=""/>
    <s v=""/>
    <n v="5.5555555555555558E-3"/>
    <s v="Introduce"/>
    <s v=""/>
    <s v=""/>
    <s v=""/>
    <s v=""/>
    <s v=""/>
  </r>
  <r>
    <s v="Private Hospitals"/>
    <x v="7"/>
    <n v="1"/>
    <x v="33"/>
    <x v="0"/>
    <n v="105"/>
    <n v="105"/>
    <n v="55"/>
    <n v="55"/>
    <n v="4.0540540540540544"/>
    <n v="4.0540540540540544"/>
    <n v="48.648648648648653"/>
    <n v="32.972972972972975"/>
    <n v="100"/>
    <n v="43.012820512820511"/>
    <n v="50"/>
    <n v="0.5"/>
    <d v="2023-03-03T00:00:00"/>
    <d v="2023-11-17T00:00:00"/>
    <n v="0.81818181818181812"/>
    <n v="1.5151515151515152E-2"/>
    <s v="Grow"/>
    <n v="5.2884615384615383"/>
    <n v="5.2884615384615383"/>
    <d v="2024-01-09T00:00:00"/>
    <n v="20"/>
    <d v="2024-05-01T00:00:00"/>
  </r>
  <r>
    <s v="Private Hospitals"/>
    <x v="7"/>
    <n v="1"/>
    <x v="33"/>
    <x v="2"/>
    <n v="0"/>
    <n v="0"/>
    <n v="0"/>
    <n v="0"/>
    <s v=""/>
    <s v=""/>
    <s v=""/>
    <s v=""/>
    <n v="50"/>
    <s v=""/>
    <n v="0"/>
    <n v="0"/>
    <s v=""/>
    <s v=""/>
    <s v=""/>
    <n v="5.5555555555555558E-3"/>
    <s v="Introduce"/>
    <s v=""/>
    <s v=""/>
    <s v=""/>
    <s v=""/>
    <s v=""/>
  </r>
  <r>
    <s v="Public Hospitals"/>
    <x v="1"/>
    <n v="1"/>
    <x v="34"/>
    <x v="0"/>
    <n v="0"/>
    <n v="0"/>
    <n v="0"/>
    <n v="0"/>
    <s v=""/>
    <s v=""/>
    <s v=""/>
    <s v=""/>
    <n v="50"/>
    <s v=""/>
    <n v="0"/>
    <n v="0"/>
    <s v=""/>
    <s v=""/>
    <s v=""/>
    <n v="7.575757575757576E-3"/>
    <s v="Introduce"/>
    <s v=""/>
    <s v=""/>
    <s v=""/>
    <s v=""/>
    <s v=""/>
  </r>
  <r>
    <s v="Public Hospitals"/>
    <x v="1"/>
    <n v="1"/>
    <x v="34"/>
    <x v="2"/>
    <n v="0"/>
    <n v="0"/>
    <n v="0"/>
    <n v="0"/>
    <s v=""/>
    <s v=""/>
    <s v=""/>
    <s v=""/>
    <n v="100"/>
    <s v=""/>
    <n v="0"/>
    <n v="0"/>
    <s v=""/>
    <s v=""/>
    <s v=""/>
    <n v="1.1111111111111112E-2"/>
    <s v="Introduce"/>
    <s v=""/>
    <s v=""/>
    <s v=""/>
    <s v=""/>
    <s v=""/>
  </r>
  <r>
    <s v="Public Hospitals"/>
    <x v="10"/>
    <n v="1"/>
    <x v="35"/>
    <x v="2"/>
    <n v="0"/>
    <n v="0"/>
    <n v="0"/>
    <n v="0"/>
    <s v=""/>
    <s v=""/>
    <s v=""/>
    <s v=""/>
    <n v="50"/>
    <s v=""/>
    <n v="0"/>
    <n v="0"/>
    <s v=""/>
    <s v=""/>
    <s v=""/>
    <n v="5.5555555555555558E-3"/>
    <s v="Introduce"/>
    <s v=""/>
    <s v=""/>
    <s v=""/>
    <s v=""/>
    <s v=""/>
  </r>
  <r>
    <s v="Retail Pharmacies"/>
    <x v="3"/>
    <n v="1"/>
    <x v="36"/>
    <x v="2"/>
    <n v="10"/>
    <n v="10"/>
    <n v="10"/>
    <n v="10"/>
    <s v="-"/>
    <s v="-"/>
    <n v="10"/>
    <n v="10"/>
    <n v="30"/>
    <n v="10"/>
    <n v="0"/>
    <n v="0"/>
    <d v="2023-06-30T00:00:00"/>
    <d v="2023-06-30T00:00:00"/>
    <n v="2"/>
    <n v="3.3333333333333335E-3"/>
    <s v="Grow"/>
    <s v="-"/>
    <s v="-"/>
    <d v="2023-06-30T00:00:00"/>
    <n v="10"/>
    <s v=""/>
  </r>
  <r>
    <s v="Private Hospitals"/>
    <x v="1"/>
    <n v="1"/>
    <x v="37"/>
    <x v="0"/>
    <n v="10"/>
    <n v="10"/>
    <n v="0"/>
    <n v="0"/>
    <s v="-"/>
    <s v="-"/>
    <n v="0"/>
    <n v="0"/>
    <n v="200"/>
    <n v="0"/>
    <n v="10"/>
    <n v="0.05"/>
    <s v=""/>
    <s v=""/>
    <s v=""/>
    <n v="3.0303030303030304E-2"/>
    <s v="Introduce"/>
    <s v="-"/>
    <s v="-"/>
    <d v="2024-01-17T00:00:00"/>
    <s v=""/>
    <s v=""/>
  </r>
  <r>
    <s v="Private Hospitals"/>
    <x v="1"/>
    <n v="1"/>
    <x v="37"/>
    <x v="1"/>
    <n v="10"/>
    <n v="10"/>
    <n v="0"/>
    <n v="0"/>
    <s v="-"/>
    <s v="-"/>
    <n v="0"/>
    <n v="0"/>
    <n v="100"/>
    <n v="0"/>
    <n v="10"/>
    <n v="0.1"/>
    <s v=""/>
    <s v=""/>
    <s v=""/>
    <n v="1.5375153751537515E-2"/>
    <s v="Introduce"/>
    <s v="-"/>
    <s v="-"/>
    <d v="2024-01-17T00:00:00"/>
    <s v=""/>
    <s v=""/>
  </r>
  <r>
    <s v="Private Hospitals"/>
    <x v="1"/>
    <n v="1"/>
    <x v="37"/>
    <x v="2"/>
    <n v="20"/>
    <n v="20"/>
    <n v="20"/>
    <n v="20"/>
    <s v="-"/>
    <s v="-"/>
    <n v="20"/>
    <n v="20"/>
    <n v="100"/>
    <n v="20"/>
    <n v="0"/>
    <n v="0"/>
    <d v="2023-06-26T00:00:00"/>
    <d v="2023-06-26T00:00:00"/>
    <n v="4"/>
    <n v="1.1111111111111112E-2"/>
    <s v="Grow"/>
    <s v="-"/>
    <s v="-"/>
    <d v="2023-06-26T00:00:00"/>
    <n v="20"/>
    <s v=""/>
  </r>
  <r>
    <s v="Retail Pharmacies"/>
    <x v="1"/>
    <n v="1"/>
    <x v="38"/>
    <x v="0"/>
    <n v="10"/>
    <n v="5"/>
    <n v="10"/>
    <n v="5"/>
    <s v="-"/>
    <s v="-"/>
    <n v="5"/>
    <n v="5"/>
    <n v="10"/>
    <n v="5"/>
    <n v="0"/>
    <n v="0"/>
    <d v="2023-10-25T00:00:00"/>
    <d v="2023-10-25T00:00:00"/>
    <n v="1"/>
    <n v="1.5151515151515152E-3"/>
    <s v="Grow"/>
    <s v="-"/>
    <s v="-"/>
    <d v="2023-10-25T00:00:00"/>
    <n v="5"/>
    <s v=""/>
  </r>
  <r>
    <s v="Retail Pharmacies"/>
    <x v="1"/>
    <n v="1"/>
    <x v="38"/>
    <x v="2"/>
    <n v="12"/>
    <n v="6"/>
    <n v="12"/>
    <n v="6"/>
    <s v="-"/>
    <s v="-"/>
    <n v="6"/>
    <n v="6"/>
    <n v="30"/>
    <n v="6"/>
    <n v="0"/>
    <n v="0"/>
    <d v="2023-10-25T00:00:00"/>
    <d v="2023-10-25T00:00:00"/>
    <n v="4"/>
    <n v="3.3333333333333335E-3"/>
    <s v="Grow"/>
    <s v="-"/>
    <s v="-"/>
    <d v="2023-10-25T00:00:00"/>
    <n v="6"/>
    <s v=""/>
  </r>
  <r>
    <s v="Private Hospitals"/>
    <x v="8"/>
    <n v="1"/>
    <x v="39"/>
    <x v="3"/>
    <n v="10"/>
    <n v="10"/>
    <n v="10"/>
    <n v="10"/>
    <n v="1.7857142857142858"/>
    <n v="1.7857142857142858"/>
    <n v="21.428571428571431"/>
    <n v="21.726190476190478"/>
    <n v="50"/>
    <n v="21.726190476190478"/>
    <n v="0"/>
    <n v="0"/>
    <d v="2023-08-25T00:00:00"/>
    <d v="2023-11-17T00:00:00"/>
    <n v="4"/>
    <n v="1.7806267806267807E-2"/>
    <s v="Grow"/>
    <n v="1.7857142857142858"/>
    <n v="1.7857142857142858"/>
    <d v="2023-11-17T00:00:00"/>
    <n v="5"/>
    <d v="2024-02-09T00:00:00"/>
  </r>
  <r>
    <s v="Private Hospitals"/>
    <x v="8"/>
    <n v="1"/>
    <x v="39"/>
    <x v="2"/>
    <n v="5"/>
    <n v="5"/>
    <n v="5"/>
    <n v="5"/>
    <s v="-"/>
    <s v="-"/>
    <n v="5"/>
    <n v="5"/>
    <n v="30"/>
    <n v="5"/>
    <n v="0"/>
    <n v="0"/>
    <d v="2023-07-13T00:00:00"/>
    <d v="2023-07-13T00:00:00"/>
    <n v="5"/>
    <n v="3.3333333333333335E-3"/>
    <s v="Grow"/>
    <s v="-"/>
    <s v="-"/>
    <d v="2023-07-13T00:00:00"/>
    <n v="5"/>
    <s v=""/>
  </r>
  <r>
    <s v="Public Hospitals"/>
    <x v="3"/>
    <n v="1"/>
    <x v="40"/>
    <x v="2"/>
    <n v="60"/>
    <n v="60"/>
    <n v="60"/>
    <n v="60"/>
    <s v="-"/>
    <s v="-"/>
    <n v="60"/>
    <n v="60"/>
    <n v="100"/>
    <n v="60"/>
    <n v="0"/>
    <n v="0"/>
    <d v="2023-10-05T00:00:00"/>
    <d v="2023-10-05T00:00:00"/>
    <n v="0.66666666666666674"/>
    <n v="1.1111111111111112E-2"/>
    <s v="Grow"/>
    <s v="-"/>
    <s v="-"/>
    <d v="2023-10-05T00:00:00"/>
    <n v="60"/>
    <s v=""/>
  </r>
  <r>
    <s v="Public Hospitals"/>
    <x v="3"/>
    <n v="1"/>
    <x v="41"/>
    <x v="0"/>
    <n v="60"/>
    <n v="60"/>
    <n v="60"/>
    <n v="60"/>
    <s v="-"/>
    <s v="-"/>
    <n v="60"/>
    <n v="60"/>
    <n v="200"/>
    <n v="60"/>
    <n v="0"/>
    <n v="0"/>
    <d v="2023-11-07T00:00:00"/>
    <d v="2023-11-07T00:00:00"/>
    <n v="2.3333333333333335"/>
    <n v="3.0303030303030304E-2"/>
    <s v="Grow"/>
    <s v="-"/>
    <s v="-"/>
    <d v="2023-11-07T00:00:00"/>
    <n v="60"/>
    <s v=""/>
  </r>
  <r>
    <s v="Public Hospitals"/>
    <x v="3"/>
    <n v="1"/>
    <x v="41"/>
    <x v="2"/>
    <n v="150"/>
    <n v="150"/>
    <n v="150"/>
    <n v="150"/>
    <n v="30"/>
    <n v="30"/>
    <n v="360"/>
    <n v="365"/>
    <n v="400"/>
    <n v="365"/>
    <n v="0"/>
    <n v="0"/>
    <d v="2023-08-10T00:00:00"/>
    <d v="2023-09-29T00:00:00"/>
    <n v="1.6666666666666665"/>
    <n v="4.4444444444444446E-2"/>
    <s v="Grow"/>
    <n v="30"/>
    <n v="30"/>
    <d v="2023-09-29T00:00:00"/>
    <n v="100"/>
    <d v="2024-01-07T00:00:00"/>
  </r>
  <r>
    <s v="Private Hospitals"/>
    <x v="2"/>
    <n v="1"/>
    <x v="42"/>
    <x v="0"/>
    <n v="0"/>
    <n v="0"/>
    <n v="0"/>
    <n v="0"/>
    <s v=""/>
    <s v=""/>
    <s v=""/>
    <s v=""/>
    <n v="100"/>
    <s v=""/>
    <n v="0"/>
    <n v="0"/>
    <s v=""/>
    <s v=""/>
    <s v=""/>
    <n v="1.5151515151515152E-2"/>
    <s v="Introduce"/>
    <s v=""/>
    <s v=""/>
    <s v=""/>
    <s v=""/>
    <s v=""/>
  </r>
  <r>
    <s v="Private Hospitals"/>
    <x v="8"/>
    <n v="1"/>
    <x v="43"/>
    <x v="0"/>
    <n v="46"/>
    <n v="46"/>
    <n v="16"/>
    <n v="16"/>
    <n v="14.285714285714286"/>
    <n v="14.285714285714286"/>
    <n v="171.42857142857144"/>
    <n v="127.14285714285715"/>
    <n v="200"/>
    <n v="24.135593220338983"/>
    <n v="30"/>
    <n v="0.15"/>
    <d v="2023-08-09T00:00:00"/>
    <d v="2023-08-30T00:00:00"/>
    <n v="11.5"/>
    <n v="3.0303030303030304E-2"/>
    <s v="Grow"/>
    <n v="2.7118644067796609"/>
    <n v="2.7118644067796609"/>
    <d v="2024-02-02T00:00:00"/>
    <n v="6"/>
    <d v="2024-04-08T00:00:00"/>
  </r>
  <r>
    <s v="Private Hospitals"/>
    <x v="8"/>
    <n v="1"/>
    <x v="43"/>
    <x v="1"/>
    <n v="0"/>
    <n v="0"/>
    <n v="0"/>
    <n v="0"/>
    <s v=""/>
    <s v=""/>
    <s v=""/>
    <s v=""/>
    <n v="50"/>
    <s v=""/>
    <n v="0"/>
    <n v="0"/>
    <s v=""/>
    <s v=""/>
    <s v=""/>
    <n v="7.6875768757687576E-3"/>
    <s v="Introduce"/>
    <s v=""/>
    <s v=""/>
    <s v=""/>
    <s v=""/>
    <s v=""/>
  </r>
  <r>
    <s v="Private Hospitals"/>
    <x v="8"/>
    <n v="1"/>
    <x v="43"/>
    <x v="2"/>
    <n v="0"/>
    <n v="0"/>
    <n v="0"/>
    <n v="0"/>
    <s v=""/>
    <s v=""/>
    <s v=""/>
    <s v=""/>
    <n v="50"/>
    <s v=""/>
    <n v="0"/>
    <n v="0"/>
    <s v=""/>
    <s v=""/>
    <s v=""/>
    <n v="5.5555555555555558E-3"/>
    <s v="Introduce"/>
    <s v=""/>
    <s v=""/>
    <s v=""/>
    <s v=""/>
    <s v=""/>
  </r>
  <r>
    <s v="Private Hospitals"/>
    <x v="2"/>
    <n v="1"/>
    <x v="44"/>
    <x v="0"/>
    <n v="0"/>
    <n v="0"/>
    <n v="0"/>
    <n v="0"/>
    <s v=""/>
    <s v=""/>
    <s v=""/>
    <s v=""/>
    <n v="50"/>
    <s v=""/>
    <n v="0"/>
    <n v="0"/>
    <s v=""/>
    <s v=""/>
    <s v=""/>
    <n v="7.575757575757576E-3"/>
    <s v="Introduce"/>
    <s v=""/>
    <s v=""/>
    <s v=""/>
    <s v=""/>
    <s v=""/>
  </r>
  <r>
    <s v="Private Hospitals"/>
    <x v="2"/>
    <n v="1"/>
    <x v="44"/>
    <x v="3"/>
    <n v="0"/>
    <n v="0"/>
    <n v="0"/>
    <n v="0"/>
    <s v=""/>
    <s v=""/>
    <s v=""/>
    <s v=""/>
    <n v="30"/>
    <s v=""/>
    <n v="0"/>
    <n v="0"/>
    <s v=""/>
    <s v=""/>
    <s v=""/>
    <n v="1.0683760683760684E-2"/>
    <s v="Introduce"/>
    <s v=""/>
    <s v=""/>
    <s v=""/>
    <s v=""/>
    <s v=""/>
  </r>
  <r>
    <s v="Wholesale Pharmacies"/>
    <x v="11"/>
    <n v="1"/>
    <x v="45"/>
    <x v="2"/>
    <n v="0"/>
    <n v="0"/>
    <n v="0"/>
    <n v="0"/>
    <s v=""/>
    <s v=""/>
    <s v=""/>
    <s v=""/>
    <n v="100"/>
    <s v=""/>
    <n v="0"/>
    <n v="0"/>
    <s v=""/>
    <s v=""/>
    <s v=""/>
    <n v="1.1111111111111112E-2"/>
    <s v="Introduce"/>
    <s v=""/>
    <s v=""/>
    <s v=""/>
    <s v=""/>
    <s v=""/>
  </r>
  <r>
    <s v="Public Hospitals"/>
    <x v="3"/>
    <n v="1"/>
    <x v="46"/>
    <x v="0"/>
    <n v="0"/>
    <n v="0"/>
    <n v="0"/>
    <n v="0"/>
    <s v=""/>
    <s v=""/>
    <s v=""/>
    <s v=""/>
    <n v="100"/>
    <s v=""/>
    <n v="0"/>
    <n v="0"/>
    <s v=""/>
    <s v=""/>
    <s v=""/>
    <n v="1.5151515151515152E-2"/>
    <s v="Introduce"/>
    <s v=""/>
    <s v=""/>
    <s v=""/>
    <s v=""/>
    <s v=""/>
  </r>
  <r>
    <s v="Public Hospitals"/>
    <x v="3"/>
    <n v="1"/>
    <x v="46"/>
    <x v="2"/>
    <n v="0"/>
    <n v="0"/>
    <n v="0"/>
    <n v="0"/>
    <s v=""/>
    <s v=""/>
    <s v=""/>
    <s v=""/>
    <n v="200"/>
    <s v=""/>
    <n v="0"/>
    <n v="0"/>
    <s v=""/>
    <s v=""/>
    <s v=""/>
    <n v="2.2222222222222223E-2"/>
    <s v="Introduce"/>
    <s v=""/>
    <s v=""/>
    <s v=""/>
    <s v=""/>
    <s v=""/>
  </r>
  <r>
    <s v="Private Hospitals"/>
    <x v="3"/>
    <n v="1"/>
    <x v="47"/>
    <x v="0"/>
    <n v="360"/>
    <n v="360"/>
    <n v="360"/>
    <n v="360"/>
    <s v="-"/>
    <s v="-"/>
    <n v="360"/>
    <n v="360"/>
    <n v="100"/>
    <n v="360"/>
    <n v="0"/>
    <n v="0"/>
    <d v="2023-05-01T00:00:00"/>
    <d v="2023-05-01T00:00:00"/>
    <n v="-0.72222222222222221"/>
    <n v="1.5151515151515152E-2"/>
    <s v="Defend"/>
    <s v="-"/>
    <s v="-"/>
    <d v="2023-05-01T00:00:00"/>
    <n v="360"/>
    <s v=""/>
  </r>
  <r>
    <s v="Private Hospitals"/>
    <x v="8"/>
    <n v="1"/>
    <x v="48"/>
    <x v="0"/>
    <n v="20"/>
    <n v="20"/>
    <n v="10"/>
    <n v="10"/>
    <s v="-"/>
    <s v="-"/>
    <n v="10"/>
    <n v="10"/>
    <n v="50"/>
    <n v="17.109375"/>
    <n v="10"/>
    <n v="0.2"/>
    <d v="2023-09-13T00:00:00"/>
    <d v="2023-09-13T00:00:00"/>
    <n v="4"/>
    <n v="7.575757575757576E-3"/>
    <s v="Grow"/>
    <n v="2.34375"/>
    <n v="2.34375"/>
    <d v="2024-01-19T00:00:00"/>
    <n v="10"/>
    <d v="2024-05-26T00:00:00"/>
  </r>
  <r>
    <s v="Private Hospitals"/>
    <x v="8"/>
    <n v="1"/>
    <x v="48"/>
    <x v="3"/>
    <n v="0"/>
    <n v="0"/>
    <n v="0"/>
    <n v="0"/>
    <s v=""/>
    <s v=""/>
    <s v=""/>
    <s v=""/>
    <n v="20"/>
    <s v=""/>
    <n v="0"/>
    <n v="0"/>
    <s v=""/>
    <s v=""/>
    <s v=""/>
    <n v="7.1225071225071226E-3"/>
    <s v="Introduce"/>
    <s v=""/>
    <s v=""/>
    <s v=""/>
    <s v=""/>
    <s v=""/>
  </r>
  <r>
    <s v="Private Hospitals"/>
    <x v="8"/>
    <n v="1"/>
    <x v="48"/>
    <x v="1"/>
    <n v="0"/>
    <n v="0"/>
    <n v="0"/>
    <n v="0"/>
    <s v=""/>
    <s v=""/>
    <s v=""/>
    <s v=""/>
    <n v="30"/>
    <s v=""/>
    <n v="0"/>
    <n v="0"/>
    <s v=""/>
    <s v=""/>
    <s v=""/>
    <n v="4.6125461254612546E-3"/>
    <s v="Introduce"/>
    <s v=""/>
    <s v=""/>
    <s v=""/>
    <s v=""/>
    <s v=""/>
  </r>
  <r>
    <s v="Private Hospitals"/>
    <x v="8"/>
    <n v="1"/>
    <x v="48"/>
    <x v="2"/>
    <n v="15"/>
    <n v="15"/>
    <n v="15"/>
    <n v="15"/>
    <s v="-"/>
    <s v="-"/>
    <n v="15"/>
    <n v="15"/>
    <n v="50"/>
    <n v="15"/>
    <n v="0"/>
    <n v="0"/>
    <d v="2023-08-16T00:00:00"/>
    <d v="2023-08-16T00:00:00"/>
    <n v="2.3333333333333335"/>
    <n v="5.5555555555555558E-3"/>
    <s v="Grow"/>
    <s v="-"/>
    <s v="-"/>
    <d v="2023-08-16T00:00:00"/>
    <n v="15"/>
    <s v=""/>
  </r>
  <r>
    <s v="Wholesale Pharmacies"/>
    <x v="7"/>
    <n v="1"/>
    <x v="49"/>
    <x v="2"/>
    <n v="20"/>
    <n v="20"/>
    <n v="20"/>
    <n v="20"/>
    <s v="-"/>
    <s v="-"/>
    <n v="20"/>
    <n v="20"/>
    <n v="100"/>
    <n v="20"/>
    <n v="0"/>
    <n v="0"/>
    <d v="2023-08-25T00:00:00"/>
    <d v="2023-08-25T00:00:00"/>
    <n v="4"/>
    <n v="1.1111111111111112E-2"/>
    <s v="Grow"/>
    <s v="-"/>
    <s v="-"/>
    <d v="2023-08-25T00:00:00"/>
    <n v="20"/>
    <s v=""/>
  </r>
  <r>
    <s v="Public Hospitals"/>
    <x v="7"/>
    <n v="1"/>
    <x v="50"/>
    <x v="0"/>
    <n v="0"/>
    <n v="0"/>
    <n v="0"/>
    <n v="0"/>
    <s v=""/>
    <s v=""/>
    <s v=""/>
    <s v=""/>
    <n v="400"/>
    <s v=""/>
    <n v="0"/>
    <n v="0"/>
    <s v=""/>
    <s v=""/>
    <s v=""/>
    <n v="6.0606060606060608E-2"/>
    <s v="Introduce"/>
    <s v=""/>
    <s v=""/>
    <s v=""/>
    <s v=""/>
    <s v=""/>
  </r>
  <r>
    <s v="Public Hospitals"/>
    <x v="11"/>
    <n v="1"/>
    <x v="51"/>
    <x v="0"/>
    <n v="0"/>
    <n v="0"/>
    <n v="0"/>
    <n v="0"/>
    <s v=""/>
    <s v=""/>
    <s v=""/>
    <s v=""/>
    <n v="100"/>
    <s v=""/>
    <n v="0"/>
    <n v="0"/>
    <s v=""/>
    <s v=""/>
    <s v=""/>
    <n v="1.5151515151515152E-2"/>
    <s v="Introduce"/>
    <s v=""/>
    <s v=""/>
    <s v=""/>
    <s v=""/>
    <s v=""/>
  </r>
  <r>
    <s v="Private Hospitals"/>
    <x v="3"/>
    <n v="1"/>
    <x v="52"/>
    <x v="0"/>
    <n v="0"/>
    <n v="0"/>
    <n v="0"/>
    <n v="0"/>
    <s v=""/>
    <s v=""/>
    <s v=""/>
    <s v=""/>
    <n v="50"/>
    <s v=""/>
    <n v="0"/>
    <n v="0"/>
    <s v=""/>
    <s v=""/>
    <s v=""/>
    <n v="7.575757575757576E-3"/>
    <s v="Introduce"/>
    <s v=""/>
    <s v=""/>
    <s v=""/>
    <s v=""/>
    <s v=""/>
  </r>
  <r>
    <s v="Private Hospitals"/>
    <x v="3"/>
    <n v="1"/>
    <x v="52"/>
    <x v="2"/>
    <n v="0"/>
    <n v="0"/>
    <n v="0"/>
    <n v="0"/>
    <s v=""/>
    <s v=""/>
    <s v=""/>
    <s v=""/>
    <n v="50"/>
    <s v=""/>
    <n v="0"/>
    <n v="0"/>
    <s v=""/>
    <s v=""/>
    <s v=""/>
    <n v="5.5555555555555558E-3"/>
    <s v="Introduce"/>
    <s v=""/>
    <s v=""/>
    <s v=""/>
    <s v=""/>
    <s v=""/>
  </r>
  <r>
    <s v="Retail Pharmacies"/>
    <x v="11"/>
    <n v="1"/>
    <x v="53"/>
    <x v="2"/>
    <n v="40"/>
    <n v="40"/>
    <n v="40"/>
    <n v="40"/>
    <n v="1.875"/>
    <n v="1.875"/>
    <n v="22.5"/>
    <n v="4.4375"/>
    <n v="50"/>
    <n v="4.4375"/>
    <n v="0"/>
    <n v="0"/>
    <d v="2023-01-20T00:00:00"/>
    <d v="2023-12-06T00:00:00"/>
    <n v="0.25"/>
    <n v="5.5555555555555558E-3"/>
    <s v="Grow"/>
    <n v="1.875"/>
    <n v="1.875"/>
    <d v="2023-12-06T00:00:00"/>
    <n v="20"/>
    <d v="2024-10-21T00:00:00"/>
  </r>
  <r>
    <s v="Retail Pharmacies"/>
    <x v="7"/>
    <n v="1"/>
    <x v="54"/>
    <x v="2"/>
    <n v="5"/>
    <n v="5"/>
    <n v="5"/>
    <n v="5"/>
    <s v="-"/>
    <s v="-"/>
    <n v="5"/>
    <n v="5"/>
    <n v="20"/>
    <n v="5"/>
    <n v="0"/>
    <n v="0"/>
    <d v="2023-08-03T00:00:00"/>
    <d v="2023-08-03T00:00:00"/>
    <n v="3"/>
    <n v="2.2222222222222222E-3"/>
    <s v="Grow"/>
    <s v="-"/>
    <s v="-"/>
    <d v="2023-08-03T00:00:00"/>
    <n v="5"/>
    <s v=""/>
  </r>
  <r>
    <s v="Public Hospitals"/>
    <x v="7"/>
    <n v="1"/>
    <x v="55"/>
    <x v="0"/>
    <n v="0"/>
    <n v="0"/>
    <n v="0"/>
    <n v="0"/>
    <s v=""/>
    <s v=""/>
    <s v=""/>
    <s v=""/>
    <n v="50"/>
    <s v=""/>
    <n v="0"/>
    <n v="0"/>
    <s v=""/>
    <s v=""/>
    <s v=""/>
    <n v="7.575757575757576E-3"/>
    <s v="Introduce"/>
    <s v=""/>
    <s v=""/>
    <s v=""/>
    <s v=""/>
    <s v=""/>
  </r>
  <r>
    <s v="Public Hospitals"/>
    <x v="7"/>
    <n v="1"/>
    <x v="55"/>
    <x v="2"/>
    <n v="50"/>
    <n v="50"/>
    <n v="0"/>
    <n v="0"/>
    <s v="-"/>
    <s v="-"/>
    <n v="0"/>
    <n v="0"/>
    <n v="100"/>
    <n v="0"/>
    <n v="50"/>
    <n v="0.5"/>
    <s v=""/>
    <s v=""/>
    <s v=""/>
    <n v="1.1111111111111112E-2"/>
    <s v="Introduce"/>
    <s v="-"/>
    <s v="-"/>
    <d v="2024-01-29T00:00:00"/>
    <s v=""/>
    <s v=""/>
  </r>
  <r>
    <s v="Retail Pharmacies"/>
    <x v="2"/>
    <n v="1"/>
    <x v="56"/>
    <x v="3"/>
    <n v="5"/>
    <n v="5"/>
    <n v="5"/>
    <n v="5"/>
    <s v="-"/>
    <s v="-"/>
    <n v="5"/>
    <n v="5"/>
    <n v="10"/>
    <n v="5"/>
    <n v="0"/>
    <n v="0"/>
    <d v="2023-06-12T00:00:00"/>
    <d v="2023-06-12T00:00:00"/>
    <n v="1"/>
    <n v="3.5612535612535613E-3"/>
    <s v="Grow"/>
    <s v="-"/>
    <s v="-"/>
    <d v="2023-06-12T00:00:00"/>
    <n v="5"/>
    <s v=""/>
  </r>
  <r>
    <s v="Retail Pharmacies"/>
    <x v="2"/>
    <n v="1"/>
    <x v="56"/>
    <x v="2"/>
    <n v="10"/>
    <n v="10"/>
    <n v="10"/>
    <n v="10"/>
    <s v="-"/>
    <s v="-"/>
    <n v="10"/>
    <n v="10"/>
    <n v="30"/>
    <n v="10"/>
    <n v="0"/>
    <n v="0"/>
    <d v="2023-01-31T00:00:00"/>
    <d v="2023-01-31T00:00:00"/>
    <n v="2"/>
    <n v="3.3333333333333335E-3"/>
    <s v="Grow"/>
    <s v="-"/>
    <s v="-"/>
    <d v="2023-01-31T00:00:00"/>
    <n v="10"/>
    <s v=""/>
  </r>
  <r>
    <s v="Private Hospitals"/>
    <x v="3"/>
    <n v="1"/>
    <x v="57"/>
    <x v="1"/>
    <n v="0"/>
    <n v="0"/>
    <n v="0"/>
    <n v="0"/>
    <s v=""/>
    <s v=""/>
    <s v=""/>
    <s v=""/>
    <n v="100"/>
    <s v=""/>
    <n v="0"/>
    <n v="0"/>
    <s v=""/>
    <s v=""/>
    <s v=""/>
    <n v="1.5375153751537515E-2"/>
    <s v="Introduce"/>
    <s v=""/>
    <s v=""/>
    <s v=""/>
    <s v=""/>
    <s v=""/>
  </r>
  <r>
    <s v="Private Hospitals"/>
    <x v="3"/>
    <n v="1"/>
    <x v="57"/>
    <x v="2"/>
    <n v="0"/>
    <n v="0"/>
    <n v="0"/>
    <n v="0"/>
    <s v=""/>
    <s v=""/>
    <s v=""/>
    <s v=""/>
    <n v="50"/>
    <s v=""/>
    <n v="0"/>
    <n v="0"/>
    <s v=""/>
    <s v=""/>
    <s v=""/>
    <n v="5.5555555555555558E-3"/>
    <s v="Introduce"/>
    <s v=""/>
    <s v=""/>
    <s v=""/>
    <s v=""/>
    <s v=""/>
  </r>
  <r>
    <s v="Private Hospitals"/>
    <x v="1"/>
    <n v="1"/>
    <x v="58"/>
    <x v="3"/>
    <n v="0"/>
    <n v="0"/>
    <n v="0"/>
    <n v="0"/>
    <s v=""/>
    <s v=""/>
    <s v=""/>
    <s v=""/>
    <n v="100"/>
    <s v=""/>
    <n v="0"/>
    <n v="0"/>
    <s v=""/>
    <s v=""/>
    <s v=""/>
    <n v="3.5612535612535613E-2"/>
    <s v="Introduce"/>
    <s v=""/>
    <s v=""/>
    <s v=""/>
    <s v=""/>
    <s v=""/>
  </r>
  <r>
    <s v="Private Hospitals"/>
    <x v="1"/>
    <n v="1"/>
    <x v="58"/>
    <x v="1"/>
    <n v="0"/>
    <n v="0"/>
    <n v="0"/>
    <n v="0"/>
    <s v=""/>
    <s v=""/>
    <s v=""/>
    <s v=""/>
    <n v="100"/>
    <s v=""/>
    <n v="0"/>
    <n v="0"/>
    <s v=""/>
    <s v=""/>
    <s v=""/>
    <n v="1.5375153751537515E-2"/>
    <s v="Introduce"/>
    <s v=""/>
    <s v=""/>
    <s v=""/>
    <s v=""/>
    <s v=""/>
  </r>
  <r>
    <s v="Private Hospitals"/>
    <x v="1"/>
    <n v="1"/>
    <x v="58"/>
    <x v="2"/>
    <n v="0"/>
    <n v="0"/>
    <n v="0"/>
    <n v="0"/>
    <s v=""/>
    <s v=""/>
    <s v=""/>
    <s v=""/>
    <n v="50"/>
    <s v=""/>
    <n v="0"/>
    <n v="0"/>
    <s v=""/>
    <s v=""/>
    <s v=""/>
    <n v="5.5555555555555558E-3"/>
    <s v="Introduce"/>
    <s v=""/>
    <s v=""/>
    <s v=""/>
    <s v=""/>
    <s v=""/>
  </r>
  <r>
    <s v="Wholesale Pharmacies"/>
    <x v="2"/>
    <n v="1"/>
    <x v="59"/>
    <x v="3"/>
    <n v="0"/>
    <n v="0"/>
    <n v="0"/>
    <n v="0"/>
    <s v=""/>
    <s v=""/>
    <s v=""/>
    <s v=""/>
    <n v="50"/>
    <s v=""/>
    <n v="0"/>
    <n v="0"/>
    <s v=""/>
    <s v=""/>
    <s v=""/>
    <n v="1.7806267806267807E-2"/>
    <s v="Introduce"/>
    <s v=""/>
    <s v=""/>
    <s v=""/>
    <s v=""/>
    <s v=""/>
  </r>
  <r>
    <s v="Wholesale Pharmacies"/>
    <x v="2"/>
    <n v="1"/>
    <x v="59"/>
    <x v="1"/>
    <n v="0"/>
    <n v="0"/>
    <n v="0"/>
    <n v="0"/>
    <s v=""/>
    <s v=""/>
    <s v=""/>
    <s v=""/>
    <n v="50"/>
    <s v=""/>
    <n v="0"/>
    <n v="0"/>
    <s v=""/>
    <s v=""/>
    <s v=""/>
    <n v="7.6875768757687576E-3"/>
    <s v="Introduce"/>
    <s v=""/>
    <s v=""/>
    <s v=""/>
    <s v=""/>
    <s v=""/>
  </r>
  <r>
    <s v="Wholesale Pharmacies"/>
    <x v="2"/>
    <n v="1"/>
    <x v="59"/>
    <x v="2"/>
    <n v="0"/>
    <n v="0"/>
    <n v="0"/>
    <n v="0"/>
    <s v=""/>
    <s v=""/>
    <s v=""/>
    <s v=""/>
    <n v="50"/>
    <s v=""/>
    <n v="0"/>
    <n v="0"/>
    <s v=""/>
    <s v=""/>
    <s v=""/>
    <n v="5.5555555555555558E-3"/>
    <s v="Introduce"/>
    <s v=""/>
    <s v=""/>
    <s v=""/>
    <s v=""/>
    <s v=""/>
  </r>
  <r>
    <s v="Retail Pharmacies"/>
    <x v="1"/>
    <n v="1"/>
    <x v="60"/>
    <x v="3"/>
    <n v="0"/>
    <n v="0"/>
    <n v="0"/>
    <n v="0"/>
    <s v=""/>
    <s v=""/>
    <s v=""/>
    <s v=""/>
    <n v="50"/>
    <s v=""/>
    <n v="0"/>
    <n v="0"/>
    <s v=""/>
    <s v=""/>
    <s v=""/>
    <n v="1.7806267806267807E-2"/>
    <s v="Introduce"/>
    <s v=""/>
    <s v=""/>
    <s v=""/>
    <s v=""/>
    <s v=""/>
  </r>
  <r>
    <s v="Retail Pharmacies"/>
    <x v="1"/>
    <n v="1"/>
    <x v="60"/>
    <x v="1"/>
    <n v="2"/>
    <n v="2"/>
    <n v="2"/>
    <n v="2"/>
    <s v="-"/>
    <s v="-"/>
    <n v="2"/>
    <n v="2"/>
    <n v="50"/>
    <n v="2"/>
    <n v="0"/>
    <n v="0"/>
    <d v="2023-03-10T00:00:00"/>
    <d v="2023-03-10T00:00:00"/>
    <n v="24"/>
    <n v="7.6875768757687576E-3"/>
    <s v="Grow"/>
    <s v="-"/>
    <s v="-"/>
    <d v="2023-03-10T00:00:00"/>
    <n v="2"/>
    <s v=""/>
  </r>
  <r>
    <s v="Retail Pharmacies"/>
    <x v="1"/>
    <n v="1"/>
    <x v="60"/>
    <x v="2"/>
    <n v="0"/>
    <n v="0"/>
    <n v="0"/>
    <n v="0"/>
    <s v=""/>
    <s v=""/>
    <s v=""/>
    <s v=""/>
    <n v="50"/>
    <s v=""/>
    <n v="0"/>
    <n v="0"/>
    <s v=""/>
    <s v=""/>
    <s v=""/>
    <n v="5.5555555555555558E-3"/>
    <s v="Introduce"/>
    <s v=""/>
    <s v=""/>
    <s v=""/>
    <s v=""/>
    <s v=""/>
  </r>
  <r>
    <s v="Retail Pharmacies"/>
    <x v="8"/>
    <n v="1"/>
    <x v="61"/>
    <x v="1"/>
    <n v="0"/>
    <n v="0"/>
    <n v="0"/>
    <n v="0"/>
    <s v=""/>
    <s v=""/>
    <s v=""/>
    <s v=""/>
    <n v="30"/>
    <s v=""/>
    <n v="0"/>
    <n v="0"/>
    <s v=""/>
    <s v=""/>
    <s v=""/>
    <n v="4.6125461254612546E-3"/>
    <s v="Introduce"/>
    <s v=""/>
    <s v=""/>
    <s v=""/>
    <s v=""/>
    <s v=""/>
  </r>
  <r>
    <s v="Retail Pharmacies"/>
    <x v="8"/>
    <n v="1"/>
    <x v="61"/>
    <x v="2"/>
    <n v="30"/>
    <n v="30"/>
    <n v="30"/>
    <n v="30"/>
    <n v="3.0612244897959182"/>
    <n v="3.0612244897959182"/>
    <n v="36.734693877551017"/>
    <n v="27.244897959183675"/>
    <n v="50"/>
    <n v="27.244897959183675"/>
    <n v="0"/>
    <n v="0"/>
    <d v="2023-06-19T00:00:00"/>
    <d v="2023-11-13T00:00:00"/>
    <n v="0.66666666666666674"/>
    <n v="5.5555555555555558E-3"/>
    <s v="Grow"/>
    <n v="3.0612244897959182"/>
    <n v="3.0612244897959182"/>
    <d v="2023-11-13T00:00:00"/>
    <n v="15"/>
    <d v="2024-04-08T00:00:00"/>
  </r>
  <r>
    <s v="Private Hospitals"/>
    <x v="8"/>
    <n v="1"/>
    <x v="62"/>
    <x v="0"/>
    <n v="26"/>
    <n v="26"/>
    <n v="26"/>
    <n v="26"/>
    <n v="6.666666666666667"/>
    <n v="6.666666666666667"/>
    <n v="80"/>
    <n v="81.111111111111114"/>
    <n v="150"/>
    <n v="81.111111111111114"/>
    <n v="0"/>
    <n v="0"/>
    <d v="2023-09-04T00:00:00"/>
    <d v="2023-11-15T00:00:00"/>
    <n v="4.7692307692307692"/>
    <n v="2.2727272727272728E-2"/>
    <s v="Grow"/>
    <n v="6.666666666666667"/>
    <n v="6.666666666666667"/>
    <d v="2023-11-15T00:00:00"/>
    <n v="10"/>
    <d v="2023-12-30T00:00:00"/>
  </r>
  <r>
    <s v="Private Hospitals"/>
    <x v="8"/>
    <n v="1"/>
    <x v="62"/>
    <x v="3"/>
    <n v="0"/>
    <n v="0"/>
    <n v="0"/>
    <n v="0"/>
    <s v=""/>
    <s v=""/>
    <s v=""/>
    <s v=""/>
    <n v="50"/>
    <s v=""/>
    <n v="0"/>
    <n v="0"/>
    <s v=""/>
    <s v=""/>
    <s v=""/>
    <n v="1.7806267806267807E-2"/>
    <s v="Introduce"/>
    <s v=""/>
    <s v=""/>
    <s v=""/>
    <s v=""/>
    <s v=""/>
  </r>
  <r>
    <s v="Private Hospitals"/>
    <x v="8"/>
    <n v="1"/>
    <x v="62"/>
    <x v="1"/>
    <n v="0"/>
    <n v="0"/>
    <n v="0"/>
    <n v="0"/>
    <s v=""/>
    <s v=""/>
    <s v=""/>
    <s v=""/>
    <n v="50"/>
    <s v=""/>
    <n v="0"/>
    <n v="0"/>
    <s v=""/>
    <s v=""/>
    <s v=""/>
    <n v="7.6875768757687576E-3"/>
    <s v="Introduce"/>
    <s v=""/>
    <s v=""/>
    <s v=""/>
    <s v=""/>
    <s v=""/>
  </r>
  <r>
    <s v="Private Hospitals"/>
    <x v="8"/>
    <n v="1"/>
    <x v="62"/>
    <x v="2"/>
    <n v="0"/>
    <n v="0"/>
    <n v="0"/>
    <n v="0"/>
    <s v=""/>
    <s v=""/>
    <s v=""/>
    <s v=""/>
    <n v="50"/>
    <s v=""/>
    <n v="0"/>
    <n v="0"/>
    <s v=""/>
    <s v=""/>
    <s v=""/>
    <n v="5.5555555555555558E-3"/>
    <s v="Introduce"/>
    <s v=""/>
    <s v=""/>
    <s v=""/>
    <s v=""/>
    <s v=""/>
  </r>
  <r>
    <s v="Retail Pharmacies"/>
    <x v="1"/>
    <n v="1"/>
    <x v="63"/>
    <x v="3"/>
    <n v="0"/>
    <n v="0"/>
    <n v="0"/>
    <n v="0"/>
    <s v=""/>
    <s v=""/>
    <s v=""/>
    <s v=""/>
    <n v="50"/>
    <s v=""/>
    <n v="0"/>
    <n v="0"/>
    <s v=""/>
    <s v=""/>
    <s v=""/>
    <n v="1.7806267806267807E-2"/>
    <s v="Introduce"/>
    <s v=""/>
    <s v=""/>
    <s v=""/>
    <s v=""/>
    <s v=""/>
  </r>
  <r>
    <s v="Private Hospitals"/>
    <x v="4"/>
    <n v="1"/>
    <x v="64"/>
    <x v="3"/>
    <n v="0"/>
    <n v="0"/>
    <n v="0"/>
    <n v="0"/>
    <s v=""/>
    <s v=""/>
    <s v=""/>
    <s v=""/>
    <n v="50"/>
    <s v=""/>
    <n v="0"/>
    <n v="0"/>
    <s v=""/>
    <s v=""/>
    <s v=""/>
    <n v="1.7806267806267807E-2"/>
    <s v="Introduce"/>
    <s v=""/>
    <s v=""/>
    <s v=""/>
    <s v=""/>
    <s v=""/>
  </r>
  <r>
    <s v="Private Hospitals"/>
    <x v="7"/>
    <n v="1"/>
    <x v="65"/>
    <x v="0"/>
    <n v="0"/>
    <n v="0"/>
    <n v="0"/>
    <n v="0"/>
    <s v=""/>
    <s v=""/>
    <s v=""/>
    <s v=""/>
    <n v="50"/>
    <s v=""/>
    <n v="0"/>
    <n v="0"/>
    <s v=""/>
    <s v=""/>
    <s v=""/>
    <n v="7.575757575757576E-3"/>
    <s v="Introduce"/>
    <s v=""/>
    <s v=""/>
    <s v=""/>
    <s v=""/>
    <s v=""/>
  </r>
  <r>
    <s v="Private Hospitals"/>
    <x v="7"/>
    <n v="1"/>
    <x v="65"/>
    <x v="3"/>
    <n v="0"/>
    <n v="0"/>
    <n v="0"/>
    <n v="0"/>
    <s v=""/>
    <s v=""/>
    <s v=""/>
    <s v=""/>
    <n v="30"/>
    <s v=""/>
    <n v="0"/>
    <n v="0"/>
    <s v=""/>
    <s v=""/>
    <s v=""/>
    <n v="1.0683760683760684E-2"/>
    <s v="Introduce"/>
    <s v=""/>
    <s v=""/>
    <s v=""/>
    <s v=""/>
    <s v=""/>
  </r>
  <r>
    <s v="Public Hospitals"/>
    <x v="7"/>
    <n v="1"/>
    <x v="66"/>
    <x v="2"/>
    <n v="30"/>
    <n v="30"/>
    <n v="30"/>
    <n v="30"/>
    <s v="-"/>
    <s v="-"/>
    <n v="30"/>
    <n v="30"/>
    <n v="100"/>
    <n v="30"/>
    <n v="0"/>
    <n v="0"/>
    <d v="2023-11-22T00:00:00"/>
    <d v="2023-11-22T00:00:00"/>
    <n v="2.3333333333333335"/>
    <n v="1.1111111111111112E-2"/>
    <s v="Grow"/>
    <s v="-"/>
    <s v="-"/>
    <d v="2023-11-22T00:00:00"/>
    <n v="30"/>
    <s v=""/>
  </r>
  <r>
    <s v="Retail Pharmacies"/>
    <x v="12"/>
    <n v="1"/>
    <x v="67"/>
    <x v="3"/>
    <n v="0"/>
    <n v="0"/>
    <n v="0"/>
    <n v="0"/>
    <s v=""/>
    <s v=""/>
    <s v=""/>
    <s v=""/>
    <n v="100"/>
    <s v=""/>
    <n v="0"/>
    <n v="0"/>
    <s v=""/>
    <s v=""/>
    <s v=""/>
    <n v="3.5612535612535613E-2"/>
    <s v="Introduce"/>
    <s v=""/>
    <s v=""/>
    <s v=""/>
    <s v=""/>
    <s v=""/>
  </r>
  <r>
    <s v="Retail Pharmacies"/>
    <x v="12"/>
    <n v="1"/>
    <x v="67"/>
    <x v="1"/>
    <n v="20"/>
    <n v="20"/>
    <n v="20"/>
    <n v="20"/>
    <s v="-"/>
    <s v="-"/>
    <n v="20"/>
    <n v="20"/>
    <n v="100"/>
    <n v="20"/>
    <n v="0"/>
    <n v="0"/>
    <d v="2023-01-27T00:00:00"/>
    <d v="2023-01-27T00:00:00"/>
    <n v="4"/>
    <n v="1.5375153751537515E-2"/>
    <s v="Grow"/>
    <s v="-"/>
    <s v="-"/>
    <d v="2023-01-27T00:00:00"/>
    <n v="20"/>
    <s v=""/>
  </r>
  <r>
    <s v="Retail Pharmacies"/>
    <x v="12"/>
    <n v="1"/>
    <x v="67"/>
    <x v="2"/>
    <n v="225"/>
    <n v="225"/>
    <n v="125"/>
    <n v="125"/>
    <n v="20.414201183431953"/>
    <n v="20.414201183431953"/>
    <n v="244.97041420118342"/>
    <n v="248.37278106508873"/>
    <n v="200"/>
    <n v="202.77777777777777"/>
    <n v="100"/>
    <n v="0.5"/>
    <d v="2023-06-14T00:00:00"/>
    <d v="2023-11-30T00:00:00"/>
    <n v="0.60000000000000009"/>
    <n v="2.2222222222222223E-2"/>
    <s v="Grow"/>
    <n v="16.666666666666668"/>
    <n v="16.666666666666668"/>
    <d v="2024-01-25T00:00:00"/>
    <n v="10"/>
    <d v="2024-02-12T00:00:00"/>
  </r>
  <r>
    <s v="Retail Pharmacies"/>
    <x v="3"/>
    <n v="1"/>
    <x v="68"/>
    <x v="3"/>
    <n v="0"/>
    <n v="0"/>
    <n v="0"/>
    <n v="0"/>
    <s v=""/>
    <s v=""/>
    <s v=""/>
    <s v=""/>
    <n v="50"/>
    <s v=""/>
    <n v="0"/>
    <n v="0"/>
    <s v=""/>
    <s v=""/>
    <s v=""/>
    <n v="1.7806267806267807E-2"/>
    <s v="Introduce"/>
    <s v=""/>
    <s v=""/>
    <s v=""/>
    <s v=""/>
    <s v=""/>
  </r>
  <r>
    <s v="Retail Pharmacies"/>
    <x v="3"/>
    <n v="1"/>
    <x v="68"/>
    <x v="2"/>
    <n v="70"/>
    <n v="70"/>
    <n v="70"/>
    <n v="70"/>
    <n v="16.216216216216214"/>
    <n v="16.216216216216214"/>
    <n v="194.59459459459458"/>
    <n v="197.29729729729726"/>
    <n v="200"/>
    <n v="197.29729729729726"/>
    <n v="0"/>
    <n v="0"/>
    <d v="2023-08-07T00:00:00"/>
    <d v="2023-09-13T00:00:00"/>
    <n v="1.8571428571428572"/>
    <n v="2.2222222222222223E-2"/>
    <s v="Grow"/>
    <n v="16.216216216216214"/>
    <n v="16.216216216216214"/>
    <d v="2023-09-13T00:00:00"/>
    <n v="50"/>
    <d v="2023-12-15T00:00:00"/>
  </r>
  <r>
    <s v="Retail Pharmacies"/>
    <x v="0"/>
    <n v="1"/>
    <x v="69"/>
    <x v="3"/>
    <n v="0"/>
    <n v="0"/>
    <n v="0"/>
    <n v="0"/>
    <s v=""/>
    <s v=""/>
    <s v=""/>
    <s v=""/>
    <n v="50"/>
    <s v=""/>
    <n v="0"/>
    <n v="0"/>
    <s v=""/>
    <s v=""/>
    <s v=""/>
    <n v="1.7806267806267807E-2"/>
    <s v="Introduce"/>
    <s v=""/>
    <s v=""/>
    <s v=""/>
    <s v=""/>
    <s v=""/>
  </r>
  <r>
    <s v="Private Hospitals"/>
    <x v="7"/>
    <n v="1"/>
    <x v="70"/>
    <x v="0"/>
    <n v="210"/>
    <n v="210"/>
    <n v="150"/>
    <n v="150"/>
    <n v="29.670329670329672"/>
    <n v="29.670329670329672"/>
    <n v="356.04395604395609"/>
    <n v="278.90109890109892"/>
    <n v="500"/>
    <n v="308.75912408759126"/>
    <n v="60"/>
    <n v="0.12"/>
    <d v="2023-09-14T00:00:00"/>
    <d v="2023-12-14T00:00:00"/>
    <n v="2.3333333333333335"/>
    <n v="7.575757575757576E-2"/>
    <s v="Grow"/>
    <n v="32.846715328467155"/>
    <n v="32.846715328467155"/>
    <d v="2024-01-29T00:00:00"/>
    <n v="60"/>
    <d v="2024-03-24T00:00:00"/>
  </r>
  <r>
    <s v="Private Hospitals"/>
    <x v="7"/>
    <n v="1"/>
    <x v="70"/>
    <x v="3"/>
    <n v="0"/>
    <n v="0"/>
    <n v="0"/>
    <n v="0"/>
    <s v=""/>
    <s v=""/>
    <s v=""/>
    <s v=""/>
    <n v="100"/>
    <s v=""/>
    <n v="0"/>
    <n v="0"/>
    <s v=""/>
    <s v=""/>
    <s v=""/>
    <n v="3.5612535612535613E-2"/>
    <s v="Introduce"/>
    <s v=""/>
    <s v=""/>
    <s v=""/>
    <s v=""/>
    <s v=""/>
  </r>
  <r>
    <s v="Private Hospitals"/>
    <x v="7"/>
    <n v="1"/>
    <x v="70"/>
    <x v="1"/>
    <n v="100"/>
    <n v="100"/>
    <n v="0"/>
    <n v="0"/>
    <s v="-"/>
    <s v="-"/>
    <n v="0"/>
    <n v="0"/>
    <n v="300"/>
    <n v="0"/>
    <n v="100"/>
    <n v="0.33333333333333331"/>
    <s v=""/>
    <s v=""/>
    <s v=""/>
    <n v="4.6125461254612546E-2"/>
    <s v="Introduce"/>
    <s v="-"/>
    <s v="-"/>
    <d v="2024-02-13T00:00:00"/>
    <s v=""/>
    <s v=""/>
  </r>
  <r>
    <s v="Private Hospitals"/>
    <x v="7"/>
    <n v="1"/>
    <x v="70"/>
    <x v="2"/>
    <n v="1008"/>
    <n v="1008"/>
    <n v="1008"/>
    <n v="1008"/>
    <n v="99.801980198019805"/>
    <n v="99.801980198019805"/>
    <n v="1197.6237623762377"/>
    <n v="991.36633663366342"/>
    <n v="1800"/>
    <n v="991.36633663366342"/>
    <n v="0"/>
    <n v="0"/>
    <d v="2023-05-10T00:00:00"/>
    <d v="2023-11-28T00:00:00"/>
    <n v="0.78571428571428581"/>
    <n v="0.2"/>
    <s v="Grow"/>
    <n v="99.801980198019805"/>
    <n v="99.801980198019805"/>
    <d v="2023-11-28T00:00:00"/>
    <n v="336"/>
    <d v="2024-03-08T00:00:00"/>
  </r>
  <r>
    <s v="Retail Pharmacies"/>
    <x v="1"/>
    <n v="1"/>
    <x v="71"/>
    <x v="3"/>
    <n v="15"/>
    <n v="15"/>
    <n v="0"/>
    <n v="0"/>
    <s v="-"/>
    <s v="-"/>
    <n v="0"/>
    <n v="0"/>
    <n v="50"/>
    <n v="0"/>
    <n v="15"/>
    <n v="0.3"/>
    <s v=""/>
    <s v=""/>
    <s v=""/>
    <n v="1.7806267806267807E-2"/>
    <s v="Introduce"/>
    <s v="-"/>
    <s v="-"/>
    <d v="2024-01-29T00:00:00"/>
    <s v=""/>
    <s v=""/>
  </r>
  <r>
    <s v="Retail Pharmacies"/>
    <x v="1"/>
    <n v="1"/>
    <x v="71"/>
    <x v="3"/>
    <n v="15"/>
    <n v="15"/>
    <n v="0"/>
    <n v="0"/>
    <s v="-"/>
    <s v="-"/>
    <n v="0"/>
    <n v="0"/>
    <n v="50"/>
    <n v="0"/>
    <n v="15"/>
    <n v="0.3"/>
    <s v=""/>
    <s v=""/>
    <s v=""/>
    <n v="1.7806267806267807E-2"/>
    <s v="Introduce"/>
    <s v="-"/>
    <s v="-"/>
    <d v="2024-01-29T00:00:00"/>
    <s v=""/>
    <s v=""/>
  </r>
  <r>
    <s v="Public Hospitals"/>
    <x v="0"/>
    <n v="1"/>
    <x v="72"/>
    <x v="0"/>
    <n v="566"/>
    <n v="566"/>
    <n v="566"/>
    <n v="566"/>
    <n v="32.980132450331126"/>
    <n v="32.980132450331126"/>
    <n v="395.76158940397352"/>
    <n v="39.576158940397349"/>
    <n v="1000"/>
    <n v="39.576158940397349"/>
    <n v="0"/>
    <n v="0"/>
    <d v="2023-06-29T00:00:00"/>
    <d v="2023-11-27T00:00:00"/>
    <n v="0.76678445229681969"/>
    <n v="0.15151515151515152"/>
    <s v="Grow"/>
    <n v="32.980132450331126"/>
    <n v="32.980132450331126"/>
    <d v="2023-11-27T00:00:00"/>
    <n v="400"/>
    <d v="2024-11-25T00:00:00"/>
  </r>
  <r>
    <s v="Public Hospitals"/>
    <x v="0"/>
    <n v="1"/>
    <x v="72"/>
    <x v="1"/>
    <n v="0"/>
    <n v="0"/>
    <n v="0"/>
    <n v="0"/>
    <s v=""/>
    <s v=""/>
    <s v=""/>
    <s v=""/>
    <n v="100"/>
    <s v=""/>
    <n v="0"/>
    <n v="0"/>
    <s v=""/>
    <s v=""/>
    <s v=""/>
    <n v="1.5375153751537515E-2"/>
    <s v="Introduce"/>
    <s v=""/>
    <s v=""/>
    <s v=""/>
    <s v=""/>
    <s v=""/>
  </r>
  <r>
    <s v="Public Hospitals"/>
    <x v="0"/>
    <n v="1"/>
    <x v="72"/>
    <x v="2"/>
    <n v="100"/>
    <n v="100"/>
    <n v="100"/>
    <n v="100"/>
    <n v="8.5714285714285712"/>
    <n v="8.5714285714285712"/>
    <n v="102.85714285714286"/>
    <n v="57.428571428571431"/>
    <n v="200"/>
    <n v="57.428571428571431"/>
    <n v="0"/>
    <n v="0"/>
    <d v="2023-06-29T00:00:00"/>
    <d v="2023-12-21T00:00:00"/>
    <n v="1"/>
    <n v="2.2222222222222223E-2"/>
    <s v="Grow"/>
    <n v="8.5714285714285712"/>
    <n v="8.5714285714285712"/>
    <d v="2023-12-21T00:00:00"/>
    <n v="50"/>
    <d v="2024-06-13T00:00:00"/>
  </r>
  <r>
    <s v="Private Hospitals"/>
    <x v="8"/>
    <n v="1"/>
    <x v="73"/>
    <x v="0"/>
    <n v="40"/>
    <n v="40"/>
    <n v="40"/>
    <n v="40"/>
    <n v="4.1379310344827589"/>
    <n v="4.1379310344827589"/>
    <n v="49.65517241379311"/>
    <n v="50.344827586206897"/>
    <n v="100"/>
    <n v="50.344827586206897"/>
    <n v="0"/>
    <n v="0"/>
    <d v="2023-05-05T00:00:00"/>
    <d v="2023-09-27T00:00:00"/>
    <n v="1.5"/>
    <n v="1.5151515151515152E-2"/>
    <s v="Grow"/>
    <n v="4.1379310344827589"/>
    <n v="4.1379310344827589"/>
    <d v="2023-09-27T00:00:00"/>
    <n v="20"/>
    <d v="2024-02-19T00:00:00"/>
  </r>
  <r>
    <s v="Public Hospitals"/>
    <x v="3"/>
    <n v="1"/>
    <x v="74"/>
    <x v="2"/>
    <n v="40"/>
    <n v="40"/>
    <n v="40"/>
    <n v="40"/>
    <s v="-"/>
    <s v="-"/>
    <n v="40"/>
    <n v="40"/>
    <n v="150"/>
    <n v="40"/>
    <n v="0"/>
    <n v="0"/>
    <d v="2023-11-29T00:00:00"/>
    <d v="2023-11-29T00:00:00"/>
    <n v="2.75"/>
    <n v="1.6666666666666666E-2"/>
    <s v="Grow"/>
    <s v="-"/>
    <s v="-"/>
    <d v="2023-11-29T00:00:00"/>
    <n v="40"/>
    <s v=""/>
  </r>
  <r>
    <s v="Retail Pharmacies"/>
    <x v="10"/>
    <n v="1"/>
    <x v="75"/>
    <x v="3"/>
    <n v="0"/>
    <n v="0"/>
    <n v="0"/>
    <n v="0"/>
    <s v=""/>
    <s v=""/>
    <s v=""/>
    <s v=""/>
    <n v="50"/>
    <s v=""/>
    <n v="0"/>
    <n v="0"/>
    <s v=""/>
    <s v=""/>
    <s v=""/>
    <n v="1.7806267806267807E-2"/>
    <s v="Introduce"/>
    <s v=""/>
    <s v=""/>
    <s v=""/>
    <s v=""/>
    <s v=""/>
  </r>
  <r>
    <s v="Retail Pharmacies"/>
    <x v="11"/>
    <n v="1"/>
    <x v="76"/>
    <x v="3"/>
    <n v="0"/>
    <n v="0"/>
    <n v="0"/>
    <n v="0"/>
    <s v=""/>
    <s v=""/>
    <s v=""/>
    <s v=""/>
    <n v="50"/>
    <s v=""/>
    <n v="0"/>
    <n v="0"/>
    <s v=""/>
    <s v=""/>
    <s v=""/>
    <n v="1.7806267806267807E-2"/>
    <s v="Introduce"/>
    <s v=""/>
    <s v=""/>
    <s v=""/>
    <s v=""/>
    <s v=""/>
  </r>
  <r>
    <s v="Retail Pharmacies"/>
    <x v="7"/>
    <n v="1"/>
    <x v="77"/>
    <x v="3"/>
    <n v="10"/>
    <n v="10"/>
    <n v="10"/>
    <n v="10"/>
    <s v="-"/>
    <s v="-"/>
    <n v="10"/>
    <n v="10"/>
    <n v="50"/>
    <n v="10"/>
    <n v="0"/>
    <n v="0"/>
    <d v="2023-02-02T00:00:00"/>
    <d v="2023-02-02T00:00:00"/>
    <n v="4"/>
    <n v="1.7806267806267807E-2"/>
    <s v="Grow"/>
    <s v="-"/>
    <s v="-"/>
    <d v="2023-02-02T00:00:00"/>
    <n v="10"/>
    <s v=""/>
  </r>
  <r>
    <s v="Retail Pharmacies"/>
    <x v="7"/>
    <n v="1"/>
    <x v="77"/>
    <x v="1"/>
    <n v="15"/>
    <n v="15"/>
    <n v="15"/>
    <n v="15"/>
    <n v="1.2195121951219514"/>
    <n v="1.2195121951219514"/>
    <n v="14.634146341463417"/>
    <n v="14.837398373983742"/>
    <n v="50"/>
    <n v="14.837398373983742"/>
    <n v="0"/>
    <n v="0"/>
    <d v="2023-02-02T00:00:00"/>
    <d v="2023-10-06T00:00:00"/>
    <n v="2.3333333333333335"/>
    <n v="7.6875768757687576E-3"/>
    <s v="Grow"/>
    <n v="1.2195121951219514"/>
    <n v="1.2195121951219514"/>
    <d v="2023-10-06T00:00:00"/>
    <n v="5"/>
    <d v="2024-02-06T00:00:00"/>
  </r>
  <r>
    <s v="Retail Pharmacies"/>
    <x v="7"/>
    <n v="1"/>
    <x v="77"/>
    <x v="2"/>
    <n v="120"/>
    <n v="120"/>
    <n v="100"/>
    <n v="100"/>
    <n v="12.371134020618557"/>
    <n v="12.371134020618557"/>
    <n v="148.45360824742269"/>
    <n v="128.24742268041237"/>
    <n v="150"/>
    <n v="136.40350877192984"/>
    <n v="20"/>
    <n v="0.13333333333333333"/>
    <d v="2023-05-26T00:00:00"/>
    <d v="2023-12-06T00:00:00"/>
    <n v="0.5"/>
    <n v="1.6666666666666666E-2"/>
    <s v="Grow"/>
    <n v="13.157894736842106"/>
    <n v="13.157894736842106"/>
    <d v="2024-01-09T00:00:00"/>
    <n v="20"/>
    <d v="2024-02-24T00:00:00"/>
  </r>
  <r>
    <s v="Retail Pharmacies"/>
    <x v="1"/>
    <n v="1"/>
    <x v="78"/>
    <x v="3"/>
    <n v="6"/>
    <n v="6"/>
    <n v="6"/>
    <n v="6"/>
    <s v="-"/>
    <s v="-"/>
    <n v="6"/>
    <n v="6"/>
    <n v="20"/>
    <n v="6"/>
    <n v="0"/>
    <n v="0"/>
    <d v="2023-02-09T00:00:00"/>
    <d v="2023-02-09T00:00:00"/>
    <n v="2.3333333333333335"/>
    <n v="7.1225071225071226E-3"/>
    <s v="Grow"/>
    <s v="-"/>
    <s v="-"/>
    <d v="2023-02-09T00:00:00"/>
    <n v="6"/>
    <s v=""/>
  </r>
  <r>
    <s v="Retail Pharmacies"/>
    <x v="1"/>
    <n v="1"/>
    <x v="78"/>
    <x v="1"/>
    <n v="6"/>
    <n v="6"/>
    <n v="6"/>
    <n v="6"/>
    <s v="-"/>
    <s v="-"/>
    <n v="6"/>
    <n v="6"/>
    <n v="20"/>
    <n v="6"/>
    <n v="0"/>
    <n v="0"/>
    <d v="2023-02-09T00:00:00"/>
    <d v="2023-02-09T00:00:00"/>
    <n v="2.3333333333333335"/>
    <n v="3.0750307503075031E-3"/>
    <s v="Grow"/>
    <s v="-"/>
    <s v="-"/>
    <d v="2023-02-09T00:00:00"/>
    <n v="6"/>
    <s v=""/>
  </r>
  <r>
    <s v="Retail Pharmacies"/>
    <x v="1"/>
    <n v="1"/>
    <x v="78"/>
    <x v="2"/>
    <n v="36"/>
    <n v="36"/>
    <n v="16"/>
    <n v="16"/>
    <n v="0.78260869565217384"/>
    <n v="0.78260869565217384"/>
    <n v="9.391304347826086"/>
    <n v="2.2434782608695651"/>
    <n v="30"/>
    <n v="3.6989247311827955"/>
    <n v="20"/>
    <n v="0.66666666666666663"/>
    <d v="2023-02-09T00:00:00"/>
    <d v="2023-09-27T00:00:00"/>
    <n v="0.875"/>
    <n v="3.3333333333333335E-3"/>
    <s v="Grow"/>
    <n v="1.2903225806451613"/>
    <n v="1.2903225806451613"/>
    <d v="2024-02-16T00:00:00"/>
    <n v="10"/>
    <d v="2024-10-06T00:00:00"/>
  </r>
  <r>
    <s v="Retail Pharmacies"/>
    <x v="3"/>
    <n v="1"/>
    <x v="79"/>
    <x v="1"/>
    <n v="20"/>
    <n v="20"/>
    <n v="20"/>
    <n v="20"/>
    <s v="-"/>
    <s v="-"/>
    <n v="20"/>
    <n v="20"/>
    <n v="30"/>
    <n v="20"/>
    <n v="0"/>
    <n v="0"/>
    <d v="2023-09-14T00:00:00"/>
    <d v="2023-09-14T00:00:00"/>
    <n v="0.5"/>
    <n v="4.6125461254612546E-3"/>
    <s v="Grow"/>
    <s v="-"/>
    <s v="-"/>
    <d v="2023-09-14T00:00:00"/>
    <n v="20"/>
    <s v=""/>
  </r>
  <r>
    <s v="Retail Pharmacies"/>
    <x v="3"/>
    <n v="1"/>
    <x v="79"/>
    <x v="2"/>
    <n v="10"/>
    <n v="10"/>
    <n v="10"/>
    <n v="10"/>
    <s v="-"/>
    <s v="-"/>
    <n v="10"/>
    <n v="10"/>
    <n v="30"/>
    <n v="10"/>
    <n v="0"/>
    <n v="0"/>
    <d v="2023-09-14T00:00:00"/>
    <d v="2023-09-14T00:00:00"/>
    <n v="2"/>
    <n v="3.3333333333333335E-3"/>
    <s v="Grow"/>
    <s v="-"/>
    <s v="-"/>
    <d v="2023-09-14T00:00:00"/>
    <n v="10"/>
    <s v=""/>
  </r>
  <r>
    <s v="Public Hospitals"/>
    <x v="3"/>
    <n v="1"/>
    <x v="80"/>
    <x v="0"/>
    <n v="40"/>
    <n v="40"/>
    <n v="20"/>
    <n v="20"/>
    <s v="-"/>
    <s v="-"/>
    <n v="20"/>
    <n v="20"/>
    <n v="200"/>
    <n v="26.216216216216214"/>
    <n v="20"/>
    <n v="0.1"/>
    <d v="2023-08-29T00:00:00"/>
    <d v="2023-08-29T00:00:00"/>
    <n v="9"/>
    <n v="3.0303030303030304E-2"/>
    <s v="Grow"/>
    <n v="4.0540540540540535"/>
    <n v="4.0540540540540535"/>
    <d v="2024-01-24T00:00:00"/>
    <n v="20"/>
    <d v="2024-06-20T00:00:00"/>
  </r>
  <r>
    <s v="Private Hospitals"/>
    <x v="5"/>
    <n v="1"/>
    <x v="81"/>
    <x v="0"/>
    <n v="0"/>
    <n v="0"/>
    <n v="0"/>
    <n v="0"/>
    <s v=""/>
    <s v=""/>
    <s v=""/>
    <s v=""/>
    <n v="50"/>
    <s v=""/>
    <n v="0"/>
    <n v="0"/>
    <s v=""/>
    <s v=""/>
    <s v=""/>
    <n v="7.575757575757576E-3"/>
    <s v="Introduce"/>
    <s v=""/>
    <s v=""/>
    <s v=""/>
    <s v=""/>
    <s v=""/>
  </r>
  <r>
    <s v="Public Hospitals"/>
    <x v="3"/>
    <n v="1"/>
    <x v="82"/>
    <x v="0"/>
    <n v="200"/>
    <n v="200"/>
    <n v="200"/>
    <n v="200"/>
    <s v="-"/>
    <s v="-"/>
    <n v="200"/>
    <n v="200"/>
    <n v="200"/>
    <n v="200"/>
    <n v="0"/>
    <n v="0"/>
    <d v="2023-05-29T00:00:00"/>
    <d v="2023-05-29T00:00:00"/>
    <n v="0"/>
    <n v="3.0303030303030304E-2"/>
    <s v="Defend"/>
    <s v="-"/>
    <s v="-"/>
    <d v="2023-05-29T00:00:00"/>
    <n v="200"/>
    <s v=""/>
  </r>
  <r>
    <s v="Public Hospitals"/>
    <x v="3"/>
    <n v="1"/>
    <x v="83"/>
    <x v="0"/>
    <n v="200"/>
    <n v="160"/>
    <n v="200"/>
    <n v="160"/>
    <n v="18.404907975460123"/>
    <n v="11.042944785276074"/>
    <n v="132.51533742331287"/>
    <n v="92.392638036809828"/>
    <n v="300"/>
    <n v="92.392638036809828"/>
    <n v="0"/>
    <n v="0"/>
    <d v="2023-02-14T00:00:00"/>
    <d v="2023-07-27T00:00:00"/>
    <n v="0.875"/>
    <n v="4.5454545454545456E-2"/>
    <s v="Grow"/>
    <n v="18.404907975460123"/>
    <n v="11.042944785276074"/>
    <d v="2023-07-27T00:00:00"/>
    <n v="100"/>
    <d v="2024-04-24T00:00:00"/>
  </r>
  <r>
    <s v="Public Hospitals"/>
    <x v="3"/>
    <n v="1"/>
    <x v="83"/>
    <x v="2"/>
    <n v="140"/>
    <n v="100"/>
    <n v="140"/>
    <n v="100"/>
    <n v="10.452961672473867"/>
    <n v="6.2717770034843205"/>
    <n v="75.261324041811847"/>
    <n v="43.484320557491287"/>
    <n v="200"/>
    <n v="43.484320557491287"/>
    <n v="0"/>
    <n v="0"/>
    <d v="2023-02-14T00:00:00"/>
    <d v="2023-11-28T00:00:00"/>
    <n v="1"/>
    <n v="2.2222222222222223E-2"/>
    <s v="Grow"/>
    <n v="10.452961672473867"/>
    <n v="6.2717770034843205"/>
    <d v="2023-11-28T00:00:00"/>
    <n v="40"/>
    <d v="2024-06-06T00:00:00"/>
  </r>
  <r>
    <s v="Public Hospitals"/>
    <x v="8"/>
    <n v="1"/>
    <x v="84"/>
    <x v="0"/>
    <n v="0"/>
    <n v="0"/>
    <n v="0"/>
    <n v="0"/>
    <s v=""/>
    <s v=""/>
    <s v=""/>
    <s v=""/>
    <n v="100"/>
    <s v=""/>
    <n v="0"/>
    <n v="0"/>
    <s v=""/>
    <s v=""/>
    <s v=""/>
    <n v="1.5151515151515152E-2"/>
    <s v="Introduce"/>
    <s v=""/>
    <s v=""/>
    <s v=""/>
    <s v=""/>
    <s v=""/>
  </r>
  <r>
    <s v="Public Hospitals"/>
    <x v="8"/>
    <n v="1"/>
    <x v="84"/>
    <x v="1"/>
    <n v="0"/>
    <n v="0"/>
    <n v="0"/>
    <n v="0"/>
    <s v=""/>
    <s v=""/>
    <s v=""/>
    <s v=""/>
    <n v="50"/>
    <s v=""/>
    <n v="0"/>
    <n v="0"/>
    <s v=""/>
    <s v=""/>
    <s v=""/>
    <n v="7.6875768757687576E-3"/>
    <s v="Introduce"/>
    <s v=""/>
    <s v=""/>
    <s v=""/>
    <s v=""/>
    <s v=""/>
  </r>
  <r>
    <s v="Public Hospitals"/>
    <x v="8"/>
    <n v="1"/>
    <x v="85"/>
    <x v="2"/>
    <n v="50"/>
    <n v="50"/>
    <n v="50"/>
    <n v="50"/>
    <s v="-"/>
    <s v="-"/>
    <n v="50"/>
    <n v="50"/>
    <n v="100"/>
    <n v="50"/>
    <n v="0"/>
    <n v="0"/>
    <d v="2023-08-31T00:00:00"/>
    <d v="2023-08-31T00:00:00"/>
    <n v="1"/>
    <n v="1.1111111111111112E-2"/>
    <s v="Grow"/>
    <s v="-"/>
    <s v="-"/>
    <d v="2023-08-31T00:00:00"/>
    <n v="50"/>
    <s v=""/>
  </r>
  <r>
    <s v="Private Hospitals"/>
    <x v="0"/>
    <n v="1"/>
    <x v="86"/>
    <x v="0"/>
    <n v="50"/>
    <n v="50"/>
    <n v="50"/>
    <n v="50"/>
    <n v="10"/>
    <n v="10"/>
    <n v="120"/>
    <n v="85.333333333333329"/>
    <n v="200"/>
    <n v="85.333333333333329"/>
    <n v="0"/>
    <n v="0"/>
    <d v="2023-11-21T00:00:00"/>
    <d v="2023-12-21T00:00:00"/>
    <n v="3"/>
    <n v="3.0303030303030304E-2"/>
    <s v="Grow"/>
    <n v="10"/>
    <n v="10"/>
    <d v="2023-12-21T00:00:00"/>
    <n v="40"/>
    <d v="2024-04-19T00:00:00"/>
  </r>
  <r>
    <s v="Private Hospitals"/>
    <x v="0"/>
    <n v="1"/>
    <x v="86"/>
    <x v="3"/>
    <n v="0"/>
    <n v="0"/>
    <n v="0"/>
    <n v="0"/>
    <s v=""/>
    <s v=""/>
    <s v=""/>
    <s v=""/>
    <n v="100"/>
    <s v=""/>
    <n v="0"/>
    <n v="0"/>
    <s v=""/>
    <s v=""/>
    <s v=""/>
    <n v="3.5612535612535613E-2"/>
    <s v="Introduce"/>
    <s v=""/>
    <s v=""/>
    <s v=""/>
    <s v=""/>
    <s v=""/>
  </r>
  <r>
    <s v="Private Hospitals"/>
    <x v="0"/>
    <n v="1"/>
    <x v="86"/>
    <x v="1"/>
    <n v="0"/>
    <n v="0"/>
    <n v="0"/>
    <n v="0"/>
    <s v=""/>
    <s v=""/>
    <s v=""/>
    <s v=""/>
    <n v="100"/>
    <s v=""/>
    <n v="0"/>
    <n v="0"/>
    <s v=""/>
    <s v=""/>
    <s v=""/>
    <n v="1.5375153751537515E-2"/>
    <s v="Introduce"/>
    <s v=""/>
    <s v=""/>
    <s v=""/>
    <s v=""/>
    <s v=""/>
  </r>
  <r>
    <s v="Private Hospitals"/>
    <x v="0"/>
    <n v="1"/>
    <x v="86"/>
    <x v="2"/>
    <n v="80"/>
    <n v="80"/>
    <n v="80"/>
    <n v="80"/>
    <s v="-"/>
    <s v="-"/>
    <n v="80"/>
    <n v="80"/>
    <n v="200"/>
    <n v="80"/>
    <n v="0"/>
    <n v="0"/>
    <d v="2023-11-21T00:00:00"/>
    <d v="2023-11-21T00:00:00"/>
    <n v="1.5"/>
    <n v="2.2222222222222223E-2"/>
    <s v="Grow"/>
    <s v="-"/>
    <s v="-"/>
    <d v="2023-11-21T00:00:00"/>
    <n v="80"/>
    <s v=""/>
  </r>
  <r>
    <s v="Retail Pharmacies"/>
    <x v="8"/>
    <n v="1"/>
    <x v="87"/>
    <x v="0"/>
    <n v="162"/>
    <n v="86"/>
    <n v="102"/>
    <n v="51"/>
    <n v="13.227272727272728"/>
    <n v="6.6818181818181817"/>
    <n v="80.181818181818187"/>
    <n v="81.295454545454533"/>
    <n v="100"/>
    <n v="79.517857142857139"/>
    <n v="35"/>
    <n v="0.35"/>
    <d v="2023-05-05T00:00:00"/>
    <d v="2023-12-11T00:00:00"/>
    <n v="0.96078431372549011"/>
    <n v="1.5151515151515152E-2"/>
    <s v="Grow"/>
    <n v="12"/>
    <n v="6.5357142857142856"/>
    <d v="2024-02-09T00:00:00"/>
    <n v="2"/>
    <d v="2024-02-18T00:00:00"/>
  </r>
  <r>
    <s v="Retail Pharmacies"/>
    <x v="8"/>
    <n v="1"/>
    <x v="87"/>
    <x v="3"/>
    <n v="140"/>
    <n v="70"/>
    <n v="140"/>
    <n v="70"/>
    <n v="11.952191235059761"/>
    <n v="5.9760956175298805"/>
    <n v="71.713147410358573"/>
    <n v="72.709163346613536"/>
    <n v="200"/>
    <n v="72.709163346613536"/>
    <n v="0"/>
    <n v="0"/>
    <d v="2023-01-20T00:00:00"/>
    <d v="2023-09-28T00:00:00"/>
    <n v="1.8571428571428572"/>
    <n v="7.1225071225071226E-2"/>
    <s v="Grow"/>
    <n v="11.952191235059761"/>
    <n v="5.9760956175298805"/>
    <d v="2023-09-28T00:00:00"/>
    <n v="20"/>
    <d v="2024-01-06T00:00:00"/>
  </r>
  <r>
    <s v="Retail Pharmacies"/>
    <x v="8"/>
    <n v="1"/>
    <x v="87"/>
    <x v="1"/>
    <n v="150"/>
    <n v="75"/>
    <n v="150"/>
    <n v="75"/>
    <n v="12.448132780082988"/>
    <n v="6.2240663900414939"/>
    <n v="74.68879668049793"/>
    <n v="75.726141078838168"/>
    <n v="200"/>
    <n v="75.726141078838168"/>
    <n v="0"/>
    <n v="0"/>
    <d v="2023-01-20T00:00:00"/>
    <d v="2023-09-18T00:00:00"/>
    <n v="1.6666666666666665"/>
    <n v="3.0750307503075031E-2"/>
    <s v="Grow"/>
    <n v="12.448132780082988"/>
    <n v="6.2240663900414939"/>
    <d v="2023-09-18T00:00:00"/>
    <n v="25"/>
    <d v="2024-01-17T00:00:00"/>
  </r>
  <r>
    <s v="Retail Pharmacies"/>
    <x v="8"/>
    <n v="1"/>
    <x v="87"/>
    <x v="2"/>
    <n v="400"/>
    <n v="200"/>
    <n v="400"/>
    <n v="200"/>
    <n v="58.064516129032256"/>
    <n v="29.032258064516128"/>
    <n v="348.38709677419354"/>
    <n v="353.22580645161287"/>
    <n v="500"/>
    <n v="353.22580645161287"/>
    <n v="0"/>
    <n v="0"/>
    <d v="2023-05-25T00:00:00"/>
    <d v="2023-10-27T00:00:00"/>
    <n v="1.5"/>
    <n v="5.5555555555555552E-2"/>
    <s v="Grow"/>
    <n v="58.064516129032256"/>
    <n v="29.032258064516128"/>
    <d v="2023-10-27T00:00:00"/>
    <n v="50"/>
    <d v="2023-12-18T00:00:00"/>
  </r>
  <r>
    <s v="Retail Pharmacies"/>
    <x v="3"/>
    <n v="1"/>
    <x v="88"/>
    <x v="0"/>
    <n v="10"/>
    <n v="10"/>
    <n v="10"/>
    <n v="10"/>
    <s v="-"/>
    <s v="-"/>
    <n v="10"/>
    <n v="10"/>
    <n v="30"/>
    <n v="10"/>
    <n v="0"/>
    <n v="0"/>
    <d v="2023-09-07T00:00:00"/>
    <d v="2023-09-07T00:00:00"/>
    <n v="2"/>
    <n v="4.5454545454545452E-3"/>
    <s v="Grow"/>
    <s v="-"/>
    <s v="-"/>
    <d v="2023-09-07T00:00:00"/>
    <n v="10"/>
    <s v=""/>
  </r>
  <r>
    <s v="Retail Pharmacies"/>
    <x v="3"/>
    <n v="1"/>
    <x v="88"/>
    <x v="3"/>
    <n v="5"/>
    <n v="5"/>
    <n v="5"/>
    <n v="5"/>
    <s v="-"/>
    <s v="-"/>
    <n v="5"/>
    <n v="5"/>
    <n v="10"/>
    <n v="5"/>
    <n v="0"/>
    <n v="0"/>
    <d v="2023-09-07T00:00:00"/>
    <d v="2023-09-07T00:00:00"/>
    <n v="1"/>
    <n v="3.5612535612535613E-3"/>
    <s v="Grow"/>
    <s v="-"/>
    <s v="-"/>
    <d v="2023-09-07T00:00:00"/>
    <n v="5"/>
    <s v=""/>
  </r>
  <r>
    <s v="Retail Pharmacies"/>
    <x v="3"/>
    <n v="1"/>
    <x v="88"/>
    <x v="1"/>
    <n v="10"/>
    <n v="10"/>
    <n v="10"/>
    <n v="10"/>
    <s v="-"/>
    <s v="-"/>
    <n v="10"/>
    <n v="10"/>
    <n v="20"/>
    <n v="10"/>
    <n v="0"/>
    <n v="0"/>
    <d v="2023-09-07T00:00:00"/>
    <d v="2023-09-07T00:00:00"/>
    <n v="1"/>
    <n v="3.0750307503075031E-3"/>
    <s v="Grow"/>
    <s v="-"/>
    <s v="-"/>
    <d v="2023-09-07T00:00:00"/>
    <n v="10"/>
    <s v=""/>
  </r>
  <r>
    <s v="Retail Pharmacies"/>
    <x v="3"/>
    <n v="1"/>
    <x v="88"/>
    <x v="2"/>
    <n v="40"/>
    <n v="40"/>
    <n v="40"/>
    <n v="40"/>
    <n v="1.5957446808510638"/>
    <n v="1.5957446808510638"/>
    <n v="19.148936170212764"/>
    <n v="-4.414893617021276"/>
    <n v="50"/>
    <n v="-4.414893617021276"/>
    <n v="0"/>
    <n v="0"/>
    <d v="2023-03-03T00:00:00"/>
    <d v="2023-09-07T00:00:00"/>
    <n v="0.25"/>
    <n v="5.5555555555555558E-3"/>
    <s v="Grow"/>
    <n v="1.5957446808510638"/>
    <n v="1.5957446808510638"/>
    <d v="2023-09-07T00:00:00"/>
    <n v="30"/>
    <d v="2025-03-24T00:00:00"/>
  </r>
  <r>
    <s v="Public Hospitals"/>
    <x v="2"/>
    <n v="1"/>
    <x v="89"/>
    <x v="2"/>
    <n v="100"/>
    <n v="30"/>
    <n v="100"/>
    <n v="30"/>
    <s v="-"/>
    <s v="-"/>
    <n v="30"/>
    <n v="30"/>
    <n v="50"/>
    <n v="30"/>
    <n v="0"/>
    <n v="0"/>
    <d v="2023-02-25T00:00:00"/>
    <d v="2023-02-25T00:00:00"/>
    <n v="0.66666666666666674"/>
    <n v="5.5555555555555558E-3"/>
    <s v="Grow"/>
    <s v="-"/>
    <s v="-"/>
    <d v="2023-02-25T00:00:00"/>
    <n v="30"/>
    <s v=""/>
  </r>
  <r>
    <s v="Public Hospitals"/>
    <x v="7"/>
    <n v="1"/>
    <x v="90"/>
    <x v="0"/>
    <n v="340"/>
    <n v="340"/>
    <n v="140"/>
    <n v="140"/>
    <n v="8.6330935251798557"/>
    <n v="8.6330935251798557"/>
    <n v="103.59712230215827"/>
    <n v="51.510791366906474"/>
    <n v="700"/>
    <n v="108.95652173913044"/>
    <n v="200"/>
    <n v="0.2857142857142857"/>
    <d v="2023-06-07T00:00:00"/>
    <d v="2023-10-24T00:00:00"/>
    <n v="4"/>
    <n v="0.10606060606060606"/>
    <s v="Grow"/>
    <n v="18.260869565217391"/>
    <n v="18.260869565217391"/>
    <d v="2024-01-23T00:00:00"/>
    <n v="100"/>
    <d v="2024-07-05T00:00:00"/>
  </r>
  <r>
    <s v="Public Hospitals"/>
    <x v="7"/>
    <n v="1"/>
    <x v="90"/>
    <x v="3"/>
    <n v="0"/>
    <n v="0"/>
    <n v="0"/>
    <n v="0"/>
    <s v=""/>
    <s v=""/>
    <s v=""/>
    <s v=""/>
    <n v="100"/>
    <s v=""/>
    <n v="0"/>
    <n v="0"/>
    <s v=""/>
    <s v=""/>
    <s v=""/>
    <n v="3.5612535612535613E-2"/>
    <s v="Introduce"/>
    <s v=""/>
    <s v=""/>
    <s v=""/>
    <s v=""/>
    <s v=""/>
  </r>
  <r>
    <s v="Public Hospitals"/>
    <x v="7"/>
    <n v="1"/>
    <x v="90"/>
    <x v="1"/>
    <n v="0"/>
    <n v="0"/>
    <n v="0"/>
    <n v="0"/>
    <s v=""/>
    <s v=""/>
    <s v=""/>
    <s v=""/>
    <n v="300"/>
    <s v=""/>
    <n v="0"/>
    <n v="0"/>
    <s v=""/>
    <s v=""/>
    <s v=""/>
    <n v="4.6125461254612546E-2"/>
    <s v="Introduce"/>
    <s v=""/>
    <s v=""/>
    <s v=""/>
    <s v=""/>
    <s v=""/>
  </r>
  <r>
    <s v="Public Hospitals"/>
    <x v="7"/>
    <n v="1"/>
    <x v="90"/>
    <x v="2"/>
    <n v="230"/>
    <n v="230"/>
    <n v="30"/>
    <n v="30"/>
    <s v="-"/>
    <s v="-"/>
    <n v="30"/>
    <n v="30"/>
    <n v="300"/>
    <n v="83.07692307692308"/>
    <n v="200"/>
    <n v="0.66666666666666663"/>
    <d v="2023-10-24T00:00:00"/>
    <d v="2023-10-24T00:00:00"/>
    <n v="9"/>
    <n v="3.3333333333333333E-2"/>
    <s v="Grow"/>
    <n v="9.8901098901098905"/>
    <n v="9.8901098901098905"/>
    <d v="2024-01-23T00:00:00"/>
    <n v="30"/>
    <d v="2024-04-23T00:00:00"/>
  </r>
  <r>
    <s v="Retail Pharmacies"/>
    <x v="1"/>
    <n v="1"/>
    <x v="91"/>
    <x v="0"/>
    <n v="170"/>
    <n v="85"/>
    <n v="170"/>
    <n v="85"/>
    <n v="12.406015037593985"/>
    <n v="6.2030075187969924"/>
    <n v="74.436090225563902"/>
    <n v="60.582706766917298"/>
    <n v="85"/>
    <n v="60.582706766917298"/>
    <n v="0"/>
    <n v="0"/>
    <d v="2023-01-27T00:00:00"/>
    <d v="2023-10-20T00:00:00"/>
    <n v="0"/>
    <n v="1.2878787878787878E-2"/>
    <s v="Defend"/>
    <n v="12.406015037593985"/>
    <n v="6.2030075187969924"/>
    <d v="2023-10-20T00:00:00"/>
    <n v="30"/>
    <d v="2024-03-13T00:00:00"/>
  </r>
  <r>
    <s v="Retail Pharmacies"/>
    <x v="1"/>
    <n v="1"/>
    <x v="91"/>
    <x v="3"/>
    <n v="40"/>
    <n v="20"/>
    <n v="40"/>
    <n v="20"/>
    <s v="-"/>
    <s v="-"/>
    <n v="20"/>
    <n v="20"/>
    <n v="100"/>
    <n v="20"/>
    <n v="0"/>
    <n v="0"/>
    <d v="2023-01-27T00:00:00"/>
    <d v="2023-01-27T00:00:00"/>
    <n v="4"/>
    <n v="3.5612535612535613E-2"/>
    <s v="Grow"/>
    <s v="-"/>
    <s v="-"/>
    <d v="2023-01-27T00:00:00"/>
    <n v="20"/>
    <s v=""/>
  </r>
  <r>
    <s v="Retail Pharmacies"/>
    <x v="1"/>
    <n v="1"/>
    <x v="91"/>
    <x v="1"/>
    <n v="72"/>
    <n v="12"/>
    <n v="72"/>
    <n v="12"/>
    <n v="4.0697674418604652"/>
    <n v="1.3953488372093024"/>
    <n v="16.744186046511629"/>
    <n v="16.97674418604651"/>
    <n v="50"/>
    <n v="16.97674418604651"/>
    <n v="0"/>
    <n v="0"/>
    <d v="2023-02-15T00:00:00"/>
    <d v="2023-10-31T00:00:00"/>
    <n v="3.166666666666667"/>
    <n v="7.6875768757687576E-3"/>
    <s v="Grow"/>
    <n v="4.0697674418604652"/>
    <n v="1.3953488372093024"/>
    <d v="2023-10-31T00:00:00"/>
    <n v="0"/>
    <d v="2023-10-31T00:00:00"/>
  </r>
  <r>
    <s v="Retail Pharmacies"/>
    <x v="1"/>
    <n v="1"/>
    <x v="91"/>
    <x v="2"/>
    <n v="120"/>
    <n v="60"/>
    <n v="120"/>
    <n v="60"/>
    <n v="15.107913669064747"/>
    <n v="7.5539568345323733"/>
    <n v="90.647482014388487"/>
    <n v="91.90647482014387"/>
    <n v="100"/>
    <n v="91.90647482014387"/>
    <n v="0"/>
    <n v="0"/>
    <d v="2023-01-14T00:00:00"/>
    <d v="2023-06-02T00:00:00"/>
    <n v="0.66666666666666674"/>
    <n v="1.1111111111111112E-2"/>
    <s v="Grow"/>
    <n v="15.107913669064747"/>
    <n v="7.5539568345323733"/>
    <d v="2023-06-02T00:00:00"/>
    <n v="25"/>
    <d v="2023-09-09T00:00:00"/>
  </r>
  <r>
    <s v="Wholesale Pharmacies"/>
    <x v="6"/>
    <n v="1"/>
    <x v="92"/>
    <x v="2"/>
    <n v="20"/>
    <n v="20"/>
    <n v="20"/>
    <n v="20"/>
    <s v="-"/>
    <s v="-"/>
    <n v="20"/>
    <n v="20"/>
    <n v="50"/>
    <n v="20"/>
    <n v="0"/>
    <n v="0"/>
    <d v="2023-06-01T00:00:00"/>
    <d v="2023-06-01T00:00:00"/>
    <n v="1.5"/>
    <n v="5.5555555555555558E-3"/>
    <s v="Grow"/>
    <s v="-"/>
    <s v="-"/>
    <d v="2023-06-01T00:00:00"/>
    <n v="20"/>
    <s v=""/>
  </r>
  <r>
    <s v="Wholesale Pharmacies"/>
    <x v="1"/>
    <n v="1"/>
    <x v="93"/>
    <x v="0"/>
    <n v="13"/>
    <n v="13"/>
    <n v="13"/>
    <n v="13"/>
    <n v="0.32028469750889677"/>
    <n v="0.32028469750889677"/>
    <n v="3.8434163701067612"/>
    <n v="-5.4555160142348758"/>
    <n v="20"/>
    <n v="-5.4555160142348758"/>
    <n v="0"/>
    <n v="0"/>
    <d v="2023-01-24T00:00:00"/>
    <d v="2023-11-01T00:00:00"/>
    <n v="0.53846153846153855"/>
    <n v="3.0303030303030303E-3"/>
    <s v="Grow"/>
    <n v="0.32028469750889677"/>
    <n v="0.32028469750889677"/>
    <d v="2023-11-01T00:00:00"/>
    <n v="10"/>
    <d v="2026-05-26T00:00:00"/>
  </r>
  <r>
    <s v="Wholesale Pharmacies"/>
    <x v="1"/>
    <n v="1"/>
    <x v="93"/>
    <x v="3"/>
    <n v="13"/>
    <n v="13"/>
    <n v="13"/>
    <n v="13"/>
    <n v="0.32028469750889677"/>
    <n v="0.32028469750889677"/>
    <n v="3.8434163701067612"/>
    <n v="-5.4555160142348758"/>
    <n v="50"/>
    <n v="-5.4555160142348758"/>
    <n v="0"/>
    <n v="0"/>
    <d v="2023-01-24T00:00:00"/>
    <d v="2023-11-01T00:00:00"/>
    <n v="2.8461538461538463"/>
    <n v="1.7806267806267807E-2"/>
    <s v="Grow"/>
    <n v="0.32028469750889677"/>
    <n v="0.32028469750889677"/>
    <d v="2023-11-01T00:00:00"/>
    <n v="10"/>
    <d v="2026-05-26T00:00:00"/>
  </r>
  <r>
    <s v="Wholesale Pharmacies"/>
    <x v="1"/>
    <n v="1"/>
    <x v="93"/>
    <x v="2"/>
    <n v="60"/>
    <n v="60"/>
    <n v="60"/>
    <n v="60"/>
    <n v="2.1428571428571428"/>
    <n v="2.1428571428571428"/>
    <n v="25.714285714285715"/>
    <n v="-8.5"/>
    <n v="100"/>
    <n v="-8.5"/>
    <n v="0"/>
    <n v="0"/>
    <d v="2023-01-10T00:00:00"/>
    <d v="2023-05-30T00:00:00"/>
    <n v="0.66666666666666674"/>
    <n v="1.1111111111111112E-2"/>
    <s v="Grow"/>
    <n v="2.1428571428571428"/>
    <n v="2.1428571428571428"/>
    <d v="2023-05-30T00:00:00"/>
    <n v="50"/>
    <d v="2025-04-29T00:00:00"/>
  </r>
  <r>
    <s v="Wholesale Pharmacies"/>
    <x v="3"/>
    <n v="1"/>
    <x v="94"/>
    <x v="2"/>
    <n v="218"/>
    <n v="218"/>
    <n v="218"/>
    <n v="218"/>
    <n v="8.5227272727272734"/>
    <n v="8.5227272727272734"/>
    <n v="102.27272727272728"/>
    <n v="-52.840909090909093"/>
    <n v="200"/>
    <n v="-52.840909090909093"/>
    <n v="0"/>
    <n v="0"/>
    <d v="2023-05-30T00:00:00"/>
    <d v="2023-11-22T00:00:00"/>
    <n v="-8.256880733944949E-2"/>
    <n v="2.2222222222222223E-2"/>
    <s v="Defend"/>
    <n v="8.5227272727272734"/>
    <n v="8.5227272727272734"/>
    <d v="2023-11-22T00:00:00"/>
    <n v="168"/>
    <d v="2025-07-05T00:00:00"/>
  </r>
  <r>
    <s v="Wholesale Pharmacies"/>
    <x v="7"/>
    <n v="1"/>
    <x v="95"/>
    <x v="3"/>
    <n v="5"/>
    <n v="5"/>
    <n v="5"/>
    <n v="5"/>
    <s v="-"/>
    <s v="-"/>
    <n v="5"/>
    <n v="5"/>
    <n v="20"/>
    <n v="5"/>
    <n v="0"/>
    <n v="0"/>
    <d v="2023-05-19T00:00:00"/>
    <d v="2023-05-19T00:00:00"/>
    <n v="3"/>
    <n v="7.1225071225071226E-3"/>
    <s v="Grow"/>
    <s v="-"/>
    <s v="-"/>
    <d v="2023-05-19T00:00:00"/>
    <n v="5"/>
    <s v=""/>
  </r>
  <r>
    <s v="Wholesale Pharmacies"/>
    <x v="7"/>
    <n v="1"/>
    <x v="95"/>
    <x v="2"/>
    <n v="20"/>
    <n v="20"/>
    <n v="10"/>
    <n v="10"/>
    <n v="3.5714285714285716"/>
    <n v="3.5714285714285716"/>
    <n v="42.857142857142861"/>
    <n v="34.761904761904759"/>
    <n v="50"/>
    <n v="28.349514563106794"/>
    <n v="10"/>
    <n v="0.2"/>
    <d v="2023-10-11T00:00:00"/>
    <d v="2023-11-22T00:00:00"/>
    <n v="4"/>
    <n v="5.5555555555555558E-3"/>
    <s v="Grow"/>
    <n v="2.912621359223301"/>
    <n v="2.912621359223301"/>
    <d v="2024-01-22T00:00:00"/>
    <n v="5"/>
    <d v="2024-03-14T00:00:00"/>
  </r>
  <r>
    <s v="Wholesale Pharmacies"/>
    <x v="10"/>
    <n v="1"/>
    <x v="96"/>
    <x v="2"/>
    <n v="20"/>
    <n v="20"/>
    <n v="20"/>
    <n v="20"/>
    <s v="-"/>
    <s v="-"/>
    <n v="20"/>
    <n v="20"/>
    <n v="50"/>
    <n v="20"/>
    <n v="0"/>
    <n v="0"/>
    <d v="2023-06-02T00:00:00"/>
    <d v="2023-06-02T00:00:00"/>
    <n v="1.5"/>
    <n v="5.5555555555555558E-3"/>
    <s v="Grow"/>
    <s v="-"/>
    <s v="-"/>
    <d v="2023-06-02T00:00:00"/>
    <n v="20"/>
    <s v=""/>
  </r>
  <r>
    <s v="Wholesale Pharmacies"/>
    <x v="1"/>
    <n v="1"/>
    <x v="97"/>
    <x v="2"/>
    <n v="110"/>
    <n v="110"/>
    <n v="110"/>
    <n v="110"/>
    <n v="10.344827586206897"/>
    <n v="10.344827586206897"/>
    <n v="124.13793103448276"/>
    <n v="125.86206896551724"/>
    <n v="200"/>
    <n v="125.86206896551724"/>
    <n v="0"/>
    <n v="0"/>
    <d v="2023-02-10T00:00:00"/>
    <d v="2023-08-03T00:00:00"/>
    <n v="0.81818181818181812"/>
    <n v="2.2222222222222223E-2"/>
    <s v="Grow"/>
    <n v="10.344827586206897"/>
    <n v="10.344827586206897"/>
    <d v="2023-08-03T00:00:00"/>
    <n v="50"/>
    <d v="2023-12-26T00:00:00"/>
  </r>
  <r>
    <s v="Public Hospitals"/>
    <x v="5"/>
    <n v="1"/>
    <x v="98"/>
    <x v="0"/>
    <n v="0"/>
    <n v="0"/>
    <n v="0"/>
    <n v="0"/>
    <s v=""/>
    <s v=""/>
    <s v=""/>
    <s v=""/>
    <n v="50"/>
    <s v=""/>
    <n v="0"/>
    <n v="0"/>
    <s v=""/>
    <s v=""/>
    <s v=""/>
    <n v="7.575757575757576E-3"/>
    <s v="Introduce"/>
    <s v=""/>
    <s v=""/>
    <s v=""/>
    <s v=""/>
    <s v=""/>
  </r>
  <r>
    <s v="Public Hospitals"/>
    <x v="5"/>
    <n v="1"/>
    <x v="98"/>
    <x v="3"/>
    <n v="0"/>
    <n v="0"/>
    <n v="0"/>
    <n v="0"/>
    <s v=""/>
    <s v=""/>
    <s v=""/>
    <s v=""/>
    <n v="50"/>
    <s v=""/>
    <n v="0"/>
    <n v="0"/>
    <s v=""/>
    <s v=""/>
    <s v=""/>
    <n v="1.7806267806267807E-2"/>
    <s v="Introduce"/>
    <s v=""/>
    <s v=""/>
    <s v=""/>
    <s v=""/>
    <s v=""/>
  </r>
  <r>
    <s v="Public Hospitals"/>
    <x v="5"/>
    <n v="1"/>
    <x v="98"/>
    <x v="1"/>
    <n v="0"/>
    <n v="0"/>
    <n v="0"/>
    <n v="0"/>
    <s v=""/>
    <s v=""/>
    <s v=""/>
    <s v=""/>
    <n v="50"/>
    <s v=""/>
    <n v="0"/>
    <n v="0"/>
    <s v=""/>
    <s v=""/>
    <s v=""/>
    <n v="7.6875768757687576E-3"/>
    <s v="Introduce"/>
    <s v=""/>
    <s v=""/>
    <s v=""/>
    <s v=""/>
    <s v=""/>
  </r>
  <r>
    <s v="Public Hospitals"/>
    <x v="5"/>
    <n v="1"/>
    <x v="98"/>
    <x v="2"/>
    <n v="90"/>
    <n v="90"/>
    <n v="40"/>
    <n v="40"/>
    <n v="4.2857142857142856"/>
    <n v="4.2857142857142856"/>
    <n v="51.428571428571431"/>
    <n v="25.142857142857139"/>
    <n v="100"/>
    <n v="20.405797101449274"/>
    <n v="50"/>
    <n v="0.5"/>
    <d v="2023-02-06T00:00:00"/>
    <d v="2023-06-26T00:00:00"/>
    <n v="1.5"/>
    <n v="1.1111111111111112E-2"/>
    <s v="Grow"/>
    <n v="3.4782608695652173"/>
    <n v="3.4782608695652173"/>
    <d v="2024-01-17T00:00:00"/>
    <n v="20"/>
    <d v="2024-07-08T00:00:00"/>
  </r>
  <r>
    <s v="Public Hospitals"/>
    <x v="3"/>
    <n v="1"/>
    <x v="99"/>
    <x v="0"/>
    <n v="0"/>
    <n v="0"/>
    <n v="0"/>
    <n v="0"/>
    <s v=""/>
    <s v=""/>
    <s v=""/>
    <s v=""/>
    <n v="100"/>
    <s v=""/>
    <n v="0"/>
    <n v="0"/>
    <s v=""/>
    <s v=""/>
    <s v=""/>
    <n v="1.5151515151515152E-2"/>
    <s v="Introduce"/>
    <s v=""/>
    <s v=""/>
    <s v=""/>
    <s v=""/>
    <s v=""/>
  </r>
  <r>
    <s v="Public Hospitals"/>
    <x v="3"/>
    <n v="1"/>
    <x v="99"/>
    <x v="2"/>
    <n v="0"/>
    <n v="0"/>
    <n v="0"/>
    <n v="0"/>
    <s v=""/>
    <s v=""/>
    <s v=""/>
    <s v=""/>
    <n v="300"/>
    <s v=""/>
    <n v="0"/>
    <n v="0"/>
    <s v=""/>
    <s v=""/>
    <s v=""/>
    <n v="3.3333333333333333E-2"/>
    <s v="Introduce"/>
    <s v=""/>
    <s v=""/>
    <s v=""/>
    <s v=""/>
    <s v=""/>
  </r>
  <r>
    <s v="Retail Pharmacies"/>
    <x v="4"/>
    <n v="1"/>
    <x v="100"/>
    <x v="0"/>
    <n v="9"/>
    <n v="9"/>
    <n v="4"/>
    <n v="4"/>
    <s v="-"/>
    <s v="-"/>
    <n v="4"/>
    <n v="4"/>
    <n v="4"/>
    <n v="11.441860465116278"/>
    <n v="5"/>
    <n v="1.25"/>
    <d v="2023-11-09T00:00:00"/>
    <d v="2023-11-09T00:00:00"/>
    <n v="0"/>
    <n v="6.0606060606060606E-4"/>
    <s v="Defend"/>
    <n v="1.3953488372093024"/>
    <n v="1.3953488372093024"/>
    <d v="2024-02-03T00:00:00"/>
    <n v="4"/>
    <d v="2024-04-29T00:00:00"/>
  </r>
  <r>
    <s v="Retail Pharmacies"/>
    <x v="4"/>
    <n v="1"/>
    <x v="100"/>
    <x v="3"/>
    <n v="18"/>
    <n v="18"/>
    <n v="6"/>
    <n v="6"/>
    <n v="0.96774193548387089"/>
    <n v="0.96774193548387089"/>
    <n v="11.61290322580645"/>
    <n v="8.7096774193548381"/>
    <n v="30"/>
    <n v="17.349397590361445"/>
    <n v="12"/>
    <n v="0.4"/>
    <d v="2023-05-30T00:00:00"/>
    <d v="2023-07-31T00:00:00"/>
    <n v="4"/>
    <n v="1.0683760683760684E-2"/>
    <s v="Grow"/>
    <n v="1.9277108433734937"/>
    <n v="1.9277108433734937"/>
    <d v="2024-02-03T00:00:00"/>
    <n v="4"/>
    <d v="2024-04-05T00:00:00"/>
  </r>
  <r>
    <s v="Retail Pharmacies"/>
    <x v="4"/>
    <n v="1"/>
    <x v="100"/>
    <x v="1"/>
    <n v="21"/>
    <n v="21"/>
    <n v="9"/>
    <n v="9"/>
    <n v="6.25"/>
    <n v="6.25"/>
    <n v="75"/>
    <n v="60"/>
    <n v="100"/>
    <n v="25.933649289099527"/>
    <n v="12"/>
    <n v="0.12"/>
    <d v="2023-07-07T00:00:00"/>
    <d v="2023-07-31T00:00:00"/>
    <n v="10.111111111111111"/>
    <n v="1.5375153751537515E-2"/>
    <s v="Grow"/>
    <n v="2.7014218009478674"/>
    <n v="2.7014218009478674"/>
    <d v="2024-02-03T00:00:00"/>
    <n v="4"/>
    <d v="2024-03-18T00:00:00"/>
  </r>
  <r>
    <s v="Retail Pharmacies"/>
    <x v="4"/>
    <n v="1"/>
    <x v="100"/>
    <x v="2"/>
    <n v="35"/>
    <n v="35"/>
    <n v="35"/>
    <n v="35"/>
    <n v="1.0273972602739727"/>
    <n v="1.0273972602739727"/>
    <n v="12.328767123287673"/>
    <n v="-15.102739726027398"/>
    <n v="50"/>
    <n v="-15.102739726027398"/>
    <n v="0"/>
    <n v="0"/>
    <d v="2023-05-30T00:00:00"/>
    <d v="2023-10-23T00:00:00"/>
    <n v="0.4285714285714286"/>
    <n v="5.5555555555555558E-3"/>
    <s v="Grow"/>
    <n v="1.0273972602739727"/>
    <n v="1.0273972602739727"/>
    <d v="2023-10-23T00:00:00"/>
    <n v="30"/>
    <d v="2026-03-17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64C1D8-BAF3-406A-9D62-CAF315A19BBA}" name="PivotTable10"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E235:E239" firstHeaderRow="1" firstDataRow="1" firstDataCol="1"/>
  <pivotFields count="1">
    <pivotField axis="axisRow" allDrilled="1" subtotalTop="0" showAll="0" dataSourceSort="1" defaultSubtotal="0" defaultAttributeDrillState="1">
      <items count="4">
        <item s="1" x="0"/>
        <item s="1" x="1"/>
        <item s="1" x="2"/>
        <item s="1" x="3"/>
      </items>
    </pivotField>
  </pivotFields>
  <rowFields count="1">
    <field x="0"/>
  </rowFields>
  <rowItems count="4">
    <i>
      <x/>
    </i>
    <i>
      <x v="1"/>
    </i>
    <i>
      <x v="2"/>
    </i>
    <i>
      <x v="3"/>
    </i>
  </rowItems>
  <pivotHierarchies count="99">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F2CED8-DE4E-4499-AD02-30A4B0CA8141}" name="Month Targets" cacheId="9" applyNumberFormats="0" applyBorderFormats="0" applyFontFormats="0" applyPatternFormats="0" applyAlignmentFormats="0" applyWidthHeightFormats="1" dataCaption="Values" tag="4be8a6ad-32ee-42b6-9315-882dd409106d" updatedVersion="8" minRefreshableVersion="3" useAutoFormatting="1" subtotalHiddenItems="1" rowGrandTotals="0" colGrandTotals="0" itemPrintTitles="1" createdVersion="8" indent="0" outline="1" outlineData="1" multipleFieldFilters="0">
  <location ref="P150:Q154" firstHeaderRow="1" firstDataRow="1" firstDataCol="1"/>
  <pivotFields count="6">
    <pivotField allDrilled="1" subtotalTop="0" showAll="0" dataSourceSort="1" defaultSubtotal="0"/>
    <pivotField subtotalTop="0" showAll="0" dataSourceSort="1" defaultSubtotal="0"/>
    <pivotField subtotalTop="0" showAll="0" dataSourceSort="1" defaultSubtotal="0"/>
    <pivotField allDrilled="1" subtotalTop="0" showAll="0" dataSourceSort="1" defaultSubtotal="0" defaultAttributeDrillState="1"/>
    <pivotField axis="axisRow" allDrilled="1" subtotalTop="0" showAll="0" defaultSubtotal="0" defaultAttributeDrillState="1">
      <items count="4">
        <item x="0"/>
        <item x="1"/>
        <item x="2"/>
        <item x="3"/>
      </items>
    </pivotField>
    <pivotField dataField="1" subtotalTop="0" showAll="0" defaultSubtotal="0"/>
  </pivotFields>
  <rowFields count="1">
    <field x="4"/>
  </rowFields>
  <rowItems count="4">
    <i>
      <x/>
    </i>
    <i>
      <x v="1"/>
    </i>
    <i>
      <x v="2"/>
    </i>
    <i>
      <x v="3"/>
    </i>
  </rowItems>
  <colItems count="1">
    <i/>
  </colItems>
  <dataFields count="1">
    <dataField fld="5" subtotal="count" baseField="0" baseItem="0"/>
  </dataFields>
  <pivotHierarchies count="99">
    <pivotHierarchy multipleItemSelectionAllowed="1">
      <members count="1" level="1">
        <member name="[Calendar].[Date Hierarchy].[Year].&amp;[2024]"/>
      </members>
    </pivotHierarchy>
    <pivotHierarchy dragToData="1"/>
    <pivotHierarchy dragToData="1"/>
    <pivotHierarchy multipleItemSelectionAllowed="1" dragToData="1">
      <members count="1" level="1">
        <member name="[Calendar].[W_MonthName].&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product_target]"/>
        <x15:activeTabTopLevelEntity name="[Orders]"/>
        <x15:activeTabTopLevelEntity name="[Calendar]"/>
        <x15:activeTabTopLevelEntity name="[tbl_product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89BDCC-B435-4D08-AC04-1E1D2E5D1484}" name="Full Year Target &amp; Achieved" cacheId="5" applyNumberFormats="0" applyBorderFormats="0" applyFontFormats="0" applyPatternFormats="0" applyAlignmentFormats="0" applyWidthHeightFormats="1" dataCaption="Values" tag="51361d33-e252-4f71-88fb-1614cf10563d" updatedVersion="8" minRefreshableVersion="3" subtotalHiddenItems="1" rowGrandTotals="0" itemPrintTitles="1" createdVersion="8" indent="0" showEmptyRow="1" showEmptyCol="1" outline="1" outlineData="1" multipleFieldFilters="0" colHeaderCaption="Labels">
  <location ref="A100:C104" firstHeaderRow="0" firstDataRow="1" firstDataCol="1"/>
  <pivotFields count="8">
    <pivotField allDrilled="1" showAll="0" dataSourceSort="1" defaultSubtotal="0" defaultAttributeDrillState="1"/>
    <pivotField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6"/>
  </rowFields>
  <rowItems count="4">
    <i>
      <x/>
    </i>
    <i>
      <x v="1"/>
    </i>
    <i>
      <x v="2"/>
    </i>
    <i>
      <x v="3"/>
    </i>
  </rowItems>
  <colFields count="1">
    <field x="-2"/>
  </colFields>
  <colItems count="2">
    <i>
      <x/>
    </i>
    <i i="1">
      <x v="1"/>
    </i>
  </colItems>
  <dataFields count="2">
    <dataField fld="5" subtotal="count" baseField="0" baseItem="0"/>
    <dataField fld="7" subtotal="count" baseField="0" baseItem="0"/>
  </dataFields>
  <formats count="1">
    <format dxfId="485">
      <pivotArea grandCol="1" outline="0" collapsedLevelsAreSubtotals="1" fieldPosition="0"/>
    </format>
  </formats>
  <pivotHierarchies count="99">
    <pivotHierarchy multipleItemSelectionAllowed="1">
      <members count="1" level="1">
        <member name="[Calendar].[Date Hierarchy].[Year].&amp;[2024]"/>
      </members>
    </pivotHierarchy>
    <pivotHierarchy dragToData="1"/>
    <pivotHierarchy dragToData="1"/>
    <pivotHierarchy multipleItemSelectionAllowed="1" dragToData="1">
      <members count="1" level="1">
        <member name="[Calendar].[W_MonthName].&amp;[Nov]"/>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Month_Name].&amp;[Oc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Purchased_Qty"/>
    <pivotHierarchy dragToData="1" caption="Average of Purchased_Qt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tbl_product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D98FA1-6ABB-4D11-9214-B6F4E8266F6B}" name="Week Achieved" cacheId="12" applyNumberFormats="0" applyBorderFormats="0" applyFontFormats="0" applyPatternFormats="0" applyAlignmentFormats="0" applyWidthHeightFormats="1" dataCaption="Values" grandTotalCaption="Total" tag="881002c8-5042-4c55-a89d-72e6ec2864cf" updatedVersion="8" minRefreshableVersion="3" subtotalHiddenItems="1" rowGrandTotals="0" itemPrintTitles="1" createdVersion="8" indent="0" showEmptyRow="1" showEmptyCol="1" outline="1" outlineData="1" multipleFieldFilters="0" chartFormat="5" colHeaderCaption="Labels" fieldListSortAscending="1">
  <location ref="A149:F154" firstHeaderRow="1" firstDataRow="2" firstDataCol="1" rowPageCount="2" colPageCount="1"/>
  <pivotFields count="7">
    <pivotField axis="axisPage" allDrilled="1" subtotalTop="0" showAll="0" dataSourceSort="1" defaultSubtotal="0" defaultAttributeDrillState="1"/>
    <pivotField axis="axisCol" allDrilled="1" subtotalTop="0" showAll="0" includeNewItemsInFilter="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4">
        <item x="0"/>
        <item x="1"/>
        <item x="2"/>
        <item x="3"/>
      </items>
    </pivotField>
    <pivotField axis="axisPage" allDrilled="1" subtotalTop="0" showAll="0" dataSourceSort="1" defaultSubtotal="0"/>
    <pivotField axis="axisPage" subtotalTop="0" showAll="0" dataSourceSort="1" defaultSubtotal="0"/>
    <pivotField axis="axisPage" subtotalTop="0" showAll="0" dataSourceSort="1" defaultSubtotal="0"/>
  </pivotFields>
  <rowFields count="1">
    <field x="3"/>
  </rowFields>
  <rowItems count="4">
    <i>
      <x/>
    </i>
    <i>
      <x v="1"/>
    </i>
    <i>
      <x v="2"/>
    </i>
    <i>
      <x v="3"/>
    </i>
  </rowItems>
  <colFields count="1">
    <field x="1"/>
  </colFields>
  <colItems count="5">
    <i>
      <x/>
    </i>
    <i>
      <x v="1"/>
    </i>
    <i>
      <x v="2"/>
    </i>
    <i>
      <x v="3"/>
    </i>
    <i t="grand">
      <x/>
    </i>
  </colItems>
  <pageFields count="2">
    <pageField fld="0" hier="3" name="[Calendar].[W_MonthName].&amp;[Feb]" cap="Feb"/>
    <pageField fld="4" hier="0" name="[Calendar].[Date Hierarchy].[Year].&amp;[2024]" cap="2024"/>
  </pageFields>
  <dataFields count="1">
    <dataField fld="2" subtotal="count" baseField="0" baseItem="0"/>
  </dataFields>
  <formats count="1">
    <format dxfId="486">
      <pivotArea grandCol="1" outline="0" collapsedLevelsAreSubtotals="1" fieldPosition="0"/>
    </format>
  </formats>
  <pivotHierarchies count="99">
    <pivotHierarchy multipleItemSelectionAllowed="1">
      <members count="1" level="1">
        <member name="[Calendar].[Date Hierarchy].[Year].&amp;[2024]"/>
      </members>
    </pivotHierarchy>
    <pivotHierarchy dragToData="1"/>
    <pivotHierarchy dragToData="1"/>
    <pivotHierarchy multipleItemSelectionAllowed="1" dragToData="1">
      <members count="1" level="1">
        <member name="[Calendar].[W_MonthName].&amp;[Feb]"/>
      </members>
    </pivotHierarchy>
    <pivotHierarchy dragToData="1"/>
    <pivotHierarchy dragToData="1"/>
    <pivotHierarchy dragToData="1" includeNewItemsInFilter="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urchased Q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3"/>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tbl_product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ABC14D-F6DE-4997-B5B3-077A360844F7}" name="CME Summary" cacheId="16" applyNumberFormats="0" applyBorderFormats="0" applyFontFormats="0" applyPatternFormats="0" applyAlignmentFormats="0" applyWidthHeightFormats="1" dataCaption="Values" tag="5f8c6c00-0073-4475-a3bd-32d366010154" updatedVersion="8" minRefreshableVersion="3" subtotalHiddenItems="1" itemPrintTitles="1" createdVersion="8" indent="0" compact="0" compactData="0" multipleFieldFilters="0">
  <location ref="A212:B222" firstHeaderRow="1" firstDataRow="1" firstDataCol="1"/>
  <pivotFields count="3">
    <pivotField axis="axisRow" compact="0" allDrilled="1" outline="0" showAll="0" dataSourceSort="1" defaultSubtotal="0" defaultAttributeDrillState="1">
      <items count="9">
        <item x="0"/>
        <item x="1"/>
        <item x="2"/>
        <item x="3"/>
        <item x="4"/>
        <item x="5"/>
        <item x="6"/>
        <item x="7"/>
        <item x="8"/>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Count of Facility" fld="1" subtotal="count" baseField="0" baseItem="0"/>
  </dataFields>
  <pivotHierarchies count="99">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CME].[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CM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58D6FB-9115-4A23-A9FF-5BAC45FC0690}" name="SalesTrendPerProduct" cacheId="7" applyNumberFormats="0" applyBorderFormats="0" applyFontFormats="0" applyPatternFormats="0" applyAlignmentFormats="0" applyWidthHeightFormats="1" dataCaption="Values" grandTotalCaption="Total" tag="218dea9a-1c9b-4253-83a7-d03291edc8e0" updatedVersion="8" minRefreshableVersion="3" subtotalHiddenItems="1" rowGrandTotals="0" itemPrintTitles="1" createdVersion="8" indent="0" showEmptyRow="1" showEmptyCol="1" outline="1" outlineData="1" multipleFieldFilters="0" chartFormat="16" colHeaderCaption="Labels">
  <location ref="A123:B135" firstHeaderRow="1" firstDataRow="1" firstDataCol="1"/>
  <pivotFields count="7">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fld="5" subtotal="count" baseField="0" baseItem="0"/>
  </dataFields>
  <formats count="1">
    <format dxfId="487">
      <pivotArea grandCol="1" outline="0" collapsedLevelsAreSubtotals="1" fieldPosition="0"/>
    </format>
  </formats>
  <chartFormats count="1">
    <chartFormat chart="15" format="79" series="1">
      <pivotArea type="data" outline="0" fieldPosition="0">
        <references count="1">
          <reference field="4294967294" count="1" selected="0">
            <x v="0"/>
          </reference>
        </references>
      </pivotArea>
    </chartFormat>
  </chartFormats>
  <pivotHierarchies count="99">
    <pivotHierarchy multipleItemSelectionAllowed="1">
      <members count="1" level="1">
        <member name="[Calendar].[Date Hierarchy].[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Orders].[Product].&amp;[Artesun 120]"/>
        <member name="[Orders].[Product].&amp;[Artesun 30]"/>
        <member name="[Orders].[Product].&amp;[Artesun 6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product_list].[Product].&amp;[Otipax]"/>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tbl_product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59831AC-4CF4-460C-9DEF-621EE971F2FE}" name="_Sales Summary for Tables" cacheId="23" applyNumberFormats="0" applyBorderFormats="0" applyFontFormats="0" applyPatternFormats="0" applyAlignmentFormats="0" applyWidthHeightFormats="1" dataCaption="Values" grandTotalCaption="Total" tag="89e818d3-6e50-4092-8771-52bd9053a265" updatedVersion="8" minRefreshableVersion="3" subtotalHiddenItems="1" rowGrandTotals="0" itemPrintTitles="1" createdVersion="8" indent="0" showEmptyRow="1" showEmptyCol="1" outline="1" outlineData="1" multipleFieldFilters="0" chartFormat="6" colHeaderCaption="Labels">
  <location ref="A4:E8" firstHeaderRow="0" firstDataRow="1" firstDataCol="1"/>
  <pivotFields count="9">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4"/>
  </rowFields>
  <rowItems count="4">
    <i>
      <x/>
    </i>
    <i>
      <x v="1"/>
    </i>
    <i>
      <x v="2"/>
    </i>
    <i>
      <x v="3"/>
    </i>
  </rowItems>
  <colFields count="1">
    <field x="-2"/>
  </colFields>
  <colItems count="4">
    <i>
      <x/>
    </i>
    <i i="1">
      <x v="1"/>
    </i>
    <i i="2">
      <x v="2"/>
    </i>
    <i i="3">
      <x v="3"/>
    </i>
  </colItems>
  <dataFields count="4">
    <dataField fld="0" subtotal="count" baseField="0" baseItem="0"/>
    <dataField fld="6" subtotal="count" baseField="0" baseItem="0"/>
    <dataField fld="5" subtotal="count" baseField="0" baseItem="0"/>
    <dataField fld="7" subtotal="count" baseField="0" baseItem="0"/>
  </dataFields>
  <formats count="1">
    <format dxfId="488">
      <pivotArea grandCol="1" outline="0" collapsedLevelsAreSubtotals="1" fieldPosition="0"/>
    </format>
  </formats>
  <pivotHierarchies count="99">
    <pivotHierarchy multipleItemSelectionAllowed="1">
      <members count="1" level="1">
        <member name="[Calendar].[Date Hierarchy].[Year].&amp;[2024]"/>
      </members>
    </pivotHierarchy>
    <pivotHierarchy dragToData="1"/>
    <pivotHierarchy dragToData="1"/>
    <pivotHierarchy multipleItemSelectionAllowed="1" dragToData="1">
      <members count="1" level="1">
        <member name="[Calendar].[W_MonthName].&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urchased Q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tbl_product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D03A45-827A-44A6-AC1B-3EB6688D8811}" name="FullYearSales - Quarterly" cacheId="3" applyNumberFormats="0" applyBorderFormats="0" applyFontFormats="0" applyPatternFormats="0" applyAlignmentFormats="0" applyWidthHeightFormats="1" dataCaption="Values" showError="1" tag="2773f5d9-8f4c-404c-a4ef-10d38206b6cd" updatedVersion="8" minRefreshableVersion="3" subtotalHiddenItems="1" rowGrandTotals="0" itemPrintTitles="1" createdVersion="8" indent="0" showEmptyRow="1" showEmptyCol="1" outline="1" outlineData="1" multipleFieldFilters="0" chartFormat="14" colHeaderCaption="Labels">
  <location ref="A52:F57" firstHeaderRow="1" firstDataRow="2" firstDataCol="1"/>
  <pivotFields count="6">
    <pivotField axis="axisCol" allDrilled="1" subtotalTop="0" showAll="0" dataSourceSort="1" defaultSubtotal="0" defaultAttributeDrillState="1">
      <items count="4">
        <item x="0"/>
        <item x="1"/>
        <item x="2"/>
        <item x="3"/>
      </items>
    </pivotField>
    <pivotField allDrilled="1" subtotalTop="0" showAll="0" dataSourceSort="1" defaultSubtotal="0"/>
    <pivotField subtotalTop="0" showAll="0" dataSourceSort="1" defaultSubtotal="0"/>
    <pivotField subtotalTop="0" showAll="0" dataSourceSort="1" defaultSubtotal="0"/>
    <pivotField dataField="1" subtotalTop="0" showAll="0" defaultSubtotal="0"/>
    <pivotField axis="axisRow" allDrilled="1" subtotalTop="0" showAll="0" dataSourceSort="1" defaultSubtotal="0" defaultAttributeDrillState="1">
      <items count="4">
        <item x="0"/>
        <item x="1"/>
        <item x="2"/>
        <item x="3"/>
      </items>
    </pivotField>
  </pivotFields>
  <rowFields count="1">
    <field x="5"/>
  </rowFields>
  <rowItems count="4">
    <i>
      <x/>
    </i>
    <i>
      <x v="1"/>
    </i>
    <i>
      <x v="2"/>
    </i>
    <i>
      <x v="3"/>
    </i>
  </rowItems>
  <colFields count="1">
    <field x="0"/>
  </colFields>
  <colItems count="5">
    <i>
      <x/>
    </i>
    <i>
      <x v="1"/>
    </i>
    <i>
      <x v="2"/>
    </i>
    <i>
      <x v="3"/>
    </i>
    <i t="grand">
      <x/>
    </i>
  </colItems>
  <dataFields count="1">
    <dataField fld="4" subtotal="count" baseField="0" baseItem="0" numFmtId="1"/>
  </dataFields>
  <formats count="5">
    <format dxfId="493">
      <pivotArea grandCol="1" outline="0" collapsedLevelsAreSubtotals="1" fieldPosition="0"/>
    </format>
    <format dxfId="492">
      <pivotArea outline="0" collapsedLevelsAreSubtotals="1" fieldPosition="0">
        <references count="1">
          <reference field="0" count="0" selected="0"/>
        </references>
      </pivotArea>
    </format>
    <format dxfId="491">
      <pivotArea grandCol="1" outline="0" collapsedLevelsAreSubtotals="1" fieldPosition="0"/>
    </format>
    <format dxfId="490">
      <pivotArea outline="0" fieldPosition="0">
        <references count="1">
          <reference field="4294967294" count="1">
            <x v="0"/>
          </reference>
        </references>
      </pivotArea>
    </format>
    <format dxfId="489">
      <pivotArea outline="0" collapsedLevelsAreSubtotals="1" fieldPosition="0"/>
    </format>
  </formats>
  <pivotHierarchies count="99">
    <pivotHierarchy multipleItemSelectionAllowed="1">
      <members count="1" level="1">
        <member name="[Calendar].[Date Hierarchy].[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3"/>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tbl_product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D046BE-AF9F-4B10-A135-58C56322485B}" name="Period Comparisons" cacheId="29" applyNumberFormats="0" applyBorderFormats="0" applyFontFormats="0" applyPatternFormats="0" applyAlignmentFormats="0" applyWidthHeightFormats="1" dataCaption="Values" tag="609cbd97-5332-455e-bd43-8087d0e767e8" updatedVersion="8" minRefreshableVersion="3" useAutoFormatting="1" subtotalHiddenItems="1" itemPrintTitles="1" createdVersion="8" indent="0" compact="0" compactData="0" multipleFieldFilters="0">
  <location ref="A286:E298" firstHeaderRow="0" firstDataRow="1" firstDataCol="3"/>
  <pivotFields count="7">
    <pivotField axis="axisRow" compact="0" allDrilled="1" outline="0" showAll="0" insertBlankRow="1" dataSourceSort="1" defaultSubtotal="0">
      <items count="1">
        <item s="1" c="1" x="0" d="1"/>
      </items>
      <extLst>
        <ext xmlns:x14="http://schemas.microsoft.com/office/spreadsheetml/2009/9/main" uri="{2946ED86-A175-432a-8AC1-64E0C546D7DE}">
          <x14:pivotField fillDownLabels="1"/>
        </ext>
      </extLst>
    </pivotField>
    <pivotField axis="axisRow" compact="0" outline="0" showAll="0" insertBlankRow="1" dataSourceSort="1" defaultSubtotal="0">
      <items count="2">
        <item c="1" x="0"/>
        <item c="1" x="1"/>
      </items>
      <extLst>
        <ext xmlns:x14="http://schemas.microsoft.com/office/spreadsheetml/2009/9/main" uri="{2946ED86-A175-432a-8AC1-64E0C546D7DE}">
          <x14:pivotField fillDownLabels="1"/>
        </ext>
      </extLst>
    </pivotField>
    <pivotField axis="axisRow" compact="0" outline="0" showAll="0" insertBlankRow="1" dataSourceSort="1" defaultSubtotal="0">
      <extLst>
        <ext xmlns:x14="http://schemas.microsoft.com/office/spreadsheetml/2009/9/main" uri="{2946ED86-A175-432a-8AC1-64E0C546D7DE}">
          <x14:pivotField fillDownLabels="1"/>
        </ext>
      </extLst>
    </pivotField>
    <pivotField dataField="1" compact="0" outline="0" subtotalTop="0" showAll="0" insertBlankRow="1" defaultSubtotal="0">
      <extLst>
        <ext xmlns:x14="http://schemas.microsoft.com/office/spreadsheetml/2009/9/main" uri="{2946ED86-A175-432a-8AC1-64E0C546D7DE}">
          <x14:pivotField fillDownLabels="1"/>
        </ext>
      </extLst>
    </pivotField>
    <pivotField dataField="1" compact="0" outline="0" subtotalTop="0" showAll="0" insertBlankRow="1" defaultSubtotal="0">
      <extLst>
        <ext xmlns:x14="http://schemas.microsoft.com/office/spreadsheetml/2009/9/main" uri="{2946ED86-A175-432a-8AC1-64E0C546D7DE}">
          <x14:pivotField fillDownLabels="1"/>
        </ext>
      </extLst>
    </pivotField>
    <pivotField axis="axisRow" compact="0" allDrilled="1" outline="0" subtotalTop="0" showAll="0" insertBlankRow="1"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compact="0" allDrilled="1" outline="0" subtotalTop="0" showAll="0" insertBlankRow="1" dataSourceSort="1" defaultSubtotal="0" defaultAttributeDrillState="1">
      <extLst>
        <ext xmlns:x14="http://schemas.microsoft.com/office/spreadsheetml/2009/9/main" uri="{2946ED86-A175-432a-8AC1-64E0C546D7DE}">
          <x14:pivotField fillDownLabels="1"/>
        </ext>
      </extLst>
    </pivotField>
  </pivotFields>
  <rowFields count="3">
    <field x="0"/>
    <field x="1"/>
    <field x="5"/>
  </rowFields>
  <rowItems count="12">
    <i>
      <x/>
      <x/>
      <x/>
    </i>
    <i r="2">
      <x v="1"/>
    </i>
    <i r="2">
      <x v="2"/>
    </i>
    <i r="2">
      <x v="3"/>
    </i>
    <i t="blank" r="1">
      <x/>
    </i>
    <i r="1">
      <x v="1"/>
      <x/>
    </i>
    <i r="2">
      <x v="1"/>
    </i>
    <i r="2">
      <x v="2"/>
    </i>
    <i r="2">
      <x v="3"/>
    </i>
    <i t="blank" r="1">
      <x v="1"/>
    </i>
    <i t="blank">
      <x/>
    </i>
    <i t="grand">
      <x/>
    </i>
  </rowItems>
  <colFields count="1">
    <field x="-2"/>
  </colFields>
  <colItems count="2">
    <i>
      <x/>
    </i>
    <i i="1">
      <x v="1"/>
    </i>
  </colItems>
  <dataFields count="2">
    <dataField fld="4" subtotal="count" baseField="0" baseItem="0"/>
    <dataField fld="3" subtotal="count" baseField="0" baseItem="0"/>
  </dataFields>
  <pivotHierarchies count="99">
    <pivotHierarchy multipleItemSelectionAllowed="1"/>
    <pivotHierarchy dragToData="1"/>
    <pivotHierarchy dragToData="1"/>
    <pivotHierarchy multipleItemSelectionAllowed="1" dragToData="1">
      <members count="1" level="1">
        <member name="[Calendar].[W_MonthName].&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0"/>
    <rowHierarchyUsage hierarchyUsage="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tbl_product_list]"/>
      </x15:pivotTableUISettings>
    </ext>
    <ext xmlns:xpdl="http://schemas.microsoft.com/office/spreadsheetml/2016/pivotdefaultlayout" uri="{747A6164-185A-40DC-8AA5-F01512510D54}">
      <xpdl:pivotTableDefinition16 EnabledSubtotalsDefault="0" SubtotalsOnTopDefault="0" InsertBlankRowDefault="1"/>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620049-11A7-42AE-B0AC-69B94BB371A4}" name="_Sales Summary for Graphs" cacheId="26" applyNumberFormats="0" applyBorderFormats="0" applyFontFormats="0" applyPatternFormats="0" applyAlignmentFormats="0" applyWidthHeightFormats="1" dataCaption="Values" grandTotalCaption="Total" tag="5f7214b5-187a-48d4-8fd5-57addf48072c" updatedVersion="8" minRefreshableVersion="3" subtotalHiddenItems="1" rowGrandTotals="0" itemPrintTitles="1" createdVersion="8" indent="0" showEmptyRow="1" showEmptyCol="1" outline="1" outlineData="1" multipleFieldFilters="0" chartFormat="55" colHeaderCaption="Labels">
  <location ref="A31:D35" firstHeaderRow="0" firstDataRow="1" firstDataCol="1"/>
  <pivotFields count="8">
    <pivotField allDrilled="1" subtotalTop="0" showAll="0" dataSourceSort="1" defaultSubtotal="0"/>
    <pivotField subtotalTop="0" showAll="0" dataSourceSort="1" defaultSubtotal="0"/>
    <pivotField subtotalTop="0" showAll="0" dataSourceSort="1" defaultSubtotal="0"/>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4"/>
  </rowFields>
  <rowItems count="4">
    <i>
      <x/>
    </i>
    <i>
      <x v="1"/>
    </i>
    <i>
      <x v="2"/>
    </i>
    <i>
      <x v="3"/>
    </i>
  </rowItems>
  <colFields count="1">
    <field x="-2"/>
  </colFields>
  <colItems count="3">
    <i>
      <x/>
    </i>
    <i i="1">
      <x v="1"/>
    </i>
    <i i="2">
      <x v="2"/>
    </i>
  </colItems>
  <dataFields count="3">
    <dataField fld="5" subtotal="count" baseField="0" baseItem="0"/>
    <dataField fld="3" subtotal="count" baseField="0" baseItem="0"/>
    <dataField fld="6" subtotal="count" baseField="0" baseItem="0"/>
  </dataFields>
  <formats count="1">
    <format dxfId="494">
      <pivotArea grandCol="1" outline="0" collapsedLevelsAreSubtotals="1" fieldPosition="0"/>
    </format>
  </formats>
  <chartFormats count="3">
    <chartFormat chart="16" format="9" series="1">
      <pivotArea type="data" outline="0" fieldPosition="0">
        <references count="1">
          <reference field="4294967294" count="1" selected="0">
            <x v="1"/>
          </reference>
        </references>
      </pivotArea>
    </chartFormat>
    <chartFormat chart="16" format="12" series="1">
      <pivotArea type="data" outline="0" fieldPosition="0">
        <references count="1">
          <reference field="4294967294" count="1" selected="0">
            <x v="0"/>
          </reference>
        </references>
      </pivotArea>
    </chartFormat>
    <chartFormat chart="16" format="13" series="1">
      <pivotArea type="data" outline="0" fieldPosition="0">
        <references count="1">
          <reference field="4294967294" count="1" selected="0">
            <x v="2"/>
          </reference>
        </references>
      </pivotArea>
    </chartFormat>
  </chartFormats>
  <pivotHierarchies count="99">
    <pivotHierarchy multipleItemSelectionAllowed="1">
      <members count="1" level="1">
        <member name="[Calendar].[Date Hierarchy].[Year].&amp;[2024]"/>
      </members>
    </pivotHierarchy>
    <pivotHierarchy dragToData="1"/>
    <pivotHierarchy dragToData="1"/>
    <pivotHierarchy multipleItemSelectionAllowed="1" dragToData="1">
      <members count="1" level="1">
        <member name="[Calendar].[W_MonthName].&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urchased Q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tbl_product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BFA49AC-4701-4D67-95D8-5A9E564E1714}" name="Week Target" cacheId="8" applyNumberFormats="0" applyBorderFormats="0" applyFontFormats="0" applyPatternFormats="0" applyAlignmentFormats="0" applyWidthHeightFormats="1" dataCaption="Values" tag="13396852-f23a-47b0-9785-f4f352164c24" updatedVersion="8" minRefreshableVersion="3" useAutoFormatting="1" subtotalHiddenItems="1" rowGrandTotals="0" colGrandTotals="0" itemPrintTitles="1" createdVersion="8" indent="0" outline="1" outlineData="1" multipleFieldFilters="0">
  <location ref="K150:L154" firstHeaderRow="1" firstDataRow="1" firstDataCol="1"/>
  <pivotFields count="5">
    <pivotField allDrilled="1" subtotalTop="0" showAll="0" dataSourceSort="1" defaultSubtotal="0"/>
    <pivotField subtotalTop="0" showAll="0" dataSourceSort="1" defaultSubtotal="0"/>
    <pivotField subtotalTop="0" showAll="0" dataSourceSort="1"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3"/>
  </rowFields>
  <rowItems count="4">
    <i>
      <x/>
    </i>
    <i>
      <x v="1"/>
    </i>
    <i>
      <x v="2"/>
    </i>
    <i>
      <x v="3"/>
    </i>
  </rowItems>
  <colItems count="1">
    <i/>
  </colItems>
  <dataFields count="1">
    <dataField fld="4" subtotal="count" baseField="0" baseItem="0"/>
  </dataFields>
  <pivotHierarchies count="99">
    <pivotHierarchy multipleItemSelectionAllowed="1">
      <members count="1" level="1">
        <member name="[Calendar].[Date Hierarchy].[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product_target]"/>
        <x15:activeTabTopLevelEntity name="[Orders]"/>
        <x15:activeTabTopLevelEntity name="[Calendar]"/>
        <x15:activeTabTopLevelEntity name="[tbl_product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78EC0B9-56DC-49F0-B6DE-7241F995535A}" name="Selected Year" cacheId="11" applyNumberFormats="0" applyBorderFormats="0" applyFontFormats="0" applyPatternFormats="0" applyAlignmentFormats="0" applyWidthHeightFormats="1" dataCaption="Values" tag="1f30f43f-2d20-40e2-b737-22f80dd51f93" updatedVersion="8" minRefreshableVersion="3" useAutoFormatting="1" subtotalHiddenItems="1" rowGrandTotals="0" colGrandTotals="0" itemPrintTitles="1" createdVersion="8" indent="0" outline="1" outlineData="1" multipleFieldFilters="0">
  <location ref="A235:A236" firstHeaderRow="1" firstDataRow="1" firstDataCol="1"/>
  <pivotFields count="3">
    <pivotField axis="axisRow" allDrilled="1" subtotalTop="0" showAll="0" dataSourceSort="1" defaultSubtotal="0">
      <items count="1">
        <item s="1" c="1" x="0"/>
      </items>
    </pivotField>
    <pivotField axis="axisRow" subtotalTop="0" showAll="0" dataSourceSort="1" defaultSubtotal="0"/>
    <pivotField axis="axisRow" subtotalTop="0" showAll="0" dataSourceSort="1" defaultSubtotal="0"/>
  </pivotFields>
  <rowFields count="1">
    <field x="0"/>
  </rowFields>
  <rowItems count="1">
    <i>
      <x/>
    </i>
  </rowItems>
  <pivotHierarchies count="99">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D8F53CB-DDD9-4C0F-AA71-4149E428CCDF}" name="PivotTable9" cacheId="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C235:C239" firstHeaderRow="1" firstDataRow="1" firstDataCol="1"/>
  <pivotFields count="1">
    <pivotField axis="axisRow" allDrilled="1" subtotalTop="0" showAll="0" dataSourceSort="1" defaultSubtotal="0" defaultAttributeDrillState="1">
      <items count="4">
        <item x="0"/>
        <item x="1"/>
        <item x="2"/>
        <item x="3"/>
      </items>
    </pivotField>
  </pivotFields>
  <rowFields count="1">
    <field x="0"/>
  </rowFields>
  <rowItems count="4">
    <i>
      <x/>
    </i>
    <i>
      <x v="1"/>
    </i>
    <i>
      <x v="2"/>
    </i>
    <i>
      <x v="3"/>
    </i>
  </rowItems>
  <pivotHierarchies count="99">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DF37F1D-EFE1-4B40-A166-ACA0BB39A5FB}" name="% Contribution by Quarter" cacheId="4" applyNumberFormats="0" applyBorderFormats="0" applyFontFormats="0" applyPatternFormats="0" applyAlignmentFormats="0" applyWidthHeightFormats="1" dataCaption="Values" showError="1" tag="fa2a9f1c-3a3a-42f6-ab1d-6efccdbd438e" updatedVersion="8" minRefreshableVersion="3" subtotalHiddenItems="1" rowGrandTotals="0" itemPrintTitles="1" createdVersion="8" indent="0" showEmptyRow="1" showEmptyCol="1" outline="1" outlineData="1" multipleFieldFilters="0" chartFormat="14" colHeaderCaption="Labels">
  <location ref="A75:F80" firstHeaderRow="1" firstDataRow="2" firstDataCol="1"/>
  <pivotFields count="6">
    <pivotField axis="axisCol" allDrilled="1" subtotalTop="0" showAll="0" dataSourceSort="1" defaultSubtotal="0" defaultAttributeDrillState="1">
      <items count="4">
        <item x="0"/>
        <item x="1"/>
        <item x="2"/>
        <item x="3"/>
      </items>
    </pivotField>
    <pivotField allDrilled="1" subtotalTop="0" showAll="0" dataSourceSort="1" defaultSubtotal="0"/>
    <pivotField subtotalTop="0" showAll="0" dataSourceSort="1" defaultSubtotal="0"/>
    <pivotField subtotalTop="0" showAll="0" dataSourceSort="1" defaultSubtotal="0"/>
    <pivotField dataField="1" subtotalTop="0" showAll="0" defaultSubtotal="0"/>
    <pivotField axis="axisRow" allDrilled="1" subtotalTop="0" showAll="0" sortType="descending" defaultSubtotal="0" defaultAttributeDrillState="1">
      <items count="4">
        <item x="3"/>
        <item x="2"/>
        <item x="1"/>
        <item x="0"/>
      </items>
    </pivotField>
  </pivotFields>
  <rowFields count="1">
    <field x="5"/>
  </rowFields>
  <rowItems count="4">
    <i>
      <x/>
    </i>
    <i>
      <x v="1"/>
    </i>
    <i>
      <x v="2"/>
    </i>
    <i>
      <x v="3"/>
    </i>
  </rowItems>
  <colFields count="1">
    <field x="0"/>
  </colFields>
  <colItems count="5">
    <i>
      <x/>
    </i>
    <i>
      <x v="1"/>
    </i>
    <i>
      <x v="2"/>
    </i>
    <i>
      <x v="3"/>
    </i>
    <i t="grand">
      <x/>
    </i>
  </colItems>
  <dataFields count="1">
    <dataField fld="4" subtotal="count" showDataAs="percentOfRow" baseField="0" baseItem="0" numFmtId="9"/>
  </dataFields>
  <formats count="4">
    <format dxfId="498">
      <pivotArea grandCol="1" outline="0" collapsedLevelsAreSubtotals="1" fieldPosition="0"/>
    </format>
    <format dxfId="497">
      <pivotArea outline="0" collapsedLevelsAreSubtotals="1" fieldPosition="0">
        <references count="1">
          <reference field="0" count="0" selected="0"/>
        </references>
      </pivotArea>
    </format>
    <format dxfId="496">
      <pivotArea grandCol="1" outline="0" collapsedLevelsAreSubtotals="1" fieldPosition="0"/>
    </format>
    <format dxfId="495">
      <pivotArea outline="0" fieldPosition="0">
        <references count="1">
          <reference field="4294967294" count="1">
            <x v="0"/>
          </reference>
        </references>
      </pivotArea>
    </format>
  </formats>
  <chartFormats count="4">
    <chartFormat chart="12" format="16" series="1">
      <pivotArea type="data" outline="0" fieldPosition="0">
        <references count="2">
          <reference field="4294967294" count="1" selected="0">
            <x v="0"/>
          </reference>
          <reference field="0" count="1" selected="0">
            <x v="0"/>
          </reference>
        </references>
      </pivotArea>
    </chartFormat>
    <chartFormat chart="12" format="17" series="1">
      <pivotArea type="data" outline="0" fieldPosition="0">
        <references count="2">
          <reference field="4294967294" count="1" selected="0">
            <x v="0"/>
          </reference>
          <reference field="0" count="1" selected="0">
            <x v="1"/>
          </reference>
        </references>
      </pivotArea>
    </chartFormat>
    <chartFormat chart="12" format="18" series="1">
      <pivotArea type="data" outline="0" fieldPosition="0">
        <references count="2">
          <reference field="4294967294" count="1" selected="0">
            <x v="0"/>
          </reference>
          <reference field="0" count="1" selected="0">
            <x v="2"/>
          </reference>
        </references>
      </pivotArea>
    </chartFormat>
    <chartFormat chart="12" format="19" series="1">
      <pivotArea type="data" outline="0" fieldPosition="0">
        <references count="2">
          <reference field="4294967294" count="1" selected="0">
            <x v="0"/>
          </reference>
          <reference field="0" count="1" selected="0">
            <x v="3"/>
          </reference>
        </references>
      </pivotArea>
    </chartFormat>
  </chartFormats>
  <pivotHierarchies count="99">
    <pivotHierarchy multipleItemSelectionAllowed="1">
      <members count="1" level="1">
        <member name="[Calendar].[Date Hierarchy].[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3"/>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tbl_product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6E0FDE8-01DC-4460-9F57-0D3D884D5388}" name="TopNBuyers" cacheId="32" applyNumberFormats="0" applyBorderFormats="0" applyFontFormats="0" applyPatternFormats="0" applyAlignmentFormats="0" applyWidthHeightFormats="1" dataCaption="Values" grandTotalCaption="Achieved" tag="6f7737fc-5902-4dc6-934a-14d973889724" updatedVersion="8" minRefreshableVersion="3" subtotalHiddenItems="1" rowGrandTotals="0" itemPrintTitles="1" createdVersion="8" indent="0" showEmptyCol="1" outline="1" outlineData="1" chartFormat="172" rowHeaderCaption="Facilities" colHeaderCaption="Months">
  <location ref="A175:B178" firstHeaderRow="1" firstDataRow="1" firstDataCol="1" rowPageCount="2" colPageCount="1"/>
  <pivotFields count="11">
    <pivotField allDrilled="1" subtotalTop="0" showAll="0" dataSourceSort="1" defaultSubtotal="0" defaultAttributeDrillState="1">
      <items count="12">
        <item s="1" x="0"/>
        <item s="1" x="1"/>
        <item s="1" x="2"/>
        <item s="1" x="3"/>
        <item s="1" x="4"/>
        <item s="1" x="5"/>
        <item s="1" x="6"/>
        <item s="1" x="7"/>
        <item s="1" x="8"/>
        <item s="1" x="9"/>
        <item s="1" x="10"/>
        <item s="1" x="11"/>
      </items>
    </pivotField>
    <pivotField allDrilled="1" subtotalTop="0" showAll="0"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axis="axisRow"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pivotField subtotalTop="0" showAll="0" dataSourceSort="1" defaultSubtotal="0"/>
    <pivotField subtotalTop="0" showAll="0" dataSourceSort="1" defaultSubtotal="0"/>
    <pivotField axis="axisPage" allDrilled="1" subtotalTop="0" showAll="0" dataSourceSort="1" defaultSubtotal="0" defaultAttributeDrillState="1"/>
    <pivotField allDrilled="1" subtotalTop="0" showAll="0" dataSourceSort="1" defaultSubtotal="0" defaultAttributeDrillState="1"/>
  </pivotFields>
  <rowFields count="1">
    <field x="5"/>
  </rowFields>
  <rowItems count="3">
    <i>
      <x v="1"/>
    </i>
    <i>
      <x/>
    </i>
    <i>
      <x v="2"/>
    </i>
  </rowItems>
  <colItems count="1">
    <i/>
  </colItems>
  <pageFields count="2">
    <pageField fld="4" hier="36" name="[tbl_Customers].[Facility Type].&amp;[Wholesale Pharmacies]" cap="Wholesale Pharmacies"/>
    <pageField fld="9" hier="43" name="[tbl_product_list].[Product].&amp;[Otipax]" cap="Otipax"/>
  </pageFields>
  <dataFields count="1">
    <dataField fld="3" subtotal="count" baseField="0" baseItem="0"/>
  </dataFields>
  <formats count="18">
    <format dxfId="516">
      <pivotArea grandCol="1" outline="0" collapsedLevelsAreSubtotals="1" fieldPosition="0"/>
    </format>
    <format dxfId="515">
      <pivotArea grandCol="1" outline="0" collapsedLevelsAreSubtotals="1" fieldPosition="0"/>
    </format>
    <format dxfId="514">
      <pivotArea grandCol="1" outline="0" collapsedLevelsAreSubtotals="1" fieldPosition="0"/>
    </format>
    <format dxfId="513">
      <pivotArea grandCol="1" outline="0" collapsedLevelsAreSubtotals="1" fieldPosition="0"/>
    </format>
    <format dxfId="512">
      <pivotArea type="topRight" dataOnly="0" labelOnly="1" outline="0" offset="L1" fieldPosition="0"/>
    </format>
    <format dxfId="511">
      <pivotArea dataOnly="0" labelOnly="1" grandCol="1" outline="0" fieldPosition="0"/>
    </format>
    <format dxfId="510">
      <pivotArea type="all" dataOnly="0" outline="0" fieldPosition="0"/>
    </format>
    <format dxfId="509">
      <pivotArea outline="0" collapsedLevelsAreSubtotals="1" fieldPosition="0"/>
    </format>
    <format dxfId="508">
      <pivotArea type="origin" dataOnly="0" labelOnly="1" outline="0" fieldPosition="0"/>
    </format>
    <format dxfId="507">
      <pivotArea type="topRight" dataOnly="0" labelOnly="1" outline="0" fieldPosition="0"/>
    </format>
    <format dxfId="506">
      <pivotArea field="1" type="button" dataOnly="0" labelOnly="1" outline="0"/>
    </format>
    <format dxfId="505">
      <pivotArea dataOnly="0" labelOnly="1" grandCol="1" outline="0" fieldPosition="0"/>
    </format>
    <format dxfId="504">
      <pivotArea type="all" dataOnly="0" outline="0" fieldPosition="0"/>
    </format>
    <format dxfId="503">
      <pivotArea outline="0" collapsedLevelsAreSubtotals="1" fieldPosition="0"/>
    </format>
    <format dxfId="502">
      <pivotArea type="origin" dataOnly="0" labelOnly="1" outline="0" fieldPosition="0"/>
    </format>
    <format dxfId="501">
      <pivotArea type="topRight" dataOnly="0" labelOnly="1" outline="0" fieldPosition="0"/>
    </format>
    <format dxfId="500">
      <pivotArea field="1" type="button" dataOnly="0" labelOnly="1" outline="0"/>
    </format>
    <format dxfId="499">
      <pivotArea dataOnly="0" labelOnly="1" grandCol="1" outline="0" fieldPosition="0"/>
    </format>
  </formats>
  <chartFormats count="6">
    <chartFormat chart="27" format="11" series="1">
      <pivotArea type="data" outline="0" fieldPosition="0">
        <references count="1">
          <reference field="4294967294" count="1" selected="0">
            <x v="0"/>
          </reference>
        </references>
      </pivotArea>
    </chartFormat>
    <chartFormat chart="27" format="12">
      <pivotArea type="data" outline="0" fieldPosition="0">
        <references count="2">
          <reference field="4294967294" count="1" selected="0">
            <x v="0"/>
          </reference>
          <reference field="5" count="1" selected="0">
            <x v="4"/>
          </reference>
        </references>
      </pivotArea>
    </chartFormat>
    <chartFormat chart="27" format="13">
      <pivotArea type="data" outline="0" fieldPosition="0">
        <references count="2">
          <reference field="4294967294" count="1" selected="0">
            <x v="0"/>
          </reference>
          <reference field="5" count="1" selected="0">
            <x v="3"/>
          </reference>
        </references>
      </pivotArea>
    </chartFormat>
    <chartFormat chart="27" format="14">
      <pivotArea type="data" outline="0" fieldPosition="0">
        <references count="2">
          <reference field="4294967294" count="1" selected="0">
            <x v="0"/>
          </reference>
          <reference field="5" count="1" selected="0">
            <x v="5"/>
          </reference>
        </references>
      </pivotArea>
    </chartFormat>
    <chartFormat chart="134" format="15" series="1">
      <pivotArea type="data" outline="0" fieldPosition="0">
        <references count="1">
          <reference field="4294967294" count="1" selected="0">
            <x v="0"/>
          </reference>
        </references>
      </pivotArea>
    </chartFormat>
    <chartFormat chart="135" format="16" series="1">
      <pivotArea type="data" outline="0" fieldPosition="0">
        <references count="1">
          <reference field="4294967294" count="1" selected="0">
            <x v="0"/>
          </reference>
        </references>
      </pivotArea>
    </chartFormat>
  </chartFormats>
  <pivotHierarchies count="99">
    <pivotHierarchy multipleItemSelectionAllowed="1">
      <members count="1" level="1">
        <member name="[Calendar].[Date Hierarchy].[Year].&amp;[2024]"/>
      </members>
    </pivotHierarchy>
    <pivotHierarchy dragToData="1"/>
    <pivotHierarchy dragToData="1"/>
    <pivotHierarchy multipleItemSelectionAllowed="1" dragToData="1">
      <members count="1" level="1">
        <member name="[Calendar].[W_MonthName].&amp;[Jan]"/>
      </members>
    </pivotHierarchy>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Orders].[Product].&amp;[Artesun 120]"/>
        <member name="[Orders].[Product].&amp;[Artesun 30]"/>
        <member name="[Orders].[Product].&amp;[Artesun 6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ustomers].[Facility Type].&amp;[Wholesale Pharmacies]"/>
      </members>
    </pivotHierarchy>
    <pivotHierarchy dragToData="1"/>
    <pivotHierarchy dragToData="1"/>
    <pivotHierarchy dragToData="1"/>
    <pivotHierarchy dragToData="1"/>
    <pivotHierarchy dragToData="1"/>
    <pivotHierarchy dragToData="1"/>
    <pivotHierarchy multipleItemSelectionAllowed="1" dragToData="1">
      <members count="1" level="1">
        <member name="[tbl_product_list].[Product].&amp;[Otipax]"/>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2">
    <filter fld="5" type="captionNotContains" evalOrder="-1" id="8" stringValue1="others">
      <autoFilter ref="A1">
        <filterColumn colId="0">
          <customFilters>
            <customFilter operator="notEqual" val="*others*"/>
          </customFilters>
        </filterColumn>
      </autoFilter>
    </filter>
    <filter fld="5" type="count" id="9" iMeasureHier="79">
      <autoFilter ref="A1">
        <filterColumn colId="0">
          <top10 val="5" filterVal="5"/>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lendar]"/>
        <x15:activeTabTopLevelEntity name="[tbl_Customers]"/>
        <x15:activeTabTopLevelEntity name="[tbl_product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E75303C-E0E8-473A-A99D-B1DB5BCB6371}"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O7" firstHeaderRow="1" firstDataRow="1" firstDataCol="1"/>
  <pivotFields count="7">
    <pivotField showAll="0"/>
    <pivotField axis="axisRow" showAll="0">
      <items count="6">
        <item x="2"/>
        <item m="1" x="4"/>
        <item x="0"/>
        <item x="1"/>
        <item x="3"/>
        <item t="default"/>
      </items>
    </pivotField>
    <pivotField showAll="0"/>
    <pivotField showAll="0"/>
    <pivotField showAll="0"/>
    <pivotField dataField="1" showAll="0"/>
    <pivotField showAll="0"/>
  </pivotFields>
  <rowFields count="1">
    <field x="1"/>
  </rowFields>
  <rowItems count="5">
    <i>
      <x/>
    </i>
    <i>
      <x v="2"/>
    </i>
    <i>
      <x v="3"/>
    </i>
    <i>
      <x v="4"/>
    </i>
    <i t="grand">
      <x/>
    </i>
  </rowItems>
  <colItems count="1">
    <i/>
  </colItems>
  <dataFields count="1">
    <dataField name="Sum of My Qty"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630280C-23E8-45CF-809E-88963999F00B}" name="FacilityStockingStatus" cacheId="15" applyNumberFormats="0" applyBorderFormats="0" applyFontFormats="0" applyPatternFormats="0" applyAlignmentFormats="0" applyWidthHeightFormats="1" dataCaption="Values" grandTotalCaption="Total" tag="255a2c74-ef44-43f0-9660-7ff04cdf5397" updatedVersion="8" minRefreshableVersion="3" showDrill="0" useAutoFormatting="1" subtotalHiddenItems="1" rowGrandTotals="0" itemPrintTitles="1" createdVersion="8" indent="0" outline="1" outlineData="1" chartFormat="1" rowHeaderCaption="Facilities" colHeaderCaption="Months">
  <location ref="A11:F16" firstHeaderRow="1" firstDataRow="3" firstDataCol="1"/>
  <pivotFields count="12">
    <pivotField allDrilled="1" showAll="0" dataSourceSort="1" defaultSubtotal="0" defaultAttributeDrillState="1">
      <items count="12">
        <item s="1" x="0"/>
        <item s="1" x="1"/>
        <item s="1" x="2"/>
        <item s="1" x="3"/>
        <item s="1" x="4"/>
        <item s="1" x="5"/>
        <item s="1" x="6"/>
        <item s="1" x="7"/>
        <item s="1" x="8"/>
        <item s="1" x="9"/>
        <item s="1" x="10"/>
        <item s="1" x="11"/>
      </items>
      <extLst>
        <ext xmlns:x14="http://schemas.microsoft.com/office/spreadsheetml/2009/9/main" uri="{2946ED86-A175-432a-8AC1-64E0C546D7DE}">
          <x14:pivotField fillDownLabels="1"/>
        </ext>
      </extLst>
    </pivotField>
    <pivotField axis="axisRow" allDrilled="1" showAll="0" sortType="ascending" defaultSubtotal="0" defaultAttributeDrillState="1">
      <items count="1">
        <item s="1" x="0"/>
      </items>
      <extLst>
        <ext xmlns:x14="http://schemas.microsoft.com/office/spreadsheetml/2009/9/main" uri="{2946ED86-A175-432a-8AC1-64E0C546D7DE}">
          <x14:pivotField fillDownLabels="1"/>
        </ext>
      </extLst>
    </pivotField>
    <pivotField allDrilled="1" subtotalTop="0" showAll="0" sortType="ascending" defaultSubtotal="0" defaultAttributeDrillState="1">
      <items count="4">
        <item x="0"/>
        <item x="2"/>
        <item x="3"/>
        <item x="1"/>
      </items>
      <extLst>
        <ext xmlns:x14="http://schemas.microsoft.com/office/spreadsheetml/2009/9/main" uri="{2946ED86-A175-432a-8AC1-64E0C546D7DE}">
          <x14:pivotField fillDownLabels="1"/>
        </ext>
      </extLst>
    </pivotField>
    <pivotField allDrilled="1" subtotalTop="0" showAll="0" dataSourceSort="1" defaultSubtotal="0" defaultAttributeDrillState="1">
      <extLst>
        <ext xmlns:x14="http://schemas.microsoft.com/office/spreadsheetml/2009/9/main" uri="{2946ED86-A175-432a-8AC1-64E0C546D7DE}">
          <x14:pivotField fillDownLabels="1"/>
        </ext>
      </extLst>
    </pivotField>
    <pivotField axis="axisCol" allDrilled="1"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Col" allDrilled="1" subtotalTop="0" showAll="0" dataSourceSort="1" defaultSubtotal="0">
      <items count="2">
        <item s="1" c="1" x="0"/>
        <item s="1" c="1" x="1"/>
      </items>
      <extLst>
        <ext xmlns:x14="http://schemas.microsoft.com/office/spreadsheetml/2009/9/main" uri="{2946ED86-A175-432a-8AC1-64E0C546D7DE}">
          <x14:pivotField fillDownLabels="1"/>
        </ext>
      </extLst>
    </pivotField>
    <pivotField axis="axisCol" subtotalTop="0" showAll="0" dataSourceSort="1" defaultSubtotal="0">
      <extLst>
        <ext xmlns:x14="http://schemas.microsoft.com/office/spreadsheetml/2009/9/main" uri="{2946ED86-A175-432a-8AC1-64E0C546D7DE}">
          <x14:pivotField fillDownLabels="1"/>
        </ext>
      </extLst>
    </pivotField>
    <pivotField axis="axisCol" subtotalTop="0" showAll="0" dataSourceSort="1" defaultSubtotal="0">
      <extLst>
        <ext xmlns:x14="http://schemas.microsoft.com/office/spreadsheetml/2009/9/main" uri="{2946ED86-A175-432a-8AC1-64E0C546D7DE}">
          <x14:pivotField fillDownLabels="1"/>
        </ext>
      </extLst>
    </pivotField>
    <pivotField axis="axisRow" allDrilled="1"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allDrilled="1" subtotalTop="0" showAll="0" dataSourceSort="1" defaultSubtotal="0" defaultAttributeDrillState="1">
      <extLst>
        <ext xmlns:x14="http://schemas.microsoft.com/office/spreadsheetml/2009/9/main" uri="{2946ED86-A175-432a-8AC1-64E0C546D7DE}">
          <x14:pivotField fillDownLabels="1"/>
        </ext>
      </extLst>
    </pivotField>
    <pivotField dataField="1" subtotalTop="0" showAll="0" defaultSubtotal="0">
      <extLst>
        <ext xmlns:x14="http://schemas.microsoft.com/office/spreadsheetml/2009/9/main" uri="{2946ED86-A175-432a-8AC1-64E0C546D7DE}">
          <x14:pivotField fillDownLabels="1"/>
        </ext>
      </extLst>
    </pivotField>
    <pivotField allDrilled="1" subtotalTop="0" showAll="0" dataSourceSort="1" defaultSubtotal="0" defaultAttributeDrillState="1">
      <extLst>
        <ext xmlns:x14="http://schemas.microsoft.com/office/spreadsheetml/2009/9/main" uri="{2946ED86-A175-432a-8AC1-64E0C546D7DE}">
          <x14:pivotField fillDownLabels="1"/>
        </ext>
      </extLst>
    </pivotField>
  </pivotFields>
  <rowFields count="2">
    <field x="1"/>
    <field x="8"/>
  </rowFields>
  <rowItems count="3">
    <i>
      <x/>
    </i>
    <i r="1">
      <x/>
    </i>
    <i r="1">
      <x v="1"/>
    </i>
  </rowItems>
  <colFields count="2">
    <field x="5"/>
    <field x="4"/>
  </colFields>
  <colItems count="5">
    <i>
      <x/>
      <x v="1"/>
    </i>
    <i r="1">
      <x v="2"/>
    </i>
    <i r="1">
      <x v="3"/>
    </i>
    <i>
      <x v="1"/>
      <x/>
    </i>
    <i t="grand">
      <x/>
    </i>
  </colItems>
  <dataFields count="1">
    <dataField fld="10" subtotal="count" baseField="0" baseItem="0"/>
  </dataFields>
  <formats count="18">
    <format dxfId="424">
      <pivotArea grandCol="1" outline="0" collapsedLevelsAreSubtotals="1" fieldPosition="0"/>
    </format>
    <format dxfId="423">
      <pivotArea grandCol="1" outline="0" collapsedLevelsAreSubtotals="1" fieldPosition="0"/>
    </format>
    <format dxfId="422">
      <pivotArea grandCol="1" outline="0" collapsedLevelsAreSubtotals="1" fieldPosition="0"/>
    </format>
    <format dxfId="421">
      <pivotArea grandCol="1" outline="0" collapsedLevelsAreSubtotals="1" fieldPosition="0"/>
    </format>
    <format dxfId="420">
      <pivotArea type="topRight" dataOnly="0" labelOnly="1" outline="0" offset="L1" fieldPosition="0"/>
    </format>
    <format dxfId="419">
      <pivotArea dataOnly="0" labelOnly="1" grandCol="1" outline="0" fieldPosition="0"/>
    </format>
    <format dxfId="418">
      <pivotArea type="all" dataOnly="0" outline="0" fieldPosition="0"/>
    </format>
    <format dxfId="417">
      <pivotArea outline="0" collapsedLevelsAreSubtotals="1" fieldPosition="0"/>
    </format>
    <format dxfId="416">
      <pivotArea type="origin" dataOnly="0" labelOnly="1" outline="0" fieldPosition="0"/>
    </format>
    <format dxfId="415">
      <pivotArea type="topRight" dataOnly="0" labelOnly="1" outline="0" fieldPosition="0"/>
    </format>
    <format dxfId="414">
      <pivotArea field="1" type="button" dataOnly="0" labelOnly="1" outline="0" axis="axisRow" fieldPosition="0"/>
    </format>
    <format dxfId="413">
      <pivotArea dataOnly="0" labelOnly="1" grandCol="1" outline="0" fieldPosition="0"/>
    </format>
    <format dxfId="412">
      <pivotArea type="all" dataOnly="0" outline="0" fieldPosition="0"/>
    </format>
    <format dxfId="411">
      <pivotArea outline="0" collapsedLevelsAreSubtotals="1" fieldPosition="0"/>
    </format>
    <format dxfId="410">
      <pivotArea type="origin" dataOnly="0" labelOnly="1" outline="0" fieldPosition="0"/>
    </format>
    <format dxfId="409">
      <pivotArea type="topRight" dataOnly="0" labelOnly="1" outline="0" fieldPosition="0"/>
    </format>
    <format dxfId="408">
      <pivotArea field="1" type="button" dataOnly="0" labelOnly="1" outline="0" axis="axisRow" fieldPosition="0"/>
    </format>
    <format dxfId="407">
      <pivotArea dataOnly="0" labelOnly="1" grandCol="1" outline="0" fieldPosition="0"/>
    </format>
  </formats>
  <pivotHierarchies count="99">
    <pivotHierarchy multipleItemSelectionAllowed="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Customers].[Facility Type].&amp;[Hospitals]"/>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members count="1" level="1">
        <member name="[tblCME].[Facility].&amp;[Asokwa Children's Hospit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8"/>
    <rowHierarchyUsage hierarchyUsage="43"/>
  </rowHierarchiesUsage>
  <colHierarchiesUsage count="2">
    <colHierarchyUsage hierarchyUsage="0"/>
    <colHierarchyUsage hierarchyUsage="3"/>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Orders]"/>
        <x15:activeTabTopLevelEntity name="[Calendar]"/>
        <x15:activeTabTopLevelEntity name="[tbl_product_list]"/>
        <x15:activeTabTopLevelEntity name="[tbl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5B9041C-9EA8-4D45-9D8D-08DE5F6D204F}" name="PivotTable3" cacheId="18" applyNumberFormats="0" applyBorderFormats="0" applyFontFormats="0" applyPatternFormats="0" applyAlignmentFormats="0" applyWidthHeightFormats="1" dataCaption="Values" updatedVersion="8" minRefreshableVersion="3" showDrill="0" rowGrandTotals="0" colGrandTotals="0" itemPrintTitles="1" createdVersion="8" indent="0" compact="0" compactData="0" multipleFieldFilters="0">
  <location ref="X9:AB44" firstHeaderRow="0" firstDataRow="1" firstDataCol="2"/>
  <pivotFields count="27">
    <pivotField compact="0" outline="0" showAll="0" defaultSubtotal="0"/>
    <pivotField compact="0" outline="0" showAll="0" defaultSubtotal="0">
      <items count="14">
        <item h="1" x="3"/>
        <item h="1" x="1"/>
        <item h="1" x="4"/>
        <item h="1" x="10"/>
        <item h="1" x="5"/>
        <item h="1" x="6"/>
        <item h="1" x="0"/>
        <item x="7"/>
        <item h="1" m="1" x="13"/>
        <item h="1" x="2"/>
        <item h="1" x="12"/>
        <item h="1" x="9"/>
        <item h="1" x="8"/>
        <item h="1" x="11"/>
      </items>
    </pivotField>
    <pivotField compact="0" outline="0" showAll="0" defaultSubtotal="0"/>
    <pivotField axis="axisRow" compact="0" outline="0" showAll="0" defaultSubtotal="0">
      <items count="122">
        <item m="1" x="121"/>
        <item x="0"/>
        <item x="2"/>
        <item x="4"/>
        <item x="6"/>
        <item x="7"/>
        <item m="1" x="118"/>
        <item x="8"/>
        <item x="9"/>
        <item x="10"/>
        <item m="1" x="112"/>
        <item m="1" x="113"/>
        <item x="11"/>
        <item m="1" x="105"/>
        <item m="1" x="106"/>
        <item x="12"/>
        <item m="1" x="119"/>
        <item x="13"/>
        <item x="14"/>
        <item x="15"/>
        <item x="16"/>
        <item m="1" x="120"/>
        <item m="1" x="107"/>
        <item x="17"/>
        <item x="18"/>
        <item x="19"/>
        <item x="20"/>
        <item x="21"/>
        <item x="22"/>
        <item x="23"/>
        <item x="24"/>
        <item x="25"/>
        <item x="26"/>
        <item x="27"/>
        <item x="29"/>
        <item x="30"/>
        <item m="1" x="108"/>
        <item x="31"/>
        <item x="32"/>
        <item x="33"/>
        <item x="34"/>
        <item x="35"/>
        <item x="36"/>
        <item x="37"/>
        <item n="Hale Pharmacy" m="1" x="117"/>
        <item x="39"/>
        <item x="40"/>
        <item x="41"/>
        <item x="42"/>
        <item x="43"/>
        <item x="44"/>
        <item m="1" x="109"/>
        <item x="45"/>
        <item x="46"/>
        <item x="47"/>
        <item x="48"/>
        <item x="49"/>
        <item x="50"/>
        <item x="51"/>
        <item m="1" x="102"/>
        <item x="52"/>
        <item m="1" x="116"/>
        <item x="54"/>
        <item x="55"/>
        <item x="56"/>
        <item x="57"/>
        <item x="58"/>
        <item x="59"/>
        <item x="60"/>
        <item x="61"/>
        <item x="62"/>
        <item m="1" x="110"/>
        <item x="63"/>
        <item x="64"/>
        <item x="65"/>
        <item x="66"/>
        <item x="67"/>
        <item x="68"/>
        <item x="70"/>
        <item m="1" x="101"/>
        <item x="72"/>
        <item x="73"/>
        <item x="74"/>
        <item m="1" x="111"/>
        <item x="76"/>
        <item x="77"/>
        <item x="78"/>
        <item x="79"/>
        <item x="80"/>
        <item x="81"/>
        <item x="82"/>
        <item x="83"/>
        <item x="84"/>
        <item x="85"/>
        <item x="86"/>
        <item x="87"/>
        <item m="1" x="103"/>
        <item x="88"/>
        <item x="89"/>
        <item x="90"/>
        <item x="91"/>
        <item x="92"/>
        <item x="93"/>
        <item x="94"/>
        <item x="95"/>
        <item x="96"/>
        <item x="97"/>
        <item x="98"/>
        <item m="1" x="114"/>
        <item x="99"/>
        <item m="1" x="115"/>
        <item x="100"/>
        <item m="1" x="104"/>
        <item n="Hale Pharmacy2" x="38"/>
        <item x="53"/>
        <item x="3"/>
        <item x="5"/>
        <item x="1"/>
        <item x="28"/>
        <item x="69"/>
        <item x="75"/>
        <item x="71"/>
      </items>
    </pivotField>
    <pivotField axis="axisRow" compact="0" outline="0" showAll="0" defaultSubtotal="0">
      <items count="5">
        <item x="0"/>
        <item x="3"/>
        <item x="1"/>
        <item x="2"/>
        <item m="1" x="4"/>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dataField="1" compact="0" outline="0" showAll="0" defaultSubtotal="0"/>
    <pivotField compact="0" outline="0" subtotalTop="0" showAll="0" defaultSubtotal="0"/>
    <pivotField dataField="1" compact="0" outline="0" showAll="0" defaultSubtotal="0"/>
    <pivotField dataField="1" compact="0" outline="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s>
  <rowFields count="2">
    <field x="4"/>
    <field x="3"/>
  </rowFields>
  <rowItems count="35">
    <i>
      <x/>
      <x v="27"/>
    </i>
    <i r="1">
      <x v="35"/>
    </i>
    <i r="1">
      <x v="39"/>
    </i>
    <i r="1">
      <x v="57"/>
    </i>
    <i r="1">
      <x v="63"/>
    </i>
    <i r="1">
      <x v="74"/>
    </i>
    <i r="1">
      <x v="78"/>
    </i>
    <i r="1">
      <x v="99"/>
    </i>
    <i>
      <x v="1"/>
      <x v="17"/>
    </i>
    <i r="1">
      <x v="24"/>
    </i>
    <i r="1">
      <x v="27"/>
    </i>
    <i r="1">
      <x v="35"/>
    </i>
    <i r="1">
      <x v="74"/>
    </i>
    <i r="1">
      <x v="78"/>
    </i>
    <i r="1">
      <x v="85"/>
    </i>
    <i r="1">
      <x v="99"/>
    </i>
    <i r="1">
      <x v="104"/>
    </i>
    <i r="1">
      <x v="118"/>
    </i>
    <i>
      <x v="2"/>
      <x v="17"/>
    </i>
    <i r="1">
      <x v="27"/>
    </i>
    <i r="1">
      <x v="35"/>
    </i>
    <i r="1">
      <x v="78"/>
    </i>
    <i r="1">
      <x v="85"/>
    </i>
    <i r="1">
      <x v="99"/>
    </i>
    <i>
      <x v="3"/>
      <x v="17"/>
    </i>
    <i r="1">
      <x v="35"/>
    </i>
    <i r="1">
      <x v="39"/>
    </i>
    <i r="1">
      <x v="56"/>
    </i>
    <i r="1">
      <x v="62"/>
    </i>
    <i r="1">
      <x v="63"/>
    </i>
    <i r="1">
      <x v="75"/>
    </i>
    <i r="1">
      <x v="78"/>
    </i>
    <i r="1">
      <x v="85"/>
    </i>
    <i r="1">
      <x v="99"/>
    </i>
    <i r="1">
      <x v="104"/>
    </i>
  </rowItems>
  <colFields count="1">
    <field x="-2"/>
  </colFields>
  <colItems count="3">
    <i>
      <x/>
    </i>
    <i i="1">
      <x v="1"/>
    </i>
    <i i="2">
      <x v="2"/>
    </i>
  </colItems>
  <dataFields count="3">
    <dataField name="Allocation" fld="13" baseField="0" baseItem="0"/>
    <dataField name="Achieved" fld="15" baseField="0" baseItem="0"/>
    <dataField name="% Achieved" fld="16" baseField="4" baseItem="0" numFmtId="9"/>
  </dataFields>
  <formats count="124">
    <format dxfId="368">
      <pivotArea type="all" dataOnly="0" outline="0" fieldPosition="0"/>
    </format>
    <format dxfId="367">
      <pivotArea outline="0" collapsedLevelsAreSubtotals="1" fieldPosition="0"/>
    </format>
    <format dxfId="366">
      <pivotArea type="origin" dataOnly="0" labelOnly="1" outline="0" fieldPosition="0"/>
    </format>
    <format dxfId="365">
      <pivotArea type="topRight" dataOnly="0" labelOnly="1" outline="0" fieldPosition="0"/>
    </format>
    <format dxfId="364">
      <pivotArea field="3" type="button" dataOnly="0" labelOnly="1" outline="0" axis="axisRow" fieldPosition="1"/>
    </format>
    <format dxfId="363">
      <pivotArea dataOnly="0" labelOnly="1" outline="0" fieldPosition="0">
        <references count="1">
          <reference field="3" count="50">
            <x v="1"/>
            <x v="2"/>
            <x v="3"/>
            <x v="4"/>
            <x v="5"/>
            <x v="7"/>
            <x v="8"/>
            <x v="9"/>
            <x v="10"/>
            <x v="11"/>
            <x v="12"/>
            <x v="13"/>
            <x v="14"/>
            <x v="15"/>
            <x v="17"/>
            <x v="18"/>
            <x v="19"/>
            <x v="20"/>
            <x v="22"/>
            <x v="23"/>
            <x v="24"/>
            <x v="25"/>
            <x v="26"/>
            <x v="27"/>
            <x v="28"/>
            <x v="29"/>
            <x v="30"/>
            <x v="31"/>
            <x v="32"/>
            <x v="33"/>
            <x v="34"/>
            <x v="35"/>
            <x v="36"/>
            <x v="37"/>
            <x v="38"/>
            <x v="39"/>
            <x v="40"/>
            <x v="41"/>
            <x v="42"/>
            <x v="43"/>
            <x v="44"/>
            <x v="45"/>
            <x v="46"/>
            <x v="47"/>
            <x v="48"/>
            <x v="49"/>
            <x v="50"/>
            <x v="51"/>
            <x v="52"/>
            <x v="53"/>
          </reference>
        </references>
      </pivotArea>
    </format>
    <format dxfId="362">
      <pivotArea dataOnly="0" labelOnly="1" outline="0" fieldPosition="0">
        <references count="1">
          <reference field="3" count="50">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reference>
        </references>
      </pivotArea>
    </format>
    <format dxfId="361">
      <pivotArea dataOnly="0" labelOnly="1" outline="0" fieldPosition="0">
        <references count="1">
          <reference field="3" count="8">
            <x v="104"/>
            <x v="105"/>
            <x v="106"/>
            <x v="107"/>
            <x v="108"/>
            <x v="109"/>
            <x v="110"/>
            <x v="111"/>
          </reference>
        </references>
      </pivotArea>
    </format>
    <format dxfId="360">
      <pivotArea outline="0" collapsedLevelsAreSubtotals="1" fieldPosition="0"/>
    </format>
    <format dxfId="359">
      <pivotArea type="topRight" dataOnly="0" labelOnly="1" outline="0" fieldPosition="0"/>
    </format>
    <format dxfId="358">
      <pivotArea type="all" dataOnly="0" outline="0" fieldPosition="0"/>
    </format>
    <format dxfId="357">
      <pivotArea field="3" type="button" dataOnly="0" labelOnly="1" outline="0" axis="axisRow" fieldPosition="1"/>
    </format>
    <format dxfId="356">
      <pivotArea field="4" type="button" dataOnly="0" labelOnly="1" outline="0" axis="axisRow" fieldPosition="0"/>
    </format>
    <format dxfId="355">
      <pivotArea dataOnly="0" labelOnly="1" outline="0" fieldPosition="0">
        <references count="1">
          <reference field="3" count="50">
            <x v="1"/>
            <x v="2"/>
            <x v="3"/>
            <x v="4"/>
            <x v="5"/>
            <x v="7"/>
            <x v="8"/>
            <x v="9"/>
            <x v="12"/>
            <x v="15"/>
            <x v="17"/>
            <x v="18"/>
            <x v="19"/>
            <x v="20"/>
            <x v="23"/>
            <x v="24"/>
            <x v="25"/>
            <x v="26"/>
            <x v="27"/>
            <x v="28"/>
            <x v="29"/>
            <x v="30"/>
            <x v="31"/>
            <x v="32"/>
            <x v="33"/>
            <x v="34"/>
            <x v="35"/>
            <x v="37"/>
            <x v="38"/>
            <x v="39"/>
            <x v="40"/>
            <x v="41"/>
            <x v="42"/>
            <x v="43"/>
            <x v="45"/>
            <x v="46"/>
            <x v="47"/>
            <x v="48"/>
            <x v="49"/>
            <x v="50"/>
            <x v="52"/>
            <x v="53"/>
            <x v="54"/>
            <x v="55"/>
            <x v="56"/>
            <x v="57"/>
            <x v="58"/>
            <x v="60"/>
            <x v="62"/>
            <x v="63"/>
          </reference>
        </references>
      </pivotArea>
    </format>
    <format dxfId="354">
      <pivotArea dataOnly="0" labelOnly="1" outline="0" fieldPosition="0">
        <references count="1">
          <reference field="3" count="50">
            <x v="64"/>
            <x v="65"/>
            <x v="66"/>
            <x v="67"/>
            <x v="68"/>
            <x v="69"/>
            <x v="70"/>
            <x v="72"/>
            <x v="73"/>
            <x v="74"/>
            <x v="75"/>
            <x v="76"/>
            <x v="77"/>
            <x v="78"/>
            <x v="79"/>
            <x v="80"/>
            <x v="81"/>
            <x v="82"/>
            <x v="84"/>
            <x v="85"/>
            <x v="86"/>
            <x v="87"/>
            <x v="88"/>
            <x v="89"/>
            <x v="90"/>
            <x v="91"/>
            <x v="92"/>
            <x v="93"/>
            <x v="94"/>
            <x v="95"/>
            <x v="97"/>
            <x v="98"/>
            <x v="99"/>
            <x v="100"/>
            <x v="101"/>
            <x v="102"/>
            <x v="103"/>
            <x v="104"/>
            <x v="105"/>
            <x v="106"/>
            <x v="107"/>
            <x v="109"/>
            <x v="111"/>
            <x v="113"/>
            <x v="114"/>
            <x v="115"/>
            <x v="116"/>
            <x v="117"/>
            <x v="118"/>
            <x v="119"/>
          </reference>
        </references>
      </pivotArea>
    </format>
    <format dxfId="353">
      <pivotArea dataOnly="0" labelOnly="1" outline="0" fieldPosition="0">
        <references count="1">
          <reference field="3" count="1">
            <x v="120"/>
          </reference>
        </references>
      </pivotArea>
    </format>
    <format dxfId="352">
      <pivotArea dataOnly="0" labelOnly="1" outline="0" fieldPosition="0">
        <references count="2">
          <reference field="3" count="1" selected="0">
            <x v="1"/>
          </reference>
          <reference field="4" count="3">
            <x v="0"/>
            <x v="2"/>
            <x v="3"/>
          </reference>
        </references>
      </pivotArea>
    </format>
    <format dxfId="351">
      <pivotArea dataOnly="0" labelOnly="1" outline="0" fieldPosition="0">
        <references count="2">
          <reference field="3" count="1" selected="0">
            <x v="2"/>
          </reference>
          <reference field="4" count="0"/>
        </references>
      </pivotArea>
    </format>
    <format dxfId="350">
      <pivotArea dataOnly="0" labelOnly="1" outline="0" fieldPosition="0">
        <references count="2">
          <reference field="3" count="1" selected="0">
            <x v="3"/>
          </reference>
          <reference field="4" count="3">
            <x v="0"/>
            <x v="2"/>
            <x v="3"/>
          </reference>
        </references>
      </pivotArea>
    </format>
    <format dxfId="349">
      <pivotArea dataOnly="0" labelOnly="1" outline="0" fieldPosition="0">
        <references count="2">
          <reference field="3" count="1" selected="0">
            <x v="4"/>
          </reference>
          <reference field="4" count="2">
            <x v="2"/>
            <x v="3"/>
          </reference>
        </references>
      </pivotArea>
    </format>
    <format dxfId="348">
      <pivotArea dataOnly="0" labelOnly="1" outline="0" fieldPosition="0">
        <references count="2">
          <reference field="3" count="1" selected="0">
            <x v="5"/>
          </reference>
          <reference field="4" count="2">
            <x v="1"/>
            <x v="3"/>
          </reference>
        </references>
      </pivotArea>
    </format>
    <format dxfId="347">
      <pivotArea dataOnly="0" labelOnly="1" outline="0" fieldPosition="0">
        <references count="2">
          <reference field="3" count="1" selected="0">
            <x v="7"/>
          </reference>
          <reference field="4" count="2">
            <x v="2"/>
            <x v="3"/>
          </reference>
        </references>
      </pivotArea>
    </format>
    <format dxfId="346">
      <pivotArea dataOnly="0" labelOnly="1" outline="0" fieldPosition="0">
        <references count="2">
          <reference field="3" count="1" selected="0">
            <x v="8"/>
          </reference>
          <reference field="4" count="3">
            <x v="1"/>
            <x v="2"/>
            <x v="3"/>
          </reference>
        </references>
      </pivotArea>
    </format>
    <format dxfId="345">
      <pivotArea dataOnly="0" labelOnly="1" outline="0" fieldPosition="0">
        <references count="2">
          <reference field="3" count="1" selected="0">
            <x v="9"/>
          </reference>
          <reference field="4" count="0"/>
        </references>
      </pivotArea>
    </format>
    <format dxfId="344">
      <pivotArea dataOnly="0" labelOnly="1" outline="0" fieldPosition="0">
        <references count="2">
          <reference field="3" count="1" selected="0">
            <x v="12"/>
          </reference>
          <reference field="4" count="2">
            <x v="2"/>
            <x v="3"/>
          </reference>
        </references>
      </pivotArea>
    </format>
    <format dxfId="343">
      <pivotArea dataOnly="0" labelOnly="1" outline="0" fieldPosition="0">
        <references count="2">
          <reference field="3" count="1" selected="0">
            <x v="15"/>
          </reference>
          <reference field="4" count="2">
            <x v="1"/>
            <x v="3"/>
          </reference>
        </references>
      </pivotArea>
    </format>
    <format dxfId="342">
      <pivotArea dataOnly="0" labelOnly="1" outline="0" fieldPosition="0">
        <references count="2">
          <reference field="3" count="1" selected="0">
            <x v="17"/>
          </reference>
          <reference field="4" count="3">
            <x v="1"/>
            <x v="2"/>
            <x v="3"/>
          </reference>
        </references>
      </pivotArea>
    </format>
    <format dxfId="341">
      <pivotArea dataOnly="0" labelOnly="1" outline="0" fieldPosition="0">
        <references count="2">
          <reference field="3" count="1" selected="0">
            <x v="18"/>
          </reference>
          <reference field="4" count="2">
            <x v="0"/>
            <x v="3"/>
          </reference>
        </references>
      </pivotArea>
    </format>
    <format dxfId="340">
      <pivotArea dataOnly="0" labelOnly="1" outline="0" fieldPosition="0">
        <references count="2">
          <reference field="3" count="1" selected="0">
            <x v="19"/>
          </reference>
          <reference field="4" count="0"/>
        </references>
      </pivotArea>
    </format>
    <format dxfId="339">
      <pivotArea dataOnly="0" labelOnly="1" outline="0" fieldPosition="0">
        <references count="2">
          <reference field="3" count="1" selected="0">
            <x v="20"/>
          </reference>
          <reference field="4" count="1">
            <x v="3"/>
          </reference>
        </references>
      </pivotArea>
    </format>
    <format dxfId="338">
      <pivotArea dataOnly="0" labelOnly="1" outline="0" fieldPosition="0">
        <references count="2">
          <reference field="3" count="1" selected="0">
            <x v="23"/>
          </reference>
          <reference field="4" count="2">
            <x v="2"/>
            <x v="3"/>
          </reference>
        </references>
      </pivotArea>
    </format>
    <format dxfId="337">
      <pivotArea dataOnly="0" labelOnly="1" outline="0" fieldPosition="0">
        <references count="2">
          <reference field="3" count="1" selected="0">
            <x v="24"/>
          </reference>
          <reference field="4" count="1">
            <x v="1"/>
          </reference>
        </references>
      </pivotArea>
    </format>
    <format dxfId="336">
      <pivotArea dataOnly="0" labelOnly="1" outline="0" fieldPosition="0">
        <references count="2">
          <reference field="3" count="1" selected="0">
            <x v="25"/>
          </reference>
          <reference field="4" count="0"/>
        </references>
      </pivotArea>
    </format>
    <format dxfId="335">
      <pivotArea dataOnly="0" labelOnly="1" outline="0" fieldPosition="0">
        <references count="2">
          <reference field="3" count="1" selected="0">
            <x v="26"/>
          </reference>
          <reference field="4" count="1">
            <x v="0"/>
          </reference>
        </references>
      </pivotArea>
    </format>
    <format dxfId="334">
      <pivotArea dataOnly="0" labelOnly="1" outline="0" fieldPosition="0">
        <references count="2">
          <reference field="3" count="1" selected="0">
            <x v="27"/>
          </reference>
          <reference field="4" count="3">
            <x v="0"/>
            <x v="1"/>
            <x v="2"/>
          </reference>
        </references>
      </pivotArea>
    </format>
    <format dxfId="333">
      <pivotArea dataOnly="0" labelOnly="1" outline="0" fieldPosition="0">
        <references count="2">
          <reference field="3" count="1" selected="0">
            <x v="28"/>
          </reference>
          <reference field="4" count="3">
            <x v="1"/>
            <x v="2"/>
            <x v="3"/>
          </reference>
        </references>
      </pivotArea>
    </format>
    <format dxfId="332">
      <pivotArea dataOnly="0" labelOnly="1" outline="0" fieldPosition="0">
        <references count="2">
          <reference field="3" count="1" selected="0">
            <x v="29"/>
          </reference>
          <reference field="4" count="3">
            <x v="1"/>
            <x v="2"/>
            <x v="3"/>
          </reference>
        </references>
      </pivotArea>
    </format>
    <format dxfId="331">
      <pivotArea dataOnly="0" labelOnly="1" outline="0" fieldPosition="0">
        <references count="2">
          <reference field="3" count="1" selected="0">
            <x v="30"/>
          </reference>
          <reference field="4" count="1">
            <x v="3"/>
          </reference>
        </references>
      </pivotArea>
    </format>
    <format dxfId="330">
      <pivotArea dataOnly="0" labelOnly="1" outline="0" fieldPosition="0">
        <references count="2">
          <reference field="3" count="1" selected="0">
            <x v="31"/>
          </reference>
          <reference field="4" count="3">
            <x v="0"/>
            <x v="2"/>
            <x v="3"/>
          </reference>
        </references>
      </pivotArea>
    </format>
    <format dxfId="329">
      <pivotArea dataOnly="0" labelOnly="1" outline="0" fieldPosition="0">
        <references count="2">
          <reference field="3" count="1" selected="0">
            <x v="32"/>
          </reference>
          <reference field="4" count="0"/>
        </references>
      </pivotArea>
    </format>
    <format dxfId="328">
      <pivotArea dataOnly="0" labelOnly="1" outline="0" fieldPosition="0">
        <references count="2">
          <reference field="3" count="1" selected="0">
            <x v="33"/>
          </reference>
          <reference field="4" count="0"/>
        </references>
      </pivotArea>
    </format>
    <format dxfId="327">
      <pivotArea dataOnly="0" labelOnly="1" outline="0" fieldPosition="0">
        <references count="2">
          <reference field="3" count="1" selected="0">
            <x v="34"/>
          </reference>
          <reference field="4" count="1">
            <x v="3"/>
          </reference>
        </references>
      </pivotArea>
    </format>
    <format dxfId="326">
      <pivotArea dataOnly="0" labelOnly="1" outline="0" fieldPosition="0">
        <references count="2">
          <reference field="3" count="1" selected="0">
            <x v="35"/>
          </reference>
          <reference field="4" count="0"/>
        </references>
      </pivotArea>
    </format>
    <format dxfId="325">
      <pivotArea dataOnly="0" labelOnly="1" outline="0" fieldPosition="0">
        <references count="2">
          <reference field="3" count="1" selected="0">
            <x v="37"/>
          </reference>
          <reference field="4" count="1">
            <x v="3"/>
          </reference>
        </references>
      </pivotArea>
    </format>
    <format dxfId="324">
      <pivotArea dataOnly="0" labelOnly="1" outline="0" fieldPosition="0">
        <references count="2">
          <reference field="3" count="1" selected="0">
            <x v="38"/>
          </reference>
          <reference field="4" count="2">
            <x v="0"/>
            <x v="3"/>
          </reference>
        </references>
      </pivotArea>
    </format>
    <format dxfId="323">
      <pivotArea dataOnly="0" labelOnly="1" outline="0" fieldPosition="0">
        <references count="2">
          <reference field="3" count="1" selected="0">
            <x v="39"/>
          </reference>
          <reference field="4" count="2">
            <x v="0"/>
            <x v="3"/>
          </reference>
        </references>
      </pivotArea>
    </format>
    <format dxfId="322">
      <pivotArea dataOnly="0" labelOnly="1" outline="0" fieldPosition="0">
        <references count="2">
          <reference field="3" count="1" selected="0">
            <x v="40"/>
          </reference>
          <reference field="4" count="2">
            <x v="0"/>
            <x v="3"/>
          </reference>
        </references>
      </pivotArea>
    </format>
    <format dxfId="321">
      <pivotArea dataOnly="0" labelOnly="1" outline="0" fieldPosition="0">
        <references count="2">
          <reference field="3" count="1" selected="0">
            <x v="41"/>
          </reference>
          <reference field="4" count="1">
            <x v="3"/>
          </reference>
        </references>
      </pivotArea>
    </format>
    <format dxfId="320">
      <pivotArea dataOnly="0" labelOnly="1" outline="0" fieldPosition="0">
        <references count="2">
          <reference field="3" count="1" selected="0">
            <x v="42"/>
          </reference>
          <reference field="4" count="1">
            <x v="3"/>
          </reference>
        </references>
      </pivotArea>
    </format>
    <format dxfId="319">
      <pivotArea dataOnly="0" labelOnly="1" outline="0" fieldPosition="0">
        <references count="2">
          <reference field="3" count="1" selected="0">
            <x v="43"/>
          </reference>
          <reference field="4" count="3">
            <x v="0"/>
            <x v="2"/>
            <x v="3"/>
          </reference>
        </references>
      </pivotArea>
    </format>
    <format dxfId="318">
      <pivotArea dataOnly="0" labelOnly="1" outline="0" fieldPosition="0">
        <references count="2">
          <reference field="3" count="1" selected="0">
            <x v="45"/>
          </reference>
          <reference field="4" count="2">
            <x v="1"/>
            <x v="3"/>
          </reference>
        </references>
      </pivotArea>
    </format>
    <format dxfId="317">
      <pivotArea dataOnly="0" labelOnly="1" outline="0" fieldPosition="0">
        <references count="2">
          <reference field="3" count="1" selected="0">
            <x v="46"/>
          </reference>
          <reference field="4" count="1">
            <x v="3"/>
          </reference>
        </references>
      </pivotArea>
    </format>
    <format dxfId="316">
      <pivotArea dataOnly="0" labelOnly="1" outline="0" fieldPosition="0">
        <references count="2">
          <reference field="3" count="1" selected="0">
            <x v="47"/>
          </reference>
          <reference field="4" count="2">
            <x v="0"/>
            <x v="3"/>
          </reference>
        </references>
      </pivotArea>
    </format>
    <format dxfId="315">
      <pivotArea dataOnly="0" labelOnly="1" outline="0" fieldPosition="0">
        <references count="2">
          <reference field="3" count="1" selected="0">
            <x v="48"/>
          </reference>
          <reference field="4" count="1">
            <x v="0"/>
          </reference>
        </references>
      </pivotArea>
    </format>
    <format dxfId="314">
      <pivotArea dataOnly="0" labelOnly="1" outline="0" fieldPosition="0">
        <references count="2">
          <reference field="3" count="1" selected="0">
            <x v="49"/>
          </reference>
          <reference field="4" count="3">
            <x v="0"/>
            <x v="2"/>
            <x v="3"/>
          </reference>
        </references>
      </pivotArea>
    </format>
    <format dxfId="313">
      <pivotArea dataOnly="0" labelOnly="1" outline="0" fieldPosition="0">
        <references count="2">
          <reference field="3" count="1" selected="0">
            <x v="50"/>
          </reference>
          <reference field="4" count="2">
            <x v="0"/>
            <x v="1"/>
          </reference>
        </references>
      </pivotArea>
    </format>
    <format dxfId="312">
      <pivotArea dataOnly="0" labelOnly="1" outline="0" fieldPosition="0">
        <references count="2">
          <reference field="3" count="1" selected="0">
            <x v="52"/>
          </reference>
          <reference field="4" count="1">
            <x v="3"/>
          </reference>
        </references>
      </pivotArea>
    </format>
    <format dxfId="311">
      <pivotArea dataOnly="0" labelOnly="1" outline="0" fieldPosition="0">
        <references count="2">
          <reference field="3" count="1" selected="0">
            <x v="53"/>
          </reference>
          <reference field="4" count="2">
            <x v="0"/>
            <x v="3"/>
          </reference>
        </references>
      </pivotArea>
    </format>
    <format dxfId="310">
      <pivotArea dataOnly="0" labelOnly="1" outline="0" fieldPosition="0">
        <references count="2">
          <reference field="3" count="1" selected="0">
            <x v="54"/>
          </reference>
          <reference field="4" count="1">
            <x v="0"/>
          </reference>
        </references>
      </pivotArea>
    </format>
    <format dxfId="309">
      <pivotArea dataOnly="0" labelOnly="1" outline="0" fieldPosition="0">
        <references count="2">
          <reference field="3" count="1" selected="0">
            <x v="55"/>
          </reference>
          <reference field="4" count="0"/>
        </references>
      </pivotArea>
    </format>
    <format dxfId="308">
      <pivotArea dataOnly="0" labelOnly="1" outline="0" fieldPosition="0">
        <references count="2">
          <reference field="3" count="1" selected="0">
            <x v="56"/>
          </reference>
          <reference field="4" count="1">
            <x v="3"/>
          </reference>
        </references>
      </pivotArea>
    </format>
    <format dxfId="307">
      <pivotArea dataOnly="0" labelOnly="1" outline="0" fieldPosition="0">
        <references count="2">
          <reference field="3" count="1" selected="0">
            <x v="57"/>
          </reference>
          <reference field="4" count="1">
            <x v="0"/>
          </reference>
        </references>
      </pivotArea>
    </format>
    <format dxfId="306">
      <pivotArea dataOnly="0" labelOnly="1" outline="0" fieldPosition="0">
        <references count="2">
          <reference field="3" count="1" selected="0">
            <x v="58"/>
          </reference>
          <reference field="4" count="1">
            <x v="0"/>
          </reference>
        </references>
      </pivotArea>
    </format>
    <format dxfId="305">
      <pivotArea dataOnly="0" labelOnly="1" outline="0" fieldPosition="0">
        <references count="2">
          <reference field="3" count="1" selected="0">
            <x v="60"/>
          </reference>
          <reference field="4" count="2">
            <x v="0"/>
            <x v="3"/>
          </reference>
        </references>
      </pivotArea>
    </format>
    <format dxfId="304">
      <pivotArea dataOnly="0" labelOnly="1" outline="0" fieldPosition="0">
        <references count="2">
          <reference field="3" count="1" selected="0">
            <x v="62"/>
          </reference>
          <reference field="4" count="1">
            <x v="3"/>
          </reference>
        </references>
      </pivotArea>
    </format>
    <format dxfId="303">
      <pivotArea dataOnly="0" labelOnly="1" outline="0" fieldPosition="0">
        <references count="2">
          <reference field="3" count="1" selected="0">
            <x v="63"/>
          </reference>
          <reference field="4" count="2">
            <x v="0"/>
            <x v="3"/>
          </reference>
        </references>
      </pivotArea>
    </format>
    <format dxfId="302">
      <pivotArea dataOnly="0" labelOnly="1" outline="0" fieldPosition="0">
        <references count="2">
          <reference field="3" count="1" selected="0">
            <x v="64"/>
          </reference>
          <reference field="4" count="2">
            <x v="1"/>
            <x v="3"/>
          </reference>
        </references>
      </pivotArea>
    </format>
    <format dxfId="301">
      <pivotArea dataOnly="0" labelOnly="1" outline="0" fieldPosition="0">
        <references count="2">
          <reference field="3" count="1" selected="0">
            <x v="65"/>
          </reference>
          <reference field="4" count="2">
            <x v="2"/>
            <x v="3"/>
          </reference>
        </references>
      </pivotArea>
    </format>
    <format dxfId="300">
      <pivotArea dataOnly="0" labelOnly="1" outline="0" fieldPosition="0">
        <references count="2">
          <reference field="3" count="1" selected="0">
            <x v="66"/>
          </reference>
          <reference field="4" count="3">
            <x v="1"/>
            <x v="2"/>
            <x v="3"/>
          </reference>
        </references>
      </pivotArea>
    </format>
    <format dxfId="299">
      <pivotArea dataOnly="0" labelOnly="1" outline="0" fieldPosition="0">
        <references count="2">
          <reference field="3" count="1" selected="0">
            <x v="67"/>
          </reference>
          <reference field="4" count="3">
            <x v="1"/>
            <x v="2"/>
            <x v="3"/>
          </reference>
        </references>
      </pivotArea>
    </format>
    <format dxfId="298">
      <pivotArea dataOnly="0" labelOnly="1" outline="0" fieldPosition="0">
        <references count="2">
          <reference field="3" count="1" selected="0">
            <x v="68"/>
          </reference>
          <reference field="4" count="3">
            <x v="1"/>
            <x v="2"/>
            <x v="3"/>
          </reference>
        </references>
      </pivotArea>
    </format>
    <format dxfId="297">
      <pivotArea dataOnly="0" labelOnly="1" outline="0" fieldPosition="0">
        <references count="2">
          <reference field="3" count="1" selected="0">
            <x v="69"/>
          </reference>
          <reference field="4" count="2">
            <x v="2"/>
            <x v="3"/>
          </reference>
        </references>
      </pivotArea>
    </format>
    <format dxfId="296">
      <pivotArea dataOnly="0" labelOnly="1" outline="0" fieldPosition="0">
        <references count="2">
          <reference field="3" count="1" selected="0">
            <x v="70"/>
          </reference>
          <reference field="4" count="0"/>
        </references>
      </pivotArea>
    </format>
    <format dxfId="295">
      <pivotArea dataOnly="0" labelOnly="1" outline="0" fieldPosition="0">
        <references count="2">
          <reference field="3" count="1" selected="0">
            <x v="72"/>
          </reference>
          <reference field="4" count="1">
            <x v="1"/>
          </reference>
        </references>
      </pivotArea>
    </format>
    <format dxfId="294">
      <pivotArea dataOnly="0" labelOnly="1" outline="0" fieldPosition="0">
        <references count="2">
          <reference field="3" count="1" selected="0">
            <x v="73"/>
          </reference>
          <reference field="4" count="1">
            <x v="1"/>
          </reference>
        </references>
      </pivotArea>
    </format>
    <format dxfId="293">
      <pivotArea dataOnly="0" labelOnly="1" outline="0" fieldPosition="0">
        <references count="2">
          <reference field="3" count="1" selected="0">
            <x v="74"/>
          </reference>
          <reference field="4" count="2">
            <x v="0"/>
            <x v="1"/>
          </reference>
        </references>
      </pivotArea>
    </format>
    <format dxfId="292">
      <pivotArea dataOnly="0" labelOnly="1" outline="0" fieldPosition="0">
        <references count="2">
          <reference field="3" count="1" selected="0">
            <x v="75"/>
          </reference>
          <reference field="4" count="1">
            <x v="3"/>
          </reference>
        </references>
      </pivotArea>
    </format>
    <format dxfId="291">
      <pivotArea dataOnly="0" labelOnly="1" outline="0" fieldPosition="0">
        <references count="2">
          <reference field="3" count="1" selected="0">
            <x v="76"/>
          </reference>
          <reference field="4" count="3">
            <x v="1"/>
            <x v="2"/>
            <x v="3"/>
          </reference>
        </references>
      </pivotArea>
    </format>
    <format dxfId="290">
      <pivotArea dataOnly="0" labelOnly="1" outline="0" fieldPosition="0">
        <references count="2">
          <reference field="3" count="1" selected="0">
            <x v="77"/>
          </reference>
          <reference field="4" count="2">
            <x v="1"/>
            <x v="3"/>
          </reference>
        </references>
      </pivotArea>
    </format>
    <format dxfId="289">
      <pivotArea dataOnly="0" labelOnly="1" outline="0" fieldPosition="0">
        <references count="2">
          <reference field="3" count="1" selected="0">
            <x v="78"/>
          </reference>
          <reference field="4" count="0"/>
        </references>
      </pivotArea>
    </format>
    <format dxfId="288">
      <pivotArea dataOnly="0" labelOnly="1" outline="0" fieldPosition="0">
        <references count="2">
          <reference field="3" count="1" selected="0">
            <x v="79"/>
          </reference>
          <reference field="4" count="1">
            <x v="1"/>
          </reference>
        </references>
      </pivotArea>
    </format>
    <format dxfId="287">
      <pivotArea dataOnly="0" labelOnly="1" outline="0" fieldPosition="0">
        <references count="2">
          <reference field="3" count="1" selected="0">
            <x v="80"/>
          </reference>
          <reference field="4" count="3">
            <x v="0"/>
            <x v="2"/>
            <x v="3"/>
          </reference>
        </references>
      </pivotArea>
    </format>
    <format dxfId="286">
      <pivotArea dataOnly="0" labelOnly="1" outline="0" fieldPosition="0">
        <references count="2">
          <reference field="3" count="1" selected="0">
            <x v="81"/>
          </reference>
          <reference field="4" count="1">
            <x v="0"/>
          </reference>
        </references>
      </pivotArea>
    </format>
    <format dxfId="285">
      <pivotArea dataOnly="0" labelOnly="1" outline="0" fieldPosition="0">
        <references count="2">
          <reference field="3" count="1" selected="0">
            <x v="82"/>
          </reference>
          <reference field="4" count="1">
            <x v="3"/>
          </reference>
        </references>
      </pivotArea>
    </format>
    <format dxfId="284">
      <pivotArea dataOnly="0" labelOnly="1" outline="0" fieldPosition="0">
        <references count="2">
          <reference field="3" count="1" selected="0">
            <x v="84"/>
          </reference>
          <reference field="4" count="1">
            <x v="1"/>
          </reference>
        </references>
      </pivotArea>
    </format>
    <format dxfId="283">
      <pivotArea dataOnly="0" labelOnly="1" outline="0" fieldPosition="0">
        <references count="2">
          <reference field="3" count="1" selected="0">
            <x v="85"/>
          </reference>
          <reference field="4" count="3">
            <x v="1"/>
            <x v="2"/>
            <x v="3"/>
          </reference>
        </references>
      </pivotArea>
    </format>
    <format dxfId="282">
      <pivotArea dataOnly="0" labelOnly="1" outline="0" fieldPosition="0">
        <references count="2">
          <reference field="3" count="1" selected="0">
            <x v="86"/>
          </reference>
          <reference field="4" count="3">
            <x v="1"/>
            <x v="2"/>
            <x v="3"/>
          </reference>
        </references>
      </pivotArea>
    </format>
    <format dxfId="281">
      <pivotArea dataOnly="0" labelOnly="1" outline="0" fieldPosition="0">
        <references count="2">
          <reference field="3" count="1" selected="0">
            <x v="87"/>
          </reference>
          <reference field="4" count="2">
            <x v="2"/>
            <x v="3"/>
          </reference>
        </references>
      </pivotArea>
    </format>
    <format dxfId="280">
      <pivotArea dataOnly="0" labelOnly="1" outline="0" fieldPosition="0">
        <references count="2">
          <reference field="3" count="1" selected="0">
            <x v="88"/>
          </reference>
          <reference field="4" count="1">
            <x v="0"/>
          </reference>
        </references>
      </pivotArea>
    </format>
    <format dxfId="279">
      <pivotArea dataOnly="0" labelOnly="1" outline="0" fieldPosition="0">
        <references count="2">
          <reference field="3" count="1" selected="0">
            <x v="89"/>
          </reference>
          <reference field="4" count="1">
            <x v="0"/>
          </reference>
        </references>
      </pivotArea>
    </format>
    <format dxfId="278">
      <pivotArea dataOnly="0" labelOnly="1" outline="0" fieldPosition="0">
        <references count="2">
          <reference field="3" count="1" selected="0">
            <x v="90"/>
          </reference>
          <reference field="4" count="1">
            <x v="0"/>
          </reference>
        </references>
      </pivotArea>
    </format>
    <format dxfId="277">
      <pivotArea dataOnly="0" labelOnly="1" outline="0" fieldPosition="0">
        <references count="2">
          <reference field="3" count="1" selected="0">
            <x v="91"/>
          </reference>
          <reference field="4" count="2">
            <x v="0"/>
            <x v="3"/>
          </reference>
        </references>
      </pivotArea>
    </format>
    <format dxfId="276">
      <pivotArea dataOnly="0" labelOnly="1" outline="0" fieldPosition="0">
        <references count="2">
          <reference field="3" count="1" selected="0">
            <x v="92"/>
          </reference>
          <reference field="4" count="2">
            <x v="0"/>
            <x v="2"/>
          </reference>
        </references>
      </pivotArea>
    </format>
    <format dxfId="275">
      <pivotArea dataOnly="0" labelOnly="1" outline="0" fieldPosition="0">
        <references count="2">
          <reference field="3" count="1" selected="0">
            <x v="93"/>
          </reference>
          <reference field="4" count="1">
            <x v="3"/>
          </reference>
        </references>
      </pivotArea>
    </format>
    <format dxfId="274">
      <pivotArea dataOnly="0" labelOnly="1" outline="0" fieldPosition="0">
        <references count="2">
          <reference field="3" count="1" selected="0">
            <x v="94"/>
          </reference>
          <reference field="4" count="0"/>
        </references>
      </pivotArea>
    </format>
    <format dxfId="273">
      <pivotArea dataOnly="0" labelOnly="1" outline="0" fieldPosition="0">
        <references count="2">
          <reference field="3" count="1" selected="0">
            <x v="95"/>
          </reference>
          <reference field="4" count="0"/>
        </references>
      </pivotArea>
    </format>
    <format dxfId="272">
      <pivotArea dataOnly="0" labelOnly="1" outline="0" fieldPosition="0">
        <references count="2">
          <reference field="3" count="1" selected="0">
            <x v="97"/>
          </reference>
          <reference field="4" count="0"/>
        </references>
      </pivotArea>
    </format>
    <format dxfId="271">
      <pivotArea dataOnly="0" labelOnly="1" outline="0" fieldPosition="0">
        <references count="2">
          <reference field="3" count="1" selected="0">
            <x v="98"/>
          </reference>
          <reference field="4" count="1">
            <x v="3"/>
          </reference>
        </references>
      </pivotArea>
    </format>
    <format dxfId="270">
      <pivotArea dataOnly="0" labelOnly="1" outline="0" fieldPosition="0">
        <references count="2">
          <reference field="3" count="1" selected="0">
            <x v="99"/>
          </reference>
          <reference field="4" count="0"/>
        </references>
      </pivotArea>
    </format>
    <format dxfId="269">
      <pivotArea dataOnly="0" labelOnly="1" outline="0" fieldPosition="0">
        <references count="2">
          <reference field="3" count="1" selected="0">
            <x v="100"/>
          </reference>
          <reference field="4" count="0"/>
        </references>
      </pivotArea>
    </format>
    <format dxfId="268">
      <pivotArea dataOnly="0" labelOnly="1" outline="0" fieldPosition="0">
        <references count="2">
          <reference field="3" count="1" selected="0">
            <x v="101"/>
          </reference>
          <reference field="4" count="1">
            <x v="3"/>
          </reference>
        </references>
      </pivotArea>
    </format>
    <format dxfId="267">
      <pivotArea dataOnly="0" labelOnly="1" outline="0" fieldPosition="0">
        <references count="2">
          <reference field="3" count="1" selected="0">
            <x v="102"/>
          </reference>
          <reference field="4" count="3">
            <x v="0"/>
            <x v="1"/>
            <x v="3"/>
          </reference>
        </references>
      </pivotArea>
    </format>
    <format dxfId="266">
      <pivotArea dataOnly="0" labelOnly="1" outline="0" fieldPosition="0">
        <references count="2">
          <reference field="3" count="1" selected="0">
            <x v="103"/>
          </reference>
          <reference field="4" count="1">
            <x v="3"/>
          </reference>
        </references>
      </pivotArea>
    </format>
    <format dxfId="265">
      <pivotArea dataOnly="0" labelOnly="1" outline="0" fieldPosition="0">
        <references count="2">
          <reference field="3" count="1" selected="0">
            <x v="104"/>
          </reference>
          <reference field="4" count="2">
            <x v="1"/>
            <x v="3"/>
          </reference>
        </references>
      </pivotArea>
    </format>
    <format dxfId="264">
      <pivotArea dataOnly="0" labelOnly="1" outline="0" fieldPosition="0">
        <references count="2">
          <reference field="3" count="1" selected="0">
            <x v="105"/>
          </reference>
          <reference field="4" count="1">
            <x v="3"/>
          </reference>
        </references>
      </pivotArea>
    </format>
    <format dxfId="263">
      <pivotArea dataOnly="0" labelOnly="1" outline="0" fieldPosition="0">
        <references count="2">
          <reference field="3" count="1" selected="0">
            <x v="106"/>
          </reference>
          <reference field="4" count="1">
            <x v="3"/>
          </reference>
        </references>
      </pivotArea>
    </format>
    <format dxfId="262">
      <pivotArea dataOnly="0" labelOnly="1" outline="0" fieldPosition="0">
        <references count="2">
          <reference field="3" count="1" selected="0">
            <x v="107"/>
          </reference>
          <reference field="4" count="0"/>
        </references>
      </pivotArea>
    </format>
    <format dxfId="261">
      <pivotArea dataOnly="0" labelOnly="1" outline="0" fieldPosition="0">
        <references count="2">
          <reference field="3" count="1" selected="0">
            <x v="109"/>
          </reference>
          <reference field="4" count="2">
            <x v="0"/>
            <x v="3"/>
          </reference>
        </references>
      </pivotArea>
    </format>
    <format dxfId="260">
      <pivotArea dataOnly="0" labelOnly="1" outline="0" fieldPosition="0">
        <references count="2">
          <reference field="3" count="1" selected="0">
            <x v="111"/>
          </reference>
          <reference field="4" count="0"/>
        </references>
      </pivotArea>
    </format>
    <format dxfId="259">
      <pivotArea dataOnly="0" labelOnly="1" outline="0" fieldPosition="0">
        <references count="2">
          <reference field="3" count="1" selected="0">
            <x v="113"/>
          </reference>
          <reference field="4" count="2">
            <x v="0"/>
            <x v="3"/>
          </reference>
        </references>
      </pivotArea>
    </format>
    <format dxfId="258">
      <pivotArea dataOnly="0" labelOnly="1" outline="0" fieldPosition="0">
        <references count="2">
          <reference field="3" count="1" selected="0">
            <x v="114"/>
          </reference>
          <reference field="4" count="1">
            <x v="3"/>
          </reference>
        </references>
      </pivotArea>
    </format>
    <format dxfId="257">
      <pivotArea dataOnly="0" labelOnly="1" outline="0" fieldPosition="0">
        <references count="2">
          <reference field="3" count="1" selected="0">
            <x v="115"/>
          </reference>
          <reference field="4" count="1">
            <x v="2"/>
          </reference>
        </references>
      </pivotArea>
    </format>
    <format dxfId="256">
      <pivotArea dataOnly="0" labelOnly="1" outline="0" fieldPosition="0">
        <references count="2">
          <reference field="3" count="1" selected="0">
            <x v="116"/>
          </reference>
          <reference field="4" count="1">
            <x v="0"/>
          </reference>
        </references>
      </pivotArea>
    </format>
    <format dxfId="255">
      <pivotArea dataOnly="0" labelOnly="1" outline="0" fieldPosition="0">
        <references count="2">
          <reference field="3" count="1" selected="0">
            <x v="117"/>
          </reference>
          <reference field="4" count="1">
            <x v="0"/>
          </reference>
        </references>
      </pivotArea>
    </format>
    <format dxfId="254">
      <pivotArea dataOnly="0" labelOnly="1" outline="0" fieldPosition="0">
        <references count="2">
          <reference field="3" count="1" selected="0">
            <x v="118"/>
          </reference>
          <reference field="4" count="1">
            <x v="1"/>
          </reference>
        </references>
      </pivotArea>
    </format>
    <format dxfId="253">
      <pivotArea dataOnly="0" labelOnly="1" outline="0" fieldPosition="0">
        <references count="2">
          <reference field="3" count="1" selected="0">
            <x v="119"/>
          </reference>
          <reference field="4" count="1">
            <x v="1"/>
          </reference>
        </references>
      </pivotArea>
    </format>
    <format dxfId="252">
      <pivotArea dataOnly="0" labelOnly="1" outline="0" fieldPosition="0">
        <references count="2">
          <reference field="3" count="1" selected="0">
            <x v="120"/>
          </reference>
          <reference field="4" count="1">
            <x v="1"/>
          </reference>
        </references>
      </pivotArea>
    </format>
    <format dxfId="251">
      <pivotArea outline="0" fieldPosition="0">
        <references count="1">
          <reference field="4294967294" count="1" selected="0">
            <x v="2"/>
          </reference>
        </references>
      </pivotArea>
    </format>
    <format dxfId="250">
      <pivotArea type="all" dataOnly="0" outline="0" fieldPosition="0"/>
    </format>
    <format dxfId="249">
      <pivotArea outline="0" collapsedLevelsAreSubtotals="1" fieldPosition="0"/>
    </format>
    <format dxfId="248">
      <pivotArea field="1" type="button" dataOnly="0" labelOnly="1" outline="0"/>
    </format>
    <format dxfId="247">
      <pivotArea field="3" type="button" dataOnly="0" labelOnly="1" outline="0" axis="axisRow" fieldPosition="1"/>
    </format>
    <format dxfId="246">
      <pivotArea field="4" type="button" dataOnly="0" labelOnly="1" outline="0" axis="axisRow" fieldPosition="0"/>
    </format>
    <format dxfId="245">
      <pivotArea dataOnly="0" labelOnly="1" outline="0" fieldPosition="0">
        <references count="1">
          <reference field="4294967294" count="3">
            <x v="0"/>
            <x v="1"/>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7F7C144-F11D-4B7E-8BA6-329CEA72EEF4}" name="% Contribution to Budget" cacheId="18" applyNumberFormats="0" applyBorderFormats="0" applyFontFormats="0" applyPatternFormats="0" applyAlignmentFormats="0" applyWidthHeightFormats="1" dataCaption="Values" updatedVersion="8" minRefreshableVersion="3" colGrandTotals="0" itemPrintTitles="1" createdVersion="8" indent="0" outline="1" outlineData="1" rowHeaderCaption=" Facilities">
  <location ref="A10:C41" firstHeaderRow="0" firstDataRow="1" firstDataCol="1" rowPageCount="1" colPageCount="1"/>
  <pivotFields count="27">
    <pivotField showAll="0"/>
    <pivotField showAll="0"/>
    <pivotField showAll="0"/>
    <pivotField axis="axisRow" showAll="0" measureFilter="1" sortType="descending">
      <items count="123">
        <item x="0"/>
        <item x="2"/>
        <item x="4"/>
        <item x="6"/>
        <item m="1" x="118"/>
        <item x="8"/>
        <item x="9"/>
        <item x="10"/>
        <item x="11"/>
        <item x="12"/>
        <item m="1" x="119"/>
        <item x="13"/>
        <item x="14"/>
        <item x="15"/>
        <item x="16"/>
        <item m="1" x="120"/>
        <item x="17"/>
        <item x="18"/>
        <item x="19"/>
        <item x="20"/>
        <item x="21"/>
        <item x="22"/>
        <item x="23"/>
        <item x="24"/>
        <item x="25"/>
        <item x="26"/>
        <item x="58"/>
        <item x="27"/>
        <item x="29"/>
        <item x="30"/>
        <item x="31"/>
        <item x="32"/>
        <item x="33"/>
        <item x="34"/>
        <item x="35"/>
        <item x="36"/>
        <item x="37"/>
        <item m="1" x="117"/>
        <item x="39"/>
        <item x="40"/>
        <item x="41"/>
        <item x="42"/>
        <item x="43"/>
        <item x="44"/>
        <item x="45"/>
        <item x="46"/>
        <item x="47"/>
        <item x="48"/>
        <item x="49"/>
        <item x="50"/>
        <item x="51"/>
        <item m="1" x="102"/>
        <item x="52"/>
        <item m="1" x="116"/>
        <item x="54"/>
        <item x="55"/>
        <item x="56"/>
        <item x="57"/>
        <item x="59"/>
        <item x="60"/>
        <item x="61"/>
        <item x="62"/>
        <item x="64"/>
        <item x="65"/>
        <item x="66"/>
        <item x="67"/>
        <item x="68"/>
        <item x="70"/>
        <item m="1" x="101"/>
        <item x="72"/>
        <item x="73"/>
        <item x="74"/>
        <item x="77"/>
        <item x="78"/>
        <item x="79"/>
        <item x="80"/>
        <item x="81"/>
        <item x="82"/>
        <item x="83"/>
        <item x="84"/>
        <item x="85"/>
        <item x="86"/>
        <item m="1" x="103"/>
        <item x="88"/>
        <item x="89"/>
        <item x="90"/>
        <item x="91"/>
        <item x="92"/>
        <item x="93"/>
        <item x="94"/>
        <item x="95"/>
        <item x="96"/>
        <item x="97"/>
        <item x="98"/>
        <item x="99"/>
        <item x="100"/>
        <item m="1" x="112"/>
        <item m="1" x="113"/>
        <item m="1" x="108"/>
        <item x="7"/>
        <item m="1" x="105"/>
        <item m="1" x="106"/>
        <item m="1" x="107"/>
        <item m="1" x="109"/>
        <item x="63"/>
        <item m="1" x="111"/>
        <item x="76"/>
        <item x="87"/>
        <item m="1" x="114"/>
        <item m="1" x="115"/>
        <item m="1" x="110"/>
        <item m="1" x="121"/>
        <item m="1" x="104"/>
        <item x="38"/>
        <item x="53"/>
        <item x="3"/>
        <item x="5"/>
        <item x="1"/>
        <item x="28"/>
        <item x="69"/>
        <item x="75"/>
        <item x="71"/>
        <item t="default"/>
      </items>
      <autoSortScope>
        <pivotArea dataOnly="0" outline="0" fieldPosition="0">
          <references count="1">
            <reference field="4294967294" count="1" selected="0">
              <x v="1"/>
            </reference>
          </references>
        </pivotArea>
      </autoSortScope>
    </pivotField>
    <pivotField axis="axisPage" multipleItemSelectionAllowed="1" showAll="0">
      <items count="6">
        <item h="1" x="0"/>
        <item x="3"/>
        <item h="1" x="1"/>
        <item h="1" x="2"/>
        <item h="1" m="1" x="4"/>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31">
    <i>
      <x v="25"/>
    </i>
    <i>
      <x v="107"/>
    </i>
    <i>
      <x v="29"/>
    </i>
    <i>
      <x v="1"/>
    </i>
    <i>
      <x v="27"/>
    </i>
    <i>
      <x v="85"/>
    </i>
    <i>
      <x v="81"/>
    </i>
    <i>
      <x v="121"/>
    </i>
    <i>
      <x v="86"/>
    </i>
    <i>
      <x v="7"/>
    </i>
    <i>
      <x v="26"/>
    </i>
    <i>
      <x v="67"/>
    </i>
    <i>
      <x v="65"/>
    </i>
    <i>
      <x v="120"/>
    </i>
    <i>
      <x v="106"/>
    </i>
    <i>
      <x v="93"/>
    </i>
    <i>
      <x v="21"/>
    </i>
    <i>
      <x v="118"/>
    </i>
    <i>
      <x v="66"/>
    </i>
    <i>
      <x v="62"/>
    </i>
    <i>
      <x v="22"/>
    </i>
    <i>
      <x v="104"/>
    </i>
    <i>
      <x v="72"/>
    </i>
    <i>
      <x v="59"/>
    </i>
    <i>
      <x v="18"/>
    </i>
    <i>
      <x v="119"/>
    </i>
    <i>
      <x v="38"/>
    </i>
    <i>
      <x v="61"/>
    </i>
    <i>
      <x v="58"/>
    </i>
    <i>
      <x v="88"/>
    </i>
    <i t="grand">
      <x/>
    </i>
  </rowItems>
  <colFields count="1">
    <field x="-2"/>
  </colFields>
  <colItems count="2">
    <i>
      <x/>
    </i>
    <i i="1">
      <x v="1"/>
    </i>
  </colItems>
  <pageFields count="1">
    <pageField fld="4" hier="-1"/>
  </pageFields>
  <dataFields count="2">
    <dataField name="% Contribution " fld="20" baseField="1" baseItem="2"/>
    <dataField name="Sum of 2024 Allocation" fld="13" baseField="0" baseItem="0" numFmtId="1"/>
  </dataFields>
  <formats count="19">
    <format dxfId="387">
      <pivotArea type="all" dataOnly="0" outline="0" fieldPosition="0"/>
    </format>
    <format dxfId="386">
      <pivotArea outline="0" collapsedLevelsAreSubtotals="1" fieldPosition="0"/>
    </format>
    <format dxfId="385">
      <pivotArea outline="0" collapsedLevelsAreSubtotals="1" fieldPosition="0"/>
    </format>
    <format dxfId="384">
      <pivotArea type="all" dataOnly="0" outline="0" fieldPosition="0"/>
    </format>
    <format dxfId="383">
      <pivotArea outline="0" collapsedLevelsAreSubtotals="1" fieldPosition="0"/>
    </format>
    <format dxfId="382">
      <pivotArea dataOnly="0" labelOnly="1" outline="0" axis="axisValues" fieldPosition="0"/>
    </format>
    <format dxfId="381">
      <pivotArea type="all" dataOnly="0" outline="0" fieldPosition="0"/>
    </format>
    <format dxfId="380">
      <pivotArea dataOnly="0" labelOnly="1" outline="0" axis="axisValues" fieldPosition="0"/>
    </format>
    <format dxfId="379">
      <pivotArea type="all" dataOnly="0" outline="0" fieldPosition="0"/>
    </format>
    <format dxfId="378">
      <pivotArea outline="0" collapsedLevelsAreSubtotals="1" fieldPosition="0"/>
    </format>
    <format dxfId="377">
      <pivotArea outline="0" collapsedLevelsAreSubtotals="1" fieldPosition="0"/>
    </format>
    <format dxfId="376">
      <pivotArea dataOnly="0" labelOnly="1" outline="0" fieldPosition="0">
        <references count="1">
          <reference field="4294967294" count="1">
            <x v="0"/>
          </reference>
        </references>
      </pivotArea>
    </format>
    <format dxfId="375">
      <pivotArea outline="0" collapsedLevelsAreSubtotals="1" fieldPosition="0">
        <references count="1">
          <reference field="4294967294" count="1" selected="0">
            <x v="1"/>
          </reference>
        </references>
      </pivotArea>
    </format>
    <format dxfId="374">
      <pivotArea type="all" dataOnly="0" outline="0" fieldPosition="0"/>
    </format>
    <format dxfId="373">
      <pivotArea outline="0" collapsedLevelsAreSubtotals="1" fieldPosition="0"/>
    </format>
    <format dxfId="372">
      <pivotArea field="3" type="button" dataOnly="0" labelOnly="1" outline="0" axis="axisRow" fieldPosition="0"/>
    </format>
    <format dxfId="371">
      <pivotArea dataOnly="0" labelOnly="1" fieldPosition="0">
        <references count="1">
          <reference field="3" count="30">
            <x v="1"/>
            <x v="7"/>
            <x v="18"/>
            <x v="21"/>
            <x v="22"/>
            <x v="25"/>
            <x v="26"/>
            <x v="27"/>
            <x v="29"/>
            <x v="38"/>
            <x v="58"/>
            <x v="59"/>
            <x v="61"/>
            <x v="62"/>
            <x v="65"/>
            <x v="66"/>
            <x v="67"/>
            <x v="68"/>
            <x v="72"/>
            <x v="81"/>
            <x v="85"/>
            <x v="86"/>
            <x v="88"/>
            <x v="93"/>
            <x v="104"/>
            <x v="106"/>
            <x v="107"/>
            <x v="118"/>
            <x v="119"/>
            <x v="120"/>
          </reference>
        </references>
      </pivotArea>
    </format>
    <format dxfId="370">
      <pivotArea dataOnly="0" labelOnly="1" grandRow="1" outline="0" fieldPosition="0"/>
    </format>
    <format dxfId="369">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1">
    <filter fld="3" type="sum" evalOrder="-1" id="19" iMeasureFld="0">
      <autoFilter ref="A1">
        <filterColumn colId="0">
          <top10 val="0.9" filterVal="0.9"/>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2289F34-CBBB-4979-B49E-A9C9DD785393}" name="Targeted Customer and Products" cacheId="18" applyNumberFormats="0" applyBorderFormats="0" applyFontFormats="0" applyPatternFormats="0" applyAlignmentFormats="0" applyWidthHeightFormats="1" dataCaption="Values" updatedVersion="8" minRefreshableVersion="3" showDrill="0" rowGrandTotals="0" colGrandTotals="0" itemPrintTitles="1" createdVersion="8" indent="0" compact="0" compactData="0" multipleFieldFilters="0">
  <location ref="B8:F43" firstHeaderRow="0" firstDataRow="1" firstDataCol="2"/>
  <pivotFields count="27">
    <pivotField compact="0" outline="0" showAll="0" defaultSubtotal="0"/>
    <pivotField compact="0" outline="0" showAll="0" defaultSubtotal="0">
      <items count="14">
        <item h="1" x="3"/>
        <item h="1" x="1"/>
        <item h="1" x="4"/>
        <item h="1" x="10"/>
        <item h="1" x="5"/>
        <item h="1" x="6"/>
        <item h="1" x="0"/>
        <item x="7"/>
        <item h="1" m="1" x="13"/>
        <item h="1" x="2"/>
        <item h="1" x="12"/>
        <item h="1" x="9"/>
        <item h="1" x="8"/>
        <item h="1" x="11"/>
      </items>
    </pivotField>
    <pivotField compact="0" outline="0" showAll="0" defaultSubtotal="0"/>
    <pivotField axis="axisRow" compact="0" outline="0" showAll="0" defaultSubtotal="0">
      <items count="122">
        <item m="1" x="121"/>
        <item x="0"/>
        <item x="2"/>
        <item x="4"/>
        <item x="6"/>
        <item x="7"/>
        <item m="1" x="118"/>
        <item x="8"/>
        <item x="9"/>
        <item x="10"/>
        <item m="1" x="112"/>
        <item m="1" x="113"/>
        <item x="11"/>
        <item m="1" x="105"/>
        <item m="1" x="106"/>
        <item x="12"/>
        <item m="1" x="119"/>
        <item x="13"/>
        <item x="14"/>
        <item x="15"/>
        <item x="16"/>
        <item m="1" x="120"/>
        <item m="1" x="107"/>
        <item x="17"/>
        <item x="18"/>
        <item x="19"/>
        <item x="20"/>
        <item x="21"/>
        <item x="22"/>
        <item x="23"/>
        <item x="24"/>
        <item x="25"/>
        <item x="26"/>
        <item x="27"/>
        <item x="29"/>
        <item x="30"/>
        <item m="1" x="108"/>
        <item x="31"/>
        <item x="32"/>
        <item x="33"/>
        <item x="34"/>
        <item x="35"/>
        <item x="36"/>
        <item x="37"/>
        <item n="Hale Pharmacy" m="1" x="117"/>
        <item x="39"/>
        <item x="40"/>
        <item x="41"/>
        <item x="42"/>
        <item x="43"/>
        <item x="44"/>
        <item m="1" x="109"/>
        <item x="45"/>
        <item x="46"/>
        <item x="47"/>
        <item x="48"/>
        <item x="49"/>
        <item x="50"/>
        <item x="51"/>
        <item m="1" x="102"/>
        <item x="52"/>
        <item m="1" x="116"/>
        <item x="54"/>
        <item x="55"/>
        <item x="56"/>
        <item x="57"/>
        <item x="58"/>
        <item x="59"/>
        <item x="60"/>
        <item x="61"/>
        <item x="62"/>
        <item m="1" x="110"/>
        <item x="63"/>
        <item x="64"/>
        <item x="65"/>
        <item x="66"/>
        <item x="67"/>
        <item x="68"/>
        <item x="70"/>
        <item m="1" x="101"/>
        <item x="72"/>
        <item x="73"/>
        <item x="74"/>
        <item m="1" x="111"/>
        <item x="76"/>
        <item x="77"/>
        <item x="78"/>
        <item x="79"/>
        <item x="80"/>
        <item x="81"/>
        <item x="82"/>
        <item x="83"/>
        <item x="84"/>
        <item x="85"/>
        <item x="86"/>
        <item x="87"/>
        <item m="1" x="103"/>
        <item x="88"/>
        <item x="89"/>
        <item x="90"/>
        <item x="91"/>
        <item x="92"/>
        <item x="93"/>
        <item x="94"/>
        <item x="95"/>
        <item x="96"/>
        <item x="97"/>
        <item x="98"/>
        <item m="1" x="114"/>
        <item x="99"/>
        <item m="1" x="115"/>
        <item x="100"/>
        <item m="1" x="104"/>
        <item n="Hale Pharmacy2" x="38"/>
        <item x="53"/>
        <item x="3"/>
        <item x="5"/>
        <item x="1"/>
        <item x="28"/>
        <item x="69"/>
        <item x="75"/>
        <item x="71"/>
      </items>
    </pivotField>
    <pivotField axis="axisRow" compact="0" outline="0" showAll="0" defaultSubtotal="0">
      <items count="5">
        <item x="0"/>
        <item x="3"/>
        <item x="1"/>
        <item x="2"/>
        <item m="1" x="4"/>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dataField="1" compact="0" outline="0" showAll="0" defaultSubtotal="0"/>
    <pivotField compact="0" outline="0" subtotalTop="0" showAll="0" defaultSubtotal="0"/>
    <pivotField dataField="1" compact="0" outline="0" showAll="0" defaultSubtotal="0"/>
    <pivotField dataField="1" compact="0" outline="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s>
  <rowFields count="2">
    <field x="4"/>
    <field x="3"/>
  </rowFields>
  <rowItems count="35">
    <i>
      <x/>
      <x v="27"/>
    </i>
    <i r="1">
      <x v="35"/>
    </i>
    <i r="1">
      <x v="39"/>
    </i>
    <i r="1">
      <x v="57"/>
    </i>
    <i r="1">
      <x v="63"/>
    </i>
    <i r="1">
      <x v="74"/>
    </i>
    <i r="1">
      <x v="78"/>
    </i>
    <i r="1">
      <x v="99"/>
    </i>
    <i>
      <x v="1"/>
      <x v="17"/>
    </i>
    <i r="1">
      <x v="24"/>
    </i>
    <i r="1">
      <x v="27"/>
    </i>
    <i r="1">
      <x v="35"/>
    </i>
    <i r="1">
      <x v="74"/>
    </i>
    <i r="1">
      <x v="78"/>
    </i>
    <i r="1">
      <x v="85"/>
    </i>
    <i r="1">
      <x v="99"/>
    </i>
    <i r="1">
      <x v="104"/>
    </i>
    <i r="1">
      <x v="118"/>
    </i>
    <i>
      <x v="2"/>
      <x v="17"/>
    </i>
    <i r="1">
      <x v="27"/>
    </i>
    <i r="1">
      <x v="35"/>
    </i>
    <i r="1">
      <x v="78"/>
    </i>
    <i r="1">
      <x v="85"/>
    </i>
    <i r="1">
      <x v="99"/>
    </i>
    <i>
      <x v="3"/>
      <x v="17"/>
    </i>
    <i r="1">
      <x v="35"/>
    </i>
    <i r="1">
      <x v="39"/>
    </i>
    <i r="1">
      <x v="56"/>
    </i>
    <i r="1">
      <x v="62"/>
    </i>
    <i r="1">
      <x v="63"/>
    </i>
    <i r="1">
      <x v="75"/>
    </i>
    <i r="1">
      <x v="78"/>
    </i>
    <i r="1">
      <x v="85"/>
    </i>
    <i r="1">
      <x v="99"/>
    </i>
    <i r="1">
      <x v="104"/>
    </i>
  </rowItems>
  <colFields count="1">
    <field x="-2"/>
  </colFields>
  <colItems count="3">
    <i>
      <x/>
    </i>
    <i i="1">
      <x v="1"/>
    </i>
    <i i="2">
      <x v="2"/>
    </i>
  </colItems>
  <dataFields count="3">
    <dataField name="Allocation" fld="13" baseField="0" baseItem="0"/>
    <dataField name="Achieved" fld="15" baseField="0" baseItem="0"/>
    <dataField name="% Achieved" fld="16" baseField="4" baseItem="0" numFmtId="9"/>
  </dataFields>
  <formats count="124">
    <format dxfId="215">
      <pivotArea type="all" dataOnly="0" outline="0" fieldPosition="0"/>
    </format>
    <format dxfId="214">
      <pivotArea outline="0" collapsedLevelsAreSubtotals="1" fieldPosition="0"/>
    </format>
    <format dxfId="213">
      <pivotArea type="origin" dataOnly="0" labelOnly="1" outline="0" fieldPosition="0"/>
    </format>
    <format dxfId="212">
      <pivotArea type="topRight" dataOnly="0" labelOnly="1" outline="0" fieldPosition="0"/>
    </format>
    <format dxfId="211">
      <pivotArea field="3" type="button" dataOnly="0" labelOnly="1" outline="0" axis="axisRow" fieldPosition="1"/>
    </format>
    <format dxfId="210">
      <pivotArea dataOnly="0" labelOnly="1" outline="0" fieldPosition="0">
        <references count="1">
          <reference field="3" count="50">
            <x v="1"/>
            <x v="2"/>
            <x v="3"/>
            <x v="4"/>
            <x v="5"/>
            <x v="7"/>
            <x v="8"/>
            <x v="9"/>
            <x v="10"/>
            <x v="11"/>
            <x v="12"/>
            <x v="13"/>
            <x v="14"/>
            <x v="15"/>
            <x v="17"/>
            <x v="18"/>
            <x v="19"/>
            <x v="20"/>
            <x v="22"/>
            <x v="23"/>
            <x v="24"/>
            <x v="25"/>
            <x v="26"/>
            <x v="27"/>
            <x v="28"/>
            <x v="29"/>
            <x v="30"/>
            <x v="31"/>
            <x v="32"/>
            <x v="33"/>
            <x v="34"/>
            <x v="35"/>
            <x v="36"/>
            <x v="37"/>
            <x v="38"/>
            <x v="39"/>
            <x v="40"/>
            <x v="41"/>
            <x v="42"/>
            <x v="43"/>
            <x v="44"/>
            <x v="45"/>
            <x v="46"/>
            <x v="47"/>
            <x v="48"/>
            <x v="49"/>
            <x v="50"/>
            <x v="51"/>
            <x v="52"/>
            <x v="53"/>
          </reference>
        </references>
      </pivotArea>
    </format>
    <format dxfId="209">
      <pivotArea dataOnly="0" labelOnly="1" outline="0" fieldPosition="0">
        <references count="1">
          <reference field="3" count="50">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reference>
        </references>
      </pivotArea>
    </format>
    <format dxfId="208">
      <pivotArea dataOnly="0" labelOnly="1" outline="0" fieldPosition="0">
        <references count="1">
          <reference field="3" count="8">
            <x v="104"/>
            <x v="105"/>
            <x v="106"/>
            <x v="107"/>
            <x v="108"/>
            <x v="109"/>
            <x v="110"/>
            <x v="111"/>
          </reference>
        </references>
      </pivotArea>
    </format>
    <format dxfId="207">
      <pivotArea outline="0" collapsedLevelsAreSubtotals="1" fieldPosition="0"/>
    </format>
    <format dxfId="206">
      <pivotArea type="topRight" dataOnly="0" labelOnly="1" outline="0" fieldPosition="0"/>
    </format>
    <format dxfId="205">
      <pivotArea type="all" dataOnly="0" outline="0" fieldPosition="0"/>
    </format>
    <format dxfId="204">
      <pivotArea field="3" type="button" dataOnly="0" labelOnly="1" outline="0" axis="axisRow" fieldPosition="1"/>
    </format>
    <format dxfId="203">
      <pivotArea field="4" type="button" dataOnly="0" labelOnly="1" outline="0" axis="axisRow" fieldPosition="0"/>
    </format>
    <format dxfId="202">
      <pivotArea dataOnly="0" labelOnly="1" outline="0" fieldPosition="0">
        <references count="1">
          <reference field="3" count="50">
            <x v="1"/>
            <x v="2"/>
            <x v="3"/>
            <x v="4"/>
            <x v="5"/>
            <x v="7"/>
            <x v="8"/>
            <x v="9"/>
            <x v="12"/>
            <x v="15"/>
            <x v="17"/>
            <x v="18"/>
            <x v="19"/>
            <x v="20"/>
            <x v="23"/>
            <x v="24"/>
            <x v="25"/>
            <x v="26"/>
            <x v="27"/>
            <x v="28"/>
            <x v="29"/>
            <x v="30"/>
            <x v="31"/>
            <x v="32"/>
            <x v="33"/>
            <x v="34"/>
            <x v="35"/>
            <x v="37"/>
            <x v="38"/>
            <x v="39"/>
            <x v="40"/>
            <x v="41"/>
            <x v="42"/>
            <x v="43"/>
            <x v="45"/>
            <x v="46"/>
            <x v="47"/>
            <x v="48"/>
            <x v="49"/>
            <x v="50"/>
            <x v="52"/>
            <x v="53"/>
            <x v="54"/>
            <x v="55"/>
            <x v="56"/>
            <x v="57"/>
            <x v="58"/>
            <x v="60"/>
            <x v="62"/>
            <x v="63"/>
          </reference>
        </references>
      </pivotArea>
    </format>
    <format dxfId="201">
      <pivotArea dataOnly="0" labelOnly="1" outline="0" fieldPosition="0">
        <references count="1">
          <reference field="3" count="50">
            <x v="64"/>
            <x v="65"/>
            <x v="66"/>
            <x v="67"/>
            <x v="68"/>
            <x v="69"/>
            <x v="70"/>
            <x v="72"/>
            <x v="73"/>
            <x v="74"/>
            <x v="75"/>
            <x v="76"/>
            <x v="77"/>
            <x v="78"/>
            <x v="79"/>
            <x v="80"/>
            <x v="81"/>
            <x v="82"/>
            <x v="84"/>
            <x v="85"/>
            <x v="86"/>
            <x v="87"/>
            <x v="88"/>
            <x v="89"/>
            <x v="90"/>
            <x v="91"/>
            <x v="92"/>
            <x v="93"/>
            <x v="94"/>
            <x v="95"/>
            <x v="97"/>
            <x v="98"/>
            <x v="99"/>
            <x v="100"/>
            <x v="101"/>
            <x v="102"/>
            <x v="103"/>
            <x v="104"/>
            <x v="105"/>
            <x v="106"/>
            <x v="107"/>
            <x v="109"/>
            <x v="111"/>
            <x v="113"/>
            <x v="114"/>
            <x v="115"/>
            <x v="116"/>
            <x v="117"/>
            <x v="118"/>
            <x v="119"/>
          </reference>
        </references>
      </pivotArea>
    </format>
    <format dxfId="200">
      <pivotArea dataOnly="0" labelOnly="1" outline="0" fieldPosition="0">
        <references count="1">
          <reference field="3" count="1">
            <x v="120"/>
          </reference>
        </references>
      </pivotArea>
    </format>
    <format dxfId="199">
      <pivotArea dataOnly="0" labelOnly="1" outline="0" fieldPosition="0">
        <references count="2">
          <reference field="3" count="1" selected="0">
            <x v="1"/>
          </reference>
          <reference field="4" count="3">
            <x v="0"/>
            <x v="2"/>
            <x v="3"/>
          </reference>
        </references>
      </pivotArea>
    </format>
    <format dxfId="198">
      <pivotArea dataOnly="0" labelOnly="1" outline="0" fieldPosition="0">
        <references count="2">
          <reference field="3" count="1" selected="0">
            <x v="2"/>
          </reference>
          <reference field="4" count="0"/>
        </references>
      </pivotArea>
    </format>
    <format dxfId="197">
      <pivotArea dataOnly="0" labelOnly="1" outline="0" fieldPosition="0">
        <references count="2">
          <reference field="3" count="1" selected="0">
            <x v="3"/>
          </reference>
          <reference field="4" count="3">
            <x v="0"/>
            <x v="2"/>
            <x v="3"/>
          </reference>
        </references>
      </pivotArea>
    </format>
    <format dxfId="196">
      <pivotArea dataOnly="0" labelOnly="1" outline="0" fieldPosition="0">
        <references count="2">
          <reference field="3" count="1" selected="0">
            <x v="4"/>
          </reference>
          <reference field="4" count="2">
            <x v="2"/>
            <x v="3"/>
          </reference>
        </references>
      </pivotArea>
    </format>
    <format dxfId="195">
      <pivotArea dataOnly="0" labelOnly="1" outline="0" fieldPosition="0">
        <references count="2">
          <reference field="3" count="1" selected="0">
            <x v="5"/>
          </reference>
          <reference field="4" count="2">
            <x v="1"/>
            <x v="3"/>
          </reference>
        </references>
      </pivotArea>
    </format>
    <format dxfId="194">
      <pivotArea dataOnly="0" labelOnly="1" outline="0" fieldPosition="0">
        <references count="2">
          <reference field="3" count="1" selected="0">
            <x v="7"/>
          </reference>
          <reference field="4" count="2">
            <x v="2"/>
            <x v="3"/>
          </reference>
        </references>
      </pivotArea>
    </format>
    <format dxfId="193">
      <pivotArea dataOnly="0" labelOnly="1" outline="0" fieldPosition="0">
        <references count="2">
          <reference field="3" count="1" selected="0">
            <x v="8"/>
          </reference>
          <reference field="4" count="3">
            <x v="1"/>
            <x v="2"/>
            <x v="3"/>
          </reference>
        </references>
      </pivotArea>
    </format>
    <format dxfId="192">
      <pivotArea dataOnly="0" labelOnly="1" outline="0" fieldPosition="0">
        <references count="2">
          <reference field="3" count="1" selected="0">
            <x v="9"/>
          </reference>
          <reference field="4" count="0"/>
        </references>
      </pivotArea>
    </format>
    <format dxfId="191">
      <pivotArea dataOnly="0" labelOnly="1" outline="0" fieldPosition="0">
        <references count="2">
          <reference field="3" count="1" selected="0">
            <x v="12"/>
          </reference>
          <reference field="4" count="2">
            <x v="2"/>
            <x v="3"/>
          </reference>
        </references>
      </pivotArea>
    </format>
    <format dxfId="190">
      <pivotArea dataOnly="0" labelOnly="1" outline="0" fieldPosition="0">
        <references count="2">
          <reference field="3" count="1" selected="0">
            <x v="15"/>
          </reference>
          <reference field="4" count="2">
            <x v="1"/>
            <x v="3"/>
          </reference>
        </references>
      </pivotArea>
    </format>
    <format dxfId="189">
      <pivotArea dataOnly="0" labelOnly="1" outline="0" fieldPosition="0">
        <references count="2">
          <reference field="3" count="1" selected="0">
            <x v="17"/>
          </reference>
          <reference field="4" count="3">
            <x v="1"/>
            <x v="2"/>
            <x v="3"/>
          </reference>
        </references>
      </pivotArea>
    </format>
    <format dxfId="188">
      <pivotArea dataOnly="0" labelOnly="1" outline="0" fieldPosition="0">
        <references count="2">
          <reference field="3" count="1" selected="0">
            <x v="18"/>
          </reference>
          <reference field="4" count="2">
            <x v="0"/>
            <x v="3"/>
          </reference>
        </references>
      </pivotArea>
    </format>
    <format dxfId="187">
      <pivotArea dataOnly="0" labelOnly="1" outline="0" fieldPosition="0">
        <references count="2">
          <reference field="3" count="1" selected="0">
            <x v="19"/>
          </reference>
          <reference field="4" count="0"/>
        </references>
      </pivotArea>
    </format>
    <format dxfId="186">
      <pivotArea dataOnly="0" labelOnly="1" outline="0" fieldPosition="0">
        <references count="2">
          <reference field="3" count="1" selected="0">
            <x v="20"/>
          </reference>
          <reference field="4" count="1">
            <x v="3"/>
          </reference>
        </references>
      </pivotArea>
    </format>
    <format dxfId="185">
      <pivotArea dataOnly="0" labelOnly="1" outline="0" fieldPosition="0">
        <references count="2">
          <reference field="3" count="1" selected="0">
            <x v="23"/>
          </reference>
          <reference field="4" count="2">
            <x v="2"/>
            <x v="3"/>
          </reference>
        </references>
      </pivotArea>
    </format>
    <format dxfId="184">
      <pivotArea dataOnly="0" labelOnly="1" outline="0" fieldPosition="0">
        <references count="2">
          <reference field="3" count="1" selected="0">
            <x v="24"/>
          </reference>
          <reference field="4" count="1">
            <x v="1"/>
          </reference>
        </references>
      </pivotArea>
    </format>
    <format dxfId="183">
      <pivotArea dataOnly="0" labelOnly="1" outline="0" fieldPosition="0">
        <references count="2">
          <reference field="3" count="1" selected="0">
            <x v="25"/>
          </reference>
          <reference field="4" count="0"/>
        </references>
      </pivotArea>
    </format>
    <format dxfId="182">
      <pivotArea dataOnly="0" labelOnly="1" outline="0" fieldPosition="0">
        <references count="2">
          <reference field="3" count="1" selected="0">
            <x v="26"/>
          </reference>
          <reference field="4" count="1">
            <x v="0"/>
          </reference>
        </references>
      </pivotArea>
    </format>
    <format dxfId="181">
      <pivotArea dataOnly="0" labelOnly="1" outline="0" fieldPosition="0">
        <references count="2">
          <reference field="3" count="1" selected="0">
            <x v="27"/>
          </reference>
          <reference field="4" count="3">
            <x v="0"/>
            <x v="1"/>
            <x v="2"/>
          </reference>
        </references>
      </pivotArea>
    </format>
    <format dxfId="180">
      <pivotArea dataOnly="0" labelOnly="1" outline="0" fieldPosition="0">
        <references count="2">
          <reference field="3" count="1" selected="0">
            <x v="28"/>
          </reference>
          <reference field="4" count="3">
            <x v="1"/>
            <x v="2"/>
            <x v="3"/>
          </reference>
        </references>
      </pivotArea>
    </format>
    <format dxfId="179">
      <pivotArea dataOnly="0" labelOnly="1" outline="0" fieldPosition="0">
        <references count="2">
          <reference field="3" count="1" selected="0">
            <x v="29"/>
          </reference>
          <reference field="4" count="3">
            <x v="1"/>
            <x v="2"/>
            <x v="3"/>
          </reference>
        </references>
      </pivotArea>
    </format>
    <format dxfId="178">
      <pivotArea dataOnly="0" labelOnly="1" outline="0" fieldPosition="0">
        <references count="2">
          <reference field="3" count="1" selected="0">
            <x v="30"/>
          </reference>
          <reference field="4" count="1">
            <x v="3"/>
          </reference>
        </references>
      </pivotArea>
    </format>
    <format dxfId="177">
      <pivotArea dataOnly="0" labelOnly="1" outline="0" fieldPosition="0">
        <references count="2">
          <reference field="3" count="1" selected="0">
            <x v="31"/>
          </reference>
          <reference field="4" count="3">
            <x v="0"/>
            <x v="2"/>
            <x v="3"/>
          </reference>
        </references>
      </pivotArea>
    </format>
    <format dxfId="176">
      <pivotArea dataOnly="0" labelOnly="1" outline="0" fieldPosition="0">
        <references count="2">
          <reference field="3" count="1" selected="0">
            <x v="32"/>
          </reference>
          <reference field="4" count="0"/>
        </references>
      </pivotArea>
    </format>
    <format dxfId="175">
      <pivotArea dataOnly="0" labelOnly="1" outline="0" fieldPosition="0">
        <references count="2">
          <reference field="3" count="1" selected="0">
            <x v="33"/>
          </reference>
          <reference field="4" count="0"/>
        </references>
      </pivotArea>
    </format>
    <format dxfId="174">
      <pivotArea dataOnly="0" labelOnly="1" outline="0" fieldPosition="0">
        <references count="2">
          <reference field="3" count="1" selected="0">
            <x v="34"/>
          </reference>
          <reference field="4" count="1">
            <x v="3"/>
          </reference>
        </references>
      </pivotArea>
    </format>
    <format dxfId="173">
      <pivotArea dataOnly="0" labelOnly="1" outline="0" fieldPosition="0">
        <references count="2">
          <reference field="3" count="1" selected="0">
            <x v="35"/>
          </reference>
          <reference field="4" count="0"/>
        </references>
      </pivotArea>
    </format>
    <format dxfId="172">
      <pivotArea dataOnly="0" labelOnly="1" outline="0" fieldPosition="0">
        <references count="2">
          <reference field="3" count="1" selected="0">
            <x v="37"/>
          </reference>
          <reference field="4" count="1">
            <x v="3"/>
          </reference>
        </references>
      </pivotArea>
    </format>
    <format dxfId="171">
      <pivotArea dataOnly="0" labelOnly="1" outline="0" fieldPosition="0">
        <references count="2">
          <reference field="3" count="1" selected="0">
            <x v="38"/>
          </reference>
          <reference field="4" count="2">
            <x v="0"/>
            <x v="3"/>
          </reference>
        </references>
      </pivotArea>
    </format>
    <format dxfId="170">
      <pivotArea dataOnly="0" labelOnly="1" outline="0" fieldPosition="0">
        <references count="2">
          <reference field="3" count="1" selected="0">
            <x v="39"/>
          </reference>
          <reference field="4" count="2">
            <x v="0"/>
            <x v="3"/>
          </reference>
        </references>
      </pivotArea>
    </format>
    <format dxfId="169">
      <pivotArea dataOnly="0" labelOnly="1" outline="0" fieldPosition="0">
        <references count="2">
          <reference field="3" count="1" selected="0">
            <x v="40"/>
          </reference>
          <reference field="4" count="2">
            <x v="0"/>
            <x v="3"/>
          </reference>
        </references>
      </pivotArea>
    </format>
    <format dxfId="168">
      <pivotArea dataOnly="0" labelOnly="1" outline="0" fieldPosition="0">
        <references count="2">
          <reference field="3" count="1" selected="0">
            <x v="41"/>
          </reference>
          <reference field="4" count="1">
            <x v="3"/>
          </reference>
        </references>
      </pivotArea>
    </format>
    <format dxfId="167">
      <pivotArea dataOnly="0" labelOnly="1" outline="0" fieldPosition="0">
        <references count="2">
          <reference field="3" count="1" selected="0">
            <x v="42"/>
          </reference>
          <reference field="4" count="1">
            <x v="3"/>
          </reference>
        </references>
      </pivotArea>
    </format>
    <format dxfId="166">
      <pivotArea dataOnly="0" labelOnly="1" outline="0" fieldPosition="0">
        <references count="2">
          <reference field="3" count="1" selected="0">
            <x v="43"/>
          </reference>
          <reference field="4" count="3">
            <x v="0"/>
            <x v="2"/>
            <x v="3"/>
          </reference>
        </references>
      </pivotArea>
    </format>
    <format dxfId="165">
      <pivotArea dataOnly="0" labelOnly="1" outline="0" fieldPosition="0">
        <references count="2">
          <reference field="3" count="1" selected="0">
            <x v="45"/>
          </reference>
          <reference field="4" count="2">
            <x v="1"/>
            <x v="3"/>
          </reference>
        </references>
      </pivotArea>
    </format>
    <format dxfId="164">
      <pivotArea dataOnly="0" labelOnly="1" outline="0" fieldPosition="0">
        <references count="2">
          <reference field="3" count="1" selected="0">
            <x v="46"/>
          </reference>
          <reference field="4" count="1">
            <x v="3"/>
          </reference>
        </references>
      </pivotArea>
    </format>
    <format dxfId="163">
      <pivotArea dataOnly="0" labelOnly="1" outline="0" fieldPosition="0">
        <references count="2">
          <reference field="3" count="1" selected="0">
            <x v="47"/>
          </reference>
          <reference field="4" count="2">
            <x v="0"/>
            <x v="3"/>
          </reference>
        </references>
      </pivotArea>
    </format>
    <format dxfId="162">
      <pivotArea dataOnly="0" labelOnly="1" outline="0" fieldPosition="0">
        <references count="2">
          <reference field="3" count="1" selected="0">
            <x v="48"/>
          </reference>
          <reference field="4" count="1">
            <x v="0"/>
          </reference>
        </references>
      </pivotArea>
    </format>
    <format dxfId="161">
      <pivotArea dataOnly="0" labelOnly="1" outline="0" fieldPosition="0">
        <references count="2">
          <reference field="3" count="1" selected="0">
            <x v="49"/>
          </reference>
          <reference field="4" count="3">
            <x v="0"/>
            <x v="2"/>
            <x v="3"/>
          </reference>
        </references>
      </pivotArea>
    </format>
    <format dxfId="160">
      <pivotArea dataOnly="0" labelOnly="1" outline="0" fieldPosition="0">
        <references count="2">
          <reference field="3" count="1" selected="0">
            <x v="50"/>
          </reference>
          <reference field="4" count="2">
            <x v="0"/>
            <x v="1"/>
          </reference>
        </references>
      </pivotArea>
    </format>
    <format dxfId="159">
      <pivotArea dataOnly="0" labelOnly="1" outline="0" fieldPosition="0">
        <references count="2">
          <reference field="3" count="1" selected="0">
            <x v="52"/>
          </reference>
          <reference field="4" count="1">
            <x v="3"/>
          </reference>
        </references>
      </pivotArea>
    </format>
    <format dxfId="158">
      <pivotArea dataOnly="0" labelOnly="1" outline="0" fieldPosition="0">
        <references count="2">
          <reference field="3" count="1" selected="0">
            <x v="53"/>
          </reference>
          <reference field="4" count="2">
            <x v="0"/>
            <x v="3"/>
          </reference>
        </references>
      </pivotArea>
    </format>
    <format dxfId="157">
      <pivotArea dataOnly="0" labelOnly="1" outline="0" fieldPosition="0">
        <references count="2">
          <reference field="3" count="1" selected="0">
            <x v="54"/>
          </reference>
          <reference field="4" count="1">
            <x v="0"/>
          </reference>
        </references>
      </pivotArea>
    </format>
    <format dxfId="156">
      <pivotArea dataOnly="0" labelOnly="1" outline="0" fieldPosition="0">
        <references count="2">
          <reference field="3" count="1" selected="0">
            <x v="55"/>
          </reference>
          <reference field="4" count="0"/>
        </references>
      </pivotArea>
    </format>
    <format dxfId="155">
      <pivotArea dataOnly="0" labelOnly="1" outline="0" fieldPosition="0">
        <references count="2">
          <reference field="3" count="1" selected="0">
            <x v="56"/>
          </reference>
          <reference field="4" count="1">
            <x v="3"/>
          </reference>
        </references>
      </pivotArea>
    </format>
    <format dxfId="154">
      <pivotArea dataOnly="0" labelOnly="1" outline="0" fieldPosition="0">
        <references count="2">
          <reference field="3" count="1" selected="0">
            <x v="57"/>
          </reference>
          <reference field="4" count="1">
            <x v="0"/>
          </reference>
        </references>
      </pivotArea>
    </format>
    <format dxfId="153">
      <pivotArea dataOnly="0" labelOnly="1" outline="0" fieldPosition="0">
        <references count="2">
          <reference field="3" count="1" selected="0">
            <x v="58"/>
          </reference>
          <reference field="4" count="1">
            <x v="0"/>
          </reference>
        </references>
      </pivotArea>
    </format>
    <format dxfId="152">
      <pivotArea dataOnly="0" labelOnly="1" outline="0" fieldPosition="0">
        <references count="2">
          <reference field="3" count="1" selected="0">
            <x v="60"/>
          </reference>
          <reference field="4" count="2">
            <x v="0"/>
            <x v="3"/>
          </reference>
        </references>
      </pivotArea>
    </format>
    <format dxfId="151">
      <pivotArea dataOnly="0" labelOnly="1" outline="0" fieldPosition="0">
        <references count="2">
          <reference field="3" count="1" selected="0">
            <x v="62"/>
          </reference>
          <reference field="4" count="1">
            <x v="3"/>
          </reference>
        </references>
      </pivotArea>
    </format>
    <format dxfId="150">
      <pivotArea dataOnly="0" labelOnly="1" outline="0" fieldPosition="0">
        <references count="2">
          <reference field="3" count="1" selected="0">
            <x v="63"/>
          </reference>
          <reference field="4" count="2">
            <x v="0"/>
            <x v="3"/>
          </reference>
        </references>
      </pivotArea>
    </format>
    <format dxfId="149">
      <pivotArea dataOnly="0" labelOnly="1" outline="0" fieldPosition="0">
        <references count="2">
          <reference field="3" count="1" selected="0">
            <x v="64"/>
          </reference>
          <reference field="4" count="2">
            <x v="1"/>
            <x v="3"/>
          </reference>
        </references>
      </pivotArea>
    </format>
    <format dxfId="148">
      <pivotArea dataOnly="0" labelOnly="1" outline="0" fieldPosition="0">
        <references count="2">
          <reference field="3" count="1" selected="0">
            <x v="65"/>
          </reference>
          <reference field="4" count="2">
            <x v="2"/>
            <x v="3"/>
          </reference>
        </references>
      </pivotArea>
    </format>
    <format dxfId="147">
      <pivotArea dataOnly="0" labelOnly="1" outline="0" fieldPosition="0">
        <references count="2">
          <reference field="3" count="1" selected="0">
            <x v="66"/>
          </reference>
          <reference field="4" count="3">
            <x v="1"/>
            <x v="2"/>
            <x v="3"/>
          </reference>
        </references>
      </pivotArea>
    </format>
    <format dxfId="146">
      <pivotArea dataOnly="0" labelOnly="1" outline="0" fieldPosition="0">
        <references count="2">
          <reference field="3" count="1" selected="0">
            <x v="67"/>
          </reference>
          <reference field="4" count="3">
            <x v="1"/>
            <x v="2"/>
            <x v="3"/>
          </reference>
        </references>
      </pivotArea>
    </format>
    <format dxfId="145">
      <pivotArea dataOnly="0" labelOnly="1" outline="0" fieldPosition="0">
        <references count="2">
          <reference field="3" count="1" selected="0">
            <x v="68"/>
          </reference>
          <reference field="4" count="3">
            <x v="1"/>
            <x v="2"/>
            <x v="3"/>
          </reference>
        </references>
      </pivotArea>
    </format>
    <format dxfId="144">
      <pivotArea dataOnly="0" labelOnly="1" outline="0" fieldPosition="0">
        <references count="2">
          <reference field="3" count="1" selected="0">
            <x v="69"/>
          </reference>
          <reference field="4" count="2">
            <x v="2"/>
            <x v="3"/>
          </reference>
        </references>
      </pivotArea>
    </format>
    <format dxfId="143">
      <pivotArea dataOnly="0" labelOnly="1" outline="0" fieldPosition="0">
        <references count="2">
          <reference field="3" count="1" selected="0">
            <x v="70"/>
          </reference>
          <reference field="4" count="0"/>
        </references>
      </pivotArea>
    </format>
    <format dxfId="142">
      <pivotArea dataOnly="0" labelOnly="1" outline="0" fieldPosition="0">
        <references count="2">
          <reference field="3" count="1" selected="0">
            <x v="72"/>
          </reference>
          <reference field="4" count="1">
            <x v="1"/>
          </reference>
        </references>
      </pivotArea>
    </format>
    <format dxfId="141">
      <pivotArea dataOnly="0" labelOnly="1" outline="0" fieldPosition="0">
        <references count="2">
          <reference field="3" count="1" selected="0">
            <x v="73"/>
          </reference>
          <reference field="4" count="1">
            <x v="1"/>
          </reference>
        </references>
      </pivotArea>
    </format>
    <format dxfId="140">
      <pivotArea dataOnly="0" labelOnly="1" outline="0" fieldPosition="0">
        <references count="2">
          <reference field="3" count="1" selected="0">
            <x v="74"/>
          </reference>
          <reference field="4" count="2">
            <x v="0"/>
            <x v="1"/>
          </reference>
        </references>
      </pivotArea>
    </format>
    <format dxfId="139">
      <pivotArea dataOnly="0" labelOnly="1" outline="0" fieldPosition="0">
        <references count="2">
          <reference field="3" count="1" selected="0">
            <x v="75"/>
          </reference>
          <reference field="4" count="1">
            <x v="3"/>
          </reference>
        </references>
      </pivotArea>
    </format>
    <format dxfId="138">
      <pivotArea dataOnly="0" labelOnly="1" outline="0" fieldPosition="0">
        <references count="2">
          <reference field="3" count="1" selected="0">
            <x v="76"/>
          </reference>
          <reference field="4" count="3">
            <x v="1"/>
            <x v="2"/>
            <x v="3"/>
          </reference>
        </references>
      </pivotArea>
    </format>
    <format dxfId="137">
      <pivotArea dataOnly="0" labelOnly="1" outline="0" fieldPosition="0">
        <references count="2">
          <reference field="3" count="1" selected="0">
            <x v="77"/>
          </reference>
          <reference field="4" count="2">
            <x v="1"/>
            <x v="3"/>
          </reference>
        </references>
      </pivotArea>
    </format>
    <format dxfId="136">
      <pivotArea dataOnly="0" labelOnly="1" outline="0" fieldPosition="0">
        <references count="2">
          <reference field="3" count="1" selected="0">
            <x v="78"/>
          </reference>
          <reference field="4" count="0"/>
        </references>
      </pivotArea>
    </format>
    <format dxfId="135">
      <pivotArea dataOnly="0" labelOnly="1" outline="0" fieldPosition="0">
        <references count="2">
          <reference field="3" count="1" selected="0">
            <x v="79"/>
          </reference>
          <reference field="4" count="1">
            <x v="1"/>
          </reference>
        </references>
      </pivotArea>
    </format>
    <format dxfId="134">
      <pivotArea dataOnly="0" labelOnly="1" outline="0" fieldPosition="0">
        <references count="2">
          <reference field="3" count="1" selected="0">
            <x v="80"/>
          </reference>
          <reference field="4" count="3">
            <x v="0"/>
            <x v="2"/>
            <x v="3"/>
          </reference>
        </references>
      </pivotArea>
    </format>
    <format dxfId="133">
      <pivotArea dataOnly="0" labelOnly="1" outline="0" fieldPosition="0">
        <references count="2">
          <reference field="3" count="1" selected="0">
            <x v="81"/>
          </reference>
          <reference field="4" count="1">
            <x v="0"/>
          </reference>
        </references>
      </pivotArea>
    </format>
    <format dxfId="132">
      <pivotArea dataOnly="0" labelOnly="1" outline="0" fieldPosition="0">
        <references count="2">
          <reference field="3" count="1" selected="0">
            <x v="82"/>
          </reference>
          <reference field="4" count="1">
            <x v="3"/>
          </reference>
        </references>
      </pivotArea>
    </format>
    <format dxfId="131">
      <pivotArea dataOnly="0" labelOnly="1" outline="0" fieldPosition="0">
        <references count="2">
          <reference field="3" count="1" selected="0">
            <x v="84"/>
          </reference>
          <reference field="4" count="1">
            <x v="1"/>
          </reference>
        </references>
      </pivotArea>
    </format>
    <format dxfId="130">
      <pivotArea dataOnly="0" labelOnly="1" outline="0" fieldPosition="0">
        <references count="2">
          <reference field="3" count="1" selected="0">
            <x v="85"/>
          </reference>
          <reference field="4" count="3">
            <x v="1"/>
            <x v="2"/>
            <x v="3"/>
          </reference>
        </references>
      </pivotArea>
    </format>
    <format dxfId="129">
      <pivotArea dataOnly="0" labelOnly="1" outline="0" fieldPosition="0">
        <references count="2">
          <reference field="3" count="1" selected="0">
            <x v="86"/>
          </reference>
          <reference field="4" count="3">
            <x v="1"/>
            <x v="2"/>
            <x v="3"/>
          </reference>
        </references>
      </pivotArea>
    </format>
    <format dxfId="128">
      <pivotArea dataOnly="0" labelOnly="1" outline="0" fieldPosition="0">
        <references count="2">
          <reference field="3" count="1" selected="0">
            <x v="87"/>
          </reference>
          <reference field="4" count="2">
            <x v="2"/>
            <x v="3"/>
          </reference>
        </references>
      </pivotArea>
    </format>
    <format dxfId="127">
      <pivotArea dataOnly="0" labelOnly="1" outline="0" fieldPosition="0">
        <references count="2">
          <reference field="3" count="1" selected="0">
            <x v="88"/>
          </reference>
          <reference field="4" count="1">
            <x v="0"/>
          </reference>
        </references>
      </pivotArea>
    </format>
    <format dxfId="126">
      <pivotArea dataOnly="0" labelOnly="1" outline="0" fieldPosition="0">
        <references count="2">
          <reference field="3" count="1" selected="0">
            <x v="89"/>
          </reference>
          <reference field="4" count="1">
            <x v="0"/>
          </reference>
        </references>
      </pivotArea>
    </format>
    <format dxfId="125">
      <pivotArea dataOnly="0" labelOnly="1" outline="0" fieldPosition="0">
        <references count="2">
          <reference field="3" count="1" selected="0">
            <x v="90"/>
          </reference>
          <reference field="4" count="1">
            <x v="0"/>
          </reference>
        </references>
      </pivotArea>
    </format>
    <format dxfId="124">
      <pivotArea dataOnly="0" labelOnly="1" outline="0" fieldPosition="0">
        <references count="2">
          <reference field="3" count="1" selected="0">
            <x v="91"/>
          </reference>
          <reference field="4" count="2">
            <x v="0"/>
            <x v="3"/>
          </reference>
        </references>
      </pivotArea>
    </format>
    <format dxfId="123">
      <pivotArea dataOnly="0" labelOnly="1" outline="0" fieldPosition="0">
        <references count="2">
          <reference field="3" count="1" selected="0">
            <x v="92"/>
          </reference>
          <reference field="4" count="2">
            <x v="0"/>
            <x v="2"/>
          </reference>
        </references>
      </pivotArea>
    </format>
    <format dxfId="122">
      <pivotArea dataOnly="0" labelOnly="1" outline="0" fieldPosition="0">
        <references count="2">
          <reference field="3" count="1" selected="0">
            <x v="93"/>
          </reference>
          <reference field="4" count="1">
            <x v="3"/>
          </reference>
        </references>
      </pivotArea>
    </format>
    <format dxfId="121">
      <pivotArea dataOnly="0" labelOnly="1" outline="0" fieldPosition="0">
        <references count="2">
          <reference field="3" count="1" selected="0">
            <x v="94"/>
          </reference>
          <reference field="4" count="0"/>
        </references>
      </pivotArea>
    </format>
    <format dxfId="120">
      <pivotArea dataOnly="0" labelOnly="1" outline="0" fieldPosition="0">
        <references count="2">
          <reference field="3" count="1" selected="0">
            <x v="95"/>
          </reference>
          <reference field="4" count="0"/>
        </references>
      </pivotArea>
    </format>
    <format dxfId="119">
      <pivotArea dataOnly="0" labelOnly="1" outline="0" fieldPosition="0">
        <references count="2">
          <reference field="3" count="1" selected="0">
            <x v="97"/>
          </reference>
          <reference field="4" count="0"/>
        </references>
      </pivotArea>
    </format>
    <format dxfId="118">
      <pivotArea dataOnly="0" labelOnly="1" outline="0" fieldPosition="0">
        <references count="2">
          <reference field="3" count="1" selected="0">
            <x v="98"/>
          </reference>
          <reference field="4" count="1">
            <x v="3"/>
          </reference>
        </references>
      </pivotArea>
    </format>
    <format dxfId="117">
      <pivotArea dataOnly="0" labelOnly="1" outline="0" fieldPosition="0">
        <references count="2">
          <reference field="3" count="1" selected="0">
            <x v="99"/>
          </reference>
          <reference field="4" count="0"/>
        </references>
      </pivotArea>
    </format>
    <format dxfId="116">
      <pivotArea dataOnly="0" labelOnly="1" outline="0" fieldPosition="0">
        <references count="2">
          <reference field="3" count="1" selected="0">
            <x v="100"/>
          </reference>
          <reference field="4" count="0"/>
        </references>
      </pivotArea>
    </format>
    <format dxfId="115">
      <pivotArea dataOnly="0" labelOnly="1" outline="0" fieldPosition="0">
        <references count="2">
          <reference field="3" count="1" selected="0">
            <x v="101"/>
          </reference>
          <reference field="4" count="1">
            <x v="3"/>
          </reference>
        </references>
      </pivotArea>
    </format>
    <format dxfId="114">
      <pivotArea dataOnly="0" labelOnly="1" outline="0" fieldPosition="0">
        <references count="2">
          <reference field="3" count="1" selected="0">
            <x v="102"/>
          </reference>
          <reference field="4" count="3">
            <x v="0"/>
            <x v="1"/>
            <x v="3"/>
          </reference>
        </references>
      </pivotArea>
    </format>
    <format dxfId="113">
      <pivotArea dataOnly="0" labelOnly="1" outline="0" fieldPosition="0">
        <references count="2">
          <reference field="3" count="1" selected="0">
            <x v="103"/>
          </reference>
          <reference field="4" count="1">
            <x v="3"/>
          </reference>
        </references>
      </pivotArea>
    </format>
    <format dxfId="112">
      <pivotArea dataOnly="0" labelOnly="1" outline="0" fieldPosition="0">
        <references count="2">
          <reference field="3" count="1" selected="0">
            <x v="104"/>
          </reference>
          <reference field="4" count="2">
            <x v="1"/>
            <x v="3"/>
          </reference>
        </references>
      </pivotArea>
    </format>
    <format dxfId="111">
      <pivotArea dataOnly="0" labelOnly="1" outline="0" fieldPosition="0">
        <references count="2">
          <reference field="3" count="1" selected="0">
            <x v="105"/>
          </reference>
          <reference field="4" count="1">
            <x v="3"/>
          </reference>
        </references>
      </pivotArea>
    </format>
    <format dxfId="110">
      <pivotArea dataOnly="0" labelOnly="1" outline="0" fieldPosition="0">
        <references count="2">
          <reference field="3" count="1" selected="0">
            <x v="106"/>
          </reference>
          <reference field="4" count="1">
            <x v="3"/>
          </reference>
        </references>
      </pivotArea>
    </format>
    <format dxfId="109">
      <pivotArea dataOnly="0" labelOnly="1" outline="0" fieldPosition="0">
        <references count="2">
          <reference field="3" count="1" selected="0">
            <x v="107"/>
          </reference>
          <reference field="4" count="0"/>
        </references>
      </pivotArea>
    </format>
    <format dxfId="108">
      <pivotArea dataOnly="0" labelOnly="1" outline="0" fieldPosition="0">
        <references count="2">
          <reference field="3" count="1" selected="0">
            <x v="109"/>
          </reference>
          <reference field="4" count="2">
            <x v="0"/>
            <x v="3"/>
          </reference>
        </references>
      </pivotArea>
    </format>
    <format dxfId="107">
      <pivotArea dataOnly="0" labelOnly="1" outline="0" fieldPosition="0">
        <references count="2">
          <reference field="3" count="1" selected="0">
            <x v="111"/>
          </reference>
          <reference field="4" count="0"/>
        </references>
      </pivotArea>
    </format>
    <format dxfId="106">
      <pivotArea dataOnly="0" labelOnly="1" outline="0" fieldPosition="0">
        <references count="2">
          <reference field="3" count="1" selected="0">
            <x v="113"/>
          </reference>
          <reference field="4" count="2">
            <x v="0"/>
            <x v="3"/>
          </reference>
        </references>
      </pivotArea>
    </format>
    <format dxfId="105">
      <pivotArea dataOnly="0" labelOnly="1" outline="0" fieldPosition="0">
        <references count="2">
          <reference field="3" count="1" selected="0">
            <x v="114"/>
          </reference>
          <reference field="4" count="1">
            <x v="3"/>
          </reference>
        </references>
      </pivotArea>
    </format>
    <format dxfId="104">
      <pivotArea dataOnly="0" labelOnly="1" outline="0" fieldPosition="0">
        <references count="2">
          <reference field="3" count="1" selected="0">
            <x v="115"/>
          </reference>
          <reference field="4" count="1">
            <x v="2"/>
          </reference>
        </references>
      </pivotArea>
    </format>
    <format dxfId="103">
      <pivotArea dataOnly="0" labelOnly="1" outline="0" fieldPosition="0">
        <references count="2">
          <reference field="3" count="1" selected="0">
            <x v="116"/>
          </reference>
          <reference field="4" count="1">
            <x v="0"/>
          </reference>
        </references>
      </pivotArea>
    </format>
    <format dxfId="102">
      <pivotArea dataOnly="0" labelOnly="1" outline="0" fieldPosition="0">
        <references count="2">
          <reference field="3" count="1" selected="0">
            <x v="117"/>
          </reference>
          <reference field="4" count="1">
            <x v="0"/>
          </reference>
        </references>
      </pivotArea>
    </format>
    <format dxfId="101">
      <pivotArea dataOnly="0" labelOnly="1" outline="0" fieldPosition="0">
        <references count="2">
          <reference field="3" count="1" selected="0">
            <x v="118"/>
          </reference>
          <reference field="4" count="1">
            <x v="1"/>
          </reference>
        </references>
      </pivotArea>
    </format>
    <format dxfId="100">
      <pivotArea dataOnly="0" labelOnly="1" outline="0" fieldPosition="0">
        <references count="2">
          <reference field="3" count="1" selected="0">
            <x v="119"/>
          </reference>
          <reference field="4" count="1">
            <x v="1"/>
          </reference>
        </references>
      </pivotArea>
    </format>
    <format dxfId="99">
      <pivotArea dataOnly="0" labelOnly="1" outline="0" fieldPosition="0">
        <references count="2">
          <reference field="3" count="1" selected="0">
            <x v="120"/>
          </reference>
          <reference field="4" count="1">
            <x v="1"/>
          </reference>
        </references>
      </pivotArea>
    </format>
    <format dxfId="98">
      <pivotArea outline="0" fieldPosition="0">
        <references count="1">
          <reference field="4294967294" count="1" selected="0">
            <x v="2"/>
          </reference>
        </references>
      </pivotArea>
    </format>
    <format dxfId="97">
      <pivotArea type="all" dataOnly="0" outline="0" fieldPosition="0"/>
    </format>
    <format dxfId="96">
      <pivotArea outline="0" collapsedLevelsAreSubtotals="1" fieldPosition="0"/>
    </format>
    <format dxfId="95">
      <pivotArea field="1" type="button" dataOnly="0" labelOnly="1" outline="0"/>
    </format>
    <format dxfId="94">
      <pivotArea field="3" type="button" dataOnly="0" labelOnly="1" outline="0" axis="axisRow" fieldPosition="1"/>
    </format>
    <format dxfId="93">
      <pivotArea field="4" type="button" dataOnly="0" labelOnly="1" outline="0" axis="axisRow" fieldPosition="0"/>
    </format>
    <format dxfId="92">
      <pivotArea dataOnly="0" labelOnly="1" outline="0" fieldPosition="0">
        <references count="1">
          <reference field="4294967294" count="3">
            <x v="0"/>
            <x v="1"/>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43F228A-BCBC-4085-BE6C-1C3B70C91427}" name="PivotTable1" cacheId="0" applyNumberFormats="0" applyBorderFormats="0" applyFontFormats="0" applyPatternFormats="0" applyAlignmentFormats="0" applyWidthHeightFormats="1" dataCaption="Values" tag="a1a5ff32-9c01-4deb-9d36-8dcfebf19216" updatedVersion="8" minRefreshableVersion="3" useAutoFormatting="1" subtotalHiddenItems="1" itemPrintTitles="1" createdVersion="8" indent="0" outline="1" outlineData="1" multipleFieldFilters="0">
  <location ref="M3:M8" firstHeaderRow="1" firstDataRow="1" firstDataCol="1"/>
  <pivotFields count="1">
    <pivotField axis="axisRow" allDrilled="1" subtotalTop="0" showAll="0" dataSourceSort="1" defaultSubtotal="0" defaultAttributeDrillState="1">
      <items count="4">
        <item x="0"/>
        <item x="1"/>
        <item x="2"/>
        <item x="3"/>
      </items>
    </pivotField>
  </pivotFields>
  <rowFields count="1">
    <field x="0"/>
  </rowFields>
  <rowItems count="5">
    <i>
      <x/>
    </i>
    <i>
      <x v="1"/>
    </i>
    <i>
      <x v="2"/>
    </i>
    <i>
      <x v="3"/>
    </i>
    <i t="grand">
      <x/>
    </i>
  </rowItems>
  <pivotHierarchies count="99">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product_lis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B11B270F-C27B-4551-8AEC-EA826CE5C636}" autoFormatId="16" applyNumberFormats="0" applyBorderFormats="0" applyFontFormats="0" applyPatternFormats="0" applyAlignmentFormats="0" applyWidthHeightFormats="0">
  <queryTableRefresh nextId="3">
    <queryTableFields count="2">
      <queryTableField id="1" name="#" tableColumnId="1"/>
      <queryTableField id="2" name="Product" tableColumnId="2"/>
    </queryTableFields>
  </queryTableRefresh>
  <extLst>
    <ext xmlns:x15="http://schemas.microsoft.com/office/spreadsheetml/2010/11/main" uri="{883FBD77-0823-4a55-B5E3-86C4891E6966}">
      <x15:queryTable sourceDataName="Query - tbl_product_lis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 xr10:uid="{0887730A-A55E-4D40-ACBE-0F2B8C4F9A2A}" sourceName="[Orders].[Facility]">
  <pivotTables>
    <pivotTable tabId="2" name="FacilityStockingStatus"/>
  </pivotTables>
  <data>
    <olap pivotCacheId="801722738">
      <levels count="2">
        <level uniqueName="[Orders].[Facility].[(All)]" sourceCaption="(All)" count="0"/>
        <level uniqueName="[Orders].[Facility].[Facility]" sourceCaption="Facility" count="79">
          <ranges>
            <range startItem="0">
              <i n="[Orders].[Facility].&amp;[37 Military Hospital]" c="37 Military Hospital"/>
              <i n="[Orders].[Facility].&amp;[Add Pharma Wholesale]" c="Add Pharma Wholesale"/>
              <i n="[Orders].[Facility].&amp;[Airport Women's Hospital]" c="Airport Women's Hospital"/>
              <i n="[Orders].[Facility].&amp;[AKS Pharma, Taifa]" c="AKS Pharma, Taifa"/>
              <i n="[Orders].[Facility].&amp;[Asokwa Children's Hospital]" c="Asokwa Children's Hospital"/>
              <i n="[Orders].[Facility].&amp;[Bedita Pharmaceuticals]" c="Bedita Pharmaceuticals"/>
              <i n="[Orders].[Facility].&amp;[Biolink Pharmacy, Dodowa]" c="Biolink Pharmacy, Dodowa"/>
              <i n="[Orders].[Facility].&amp;[Burma Camp Pharmacy]" c="Burma Camp Pharmacy"/>
              <i n="[Orders].[Facility].&amp;[Care Channel Pharmacy]" c="Care Channel Pharmacy"/>
              <i n="[Orders].[Facility].&amp;[Catholic Hospital, Battor]" c="Catholic Hospital, Battor"/>
              <i n="[Orders].[Facility].&amp;[Chasca Pharmacy]" c="Chasca Pharmacy"/>
              <i n="[Orders].[Facility].&amp;[Chris Pharma, Kdua]" c="Chris Pharma, Kdua"/>
              <i n="[Orders].[Facility].&amp;[Christian Medical Center]" c="Christian Medical Center"/>
              <i n="[Orders].[Facility].&amp;[CureAid Pharmacy, Adenta]" c="CureAid Pharmacy, Adenta"/>
              <i n="[Orders].[Facility].&amp;[Cypser Pharmacy, Kwabenya]" c="Cypser Pharmacy, Kwabenya"/>
              <i n="[Orders].[Facility].&amp;[Danpong Medical Center]" c="Danpong Medical Center"/>
              <i n="[Orders].[Facility].&amp;[Dosty Pharmacy]" c="Dosty Pharmacy"/>
              <i n="[Orders].[Facility].&amp;[Drugix Pharmacy]" c="Drugix Pharmacy"/>
              <i n="[Orders].[Facility].&amp;[Dzomoko Medical Center]" c="Dzomoko Medical Center"/>
              <i n="[Orders].[Facility].&amp;[Eastern Regional Hospital]" c="Eastern Regional Hospital"/>
              <i n="[Orders].[Facility].&amp;[ECPL Wholesale]" c="ECPL Wholesale"/>
              <i n="[Orders].[Facility].&amp;[Ekuus Pharmacy]" c="Ekuus Pharmacy"/>
              <i n="[Orders].[Facility].&amp;[Eric Chemist, Akosombo]" c="Eric Chemist, Akosombo"/>
              <i n="[Orders].[Facility].&amp;[Ernest Chemist RW]" c="Ernest Chemist RW"/>
              <i n="[Orders].[Facility].&amp;[Evercare Health Services, Pharmacy]" c="Evercare Health Services, Pharmacy"/>
              <i n="[Orders].[Facility].&amp;[Focos Orthopaedic Hospital]" c="Focos Orthopaedic Hospital"/>
              <i n="[Orders].[Facility].&amp;[Gabson Pharmacy, Koforidua]" c="Gabson Pharmacy, Koforidua"/>
              <i n="[Orders].[Facility].&amp;[GAEC Hospital]" c="GAEC Hospital"/>
              <i n="[Orders].[Facility].&amp;[Go Pharmacy]" c="Go Pharmacy"/>
              <i n="[Orders].[Facility].&amp;[Hale Pharmacy]" c="Hale Pharmacy"/>
              <i n="[Orders].[Facility].&amp;[Healthwise Medical Center, Tema]" c="Healthwise Medical Center, Tema"/>
              <i n="[Orders].[Facility].&amp;[Ho Municipal Hospital]" c="Ho Municipal Hospital"/>
              <i n="[Orders].[Facility].&amp;[Ho Teaching Hospital]" c="Ho Teaching Hospital"/>
              <i n="[Orders].[Facility].&amp;[International Maritime Hospital (IMaH)]" c="International Maritime Hospital (IMaH)"/>
              <i n="[Orders].[Facility].&amp;[Kopa Clinic, Krachi]" c="Kopa Clinic, Krachi"/>
              <i n="[Orders].[Facility].&amp;[Krispat Hearing Center, Tema]" c="Krispat Hearing Center, Tema"/>
              <i n="[Orders].[Facility].&amp;[Lagoon Clinic]" c="Lagoon Clinic"/>
              <i n="[Orders].[Facility].&amp;[Leetonia Pharmacy Wholesale]" c="Leetonia Pharmacy Wholesale"/>
              <i n="[Orders].[Facility].&amp;[Lister Hospital]" c="Lister Hospital"/>
              <i n="[Orders].[Facility].&amp;[Lloylan Pharmacy]" c="Lloylan Pharmacy"/>
              <i n="[Orders].[Facility].&amp;[Madina Estate Pharmacy]" c="Madina Estate Pharmacy"/>
              <i n="[Orders].[Facility].&amp;[Madina Polyclinic, Rawlings Circle]" c="Madina Polyclinic, Rawlings Circle"/>
              <i n="[Orders].[Facility].&amp;[Matell Chemists]" c="Matell Chemists"/>
              <i n="[Orders].[Facility].&amp;[Meditab Pharmacy]" c="Meditab Pharmacy"/>
              <i n="[Orders].[Facility].&amp;[Naabson Pharmacy, Tema]" c="Naabson Pharmacy, Tema"/>
              <i n="[Orders].[Facility].&amp;[Narh-Bita Hospital]" c="Narh-Bita Hospital"/>
              <i n="[Orders].[Facility].&amp;[Ogbojo Polyclinic]" c="Ogbojo Polyclinic"/>
              <i n="[Orders].[Facility].&amp;[Origin Chemist]" c="Origin Chemist"/>
              <i n="[Orders].[Facility].&amp;[Others]" c="Others"/>
              <i n="[Orders].[Facility].&amp;[P&amp;J Pharmacy, Nsawam]" c="P&amp;J Pharmacy, Nsawam"/>
              <i n="[Orders].[Facility].&amp;[Pentecost Hospital, Madina]" c="Pentecost Hospital, Madina"/>
              <i n="[Orders].[Facility].&amp;[Pharmageorge Pharmacy RW]" c="Pharmageorge Pharmacy RW"/>
              <i n="[Orders].[Facility].&amp;[Police Hospital]" c="Police Hospital"/>
              <i n="[Orders].[Facility].&amp;[Port Medical Center]" c="Port Medical Center"/>
              <i n="[Orders].[Facility].&amp;[Presby Hospital, Donkokrom Afram Plains]" c="Presby Hospital, Donkokrom Afram Plains"/>
              <i n="[Orders].[Facility].&amp;[Proh Pharmacy]" c="Proh Pharmacy"/>
              <i n="[Orders].[Facility].&amp;[Randy Pharmacy]" c="Randy Pharmacy"/>
              <i n="[Orders].[Facility].&amp;[Rock Chemists, Kwabenya]" c="Rock Chemists, Kwabenya"/>
              <i n="[Orders].[Facility].&amp;[SDA Central Medical Stores, Kwadaso]" c="SDA Central Medical Stores, Kwadaso"/>
              <i n="[Orders].[Facility].&amp;[Selack Pharmacy, Akatsi]" c="Selack Pharmacy, Akatsi"/>
              <i n="[Orders].[Facility].&amp;[St. Dominic's Hospital]" c="St. Dominic's Hospital"/>
              <i n="[Orders].[Facility].&amp;[St. Joseph's Hospital]" c="St. Joseph's Hospital"/>
              <i n="[Orders].[Facility].&amp;[Sunyani SDA Hospital]" c="Sunyani SDA Hospital"/>
              <i n="[Orders].[Facility].&amp;[Tema Polyclinic C2]" c="Tema Polyclinic C2"/>
              <i n="[Orders].[Facility].&amp;[The Bank Hospital]" c="The Bank Hospital"/>
              <i n="[Orders].[Facility].&amp;[Top Up Pharmacy]" c="Top Up Pharmacy"/>
              <i n="[Orders].[Facility].&amp;[Trafalgar Gate Pharmacy]" c="Trafalgar Gate Pharmacy"/>
              <i n="[Orders].[Facility].&amp;[Trust Hospital]" c="Trust Hospital"/>
              <i n="[Orders].[Facility].&amp;[UGMC]" c="UGMC"/>
              <i n="[Orders].[Facility].&amp;[Unicom Retail Depo]" c="Unicom Retail Depo"/>
              <i n="[Orders].[Facility].&amp;[Unicom Wholesale - Ashaiman]" c="Unicom Wholesale - Ashaiman"/>
              <i n="[Orders].[Facility].&amp;[Unicom Wholesale - Dome]" c="Unicom Wholesale - Dome"/>
              <i n="[Orders].[Facility].&amp;[Unicom Wholesale - Kumasi]" c="Unicom Wholesale - Kumasi"/>
              <i n="[Orders].[Facility].&amp;[Unicom Wholesale - Nanakrom]" c="Unicom Wholesale - Nanakrom"/>
              <i n="[Orders].[Facility].&amp;[Unicom Wholesale - Ofankor]" c="Unicom Wholesale - Ofankor"/>
              <i n="[Orders].[Facility].&amp;[Unicom Wholesale - Tantra]" c="Unicom Wholesale - Tantra"/>
              <i n="[Orders].[Facility].&amp;[Valley View SDA Hospital]" c="Valley View SDA Hospital"/>
              <i n="[Orders].[Facility].&amp;[Western Tigers Pharmaceuticals]" c="Western Tigers Pharmaceuticals"/>
              <i n="[Orders].[Facility].&amp;[Worldview Pharmacy]" c="Worldview Pharmacy"/>
            </range>
          </ranges>
        </level>
      </levels>
      <selections count="1">
        <selection n="[Orders].[Facility].&amp;[37 Military Hospital]"/>
      </selections>
    </olap>
  </data>
  <extLst>
    <x:ext xmlns:x15="http://schemas.microsoft.com/office/spreadsheetml/2010/11/main" uri="{470722E0-AACD-4C17-9CDC-17EF765DBC7E}">
      <x15:slicerCacheHideItemsWithNoData count="1">
        <x15:slicerCacheOlapLevelName uniqueName="[Orders].[Facility].[Facility]"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_MonthName2" xr10:uid="{3DC7ECAF-80F2-49B6-B5A5-B3B651DDD71D}" sourceName="[Calendar].[W_MonthName]">
  <pivotTables>
    <pivotTable tabId="9" name="Week Achieved"/>
    <pivotTable tabId="9" name="Month Targets"/>
  </pivotTables>
  <data>
    <olap pivotCacheId="238290970">
      <levels count="2">
        <level uniqueName="[Calendar].[W_MonthName].[(All)]" sourceCaption="(All)" count="0"/>
        <level uniqueName="[Calendar].[W_MonthName].[W_MonthName]" sourceCaption="W_MonthName" count="12">
          <ranges>
            <range startItem="0">
              <i n="[Calendar].[W_MonthName].&amp;[Jan]" c="Jan"/>
              <i n="[Calendar].[W_MonthName].&amp;[Feb]" c="Feb"/>
              <i n="[Calendar].[W_MonthName].&amp;[Mar]" c="Mar"/>
              <i n="[Calendar].[W_MonthName].&amp;[Apr]" c="Apr"/>
              <i n="[Calendar].[W_MonthName].&amp;[May]" c="May"/>
              <i n="[Calendar].[W_MonthName].&amp;[Jun]" c="Jun"/>
              <i n="[Calendar].[W_MonthName].&amp;[Jul]" c="Jul"/>
              <i n="[Calendar].[W_MonthName].&amp;[Aug]" c="Aug"/>
              <i n="[Calendar].[W_MonthName].&amp;[Sep]" c="Sep"/>
              <i n="[Calendar].[W_MonthName].&amp;[Oct]" c="Oct"/>
              <i n="[Calendar].[W_MonthName].&amp;[Nov]" c="Nov"/>
              <i n="[Calendar].[W_MonthName].&amp;[Dec]" c="Dec"/>
            </range>
          </ranges>
        </level>
      </levels>
      <selections count="1">
        <selection n="[Calendar].[W_MonthName].&amp;[Feb]"/>
      </selections>
    </olap>
  </data>
  <extLst>
    <x:ext xmlns:x15="http://schemas.microsoft.com/office/spreadsheetml/2010/11/main" uri="{470722E0-AACD-4C17-9CDC-17EF765DBC7E}">
      <x15:slicerCacheHideItemsWithNoData count="1">
        <x15:slicerCacheOlapLevelName uniqueName="[Calendar].[W_MonthName].[W_MonthName]"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_Type" xr10:uid="{AC8B8A25-3236-487A-8EA9-50390D0FF0DF}" sourceName="[tbl_Customers].[Facility Type]">
  <pivotTables>
    <pivotTable tabId="9" name="TopNBuyers"/>
  </pivotTables>
  <data>
    <olap pivotCacheId="238290970">
      <levels count="2">
        <level uniqueName="[tbl_Customers].[Facility Type].[(All)]" sourceCaption="(All)" count="0"/>
        <level uniqueName="[tbl_Customers].[Facility Type].[Facility Type]" sourceCaption="Facility Type" count="5">
          <ranges>
            <range startItem="0">
              <i n="[tbl_Customers].[Facility Type].&amp;[Public Hospitals]" c="Public Hospitals"/>
              <i n="[tbl_Customers].[Facility Type].&amp;[Retail Pharmacies]" c="Retail Pharmacies"/>
              <i n="[tbl_Customers].[Facility Type].&amp;[Wholesale Pharmacies]" c="Wholesale Pharmacies"/>
              <i n="[tbl_Customers].[Facility Type].&amp;[Private Hospitals]" c="Private Hospitals" nd="1"/>
              <i n="[tbl_Customers].[Facility Type].&amp;" c="(blank)" nd="1"/>
            </range>
          </ranges>
        </level>
      </levels>
      <selections count="1">
        <selection n="[tbl_Customers].[Facility Type].&amp;[Wholesale Pharmacies]"/>
      </selections>
    </olap>
  </data>
  <extLst>
    <x:ext xmlns:x15="http://schemas.microsoft.com/office/spreadsheetml/2010/11/main" uri="{470722E0-AACD-4C17-9CDC-17EF765DBC7E}">
      <x15:slicerCacheHideItemsWithNoData count="1">
        <x15:slicerCacheOlapLevelName uniqueName="[tbl_Customers].[Facility Type].[Facility Type]" count="2"/>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 xr10:uid="{376B198F-3F44-4BAA-B593-47E6B4A99388}" sourceName="Products">
  <pivotTables>
    <pivotTable tabId="56" name="% Contribution to Budget"/>
  </pivotTables>
  <data>
    <tabular pivotCacheId="1889675597" showMissing="0">
      <items count="5">
        <i x="0"/>
        <i x="3" s="1"/>
        <i x="1"/>
        <i x="2"/>
        <i x="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BC0D39D6-0745-4AD0-A70D-B246ABEA8D99}" sourceName="[Calendar].[Date Hierarchy]">
  <pivotTables>
    <pivotTable tabId="9" name="_Sales Summary for Tables"/>
    <pivotTable tabId="9" name="FullYearSales - Quarterly"/>
    <pivotTable tabId="9" name="% Contribution by Quarter"/>
    <pivotTable tabId="9" name="Full Year Target &amp; Achieved"/>
    <pivotTable tabId="9" name="TopNBuyers"/>
    <pivotTable tabId="9" name="SalesTrendPerProduct"/>
    <pivotTable tabId="9" name="Week Target"/>
    <pivotTable tabId="9" name="Month Targets"/>
    <pivotTable tabId="9" name="_Sales Summary for Graphs"/>
    <pivotTable tabId="9" name="Selected Year"/>
    <pivotTable tabId="9" name="Week Achieved"/>
    <pivotTable tabId="9" name="Period Comparisons"/>
  </pivotTables>
  <data>
    <olap pivotCacheId="238290970">
      <levels count="4">
        <level uniqueName="[Calendar].[Date Hierarchy].[(All)]" sourceCaption="(All)" count="0"/>
        <level uniqueName="[Calendar].[Date Hierarchy].[Year]" sourceCaption="Year" count="3" crossFilter="showItemsWithNoData">
          <ranges>
            <range startItem="0">
              <i n="[Calendar].[Date Hierarchy].[Year].&amp;[2022]" c="2022"/>
              <i n="[Calendar].[Date Hierarchy].[Year].&amp;[2023]" c="2023"/>
              <i n="[Calendar].[Date Hierarchy].[Year].&amp;[2024]" c="2024"/>
            </range>
          </ranges>
        </level>
        <level uniqueName="[Calendar].[Date Hierarchy].[Month]" sourceCaption="Month" count="0"/>
        <level uniqueName="[Calendar].[Date Hierarchy].[DateColumn]" sourceCaption="DateColumn" count="0"/>
      </levels>
      <selections count="1">
        <selection n="[Calendar].[Date Hierarchy].[Year].&amp;[2024]"/>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_MonthName3" xr10:uid="{04614827-1154-4583-9271-598C2DBA0FCE}" sourceName="[Calendar].[W_MonthName]">
  <pivotTables>
    <pivotTable tabId="9" name="_Sales Summary for Tables"/>
    <pivotTable tabId="9" name="TopNBuyers"/>
    <pivotTable tabId="9" name="_Sales Summary for Graphs"/>
    <pivotTable tabId="9" name="Period Comparisons"/>
  </pivotTables>
  <data>
    <olap pivotCacheId="238290970">
      <levels count="2">
        <level uniqueName="[Calendar].[W_MonthName].[(All)]" sourceCaption="(All)" count="0"/>
        <level uniqueName="[Calendar].[W_MonthName].[W_MonthName]" sourceCaption="W_MonthName" count="12" crossFilter="showItemsWithNoData">
          <ranges>
            <range startItem="0">
              <i n="[Calendar].[W_MonthName].&amp;[Jan]" c="Jan"/>
              <i n="[Calendar].[W_MonthName].&amp;[Feb]" c="Feb"/>
              <i n="[Calendar].[W_MonthName].&amp;[Mar]" c="Mar"/>
              <i n="[Calendar].[W_MonthName].&amp;[Apr]" c="Apr"/>
              <i n="[Calendar].[W_MonthName].&amp;[May]" c="May"/>
              <i n="[Calendar].[W_MonthName].&amp;[Jun]" c="Jun"/>
              <i n="[Calendar].[W_MonthName].&amp;[Jul]" c="Jul"/>
              <i n="[Calendar].[W_MonthName].&amp;[Aug]" c="Aug"/>
              <i n="[Calendar].[W_MonthName].&amp;[Sep]" c="Sep"/>
              <i n="[Calendar].[W_MonthName].&amp;[Oct]" c="Oct"/>
              <i n="[Calendar].[W_MonthName].&amp;[Nov]" c="Nov"/>
              <i n="[Calendar].[W_MonthName].&amp;[Dec]" c="Dec"/>
            </range>
          </ranges>
        </level>
      </levels>
      <selections count="1">
        <selection n="[Calendar].[W_MonthName].&amp;[Jan]"/>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_Quarter1" xr10:uid="{1ED877F3-7148-4C16-8A90-ACAF2DE2FD2F}" sourceName="[Calendar].[W_Quarter]">
  <pivotTables>
    <pivotTable tabId="9" name="_Sales Summary for Tables"/>
    <pivotTable tabId="9" name="TopNBuyers"/>
    <pivotTable tabId="9" name="_Sales Summary for Graphs"/>
    <pivotTable tabId="9" name="Period Comparisons"/>
  </pivotTables>
  <data>
    <olap pivotCacheId="238290970">
      <levels count="2">
        <level uniqueName="[Calendar].[W_Quarter].[(All)]" sourceCaption="(All)" count="0"/>
        <level uniqueName="[Calendar].[W_Quarter].[W_Quarter]" sourceCaption="W_Quarter" count="4" crossFilter="showItemsWithNoData">
          <ranges>
            <range startItem="0">
              <i n="[Calendar].[W_Quarter].&amp;[Q1]" c="Q1"/>
              <i n="[Calendar].[W_Quarter].&amp;[Q2]" c="Q2" nd="1"/>
              <i n="[Calendar].[W_Quarter].&amp;[Q3]" c="Q3" nd="1"/>
              <i n="[Calendar].[W_Quarter].&amp;[Q4]" c="Q4" nd="1"/>
            </range>
          </ranges>
        </level>
      </levels>
      <selections count="1">
        <selection n="[Calendar].[W_Quarter].[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1" xr10:uid="{B00DB414-817E-4379-8D61-93B29F0D1B60}" sourceName="[Calendar].[Date Hierarchy]">
  <pivotTables>
    <pivotTable tabId="2" name="FacilityStockingStatus"/>
  </pivotTables>
  <data>
    <olap pivotCacheId="801722738">
      <levels count="4">
        <level uniqueName="[Calendar].[Date Hierarchy].[(All)]" sourceCaption="(All)" count="0"/>
        <level uniqueName="[Calendar].[Date Hierarchy].[Year]" sourceCaption="Year" count="3" crossFilter="showItemsWithNoData">
          <ranges>
            <range startItem="0">
              <i n="[Calendar].[Date Hierarchy].[Year].&amp;[2022]" c="2022" nd="1"/>
              <i n="[Calendar].[Date Hierarchy].[Year].&amp;[2023]" c="2023"/>
              <i n="[Calendar].[Date Hierarchy].[Year].&amp;[2024]" c="2024"/>
            </range>
          </ranges>
        </level>
        <level uniqueName="[Calendar].[Date Hierarchy].[Month]" sourceCaption="Month" count="0"/>
        <level uniqueName="[Calendar].[Date Hierarchy].[DateColumn]" sourceCaption="DateColumn" count="0"/>
      </levels>
      <selections count="2">
        <selection n="[Calendar].[Date Hierarchy].[Year].&amp;[2023]"/>
        <selection n="[Calendar].[Date Hierarchy].[Year].&amp;[2024]"/>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A18E4C8-7002-4610-A20F-3FE04ED3793F}" sourceName="[tbl_product_list].[Product]">
  <pivotTables>
    <pivotTable tabId="9" name="SalesTrendPerProduct"/>
    <pivotTable tabId="9" name="TopNBuyers"/>
  </pivotTables>
  <data>
    <olap pivotCacheId="238290970">
      <levels count="2">
        <level uniqueName="[tbl_product_list].[Product].[(All)]" sourceCaption="(All)" count="0"/>
        <level uniqueName="[tbl_product_list].[Product].[Product]" sourceCaption="Product" count="4">
          <ranges>
            <range startItem="0">
              <i n="[tbl_product_list].[Product].&amp;[Acupan Inj]" c="Acupan Inj"/>
              <i n="[tbl_product_list].[Product].&amp;[Bioflor Cap]" c="Bioflor Cap"/>
              <i n="[tbl_product_list].[Product].&amp;[Bioflor Sach]" c="Bioflor Sach"/>
              <i n="[tbl_product_list].[Product].&amp;[Otipax]" c="Otipax"/>
            </range>
          </ranges>
        </level>
      </levels>
      <selections count="1">
        <selection n="[tbl_product_list].[Product].&amp;[Otipax]"/>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2" xr10:uid="{6C8D5473-D1FF-4794-9F7B-316B441F845E}" sourceName="[tbl_Customers].[Territory]">
  <pivotTables>
    <pivotTable tabId="2" name="FacilityStockingStatus"/>
  </pivotTables>
  <data>
    <olap pivotCacheId="801722738">
      <levels count="2">
        <level uniqueName="[tbl_Customers].[Territory].[(All)]" sourceCaption="(All)" count="0"/>
        <level uniqueName="[tbl_Customers].[Territory].[Territory]" sourceCaption="Territory" count="15">
          <ranges>
            <range startItem="0">
              <i n="[tbl_Customers].[Territory].&amp;[Cantonments_Labone]" c="Cantonments_Labone"/>
              <i n="[tbl_Customers].[Territory].&amp;[_Out Station]" c="_Out Station" nd="1"/>
              <i n="[tbl_Customers].[Territory].&amp;[Achimota_Dome_Kwabenya_Haatso]" c="Achimota_Dome_Kwabenya_Haatso" nd="1"/>
              <i n="[tbl_Customers].[Territory].&amp;[AirportCity_Dzorwulu]" c="AirportCity_Dzorwulu" nd="1"/>
              <i n="[tbl_Customers].[Territory].&amp;[Amasaman_Ablekuma_Pokuase_Taifa_Medie]" c="Amasaman_Ablekuma_Pokuase_Taifa_Medie" nd="1"/>
              <i n="[tbl_Customers].[Territory].&amp;[Amrahia_Oyibi_Dodowa]" c="Amrahia_Oyibi_Dodowa" nd="1"/>
              <i n="[tbl_Customers].[Territory].&amp;[Ashaiman]" c="Ashaiman" nd="1"/>
              <i n="[tbl_Customers].[Territory].&amp;[Legon_Madina_Adenta_Oyarifa]" c="Legon_Madina_Adenta_Oyarifa" nd="1"/>
              <i n="[tbl_Customers].[Territory].&amp;[N/A]" c="N/A" nd="1"/>
              <i n="[tbl_Customers].[Territory].&amp;[Spintex_Sakumono]" c="Spintex_Sakumono" nd="1"/>
              <i n="[tbl_Customers].[Territory].&amp;[Tema - Afienya]" c="Tema - Afienya" nd="1"/>
              <i n="[tbl_Customers].[Territory].&amp;[Tema - Dawhenya]" c="Tema - Dawhenya" nd="1"/>
              <i n="[tbl_Customers].[Territory].&amp;[Tema - Main]" c="Tema - Main" nd="1"/>
              <i n="[tbl_Customers].[Territory].&amp;[Teshie_Nungua]" c="Teshie_Nungua" nd="1"/>
              <i n="[tbl_Customers].[Territory].&amp;" c="(blank)" nd="1"/>
            </range>
          </ranges>
        </level>
      </levels>
      <selections count="1">
        <selection n="[tbl_Customers].[Territory].[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2" xr10:uid="{6397CF14-3DE2-485C-90FC-D64AB815AC2E}" sourceName="[tbl_product_list].[Product]">
  <pivotTables>
    <pivotTable tabId="2" name="FacilityStockingStatus"/>
  </pivotTables>
  <data>
    <olap pivotCacheId="801722738">
      <levels count="2">
        <level uniqueName="[tbl_product_list].[Product].[(All)]" sourceCaption="(All)" count="0"/>
        <level uniqueName="[tbl_product_list].[Product].[Product]" sourceCaption="Product" count="4">
          <ranges>
            <range startItem="0">
              <i n="[tbl_product_list].[Product].&amp;[Acupan Inj]" c="Acupan Inj"/>
              <i n="[tbl_product_list].[Product].&amp;[Otipax]" c="Otipax"/>
              <i n="[tbl_product_list].[Product].&amp;[Bioflor Cap]" c="Bioflor Cap" nd="1"/>
              <i n="[tbl_product_list].[Product].&amp;[Bioflor Sach]" c="Bioflor Sach" nd="1"/>
            </range>
          </ranges>
        </level>
      </levels>
      <selections count="1">
        <selection n="[tbl_product_list].[Product].[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3" xr10:uid="{77264F28-8D68-4448-9E19-C6D9A8866081}" sourceName="Territory">
  <pivotTables>
    <pivotTable tabId="70" name="Targeted Customer and Products"/>
    <pivotTable tabId="56" name="PivotTable3"/>
  </pivotTables>
  <data>
    <tabular pivotCacheId="1889675597">
      <items count="14">
        <i x="3"/>
        <i x="1"/>
        <i x="4"/>
        <i x="10"/>
        <i x="5"/>
        <i x="6"/>
        <i x="0"/>
        <i x="7" s="1"/>
        <i x="2"/>
        <i x="12"/>
        <i x="9"/>
        <i x="8"/>
        <i x="11"/>
        <i x="13"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39C1FE82-2961-42F5-A0F4-1D94F095E991}" sourceName="Product">
  <extLst>
    <x:ext xmlns:x15="http://schemas.microsoft.com/office/spreadsheetml/2010/11/main" uri="{2F2917AC-EB37-4324-AD4E-5DD8C200BD13}">
      <x15:tableSlicerCache tableId="1" column="3"/>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05C551A-B731-43D7-813F-768E0A142B41}" sourceName="Year">
  <extLst>
    <x:ext xmlns:x15="http://schemas.microsoft.com/office/spreadsheetml/2010/11/main" uri="{2F2917AC-EB37-4324-AD4E-5DD8C200BD13}">
      <x15:tableSlicerCache tableId="1" column="7" crossFilter="show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0B5D34C-F139-41E2-A17D-BCF1924213D5}" sourceName="Year">
  <extLst>
    <x:ext xmlns:x15="http://schemas.microsoft.com/office/spreadsheetml/2010/11/main" uri="{2F2917AC-EB37-4324-AD4E-5DD8C200BD13}">
      <x15:tableSlicerCache tableId="7" column="5" crossFilter="show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vity" xr10:uid="{371A2AA1-DF53-4B6B-A648-C43DE7AA1B0C}" sourceName="Activity">
  <extLst>
    <x:ext xmlns:x15="http://schemas.microsoft.com/office/spreadsheetml/2010/11/main" uri="{2F2917AC-EB37-4324-AD4E-5DD8C200BD13}">
      <x15:tableSlicerCache tableId="7" column="1" crossFilter="show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_Type1" xr10:uid="{EE82BA29-D4F7-4C4E-B50E-9E9CA1900992}" sourceName="Facility Type">
  <extLst>
    <x:ext xmlns:x15="http://schemas.microsoft.com/office/spreadsheetml/2010/11/main" uri="{2F2917AC-EB37-4324-AD4E-5DD8C200BD13}">
      <x15:tableSlicerCache tableId="11" column="5"/>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_Type2" xr10:uid="{2EEED82C-2212-46E0-B810-D9FDCE16EDAC}" sourceName="Facility Type">
  <extLst>
    <x:ext xmlns:x15="http://schemas.microsoft.com/office/spreadsheetml/2010/11/main" uri="{2F2917AC-EB37-4324-AD4E-5DD8C200BD13}">
      <x15:tableSlicerCache tableId="1" column="12" crossFilter="show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ve?" xr10:uid="{A03FD3C6-43A1-4E9D-9AC3-64C3CD799C1A}" sourceName="Active?">
  <extLst>
    <x:ext xmlns:x15="http://schemas.microsoft.com/office/spreadsheetml/2010/11/main" uri="{2F2917AC-EB37-4324-AD4E-5DD8C200BD13}">
      <x15:tableSlicerCache tableId="11" column="7" crossFilter="show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_Type3" xr10:uid="{39C8DDC7-716B-4BB5-B7A3-BD50D0F4DCDB}" sourceName="Facility Type">
  <extLst>
    <x:ext xmlns:x15="http://schemas.microsoft.com/office/spreadsheetml/2010/11/main" uri="{2F2917AC-EB37-4324-AD4E-5DD8C200BD13}">
      <x15:tableSlicerCache tableId="13" column="5"/>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rgeted?" xr10:uid="{09025193-9527-4C23-8AC8-A606D61D00DB}" sourceName="Targeted?">
  <extLst>
    <x:ext xmlns:x15="http://schemas.microsoft.com/office/spreadsheetml/2010/11/main" uri="{2F2917AC-EB37-4324-AD4E-5DD8C200BD13}">
      <x15:tableSlicerCache tableId="11" column="8"/>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1" xr10:uid="{5F28BADC-7C8D-4C00-B6D8-B2AF73A5813B}" sourceName="Products">
  <extLst>
    <x:ext xmlns:x15="http://schemas.microsoft.com/office/spreadsheetml/2010/11/main" uri="{2F2917AC-EB37-4324-AD4E-5DD8C200BD13}">
      <x15:tableSlicerCache tableId="13" column="6" crossFilter="show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4898543C-86F8-4715-B6D6-19E641D772C5}" sourceName="Territory">
  <extLst>
    <x:ext xmlns:x15="http://schemas.microsoft.com/office/spreadsheetml/2010/11/main" uri="{2F2917AC-EB37-4324-AD4E-5DD8C200BD13}">
      <x15:tableSlicerCache tableId="13" column="13" crossFilter="show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1" xr10:uid="{483218EE-2A1A-4DE6-95FE-59CCD855EB17}" sourceName="Territory">
  <extLst>
    <x:ext xmlns:x15="http://schemas.microsoft.com/office/spreadsheetml/2010/11/main" uri="{2F2917AC-EB37-4324-AD4E-5DD8C200BD13}">
      <x15:tableSlicerCache tableId="11" column="3" crossFilter="show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423E952-045D-4B46-BDEA-252BCE256764}" sourceName="Region">
  <extLst>
    <x:ext xmlns:x15="http://schemas.microsoft.com/office/spreadsheetml/2010/11/main" uri="{2F2917AC-EB37-4324-AD4E-5DD8C200BD13}">
      <x15:tableSlicerCache tableId="11" column="4"/>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lier" xr10:uid="{F8FF83D2-73E3-4F85-976A-8F5440A766CC}" sourceName="Supplier">
  <extLst>
    <x:ext xmlns:x15="http://schemas.microsoft.com/office/spreadsheetml/2010/11/main" uri="{2F2917AC-EB37-4324-AD4E-5DD8C200BD13}">
      <x15:tableSlicerCache tableId="1" column="9"/>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Adjusted" xr10:uid="{A8A7D5E1-4CD5-4C5F-A506-6139706D893A}" sourceName="Month_Adjusted">
  <extLst>
    <x:ext xmlns:x15="http://schemas.microsoft.com/office/spreadsheetml/2010/11/main" uri="{2F2917AC-EB37-4324-AD4E-5DD8C200BD13}">
      <x15:tableSlicerCache tableId="1" column="13" crossFilter="showItemsWithNoData"/>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 xr10:uid="{B5382AFA-9B42-4575-AAB5-7CFB9603C677}" sourceName="Week">
  <extLst>
    <x:ext xmlns:x15="http://schemas.microsoft.com/office/spreadsheetml/2010/11/main" uri="{2F2917AC-EB37-4324-AD4E-5DD8C200BD13}">
      <x15:tableSlicerCache tableId="1" column="14"/>
    </x:ext>
    <x:ext xmlns:x15="http://schemas.microsoft.com/office/spreadsheetml/2010/11/main" uri="{470722E0-AACD-4C17-9CDC-17EF765DBC7E}">
      <x15:slicerCacheHideItemsWithNoData/>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283EA88-C9AB-436F-9448-559AC3DFAB1C}" sourceName="Month">
  <extLst>
    <x:ext xmlns:x15="http://schemas.microsoft.com/office/spreadsheetml/2010/11/main" uri="{2F2917AC-EB37-4324-AD4E-5DD8C200BD13}">
      <x15:tableSlicerCache tableId="7" column="7"/>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FFF8FF0B-173D-415E-A9C1-AE8E97DDF3E2}" sourceName="Status">
  <extLst>
    <x:ext xmlns:x15="http://schemas.microsoft.com/office/spreadsheetml/2010/11/main" uri="{2F2917AC-EB37-4324-AD4E-5DD8C200BD13}">
      <x15:tableSlicerCache tableId="7"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ForWeekTable 2" xr10:uid="{2C029B51-EE47-4E3F-80B7-A9C301B17E83}" cache="Slicer_W_MonthName2" caption="Select Month" columnCount="2" level="1" style="SlicerStyleLight1 - No Border" rowHeight="234950"/>
  <slicer name="Facility Type 2" xr10:uid="{E0F4CC41-CC16-4457-AD07-A8077D148F2B}" cache="Slicer_Facility_Type" caption="Facility Type" columnCount="4" showCaption="0" level="1" style="SlicerStyleLight1 - No Border" rowHeight="234950"/>
  <slicer name="Year Slicer" xr10:uid="{ACA3593A-B0E4-4FFE-9948-0DEE89F22E94}" cache="Slicer_Date_Hierarchy" caption="Year" columnCount="3" showCaption="0" level="1" style="SlicerStyleLight1 - No Border" lockedPosition="1" rowHeight="234950"/>
  <slicer name="W_MonthName" xr10:uid="{6DE48706-9D3A-4413-9F81-93447430F9A2}" cache="Slicer_W_MonthName3" caption="W_MonthName" columnCount="6" showCaption="0" level="1" style="SlicerStyleLight1 - No Border" lockedPosition="1" rowHeight="234950"/>
  <slicer name="W_Quarter" xr10:uid="{1ECE4A78-AD75-4C7A-AAF4-82B3CE0A6837}" cache="Slicer_W_Quarter1" caption="W_Quarter" columnCount="4" showCaption="0" level="1" style="SlicerStyleLight1 - No Border" lockedPosition="1" rowHeight="234950"/>
  <slicer name="Product" xr10:uid="{1FAAE8B7-D0E3-4284-A2BD-59953802FB5D}" cache="Slicer_Product" caption="Product" columnCount="6" showCaption="0" level="1" style="SlicerStyleLight1 - No Bor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s Product Slicer" xr10:uid="{B863C452-380D-4DA6-80B3-E8BB50B329A5}" cache="Slicer_Product1" caption="Product" columnCount="3" showCaption="0" style="SlicerStyleLight1 - No Border" lockedPosition="1" rowHeight="234950"/>
  <slicer name="Year Slicer for Order Tbl" xr10:uid="{749AA66A-D12F-42A6-9813-A96F54E5D0FA}" cache="Slicer_Year" caption="Year" showCaption="0" style="SlicerStyleLight1 - No Border" lockedPosition="1" rowHeight="234950"/>
  <slicer name="Facility Type 1" xr10:uid="{DC1A15AB-11D0-407B-9025-B44DA055D06A}" cache="Slicer_Facility_Type2" caption="Facility Type" columnCount="2" showCaption="0" style="SlicerStyleLight1 - No Border" lockedPosition="1" rowHeight="234950"/>
  <slicer name="Supplier" xr10:uid="{2759C187-942F-4144-8EF6-F6BDF0A9BEE4}" cache="Slicer_Supplier" caption="Supplier" showCaption="0" style="SlicerStyleLight1 - No Border" lockedPosition="1" rowHeight="234950"/>
  <slicer name="Month_Adjusted" xr10:uid="{D619CC65-9189-4BCE-80D1-F5B555EB4650}" cache="Slicer_Month_Adjusted" caption="Month_Adjusted" columnCount="3" showCaption="0" style="SlicerStyleLight1 - No Border" lockedPosition="1" rowHeight="234950"/>
  <slicer name="Week" xr10:uid="{D5B29459-D47A-4A0A-96F6-54E8B3EDD2C2}" cache="Slicer_Week" caption="Week" startItem="4" style="SlicerStyleLight1 - No Border" lockedPosition="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ility Type 3" xr10:uid="{30947266-3EBA-4152-A1B5-077505599F48}" cache="Slicer_Facility_Type3" caption="Facility Type" columnCount="4" showCaption="0" style="SlicerStyleLight1 - No Border" lockedPosition="1" rowHeight="234950"/>
  <slicer name="Products 1" xr10:uid="{14D5DACB-2910-405C-923A-E39FE63AAF66}" cache="Slicer_Products1" caption="Products" columnCount="4" showCaption="0" style="SlicerStyleLight1 - No Border" lockedPosition="1" rowHeight="234950"/>
  <slicer name="Territory" xr10:uid="{47DEE6CE-3372-4945-BDCE-E63691D3FB3D}" cache="Slicer_Territory" caption="Territory" columnCount="3" showCaption="0" style="SlicerStyleLight1 - No Border" lockedPosition="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ility" xr10:uid="{A18E7D8E-B5E7-4AD5-B34B-7B78A53E28AE}" cache="Slicer_Facility" caption="Facility - Run Rate" level="1" style="SlicerStyleLight1 - No Border" rowHeight="234950"/>
  <slicer name="Year" xr10:uid="{6577FC73-2141-4931-B7C9-8A8F949819BE}" cache="Slicer_Date_Hierarchy1" caption="Year" showCaption="0" level="1" style="SlicerStyleLight1 - No Border" rowHeight="234950"/>
  <slicer name="Territory 2" xr10:uid="{AB6AEE38-2B74-43CB-83D4-CF50980F0CE8}" cache="Slicer_Territory2" caption="Territory" level="1" rowHeight="234950"/>
  <slicer name="Product 1" xr10:uid="{7C67F6E8-61E4-4BB7-ACAB-7799DB8CE726}" cache="Slicer_Product2" caption="Product"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ForCMEs" xr10:uid="{07FD04C5-FD9F-433E-9925-E8010ABE7144}" cache="Slicer_Year1" caption="Year" showCaption="0" style="SlicerStyleLight1 - No Border" lockedPosition="1" rowHeight="234950"/>
  <slicer name="Activity" xr10:uid="{9085BFC4-A361-46C1-8908-C1F7FEF05DCB}" cache="Slicer_Activity" caption="Activity" columnCount="2" showCaption="0" style="SlicerStyleLight1 - No Border" lockedPosition="1" rowHeight="234950"/>
  <slicer name="Month" xr10:uid="{D9299CA4-BB3C-414E-99A9-727AD963F949}" cache="Slicer_Month" caption="Month" columnCount="3" showCaption="0" style="SlicerStyleLight1 - No Border" lockedPosition="1" rowHeight="234950"/>
  <slicer name="Status" xr10:uid="{C479C990-45EE-4454-9A5F-98093E6D9D20}" cache="Slicer_Status" caption="Status" style="SlicerStyleLight1 - No Border" lockedPosition="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s" xr10:uid="{C1DDC2EE-C5F5-46A9-B66F-B60F079819A2}" cache="Slicer_Products" caption="Products" columnCount="7" style="SlicerStyleLight1 - No Border" lockedPosition="1" rowHeight="234950"/>
  <slicer name="Territory 3" xr10:uid="{FED90723-9B14-467E-BB86-6759964DE057}" cache="Slicer_Territory3" caption="Territory" columnCount="4" lockedPosition="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ility Type" xr10:uid="{88F23266-FD25-483B-9B0C-6097D7D7A163}" cache="Slicer_Facility_Type1" caption="Facility Type" columnCount="3" showCaption="0" style="SlicerStyleLight1 - No Border" lockedPosition="1" rowHeight="234950"/>
  <slicer name="Active?" xr10:uid="{773D5C38-7B96-4B57-BAFC-FB15D62C27FF}" cache="Slicer_Active?" caption="Column2" showCaption="0" style="SlicerStyleLight1 - No Border" lockedPosition="1" rowHeight="234950"/>
  <slicer name="Targeted?" xr10:uid="{3A0B405E-586D-4CCD-B5FA-1972E39CF60E}" cache="Slicer_Targeted?" caption="Column3" showCaption="0" style="SlicerStyleLight1 - No Border" lockedPosition="1" rowHeight="234950"/>
  <slicer name="Territory 1" xr10:uid="{F2CC084B-14C3-492E-B625-1813DC1C2595}" cache="Slicer_Territory1" caption="Territory" columnCount="4" showCaption="0" style="SlicerStyleLight1 - No Border" lockedPosition="1" rowHeight="234950"/>
  <slicer name="Region" xr10:uid="{5B3305EF-90BD-41C7-84C9-C48BBCDC0E1F}" cache="Slicer_Region" caption="Region" columnCount="2" showCaption="0" style="SlicerStyleLight1 - No Border" lockedPosition="1" rowHeight="234950"/>
</slicers>
</file>

<file path=xl/tables/_rels/table1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C4A203-2418-40E1-A8FF-A6BAF9596023}" name="tbl_orders" displayName="tbl_orders" ref="C12:Q358" totalsRowShown="0" headerRowDxfId="484" dataDxfId="482" headerRowBorderDxfId="483" tableBorderDxfId="481" totalsRowBorderDxfId="480">
  <autoFilter ref="C12:Q358" xr:uid="{DFC4A203-2418-40E1-A8FF-A6BAF9596023}">
    <filterColumn colId="8">
      <filters>
        <filter val="2024"/>
      </filters>
    </filterColumn>
  </autoFilter>
  <sortState xmlns:xlrd2="http://schemas.microsoft.com/office/spreadsheetml/2017/richdata2" ref="C314:Q358">
    <sortCondition ref="C12:C358"/>
  </sortState>
  <tableColumns count="15">
    <tableColumn id="1" xr3:uid="{B810EF13-257B-4943-A817-3D91A19B5C30}" name="InvoiceDate" dataDxfId="479"/>
    <tableColumn id="2" xr3:uid="{13A664D0-E8A4-4202-82B5-3B8D249F1AAB}" name="Facility" dataDxfId="478"/>
    <tableColumn id="3" xr3:uid="{B624BE35-25E1-4795-968F-92F154F601F5}" name="Product" dataDxfId="477"/>
    <tableColumn id="4" xr3:uid="{BB9D405F-0C0A-42F9-9052-1176C57E7777}" name="Purchased_Qty" dataDxfId="476"/>
    <tableColumn id="6" xr3:uid="{87FE0635-27F5-4A32-905D-BF0999F3AE00}" name="Other Rep" dataDxfId="475"/>
    <tableColumn id="9" xr3:uid="{6F8E6F29-BBA3-4468-9204-F8F96D6F3F73}" name="Supplier" dataDxfId="474"/>
    <tableColumn id="10" xr3:uid="{15571AC5-00D4-46F8-9930-E2EB6F90125E}" name="Note" dataDxfId="473"/>
    <tableColumn id="5" xr3:uid="{5C305DB7-B06C-496A-B2EC-C0C2BFB9E8A2}" name="Qty_" dataDxfId="472">
      <calculatedColumnFormula>tbl_orders[[#This Row],[Purchased_Qty]]-tbl_orders[[#This Row],[Other Rep]]</calculatedColumnFormula>
    </tableColumn>
    <tableColumn id="7" xr3:uid="{1A04E355-9CD0-4D64-9255-88619B13026C}" name="Year" dataDxfId="471">
      <calculatedColumnFormula>YEAR(tbl_orders[[#This Row],[InvoiceDate]])</calculatedColumnFormula>
    </tableColumn>
    <tableColumn id="8" xr3:uid="{8AE1176D-0BFF-4B65-8D0D-A4E0FA9D15E4}" name="Month_Normal" dataDxfId="470">
      <calculatedColumnFormula>TEXT(tbl_orders[[#This Row],[InvoiceDate]],"mmm")</calculatedColumnFormula>
    </tableColumn>
    <tableColumn id="11" xr3:uid="{7C225A7E-B5F6-4AC1-8811-5C1713D23B0A}" name="Visible" dataDxfId="469">
      <calculatedColumnFormula>SUBTOTAL(3,tbl_orders[[#This Row],[Facility]])</calculatedColumnFormula>
    </tableColumn>
    <tableColumn id="12" xr3:uid="{164B0536-BF26-487E-96B6-136C7BAF926B}" name="Facility Type" dataDxfId="468">
      <calculatedColumnFormula>INDEX(
      tbl_Customers[Facility Type], MATCH(tbl_orders[[#This Row],[Facility]],tbl_Customers[Facility],0))</calculatedColumnFormula>
    </tableColumn>
    <tableColumn id="13" xr3:uid="{91DC7BE4-21DF-4F4C-B9D4-4965DEF94027}" name="Month_Adjusted" dataDxfId="467">
      <calculatedColumnFormula>IF(
   tbl_orders[[#This Row],[Week]] = 53,
    IF(
        MONTH(DATE(YEAR(TODAY()), 12, 31)) = 12,
        TEXT(DATE(YEAR(TODAY()), 12, 31 - WEEKDAY(DATE(YEAR(TODAY()), 12, 31)) + 1), "mmm"),
        TEXT(DATE(YEAR(TODAY()), 1,tbl_orders[[#This Row],[Week]] * 7 - 2 - WEEKDAY(DATE(YEAR(TODAY()), 1, 1))), "mmm")
    ),
    TEXT(DATE(YEAR(TODAY()), 1, tbl_orders[[#This Row],[Week]] * 7 - 2 - WEEKDAY(DATE(YEAR(TODAY()), 1, 1))), "mmm")
)</calculatedColumnFormula>
    </tableColumn>
    <tableColumn id="14" xr3:uid="{C9434585-4024-45B5-BD9B-E662B4744BA2}" name="Week" dataDxfId="466">
      <calculatedColumnFormula>WEEKNUM(tbl_orders[[#This Row],[InvoiceDate]])</calculatedColumnFormula>
    </tableColumn>
    <tableColumn id="15" xr3:uid="{73849307-ADED-48AC-B6B4-A550D73B7C8B}" name="Adjusted_Inv_Month" dataDxfId="465">
      <calculatedColumnFormula>IF(
   tbl_orders[[#This Row],[Week]] = 53,
    IF(
        MONTH(DATE(YEAR(TODAY()), 12, 31)) = 12,
        DATE(YEAR(TODAY()), 12, 31 - WEEKDAY(DATE(YEAR(TODAY()), 12, 31)) + 1),
        DATE(YEAR(TODAY()), 1,tbl_orders[[#This Row],[Week]] * 7 - 2 - WEEKDAY(DATE(YEAR(TODAY()), 1, 1)))
    ),
    DATE(YEAR(TODAY()), 1,tbl_orders[[#This Row],[Week]] * 7 - 2 - WEEKDAY(DATE(YEAR(TODAY()), 1, 1)))
)</calculatedColumnFormula>
    </tableColumn>
  </tableColumns>
  <tableStyleInfo name="Facilities_Notes-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E790395-EA2F-4F0F-8C70-FFFB6060CF9D}" name="Table8" displayName="Table8" ref="B2:H18" totalsRowShown="0" headerRowDxfId="464" dataDxfId="463">
  <autoFilter ref="B2:H18" xr:uid="{6E790395-EA2F-4F0F-8C70-FFFB6060CF9D}"/>
  <sortState xmlns:xlrd2="http://schemas.microsoft.com/office/spreadsheetml/2017/richdata2" ref="B3:H18">
    <sortCondition ref="B2:B18"/>
  </sortState>
  <tableColumns count="7">
    <tableColumn id="3" xr3:uid="{6EEAF0AD-2974-4491-B3D9-235613E27E83}" name="Facility" dataDxfId="462"/>
    <tableColumn id="4" xr3:uid="{83A60469-51C8-4EFF-938F-F19D7CD55DC3}" name="Product" dataDxfId="461"/>
    <tableColumn id="5" xr3:uid="{DB606CA8-37EB-46B7-B55E-871B72F29462}" name="Qty" dataDxfId="460"/>
    <tableColumn id="8" xr3:uid="{CD33764E-5365-4AFB-9530-4E73F8B797DC}" name="Other Rep" dataDxfId="459"/>
    <tableColumn id="6" xr3:uid="{751D720F-B20D-491B-B754-E338B9A13388}" name="Notes" dataDxfId="458"/>
    <tableColumn id="9" xr3:uid="{9F4EC8F8-646C-46ED-9B17-6FD98EFF8AD4}" name="My Qty" dataDxfId="457">
      <calculatedColumnFormula>Table8[[#This Row],[Qty]]-Table8[[#This Row],[Other Rep]]</calculatedColumnFormula>
    </tableColumn>
    <tableColumn id="10" xr3:uid="{94883ECD-8C44-41CF-8B2F-778C547854B7}" name="Note" dataDxfId="45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8D6A711-CAAB-4A68-906C-DFE8440A7DF9}" name="tbl_targeted_CustomerList" displayName="tbl_targeted_CustomerList" ref="A6:AA221" totalsRowShown="0" headerRowDxfId="452" dataDxfId="451">
  <autoFilter ref="A6:AA221" xr:uid="{A8D6A711-CAAB-4A68-906C-DFE8440A7DF9}"/>
  <sortState xmlns:xlrd2="http://schemas.microsoft.com/office/spreadsheetml/2017/richdata2" ref="A7:AA221">
    <sortCondition ref="AA6:AA221"/>
  </sortState>
  <tableColumns count="27">
    <tableColumn id="5" xr3:uid="{814B967F-1EBC-40AB-90C6-A52B65B9D682}" name="Facility Type" dataDxfId="450">
      <calculatedColumnFormula>_xlfn.IFNA(INDEX(tbl_Customers[Facility Type], MATCH(tbl_targeted_CustomerList[[#This Row],[Facility]],tbl_Customers[Facility],0)),"")</calculatedColumnFormula>
    </tableColumn>
    <tableColumn id="13" xr3:uid="{51A88661-1EF8-4D54-969D-0D750B8013A4}" name="Territory" dataDxfId="449">
      <calculatedColumnFormula>_xlfn.IFNA(INDEX(tbl_Customers[Territory], MATCH(tbl_targeted_CustomerList[[#This Row],[Facility]],tbl_Customers[Facility],0)),"")</calculatedColumnFormula>
    </tableColumn>
    <tableColumn id="31" xr3:uid="{68CA791D-CAF1-4E60-87AF-BEDE1977F821}" name="Visible" dataDxfId="448">
      <calculatedColumnFormula>SUBTOTAL(3,tbl_targeted_CustomerList[[#This Row],[Facility]])</calculatedColumnFormula>
    </tableColumn>
    <tableColumn id="2" xr3:uid="{165E4AC9-3172-4F96-8440-5E83D926DBD4}" name="Facility" dataDxfId="447"/>
    <tableColumn id="6" xr3:uid="{B09646BC-1FDA-411D-8499-05D6FC5F4B7B}" name="Products" dataDxfId="446"/>
    <tableColumn id="33" xr3:uid="{8F9438E3-FF01-41D3-90DC-E2C9A90ABCF7}" name="Total Purc Qty" dataDxfId="445">
      <calculatedColumnFormula>SUMIFS(
     tbl_orders[Purchased_Qty],
     tbl_orders[Facility],tbl_targeted_CustomerList[[#This Row],[Facility]],
     tbl_orders[Product],tbl_targeted_CustomerList[[#This Row],[Products]])</calculatedColumnFormula>
    </tableColumn>
    <tableColumn id="34" xr3:uid="{C20E5B13-69AD-4362-842F-0B32ECCA0775}" name="Rec Total Qty" dataDxfId="444">
      <calculatedColumnFormula>SUMIFS(
     tbl_orders[Qty_],
     tbl_orders[Facility],tbl_targeted_CustomerList[[#This Row],[Facility]],
     tbl_orders[Product],tbl_targeted_CustomerList[[#This Row],[Products]])</calculatedColumnFormula>
    </tableColumn>
    <tableColumn id="8" xr3:uid="{6D1743DA-2CD6-49D5-A896-33602CFA0F29}" name="PYs Purc Qty" dataDxfId="443">
      <calculatedColumnFormula>SUMIFS(
    tbl_orders[Purchased_Qty],
    tbl_orders[Facility], tbl_targeted_CustomerList[[#This Row],[Facility]],
    tbl_orders[Product], tbl_targeted_CustomerList[[#This Row],[Products]],
    tbl_orders[Year], "&lt;="&amp;$E$2-1
)</calculatedColumnFormula>
    </tableColumn>
    <tableColumn id="10" xr3:uid="{FE2923AE-D05A-4EF8-AC54-2CC5A94AA766}" name="PYs Rec Qty" dataDxfId="442">
      <calculatedColumnFormula>SUMIFS(
     tbl_orders[Qty_],
     tbl_orders[Facility], tbl_targeted_CustomerList[[#This Row],[Facility]],
     tbl_orders[Product],tbl_targeted_CustomerList[[#This Row],[Products]],
     tbl_orders[Year],"&lt;="&amp;$E$2-1
)</calculatedColumnFormula>
    </tableColumn>
    <tableColumn id="9" xr3:uid="{548B6FB2-B778-4A44-B75A-E7B184F907A3}" name="PYs Run Rate" dataDxfId="441">
      <calculatedColumnFormula array="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calculatedColumnFormula>
    </tableColumn>
    <tableColumn id="28" xr3:uid="{DE569B91-5196-4566-A904-E5ED04FBBB4D}" name="My PYs Run Rate" dataDxfId="440">
      <calculatedColumnFormula array="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calculatedColumnFormula>
    </tableColumn>
    <tableColumn id="27" xr3:uid="{F097C34D-7550-4EF7-BA7B-642729A4DADC}" name="2024 Forecast Usage" dataDxfId="439">
      <calculatedColumnFormula>IFERROR(IF(
     tbl_targeted_CustomerList[[#This Row],[PYs Run Rate]]="-", tbl_targeted_CustomerList[[#This Row],[PYs Rec Qty]],  tbl_targeted_CustomerList[[#This Row],[My PYs Run Rate]]*$E$4
), "")</calculatedColumnFormula>
    </tableColumn>
    <tableColumn id="32" xr3:uid="{184B7DFF-4BCA-4838-992E-2B53CF7C9E19}" name="2024 Forecast Purchase Qty" dataDxfId="438">
      <calculatedColumnFormula>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calculatedColumnFormula>
    </tableColumn>
    <tableColumn id="7" xr3:uid="{F5D055F3-DFA1-4F41-ADE4-C8AE6D06360B}" name="2024 Allocation" dataDxfId="437"/>
    <tableColumn id="20" xr3:uid="{06E65AD3-5637-4687-88B0-D803F1BC60FD}" name="2024 Current Predicted Ach" dataDxfId="436">
      <calculatedColumnFormula>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calculatedColumnFormula>
    </tableColumn>
    <tableColumn id="14" xr3:uid="{E664B5B6-629D-4CB8-A8D7-025EE496B415}" name="2024 Achieved" dataDxfId="435">
      <calculatedColumnFormula>SUMIFS(
     tbl_orders[Qty_],
     tbl_orders[Facility], tbl_targeted_CustomerList[[#This Row],[Facility]],
     tbl_orders[Product],tbl_targeted_CustomerList[[#This Row],[Products]],
     tbl_orders[Year],2024
)</calculatedColumnFormula>
    </tableColumn>
    <tableColumn id="15" xr3:uid="{C68F58BC-FCFC-4C8B-872A-56BB9D2573D2}" name="2024 % Achieved" dataDxfId="434" dataCellStyle="Percent">
      <calculatedColumnFormula>tbl_targeted_CustomerList[[#This Row],[2024 Achieved]]/tbl_targeted_CustomerList[[#This Row],[2024 Allocation]]</calculatedColumnFormula>
    </tableColumn>
    <tableColumn id="3" xr3:uid="{732967F1-90BA-409D-BA95-0B997C761655}" name="First Purc Date" dataDxfId="433">
      <calculatedColumnFormula>IF(tbl_targeted_CustomerList[[#This Row],[PYs Purc Qty]] = 0, "",
    _xlfn.MINIFS(tbl_orders[InvoiceDate],
        tbl_orders[Facility], tbl_targeted_CustomerList[[#This Row],[Facility]],
        tbl_orders[Product], tbl_targeted_CustomerList[[#This Row],[Products]])
)</calculatedColumnFormula>
    </tableColumn>
    <tableColumn id="25" xr3:uid="{F6E21245-7FC4-480F-99AD-2532CAFBAD42}" name="Last Purc Date PY" dataDxfId="432">
      <calculatedColumnFormula array="1">IF(
    tbl_targeted_CustomerList[[#This Row],[PYs Purc Qty]] = 0,
    "",
    MAX(
        IF(
            (YEAR(tbl_orders[InvoiceDate]) &lt;= $E$2-1) *
            (tbl_orders[Facility] = tbl_targeted_CustomerList[[#This Row],[Facility]]) *
            (tbl_orders[Product] = tbl_targeted_CustomerList[[#This Row],[Products]]),
            tbl_orders[InvoiceDate]
        )
    )
)</calculatedColumnFormula>
    </tableColumn>
    <tableColumn id="11" xr3:uid="{C12E3ED4-FB0B-4112-BFAD-6E88E6C3111F}" name="Projected_x000a_Growth" dataDxfId="431">
      <calculatedColumnFormula>IFERROR(tbl_targeted_CustomerList[[#This Row],[2024 Allocation]]/tbl_targeted_CustomerList[[#This Row],[PYs Rec Qty]]-1,"")</calculatedColumnFormula>
    </tableColumn>
    <tableColumn id="12" xr3:uid="{5DE85C28-136A-4602-AC52-4B6319A8DD5E}" name="Contribution _x000a_to 2024 Target" dataDxfId="430">
      <calculatedColumnFormula>_xlfn.IFNA(
tbl_targeted_CustomerList[[#This Row],[2024 Allocation]]/INDEX(tbl_Territory_PlanSummary[2024 Target],MATCH(tbl_targeted_CustomerList[[#This Row],[Products]],tbl_Territory_PlanSummary[SKUs],0)),
"")</calculatedColumnFormula>
    </tableColumn>
    <tableColumn id="1" xr3:uid="{BF4A5E0A-85ED-490A-944B-85158FEDFDB5}" name="Strategy" dataDxfId="429"/>
    <tableColumn id="4" xr3:uid="{2B96F003-A9C5-4E45-A4FE-75D7E149AB5B}" name="Run Rate" dataDxfId="428">
      <calculatedColumnFormula array="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calculatedColumnFormula>
    </tableColumn>
    <tableColumn id="16" xr3:uid="{78947080-7177-4B94-A6BB-7ADD69927E22}" name="My Run Rate" dataDxfId="427">
      <calculatedColumnFormula array="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calculatedColumnFormula>
    </tableColumn>
    <tableColumn id="17" xr3:uid="{377FF2C1-68D1-4306-A199-D3A7912976A9}" name="Last Purc Date" dataDxfId="426">
      <calculatedColumnFormula array="1">IF(
    tbl_targeted_CustomerList[[#This Row],[Rec Total Qty]] = 0,
    "",
    MAX(
        IF(
            (tbl_orders[Facility] = tbl_targeted_CustomerList[[#This Row],[Facility]]) *
            (tbl_orders[Product] = tbl_targeted_CustomerList[[#This Row],[Products]]),
            tbl_orders[InvoiceDate]
        )
    )
)</calculatedColumnFormula>
    </tableColumn>
    <tableColumn id="26" xr3:uid="{368F8EAD-39E2-4F9B-86B0-5CE4E4078EAF}" name="Last Purchase Qty" dataDxfId="20">
      <calculatedColumnFormula array="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calculatedColumnFormula>
    </tableColumn>
    <tableColumn id="29" xr3:uid="{70F75275-02E4-48F0-95B2-145AEA19C0AA}" name="Next Purchase Date" dataDxfId="425">
      <calculatedColumnFormula>IFERROR(tbl_targeted_CustomerList[[#This Row],[Last Purc Date]]+
ROUND(tbl_targeted_CustomerList[[#This Row],[Last Purchase Qty]]/tbl_targeted_CustomerList[[#This Row],[My Run Rate]]*30,0),"")</calculatedColumnFormula>
    </tableColumn>
  </tableColumns>
  <tableStyleInfo name="Facilities_Notes-sty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CE8C57-6F2B-4B6F-9991-A7A4FC724736}" name="tbl_CME" displayName="tbl_CME" ref="C11:L77" totalsRowShown="0" headerRowDxfId="406" dataDxfId="404" headerRowBorderDxfId="405" tableBorderDxfId="403" totalsRowBorderDxfId="402">
  <autoFilter ref="C11:L77" xr:uid="{5FCE8C57-6F2B-4B6F-9991-A7A4FC724736}">
    <filterColumn colId="6">
      <filters>
        <filter val="2024"/>
      </filters>
    </filterColumn>
    <filterColumn colId="7">
      <filters>
        <filter val="Jan"/>
        <filter val="Feb"/>
      </filters>
    </filterColumn>
  </autoFilter>
  <sortState xmlns:xlrd2="http://schemas.microsoft.com/office/spreadsheetml/2017/richdata2" ref="C12:K72">
    <sortCondition ref="D11:D72"/>
  </sortState>
  <tableColumns count="10">
    <tableColumn id="1" xr3:uid="{FFBEE5F0-8FF9-48BB-B39E-9EB0FC05AF2B}" name="Activity" dataDxfId="401"/>
    <tableColumn id="2" xr3:uid="{CDC7E641-4CA8-4F74-AE95-9894A106458A}" name="Date" dataDxfId="400"/>
    <tableColumn id="8" xr3:uid="{BEDF0BBD-44DD-4362-A0CD-CDF036856C66}" name="Facility" dataDxfId="399" dataCellStyle="Normal 2 2"/>
    <tableColumn id="3" xr3:uid="{D5E1BC3B-4D12-4937-9E99-82BA34F71341}" name="Group/Dept" dataDxfId="398"/>
    <tableColumn id="4" xr3:uid="{6A7143B5-B2A4-4224-9E47-7136EE5EC5CB}" name="SKU(s)" dataDxfId="397"/>
    <tableColumn id="10" xr3:uid="{B17E33B7-724D-4010-8646-B13891DF2C81}" name="Impact" dataDxfId="396" dataCellStyle="Normal 2 2"/>
    <tableColumn id="5" xr3:uid="{02C2E80F-9B8C-4317-A09A-405464C5F669}" name="Year" dataDxfId="395">
      <calculatedColumnFormula>IF(tbl_CME[[#This Row],[Date]]="",YEAR(TODAY()),YEAR(tbl_CME[[#This Row],[Date]]))</calculatedColumnFormula>
    </tableColumn>
    <tableColumn id="7" xr3:uid="{A8C6D12D-4118-4E40-9994-42D7A873325D}" name="Month" dataDxfId="394">
      <calculatedColumnFormula>IF(
   tbl_CME[[#This Row],[Week]] = 53,
    IF(
        MONTH(DATE(YEAR(TODAY()), 12, 31)) = 12,
        TEXT(DATE(YEAR(TODAY()), 12, 31 - WEEKDAY(DATE(YEAR(TODAY()), 12, 31)) + 1), "mmm"),
        TEXT(DATE(YEAR(TODAY()), 1,tbl_CME[[#This Row],[Week]] * 7 - 2 - WEEKDAY(DATE(YEAR(TODAY()), 1, 1))), "mmm")
    ),
    TEXT(DATE(YEAR(TODAY()), 1,tbl_CME[[#This Row],[Week]] * 7 - 2 - WEEKDAY(DATE(YEAR(TODAY()), 1, 1))), "mmm")
)</calculatedColumnFormula>
    </tableColumn>
    <tableColumn id="9" xr3:uid="{B288E66E-EAC1-4C9E-A5A3-CEA17FF63A70}" name="Week" dataDxfId="393">
      <calculatedColumnFormula>WEEKNUM(tbl_CME[[#This Row],[Date]])</calculatedColumnFormula>
    </tableColumn>
    <tableColumn id="6" xr3:uid="{C6304D92-313B-422F-83ED-64998367356C}" name="Status" dataDxfId="392" dataCellStyle="Normal 2 2"/>
  </tableColumns>
  <tableStyleInfo name="Facilities_Notes-sty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8C2C60-C37C-43F0-84E4-FF6697715C67}" name="tbl_Territory_PlanSummary" displayName="tbl_Territory_PlanSummary" ref="H10:M25" totalsRowShown="0" headerRowDxfId="244" dataDxfId="243">
  <autoFilter ref="H10:M25" xr:uid="{8F8C2C60-C37C-43F0-84E4-FF6697715C67}"/>
  <tableColumns count="6">
    <tableColumn id="1" xr3:uid="{2B399C53-338B-405E-B1D6-708F9EC1E75A}" name="SKUs" dataDxfId="242">
      <calculatedColumnFormula>IFERROR(Product_List!B3,"")</calculatedColumnFormula>
    </tableColumn>
    <tableColumn id="2" xr3:uid="{50D44443-503D-41B1-8E9C-DBFF0905B59A}" name="2024 Target" dataDxfId="241">
      <calculatedColumnFormula array="1">IFERROR(SUMPRODUCT(
    (YEAR(tbl_product_target[Date])=2024)*1,
    INDEX(tbl_product_target[],,MATCH(tbl_Territory_PlanSummary[[#This Row],[SKUs]],tbl_product_target[#Headers],0))
),"")</calculatedColumnFormula>
    </tableColumn>
    <tableColumn id="3" xr3:uid="{4BB00010-2A44-44A1-9845-CAD8AF52BA33}" name="Shared" dataDxfId="240">
      <calculatedColumnFormula array="1">SUMPRODUCT(
     1*(tbl_targeted_CustomerList[Products]=tbl_Territory_PlanSummary[[#This Row],[SKUs]]),
      tbl_targeted_CustomerList[2024 Allocation])</calculatedColumnFormula>
    </tableColumn>
    <tableColumn id="4" xr3:uid="{614A65E0-9574-40C3-869D-38966F0334CA}" name="Balance" dataDxfId="239">
      <calculatedColumnFormula>IFERROR(I11-J11,"")</calculatedColumnFormula>
    </tableColumn>
    <tableColumn id="5" xr3:uid="{95E16B88-64AB-4341-842A-B8C3E3592B72}" name="% Shared" dataDxfId="238" dataCellStyle="Percent">
      <calculatedColumnFormula>IFERROR(tbl_Territory_PlanSummary[[#This Row],[Shared]]/tbl_Territory_PlanSummary[[#This Row],[2024 Target]],"")</calculatedColumnFormula>
    </tableColumn>
    <tableColumn id="6" xr3:uid="{2CE5A9FA-5E0E-461F-A789-631A4795C64D}" name="# of Facilities" dataDxfId="237">
      <calculatedColumnFormula>COUNTIFS(tbl_targeted_CustomerList[Products],tbl_Territory_PlanSummary[[#This Row],[SKUs]],tbl_targeted_CustomerList[2024 Allocation],"&gt;0")</calculatedColumnFormula>
    </tableColumn>
  </tableColumns>
  <tableStyleInfo name="Facilities_Notes-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F8AF12E-E85C-4F1A-91EE-0B13DE6C7849}" name="Table5" displayName="Table5" ref="O10:T25" totalsRowShown="0" headerRowDxfId="236" dataDxfId="235" dataCellStyle="Comma">
  <autoFilter ref="O10:T25" xr:uid="{1F8AF12E-E85C-4F1A-91EE-0B13DE6C7849}"/>
  <tableColumns count="6">
    <tableColumn id="1" xr3:uid="{E5D2FA30-1B97-4FC3-AFD7-D6191CDD29C0}" name="SKUs" dataDxfId="234">
      <calculatedColumnFormula>IFERROR(Product_List!B3,"")</calculatedColumnFormula>
    </tableColumn>
    <tableColumn id="2" xr3:uid="{C6D5FA04-9DB9-45DA-9615-A0455075A1C8}" name="Public Hospitals" dataDxfId="233" dataCellStyle="Comma">
      <calculatedColumnFormula array="1">IFERROR(SUMPRODUCT(
     1*(tbl_targeted_CustomerList[Products]=$O11),
     1*(tbl_targeted_CustomerList[Facility Type]=P$10),
     tbl_targeted_CustomerList[2024 Allocation]
) &amp; " (" &amp;
ROUND(SUMPRODUCT(
     1*(tbl_targeted_CustomerList[Products]=$O11),
     1*(tbl_targeted_CustomerList[Facility Type]=P$10),
     tbl_targeted_CustomerList[2024 Allocation]
)/$I11*100,0) &amp; "%)", "")</calculatedColumnFormula>
    </tableColumn>
    <tableColumn id="3" xr3:uid="{ABF134C4-080B-4318-B9E3-4B3DEC78C68A}" name="Private Hospitals" dataDxfId="232" dataCellStyle="Comma">
      <calculatedColumnFormula array="1">IFERROR(SUMPRODUCT(
     1*(tbl_targeted_CustomerList[Products]=$O11),
     1*(tbl_targeted_CustomerList[Facility Type]=Q$10),
     tbl_targeted_CustomerList[2024 Allocation]
) &amp; " (" &amp;
ROUND(SUMPRODUCT(
     1*(tbl_targeted_CustomerList[Products]=$O11),
     1*(tbl_targeted_CustomerList[Facility Type]=Q$10),
     tbl_targeted_CustomerList[2024 Allocation]
)/$I11*100,0) &amp; "%)", "")</calculatedColumnFormula>
    </tableColumn>
    <tableColumn id="4" xr3:uid="{15E20754-C8E7-421C-8995-97131FAD0A8D}" name="Retail Pharmacies" dataDxfId="231" dataCellStyle="Comma">
      <calculatedColumnFormula array="1">IFERROR(SUMPRODUCT(
     1*(tbl_targeted_CustomerList[Products]=$O11),
     1*(tbl_targeted_CustomerList[Facility Type]=R$10),
     tbl_targeted_CustomerList[2024 Allocation]
) &amp; " (" &amp;
ROUND(SUMPRODUCT(
     1*(tbl_targeted_CustomerList[Products]=$O11),
     1*(tbl_targeted_CustomerList[Facility Type]=R$10),
     tbl_targeted_CustomerList[2024 Allocation]
)/$I11*100,0) &amp; "%)", "")</calculatedColumnFormula>
    </tableColumn>
    <tableColumn id="5" xr3:uid="{4B31026A-D9BA-4B67-B506-64395CDC890A}" name="Wholesale Pharmacies" dataDxfId="230" dataCellStyle="Comma">
      <calculatedColumnFormula array="1">IFERROR(SUMPRODUCT(
     1*(tbl_targeted_CustomerList[Products]=$O11),
     1*(tbl_targeted_CustomerList[Facility Type]=S$10),
     tbl_targeted_CustomerList[2024 Allocation]
) &amp; " (" &amp;
ROUND(SUMPRODUCT(
     1*(tbl_targeted_CustomerList[Products]=$O11),
     1*(tbl_targeted_CustomerList[Facility Type]=S$10),
     tbl_targeted_CustomerList[2024 Allocation]
)/$I11*100,0) &amp; "%)","")</calculatedColumnFormula>
    </tableColumn>
    <tableColumn id="6" xr3:uid="{D3F2E86F-C16E-439A-9D3F-186AC0E40BE4}" name="Total" dataDxfId="229" dataCellStyle="Comma">
      <calculatedColumnFormula array="1">IFERROR(SUMPRODUCT(
     1*(tbl_targeted_CustomerList[Products]=$O11),
     tbl_targeted_CustomerList[2024 Allocation]
) &amp; " (" &amp;
ROUND(SUMPRODUCT(
     1*(tbl_targeted_CustomerList[Products]=$O11),
     tbl_targeted_CustomerList[2024 Allocation]
)/$I11*100,0) &amp; "%)","")</calculatedColumnFormula>
    </tableColumn>
  </tableColumns>
  <tableStyleInfo name="Facilities_Notes-sty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B11F3D0-A594-4EA1-A6A8-7FD337A27721}" name="Field_Trip_Cycle" displayName="Field_Trip_Cycle" ref="H12:K25" headerRowDxfId="91">
  <autoFilter ref="H12:K25" xr:uid="{AB11F3D0-A594-4EA1-A6A8-7FD337A27721}"/>
  <sortState xmlns:xlrd2="http://schemas.microsoft.com/office/spreadsheetml/2017/richdata2" ref="H13:K25">
    <sortCondition descending="1" ref="K12:K25"/>
  </sortState>
  <tableColumns count="4">
    <tableColumn id="1" xr3:uid="{A8B24FCA-06A5-4616-8BA6-80BDF65DF87A}" name="#"/>
    <tableColumn id="2" xr3:uid="{DCB202D8-D875-4E2D-B3E5-3C16F0325AD8}" name="Territory" dataDxfId="90"/>
    <tableColumn id="3" xr3:uid="{F1F79A0D-659F-4424-AA06-177ECC7E0E66}" name="Rounds Per Cycle" dataDxfId="89" dataCellStyle="Normal 2">
      <calculatedColumnFormula>COUNTIFS($I$1:$N$6,H13)</calculatedColumnFormula>
    </tableColumn>
    <tableColumn id="4" xr3:uid="{906CDD38-FEEA-4A99-8F8A-479091B1ED40}" name="# of Facilities Targeted" dataDxfId="88" dataCellStyle="Normal 2">
      <calculatedColumnFormula array="1">SUMPRODUCT(
    --(tbl_Customers[Territory] = Field_Trip_Cycle[[#This Row],[Territory]]),
    --(tbl_Customers[Targeted?] = "Targeted")
)</calculatedColumnFormula>
    </tableColumn>
  </tableColumns>
  <tableStyleInfo name="Sales  Cycle-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1546E03-8224-4371-8791-FA40C7563376}" name="tbl_Customers" displayName="tbl_Customers" ref="A6:J472" headerRowDxfId="87" dataDxfId="86" totalsRowDxfId="85">
  <autoFilter ref="A6:J472" xr:uid="{F1546E03-8224-4371-8791-FA40C7563376}"/>
  <sortState xmlns:xlrd2="http://schemas.microsoft.com/office/spreadsheetml/2017/richdata2" ref="A7:E469">
    <sortCondition ref="A6:A469"/>
  </sortState>
  <tableColumns count="10">
    <tableColumn id="1" xr3:uid="{75681917-20CC-49E3-9E54-B5B67FEBCB15}" name="Facility" dataDxfId="84"/>
    <tableColumn id="2" xr3:uid="{3FB8F3AE-775D-4772-AB57-81779140B48B}" name="Area" dataDxfId="83" totalsRowDxfId="82"/>
    <tableColumn id="3" xr3:uid="{D4244E93-FBB9-4C34-8FB2-EE745134C1B9}" name="Territory" dataDxfId="81" totalsRowDxfId="80"/>
    <tableColumn id="4" xr3:uid="{D8A868CD-B401-4049-A75A-0DF0011C6A6D}" name="Region" dataDxfId="79" totalsRowDxfId="78"/>
    <tableColumn id="5" xr3:uid="{871CB14A-4DE9-4C41-8212-2B668B99F7E1}" name="Facility Type" dataDxfId="77" totalsRowDxfId="76"/>
    <tableColumn id="9" xr3:uid="{E7A7FE72-A44A-4DB8-8C14-CA0FCFDB340A}" name="Can Buy?" dataDxfId="75" totalsRowDxfId="74" dataCellStyle="Normal 2"/>
    <tableColumn id="10" xr3:uid="{A00F81AB-7F47-482B-A9B4-55B6847F4411}" name="Notes" dataDxfId="73" totalsRowDxfId="72"/>
    <tableColumn id="6" xr3:uid="{68DC812A-4059-4463-B5EC-6F60F8BFA9B0}" name="Last Purchased" dataDxfId="71" totalsRowDxfId="70" dataCellStyle="Normal 2">
      <calculatedColumnFormula>IF(_xlfn.MAXIFS(tbl_orders[InvoiceDate],tbl_orders[Facility],tbl_Customers[[#This Row],[Facility]])=0,"",_xlfn.MAXIFS(tbl_orders[InvoiceDate],tbl_orders[Facility],tbl_Customers[[#This Row],[Facility]]))</calculatedColumnFormula>
    </tableColumn>
    <tableColumn id="7" xr3:uid="{6885FD48-9C86-4D08-B435-65B2D54971F6}" name="Active?" dataDxfId="69" totalsRowDxfId="68" dataCellStyle="Normal 2">
      <calculatedColumnFormula>IF(ISNUMBER(tbl_Customers[[#This Row],[Last Purchased]]),"Active","Inactive")</calculatedColumnFormula>
    </tableColumn>
    <tableColumn id="8" xr3:uid="{6C09A9D0-04DF-487D-AB87-554885C9CD86}" name="Targeted?" dataDxfId="67" totalsRowDxfId="66" dataCellStyle="Normal 2">
      <calculatedColumnFormula>IF(COUNTIF(tbl_targeted_CustomerList[],tbl_Customers[[#This Row],[Facility]])&gt;0,"Targeted","Untargeted")</calculatedColumnFormula>
    </tableColumn>
  </tableColumns>
  <tableStyleInfo name="Facilities_Notes-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F597349-BA52-4440-A758-DDB6DC070323}" name="tbl_Suppliers" displayName="tbl_Suppliers" ref="A6:B10" headerRowDxfId="65" dataDxfId="64" totalsRowDxfId="63">
  <autoFilter ref="A6:B10" xr:uid="{F1546E03-8224-4371-8791-FA40C7563376}"/>
  <sortState xmlns:xlrd2="http://schemas.microsoft.com/office/spreadsheetml/2017/richdata2" ref="A7:B10">
    <sortCondition ref="A6:A10"/>
  </sortState>
  <tableColumns count="2">
    <tableColumn id="1" xr3:uid="{EA0A8B99-0952-4D35-AFB4-95C347C32545}" name="Supplier Name" dataDxfId="62"/>
    <tableColumn id="4" xr3:uid="{D6CB470D-4EFE-4B90-9673-D27772703A8B}" name="Region" dataDxfId="61" totalsRowDxfId="60"/>
  </tableColumns>
  <tableStyleInfo name="Facilities_Notes-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3211F1D-AB5E-4FAF-B8AC-E4F21BFAB828}" name="tbl_product_list" displayName="tbl_product_list" ref="A2:B17" totalsRowShown="0" headerRowDxfId="59" dataDxfId="58">
  <autoFilter ref="A2:B17" xr:uid="{B3211F1D-AB5E-4FAF-B8AC-E4F21BFAB828}"/>
  <sortState xmlns:xlrd2="http://schemas.microsoft.com/office/spreadsheetml/2017/richdata2" ref="B3:B6">
    <sortCondition ref="B2:B6"/>
  </sortState>
  <tableColumns count="2">
    <tableColumn id="6" xr3:uid="{49645E5A-3CCB-4630-9AF1-BF443D607C39}" name="#" dataDxfId="57">
      <calculatedColumnFormula>ROW()-2</calculatedColumnFormula>
    </tableColumn>
    <tableColumn id="1" xr3:uid="{F6CBE42B-A277-4446-8ED7-828050427587}" name="Product" dataDxfId="56"/>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2D6415A-6B45-47A0-95D0-336F3548A25D}" name="tbl_product_list_2" displayName="tbl_product_list_2" ref="I2:J6" tableType="queryTable" totalsRowShown="0" headerRowDxfId="55" dataDxfId="54">
  <autoFilter ref="I2:J6" xr:uid="{A2D6415A-6B45-47A0-95D0-336F3548A25D}"/>
  <tableColumns count="2">
    <tableColumn id="1" xr3:uid="{1ABC3889-AD1C-4391-A99D-D3587F01A6CE}" uniqueName="1" name="#" queryTableFieldId="1" dataDxfId="53"/>
    <tableColumn id="2" xr3:uid="{2815DC6B-4726-48E3-B5B8-3D75B123D73B}" uniqueName="2" name="Product" queryTableFieldId="2" dataDxfId="5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8DAA46B-CF27-4007-810D-A9895861AED9}" name="tbl_product_target" displayName="tbl_product_target" ref="A3:E39" totalsRowShown="0" headerRowDxfId="51">
  <autoFilter ref="A3:E39" xr:uid="{48DAA46B-CF27-4007-810D-A9895861AED9}"/>
  <sortState xmlns:xlrd2="http://schemas.microsoft.com/office/spreadsheetml/2017/richdata2" ref="A4:F39">
    <sortCondition ref="A3:A39"/>
  </sortState>
  <tableColumns count="5">
    <tableColumn id="1" xr3:uid="{E53ADAAE-921B-4904-9B72-46BD2C868A9D}" name="Date" dataDxfId="50"/>
    <tableColumn id="4" xr3:uid="{946AB664-9261-4F59-AB3B-A1E496743444}" name="Acupan Inj"/>
    <tableColumn id="5" xr3:uid="{74EFE598-FE5A-4495-90CC-AB948CC8E5E5}" name="Bioflor Cap"/>
    <tableColumn id="6" xr3:uid="{F63A62CB-2196-403A-AE2E-B5F5F99468B4}" name="Bioflor Sach"/>
    <tableColumn id="7" xr3:uid="{8617DEE5-0988-4C33-AD2E-E51AB9B46F5B}" name="Otipax"/>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4E38254-8008-424F-A889-4D1F7C81FD1E}" name="tbl_product_price" displayName="tbl_product_price" ref="Q3:U39" totalsRowShown="0" headerRowDxfId="49" dataDxfId="48">
  <autoFilter ref="Q3:U39" xr:uid="{E4E38254-8008-424F-A889-4D1F7C81FD1E}"/>
  <sortState xmlns:xlrd2="http://schemas.microsoft.com/office/spreadsheetml/2017/richdata2" ref="Q4:U39">
    <sortCondition ref="Q3:Q39"/>
  </sortState>
  <tableColumns count="5">
    <tableColumn id="1" xr3:uid="{A7D6DBC0-2C74-4EB5-84C4-2407838292A0}" name="Date" dataDxfId="47"/>
    <tableColumn id="2" xr3:uid="{5B71B03D-1E90-4F96-A5F0-EB03E8692585}" name="Acupan Inj" dataDxfId="46"/>
    <tableColumn id="3" xr3:uid="{00310BE0-F7E3-4D0A-A9C6-B77E5B62DCF5}" name="Bioflor Cap" dataDxfId="45"/>
    <tableColumn id="4" xr3:uid="{0418173F-0436-4394-A5D5-A6EDA5BC515C}" name="Bioflor Sach" dataDxfId="44"/>
    <tableColumn id="5" xr3:uid="{11BAEFA0-8412-4591-B40B-F9B461DA0585}" name="Otipax" dataDxfId="4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003B83"/>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8">
    <wetp:webextensionref xmlns:r="http://schemas.openxmlformats.org/officeDocument/2006/relationships" r:id="rId1"/>
  </wetp:taskpane>
  <wetp:taskpane dockstate="right" visibility="0" width="438"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A11F7AD6-8F9C-4EFB-B41E-07C86D8312F9}">
  <we:reference id="wa200002346" version="1.1.0.0" store="en-US" storeType="OMEX"/>
  <we:alternateReferences>
    <we:reference id="wa200002346" version="1.1.0.0" store="WA200002346"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78F510CB-B610-4384-89D0-E779F61723BB}">
  <we:reference id="wa200005271" version="2.4.3.0" store="en-US" storeType="OMEX"/>
  <we:alternateReferences>
    <we:reference id="WA200005271" version="2.4.3.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openxmlformats.org/officeDocument/2006/relationships/comments" Target="../comments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3.bin"/><Relationship Id="rId6" Type="http://schemas.openxmlformats.org/officeDocument/2006/relationships/comments" Target="../comments2.xml"/><Relationship Id="rId5" Type="http://schemas.microsoft.com/office/2007/relationships/slicer" Target="../slicers/slicer2.xml"/><Relationship Id="rId4"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4.bin"/><Relationship Id="rId6" Type="http://schemas.openxmlformats.org/officeDocument/2006/relationships/comments" Target="../comments3.xml"/><Relationship Id="rId5" Type="http://schemas.microsoft.com/office/2007/relationships/slicer" Target="../slicers/slicer3.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17.xml"/><Relationship Id="rId4" Type="http://schemas.microsoft.com/office/2007/relationships/slicer" Target="../slicers/slicer4.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4.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7" Type="http://schemas.microsoft.com/office/2007/relationships/slicer" Target="../slicers/slicer6.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ivotTable" Target="../pivotTables/pivotTable2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microsoft.com/office/2007/relationships/slicer" Target="../slicers/slicer7.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ivotTable" Target="../pivotTables/pivotTable21.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8F709-6C8C-41C7-9097-81E003E1DC63}">
  <sheetPr codeName="Sheet1"/>
  <dimension ref="A1:T23"/>
  <sheetViews>
    <sheetView showGridLines="0" workbookViewId="0"/>
  </sheetViews>
  <sheetFormatPr defaultColWidth="0" defaultRowHeight="19.8" zeroHeight="1" x14ac:dyDescent="0.7"/>
  <cols>
    <col min="1" max="20" width="8.88671875" style="2" customWidth="1"/>
    <col min="21" max="16384" width="8.88671875" style="2" hidden="1"/>
  </cols>
  <sheetData>
    <row r="1" x14ac:dyDescent="0.7"/>
    <row r="2" x14ac:dyDescent="0.7"/>
    <row r="3" x14ac:dyDescent="0.7"/>
    <row r="4" x14ac:dyDescent="0.7"/>
    <row r="5" x14ac:dyDescent="0.7"/>
    <row r="6" x14ac:dyDescent="0.7"/>
    <row r="7" x14ac:dyDescent="0.7"/>
    <row r="8" x14ac:dyDescent="0.7"/>
    <row r="9" x14ac:dyDescent="0.7"/>
    <row r="10" x14ac:dyDescent="0.7"/>
    <row r="11" x14ac:dyDescent="0.7"/>
    <row r="12" ht="48.6" customHeight="1" x14ac:dyDescent="0.7"/>
    <row r="13" x14ac:dyDescent="0.7"/>
    <row r="14" x14ac:dyDescent="0.7"/>
    <row r="15" x14ac:dyDescent="0.7"/>
    <row r="16" x14ac:dyDescent="0.7"/>
    <row r="17" spans="12:17" x14ac:dyDescent="0.7"/>
    <row r="18" spans="12:17" x14ac:dyDescent="0.7"/>
    <row r="19" spans="12:17" x14ac:dyDescent="0.7"/>
    <row r="20" spans="12:17" x14ac:dyDescent="0.7"/>
    <row r="21" spans="12:17" x14ac:dyDescent="0.7"/>
    <row r="22" spans="12:17" x14ac:dyDescent="0.7">
      <c r="L22" s="249" t="s">
        <v>35</v>
      </c>
      <c r="M22" s="249"/>
      <c r="N22" s="249"/>
      <c r="O22" s="249"/>
      <c r="P22" s="249"/>
      <c r="Q22" s="249"/>
    </row>
    <row r="23" spans="12:17" x14ac:dyDescent="0.7"/>
  </sheetData>
  <sheetProtection algorithmName="SHA-512" hashValue="Rz7aye3lL3JcdBq5fA3eKeqw7W6ThJAc17YzUqPizS2oLQv+3zFbHldwqaA0tRzmt1gKSpxatqdeZ8PYZy5t6A==" saltValue="XKOszeoxReaxqtM9KdDV8Q==" spinCount="100000" sheet="1" objects="1" scenarios="1" selectLockedCells="1" selectUnlockedCells="1"/>
  <mergeCells count="1">
    <mergeCell ref="L22:Q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D4CEF-46F2-4354-A490-8B1C4E0A8BA3}">
  <sheetPr codeName="Sheet7">
    <tabColor rgb="FFC00000"/>
  </sheetPr>
  <dimension ref="A1:XFC401"/>
  <sheetViews>
    <sheetView showGridLines="0" topLeftCell="A233" zoomScale="80" zoomScaleNormal="80" workbookViewId="0">
      <selection activeCell="B256" sqref="B256"/>
    </sheetView>
  </sheetViews>
  <sheetFormatPr defaultColWidth="0" defaultRowHeight="19.8" x14ac:dyDescent="0.7"/>
  <cols>
    <col min="1" max="1" width="13.33203125" style="2" bestFit="1" customWidth="1"/>
    <col min="2" max="3" width="11.109375" style="2" bestFit="1" customWidth="1"/>
    <col min="4" max="4" width="5" style="2" bestFit="1" customWidth="1"/>
    <col min="5" max="5" width="5.44140625" style="2" bestFit="1" customWidth="1"/>
    <col min="6" max="6" width="6" style="2" bestFit="1" customWidth="1"/>
    <col min="7" max="7" width="11.109375" style="2" bestFit="1" customWidth="1"/>
    <col min="8" max="10" width="16.33203125" style="2" bestFit="1" customWidth="1"/>
    <col min="11" max="11" width="13.33203125" style="2" bestFit="1" customWidth="1"/>
    <col min="12" max="12" width="11.88671875" style="2" bestFit="1" customWidth="1"/>
    <col min="13" max="15" width="9.109375" style="2" bestFit="1" customWidth="1"/>
    <col min="16" max="16" width="13.33203125" style="2" bestFit="1" customWidth="1"/>
    <col min="17" max="17" width="18.44140625" style="2" bestFit="1" customWidth="1"/>
    <col min="18" max="21" width="9.109375" style="2" bestFit="1" customWidth="1"/>
    <col min="22" max="22" width="8.44140625" style="2" bestFit="1" customWidth="1"/>
    <col min="23" max="33" width="9.44140625" style="2" bestFit="1" customWidth="1"/>
    <col min="34" max="34" width="8.88671875" style="2" bestFit="1" customWidth="1"/>
    <col min="35" max="41" width="9.77734375" style="2" bestFit="1" customWidth="1"/>
    <col min="42" max="42" width="9.109375" style="2" bestFit="1" customWidth="1"/>
    <col min="43" max="43" width="9.44140625" style="2" bestFit="1" customWidth="1"/>
    <col min="44" max="45" width="9.33203125" style="2" bestFit="1" customWidth="1"/>
    <col min="46" max="46" width="8.77734375" style="2" bestFit="1" customWidth="1"/>
    <col min="47" max="49" width="10.109375" style="2" bestFit="1" customWidth="1"/>
    <col min="50" max="16383" width="9.109375" style="2" hidden="1"/>
    <col min="16384" max="16384" width="8.77734375" style="2" customWidth="1"/>
  </cols>
  <sheetData>
    <row r="1" spans="1:46" x14ac:dyDescent="0.7">
      <c r="A1"/>
      <c r="B1"/>
      <c r="R1" s="24"/>
      <c r="S1"/>
      <c r="T1"/>
      <c r="U1"/>
      <c r="V1"/>
      <c r="W1"/>
      <c r="X1"/>
      <c r="AB1" s="2" t="str" cm="1">
        <f t="array" ref="AB1:AB79">_xlfn.UNIQUE(tbl_orders[Facility])</f>
        <v>Others</v>
      </c>
    </row>
    <row r="2" spans="1:46" x14ac:dyDescent="0.7">
      <c r="A2"/>
      <c r="B2"/>
      <c r="R2" s="24"/>
      <c r="S2"/>
      <c r="T2"/>
      <c r="U2"/>
      <c r="V2"/>
      <c r="W2"/>
      <c r="X2"/>
      <c r="AB2" s="2" t="str">
        <v>Unicom Wholesale - Dome</v>
      </c>
    </row>
    <row r="3" spans="1:46" x14ac:dyDescent="0.7">
      <c r="A3" s="2" t="s">
        <v>272</v>
      </c>
      <c r="D3"/>
      <c r="E3"/>
      <c r="F3"/>
      <c r="G3"/>
      <c r="H3"/>
      <c r="I3"/>
      <c r="J3"/>
      <c r="K3"/>
      <c r="L3"/>
      <c r="M3"/>
      <c r="N3"/>
      <c r="O3"/>
      <c r="P3"/>
      <c r="Q3"/>
      <c r="R3"/>
      <c r="S3"/>
      <c r="T3"/>
      <c r="U3"/>
      <c r="V3"/>
      <c r="W3"/>
      <c r="X3"/>
      <c r="AB3" s="2" t="str">
        <v>Evercare Health Services, Pharmacy</v>
      </c>
    </row>
    <row r="4" spans="1:46" s="23" customFormat="1" x14ac:dyDescent="0.7">
      <c r="A4" s="4" t="s">
        <v>27</v>
      </c>
      <c r="B4" t="s">
        <v>264</v>
      </c>
      <c r="C4" t="s">
        <v>266</v>
      </c>
      <c r="D4" t="s">
        <v>265</v>
      </c>
      <c r="E4" t="s">
        <v>292</v>
      </c>
      <c r="F4"/>
      <c r="G4"/>
      <c r="H4"/>
      <c r="I4"/>
      <c r="J4"/>
      <c r="K4"/>
      <c r="L4"/>
      <c r="M4"/>
      <c r="N4"/>
      <c r="O4"/>
      <c r="P4"/>
      <c r="Q4"/>
      <c r="R4"/>
      <c r="S4"/>
      <c r="T4"/>
      <c r="U4"/>
      <c r="V4"/>
      <c r="W4"/>
      <c r="X4"/>
      <c r="Y4" s="2"/>
      <c r="Z4" s="2"/>
      <c r="AA4" s="2"/>
      <c r="AB4" s="23" t="str">
        <v>Unicom Retail Depo</v>
      </c>
      <c r="AD4" s="2"/>
      <c r="AE4" s="2"/>
      <c r="AF4" s="2"/>
      <c r="AG4" s="2"/>
      <c r="AH4" s="2"/>
      <c r="AI4" s="2"/>
      <c r="AJ4" s="2"/>
      <c r="AK4" s="2"/>
      <c r="AL4" s="2"/>
      <c r="AM4" s="2"/>
      <c r="AN4" s="2"/>
      <c r="AO4" s="2"/>
      <c r="AP4" s="2"/>
      <c r="AQ4" s="2"/>
      <c r="AR4" s="2"/>
      <c r="AS4" s="2"/>
      <c r="AT4" s="2"/>
    </row>
    <row r="5" spans="1:46" x14ac:dyDescent="0.7">
      <c r="A5" s="5" t="s">
        <v>36</v>
      </c>
      <c r="B5" s="85">
        <v>525</v>
      </c>
      <c r="C5" s="85">
        <v>550</v>
      </c>
      <c r="D5" s="86">
        <v>0.95454545454545459</v>
      </c>
      <c r="E5" s="194">
        <v>525</v>
      </c>
      <c r="F5"/>
      <c r="G5"/>
      <c r="H5"/>
      <c r="I5"/>
      <c r="J5"/>
      <c r="K5"/>
      <c r="L5"/>
      <c r="M5"/>
      <c r="N5"/>
      <c r="O5"/>
      <c r="P5"/>
      <c r="Q5" s="28"/>
      <c r="R5"/>
      <c r="S5"/>
      <c r="T5"/>
      <c r="U5"/>
      <c r="V5"/>
      <c r="W5"/>
      <c r="X5"/>
      <c r="AB5" s="2" t="str">
        <v>Asokwa Children's Hospital</v>
      </c>
    </row>
    <row r="6" spans="1:46" x14ac:dyDescent="0.7">
      <c r="A6" s="5" t="s">
        <v>100</v>
      </c>
      <c r="B6" s="85">
        <v>80</v>
      </c>
      <c r="C6" s="85">
        <v>234</v>
      </c>
      <c r="D6" s="86">
        <v>0.34188034188034189</v>
      </c>
      <c r="E6" s="194">
        <v>80</v>
      </c>
      <c r="F6"/>
      <c r="G6"/>
      <c r="H6"/>
      <c r="I6"/>
      <c r="J6"/>
      <c r="K6"/>
      <c r="L6"/>
      <c r="M6"/>
      <c r="N6"/>
      <c r="O6"/>
      <c r="P6"/>
      <c r="Q6" s="28"/>
      <c r="R6"/>
      <c r="S6"/>
      <c r="T6"/>
      <c r="U6"/>
      <c r="V6"/>
      <c r="W6"/>
      <c r="X6"/>
      <c r="AB6" s="2" t="str">
        <v>Danpong Medical Center</v>
      </c>
    </row>
    <row r="7" spans="1:46" x14ac:dyDescent="0.7">
      <c r="A7" s="5" t="s">
        <v>101</v>
      </c>
      <c r="B7" s="85">
        <v>755</v>
      </c>
      <c r="C7" s="85">
        <v>542</v>
      </c>
      <c r="D7" s="86">
        <v>1.3929889298892988</v>
      </c>
      <c r="E7" s="194">
        <v>755</v>
      </c>
      <c r="F7"/>
      <c r="G7"/>
      <c r="H7"/>
      <c r="I7"/>
      <c r="J7"/>
      <c r="K7"/>
      <c r="L7"/>
      <c r="M7"/>
      <c r="N7"/>
      <c r="O7"/>
      <c r="P7"/>
      <c r="Q7" s="28"/>
      <c r="R7"/>
      <c r="S7"/>
      <c r="T7"/>
      <c r="U7"/>
      <c r="V7"/>
      <c r="W7"/>
      <c r="X7"/>
      <c r="AB7" s="2" t="str">
        <v>Lloylan Pharmacy</v>
      </c>
    </row>
    <row r="8" spans="1:46" x14ac:dyDescent="0.7">
      <c r="A8" s="5" t="s">
        <v>102</v>
      </c>
      <c r="B8" s="85">
        <v>763</v>
      </c>
      <c r="C8" s="85">
        <v>750</v>
      </c>
      <c r="D8" s="86">
        <v>1.0173333333333334</v>
      </c>
      <c r="E8" s="194">
        <v>763</v>
      </c>
      <c r="F8"/>
      <c r="G8"/>
      <c r="H8"/>
      <c r="I8"/>
      <c r="J8"/>
      <c r="K8"/>
      <c r="L8"/>
      <c r="M8"/>
      <c r="N8"/>
      <c r="O8"/>
      <c r="P8"/>
      <c r="Q8" s="28"/>
      <c r="R8"/>
      <c r="S8"/>
      <c r="T8"/>
      <c r="U8"/>
      <c r="V8"/>
      <c r="W8"/>
      <c r="X8"/>
      <c r="AB8" s="2" t="str">
        <v>Top Up Pharmacy</v>
      </c>
    </row>
    <row r="9" spans="1:46" x14ac:dyDescent="0.7">
      <c r="A9"/>
      <c r="B9"/>
      <c r="C9"/>
      <c r="D9"/>
      <c r="E9"/>
      <c r="F9"/>
      <c r="G9"/>
      <c r="H9"/>
      <c r="I9"/>
      <c r="J9"/>
      <c r="K9"/>
      <c r="L9"/>
      <c r="M9"/>
      <c r="N9"/>
      <c r="O9"/>
      <c r="P9"/>
      <c r="Q9" s="28"/>
      <c r="R9"/>
      <c r="S9"/>
      <c r="T9"/>
      <c r="U9"/>
      <c r="V9"/>
      <c r="W9"/>
      <c r="X9"/>
      <c r="AB9" s="2" t="str">
        <v>Unicom Wholesale - Kumasi</v>
      </c>
    </row>
    <row r="10" spans="1:46" x14ac:dyDescent="0.7">
      <c r="A10"/>
      <c r="B10"/>
      <c r="C10"/>
      <c r="D10"/>
      <c r="E10"/>
      <c r="F10"/>
      <c r="G10"/>
      <c r="H10"/>
      <c r="I10"/>
      <c r="J10"/>
      <c r="K10"/>
      <c r="L10"/>
      <c r="M10"/>
      <c r="N10"/>
      <c r="O10"/>
      <c r="P10"/>
      <c r="Q10" s="28"/>
      <c r="R10"/>
      <c r="S10"/>
      <c r="T10"/>
      <c r="U10"/>
      <c r="V10"/>
      <c r="W10"/>
      <c r="X10"/>
      <c r="AB10" s="2" t="str">
        <v>Unicom Wholesale - Ashaiman</v>
      </c>
    </row>
    <row r="11" spans="1:46" x14ac:dyDescent="0.7">
      <c r="A11"/>
      <c r="B11"/>
      <c r="C11"/>
      <c r="D11"/>
      <c r="E11"/>
      <c r="F11"/>
      <c r="G11"/>
      <c r="H11"/>
      <c r="I11"/>
      <c r="J11"/>
      <c r="K11"/>
      <c r="L11"/>
      <c r="M11"/>
      <c r="N11"/>
      <c r="O11"/>
      <c r="P11"/>
      <c r="Q11" s="28"/>
      <c r="R11"/>
      <c r="S11"/>
      <c r="T11"/>
      <c r="U11"/>
      <c r="V11"/>
      <c r="W11"/>
      <c r="AB11" s="2" t="str">
        <v>Origin Chemist</v>
      </c>
    </row>
    <row r="12" spans="1:46" x14ac:dyDescent="0.7">
      <c r="A12"/>
      <c r="B12"/>
      <c r="C12"/>
      <c r="D12"/>
      <c r="E12"/>
      <c r="F12"/>
      <c r="G12"/>
      <c r="H12"/>
      <c r="I12"/>
      <c r="J12"/>
      <c r="K12"/>
      <c r="L12"/>
      <c r="M12"/>
      <c r="N12"/>
      <c r="O12"/>
      <c r="P12"/>
      <c r="Q12" s="28"/>
      <c r="R12"/>
      <c r="S12"/>
      <c r="T12"/>
      <c r="U12"/>
      <c r="V12"/>
      <c r="W12"/>
      <c r="AB12" s="2" t="str">
        <v>Unicom Wholesale - Ofankor</v>
      </c>
    </row>
    <row r="13" spans="1:46" x14ac:dyDescent="0.7">
      <c r="A13"/>
      <c r="B13"/>
      <c r="C13"/>
      <c r="D13"/>
      <c r="E13"/>
      <c r="F13"/>
      <c r="G13"/>
      <c r="H13"/>
      <c r="I13"/>
      <c r="J13"/>
      <c r="K13"/>
      <c r="L13"/>
      <c r="M13"/>
      <c r="N13"/>
      <c r="O13"/>
      <c r="P13"/>
      <c r="Q13" s="28"/>
      <c r="R13"/>
      <c r="S13"/>
      <c r="T13"/>
      <c r="U13"/>
      <c r="V13"/>
      <c r="W13"/>
      <c r="AB13" s="2" t="str">
        <v>Unicom Wholesale - Tantra</v>
      </c>
    </row>
    <row r="14" spans="1:46" x14ac:dyDescent="0.7">
      <c r="A14"/>
      <c r="B14"/>
      <c r="C14"/>
      <c r="D14"/>
      <c r="E14"/>
      <c r="F14"/>
      <c r="G14"/>
      <c r="H14"/>
      <c r="I14"/>
      <c r="J14"/>
      <c r="K14"/>
      <c r="L14"/>
      <c r="M14"/>
      <c r="N14"/>
      <c r="O14"/>
      <c r="P14"/>
      <c r="Q14" s="28"/>
      <c r="R14"/>
      <c r="S14"/>
      <c r="T14"/>
      <c r="U14"/>
      <c r="V14"/>
      <c r="W14"/>
      <c r="AB14" s="2" t="str">
        <v>Krispat Hearing Center, Tema</v>
      </c>
    </row>
    <row r="15" spans="1:46" x14ac:dyDescent="0.7">
      <c r="A15"/>
      <c r="B15"/>
      <c r="C15"/>
      <c r="D15"/>
      <c r="E15"/>
      <c r="F15"/>
      <c r="G15"/>
      <c r="H15"/>
      <c r="I15"/>
      <c r="J15"/>
      <c r="K15"/>
      <c r="L15"/>
      <c r="M15"/>
      <c r="N15"/>
      <c r="O15"/>
      <c r="P15"/>
      <c r="Q15" s="28"/>
      <c r="R15"/>
      <c r="S15"/>
      <c r="T15"/>
      <c r="U15"/>
      <c r="V15"/>
      <c r="W15"/>
      <c r="AB15" s="2" t="str">
        <v>Matell Chemists</v>
      </c>
    </row>
    <row r="16" spans="1:46" x14ac:dyDescent="0.7">
      <c r="A16"/>
      <c r="B16"/>
      <c r="C16"/>
      <c r="D16"/>
      <c r="E16"/>
      <c r="F16"/>
      <c r="G16"/>
      <c r="H16"/>
      <c r="I16"/>
      <c r="J16"/>
      <c r="K16"/>
      <c r="L16"/>
      <c r="M16"/>
      <c r="N16"/>
      <c r="O16"/>
      <c r="P16"/>
      <c r="Q16" s="28"/>
      <c r="R16"/>
      <c r="S16"/>
      <c r="T16"/>
      <c r="U16"/>
      <c r="V16"/>
      <c r="W16"/>
      <c r="AB16" s="2" t="str">
        <v>Cypser Pharmacy, Kwabenya</v>
      </c>
    </row>
    <row r="17" spans="1:28" x14ac:dyDescent="0.7">
      <c r="A17"/>
      <c r="B17"/>
      <c r="C17"/>
      <c r="D17"/>
      <c r="E17"/>
      <c r="F17"/>
      <c r="G17"/>
      <c r="H17"/>
      <c r="I17"/>
      <c r="J17"/>
      <c r="K17"/>
      <c r="L17"/>
      <c r="M17"/>
      <c r="N17"/>
      <c r="O17"/>
      <c r="P17"/>
      <c r="Q17" s="28"/>
      <c r="R17"/>
      <c r="S17"/>
      <c r="T17"/>
      <c r="U17"/>
      <c r="V17"/>
      <c r="W17"/>
      <c r="AB17" s="2" t="str">
        <v>Ernest Chemist RW</v>
      </c>
    </row>
    <row r="18" spans="1:28" x14ac:dyDescent="0.7">
      <c r="A18"/>
      <c r="B18"/>
      <c r="C18"/>
      <c r="D18"/>
      <c r="E18"/>
      <c r="F18"/>
      <c r="G18"/>
      <c r="H18"/>
      <c r="I18"/>
      <c r="J18"/>
      <c r="K18"/>
      <c r="L18"/>
      <c r="M18"/>
      <c r="N18"/>
      <c r="O18"/>
      <c r="P18"/>
      <c r="Q18" s="28"/>
      <c r="R18"/>
      <c r="S18"/>
      <c r="T18"/>
      <c r="U18"/>
      <c r="V18"/>
      <c r="W18"/>
      <c r="AB18" s="2" t="str">
        <v>ECPL Wholesale</v>
      </c>
    </row>
    <row r="19" spans="1:28" x14ac:dyDescent="0.7">
      <c r="A19"/>
      <c r="B19"/>
      <c r="C19"/>
      <c r="D19"/>
      <c r="E19"/>
      <c r="F19"/>
      <c r="G19"/>
      <c r="H19"/>
      <c r="I19"/>
      <c r="J19"/>
      <c r="K19"/>
      <c r="L19"/>
      <c r="M19"/>
      <c r="N19"/>
      <c r="O19"/>
      <c r="P19"/>
      <c r="Q19" s="28"/>
      <c r="R19"/>
      <c r="S19"/>
      <c r="T19"/>
      <c r="U19"/>
      <c r="V19"/>
      <c r="W19"/>
      <c r="AB19" s="2" t="str">
        <v>Randy Pharmacy</v>
      </c>
    </row>
    <row r="20" spans="1:28" x14ac:dyDescent="0.7">
      <c r="A20" s="5"/>
      <c r="B20" s="85"/>
      <c r="C20" s="85"/>
      <c r="D20" s="86"/>
      <c r="E20"/>
      <c r="F20"/>
      <c r="G20"/>
      <c r="H20"/>
      <c r="I20"/>
      <c r="J20"/>
      <c r="K20"/>
      <c r="L20"/>
      <c r="M20"/>
      <c r="N20"/>
      <c r="O20"/>
      <c r="P20"/>
      <c r="Q20" s="28"/>
      <c r="R20"/>
      <c r="S20"/>
      <c r="T20"/>
      <c r="U20"/>
      <c r="V20"/>
      <c r="W20"/>
      <c r="AB20" s="2" t="str">
        <v>Add Pharma Wholesale</v>
      </c>
    </row>
    <row r="21" spans="1:28" x14ac:dyDescent="0.7">
      <c r="A21" s="5"/>
      <c r="B21" s="85"/>
      <c r="C21" s="85"/>
      <c r="D21" s="86"/>
      <c r="E21"/>
      <c r="F21"/>
      <c r="G21"/>
      <c r="H21"/>
      <c r="I21"/>
      <c r="J21"/>
      <c r="K21"/>
      <c r="L21"/>
      <c r="M21"/>
      <c r="N21"/>
      <c r="O21"/>
      <c r="P21"/>
      <c r="Q21" s="28"/>
      <c r="R21"/>
      <c r="S21"/>
      <c r="T21"/>
      <c r="U21"/>
      <c r="V21"/>
      <c r="W21"/>
      <c r="AB21" s="2" t="str">
        <v>Dosty Pharmacy</v>
      </c>
    </row>
    <row r="22" spans="1:28" x14ac:dyDescent="0.7">
      <c r="A22" s="5"/>
      <c r="B22" s="85"/>
      <c r="C22" s="85"/>
      <c r="D22" s="86"/>
      <c r="E22"/>
      <c r="F22"/>
      <c r="G22"/>
      <c r="H22"/>
      <c r="I22"/>
      <c r="J22"/>
      <c r="K22"/>
      <c r="L22"/>
      <c r="M22"/>
      <c r="N22"/>
      <c r="O22"/>
      <c r="P22"/>
      <c r="Q22" s="28"/>
      <c r="R22"/>
      <c r="S22"/>
      <c r="T22"/>
      <c r="U22"/>
      <c r="V22"/>
      <c r="W22"/>
      <c r="AB22" s="2" t="str">
        <v>Valley View SDA Hospital</v>
      </c>
    </row>
    <row r="23" spans="1:28" x14ac:dyDescent="0.7">
      <c r="A23" s="5"/>
      <c r="B23" s="85"/>
      <c r="C23" s="85"/>
      <c r="D23" s="86"/>
      <c r="E23"/>
      <c r="F23"/>
      <c r="G23"/>
      <c r="H23"/>
      <c r="I23"/>
      <c r="J23"/>
      <c r="K23"/>
      <c r="L23"/>
      <c r="M23"/>
      <c r="N23"/>
      <c r="O23"/>
      <c r="P23"/>
      <c r="Q23" s="28"/>
      <c r="R23"/>
      <c r="S23"/>
      <c r="T23"/>
      <c r="U23"/>
      <c r="V23"/>
      <c r="W23"/>
      <c r="AB23" s="2" t="str">
        <v>AKS Pharma, Taifa</v>
      </c>
    </row>
    <row r="24" spans="1:28" x14ac:dyDescent="0.7">
      <c r="A24" s="5"/>
      <c r="B24" s="85"/>
      <c r="C24" s="85"/>
      <c r="D24" s="86"/>
      <c r="E24"/>
      <c r="F24"/>
      <c r="G24"/>
      <c r="H24"/>
      <c r="I24"/>
      <c r="J24"/>
      <c r="K24"/>
      <c r="L24"/>
      <c r="M24"/>
      <c r="N24"/>
      <c r="O24"/>
      <c r="P24"/>
      <c r="Q24" s="28"/>
      <c r="R24"/>
      <c r="S24"/>
      <c r="T24"/>
      <c r="U24"/>
      <c r="V24"/>
      <c r="W24"/>
      <c r="AB24" s="2" t="str">
        <v>Rock Chemists, Kwabenya</v>
      </c>
    </row>
    <row r="25" spans="1:28" customFormat="1" ht="14.4" x14ac:dyDescent="0.3">
      <c r="AB25" t="str">
        <v>Bedita Pharmaceuticals</v>
      </c>
    </row>
    <row r="26" spans="1:28" customFormat="1" ht="14.4" x14ac:dyDescent="0.3">
      <c r="AB26" t="str">
        <v>Go Pharmacy</v>
      </c>
    </row>
    <row r="27" spans="1:28" customFormat="1" ht="14.4" x14ac:dyDescent="0.3">
      <c r="AB27" t="str">
        <v>Sunyani SDA Hospital</v>
      </c>
    </row>
    <row r="28" spans="1:28" customFormat="1" ht="14.4" x14ac:dyDescent="0.3">
      <c r="AB28" t="str">
        <v>Trust Hospital</v>
      </c>
    </row>
    <row r="29" spans="1:28" customFormat="1" ht="14.4" x14ac:dyDescent="0.3">
      <c r="AB29" t="str">
        <v>Focos Orthopaedic Hospital</v>
      </c>
    </row>
    <row r="30" spans="1:28" customFormat="1" x14ac:dyDescent="0.7">
      <c r="A30" s="2" t="s">
        <v>271</v>
      </c>
      <c r="B30" s="2"/>
      <c r="C30" s="2"/>
      <c r="V30" s="93"/>
      <c r="AB30" t="str">
        <v>Trafalgar Gate Pharmacy</v>
      </c>
    </row>
    <row r="31" spans="1:28" customFormat="1" ht="14.4" x14ac:dyDescent="0.3">
      <c r="A31" s="4" t="s">
        <v>27</v>
      </c>
      <c r="B31" t="s">
        <v>22</v>
      </c>
      <c r="C31" t="s">
        <v>58</v>
      </c>
      <c r="D31" t="s">
        <v>265</v>
      </c>
      <c r="AB31" t="str">
        <v>Meditab Pharmacy</v>
      </c>
    </row>
    <row r="32" spans="1:28" customFormat="1" ht="14.4" x14ac:dyDescent="0.3">
      <c r="A32" s="5" t="s">
        <v>36</v>
      </c>
      <c r="B32" s="86">
        <v>1.1000000000000001</v>
      </c>
      <c r="C32" s="86">
        <v>1</v>
      </c>
      <c r="D32" s="86">
        <v>0.95454545454545459</v>
      </c>
      <c r="AB32" t="str">
        <v>Kopa Clinic, Krachi</v>
      </c>
    </row>
    <row r="33" spans="1:28" customFormat="1" ht="14.4" x14ac:dyDescent="0.3">
      <c r="A33" s="5" t="s">
        <v>100</v>
      </c>
      <c r="B33" s="86">
        <v>1.1000000000000001</v>
      </c>
      <c r="C33" s="86">
        <v>1</v>
      </c>
      <c r="D33" s="86">
        <v>0.34188034188034189</v>
      </c>
      <c r="AB33" t="str">
        <v>Port Medical Center</v>
      </c>
    </row>
    <row r="34" spans="1:28" customFormat="1" ht="14.4" x14ac:dyDescent="0.3">
      <c r="A34" s="5" t="s">
        <v>101</v>
      </c>
      <c r="B34" s="86">
        <v>1.4929889298892989</v>
      </c>
      <c r="C34" s="86">
        <v>1</v>
      </c>
      <c r="D34" s="86">
        <v>1.3929889298892988</v>
      </c>
      <c r="AB34" t="str">
        <v>Pentecost Hospital, Madina</v>
      </c>
    </row>
    <row r="35" spans="1:28" customFormat="1" ht="14.4" x14ac:dyDescent="0.3">
      <c r="A35" s="5" t="s">
        <v>102</v>
      </c>
      <c r="B35" s="86">
        <v>1.1173333333333335</v>
      </c>
      <c r="C35" s="86">
        <v>1</v>
      </c>
      <c r="D35" s="86">
        <v>1.0173333333333334</v>
      </c>
      <c r="AB35" t="str">
        <v>Christian Medical Center</v>
      </c>
    </row>
    <row r="36" spans="1:28" customFormat="1" ht="14.4" x14ac:dyDescent="0.3">
      <c r="AB36" t="str">
        <v>Unicom Wholesale - Nanakrom</v>
      </c>
    </row>
    <row r="37" spans="1:28" customFormat="1" ht="14.4" x14ac:dyDescent="0.3">
      <c r="AB37" t="str">
        <v>Chasca Pharmacy</v>
      </c>
    </row>
    <row r="38" spans="1:28" customFormat="1" ht="14.4" x14ac:dyDescent="0.3">
      <c r="AB38" t="str">
        <v>CureAid Pharmacy, Adenta</v>
      </c>
    </row>
    <row r="39" spans="1:28" customFormat="1" ht="14.4" x14ac:dyDescent="0.3">
      <c r="AB39" t="str">
        <v>Care Channel Pharmacy</v>
      </c>
    </row>
    <row r="40" spans="1:28" customFormat="1" ht="14.4" x14ac:dyDescent="0.3">
      <c r="AB40" t="str">
        <v>St. Joseph's Hospital</v>
      </c>
    </row>
    <row r="41" spans="1:28" customFormat="1" ht="14.4" x14ac:dyDescent="0.3">
      <c r="AB41" t="str">
        <v>Eastern Regional Hospital</v>
      </c>
    </row>
    <row r="42" spans="1:28" customFormat="1" ht="14.4" x14ac:dyDescent="0.3">
      <c r="AB42" t="str">
        <v>Worldview Pharmacy</v>
      </c>
    </row>
    <row r="43" spans="1:28" customFormat="1" ht="14.4" x14ac:dyDescent="0.3">
      <c r="AB43" t="str">
        <v>UGMC</v>
      </c>
    </row>
    <row r="44" spans="1:28" customFormat="1" ht="14.4" x14ac:dyDescent="0.3">
      <c r="AB44" t="str">
        <v>Ekuus Pharmacy</v>
      </c>
    </row>
    <row r="45" spans="1:28" customFormat="1" ht="14.4" x14ac:dyDescent="0.3">
      <c r="AB45" t="str">
        <v>Naabson Pharmacy, Tema</v>
      </c>
    </row>
    <row r="46" spans="1:28" customFormat="1" ht="14.4" x14ac:dyDescent="0.3">
      <c r="AB46" t="str">
        <v>Biolink Pharmacy, Dodowa</v>
      </c>
    </row>
    <row r="47" spans="1:28" customFormat="1" ht="14.4" x14ac:dyDescent="0.3">
      <c r="A47" s="5"/>
      <c r="B47" s="86"/>
      <c r="C47" s="86"/>
      <c r="D47" s="86"/>
      <c r="AB47" t="str">
        <v>GAEC Hospital</v>
      </c>
    </row>
    <row r="48" spans="1:28" x14ac:dyDescent="0.7">
      <c r="A48"/>
      <c r="B48"/>
      <c r="C48"/>
      <c r="D48"/>
      <c r="E48"/>
      <c r="F48"/>
      <c r="G48"/>
      <c r="H48"/>
      <c r="I48"/>
      <c r="J48"/>
      <c r="K48"/>
      <c r="L48"/>
      <c r="M48"/>
      <c r="N48"/>
      <c r="O48"/>
      <c r="P48"/>
      <c r="Q48"/>
      <c r="R48" s="27"/>
      <c r="S48"/>
      <c r="T48"/>
      <c r="U48"/>
      <c r="V48"/>
      <c r="W48"/>
      <c r="X48"/>
      <c r="Y48"/>
      <c r="AB48" s="2" t="str">
        <v>Police Hospital</v>
      </c>
    </row>
    <row r="49" spans="1:28" x14ac:dyDescent="0.7">
      <c r="G49"/>
      <c r="H49"/>
      <c r="I49"/>
      <c r="J49"/>
      <c r="K49"/>
      <c r="L49"/>
      <c r="M49"/>
      <c r="N49"/>
      <c r="O49"/>
      <c r="P49"/>
      <c r="Q49"/>
      <c r="R49" s="27"/>
      <c r="AB49" s="2" t="str">
        <v>Gabson Pharmacy, Koforidua</v>
      </c>
    </row>
    <row r="50" spans="1:28" x14ac:dyDescent="0.7">
      <c r="G50"/>
      <c r="H50"/>
      <c r="I50"/>
      <c r="J50"/>
      <c r="K50"/>
      <c r="L50"/>
      <c r="M50"/>
      <c r="R50" s="24"/>
      <c r="AB50" s="2" t="str">
        <v>Drugix Pharmacy</v>
      </c>
    </row>
    <row r="51" spans="1:28" x14ac:dyDescent="0.7">
      <c r="A51" s="2" t="s">
        <v>32</v>
      </c>
      <c r="B51"/>
      <c r="C51"/>
      <c r="D51"/>
      <c r="E51"/>
      <c r="F51"/>
      <c r="G51"/>
      <c r="H51"/>
      <c r="I51"/>
      <c r="J51"/>
      <c r="K51"/>
      <c r="L51"/>
      <c r="M51"/>
      <c r="R51" s="24"/>
      <c r="T51"/>
      <c r="U51"/>
      <c r="V51"/>
      <c r="W51"/>
      <c r="X51"/>
      <c r="Y51"/>
      <c r="AB51" s="2" t="str">
        <v>Burma Camp Pharmacy</v>
      </c>
    </row>
    <row r="52" spans="1:28" x14ac:dyDescent="0.7">
      <c r="A52" s="4" t="s">
        <v>264</v>
      </c>
      <c r="B52" s="4" t="s">
        <v>31</v>
      </c>
      <c r="C52"/>
      <c r="D52"/>
      <c r="E52"/>
      <c r="F52"/>
      <c r="G52"/>
      <c r="H52"/>
      <c r="I52"/>
      <c r="J52"/>
      <c r="K52"/>
      <c r="L52"/>
      <c r="M52"/>
      <c r="N52"/>
      <c r="O52"/>
      <c r="P52"/>
      <c r="Q52"/>
      <c r="R52" s="27"/>
      <c r="S52"/>
      <c r="T52"/>
      <c r="U52"/>
      <c r="V52"/>
      <c r="W52"/>
      <c r="AB52" s="2" t="str">
        <v>Airport Women's Hospital</v>
      </c>
    </row>
    <row r="53" spans="1:28" x14ac:dyDescent="0.7">
      <c r="A53" s="4" t="s">
        <v>27</v>
      </c>
      <c r="B53" t="s">
        <v>23</v>
      </c>
      <c r="C53" t="s">
        <v>24</v>
      </c>
      <c r="D53" t="s">
        <v>25</v>
      </c>
      <c r="E53" t="s">
        <v>26</v>
      </c>
      <c r="F53" t="s">
        <v>28</v>
      </c>
      <c r="G53"/>
      <c r="H53"/>
      <c r="I53"/>
      <c r="J53"/>
      <c r="K53"/>
      <c r="L53"/>
      <c r="M53"/>
      <c r="N53"/>
      <c r="O53"/>
      <c r="P53"/>
      <c r="Q53"/>
      <c r="R53" s="27"/>
      <c r="S53"/>
      <c r="T53"/>
      <c r="U53"/>
      <c r="V53"/>
      <c r="W53"/>
      <c r="AB53" s="2" t="str">
        <v>Healthwise Medical Center, Tema</v>
      </c>
    </row>
    <row r="54" spans="1:28" x14ac:dyDescent="0.7">
      <c r="A54" s="5" t="s">
        <v>36</v>
      </c>
      <c r="B54" s="85">
        <v>550</v>
      </c>
      <c r="C54" s="85"/>
      <c r="D54" s="85"/>
      <c r="E54" s="85"/>
      <c r="F54" s="87">
        <v>550</v>
      </c>
      <c r="G54"/>
      <c r="H54"/>
      <c r="I54"/>
      <c r="J54"/>
      <c r="K54"/>
      <c r="L54"/>
      <c r="M54"/>
      <c r="N54"/>
      <c r="O54"/>
      <c r="P54"/>
      <c r="Q54"/>
      <c r="R54" s="27"/>
      <c r="S54"/>
      <c r="T54"/>
      <c r="U54"/>
      <c r="V54"/>
      <c r="W54"/>
      <c r="AB54" s="2" t="str">
        <v>Dzomoko Medical Center</v>
      </c>
    </row>
    <row r="55" spans="1:28" x14ac:dyDescent="0.7">
      <c r="A55" s="5" t="s">
        <v>100</v>
      </c>
      <c r="B55" s="85">
        <v>80</v>
      </c>
      <c r="C55" s="85"/>
      <c r="D55" s="85"/>
      <c r="E55" s="85"/>
      <c r="F55" s="87">
        <v>80</v>
      </c>
      <c r="G55"/>
      <c r="H55"/>
      <c r="I55"/>
      <c r="J55"/>
      <c r="K55"/>
      <c r="L55"/>
      <c r="M55"/>
      <c r="R55" s="24"/>
      <c r="S55"/>
      <c r="T55"/>
      <c r="U55"/>
      <c r="V55"/>
      <c r="W55"/>
      <c r="AB55" s="2" t="str">
        <v>Madina Estate Pharmacy</v>
      </c>
    </row>
    <row r="56" spans="1:28" x14ac:dyDescent="0.7">
      <c r="A56" s="5" t="s">
        <v>101</v>
      </c>
      <c r="B56" s="85">
        <v>815</v>
      </c>
      <c r="C56" s="85"/>
      <c r="D56" s="85"/>
      <c r="E56" s="85"/>
      <c r="F56" s="87">
        <v>815</v>
      </c>
      <c r="G56"/>
      <c r="H56"/>
      <c r="I56"/>
      <c r="J56"/>
      <c r="K56"/>
      <c r="L56"/>
      <c r="M56"/>
      <c r="R56" s="24"/>
      <c r="S56"/>
      <c r="T56"/>
      <c r="U56"/>
      <c r="V56"/>
      <c r="W56"/>
      <c r="AB56" s="2" t="str">
        <v>P&amp;J Pharmacy, Nsawam</v>
      </c>
    </row>
    <row r="57" spans="1:28" x14ac:dyDescent="0.7">
      <c r="A57" s="5" t="s">
        <v>102</v>
      </c>
      <c r="B57" s="85">
        <v>903</v>
      </c>
      <c r="C57" s="85"/>
      <c r="D57" s="85"/>
      <c r="E57" s="85"/>
      <c r="F57" s="87">
        <v>903</v>
      </c>
      <c r="G57"/>
      <c r="H57"/>
      <c r="I57"/>
      <c r="J57"/>
      <c r="K57"/>
      <c r="L57"/>
      <c r="M57"/>
      <c r="R57" s="24"/>
      <c r="S57"/>
      <c r="T57"/>
      <c r="U57"/>
      <c r="V57"/>
      <c r="W57"/>
      <c r="AB57" s="2" t="str">
        <v>37 Military Hospital</v>
      </c>
    </row>
    <row r="58" spans="1:28" customFormat="1" ht="14.4" x14ac:dyDescent="0.3">
      <c r="AB58" t="str">
        <v>International Maritime Hospital (IMaH)</v>
      </c>
    </row>
    <row r="59" spans="1:28" customFormat="1" ht="14.4" x14ac:dyDescent="0.3">
      <c r="AB59" t="str">
        <v>Ho Teaching Hospital</v>
      </c>
    </row>
    <row r="60" spans="1:28" customFormat="1" ht="14.4" x14ac:dyDescent="0.3">
      <c r="AB60" t="str">
        <v>Lister Hospital</v>
      </c>
    </row>
    <row r="61" spans="1:28" customFormat="1" ht="14.4" x14ac:dyDescent="0.3">
      <c r="AB61" t="str">
        <v>Lagoon Clinic</v>
      </c>
    </row>
    <row r="62" spans="1:28" customFormat="1" ht="14.4" x14ac:dyDescent="0.3">
      <c r="AB62" t="str">
        <v>SDA Central Medical Stores, Kwadaso</v>
      </c>
    </row>
    <row r="63" spans="1:28" customFormat="1" ht="14.4" x14ac:dyDescent="0.3">
      <c r="AB63" t="str">
        <v>Leetonia Pharmacy Wholesale</v>
      </c>
    </row>
    <row r="64" spans="1:28" customFormat="1" ht="14.4" x14ac:dyDescent="0.3">
      <c r="AB64" t="str">
        <v>St. Dominic's Hospital</v>
      </c>
    </row>
    <row r="65" spans="1:28" customFormat="1" ht="14.4" x14ac:dyDescent="0.3">
      <c r="AB65" t="str">
        <v>Catholic Hospital, Battor</v>
      </c>
    </row>
    <row r="66" spans="1:28" customFormat="1" ht="14.4" x14ac:dyDescent="0.3">
      <c r="AB66" t="str">
        <v>Tema Polyclinic C2</v>
      </c>
    </row>
    <row r="67" spans="1:28" customFormat="1" ht="14.4" x14ac:dyDescent="0.3">
      <c r="AB67" t="str">
        <v>Narh-Bita Hospital</v>
      </c>
    </row>
    <row r="68" spans="1:28" customFormat="1" ht="14.4" x14ac:dyDescent="0.3">
      <c r="AB68" t="str">
        <v>Selack Pharmacy, Akatsi</v>
      </c>
    </row>
    <row r="69" spans="1:28" customFormat="1" ht="14.4" x14ac:dyDescent="0.3">
      <c r="AB69" t="str">
        <v>Eric Chemist, Akosombo</v>
      </c>
    </row>
    <row r="70" spans="1:28" customFormat="1" ht="14.4" x14ac:dyDescent="0.3">
      <c r="AB70" t="str">
        <v>Ho Municipal Hospital</v>
      </c>
    </row>
    <row r="71" spans="1:28" customFormat="1" ht="14.4" x14ac:dyDescent="0.3">
      <c r="AB71" t="str">
        <v>Hale Pharmacy</v>
      </c>
    </row>
    <row r="72" spans="1:28" customFormat="1" ht="14.4" x14ac:dyDescent="0.3">
      <c r="AB72" t="str">
        <v>Chris Pharma, Kdua</v>
      </c>
    </row>
    <row r="73" spans="1:28" customFormat="1" ht="14.4" x14ac:dyDescent="0.3">
      <c r="AB73" t="str">
        <v>The Bank Hospital</v>
      </c>
    </row>
    <row r="74" spans="1:28" customFormat="1" x14ac:dyDescent="0.7">
      <c r="A74" s="2" t="s">
        <v>267</v>
      </c>
      <c r="AB74" t="str">
        <v>Ogbojo Polyclinic</v>
      </c>
    </row>
    <row r="75" spans="1:28" customFormat="1" ht="14.4" x14ac:dyDescent="0.3">
      <c r="A75" s="4" t="s">
        <v>264</v>
      </c>
      <c r="B75" s="4" t="s">
        <v>31</v>
      </c>
      <c r="AB75" t="str">
        <v>Presby Hospital, Donkokrom Afram Plains</v>
      </c>
    </row>
    <row r="76" spans="1:28" customFormat="1" ht="14.4" x14ac:dyDescent="0.3">
      <c r="A76" s="4" t="s">
        <v>27</v>
      </c>
      <c r="B76" t="s">
        <v>23</v>
      </c>
      <c r="C76" t="s">
        <v>24</v>
      </c>
      <c r="D76" t="s">
        <v>25</v>
      </c>
      <c r="E76" t="s">
        <v>26</v>
      </c>
      <c r="F76" t="s">
        <v>28</v>
      </c>
      <c r="AB76" t="str">
        <v>Pharmageorge Pharmacy RW</v>
      </c>
    </row>
    <row r="77" spans="1:28" customFormat="1" ht="14.4" x14ac:dyDescent="0.3">
      <c r="A77" s="5" t="s">
        <v>102</v>
      </c>
      <c r="B77" s="68">
        <v>1</v>
      </c>
      <c r="C77" s="68">
        <v>0</v>
      </c>
      <c r="D77" s="68">
        <v>0</v>
      </c>
      <c r="E77" s="68">
        <v>0</v>
      </c>
      <c r="F77" s="69">
        <v>1</v>
      </c>
      <c r="AB77" t="str">
        <v>Madina Polyclinic, Rawlings Circle</v>
      </c>
    </row>
    <row r="78" spans="1:28" customFormat="1" ht="14.4" x14ac:dyDescent="0.3">
      <c r="A78" s="5" t="s">
        <v>101</v>
      </c>
      <c r="B78" s="68">
        <v>1</v>
      </c>
      <c r="C78" s="68">
        <v>0</v>
      </c>
      <c r="D78" s="68">
        <v>0</v>
      </c>
      <c r="E78" s="68">
        <v>0</v>
      </c>
      <c r="F78" s="69">
        <v>1</v>
      </c>
      <c r="AB78" t="str">
        <v>Western Tigers Pharmaceuticals</v>
      </c>
    </row>
    <row r="79" spans="1:28" customFormat="1" ht="14.4" x14ac:dyDescent="0.3">
      <c r="A79" s="5" t="s">
        <v>100</v>
      </c>
      <c r="B79" s="68">
        <v>1</v>
      </c>
      <c r="C79" s="68">
        <v>0</v>
      </c>
      <c r="D79" s="68">
        <v>0</v>
      </c>
      <c r="E79" s="68">
        <v>0</v>
      </c>
      <c r="F79" s="69">
        <v>1</v>
      </c>
      <c r="AB79" t="str">
        <v>Proh Pharmacy</v>
      </c>
    </row>
    <row r="80" spans="1:28" customFormat="1" ht="14.4" x14ac:dyDescent="0.3">
      <c r="A80" s="5" t="s">
        <v>36</v>
      </c>
      <c r="B80" s="68">
        <v>1</v>
      </c>
      <c r="C80" s="68">
        <v>0</v>
      </c>
      <c r="D80" s="68">
        <v>0</v>
      </c>
      <c r="E80" s="68">
        <v>0</v>
      </c>
      <c r="F80" s="69">
        <v>1</v>
      </c>
    </row>
    <row r="81" spans="1:23" customFormat="1" ht="14.4" x14ac:dyDescent="0.3"/>
    <row r="82" spans="1:23" customFormat="1" ht="14.4" x14ac:dyDescent="0.3"/>
    <row r="83" spans="1:23" customFormat="1" ht="14.4" x14ac:dyDescent="0.3"/>
    <row r="84" spans="1:23" customFormat="1" ht="14.4" x14ac:dyDescent="0.3"/>
    <row r="85" spans="1:23" customFormat="1" ht="14.4" x14ac:dyDescent="0.3"/>
    <row r="86" spans="1:23" customFormat="1" ht="14.4" x14ac:dyDescent="0.3"/>
    <row r="87" spans="1:23" customFormat="1" ht="14.4" x14ac:dyDescent="0.3"/>
    <row r="88" spans="1:23" customFormat="1" ht="14.4" x14ac:dyDescent="0.3"/>
    <row r="89" spans="1:23" customFormat="1" ht="14.4" x14ac:dyDescent="0.3"/>
    <row r="90" spans="1:23" customFormat="1" ht="14.4" x14ac:dyDescent="0.3"/>
    <row r="91" spans="1:23" customFormat="1" ht="14.4" x14ac:dyDescent="0.3"/>
    <row r="92" spans="1:23" x14ac:dyDescent="0.7">
      <c r="A92"/>
      <c r="B92"/>
      <c r="C92"/>
      <c r="D92"/>
      <c r="E92"/>
      <c r="F92"/>
      <c r="G92"/>
      <c r="H92"/>
      <c r="I92"/>
      <c r="J92"/>
      <c r="K92"/>
      <c r="L92"/>
      <c r="M92"/>
      <c r="R92" s="24"/>
      <c r="S92"/>
      <c r="T92"/>
      <c r="U92"/>
      <c r="V92"/>
      <c r="W92"/>
    </row>
    <row r="93" spans="1:23" x14ac:dyDescent="0.7">
      <c r="A93"/>
      <c r="B93"/>
      <c r="C93"/>
      <c r="D93"/>
      <c r="E93"/>
      <c r="F93"/>
      <c r="G93"/>
      <c r="H93"/>
      <c r="I93"/>
      <c r="J93"/>
      <c r="K93"/>
      <c r="L93"/>
      <c r="M93"/>
      <c r="R93" s="24"/>
      <c r="S93"/>
      <c r="T93"/>
      <c r="U93"/>
      <c r="V93"/>
      <c r="W93"/>
    </row>
    <row r="94" spans="1:23" x14ac:dyDescent="0.7">
      <c r="A94"/>
      <c r="B94"/>
      <c r="C94"/>
      <c r="D94"/>
      <c r="E94"/>
      <c r="F94"/>
      <c r="G94"/>
      <c r="H94"/>
      <c r="I94"/>
      <c r="J94"/>
      <c r="K94"/>
      <c r="L94"/>
      <c r="M94"/>
      <c r="R94" s="24"/>
      <c r="S94"/>
      <c r="T94"/>
      <c r="U94"/>
      <c r="V94"/>
      <c r="W94"/>
    </row>
    <row r="95" spans="1:23" x14ac:dyDescent="0.7">
      <c r="A95"/>
      <c r="B95"/>
      <c r="C95"/>
      <c r="D95"/>
      <c r="E95"/>
      <c r="F95"/>
      <c r="G95"/>
      <c r="H95"/>
      <c r="I95"/>
      <c r="J95"/>
      <c r="K95"/>
      <c r="L95"/>
      <c r="M95"/>
      <c r="N95"/>
      <c r="O95"/>
      <c r="P95"/>
      <c r="Q95"/>
      <c r="R95" s="27"/>
      <c r="S95"/>
      <c r="T95"/>
      <c r="U95"/>
      <c r="V95"/>
      <c r="W95"/>
    </row>
    <row r="96" spans="1:23" x14ac:dyDescent="0.7">
      <c r="A96"/>
      <c r="B96"/>
      <c r="C96"/>
      <c r="D96"/>
      <c r="E96"/>
      <c r="F96"/>
      <c r="G96"/>
      <c r="H96"/>
      <c r="I96"/>
      <c r="J96"/>
      <c r="K96"/>
      <c r="L96"/>
      <c r="M96"/>
      <c r="N96"/>
      <c r="O96"/>
      <c r="P96"/>
      <c r="Q96"/>
      <c r="R96" s="27"/>
      <c r="U96"/>
      <c r="V96"/>
    </row>
    <row r="97" spans="1:25" x14ac:dyDescent="0.7">
      <c r="A97"/>
      <c r="B97"/>
      <c r="R97"/>
      <c r="S97"/>
      <c r="T97"/>
      <c r="U97"/>
      <c r="V97"/>
      <c r="W97"/>
      <c r="X97"/>
    </row>
    <row r="98" spans="1:25" x14ac:dyDescent="0.7">
      <c r="A98"/>
      <c r="B98"/>
      <c r="C98"/>
      <c r="D98"/>
      <c r="E98"/>
      <c r="F98"/>
      <c r="G98"/>
      <c r="H98"/>
      <c r="I98"/>
      <c r="J98"/>
      <c r="K98"/>
      <c r="L98"/>
      <c r="M98"/>
      <c r="N98"/>
      <c r="O98"/>
      <c r="P98"/>
      <c r="Q98"/>
      <c r="R98"/>
      <c r="S98"/>
      <c r="T98"/>
      <c r="U98"/>
      <c r="V98"/>
      <c r="W98"/>
      <c r="X98"/>
    </row>
    <row r="99" spans="1:25" x14ac:dyDescent="0.7">
      <c r="A99" s="2" t="s">
        <v>273</v>
      </c>
      <c r="C99"/>
      <c r="D99"/>
      <c r="E99"/>
      <c r="F99"/>
      <c r="G99"/>
      <c r="H99"/>
      <c r="I99"/>
      <c r="J99"/>
      <c r="K99"/>
      <c r="L99"/>
      <c r="M99"/>
      <c r="N99"/>
      <c r="O99"/>
      <c r="P99"/>
      <c r="Q99"/>
      <c r="R99"/>
      <c r="S99"/>
      <c r="T99"/>
      <c r="U99"/>
      <c r="V99"/>
      <c r="W99"/>
      <c r="X99"/>
    </row>
    <row r="100" spans="1:25" x14ac:dyDescent="0.7">
      <c r="A100" s="4" t="s">
        <v>27</v>
      </c>
      <c r="B100" t="s">
        <v>264</v>
      </c>
      <c r="C100" t="s">
        <v>266</v>
      </c>
      <c r="D100"/>
      <c r="E100"/>
      <c r="F100"/>
      <c r="G100"/>
      <c r="H100"/>
      <c r="I100"/>
      <c r="J100"/>
      <c r="K100"/>
      <c r="L100"/>
      <c r="M100"/>
      <c r="N100"/>
      <c r="O100"/>
      <c r="P100"/>
      <c r="Q100"/>
      <c r="R100"/>
      <c r="S100"/>
      <c r="T100"/>
      <c r="U100"/>
      <c r="V100"/>
      <c r="W100"/>
      <c r="X100"/>
    </row>
    <row r="101" spans="1:25" x14ac:dyDescent="0.7">
      <c r="A101" s="5" t="s">
        <v>36</v>
      </c>
      <c r="B101" s="85">
        <v>550</v>
      </c>
      <c r="C101" s="85">
        <v>6600</v>
      </c>
      <c r="D101"/>
      <c r="E101"/>
      <c r="F101"/>
      <c r="G101"/>
      <c r="H101"/>
      <c r="I101"/>
      <c r="J101"/>
      <c r="K101"/>
      <c r="L101"/>
      <c r="M101"/>
      <c r="N101"/>
      <c r="O101"/>
      <c r="P101"/>
      <c r="Q101"/>
      <c r="R101"/>
      <c r="S101"/>
      <c r="T101"/>
      <c r="U101"/>
      <c r="V101"/>
      <c r="W101"/>
      <c r="X101"/>
    </row>
    <row r="102" spans="1:25" x14ac:dyDescent="0.7">
      <c r="A102" s="5" t="s">
        <v>100</v>
      </c>
      <c r="B102" s="85">
        <v>80</v>
      </c>
      <c r="C102" s="85">
        <v>2808</v>
      </c>
      <c r="D102"/>
      <c r="E102"/>
      <c r="F102"/>
      <c r="G102"/>
      <c r="H102"/>
      <c r="I102"/>
      <c r="J102"/>
      <c r="K102"/>
      <c r="L102"/>
      <c r="M102"/>
      <c r="N102"/>
      <c r="O102"/>
      <c r="P102"/>
      <c r="Q102"/>
      <c r="R102"/>
      <c r="S102"/>
      <c r="T102"/>
      <c r="U102"/>
      <c r="V102"/>
      <c r="W102"/>
      <c r="X102"/>
    </row>
    <row r="103" spans="1:25" x14ac:dyDescent="0.7">
      <c r="A103" s="5" t="s">
        <v>101</v>
      </c>
      <c r="B103" s="85">
        <v>815</v>
      </c>
      <c r="C103" s="85">
        <v>6504</v>
      </c>
      <c r="D103"/>
      <c r="E103"/>
      <c r="F103"/>
      <c r="G103"/>
      <c r="H103"/>
      <c r="I103"/>
      <c r="J103"/>
      <c r="K103"/>
      <c r="L103"/>
      <c r="M103"/>
      <c r="N103"/>
      <c r="O103"/>
      <c r="P103"/>
      <c r="Q103"/>
      <c r="R103"/>
      <c r="S103"/>
      <c r="T103"/>
      <c r="U103"/>
      <c r="V103"/>
      <c r="W103"/>
      <c r="X103"/>
      <c r="Y103"/>
    </row>
    <row r="104" spans="1:25" x14ac:dyDescent="0.7">
      <c r="A104" s="5" t="s">
        <v>102</v>
      </c>
      <c r="B104" s="85">
        <v>903</v>
      </c>
      <c r="C104" s="85">
        <v>9000</v>
      </c>
      <c r="D104"/>
      <c r="E104"/>
      <c r="F104"/>
      <c r="G104"/>
      <c r="H104"/>
      <c r="I104"/>
      <c r="J104"/>
      <c r="K104"/>
      <c r="L104"/>
      <c r="M104"/>
      <c r="N104"/>
      <c r="O104"/>
      <c r="P104"/>
      <c r="Q104"/>
      <c r="R104"/>
      <c r="S104"/>
      <c r="T104"/>
      <c r="U104"/>
      <c r="V104"/>
      <c r="W104"/>
      <c r="X104"/>
      <c r="Y104"/>
    </row>
    <row r="105" spans="1:25" x14ac:dyDescent="0.7">
      <c r="A105"/>
      <c r="B105"/>
      <c r="C105"/>
      <c r="D105"/>
      <c r="E105"/>
      <c r="F105"/>
      <c r="G105"/>
      <c r="H105"/>
      <c r="I105"/>
      <c r="J105"/>
      <c r="K105"/>
      <c r="L105"/>
      <c r="M105"/>
      <c r="N105"/>
      <c r="O105"/>
      <c r="P105"/>
      <c r="Q105"/>
      <c r="R105"/>
      <c r="S105"/>
      <c r="T105"/>
      <c r="U105"/>
      <c r="V105"/>
      <c r="W105"/>
      <c r="X105"/>
      <c r="Y105"/>
    </row>
    <row r="106" spans="1:25" x14ac:dyDescent="0.7">
      <c r="A106"/>
      <c r="B106"/>
      <c r="C106"/>
      <c r="D106"/>
      <c r="E106"/>
      <c r="F106"/>
      <c r="G106"/>
      <c r="H106"/>
      <c r="I106"/>
      <c r="J106"/>
      <c r="K106"/>
      <c r="L106"/>
      <c r="M106"/>
      <c r="N106"/>
      <c r="O106"/>
      <c r="P106"/>
      <c r="Q106"/>
      <c r="R106" s="27"/>
      <c r="S106"/>
      <c r="T106"/>
      <c r="U106"/>
      <c r="V106"/>
      <c r="W106"/>
      <c r="X106"/>
      <c r="Y106"/>
    </row>
    <row r="107" spans="1:25" x14ac:dyDescent="0.7">
      <c r="A107"/>
      <c r="B107"/>
      <c r="C107"/>
      <c r="D107"/>
      <c r="E107"/>
      <c r="F107"/>
      <c r="G107"/>
      <c r="H107"/>
      <c r="I107"/>
      <c r="J107"/>
      <c r="K107"/>
      <c r="L107"/>
      <c r="M107"/>
      <c r="N107"/>
      <c r="O107"/>
      <c r="P107"/>
      <c r="Q107"/>
      <c r="R107" s="27"/>
      <c r="S107"/>
      <c r="T107"/>
      <c r="U107"/>
      <c r="V107"/>
      <c r="W107"/>
      <c r="X107"/>
      <c r="Y107"/>
    </row>
    <row r="108" spans="1:25" x14ac:dyDescent="0.7">
      <c r="A108"/>
      <c r="B108"/>
      <c r="C108"/>
      <c r="D108"/>
      <c r="E108"/>
      <c r="F108"/>
      <c r="G108"/>
      <c r="H108"/>
      <c r="I108"/>
      <c r="J108"/>
      <c r="K108"/>
      <c r="L108"/>
      <c r="M108"/>
      <c r="N108"/>
      <c r="O108"/>
      <c r="P108"/>
      <c r="Q108"/>
      <c r="R108" s="27"/>
      <c r="S108"/>
      <c r="T108"/>
      <c r="U108"/>
      <c r="V108"/>
      <c r="W108"/>
      <c r="X108"/>
      <c r="Y108"/>
    </row>
    <row r="109" spans="1:25" x14ac:dyDescent="0.7">
      <c r="A109"/>
      <c r="B109"/>
      <c r="C109"/>
      <c r="D109"/>
      <c r="E109"/>
      <c r="F109"/>
      <c r="G109"/>
      <c r="H109"/>
      <c r="I109"/>
      <c r="J109"/>
      <c r="K109"/>
      <c r="L109"/>
      <c r="M109"/>
      <c r="N109"/>
      <c r="O109"/>
      <c r="P109"/>
      <c r="Q109"/>
      <c r="R109" s="27"/>
      <c r="S109"/>
      <c r="T109"/>
      <c r="U109"/>
      <c r="V109"/>
      <c r="W109"/>
      <c r="X109"/>
      <c r="Y109"/>
    </row>
    <row r="110" spans="1:25" x14ac:dyDescent="0.7">
      <c r="A110"/>
      <c r="B110"/>
      <c r="C110"/>
      <c r="D110"/>
      <c r="E110"/>
      <c r="F110"/>
      <c r="G110"/>
      <c r="H110"/>
      <c r="I110"/>
      <c r="J110"/>
      <c r="K110"/>
      <c r="L110"/>
      <c r="M110"/>
      <c r="N110"/>
      <c r="O110"/>
      <c r="P110"/>
      <c r="Q110"/>
      <c r="R110" s="27"/>
      <c r="S110"/>
      <c r="T110"/>
      <c r="U110"/>
      <c r="V110"/>
      <c r="W110"/>
      <c r="X110"/>
      <c r="Y110"/>
    </row>
    <row r="111" spans="1:25" x14ac:dyDescent="0.7">
      <c r="A111"/>
      <c r="B111"/>
      <c r="C111"/>
      <c r="R111" s="24"/>
      <c r="S111"/>
      <c r="T111"/>
      <c r="U111"/>
      <c r="V111"/>
      <c r="W111"/>
    </row>
    <row r="112" spans="1:25" x14ac:dyDescent="0.7">
      <c r="A112"/>
      <c r="B112"/>
      <c r="C112"/>
      <c r="R112" s="24"/>
      <c r="S112"/>
      <c r="T112"/>
      <c r="U112"/>
      <c r="V112"/>
      <c r="W112"/>
    </row>
    <row r="113" spans="1:23" x14ac:dyDescent="0.7">
      <c r="A113"/>
      <c r="B113"/>
      <c r="C113"/>
      <c r="R113" s="24"/>
      <c r="S113"/>
      <c r="T113"/>
      <c r="U113"/>
      <c r="V113"/>
      <c r="W113"/>
    </row>
    <row r="114" spans="1:23" x14ac:dyDescent="0.7">
      <c r="A114"/>
      <c r="B114"/>
      <c r="C114"/>
      <c r="R114" s="24"/>
    </row>
    <row r="115" spans="1:23" x14ac:dyDescent="0.7">
      <c r="A115"/>
      <c r="B115"/>
      <c r="C115"/>
      <c r="F115"/>
      <c r="G115"/>
      <c r="H115"/>
      <c r="I115"/>
      <c r="J115"/>
      <c r="K115"/>
      <c r="L115"/>
      <c r="M115"/>
      <c r="N115"/>
      <c r="O115"/>
      <c r="P115"/>
      <c r="Q115"/>
      <c r="R115" s="24"/>
    </row>
    <row r="116" spans="1:23" x14ac:dyDescent="0.7">
      <c r="A116"/>
      <c r="B116"/>
      <c r="C116"/>
      <c r="D116"/>
      <c r="E116"/>
      <c r="R116" s="24"/>
      <c r="S116"/>
      <c r="T116"/>
      <c r="U116"/>
      <c r="V116"/>
      <c r="W116"/>
    </row>
    <row r="117" spans="1:23" x14ac:dyDescent="0.7">
      <c r="A117"/>
      <c r="B117"/>
      <c r="C117"/>
      <c r="D117"/>
      <c r="E117"/>
      <c r="R117" s="24"/>
      <c r="S117"/>
      <c r="T117"/>
      <c r="U117"/>
      <c r="V117"/>
      <c r="W117"/>
    </row>
    <row r="118" spans="1:23" x14ac:dyDescent="0.7">
      <c r="A118"/>
      <c r="B118"/>
      <c r="C118"/>
      <c r="D118"/>
      <c r="E118"/>
      <c r="R118" s="24"/>
      <c r="S118"/>
      <c r="T118"/>
      <c r="U118"/>
      <c r="V118"/>
      <c r="W118"/>
    </row>
    <row r="119" spans="1:23" x14ac:dyDescent="0.7">
      <c r="A119"/>
      <c r="B119"/>
      <c r="C119"/>
      <c r="D119"/>
      <c r="E119"/>
      <c r="R119" s="24"/>
      <c r="S119"/>
      <c r="T119"/>
      <c r="U119"/>
      <c r="V119"/>
      <c r="W119"/>
    </row>
    <row r="120" spans="1:23" x14ac:dyDescent="0.7">
      <c r="A120"/>
      <c r="B120"/>
      <c r="C120"/>
      <c r="D120"/>
      <c r="E120"/>
      <c r="R120" s="24"/>
      <c r="S120"/>
      <c r="T120"/>
      <c r="U120"/>
      <c r="V120"/>
      <c r="W120"/>
    </row>
    <row r="121" spans="1:23" x14ac:dyDescent="0.7">
      <c r="A121"/>
      <c r="B121"/>
      <c r="C121"/>
      <c r="D121"/>
      <c r="E121"/>
      <c r="S121"/>
      <c r="T121"/>
      <c r="U121"/>
      <c r="V121"/>
      <c r="W121"/>
    </row>
    <row r="122" spans="1:23" x14ac:dyDescent="0.7">
      <c r="A122" s="2" t="s">
        <v>59</v>
      </c>
      <c r="G122"/>
      <c r="H122"/>
      <c r="I122"/>
      <c r="J122"/>
      <c r="K122"/>
      <c r="L122"/>
      <c r="M122"/>
      <c r="N122"/>
      <c r="O122"/>
      <c r="P122"/>
      <c r="Q122"/>
      <c r="R122"/>
      <c r="U122"/>
    </row>
    <row r="123" spans="1:23" x14ac:dyDescent="0.7">
      <c r="A123" s="4" t="s">
        <v>27</v>
      </c>
      <c r="B123" t="s">
        <v>264</v>
      </c>
      <c r="C123"/>
      <c r="D123"/>
      <c r="E123"/>
      <c r="F123"/>
      <c r="G123"/>
      <c r="H123"/>
      <c r="I123"/>
      <c r="J123"/>
      <c r="K123"/>
      <c r="L123"/>
      <c r="M123"/>
      <c r="N123"/>
      <c r="O123"/>
      <c r="P123"/>
      <c r="Q123" s="28"/>
      <c r="R123"/>
      <c r="U123"/>
    </row>
    <row r="124" spans="1:23" x14ac:dyDescent="0.7">
      <c r="A124" s="5" t="s">
        <v>9</v>
      </c>
      <c r="B124" s="87">
        <v>763</v>
      </c>
      <c r="C124"/>
      <c r="D124"/>
      <c r="E124"/>
      <c r="F124"/>
      <c r="G124"/>
      <c r="H124"/>
      <c r="I124"/>
      <c r="J124"/>
      <c r="K124"/>
      <c r="L124"/>
      <c r="M124"/>
      <c r="N124"/>
      <c r="O124"/>
      <c r="P124"/>
      <c r="Q124" s="28"/>
      <c r="R124"/>
      <c r="U124"/>
    </row>
    <row r="125" spans="1:23" x14ac:dyDescent="0.7">
      <c r="A125" s="5" t="s">
        <v>8</v>
      </c>
      <c r="B125" s="87">
        <v>140</v>
      </c>
      <c r="C125"/>
      <c r="D125"/>
      <c r="E125"/>
      <c r="F125"/>
      <c r="G125"/>
      <c r="H125"/>
      <c r="I125"/>
      <c r="J125"/>
      <c r="K125"/>
      <c r="L125"/>
      <c r="M125"/>
      <c r="N125"/>
      <c r="O125"/>
      <c r="P125"/>
      <c r="R125" s="24"/>
      <c r="U125"/>
    </row>
    <row r="126" spans="1:23" x14ac:dyDescent="0.7">
      <c r="A126" s="5" t="s">
        <v>12</v>
      </c>
      <c r="B126" s="87"/>
      <c r="C126"/>
      <c r="D126"/>
      <c r="E126"/>
      <c r="F126"/>
      <c r="G126"/>
      <c r="H126"/>
      <c r="I126"/>
      <c r="J126"/>
      <c r="K126"/>
      <c r="L126"/>
      <c r="M126"/>
      <c r="N126"/>
      <c r="O126"/>
      <c r="P126"/>
      <c r="R126" s="24"/>
      <c r="U126"/>
    </row>
    <row r="127" spans="1:23" x14ac:dyDescent="0.7">
      <c r="A127" s="5" t="s">
        <v>6</v>
      </c>
      <c r="B127" s="87"/>
      <c r="C127"/>
      <c r="D127"/>
      <c r="E127"/>
      <c r="F127"/>
      <c r="G127"/>
      <c r="H127"/>
      <c r="I127"/>
      <c r="J127"/>
      <c r="K127"/>
      <c r="L127"/>
      <c r="M127"/>
      <c r="N127"/>
      <c r="O127"/>
      <c r="P127"/>
      <c r="R127" s="24"/>
      <c r="U127"/>
    </row>
    <row r="128" spans="1:23" x14ac:dyDescent="0.7">
      <c r="A128" s="5" t="s">
        <v>5</v>
      </c>
      <c r="B128" s="87"/>
      <c r="C128"/>
      <c r="D128"/>
      <c r="E128"/>
      <c r="F128"/>
      <c r="G128"/>
      <c r="H128"/>
      <c r="I128"/>
      <c r="J128"/>
      <c r="K128"/>
      <c r="L128"/>
      <c r="M128"/>
      <c r="N128"/>
      <c r="O128"/>
      <c r="P128"/>
      <c r="R128" s="24"/>
      <c r="U128"/>
    </row>
    <row r="129" spans="1:21" x14ac:dyDescent="0.7">
      <c r="A129" s="5" t="s">
        <v>11</v>
      </c>
      <c r="B129" s="87"/>
      <c r="C129"/>
      <c r="D129"/>
      <c r="E129"/>
      <c r="F129"/>
      <c r="G129"/>
      <c r="H129"/>
      <c r="I129"/>
      <c r="J129"/>
      <c r="K129"/>
      <c r="L129"/>
      <c r="M129"/>
      <c r="N129"/>
      <c r="O129"/>
      <c r="P129"/>
      <c r="R129" s="24"/>
      <c r="U129"/>
    </row>
    <row r="130" spans="1:21" x14ac:dyDescent="0.7">
      <c r="A130" s="5" t="s">
        <v>10</v>
      </c>
      <c r="B130" s="87"/>
      <c r="C130"/>
      <c r="D130"/>
      <c r="E130"/>
      <c r="F130"/>
      <c r="G130"/>
      <c r="H130"/>
      <c r="I130"/>
      <c r="J130"/>
      <c r="K130"/>
      <c r="L130"/>
      <c r="M130"/>
      <c r="N130"/>
      <c r="O130"/>
      <c r="P130"/>
      <c r="R130" s="24"/>
      <c r="U130"/>
    </row>
    <row r="131" spans="1:21" x14ac:dyDescent="0.7">
      <c r="A131" s="5" t="s">
        <v>7</v>
      </c>
      <c r="B131" s="87"/>
      <c r="C131"/>
      <c r="D131"/>
      <c r="E131"/>
      <c r="F131"/>
      <c r="G131"/>
      <c r="H131"/>
      <c r="I131"/>
      <c r="J131"/>
      <c r="K131"/>
      <c r="L131"/>
      <c r="M131"/>
      <c r="N131"/>
      <c r="O131"/>
      <c r="P131"/>
      <c r="R131" s="24"/>
      <c r="U131"/>
    </row>
    <row r="132" spans="1:21" x14ac:dyDescent="0.7">
      <c r="A132" s="5" t="s">
        <v>14</v>
      </c>
      <c r="B132" s="87"/>
      <c r="C132"/>
      <c r="D132"/>
      <c r="E132"/>
      <c r="F132"/>
      <c r="G132"/>
      <c r="H132"/>
      <c r="I132"/>
      <c r="J132"/>
      <c r="K132"/>
      <c r="L132"/>
      <c r="M132"/>
      <c r="N132"/>
      <c r="O132"/>
      <c r="P132"/>
      <c r="R132" s="24"/>
      <c r="U132"/>
    </row>
    <row r="133" spans="1:21" x14ac:dyDescent="0.7">
      <c r="A133" s="5" t="s">
        <v>13</v>
      </c>
      <c r="B133" s="87"/>
      <c r="C133"/>
      <c r="D133"/>
      <c r="E133"/>
      <c r="F133"/>
      <c r="G133"/>
      <c r="H133"/>
      <c r="I133"/>
      <c r="J133"/>
      <c r="K133"/>
      <c r="L133"/>
      <c r="M133"/>
      <c r="N133"/>
      <c r="O133"/>
      <c r="P133"/>
    </row>
    <row r="134" spans="1:21" x14ac:dyDescent="0.7">
      <c r="A134" s="5" t="s">
        <v>18</v>
      </c>
      <c r="B134" s="87"/>
      <c r="C134"/>
      <c r="D134"/>
      <c r="E134"/>
      <c r="F134"/>
      <c r="G134"/>
      <c r="H134"/>
      <c r="I134"/>
      <c r="J134"/>
      <c r="K134"/>
      <c r="L134"/>
      <c r="M134"/>
      <c r="N134"/>
      <c r="O134"/>
      <c r="P134"/>
    </row>
    <row r="135" spans="1:21" x14ac:dyDescent="0.7">
      <c r="A135" s="5" t="s">
        <v>19</v>
      </c>
      <c r="B135" s="87"/>
      <c r="C135"/>
      <c r="D135"/>
      <c r="E135"/>
      <c r="F135"/>
      <c r="G135"/>
      <c r="H135"/>
      <c r="I135"/>
      <c r="J135"/>
      <c r="K135"/>
      <c r="L135"/>
      <c r="M135"/>
      <c r="N135"/>
      <c r="O135"/>
      <c r="P135"/>
    </row>
    <row r="136" spans="1:21" x14ac:dyDescent="0.7">
      <c r="A136"/>
      <c r="B136"/>
      <c r="C136"/>
      <c r="D136"/>
      <c r="E136"/>
      <c r="F136"/>
      <c r="G136"/>
      <c r="H136"/>
      <c r="I136"/>
      <c r="J136"/>
      <c r="K136"/>
      <c r="L136"/>
      <c r="M136"/>
      <c r="N136"/>
      <c r="O136"/>
      <c r="P136"/>
    </row>
    <row r="137" spans="1:21" x14ac:dyDescent="0.7">
      <c r="A137"/>
      <c r="B137"/>
      <c r="C137"/>
      <c r="S137"/>
      <c r="T137"/>
    </row>
    <row r="138" spans="1:21" x14ac:dyDescent="0.7">
      <c r="S138"/>
      <c r="T138"/>
    </row>
    <row r="139" spans="1:21" x14ac:dyDescent="0.7">
      <c r="A139"/>
      <c r="B139"/>
      <c r="C139"/>
      <c r="D139"/>
      <c r="E139"/>
      <c r="F139"/>
      <c r="G139"/>
      <c r="H139"/>
      <c r="I139"/>
      <c r="J139"/>
      <c r="K139"/>
      <c r="L139"/>
      <c r="M139"/>
      <c r="N139"/>
      <c r="O139"/>
      <c r="P139"/>
      <c r="S139"/>
      <c r="T139"/>
    </row>
    <row r="140" spans="1:21" x14ac:dyDescent="0.7">
      <c r="A140"/>
      <c r="B140"/>
      <c r="C140"/>
      <c r="D140"/>
      <c r="E140"/>
      <c r="F140"/>
      <c r="G140"/>
      <c r="H140"/>
      <c r="I140"/>
      <c r="J140"/>
      <c r="K140"/>
      <c r="L140"/>
      <c r="M140"/>
      <c r="N140"/>
      <c r="O140"/>
      <c r="P140"/>
      <c r="S140"/>
      <c r="T140"/>
    </row>
    <row r="141" spans="1:21" x14ac:dyDescent="0.7">
      <c r="A141"/>
      <c r="B141"/>
      <c r="C141"/>
      <c r="D141"/>
      <c r="E141"/>
      <c r="F141"/>
      <c r="G141"/>
      <c r="H141"/>
      <c r="I141"/>
      <c r="J141"/>
      <c r="K141"/>
      <c r="L141"/>
      <c r="M141"/>
      <c r="N141"/>
      <c r="O141"/>
      <c r="P141"/>
      <c r="S141"/>
      <c r="T141"/>
    </row>
    <row r="142" spans="1:21" x14ac:dyDescent="0.7">
      <c r="A142"/>
      <c r="B142"/>
      <c r="C142"/>
      <c r="D142"/>
      <c r="E142"/>
      <c r="F142"/>
      <c r="G142"/>
      <c r="H142"/>
      <c r="I142"/>
      <c r="J142"/>
      <c r="K142"/>
      <c r="L142"/>
      <c r="M142"/>
      <c r="N142"/>
      <c r="O142"/>
      <c r="P142"/>
      <c r="S142"/>
      <c r="T142"/>
    </row>
    <row r="143" spans="1:21" x14ac:dyDescent="0.7">
      <c r="A143"/>
      <c r="B143"/>
      <c r="C143"/>
      <c r="D143"/>
      <c r="E143"/>
      <c r="F143"/>
      <c r="G143"/>
      <c r="H143"/>
      <c r="I143"/>
      <c r="J143"/>
      <c r="K143"/>
      <c r="L143"/>
      <c r="M143"/>
      <c r="N143"/>
      <c r="O143"/>
      <c r="P143"/>
      <c r="R143" s="24"/>
      <c r="S143"/>
      <c r="T143"/>
    </row>
    <row r="144" spans="1:21" x14ac:dyDescent="0.7">
      <c r="A144"/>
      <c r="B144"/>
      <c r="C144"/>
      <c r="D144"/>
      <c r="E144"/>
      <c r="F144"/>
      <c r="G144"/>
      <c r="H144"/>
      <c r="I144"/>
      <c r="J144"/>
      <c r="K144"/>
      <c r="L144"/>
      <c r="M144"/>
      <c r="N144"/>
      <c r="O144"/>
      <c r="P144"/>
      <c r="S144"/>
      <c r="T144"/>
    </row>
    <row r="145" spans="1:48" x14ac:dyDescent="0.7">
      <c r="A145"/>
      <c r="B145"/>
      <c r="C145"/>
      <c r="D145"/>
      <c r="E145"/>
      <c r="F145"/>
      <c r="G145"/>
      <c r="H145"/>
      <c r="I145"/>
      <c r="J145"/>
      <c r="K145"/>
      <c r="L145"/>
      <c r="M145"/>
      <c r="N145"/>
      <c r="O145"/>
      <c r="P145"/>
      <c r="S145"/>
      <c r="T145"/>
    </row>
    <row r="146" spans="1:48" x14ac:dyDescent="0.7">
      <c r="A146" s="4" t="s">
        <v>45</v>
      </c>
      <c r="B146" t="s" vm="4">
        <v>8</v>
      </c>
      <c r="C146"/>
      <c r="D146"/>
      <c r="E146"/>
      <c r="F146"/>
      <c r="G146"/>
      <c r="H146"/>
      <c r="I146"/>
      <c r="J146"/>
      <c r="K146"/>
      <c r="L146"/>
      <c r="M146"/>
      <c r="N146"/>
      <c r="O146"/>
      <c r="S146"/>
      <c r="T146"/>
    </row>
    <row r="147" spans="1:48" x14ac:dyDescent="0.7">
      <c r="A147" s="4" t="s">
        <v>699</v>
      </c>
      <c r="B147" t="s" vm="1">
        <v>738</v>
      </c>
      <c r="C147"/>
      <c r="D147"/>
      <c r="E147"/>
      <c r="F147"/>
      <c r="G147"/>
      <c r="H147"/>
      <c r="I147"/>
      <c r="J147"/>
      <c r="K147"/>
      <c r="L147"/>
      <c r="M147"/>
      <c r="N147"/>
      <c r="O147"/>
      <c r="S147"/>
      <c r="T147"/>
    </row>
    <row r="149" spans="1:48" x14ac:dyDescent="0.7">
      <c r="A149" s="4" t="s">
        <v>264</v>
      </c>
      <c r="B149" s="4" t="s">
        <v>31</v>
      </c>
      <c r="C149"/>
      <c r="D149"/>
      <c r="E149"/>
      <c r="F149"/>
      <c r="G149"/>
      <c r="H149"/>
      <c r="I149"/>
      <c r="J149"/>
      <c r="K149" s="2" t="s">
        <v>269</v>
      </c>
      <c r="M149"/>
      <c r="N149"/>
      <c r="O149"/>
      <c r="P149" s="2" t="s">
        <v>270</v>
      </c>
      <c r="AE149"/>
      <c r="AF149"/>
      <c r="AG149"/>
      <c r="AH149"/>
      <c r="AI149"/>
      <c r="AJ149"/>
      <c r="AK149"/>
      <c r="AL149"/>
      <c r="AM149"/>
      <c r="AN149"/>
      <c r="AO149"/>
      <c r="AP149"/>
      <c r="AQ149"/>
      <c r="AR149"/>
      <c r="AS149"/>
      <c r="AT149"/>
      <c r="AU149"/>
      <c r="AV149"/>
    </row>
    <row r="150" spans="1:48" x14ac:dyDescent="0.7">
      <c r="A150" s="4" t="s">
        <v>27</v>
      </c>
      <c r="B150">
        <v>6</v>
      </c>
      <c r="C150">
        <v>7</v>
      </c>
      <c r="D150">
        <v>8</v>
      </c>
      <c r="E150">
        <v>9</v>
      </c>
      <c r="F150" t="s">
        <v>21</v>
      </c>
      <c r="G150"/>
      <c r="H150"/>
      <c r="I150"/>
      <c r="J150"/>
      <c r="K150" s="4" t="s">
        <v>27</v>
      </c>
      <c r="L150" t="s">
        <v>279</v>
      </c>
      <c r="M150"/>
      <c r="N150"/>
      <c r="O150"/>
      <c r="P150" s="4" t="s">
        <v>27</v>
      </c>
      <c r="Q150" t="s">
        <v>266</v>
      </c>
      <c r="R150"/>
      <c r="AE150"/>
      <c r="AF150"/>
      <c r="AG150"/>
      <c r="AH150"/>
      <c r="AI150"/>
      <c r="AJ150"/>
      <c r="AK150"/>
      <c r="AL150"/>
      <c r="AM150"/>
      <c r="AN150"/>
      <c r="AO150"/>
      <c r="AP150"/>
      <c r="AQ150"/>
      <c r="AR150"/>
      <c r="AS150"/>
      <c r="AT150"/>
      <c r="AU150"/>
      <c r="AV150"/>
    </row>
    <row r="151" spans="1:48" x14ac:dyDescent="0.7">
      <c r="A151" s="5" t="s">
        <v>36</v>
      </c>
      <c r="B151" s="85">
        <v>25</v>
      </c>
      <c r="C151" s="85"/>
      <c r="D151" s="85"/>
      <c r="E151" s="85"/>
      <c r="F151" s="87">
        <v>25</v>
      </c>
      <c r="G151"/>
      <c r="H151"/>
      <c r="I151" s="87"/>
      <c r="J151"/>
      <c r="K151" s="5" t="s">
        <v>36</v>
      </c>
      <c r="L151" s="85">
        <v>137.5</v>
      </c>
      <c r="M151"/>
      <c r="N151"/>
      <c r="O151"/>
      <c r="P151" s="5" t="s">
        <v>36</v>
      </c>
      <c r="Q151" s="85">
        <v>550</v>
      </c>
      <c r="R151"/>
      <c r="AE151"/>
      <c r="AF151"/>
      <c r="AG151"/>
      <c r="AH151"/>
      <c r="AI151"/>
      <c r="AJ151"/>
      <c r="AK151"/>
      <c r="AL151"/>
      <c r="AM151"/>
      <c r="AN151"/>
      <c r="AO151"/>
      <c r="AP151"/>
      <c r="AQ151"/>
      <c r="AR151"/>
      <c r="AS151"/>
      <c r="AT151"/>
      <c r="AU151"/>
      <c r="AV151"/>
    </row>
    <row r="152" spans="1:48" x14ac:dyDescent="0.7">
      <c r="A152" s="5" t="s">
        <v>100</v>
      </c>
      <c r="B152" s="85"/>
      <c r="C152" s="85"/>
      <c r="D152" s="85"/>
      <c r="E152" s="85"/>
      <c r="F152" s="87"/>
      <c r="G152"/>
      <c r="H152"/>
      <c r="I152" s="87"/>
      <c r="J152"/>
      <c r="K152" s="5" t="s">
        <v>100</v>
      </c>
      <c r="L152" s="85">
        <v>58.5</v>
      </c>
      <c r="M152"/>
      <c r="N152"/>
      <c r="O152"/>
      <c r="P152" s="5" t="s">
        <v>100</v>
      </c>
      <c r="Q152" s="85">
        <v>234</v>
      </c>
      <c r="R152"/>
      <c r="AE152"/>
      <c r="AF152"/>
      <c r="AG152"/>
      <c r="AH152"/>
      <c r="AI152"/>
      <c r="AJ152"/>
      <c r="AK152"/>
      <c r="AL152"/>
      <c r="AM152"/>
      <c r="AN152"/>
      <c r="AO152"/>
      <c r="AP152"/>
      <c r="AQ152"/>
      <c r="AR152"/>
      <c r="AS152"/>
      <c r="AT152"/>
      <c r="AU152"/>
      <c r="AV152"/>
    </row>
    <row r="153" spans="1:48" x14ac:dyDescent="0.7">
      <c r="A153" s="5" t="s">
        <v>101</v>
      </c>
      <c r="B153" s="85"/>
      <c r="C153" s="85">
        <v>55</v>
      </c>
      <c r="D153" s="85">
        <v>5</v>
      </c>
      <c r="E153" s="85"/>
      <c r="F153" s="87">
        <v>60</v>
      </c>
      <c r="G153"/>
      <c r="H153"/>
      <c r="I153" s="87"/>
      <c r="J153"/>
      <c r="K153" s="5" t="s">
        <v>101</v>
      </c>
      <c r="L153" s="85">
        <v>135.5</v>
      </c>
      <c r="M153"/>
      <c r="N153"/>
      <c r="O153"/>
      <c r="P153" s="5" t="s">
        <v>101</v>
      </c>
      <c r="Q153" s="85">
        <v>542</v>
      </c>
      <c r="R153"/>
      <c r="S153"/>
      <c r="T153"/>
      <c r="U153"/>
      <c r="V153"/>
      <c r="W153"/>
      <c r="X153"/>
      <c r="Y153"/>
      <c r="Z153"/>
      <c r="AA153"/>
      <c r="AB153"/>
      <c r="AC153"/>
      <c r="AD153"/>
      <c r="AE153"/>
      <c r="AF153"/>
      <c r="AG153"/>
      <c r="AH153"/>
      <c r="AI153"/>
      <c r="AJ153"/>
      <c r="AK153"/>
      <c r="AL153"/>
      <c r="AM153"/>
      <c r="AN153"/>
      <c r="AO153"/>
      <c r="AP153"/>
      <c r="AQ153"/>
      <c r="AR153"/>
      <c r="AS153"/>
      <c r="AT153"/>
      <c r="AU153"/>
      <c r="AV153"/>
    </row>
    <row r="154" spans="1:48" x14ac:dyDescent="0.7">
      <c r="A154" s="5" t="s">
        <v>102</v>
      </c>
      <c r="B154" s="85">
        <v>100</v>
      </c>
      <c r="C154" s="85">
        <v>20</v>
      </c>
      <c r="D154" s="85">
        <v>20</v>
      </c>
      <c r="E154" s="85"/>
      <c r="F154" s="87">
        <v>140</v>
      </c>
      <c r="G154"/>
      <c r="H154"/>
      <c r="I154" s="87"/>
      <c r="J154"/>
      <c r="K154" s="5" t="s">
        <v>102</v>
      </c>
      <c r="L154" s="85">
        <v>187.5</v>
      </c>
      <c r="M154"/>
      <c r="N154"/>
      <c r="O154"/>
      <c r="P154" s="5" t="s">
        <v>102</v>
      </c>
      <c r="Q154" s="85">
        <v>750</v>
      </c>
      <c r="R154"/>
      <c r="V154"/>
      <c r="W154"/>
      <c r="X154"/>
      <c r="Y154"/>
      <c r="Z154"/>
      <c r="AA154"/>
      <c r="AB154"/>
      <c r="AC154"/>
      <c r="AD154"/>
      <c r="AE154"/>
      <c r="AF154"/>
      <c r="AG154"/>
      <c r="AH154"/>
      <c r="AI154"/>
      <c r="AJ154"/>
      <c r="AK154"/>
      <c r="AL154"/>
      <c r="AM154"/>
      <c r="AN154"/>
      <c r="AO154"/>
      <c r="AP154"/>
      <c r="AQ154"/>
      <c r="AR154"/>
      <c r="AS154"/>
      <c r="AT154"/>
      <c r="AU154"/>
      <c r="AV154"/>
    </row>
    <row r="155" spans="1:48" x14ac:dyDescent="0.7">
      <c r="A155"/>
      <c r="B155"/>
      <c r="C155"/>
      <c r="D155"/>
      <c r="E155"/>
      <c r="F155"/>
      <c r="G155"/>
      <c r="H155"/>
      <c r="I155"/>
      <c r="K155"/>
      <c r="L155"/>
      <c r="M155"/>
      <c r="P155"/>
      <c r="Q155"/>
      <c r="R155"/>
      <c r="Z155"/>
      <c r="AA155"/>
    </row>
    <row r="156" spans="1:48" x14ac:dyDescent="0.7">
      <c r="A156"/>
      <c r="B156"/>
      <c r="C156"/>
      <c r="D156"/>
      <c r="E156"/>
      <c r="F156"/>
      <c r="G156"/>
      <c r="H156"/>
      <c r="I156"/>
      <c r="K156"/>
      <c r="L156"/>
      <c r="M156"/>
      <c r="P156"/>
      <c r="Q156"/>
      <c r="R156"/>
      <c r="Z156"/>
      <c r="AA156"/>
    </row>
    <row r="157" spans="1:48" x14ac:dyDescent="0.7">
      <c r="A157"/>
      <c r="B157"/>
      <c r="C157"/>
      <c r="D157"/>
      <c r="E157"/>
      <c r="F157"/>
      <c r="G157"/>
      <c r="H157"/>
      <c r="I157"/>
      <c r="K157"/>
      <c r="L157"/>
      <c r="M157"/>
      <c r="P157"/>
      <c r="Q157"/>
      <c r="R157"/>
      <c r="Z157"/>
      <c r="AA157"/>
    </row>
    <row r="158" spans="1:48" x14ac:dyDescent="0.7">
      <c r="A158"/>
      <c r="B158"/>
      <c r="C158"/>
      <c r="D158"/>
      <c r="E158"/>
      <c r="F158"/>
      <c r="G158"/>
      <c r="H158"/>
      <c r="I158"/>
      <c r="K158"/>
      <c r="L158"/>
      <c r="M158"/>
      <c r="P158"/>
      <c r="Q158"/>
      <c r="R158"/>
      <c r="Z158"/>
      <c r="AA158"/>
    </row>
    <row r="159" spans="1:48" x14ac:dyDescent="0.7">
      <c r="A159"/>
      <c r="B159"/>
      <c r="C159"/>
      <c r="D159"/>
      <c r="E159"/>
      <c r="F159"/>
      <c r="G159"/>
      <c r="H159"/>
      <c r="I159"/>
      <c r="K159"/>
      <c r="L159"/>
      <c r="M159"/>
      <c r="P159"/>
      <c r="Q159"/>
      <c r="R159"/>
      <c r="S159"/>
      <c r="T159"/>
      <c r="Z159"/>
      <c r="AA159"/>
    </row>
    <row r="160" spans="1:48" x14ac:dyDescent="0.7">
      <c r="A160"/>
      <c r="B160"/>
      <c r="C160"/>
      <c r="D160"/>
      <c r="E160"/>
      <c r="F160"/>
      <c r="G160"/>
      <c r="H160"/>
      <c r="I160"/>
      <c r="K160"/>
      <c r="L160"/>
      <c r="M160"/>
      <c r="P160"/>
      <c r="Q160"/>
      <c r="R160"/>
      <c r="Z160"/>
      <c r="AA160"/>
    </row>
    <row r="161" spans="1:27" x14ac:dyDescent="0.7">
      <c r="A161"/>
      <c r="B161"/>
      <c r="C161"/>
      <c r="D161"/>
      <c r="E161"/>
      <c r="F161"/>
      <c r="G161"/>
      <c r="H161"/>
      <c r="I161"/>
      <c r="K161"/>
      <c r="L161"/>
      <c r="M161"/>
      <c r="P161"/>
      <c r="Q161"/>
      <c r="R161"/>
      <c r="Z161"/>
      <c r="AA161"/>
    </row>
    <row r="162" spans="1:27" x14ac:dyDescent="0.7">
      <c r="A162"/>
      <c r="B162"/>
      <c r="C162"/>
      <c r="D162"/>
      <c r="E162"/>
      <c r="F162"/>
      <c r="G162"/>
      <c r="H162"/>
      <c r="I162"/>
      <c r="K162"/>
      <c r="L162"/>
      <c r="M162"/>
      <c r="P162"/>
      <c r="Q162"/>
      <c r="R162"/>
      <c r="Z162"/>
      <c r="AA162"/>
    </row>
    <row r="163" spans="1:27" x14ac:dyDescent="0.7">
      <c r="A163"/>
      <c r="B163"/>
      <c r="C163"/>
      <c r="D163"/>
      <c r="E163"/>
      <c r="F163"/>
      <c r="G163"/>
      <c r="H163"/>
      <c r="I163"/>
      <c r="K163"/>
      <c r="L163"/>
      <c r="M163"/>
      <c r="P163"/>
      <c r="Q163"/>
      <c r="R163"/>
      <c r="Z163"/>
      <c r="AA163"/>
    </row>
    <row r="164" spans="1:27" x14ac:dyDescent="0.7">
      <c r="A164"/>
      <c r="B164"/>
      <c r="C164"/>
      <c r="D164"/>
      <c r="E164"/>
      <c r="F164"/>
      <c r="G164"/>
      <c r="H164"/>
      <c r="I164"/>
      <c r="K164"/>
      <c r="L164"/>
      <c r="M164"/>
      <c r="P164"/>
      <c r="Q164"/>
      <c r="R164"/>
      <c r="Z164"/>
      <c r="AA164"/>
    </row>
    <row r="165" spans="1:27" x14ac:dyDescent="0.7">
      <c r="A165"/>
      <c r="B165"/>
      <c r="C165"/>
      <c r="D165"/>
      <c r="E165"/>
      <c r="F165"/>
      <c r="G165"/>
      <c r="K165"/>
      <c r="L165"/>
      <c r="M165"/>
      <c r="P165"/>
      <c r="Q165"/>
      <c r="R165"/>
      <c r="Z165"/>
      <c r="AA165"/>
    </row>
    <row r="166" spans="1:27" x14ac:dyDescent="0.7">
      <c r="A166"/>
      <c r="B166"/>
      <c r="C166"/>
      <c r="D166"/>
      <c r="E166"/>
      <c r="F166"/>
      <c r="G166"/>
      <c r="K166"/>
      <c r="L166"/>
      <c r="M166"/>
      <c r="P166"/>
      <c r="Q166"/>
      <c r="R166"/>
      <c r="Z166"/>
      <c r="AA166"/>
    </row>
    <row r="167" spans="1:27" x14ac:dyDescent="0.7">
      <c r="A167"/>
      <c r="B167"/>
      <c r="C167"/>
      <c r="D167"/>
      <c r="E167"/>
      <c r="F167" s="28"/>
      <c r="G167"/>
      <c r="K167"/>
      <c r="L167"/>
      <c r="M167"/>
      <c r="P167"/>
      <c r="Q167"/>
      <c r="R167"/>
      <c r="Z167"/>
      <c r="AA167"/>
    </row>
    <row r="168" spans="1:27" x14ac:dyDescent="0.7">
      <c r="A168"/>
      <c r="B168"/>
      <c r="C168"/>
      <c r="D168"/>
      <c r="E168"/>
      <c r="F168" s="28"/>
      <c r="G168"/>
      <c r="Z168"/>
      <c r="AA168"/>
    </row>
    <row r="169" spans="1:27" x14ac:dyDescent="0.7">
      <c r="A169"/>
      <c r="B169"/>
      <c r="C169"/>
      <c r="D169"/>
      <c r="E169"/>
      <c r="F169" s="28"/>
      <c r="G169"/>
      <c r="Z169"/>
      <c r="AA169"/>
    </row>
    <row r="170" spans="1:27" x14ac:dyDescent="0.7">
      <c r="A170"/>
      <c r="B170"/>
      <c r="C170"/>
      <c r="D170"/>
      <c r="E170"/>
      <c r="F170" s="28"/>
      <c r="G170"/>
      <c r="Z170"/>
      <c r="AA170"/>
    </row>
    <row r="171" spans="1:27" x14ac:dyDescent="0.7">
      <c r="A171" s="1" t="s">
        <v>57</v>
      </c>
      <c r="C171"/>
      <c r="D171"/>
      <c r="E171"/>
      <c r="F171" s="28"/>
      <c r="G171"/>
      <c r="Z171"/>
      <c r="AA171"/>
    </row>
    <row r="172" spans="1:27" x14ac:dyDescent="0.7">
      <c r="A172" s="6" t="s">
        <v>40</v>
      </c>
      <c r="B172" s="2" t="s" vm="2">
        <v>62</v>
      </c>
      <c r="E172"/>
      <c r="F172" s="28"/>
      <c r="G172"/>
      <c r="Z172"/>
      <c r="AA172"/>
    </row>
    <row r="173" spans="1:27" x14ac:dyDescent="0.7">
      <c r="A173" s="6" t="s">
        <v>1</v>
      </c>
      <c r="B173" s="2" t="s" vm="3">
        <v>102</v>
      </c>
      <c r="E173"/>
      <c r="F173" s="28"/>
      <c r="G173"/>
      <c r="Z173"/>
      <c r="AA173"/>
    </row>
    <row r="174" spans="1:27" x14ac:dyDescent="0.7">
      <c r="A174" s="2" t="str">
        <f>"Top "&amp;COUNTA(A176:A185)&amp;" "&amp;B172&amp;" for "&amp;B173</f>
        <v>Top 3 Wholesale Pharmacies for Otipax</v>
      </c>
      <c r="E174"/>
      <c r="F174" s="28"/>
      <c r="G174"/>
      <c r="Z174"/>
      <c r="AA174"/>
    </row>
    <row r="175" spans="1:27" x14ac:dyDescent="0.7">
      <c r="A175" s="6" t="s">
        <v>4</v>
      </c>
      <c r="B175" s="24" t="s">
        <v>263</v>
      </c>
      <c r="E175"/>
      <c r="F175" s="28"/>
      <c r="G175"/>
      <c r="Z175"/>
      <c r="AA175"/>
    </row>
    <row r="176" spans="1:27" x14ac:dyDescent="0.7">
      <c r="A176" s="7" t="s">
        <v>199</v>
      </c>
      <c r="B176" s="134">
        <v>4263.84</v>
      </c>
      <c r="E176"/>
      <c r="F176" s="28"/>
      <c r="G176"/>
      <c r="Z176"/>
      <c r="AA176"/>
    </row>
    <row r="177" spans="1:27" x14ac:dyDescent="0.7">
      <c r="A177" s="7" t="s">
        <v>198</v>
      </c>
      <c r="B177" s="134">
        <v>634.5</v>
      </c>
      <c r="C177"/>
      <c r="D177"/>
      <c r="E177"/>
      <c r="F177" s="28"/>
      <c r="G177"/>
      <c r="Z177"/>
      <c r="AA177"/>
    </row>
    <row r="178" spans="1:27" x14ac:dyDescent="0.7">
      <c r="A178" s="7" t="s">
        <v>208</v>
      </c>
      <c r="B178" s="134">
        <v>253.79999999999998</v>
      </c>
      <c r="C178"/>
      <c r="D178"/>
      <c r="E178"/>
      <c r="F178" s="28"/>
      <c r="G178"/>
      <c r="Z178"/>
      <c r="AA178"/>
    </row>
    <row r="179" spans="1:27" x14ac:dyDescent="0.7">
      <c r="A179"/>
      <c r="B179"/>
      <c r="C179"/>
      <c r="D179"/>
      <c r="E179"/>
      <c r="F179" s="28"/>
      <c r="G179"/>
      <c r="Z179"/>
      <c r="AA179"/>
    </row>
    <row r="180" spans="1:27" x14ac:dyDescent="0.7">
      <c r="A180"/>
      <c r="B180"/>
      <c r="C180"/>
      <c r="D180"/>
      <c r="E180"/>
      <c r="F180" s="28"/>
      <c r="G180"/>
      <c r="Z180"/>
      <c r="AA180"/>
    </row>
    <row r="181" spans="1:27" x14ac:dyDescent="0.7">
      <c r="A181"/>
      <c r="B181"/>
      <c r="C181"/>
      <c r="D181"/>
      <c r="E181"/>
      <c r="F181" s="28"/>
      <c r="G181"/>
      <c r="Z181"/>
      <c r="AA181"/>
    </row>
    <row r="182" spans="1:27" x14ac:dyDescent="0.7">
      <c r="A182"/>
      <c r="B182"/>
      <c r="C182"/>
      <c r="D182"/>
      <c r="E182"/>
      <c r="F182" s="28"/>
      <c r="G182"/>
      <c r="Z182"/>
      <c r="AA182"/>
    </row>
    <row r="183" spans="1:27" x14ac:dyDescent="0.7">
      <c r="A183"/>
      <c r="B183"/>
      <c r="E183"/>
      <c r="F183" s="28"/>
      <c r="G183"/>
      <c r="Z183"/>
      <c r="AA183"/>
    </row>
    <row r="184" spans="1:27" x14ac:dyDescent="0.7">
      <c r="A184"/>
      <c r="B184"/>
      <c r="E184"/>
      <c r="F184" s="28"/>
      <c r="G184"/>
      <c r="Z184"/>
      <c r="AA184"/>
    </row>
    <row r="185" spans="1:27" x14ac:dyDescent="0.7">
      <c r="A185"/>
      <c r="B185"/>
      <c r="E185"/>
      <c r="F185" s="28"/>
      <c r="G185"/>
      <c r="Z185"/>
      <c r="AA185"/>
    </row>
    <row r="186" spans="1:27" x14ac:dyDescent="0.7">
      <c r="E186"/>
      <c r="F186" s="28"/>
      <c r="G186"/>
      <c r="Z186"/>
      <c r="AA186"/>
    </row>
    <row r="187" spans="1:27" x14ac:dyDescent="0.7">
      <c r="E187"/>
      <c r="F187" s="28"/>
      <c r="G187"/>
      <c r="Z187"/>
      <c r="AA187"/>
    </row>
    <row r="188" spans="1:27" x14ac:dyDescent="0.7">
      <c r="E188"/>
      <c r="F188" s="28"/>
      <c r="G188"/>
      <c r="Z188"/>
      <c r="AA188"/>
    </row>
    <row r="189" spans="1:27" x14ac:dyDescent="0.7">
      <c r="E189"/>
      <c r="F189" s="28"/>
      <c r="G189"/>
      <c r="Z189"/>
      <c r="AA189"/>
    </row>
    <row r="190" spans="1:27" x14ac:dyDescent="0.7">
      <c r="A190"/>
      <c r="B190"/>
      <c r="C190"/>
      <c r="D190"/>
      <c r="E190"/>
      <c r="F190" s="28"/>
      <c r="G190"/>
      <c r="Z190"/>
      <c r="AA190"/>
    </row>
    <row r="191" spans="1:27" x14ac:dyDescent="0.7">
      <c r="A191"/>
      <c r="B191"/>
      <c r="C191"/>
      <c r="D191"/>
      <c r="E191"/>
      <c r="Z191"/>
      <c r="AA191"/>
    </row>
    <row r="192" spans="1:27" x14ac:dyDescent="0.7">
      <c r="A192"/>
      <c r="B192"/>
      <c r="C192"/>
      <c r="D192"/>
      <c r="E192"/>
      <c r="Z192"/>
      <c r="AA192"/>
    </row>
    <row r="193" spans="1:47" x14ac:dyDescent="0.7">
      <c r="A193"/>
      <c r="B193"/>
      <c r="C193"/>
      <c r="D193"/>
      <c r="E193"/>
      <c r="Z193"/>
      <c r="AA193"/>
    </row>
    <row r="194" spans="1:47" x14ac:dyDescent="0.7">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row>
    <row r="195" spans="1:47" x14ac:dyDescent="0.7">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row>
    <row r="196" spans="1:47" x14ac:dyDescent="0.7">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row>
    <row r="197" spans="1:47" x14ac:dyDescent="0.7">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row>
    <row r="198" spans="1:47" customFormat="1" ht="14.4" x14ac:dyDescent="0.3"/>
    <row r="199" spans="1:47" customFormat="1" ht="14.4" x14ac:dyDescent="0.3"/>
    <row r="200" spans="1:47" customFormat="1" ht="14.4" x14ac:dyDescent="0.3"/>
    <row r="201" spans="1:47" customFormat="1" ht="14.4" x14ac:dyDescent="0.3"/>
    <row r="202" spans="1:47" customFormat="1" ht="14.4" x14ac:dyDescent="0.3"/>
    <row r="203" spans="1:47" customFormat="1" x14ac:dyDescent="0.7">
      <c r="D203" s="2"/>
    </row>
    <row r="204" spans="1:47" customFormat="1" ht="14.4" x14ac:dyDescent="0.3"/>
    <row r="205" spans="1:47" customFormat="1" ht="14.4" x14ac:dyDescent="0.3"/>
    <row r="206" spans="1:47" x14ac:dyDescent="0.7">
      <c r="A206"/>
      <c r="B206"/>
      <c r="C206"/>
      <c r="D206"/>
      <c r="E206"/>
      <c r="Z206"/>
      <c r="AA206"/>
    </row>
    <row r="207" spans="1:47" x14ac:dyDescent="0.7">
      <c r="A207"/>
      <c r="B207"/>
      <c r="C207"/>
      <c r="D207"/>
      <c r="E207"/>
      <c r="Z207"/>
      <c r="AA207"/>
    </row>
    <row r="208" spans="1:47" x14ac:dyDescent="0.7">
      <c r="A208"/>
      <c r="B208"/>
      <c r="C208"/>
      <c r="Z208"/>
      <c r="AA208"/>
    </row>
    <row r="209" spans="1:27" x14ac:dyDescent="0.7">
      <c r="A209"/>
      <c r="B209"/>
      <c r="C209"/>
      <c r="Z209"/>
      <c r="AA209"/>
    </row>
    <row r="210" spans="1:27" x14ac:dyDescent="0.7">
      <c r="A210"/>
      <c r="B210"/>
      <c r="C210"/>
      <c r="Z210"/>
      <c r="AA210"/>
    </row>
    <row r="211" spans="1:27" x14ac:dyDescent="0.7">
      <c r="A211" s="2" t="s">
        <v>76</v>
      </c>
      <c r="C211"/>
      <c r="Z211"/>
      <c r="AA211"/>
    </row>
    <row r="212" spans="1:27" x14ac:dyDescent="0.7">
      <c r="A212" s="4" t="s">
        <v>51</v>
      </c>
      <c r="B212" t="s">
        <v>77</v>
      </c>
      <c r="C212"/>
      <c r="Z212"/>
      <c r="AA212"/>
    </row>
    <row r="213" spans="1:27" x14ac:dyDescent="0.7">
      <c r="A213" t="s">
        <v>160</v>
      </c>
      <c r="B213">
        <v>7</v>
      </c>
      <c r="C213"/>
      <c r="Z213"/>
      <c r="AA213"/>
    </row>
    <row r="214" spans="1:27" x14ac:dyDescent="0.7">
      <c r="A214" t="s">
        <v>214</v>
      </c>
      <c r="B214">
        <v>28</v>
      </c>
      <c r="C214"/>
      <c r="Z214"/>
      <c r="AA214"/>
    </row>
    <row r="215" spans="1:27" x14ac:dyDescent="0.7">
      <c r="A215" t="s">
        <v>245</v>
      </c>
      <c r="B215">
        <v>3</v>
      </c>
      <c r="C215"/>
      <c r="Z215"/>
      <c r="AA215"/>
    </row>
    <row r="216" spans="1:27" x14ac:dyDescent="0.7">
      <c r="A216" t="s">
        <v>252</v>
      </c>
      <c r="B216">
        <v>1</v>
      </c>
      <c r="C216"/>
      <c r="Z216"/>
      <c r="AA216"/>
    </row>
    <row r="217" spans="1:27" x14ac:dyDescent="0.7">
      <c r="A217" t="s">
        <v>161</v>
      </c>
      <c r="B217">
        <v>8</v>
      </c>
      <c r="C217"/>
      <c r="Z217"/>
      <c r="AA217"/>
    </row>
    <row r="218" spans="1:27" x14ac:dyDescent="0.7">
      <c r="A218" t="s">
        <v>234</v>
      </c>
      <c r="B218">
        <v>2</v>
      </c>
      <c r="C218"/>
      <c r="Z218"/>
      <c r="AA218"/>
    </row>
    <row r="219" spans="1:27" x14ac:dyDescent="0.7">
      <c r="A219" t="s">
        <v>217</v>
      </c>
      <c r="B219">
        <v>2</v>
      </c>
      <c r="C219"/>
      <c r="Z219"/>
      <c r="AA219"/>
    </row>
    <row r="220" spans="1:27" x14ac:dyDescent="0.7">
      <c r="A220" t="s">
        <v>220</v>
      </c>
      <c r="B220">
        <v>6</v>
      </c>
      <c r="C220"/>
      <c r="Z220"/>
      <c r="AA220"/>
    </row>
    <row r="221" spans="1:27" x14ac:dyDescent="0.7">
      <c r="A221" t="s">
        <v>223</v>
      </c>
      <c r="B221">
        <v>6</v>
      </c>
      <c r="C221"/>
      <c r="Z221"/>
      <c r="AA221"/>
    </row>
    <row r="222" spans="1:27" x14ac:dyDescent="0.7">
      <c r="A222" t="s">
        <v>28</v>
      </c>
      <c r="B222">
        <v>63</v>
      </c>
      <c r="C222"/>
      <c r="Z222"/>
      <c r="AA222"/>
    </row>
    <row r="223" spans="1:27" x14ac:dyDescent="0.7">
      <c r="A223"/>
      <c r="B223"/>
      <c r="C223"/>
      <c r="Z223"/>
      <c r="AA223"/>
    </row>
    <row r="224" spans="1:27" x14ac:dyDescent="0.7">
      <c r="A224"/>
      <c r="B224"/>
      <c r="C224"/>
      <c r="Z224"/>
      <c r="AA224"/>
    </row>
    <row r="225" spans="1:27" x14ac:dyDescent="0.7">
      <c r="A225"/>
      <c r="B225"/>
      <c r="C225"/>
      <c r="Z225"/>
      <c r="AA225"/>
    </row>
    <row r="226" spans="1:27" x14ac:dyDescent="0.7">
      <c r="A226"/>
      <c r="B226"/>
      <c r="C226"/>
      <c r="Z226"/>
      <c r="AA226"/>
    </row>
    <row r="227" spans="1:27" x14ac:dyDescent="0.7">
      <c r="A227"/>
      <c r="B227"/>
      <c r="C227"/>
      <c r="Z227"/>
      <c r="AA227"/>
    </row>
    <row r="228" spans="1:27" x14ac:dyDescent="0.7">
      <c r="A228"/>
      <c r="B228"/>
      <c r="C228"/>
      <c r="Z228"/>
      <c r="AA228"/>
    </row>
    <row r="229" spans="1:27" x14ac:dyDescent="0.7">
      <c r="A229"/>
      <c r="B229"/>
      <c r="C229"/>
      <c r="Z229"/>
      <c r="AA229"/>
    </row>
    <row r="230" spans="1:27" x14ac:dyDescent="0.7">
      <c r="A230"/>
      <c r="B230"/>
      <c r="C230"/>
    </row>
    <row r="231" spans="1:27" x14ac:dyDescent="0.7">
      <c r="A231"/>
      <c r="B231"/>
      <c r="C231"/>
    </row>
    <row r="233" spans="1:27" x14ac:dyDescent="0.7">
      <c r="A233"/>
      <c r="B233"/>
      <c r="C233"/>
      <c r="D233"/>
      <c r="E233"/>
      <c r="F233"/>
      <c r="G233"/>
      <c r="H233"/>
      <c r="I233"/>
      <c r="J233"/>
      <c r="K233"/>
      <c r="L233"/>
      <c r="M233"/>
      <c r="N233"/>
      <c r="O233"/>
    </row>
    <row r="234" spans="1:27" x14ac:dyDescent="0.7">
      <c r="A234"/>
      <c r="B234"/>
      <c r="C234"/>
      <c r="D234"/>
      <c r="E234"/>
      <c r="F234"/>
      <c r="G234"/>
      <c r="H234"/>
      <c r="I234"/>
      <c r="J234"/>
      <c r="K234"/>
      <c r="L234"/>
      <c r="M234"/>
      <c r="N234"/>
      <c r="O234"/>
    </row>
    <row r="235" spans="1:27" x14ac:dyDescent="0.7">
      <c r="A235" s="4" t="s">
        <v>27</v>
      </c>
      <c r="B235"/>
      <c r="C235" s="4" t="s">
        <v>27</v>
      </c>
      <c r="D235"/>
      <c r="E235" s="4" t="s">
        <v>27</v>
      </c>
      <c r="F235"/>
      <c r="G235"/>
      <c r="H235"/>
      <c r="I235"/>
      <c r="J235"/>
      <c r="K235"/>
      <c r="L235"/>
      <c r="M235"/>
      <c r="N235"/>
      <c r="O235"/>
    </row>
    <row r="236" spans="1:27" x14ac:dyDescent="0.7">
      <c r="A236" s="5">
        <v>2024</v>
      </c>
      <c r="B236"/>
      <c r="C236" s="5" t="s">
        <v>23</v>
      </c>
      <c r="D236"/>
      <c r="E236" s="5" t="s">
        <v>9</v>
      </c>
      <c r="F236"/>
      <c r="G236"/>
      <c r="H236"/>
      <c r="I236"/>
      <c r="J236"/>
      <c r="K236"/>
      <c r="L236"/>
      <c r="M236"/>
      <c r="N236"/>
      <c r="O236"/>
    </row>
    <row r="237" spans="1:27" x14ac:dyDescent="0.7">
      <c r="A237"/>
      <c r="B237"/>
      <c r="C237" s="5" t="s">
        <v>24</v>
      </c>
      <c r="D237"/>
      <c r="E237" s="5" t="s">
        <v>8</v>
      </c>
      <c r="F237"/>
      <c r="G237"/>
      <c r="H237"/>
      <c r="I237"/>
      <c r="J237"/>
      <c r="K237"/>
      <c r="L237"/>
      <c r="M237"/>
      <c r="N237"/>
      <c r="O237"/>
    </row>
    <row r="238" spans="1:27" x14ac:dyDescent="0.7">
      <c r="A238"/>
      <c r="B238"/>
      <c r="C238" s="5" t="s">
        <v>25</v>
      </c>
      <c r="D238"/>
      <c r="E238" s="5" t="s">
        <v>12</v>
      </c>
      <c r="F238"/>
      <c r="G238"/>
      <c r="H238"/>
      <c r="I238"/>
      <c r="J238"/>
      <c r="K238"/>
      <c r="L238"/>
      <c r="M238"/>
      <c r="N238"/>
      <c r="O238"/>
    </row>
    <row r="239" spans="1:27" x14ac:dyDescent="0.7">
      <c r="A239"/>
      <c r="B239"/>
      <c r="C239" s="5" t="s">
        <v>26</v>
      </c>
      <c r="E239" s="5" t="s">
        <v>6</v>
      </c>
      <c r="F239"/>
      <c r="G239"/>
    </row>
    <row r="240" spans="1:27" x14ac:dyDescent="0.7">
      <c r="A240"/>
      <c r="B240"/>
      <c r="C240"/>
      <c r="E240"/>
      <c r="F240"/>
      <c r="G240"/>
    </row>
    <row r="241" spans="1:7" x14ac:dyDescent="0.7">
      <c r="A241"/>
      <c r="B241"/>
      <c r="C241"/>
      <c r="E241"/>
      <c r="F241"/>
      <c r="G241"/>
    </row>
    <row r="242" spans="1:7" x14ac:dyDescent="0.7">
      <c r="A242"/>
      <c r="B242"/>
      <c r="C242"/>
      <c r="E242"/>
      <c r="F242"/>
      <c r="G242"/>
    </row>
    <row r="243" spans="1:7" x14ac:dyDescent="0.7">
      <c r="A243"/>
      <c r="B243"/>
      <c r="C243"/>
      <c r="E243"/>
      <c r="F243"/>
      <c r="G243"/>
    </row>
    <row r="244" spans="1:7" x14ac:dyDescent="0.7">
      <c r="A244"/>
      <c r="B244"/>
      <c r="C244"/>
      <c r="E244"/>
      <c r="F244"/>
      <c r="G244"/>
    </row>
    <row r="245" spans="1:7" x14ac:dyDescent="0.7">
      <c r="A245"/>
      <c r="B245"/>
      <c r="C245"/>
      <c r="E245"/>
      <c r="F245"/>
      <c r="G245"/>
    </row>
    <row r="246" spans="1:7" x14ac:dyDescent="0.7">
      <c r="A246"/>
      <c r="B246"/>
      <c r="C246"/>
      <c r="E246"/>
      <c r="F246"/>
      <c r="G246"/>
    </row>
    <row r="247" spans="1:7" x14ac:dyDescent="0.7">
      <c r="A247"/>
      <c r="B247"/>
      <c r="C247"/>
      <c r="E247"/>
      <c r="F247"/>
      <c r="G247"/>
    </row>
    <row r="248" spans="1:7" x14ac:dyDescent="0.7">
      <c r="A248"/>
      <c r="B248"/>
      <c r="C248"/>
      <c r="E248"/>
      <c r="F248"/>
      <c r="G248"/>
    </row>
    <row r="249" spans="1:7" x14ac:dyDescent="0.7">
      <c r="A249"/>
      <c r="B249"/>
      <c r="C249"/>
      <c r="E249"/>
      <c r="F249"/>
      <c r="G249"/>
    </row>
    <row r="250" spans="1:7" x14ac:dyDescent="0.7">
      <c r="A250" s="28" t="s">
        <v>703</v>
      </c>
      <c r="B250"/>
      <c r="C250"/>
      <c r="E250"/>
      <c r="F250"/>
      <c r="G250"/>
    </row>
    <row r="251" spans="1:7" x14ac:dyDescent="0.7">
      <c r="A251" t="s">
        <v>280</v>
      </c>
      <c r="B251" s="81">
        <f>IF(COUNTA(BackEnd🔐!A236:A239) = 1, BackEnd🔐!A236, "Multiple Years Selected")</f>
        <v>2024</v>
      </c>
      <c r="C251"/>
      <c r="E251"/>
      <c r="F251"/>
      <c r="G251"/>
    </row>
    <row r="252" spans="1:7" x14ac:dyDescent="0.7">
      <c r="A252" t="s">
        <v>281</v>
      </c>
      <c r="B252" s="81" t="str">
        <f>IF(COUNTA(C236:C239) = 1,CC236, _xlfn.TEXTJOIN(", ", TRUE, _xlfn.UNIQUE(C236:C239)))</f>
        <v>Q1, Q2, Q3, Q4</v>
      </c>
      <c r="C252"/>
      <c r="E252"/>
      <c r="F252"/>
      <c r="G252"/>
    </row>
    <row r="253" spans="1:7" x14ac:dyDescent="0.7">
      <c r="A253" s="2" t="s">
        <v>282</v>
      </c>
      <c r="B253" s="17" t="str">
        <f>IF(COUNTA(E236:E247) = 1, E236, _xlfn.TEXTJOIN(", ", TRUE, _xlfn.UNIQUE(E236:E247)))</f>
        <v>Jan, Feb, Mar, Apr</v>
      </c>
    </row>
    <row r="254" spans="1:7" x14ac:dyDescent="0.7">
      <c r="A254" s="2" t="s">
        <v>284</v>
      </c>
      <c r="B254" s="112" cm="1">
        <f t="array" aca="1" ref="B254" ca="1">current_date</f>
        <v>45343</v>
      </c>
    </row>
    <row r="255" spans="1:7" x14ac:dyDescent="0.7">
      <c r="A255" s="2" t="s">
        <v>285</v>
      </c>
      <c r="B255" s="112" cm="1">
        <f t="array" ref="B255">last_sale_date</f>
        <v>45341</v>
      </c>
    </row>
    <row r="256" spans="1:7" x14ac:dyDescent="0.7">
      <c r="A256" s="2" t="s">
        <v>286</v>
      </c>
      <c r="B256" s="81" t="str">
        <f ca="1">"(" &amp; _xlfn.DAYS(B254,B255) &amp; " " &amp; "days ago)"</f>
        <v>(2 days ago)</v>
      </c>
    </row>
    <row r="257" spans="1:2" x14ac:dyDescent="0.7">
      <c r="A257" s="2" t="s">
        <v>287</v>
      </c>
      <c r="B257" s="17">
        <f>COUNT(tbl_orders[InvoiceDate])</f>
        <v>346</v>
      </c>
    </row>
    <row r="258" spans="1:2" x14ac:dyDescent="0.7">
      <c r="A258" s="2" t="s">
        <v>288</v>
      </c>
      <c r="B258" s="17" t="str" cm="1">
        <f t="array" aca="1" ref="B258" ca="1">"(" &amp; SUMPRODUCT(
    1* (YEAR(tbl_orders[InvoiceDate]) = YEAR(current_date))
) &amp; " this year)"</f>
        <v>(45 this year)</v>
      </c>
    </row>
    <row r="259" spans="1:2" x14ac:dyDescent="0.7">
      <c r="A259" s="2" t="s">
        <v>303</v>
      </c>
      <c r="B259" s="17">
        <f>COUNTA(
     _xlfn.UNIQUE(_xlfn._xlws.FILTER(tbl_orders[Facility],tbl_orders[Visible]))
)</f>
        <v>26</v>
      </c>
    </row>
    <row r="260" spans="1:2" x14ac:dyDescent="0.7">
      <c r="A260" s="2" t="s">
        <v>702</v>
      </c>
      <c r="B260" s="17">
        <f>COUNTA(
     _xlfn.UNIQUE(_xlfn._xlws.FILTER(tbl_targeted_CustomerList[Facility],tbl_targeted_CustomerList[Visible]))
)</f>
        <v>101</v>
      </c>
    </row>
    <row r="264" spans="1:2" ht="20.399999999999999" thickBot="1" x14ac:dyDescent="0.75">
      <c r="A264" t="s">
        <v>274</v>
      </c>
      <c r="B264"/>
    </row>
    <row r="265" spans="1:2" ht="21" thickTop="1" thickBot="1" x14ac:dyDescent="0.75">
      <c r="A265" s="88" t="s">
        <v>23</v>
      </c>
      <c r="B265" t="s">
        <v>278</v>
      </c>
    </row>
    <row r="266" spans="1:2" ht="21" thickTop="1" thickBot="1" x14ac:dyDescent="0.75">
      <c r="A266" s="89" t="s">
        <v>24</v>
      </c>
      <c r="B266" t="s">
        <v>277</v>
      </c>
    </row>
    <row r="267" spans="1:2" ht="21" thickTop="1" thickBot="1" x14ac:dyDescent="0.75">
      <c r="A267" s="90" t="s">
        <v>25</v>
      </c>
      <c r="B267" t="s">
        <v>276</v>
      </c>
    </row>
    <row r="268" spans="1:2" ht="21" thickTop="1" thickBot="1" x14ac:dyDescent="0.75">
      <c r="A268" s="91" t="s">
        <v>26</v>
      </c>
      <c r="B268" t="s">
        <v>275</v>
      </c>
    </row>
    <row r="269" spans="1:2" ht="20.399999999999999" thickTop="1" x14ac:dyDescent="0.7"/>
    <row r="284" spans="1:190" x14ac:dyDescent="0.7">
      <c r="A284"/>
      <c r="B284"/>
    </row>
    <row r="285" spans="1:190" x14ac:dyDescent="0.7">
      <c r="B285" s="2" t="s">
        <v>293</v>
      </c>
    </row>
    <row r="286" spans="1:190" x14ac:dyDescent="0.7">
      <c r="A286" s="4" t="s">
        <v>291</v>
      </c>
      <c r="B286" s="4" t="s">
        <v>55</v>
      </c>
      <c r="C286" s="4" t="s">
        <v>1</v>
      </c>
      <c r="D286" t="s">
        <v>780</v>
      </c>
      <c r="E286" t="s">
        <v>779</v>
      </c>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row>
    <row r="287" spans="1:190" x14ac:dyDescent="0.7">
      <c r="A287">
        <v>2024</v>
      </c>
      <c r="B287" t="s">
        <v>9</v>
      </c>
      <c r="C287" t="s">
        <v>36</v>
      </c>
      <c r="D287" s="260">
        <v>21</v>
      </c>
      <c r="E287" s="85">
        <v>460</v>
      </c>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row>
    <row r="288" spans="1:190" x14ac:dyDescent="0.7">
      <c r="A288">
        <v>2024</v>
      </c>
      <c r="B288" t="s">
        <v>9</v>
      </c>
      <c r="C288" t="s">
        <v>100</v>
      </c>
      <c r="D288" s="260">
        <v>180</v>
      </c>
      <c r="E288" s="85">
        <v>78</v>
      </c>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row>
    <row r="289" spans="1:190" x14ac:dyDescent="0.7">
      <c r="A289">
        <v>2024</v>
      </c>
      <c r="B289" t="s">
        <v>9</v>
      </c>
      <c r="C289" t="s">
        <v>101</v>
      </c>
      <c r="D289" s="260">
        <v>468</v>
      </c>
      <c r="E289" s="85">
        <v>753</v>
      </c>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row>
    <row r="290" spans="1:190" x14ac:dyDescent="0.7">
      <c r="A290">
        <v>2024</v>
      </c>
      <c r="B290" t="s">
        <v>9</v>
      </c>
      <c r="C290" t="s">
        <v>102</v>
      </c>
      <c r="D290" s="260">
        <v>491</v>
      </c>
      <c r="E290" s="85">
        <v>743</v>
      </c>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row>
    <row r="291" spans="1:190" x14ac:dyDescent="0.7">
      <c r="A291"/>
      <c r="B291"/>
      <c r="C291"/>
      <c r="D291" s="260"/>
      <c r="E291" s="260"/>
      <c r="F291"/>
      <c r="G291"/>
      <c r="H291"/>
      <c r="I291"/>
      <c r="J291"/>
      <c r="K291"/>
      <c r="L291"/>
      <c r="M291"/>
      <c r="N291"/>
      <c r="O291"/>
      <c r="P291"/>
      <c r="Q291"/>
      <c r="R291"/>
      <c r="S291"/>
      <c r="T291"/>
      <c r="U291"/>
      <c r="V291"/>
      <c r="W291"/>
      <c r="X291"/>
      <c r="Y291"/>
      <c r="Z291"/>
      <c r="AA291"/>
      <c r="AB291"/>
      <c r="AC291"/>
      <c r="AD291"/>
    </row>
    <row r="292" spans="1:190" x14ac:dyDescent="0.7">
      <c r="A292">
        <v>2024</v>
      </c>
      <c r="B292" t="s">
        <v>8</v>
      </c>
      <c r="C292" t="s">
        <v>36</v>
      </c>
      <c r="D292" s="260"/>
      <c r="E292" s="85">
        <v>65</v>
      </c>
      <c r="F292"/>
      <c r="G292"/>
      <c r="H292"/>
      <c r="I292"/>
      <c r="J292"/>
      <c r="K292"/>
      <c r="L292"/>
      <c r="M292"/>
      <c r="N292"/>
      <c r="O292"/>
      <c r="P292"/>
      <c r="Q292"/>
      <c r="R292"/>
      <c r="S292"/>
      <c r="T292"/>
      <c r="U292"/>
      <c r="V292"/>
      <c r="W292"/>
      <c r="X292"/>
      <c r="Y292"/>
      <c r="Z292"/>
      <c r="AA292"/>
      <c r="AB292"/>
      <c r="AC292"/>
      <c r="AD292"/>
    </row>
    <row r="293" spans="1:190" x14ac:dyDescent="0.7">
      <c r="A293">
        <v>2024</v>
      </c>
      <c r="B293" t="s">
        <v>8</v>
      </c>
      <c r="C293" t="s">
        <v>100</v>
      </c>
      <c r="D293" s="260">
        <v>40</v>
      </c>
      <c r="E293" s="85">
        <v>2</v>
      </c>
      <c r="F293"/>
      <c r="G293"/>
      <c r="H293"/>
      <c r="I293"/>
      <c r="J293"/>
      <c r="K293"/>
      <c r="L293"/>
      <c r="M293"/>
      <c r="N293"/>
      <c r="O293"/>
      <c r="P293"/>
      <c r="Q293"/>
      <c r="R293"/>
      <c r="S293"/>
      <c r="T293"/>
      <c r="U293"/>
      <c r="V293"/>
      <c r="W293"/>
      <c r="X293"/>
      <c r="Y293"/>
      <c r="Z293"/>
      <c r="AA293"/>
      <c r="AB293"/>
      <c r="AC293"/>
      <c r="AD293"/>
    </row>
    <row r="294" spans="1:190" x14ac:dyDescent="0.7">
      <c r="A294">
        <v>2024</v>
      </c>
      <c r="B294" t="s">
        <v>8</v>
      </c>
      <c r="C294" t="s">
        <v>101</v>
      </c>
      <c r="D294" s="260">
        <v>41</v>
      </c>
      <c r="E294" s="85">
        <v>2</v>
      </c>
      <c r="F294"/>
      <c r="G294"/>
      <c r="H294"/>
      <c r="I294"/>
      <c r="J294"/>
      <c r="K294"/>
      <c r="L294"/>
      <c r="M294"/>
      <c r="N294"/>
      <c r="O294"/>
      <c r="P294"/>
      <c r="Q294"/>
      <c r="R294"/>
      <c r="S294"/>
      <c r="T294"/>
      <c r="U294"/>
      <c r="V294"/>
      <c r="W294"/>
      <c r="X294"/>
      <c r="Y294"/>
      <c r="Z294"/>
      <c r="AA294"/>
      <c r="AB294"/>
      <c r="AC294"/>
      <c r="AD294"/>
    </row>
    <row r="295" spans="1:190" x14ac:dyDescent="0.7">
      <c r="A295">
        <v>2024</v>
      </c>
      <c r="B295" t="s">
        <v>8</v>
      </c>
      <c r="C295" t="s">
        <v>102</v>
      </c>
      <c r="D295" s="260">
        <v>130</v>
      </c>
      <c r="E295" s="85">
        <v>20</v>
      </c>
      <c r="F295"/>
      <c r="G295"/>
      <c r="H295"/>
      <c r="I295"/>
      <c r="J295"/>
      <c r="K295"/>
      <c r="L295"/>
      <c r="M295"/>
      <c r="N295"/>
      <c r="O295"/>
      <c r="P295"/>
      <c r="Q295"/>
      <c r="R295"/>
      <c r="S295"/>
      <c r="T295"/>
      <c r="U295"/>
      <c r="V295"/>
      <c r="W295"/>
      <c r="X295"/>
      <c r="Y295"/>
      <c r="Z295"/>
      <c r="AA295"/>
      <c r="AB295"/>
      <c r="AC295"/>
      <c r="AD295"/>
    </row>
    <row r="296" spans="1:190" x14ac:dyDescent="0.7">
      <c r="A296"/>
      <c r="B296"/>
      <c r="C296"/>
      <c r="D296" s="260"/>
      <c r="E296" s="260"/>
      <c r="F296"/>
      <c r="G296"/>
      <c r="H296"/>
      <c r="I296"/>
      <c r="J296"/>
      <c r="K296"/>
      <c r="L296"/>
      <c r="M296"/>
      <c r="N296"/>
      <c r="O296"/>
      <c r="P296"/>
      <c r="Q296"/>
      <c r="R296"/>
      <c r="S296"/>
      <c r="T296"/>
      <c r="U296"/>
      <c r="V296"/>
      <c r="W296"/>
      <c r="X296"/>
      <c r="Y296"/>
      <c r="Z296"/>
      <c r="AA296"/>
      <c r="AB296"/>
      <c r="AC296"/>
      <c r="AD296"/>
    </row>
    <row r="297" spans="1:190" x14ac:dyDescent="0.7">
      <c r="A297"/>
      <c r="B297"/>
      <c r="C297"/>
      <c r="D297" s="260"/>
      <c r="E297" s="260"/>
      <c r="F297"/>
      <c r="G297"/>
      <c r="H297"/>
      <c r="I297"/>
      <c r="J297"/>
      <c r="K297"/>
      <c r="L297"/>
      <c r="M297"/>
      <c r="N297"/>
      <c r="O297"/>
      <c r="P297"/>
      <c r="Q297"/>
      <c r="R297"/>
      <c r="S297"/>
      <c r="T297"/>
      <c r="U297"/>
      <c r="V297"/>
      <c r="W297"/>
      <c r="X297"/>
      <c r="Y297"/>
      <c r="Z297"/>
      <c r="AA297"/>
      <c r="AB297"/>
      <c r="AC297"/>
      <c r="AD297"/>
    </row>
    <row r="298" spans="1:190" x14ac:dyDescent="0.7">
      <c r="A298" t="s">
        <v>28</v>
      </c>
      <c r="B298"/>
      <c r="C298"/>
      <c r="D298" s="260">
        <v>1371</v>
      </c>
      <c r="E298" s="85">
        <v>2123</v>
      </c>
      <c r="F298"/>
      <c r="G298"/>
      <c r="H298"/>
      <c r="I298"/>
      <c r="J298"/>
      <c r="K298"/>
      <c r="L298"/>
      <c r="M298"/>
      <c r="N298"/>
      <c r="O298"/>
      <c r="P298"/>
      <c r="Q298"/>
      <c r="R298"/>
      <c r="S298"/>
      <c r="T298"/>
      <c r="U298"/>
      <c r="V298"/>
      <c r="W298"/>
      <c r="X298"/>
      <c r="Y298"/>
      <c r="Z298"/>
      <c r="AA298"/>
      <c r="AB298"/>
      <c r="AC298"/>
      <c r="AD298"/>
    </row>
    <row r="299" spans="1:190" x14ac:dyDescent="0.7">
      <c r="A299"/>
      <c r="B299"/>
      <c r="C299"/>
      <c r="D299"/>
      <c r="E299"/>
      <c r="F299"/>
      <c r="G299"/>
      <c r="H299"/>
      <c r="I299"/>
      <c r="J299"/>
      <c r="K299"/>
      <c r="L299"/>
      <c r="M299"/>
      <c r="N299"/>
      <c r="O299"/>
      <c r="P299"/>
      <c r="Q299"/>
      <c r="R299"/>
      <c r="S299"/>
      <c r="T299"/>
      <c r="U299"/>
      <c r="V299"/>
      <c r="W299"/>
      <c r="X299"/>
      <c r="Y299"/>
      <c r="Z299"/>
      <c r="AA299"/>
      <c r="AB299"/>
      <c r="AC299"/>
      <c r="AD299"/>
    </row>
    <row r="300" spans="1:190" x14ac:dyDescent="0.7">
      <c r="A300"/>
      <c r="B300"/>
      <c r="C300"/>
      <c r="D300"/>
      <c r="E300"/>
      <c r="F300"/>
      <c r="G300"/>
      <c r="H300"/>
      <c r="I300"/>
      <c r="J300"/>
      <c r="K300"/>
      <c r="L300"/>
      <c r="M300"/>
      <c r="N300"/>
      <c r="O300"/>
      <c r="P300"/>
      <c r="Q300"/>
      <c r="R300"/>
      <c r="S300"/>
      <c r="T300"/>
      <c r="U300"/>
      <c r="V300"/>
      <c r="W300"/>
      <c r="X300"/>
      <c r="Y300"/>
      <c r="Z300"/>
      <c r="AA300"/>
      <c r="AB300"/>
      <c r="AC300"/>
      <c r="AD300"/>
    </row>
    <row r="301" spans="1:190" x14ac:dyDescent="0.7">
      <c r="A301"/>
      <c r="B301"/>
      <c r="C301"/>
      <c r="D301"/>
      <c r="E301"/>
      <c r="F301"/>
      <c r="G301"/>
      <c r="H301"/>
      <c r="I301"/>
      <c r="J301"/>
      <c r="K301"/>
      <c r="L301"/>
      <c r="M301"/>
      <c r="N301"/>
      <c r="O301"/>
      <c r="P301"/>
      <c r="Q301"/>
      <c r="R301"/>
      <c r="S301"/>
      <c r="T301"/>
      <c r="U301"/>
      <c r="V301"/>
      <c r="W301"/>
      <c r="X301"/>
      <c r="Y301"/>
      <c r="Z301"/>
      <c r="AA301"/>
      <c r="AB301"/>
      <c r="AC301"/>
      <c r="AD301"/>
    </row>
    <row r="302" spans="1:190" x14ac:dyDescent="0.7">
      <c r="A302"/>
      <c r="B302"/>
      <c r="C302"/>
      <c r="D302"/>
      <c r="E302"/>
      <c r="F302"/>
      <c r="G302"/>
      <c r="H302"/>
      <c r="I302"/>
      <c r="J302"/>
      <c r="K302"/>
      <c r="L302"/>
      <c r="M302"/>
      <c r="N302"/>
      <c r="O302"/>
      <c r="P302"/>
      <c r="Q302"/>
      <c r="R302"/>
      <c r="S302"/>
      <c r="T302"/>
      <c r="U302"/>
      <c r="V302"/>
      <c r="W302"/>
      <c r="X302"/>
      <c r="Y302"/>
      <c r="Z302"/>
      <c r="AA302"/>
      <c r="AB302"/>
      <c r="AC302"/>
      <c r="AD302"/>
    </row>
    <row r="303" spans="1:190" x14ac:dyDescent="0.7">
      <c r="A303"/>
      <c r="B303"/>
      <c r="C303"/>
      <c r="D303"/>
      <c r="E303"/>
      <c r="F303"/>
      <c r="G303"/>
      <c r="H303"/>
      <c r="I303"/>
      <c r="J303"/>
      <c r="K303"/>
      <c r="L303"/>
      <c r="M303"/>
      <c r="N303"/>
      <c r="O303"/>
      <c r="P303"/>
      <c r="Q303"/>
      <c r="R303"/>
      <c r="S303"/>
      <c r="T303"/>
      <c r="U303"/>
      <c r="V303"/>
      <c r="W303"/>
      <c r="X303"/>
      <c r="Y303"/>
      <c r="Z303"/>
      <c r="AA303"/>
      <c r="AB303"/>
      <c r="AC303"/>
      <c r="AD303"/>
    </row>
    <row r="304" spans="1:190" x14ac:dyDescent="0.7">
      <c r="A304"/>
      <c r="B304"/>
      <c r="C304"/>
      <c r="D304"/>
      <c r="E304"/>
      <c r="F304"/>
      <c r="G304"/>
      <c r="H304"/>
      <c r="I304"/>
      <c r="J304"/>
      <c r="K304"/>
      <c r="L304"/>
      <c r="M304"/>
      <c r="N304"/>
      <c r="O304"/>
      <c r="P304"/>
      <c r="Q304"/>
      <c r="R304"/>
      <c r="S304"/>
      <c r="T304"/>
      <c r="U304"/>
      <c r="V304"/>
      <c r="W304"/>
      <c r="X304"/>
      <c r="Y304"/>
      <c r="Z304"/>
      <c r="AA304"/>
      <c r="AB304"/>
      <c r="AC304"/>
      <c r="AD304"/>
    </row>
    <row r="305" spans="1:30" x14ac:dyDescent="0.7">
      <c r="A305"/>
      <c r="B305"/>
      <c r="C305"/>
      <c r="D305"/>
      <c r="E305"/>
      <c r="F305"/>
      <c r="G305"/>
      <c r="H305"/>
      <c r="I305"/>
      <c r="J305"/>
      <c r="K305"/>
      <c r="L305"/>
      <c r="M305"/>
      <c r="N305"/>
      <c r="O305"/>
      <c r="P305"/>
      <c r="Q305"/>
      <c r="R305"/>
      <c r="S305"/>
      <c r="T305"/>
      <c r="U305"/>
      <c r="V305"/>
      <c r="W305"/>
      <c r="X305"/>
      <c r="Y305"/>
      <c r="Z305"/>
      <c r="AA305"/>
      <c r="AB305"/>
      <c r="AC305"/>
      <c r="AD305"/>
    </row>
    <row r="306" spans="1:30" x14ac:dyDescent="0.7">
      <c r="A306"/>
      <c r="B306"/>
      <c r="C306"/>
      <c r="D306"/>
      <c r="E306"/>
      <c r="F306"/>
      <c r="G306"/>
      <c r="H306"/>
      <c r="I306"/>
      <c r="J306"/>
      <c r="K306"/>
      <c r="L306"/>
      <c r="M306"/>
      <c r="N306"/>
      <c r="O306"/>
      <c r="P306"/>
      <c r="Q306"/>
      <c r="R306"/>
      <c r="S306"/>
      <c r="T306"/>
      <c r="U306"/>
      <c r="V306"/>
      <c r="W306"/>
      <c r="X306"/>
      <c r="Y306"/>
      <c r="Z306"/>
      <c r="AA306"/>
      <c r="AB306"/>
      <c r="AC306"/>
      <c r="AD306"/>
    </row>
    <row r="307" spans="1:30" x14ac:dyDescent="0.7">
      <c r="A307"/>
      <c r="B307"/>
      <c r="C307"/>
      <c r="D307"/>
      <c r="E307"/>
      <c r="F307"/>
      <c r="G307"/>
      <c r="H307"/>
      <c r="I307"/>
      <c r="J307"/>
      <c r="K307"/>
      <c r="L307"/>
      <c r="M307"/>
      <c r="N307"/>
      <c r="O307"/>
      <c r="P307"/>
      <c r="Q307"/>
      <c r="R307"/>
      <c r="S307"/>
      <c r="T307"/>
      <c r="U307"/>
      <c r="V307"/>
      <c r="W307"/>
      <c r="X307"/>
      <c r="Y307"/>
      <c r="Z307"/>
      <c r="AA307"/>
      <c r="AB307"/>
      <c r="AC307"/>
      <c r="AD307"/>
    </row>
    <row r="308" spans="1:30" x14ac:dyDescent="0.7">
      <c r="A308"/>
      <c r="B308"/>
      <c r="C308"/>
      <c r="D308"/>
      <c r="E308"/>
      <c r="F308"/>
      <c r="G308"/>
      <c r="H308"/>
      <c r="I308"/>
      <c r="J308"/>
      <c r="K308"/>
      <c r="L308"/>
      <c r="M308"/>
      <c r="N308"/>
      <c r="O308"/>
      <c r="P308"/>
      <c r="Q308"/>
      <c r="R308"/>
      <c r="S308"/>
      <c r="T308"/>
      <c r="U308"/>
      <c r="V308"/>
      <c r="W308"/>
      <c r="X308"/>
      <c r="Y308"/>
      <c r="Z308"/>
      <c r="AA308"/>
      <c r="AB308"/>
      <c r="AC308"/>
      <c r="AD308"/>
    </row>
    <row r="309" spans="1:30" x14ac:dyDescent="0.7">
      <c r="A309"/>
      <c r="B309"/>
      <c r="C309"/>
      <c r="D309"/>
      <c r="E309"/>
      <c r="F309"/>
      <c r="G309"/>
      <c r="H309"/>
      <c r="I309"/>
      <c r="J309"/>
      <c r="K309"/>
      <c r="L309"/>
      <c r="M309"/>
      <c r="N309"/>
      <c r="O309"/>
      <c r="P309"/>
      <c r="Q309"/>
      <c r="R309"/>
      <c r="S309"/>
      <c r="T309"/>
      <c r="U309"/>
      <c r="V309"/>
      <c r="W309"/>
      <c r="X309"/>
      <c r="Y309"/>
      <c r="Z309"/>
      <c r="AA309"/>
      <c r="AB309"/>
      <c r="AC309"/>
      <c r="AD309"/>
    </row>
    <row r="310" spans="1:30" x14ac:dyDescent="0.7">
      <c r="A310"/>
      <c r="B310"/>
      <c r="C310"/>
      <c r="D310"/>
      <c r="E310"/>
      <c r="F310"/>
      <c r="G310"/>
      <c r="H310"/>
      <c r="I310"/>
      <c r="J310"/>
      <c r="K310"/>
      <c r="L310"/>
      <c r="M310"/>
      <c r="N310"/>
      <c r="O310"/>
      <c r="P310"/>
      <c r="Q310"/>
      <c r="R310"/>
      <c r="S310"/>
      <c r="T310"/>
      <c r="U310"/>
      <c r="V310"/>
      <c r="W310"/>
      <c r="X310"/>
      <c r="Y310"/>
      <c r="Z310"/>
      <c r="AA310"/>
      <c r="AB310"/>
      <c r="AC310"/>
      <c r="AD310"/>
    </row>
    <row r="311" spans="1:30" x14ac:dyDescent="0.7">
      <c r="A311"/>
      <c r="B311"/>
      <c r="C311"/>
      <c r="D311"/>
      <c r="E311"/>
      <c r="F311"/>
      <c r="G311"/>
      <c r="H311"/>
      <c r="I311"/>
      <c r="J311"/>
      <c r="K311"/>
      <c r="L311"/>
      <c r="M311"/>
    </row>
    <row r="312" spans="1:30" x14ac:dyDescent="0.7">
      <c r="A312"/>
      <c r="B312"/>
      <c r="C312"/>
      <c r="D312"/>
      <c r="E312"/>
      <c r="F312"/>
      <c r="G312"/>
      <c r="H312"/>
      <c r="I312"/>
      <c r="J312"/>
      <c r="K312"/>
      <c r="L312"/>
      <c r="M312"/>
    </row>
    <row r="313" spans="1:30" x14ac:dyDescent="0.7">
      <c r="A313"/>
      <c r="B313"/>
      <c r="C313"/>
      <c r="D313"/>
      <c r="E313"/>
      <c r="F313"/>
      <c r="G313"/>
      <c r="H313"/>
      <c r="I313"/>
      <c r="J313"/>
      <c r="K313"/>
      <c r="L313"/>
      <c r="M313"/>
    </row>
    <row r="314" spans="1:30" x14ac:dyDescent="0.7">
      <c r="A314"/>
      <c r="B314"/>
      <c r="C314"/>
      <c r="D314"/>
      <c r="E314"/>
      <c r="F314"/>
      <c r="G314"/>
      <c r="H314"/>
      <c r="I314"/>
      <c r="J314"/>
      <c r="K314"/>
      <c r="L314"/>
      <c r="M314"/>
    </row>
    <row r="315" spans="1:30" x14ac:dyDescent="0.7">
      <c r="A315"/>
      <c r="B315"/>
      <c r="C315"/>
      <c r="D315"/>
      <c r="E315"/>
      <c r="F315"/>
      <c r="G315"/>
      <c r="H315"/>
      <c r="I315"/>
      <c r="J315"/>
      <c r="K315"/>
      <c r="L315"/>
      <c r="M315"/>
      <c r="N315"/>
      <c r="O315"/>
      <c r="P315"/>
    </row>
    <row r="316" spans="1:30" x14ac:dyDescent="0.7">
      <c r="A316"/>
      <c r="B316"/>
      <c r="C316"/>
      <c r="D316"/>
      <c r="E316"/>
      <c r="F316"/>
      <c r="G316"/>
      <c r="H316"/>
      <c r="I316"/>
      <c r="J316"/>
      <c r="K316"/>
      <c r="L316"/>
      <c r="M316"/>
      <c r="N316"/>
      <c r="O316"/>
      <c r="P316"/>
    </row>
    <row r="317" spans="1:30" x14ac:dyDescent="0.7">
      <c r="A317"/>
      <c r="B317"/>
      <c r="C317"/>
      <c r="D317"/>
      <c r="E317"/>
      <c r="F317"/>
      <c r="G317"/>
      <c r="H317"/>
      <c r="I317"/>
      <c r="J317"/>
      <c r="K317"/>
      <c r="L317"/>
      <c r="M317"/>
      <c r="N317"/>
      <c r="O317"/>
      <c r="P317"/>
    </row>
    <row r="318" spans="1:30" x14ac:dyDescent="0.7">
      <c r="A318"/>
      <c r="B318"/>
      <c r="C318"/>
      <c r="D318"/>
      <c r="E318"/>
      <c r="F318"/>
      <c r="G318"/>
      <c r="H318"/>
      <c r="I318"/>
      <c r="J318"/>
      <c r="K318"/>
      <c r="L318"/>
      <c r="M318"/>
      <c r="N318"/>
      <c r="O318"/>
      <c r="P318"/>
    </row>
    <row r="319" spans="1:30" x14ac:dyDescent="0.7">
      <c r="A319"/>
      <c r="B319"/>
      <c r="C319"/>
      <c r="D319"/>
      <c r="E319"/>
      <c r="F319"/>
    </row>
    <row r="320" spans="1:30" x14ac:dyDescent="0.7">
      <c r="A320"/>
      <c r="B320"/>
      <c r="C320"/>
      <c r="D320"/>
      <c r="E320"/>
      <c r="F320"/>
    </row>
    <row r="321" spans="1:6" x14ac:dyDescent="0.7">
      <c r="A321"/>
      <c r="B321"/>
      <c r="C321"/>
      <c r="D321"/>
      <c r="E321"/>
      <c r="F321"/>
    </row>
    <row r="322" spans="1:6" x14ac:dyDescent="0.7">
      <c r="A322"/>
      <c r="B322"/>
      <c r="C322"/>
      <c r="D322"/>
      <c r="E322"/>
      <c r="F322"/>
    </row>
    <row r="323" spans="1:6" x14ac:dyDescent="0.7">
      <c r="A323"/>
      <c r="B323"/>
      <c r="C323"/>
      <c r="D323"/>
      <c r="E323"/>
      <c r="F323"/>
    </row>
    <row r="324" spans="1:6" x14ac:dyDescent="0.7">
      <c r="A324"/>
      <c r="B324"/>
      <c r="C324"/>
      <c r="D324"/>
      <c r="E324"/>
      <c r="F324"/>
    </row>
    <row r="325" spans="1:6" x14ac:dyDescent="0.7">
      <c r="A325"/>
      <c r="B325"/>
      <c r="C325"/>
      <c r="D325"/>
      <c r="E325"/>
      <c r="F325"/>
    </row>
    <row r="326" spans="1:6" x14ac:dyDescent="0.7">
      <c r="A326"/>
      <c r="B326"/>
      <c r="C326"/>
      <c r="D326"/>
      <c r="E326"/>
      <c r="F326"/>
    </row>
    <row r="327" spans="1:6" x14ac:dyDescent="0.7">
      <c r="A327"/>
      <c r="B327"/>
      <c r="C327"/>
      <c r="D327"/>
      <c r="E327"/>
      <c r="F327"/>
    </row>
    <row r="328" spans="1:6" x14ac:dyDescent="0.7">
      <c r="A328"/>
      <c r="B328"/>
      <c r="C328"/>
      <c r="D328"/>
      <c r="E328"/>
      <c r="F328"/>
    </row>
    <row r="329" spans="1:6" x14ac:dyDescent="0.7">
      <c r="A329"/>
      <c r="B329"/>
      <c r="C329"/>
      <c r="D329"/>
      <c r="E329"/>
      <c r="F329"/>
    </row>
    <row r="330" spans="1:6" x14ac:dyDescent="0.7">
      <c r="A330"/>
      <c r="B330"/>
      <c r="C330"/>
      <c r="D330"/>
      <c r="E330"/>
      <c r="F330"/>
    </row>
    <row r="331" spans="1:6" x14ac:dyDescent="0.7">
      <c r="A331"/>
      <c r="B331"/>
      <c r="C331"/>
      <c r="D331"/>
      <c r="E331"/>
      <c r="F331"/>
    </row>
    <row r="332" spans="1:6" x14ac:dyDescent="0.7">
      <c r="A332"/>
      <c r="B332"/>
      <c r="C332"/>
      <c r="D332"/>
      <c r="E332"/>
      <c r="F332"/>
    </row>
    <row r="333" spans="1:6" x14ac:dyDescent="0.7">
      <c r="A333"/>
      <c r="B333"/>
      <c r="C333"/>
      <c r="D333"/>
      <c r="E333"/>
      <c r="F333"/>
    </row>
    <row r="334" spans="1:6" x14ac:dyDescent="0.7">
      <c r="A334"/>
      <c r="B334"/>
      <c r="C334"/>
      <c r="D334"/>
      <c r="E334"/>
      <c r="F334"/>
    </row>
    <row r="335" spans="1:6" x14ac:dyDescent="0.7">
      <c r="A335"/>
      <c r="B335"/>
      <c r="C335"/>
      <c r="D335"/>
      <c r="E335"/>
      <c r="F335"/>
    </row>
    <row r="336" spans="1:6" x14ac:dyDescent="0.7">
      <c r="A336"/>
      <c r="B336"/>
      <c r="C336"/>
      <c r="D336"/>
      <c r="E336"/>
      <c r="F336"/>
    </row>
    <row r="337" spans="1:6" x14ac:dyDescent="0.7">
      <c r="A337"/>
      <c r="B337"/>
      <c r="C337"/>
      <c r="D337"/>
      <c r="E337"/>
      <c r="F337"/>
    </row>
    <row r="338" spans="1:6" x14ac:dyDescent="0.7">
      <c r="A338"/>
      <c r="B338"/>
      <c r="C338"/>
      <c r="D338"/>
      <c r="E338"/>
      <c r="F338"/>
    </row>
    <row r="339" spans="1:6" x14ac:dyDescent="0.7">
      <c r="A339"/>
      <c r="B339"/>
      <c r="C339"/>
      <c r="D339"/>
      <c r="E339"/>
      <c r="F339"/>
    </row>
    <row r="340" spans="1:6" x14ac:dyDescent="0.7">
      <c r="A340"/>
      <c r="B340"/>
      <c r="C340"/>
      <c r="D340"/>
      <c r="E340"/>
      <c r="F340"/>
    </row>
    <row r="341" spans="1:6" x14ac:dyDescent="0.7">
      <c r="A341"/>
      <c r="B341"/>
      <c r="C341"/>
      <c r="D341"/>
      <c r="E341"/>
      <c r="F341"/>
    </row>
    <row r="342" spans="1:6" x14ac:dyDescent="0.7">
      <c r="A342"/>
      <c r="B342"/>
      <c r="C342"/>
      <c r="D342"/>
      <c r="E342"/>
      <c r="F342"/>
    </row>
    <row r="343" spans="1:6" x14ac:dyDescent="0.7">
      <c r="A343"/>
      <c r="B343"/>
      <c r="C343"/>
      <c r="D343"/>
      <c r="E343"/>
      <c r="F343"/>
    </row>
    <row r="344" spans="1:6" x14ac:dyDescent="0.7">
      <c r="A344"/>
      <c r="B344"/>
      <c r="C344"/>
      <c r="D344"/>
      <c r="E344"/>
      <c r="F344"/>
    </row>
    <row r="345" spans="1:6" x14ac:dyDescent="0.7">
      <c r="A345"/>
      <c r="B345"/>
      <c r="C345"/>
      <c r="D345"/>
      <c r="E345"/>
      <c r="F345"/>
    </row>
    <row r="346" spans="1:6" x14ac:dyDescent="0.7">
      <c r="A346"/>
      <c r="B346"/>
      <c r="C346"/>
      <c r="D346"/>
      <c r="E346"/>
      <c r="F346"/>
    </row>
    <row r="347" spans="1:6" x14ac:dyDescent="0.7">
      <c r="A347"/>
      <c r="B347"/>
      <c r="C347"/>
      <c r="D347"/>
      <c r="E347"/>
      <c r="F347"/>
    </row>
    <row r="348" spans="1:6" x14ac:dyDescent="0.7">
      <c r="A348"/>
      <c r="B348"/>
      <c r="C348"/>
      <c r="D348"/>
      <c r="E348"/>
      <c r="F348"/>
    </row>
    <row r="349" spans="1:6" x14ac:dyDescent="0.7">
      <c r="A349"/>
      <c r="B349"/>
      <c r="C349"/>
      <c r="D349"/>
      <c r="E349"/>
      <c r="F349"/>
    </row>
    <row r="350" spans="1:6" x14ac:dyDescent="0.7">
      <c r="A350"/>
      <c r="B350"/>
      <c r="C350"/>
      <c r="D350"/>
      <c r="E350"/>
      <c r="F350"/>
    </row>
    <row r="351" spans="1:6" x14ac:dyDescent="0.7">
      <c r="A351"/>
      <c r="B351"/>
      <c r="C351"/>
      <c r="D351"/>
      <c r="E351"/>
      <c r="F351"/>
    </row>
    <row r="352" spans="1:6" x14ac:dyDescent="0.7">
      <c r="A352"/>
      <c r="B352"/>
      <c r="C352"/>
      <c r="D352"/>
      <c r="E352"/>
      <c r="F352"/>
    </row>
    <row r="353" spans="1:6" x14ac:dyDescent="0.7">
      <c r="A353"/>
      <c r="B353"/>
      <c r="C353"/>
      <c r="D353"/>
      <c r="E353"/>
      <c r="F353"/>
    </row>
    <row r="354" spans="1:6" x14ac:dyDescent="0.7">
      <c r="A354"/>
      <c r="B354"/>
      <c r="C354"/>
      <c r="D354"/>
      <c r="E354"/>
    </row>
    <row r="355" spans="1:6" x14ac:dyDescent="0.7">
      <c r="A355"/>
      <c r="B355"/>
      <c r="C355"/>
      <c r="D355"/>
      <c r="E355"/>
    </row>
    <row r="356" spans="1:6" x14ac:dyDescent="0.7">
      <c r="A356"/>
      <c r="B356"/>
      <c r="C356"/>
      <c r="D356"/>
      <c r="E356"/>
    </row>
    <row r="357" spans="1:6" x14ac:dyDescent="0.7">
      <c r="A357"/>
      <c r="B357"/>
      <c r="C357"/>
      <c r="D357"/>
      <c r="E357"/>
    </row>
    <row r="358" spans="1:6" x14ac:dyDescent="0.7">
      <c r="A358"/>
      <c r="B358"/>
      <c r="C358"/>
      <c r="D358"/>
      <c r="E358"/>
    </row>
    <row r="359" spans="1:6" x14ac:dyDescent="0.7">
      <c r="A359"/>
      <c r="B359"/>
      <c r="C359"/>
      <c r="D359"/>
      <c r="E359"/>
    </row>
    <row r="360" spans="1:6" x14ac:dyDescent="0.7">
      <c r="A360"/>
      <c r="B360"/>
      <c r="C360"/>
      <c r="D360"/>
      <c r="E360"/>
    </row>
    <row r="361" spans="1:6" x14ac:dyDescent="0.7">
      <c r="A361"/>
      <c r="B361"/>
      <c r="C361"/>
      <c r="D361"/>
      <c r="E361"/>
    </row>
    <row r="362" spans="1:6" x14ac:dyDescent="0.7">
      <c r="A362"/>
      <c r="B362"/>
      <c r="C362"/>
      <c r="D362"/>
      <c r="E362"/>
    </row>
    <row r="363" spans="1:6" x14ac:dyDescent="0.7">
      <c r="A363"/>
      <c r="B363"/>
      <c r="C363"/>
      <c r="D363"/>
      <c r="E363"/>
    </row>
    <row r="364" spans="1:6" x14ac:dyDescent="0.7">
      <c r="A364"/>
      <c r="B364"/>
      <c r="C364"/>
      <c r="D364"/>
      <c r="E364"/>
    </row>
    <row r="365" spans="1:6" x14ac:dyDescent="0.7">
      <c r="A365"/>
      <c r="B365"/>
      <c r="C365"/>
      <c r="D365"/>
      <c r="E365"/>
    </row>
    <row r="366" spans="1:6" x14ac:dyDescent="0.7">
      <c r="A366"/>
      <c r="B366"/>
      <c r="C366"/>
      <c r="D366"/>
      <c r="E366"/>
    </row>
    <row r="367" spans="1:6" x14ac:dyDescent="0.7">
      <c r="A367"/>
      <c r="B367"/>
      <c r="C367"/>
      <c r="D367"/>
      <c r="E367"/>
    </row>
    <row r="368" spans="1:6" x14ac:dyDescent="0.7">
      <c r="A368"/>
      <c r="B368"/>
      <c r="C368"/>
      <c r="D368"/>
      <c r="E368"/>
    </row>
    <row r="369" spans="1:5" x14ac:dyDescent="0.7">
      <c r="A369"/>
      <c r="B369"/>
      <c r="C369"/>
      <c r="D369"/>
      <c r="E369"/>
    </row>
    <row r="370" spans="1:5" x14ac:dyDescent="0.7">
      <c r="A370"/>
      <c r="B370"/>
      <c r="C370"/>
      <c r="D370"/>
      <c r="E370"/>
    </row>
    <row r="371" spans="1:5" x14ac:dyDescent="0.7">
      <c r="A371"/>
      <c r="B371"/>
      <c r="C371"/>
      <c r="D371"/>
      <c r="E371"/>
    </row>
    <row r="372" spans="1:5" x14ac:dyDescent="0.7">
      <c r="A372"/>
      <c r="B372"/>
      <c r="C372"/>
      <c r="D372"/>
      <c r="E372"/>
    </row>
    <row r="373" spans="1:5" x14ac:dyDescent="0.7">
      <c r="A373"/>
      <c r="B373"/>
      <c r="C373"/>
      <c r="D373"/>
      <c r="E373"/>
    </row>
    <row r="374" spans="1:5" x14ac:dyDescent="0.7">
      <c r="A374"/>
      <c r="B374"/>
      <c r="C374"/>
      <c r="D374"/>
      <c r="E374"/>
    </row>
    <row r="375" spans="1:5" x14ac:dyDescent="0.7">
      <c r="A375"/>
      <c r="B375"/>
      <c r="C375"/>
      <c r="D375"/>
      <c r="E375"/>
    </row>
    <row r="376" spans="1:5" x14ac:dyDescent="0.7">
      <c r="A376"/>
      <c r="B376"/>
      <c r="C376"/>
      <c r="D376"/>
      <c r="E376"/>
    </row>
    <row r="377" spans="1:5" x14ac:dyDescent="0.7">
      <c r="A377"/>
      <c r="B377"/>
      <c r="C377"/>
      <c r="D377"/>
      <c r="E377"/>
    </row>
    <row r="378" spans="1:5" x14ac:dyDescent="0.7">
      <c r="A378"/>
      <c r="B378"/>
      <c r="C378"/>
      <c r="D378"/>
      <c r="E378"/>
    </row>
    <row r="379" spans="1:5" x14ac:dyDescent="0.7">
      <c r="A379"/>
      <c r="B379"/>
      <c r="C379"/>
      <c r="D379"/>
      <c r="E379"/>
    </row>
    <row r="380" spans="1:5" x14ac:dyDescent="0.7">
      <c r="A380"/>
      <c r="B380"/>
      <c r="C380"/>
      <c r="D380"/>
      <c r="E380"/>
    </row>
    <row r="381" spans="1:5" x14ac:dyDescent="0.7">
      <c r="A381"/>
      <c r="B381"/>
      <c r="C381"/>
      <c r="D381"/>
      <c r="E381"/>
    </row>
    <row r="382" spans="1:5" x14ac:dyDescent="0.7">
      <c r="A382"/>
      <c r="B382"/>
      <c r="C382"/>
      <c r="D382"/>
      <c r="E382"/>
    </row>
    <row r="383" spans="1:5" x14ac:dyDescent="0.7">
      <c r="A383"/>
      <c r="B383"/>
      <c r="C383"/>
      <c r="D383"/>
      <c r="E383"/>
    </row>
    <row r="384" spans="1:5" x14ac:dyDescent="0.7">
      <c r="A384"/>
      <c r="B384"/>
      <c r="C384"/>
      <c r="D384"/>
      <c r="E384"/>
    </row>
    <row r="385" spans="1:5" x14ac:dyDescent="0.7">
      <c r="A385"/>
      <c r="B385"/>
      <c r="C385"/>
      <c r="D385"/>
      <c r="E385"/>
    </row>
    <row r="386" spans="1:5" x14ac:dyDescent="0.7">
      <c r="A386"/>
      <c r="B386"/>
      <c r="C386"/>
      <c r="D386"/>
      <c r="E386"/>
    </row>
    <row r="387" spans="1:5" x14ac:dyDescent="0.7">
      <c r="A387"/>
      <c r="B387"/>
      <c r="C387"/>
      <c r="D387"/>
      <c r="E387"/>
    </row>
    <row r="388" spans="1:5" x14ac:dyDescent="0.7">
      <c r="A388"/>
      <c r="B388"/>
      <c r="C388"/>
      <c r="D388"/>
      <c r="E388"/>
    </row>
    <row r="389" spans="1:5" x14ac:dyDescent="0.7">
      <c r="A389"/>
      <c r="B389"/>
      <c r="C389"/>
      <c r="D389"/>
      <c r="E389"/>
    </row>
    <row r="390" spans="1:5" x14ac:dyDescent="0.7">
      <c r="A390"/>
      <c r="B390"/>
      <c r="C390"/>
      <c r="D390"/>
      <c r="E390"/>
    </row>
    <row r="391" spans="1:5" x14ac:dyDescent="0.7">
      <c r="A391"/>
      <c r="B391"/>
      <c r="C391"/>
      <c r="D391"/>
      <c r="E391"/>
    </row>
    <row r="392" spans="1:5" x14ac:dyDescent="0.7">
      <c r="A392"/>
      <c r="B392"/>
      <c r="C392"/>
      <c r="D392"/>
      <c r="E392"/>
    </row>
    <row r="393" spans="1:5" x14ac:dyDescent="0.7">
      <c r="A393"/>
      <c r="B393"/>
      <c r="C393"/>
      <c r="D393"/>
      <c r="E393"/>
    </row>
    <row r="394" spans="1:5" x14ac:dyDescent="0.7">
      <c r="A394"/>
      <c r="B394"/>
      <c r="C394"/>
      <c r="D394"/>
      <c r="E394"/>
    </row>
    <row r="395" spans="1:5" x14ac:dyDescent="0.7">
      <c r="A395"/>
      <c r="B395"/>
      <c r="C395"/>
      <c r="D395"/>
      <c r="E395"/>
    </row>
    <row r="396" spans="1:5" x14ac:dyDescent="0.7">
      <c r="A396"/>
      <c r="B396"/>
      <c r="C396"/>
      <c r="D396"/>
      <c r="E396"/>
    </row>
    <row r="397" spans="1:5" x14ac:dyDescent="0.7">
      <c r="A397"/>
      <c r="B397"/>
      <c r="C397"/>
      <c r="D397"/>
      <c r="E397"/>
    </row>
    <row r="398" spans="1:5" x14ac:dyDescent="0.7">
      <c r="A398"/>
      <c r="B398"/>
      <c r="C398"/>
      <c r="D398"/>
      <c r="E398"/>
    </row>
    <row r="399" spans="1:5" x14ac:dyDescent="0.7">
      <c r="A399"/>
      <c r="B399"/>
      <c r="C399"/>
      <c r="D399"/>
      <c r="E399"/>
    </row>
    <row r="400" spans="1:5" x14ac:dyDescent="0.7">
      <c r="A400"/>
      <c r="B400"/>
      <c r="C400"/>
      <c r="D400"/>
      <c r="E400"/>
    </row>
    <row r="401" spans="1:5" x14ac:dyDescent="0.7">
      <c r="A401"/>
      <c r="B401"/>
      <c r="C401"/>
      <c r="D401"/>
      <c r="E401"/>
    </row>
  </sheetData>
  <sheetProtection formatColumns="0" formatRows="0" selectLockedCells="1" sort="0" autoFilter="0" pivotTables="0" selectUnlockedCells="1"/>
  <phoneticPr fontId="5" type="noConversion"/>
  <conditionalFormatting sqref="O52:Q53">
    <cfRule type="expression" dxfId="42" priority="2">
      <formula>#REF!=$R$7</formula>
    </cfRule>
  </conditionalFormatting>
  <pageMargins left="0.7" right="0.7" top="0.75" bottom="0.75" header="0.3" footer="0.3"/>
  <pageSetup orientation="portrait" r:id="rId16"/>
  <drawing r:id="rId17"/>
  <extLst>
    <ext xmlns:x14="http://schemas.microsoft.com/office/spreadsheetml/2009/9/main" uri="{05C60535-1F16-4fd2-B633-F4F36F0B64E0}">
      <x14:sparklineGroups xmlns:xm="http://schemas.microsoft.com/office/excel/2006/main">
        <x14:sparklineGroup manualMax="0" manualMin="0" displayEmptyCellsAs="gap" xr2:uid="{BF3A589B-E07F-48A7-A8D0-A30CDEEE8953}">
          <x14:colorSeries rgb="FF376092"/>
          <x14:colorNegative rgb="FFD00000"/>
          <x14:colorAxis rgb="FF000000"/>
          <x14:colorMarkers rgb="FFD00000"/>
          <x14:colorFirst rgb="FFD00000"/>
          <x14:colorLast rgb="FFD00000"/>
          <x14:colorHigh rgb="FFD00000"/>
          <x14:colorLow rgb="FFD00000"/>
          <x14:sparklines>
            <x14:sparkline>
              <xm:f>BackEnd🔐!L49:O49</xm:f>
              <xm:sqref>S49</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20BA4-8804-42F3-8E88-CDF10D26DE31}">
  <sheetPr codeName="Sheet15">
    <tabColor theme="4" tint="0.39997558519241921"/>
  </sheetPr>
  <dimension ref="A1:XFC92"/>
  <sheetViews>
    <sheetView showGridLines="0" zoomScaleNormal="100" workbookViewId="0">
      <pane ySplit="9" topLeftCell="A73" activePane="bottomLeft" state="frozen"/>
      <selection pane="bottomLeft" activeCell="Q14" sqref="Q14"/>
    </sheetView>
  </sheetViews>
  <sheetFormatPr defaultColWidth="0" defaultRowHeight="19.8" x14ac:dyDescent="0.7"/>
  <cols>
    <col min="1" max="1" width="1.88671875" style="2" customWidth="1"/>
    <col min="2" max="2" width="16.33203125" style="2" customWidth="1"/>
    <col min="3" max="3" width="9.33203125" style="2" customWidth="1"/>
    <col min="4" max="4" width="16.109375" style="2" customWidth="1"/>
    <col min="5" max="5" width="12.6640625" style="2" bestFit="1" customWidth="1"/>
    <col min="6" max="6" width="8.88671875" style="2" customWidth="1"/>
    <col min="7" max="7" width="11.88671875" style="2" customWidth="1"/>
    <col min="8" max="8" width="11.6640625" style="2" customWidth="1"/>
    <col min="9" max="9" width="10.109375" style="2" bestFit="1" customWidth="1"/>
    <col min="10" max="10" width="12.21875" style="2" bestFit="1" customWidth="1"/>
    <col min="11" max="11" width="11.21875" style="2" customWidth="1"/>
    <col min="12" max="12" width="9.33203125" style="2" customWidth="1"/>
    <col min="13" max="13" width="7.6640625" style="2" customWidth="1"/>
    <col min="14" max="14" width="7.88671875" style="2" customWidth="1"/>
    <col min="15" max="15" width="12" style="2" bestFit="1" customWidth="1"/>
    <col min="16" max="16" width="15.33203125" style="2" bestFit="1" customWidth="1"/>
    <col min="17" max="17" width="13.6640625" style="2" bestFit="1" customWidth="1"/>
    <col min="18" max="18" width="11.109375" style="2" bestFit="1" customWidth="1"/>
    <col min="19" max="19" width="15.88671875" style="2" customWidth="1"/>
    <col min="20" max="20" width="23.109375" style="2" customWidth="1"/>
    <col min="21" max="21" width="12.5546875" style="2" customWidth="1"/>
    <col min="22" max="22" width="11.33203125" style="2" bestFit="1" customWidth="1"/>
    <col min="23" max="23" width="11" style="2" customWidth="1"/>
    <col min="24" max="24" width="12.88671875" style="2" customWidth="1"/>
    <col min="25" max="25" width="14.109375" style="2" customWidth="1"/>
    <col min="26" max="26" width="12" style="2" bestFit="1" customWidth="1"/>
    <col min="27" max="29" width="8.88671875" style="2" customWidth="1"/>
    <col min="30" max="16382" width="8.88671875" style="2" hidden="1"/>
    <col min="16383" max="16383" width="7" style="2" hidden="1"/>
    <col min="16384" max="16384" width="3.77734375" style="2" hidden="1"/>
  </cols>
  <sheetData>
    <row r="1" spans="1:29" customFormat="1" ht="19.8" customHeight="1" x14ac:dyDescent="0.3">
      <c r="A1" s="80"/>
      <c r="B1" s="80"/>
      <c r="C1" s="80"/>
      <c r="D1" s="80"/>
      <c r="E1" s="80"/>
      <c r="F1" s="80"/>
      <c r="G1" s="80"/>
      <c r="H1" s="80"/>
      <c r="I1" s="80"/>
      <c r="J1" s="80"/>
      <c r="K1" s="80"/>
      <c r="L1" s="80"/>
      <c r="M1" s="80"/>
      <c r="N1" s="80"/>
      <c r="O1" s="80"/>
      <c r="P1" s="80"/>
      <c r="Q1" s="80"/>
      <c r="R1" s="80"/>
      <c r="S1" s="80"/>
      <c r="T1" s="80"/>
      <c r="U1" s="80"/>
      <c r="V1" s="80"/>
      <c r="W1" s="80"/>
      <c r="X1" s="80"/>
      <c r="Y1" s="80"/>
      <c r="Z1" s="80"/>
      <c r="AA1" s="80"/>
      <c r="AB1" s="92"/>
      <c r="AC1" s="92"/>
    </row>
    <row r="2" spans="1:29" customFormat="1" ht="17.399999999999999" customHeight="1" x14ac:dyDescent="0.3">
      <c r="A2" s="80"/>
      <c r="B2" s="80"/>
      <c r="C2" s="79" t="s">
        <v>268</v>
      </c>
      <c r="D2" s="80"/>
      <c r="E2" s="80"/>
      <c r="F2" s="80"/>
      <c r="G2" s="80"/>
      <c r="H2" s="80"/>
      <c r="I2" s="80"/>
      <c r="J2" s="80"/>
      <c r="K2" s="80"/>
      <c r="L2" s="80"/>
      <c r="M2" s="80"/>
      <c r="N2" s="80"/>
      <c r="O2" s="80"/>
      <c r="P2" s="80"/>
      <c r="Q2" s="80"/>
      <c r="R2" s="80"/>
      <c r="S2" s="80"/>
      <c r="T2" s="80"/>
      <c r="U2" s="80"/>
      <c r="V2" s="80"/>
      <c r="W2" s="80"/>
      <c r="X2" s="80"/>
      <c r="Y2" s="80"/>
      <c r="Z2" s="80"/>
      <c r="AA2" s="80"/>
      <c r="AB2" s="92"/>
      <c r="AC2" s="92"/>
    </row>
    <row r="3" spans="1:29" customFormat="1" ht="9.6" customHeight="1" x14ac:dyDescent="0.3">
      <c r="A3" s="80"/>
      <c r="B3" s="80"/>
      <c r="C3" s="80"/>
      <c r="D3" s="80"/>
      <c r="E3" s="80"/>
      <c r="F3" s="80"/>
      <c r="G3" s="80"/>
      <c r="H3" s="80"/>
      <c r="I3" s="80"/>
      <c r="J3" s="80"/>
      <c r="K3" s="80"/>
      <c r="L3" s="80"/>
      <c r="M3" s="80"/>
      <c r="N3" s="80"/>
      <c r="O3" s="80"/>
      <c r="P3" s="80"/>
      <c r="Q3" s="80"/>
      <c r="R3" s="80"/>
      <c r="S3" s="80"/>
      <c r="T3" s="80"/>
      <c r="U3" s="80"/>
      <c r="V3" s="80"/>
      <c r="W3" s="80"/>
      <c r="X3" s="80"/>
      <c r="Y3" s="80"/>
      <c r="Z3" s="80"/>
      <c r="AA3" s="80"/>
      <c r="AB3" s="92"/>
      <c r="AC3" s="92"/>
    </row>
    <row r="4" spans="1:29" ht="13.2" customHeight="1" x14ac:dyDescent="0.7"/>
    <row r="5" spans="1:29" ht="5.4" customHeight="1" x14ac:dyDescent="0.7"/>
    <row r="6" spans="1:29" ht="23.4" customHeight="1" x14ac:dyDescent="0.7">
      <c r="B6" s="250" t="s">
        <v>260</v>
      </c>
      <c r="C6" s="250"/>
      <c r="D6" s="250"/>
      <c r="H6" s="250"/>
      <c r="I6" s="250"/>
      <c r="J6" s="250"/>
    </row>
    <row r="8" spans="1:29" ht="13.2" customHeight="1" x14ac:dyDescent="0.7"/>
    <row r="9" spans="1:29" ht="8.4" customHeight="1" x14ac:dyDescent="0.7">
      <c r="A9" s="80"/>
      <c r="B9" s="80"/>
      <c r="C9" s="80"/>
      <c r="D9" s="80"/>
      <c r="E9" s="80"/>
      <c r="F9" s="80"/>
      <c r="G9" s="80"/>
      <c r="H9" s="80"/>
      <c r="I9" s="80"/>
      <c r="J9" s="80"/>
      <c r="K9" s="80"/>
      <c r="L9" s="80"/>
      <c r="M9" s="80"/>
      <c r="N9" s="80"/>
      <c r="O9" s="80"/>
      <c r="P9" s="80"/>
      <c r="Q9" s="80"/>
      <c r="R9" s="80"/>
      <c r="S9" s="80"/>
      <c r="T9" s="80"/>
      <c r="U9" s="80"/>
      <c r="V9" s="80"/>
      <c r="W9" s="80"/>
      <c r="X9" s="80"/>
      <c r="Y9" s="80"/>
      <c r="Z9" s="80"/>
      <c r="AA9" s="80"/>
      <c r="AB9" s="92"/>
      <c r="AC9" s="92"/>
    </row>
    <row r="10" spans="1:29" ht="8.4" customHeight="1" x14ac:dyDescent="0.7"/>
    <row r="11" spans="1:29" ht="52.8" customHeight="1" x14ac:dyDescent="0.7">
      <c r="P11" s="220" t="s">
        <v>787</v>
      </c>
      <c r="Q11" s="236" t="s">
        <v>821</v>
      </c>
      <c r="R11" s="219">
        <f>DATE(
    Q14,
    VALUE(MID($Q$11, FIND("-", $Q$11) + 1, LEN($Q$11) - FIND("-", $Q$11))),
    VALUE(LEFT($Q$11, FIND("-", $Q$11) - 1))
)</f>
        <v>45657</v>
      </c>
    </row>
    <row r="12" spans="1:29" ht="41.4" customHeight="1" thickBot="1" x14ac:dyDescent="0.75">
      <c r="P12" s="52" t="str">
        <f>"GROWTH: PP VS SALES " &amp; BackEnd🔐!B251 &amp; " (YTD Sales as at " &amp; TEXT(R11, "mmm dd, yyyy") &amp; ")"</f>
        <v>GROWTH: PP VS SALES 2024 (YTD Sales as at Dec 31, 2024)</v>
      </c>
      <c r="Q12" s="51"/>
      <c r="R12" s="22"/>
      <c r="V12"/>
      <c r="W12"/>
      <c r="X12"/>
      <c r="Y12"/>
      <c r="Z12"/>
      <c r="AA12"/>
      <c r="AB12"/>
    </row>
    <row r="13" spans="1:29" ht="21" thickTop="1" thickBot="1" x14ac:dyDescent="0.75">
      <c r="P13" s="94" t="s">
        <v>290</v>
      </c>
      <c r="Q13" s="95" t="s">
        <v>290</v>
      </c>
      <c r="R13"/>
      <c r="S13"/>
      <c r="T13"/>
      <c r="U13"/>
      <c r="V13"/>
      <c r="W13"/>
      <c r="X13"/>
      <c r="Y13"/>
      <c r="Z13"/>
      <c r="AA13"/>
      <c r="AB13"/>
    </row>
    <row r="14" spans="1:29" ht="21" thickTop="1" thickBot="1" x14ac:dyDescent="0.75">
      <c r="O14" s="45" t="s">
        <v>15</v>
      </c>
      <c r="P14" s="55">
        <f>Q14-1</f>
        <v>2023</v>
      </c>
      <c r="Q14" s="95">
        <f>BackEnd🔐!B251</f>
        <v>2024</v>
      </c>
      <c r="R14" s="95" t="s">
        <v>797</v>
      </c>
      <c r="S14" s="232" t="s">
        <v>817</v>
      </c>
      <c r="T14" s="49" t="s">
        <v>796</v>
      </c>
      <c r="W14"/>
      <c r="X14"/>
      <c r="Y14"/>
      <c r="Z14"/>
      <c r="AA14"/>
      <c r="AB14"/>
    </row>
    <row r="15" spans="1:29" ht="21" thickTop="1" thickBot="1" x14ac:dyDescent="0.75">
      <c r="O15" s="66" t="str" cm="1">
        <f t="array" ref="O15:O18">tbl_product_list_2[Product]</f>
        <v>Acupan Inj</v>
      </c>
      <c r="P15" s="70" cm="1">
        <f t="array" ref="P15">SUMPRODUCT(
    (YEAR(tbl_orders[InvoiceDate])=P$14) *
    ((tbl_orders[InvoiceDate]) &lt;= (DATE(YEAR($R$11)-1, MONTH($Q$11), DAY($Q$11)))) *
    (tbl_orders[Product]=$O15),
    tbl_orders[Qty_]
)</f>
        <v>2858</v>
      </c>
      <c r="Q15" s="46" cm="1">
        <f t="array" ref="Q15">SUMPRODUCT(
    (YEAR(tbl_orders[InvoiceDate])=Q$14) *
    ((tbl_orders[InvoiceDate]) &lt;= ($R$11)) *
    (tbl_orders[Product]=$O15),
    tbl_orders[Qty_]
)</f>
        <v>550</v>
      </c>
      <c r="R15" s="231">
        <f>IFERROR(Q15/IFERROR(GETPIVOTDATA(
"[Measures].[Total Product Target]",BackEnd🔐!$A$100,
"[tbl_product_list].[Product]","[tbl_product_list].[Product].&amp;["&amp;I36&amp;"]"),""),"")</f>
        <v>8.3333333333333329E-2</v>
      </c>
      <c r="S15" s="233">
        <f>IFERROR(GETPIVOTDATA(
"[Measures].[Total Product Target]",BackEnd🔐!$A$100,
"[tbl_product_list].[Product]","[tbl_product_list].[Product].&amp;["&amp;I36&amp;"]"),"")-Q15</f>
        <v>6050</v>
      </c>
      <c r="T15" s="50">
        <f>IFERROR(
    (Dashboard!$Q15 - Dashboard!$P15) / Dashboard!$P15,
    "-"
)</f>
        <v>-0.80755773268019593</v>
      </c>
      <c r="W15"/>
      <c r="X15"/>
      <c r="Y15"/>
      <c r="Z15"/>
      <c r="AA15"/>
      <c r="AB15"/>
    </row>
    <row r="16" spans="1:29" ht="21" thickTop="1" thickBot="1" x14ac:dyDescent="0.75">
      <c r="O16" s="67" t="str">
        <v>Bioflor Cap</v>
      </c>
      <c r="P16" s="70" cm="1">
        <f t="array" ref="P16">SUMPRODUCT(
    (YEAR(tbl_orders[InvoiceDate])=P$14) *
    ((tbl_orders[InvoiceDate]) &lt;= (DATE(YEAR($R$11)-1, MONTH($Q$11), DAY($Q$11)))) *
    (tbl_orders[Product]=$O16),
    tbl_orders[Qty_]
)</f>
        <v>692</v>
      </c>
      <c r="Q16" s="46" cm="1">
        <f t="array" ref="Q16">SUMPRODUCT(
    (YEAR(tbl_orders[InvoiceDate])=Q$14) *
    ((tbl_orders[InvoiceDate]) &lt;= ($R$11)) *
    (tbl_orders[Product]=$O16),
    tbl_orders[Qty_]
)</f>
        <v>80</v>
      </c>
      <c r="R16" s="231">
        <f>IFERROR(Q16/IFERROR(GETPIVOTDATA(
"[Measures].[Total Product Target]",BackEnd🔐!$A$100,
"[tbl_product_list].[Product]","[tbl_product_list].[Product].&amp;["&amp;I37&amp;"]"),""),"")</f>
        <v>2.8490028490028491E-2</v>
      </c>
      <c r="S16" s="233">
        <f>IFERROR(GETPIVOTDATA(
"[Measures].[Total Product Target]",BackEnd🔐!$A$100,
"[tbl_product_list].[Product]","[tbl_product_list].[Product].&amp;["&amp;I37&amp;"]"),"")-Q16</f>
        <v>2728</v>
      </c>
      <c r="T16" s="50">
        <f>IFERROR(
    (Dashboard!$Q16 - Dashboard!$P16) / Dashboard!$P16,
    "-"
)</f>
        <v>-0.88439306358381498</v>
      </c>
      <c r="W16"/>
      <c r="X16"/>
      <c r="Y16"/>
      <c r="Z16"/>
      <c r="AA16"/>
      <c r="AB16"/>
    </row>
    <row r="17" spans="2:28" ht="21" thickTop="1" thickBot="1" x14ac:dyDescent="0.75">
      <c r="O17" s="67" t="str">
        <v>Bioflor Sach</v>
      </c>
      <c r="P17" s="70" cm="1">
        <f t="array" ref="P17">SUMPRODUCT(
    (YEAR(tbl_orders[InvoiceDate])=P$14) *
    ((tbl_orders[InvoiceDate]) &lt;= (DATE(YEAR($R$11)-1, MONTH($Q$11), DAY($Q$11)))) *
    (tbl_orders[Product]=$O17),
    tbl_orders[Qty_]
)</f>
        <v>2197</v>
      </c>
      <c r="Q17" s="46" cm="1">
        <f t="array" ref="Q17">SUMPRODUCT(
    (YEAR(tbl_orders[InvoiceDate])=Q$14) *
    ((tbl_orders[InvoiceDate]) &lt;= ($R$11)) *
    (tbl_orders[Product]=$O17),
    tbl_orders[Qty_]
)</f>
        <v>815</v>
      </c>
      <c r="R17" s="231">
        <f>IFERROR(Q17/IFERROR(GETPIVOTDATA(
"[Measures].[Total Product Target]",BackEnd🔐!$A$100,
"[tbl_product_list].[Product]","[tbl_product_list].[Product].&amp;["&amp;I38&amp;"]"),""),"")</f>
        <v>0.12530750307503075</v>
      </c>
      <c r="S17" s="233">
        <f>IFERROR(GETPIVOTDATA(
"[Measures].[Total Product Target]",BackEnd🔐!$A$100,
"[tbl_product_list].[Product]","[tbl_product_list].[Product].&amp;["&amp;I38&amp;"]"),"")-Q17</f>
        <v>5689</v>
      </c>
      <c r="T17" s="50">
        <f>IFERROR(
    (Dashboard!$Q17 - Dashboard!$P17) / Dashboard!$P17,
    "-"
)</f>
        <v>-0.62903959945380061</v>
      </c>
      <c r="W17"/>
      <c r="X17"/>
      <c r="Y17"/>
      <c r="Z17"/>
      <c r="AA17"/>
      <c r="AB17"/>
    </row>
    <row r="18" spans="2:28" ht="21" thickTop="1" thickBot="1" x14ac:dyDescent="0.75">
      <c r="O18" s="67" t="str">
        <v>Otipax</v>
      </c>
      <c r="P18" s="70" cm="1">
        <f t="array" ref="P18">SUMPRODUCT(
    (YEAR(tbl_orders[InvoiceDate])=P$14) *
    ((tbl_orders[InvoiceDate]) &lt;= (DATE(YEAR($R$11)-1, MONTH($Q$11), DAY($Q$11)))) *
    (tbl_orders[Product]=$O18),
    tbl_orders[Qty_]
)</f>
        <v>5764</v>
      </c>
      <c r="Q18" s="46" cm="1">
        <f t="array" ref="Q18">SUMPRODUCT(
    (YEAR(tbl_orders[InvoiceDate])=Q$14) *
    ((tbl_orders[InvoiceDate]) &lt;= ($R$11)) *
    (tbl_orders[Product]=$O18),
    tbl_orders[Qty_]
)</f>
        <v>903</v>
      </c>
      <c r="R18" s="231">
        <f>IFERROR(Q18/IFERROR(GETPIVOTDATA(
"[Measures].[Total Product Target]",BackEnd🔐!$A$100,
"[tbl_product_list].[Product]","[tbl_product_list].[Product].&amp;["&amp;I39&amp;"]"),""),"")</f>
        <v>0.10033333333333333</v>
      </c>
      <c r="S18" s="233">
        <f>IFERROR(GETPIVOTDATA(
"[Measures].[Total Product Target]",BackEnd🔐!$A$100,
"[tbl_product_list].[Product]","[tbl_product_list].[Product].&amp;["&amp;I39&amp;"]"),"")-Q18</f>
        <v>8097</v>
      </c>
      <c r="T18" s="50">
        <f>IFERROR(
    (Dashboard!$Q18 - Dashboard!$P18) / Dashboard!$P18,
    "-"
)</f>
        <v>-0.84333795975017345</v>
      </c>
      <c r="V18" s="48"/>
      <c r="W18"/>
      <c r="X18"/>
      <c r="Y18"/>
      <c r="Z18"/>
      <c r="AA18"/>
      <c r="AB18"/>
    </row>
    <row r="19" spans="2:28" ht="21" thickTop="1" thickBot="1" x14ac:dyDescent="0.75">
      <c r="N19"/>
      <c r="O19"/>
      <c r="P19" s="70" cm="1">
        <f t="array" ref="P19">SUMPRODUCT(
    (YEAR(tbl_orders[InvoiceDate])=P$14) *
    ((tbl_orders[InvoiceDate]) &lt;= (DATE(YEAR($R$11)-1, MONTH($Q$11), DAY($Q$11)))) *
    (tbl_orders[Product]=$O19),
    tbl_orders[Qty_]
)</f>
        <v>0</v>
      </c>
      <c r="Q19" s="46" cm="1">
        <f t="array" ref="Q19">SUMPRODUCT(
    (YEAR(tbl_orders[InvoiceDate])=Q$14) *
    ((tbl_orders[InvoiceDate]) &lt;= ($R$11)) *
    (tbl_orders[Product]=$O19),
    tbl_orders[Qty_]
)</f>
        <v>0</v>
      </c>
      <c r="R19" s="231" t="str">
        <f>IFERROR(Q19/IFERROR(GETPIVOTDATA(
"[Measures].[Total Product Target]",BackEnd🔐!$A$100,
"[tbl_product_list].[Product]","[tbl_product_list].[Product].&amp;["&amp;I40&amp;"]"),""),"")</f>
        <v/>
      </c>
      <c r="S19" s="233" t="e">
        <f>IFERROR(GETPIVOTDATA(
"[Measures].[Total Product Target]",BackEnd🔐!$A$100,
"[tbl_product_list].[Product]","[tbl_product_list].[Product].&amp;["&amp;I40&amp;"]"),"")-Q19</f>
        <v>#VALUE!</v>
      </c>
      <c r="T19" s="50" t="str">
        <f>IFERROR(
    (Dashboard!$Q19 - Dashboard!$P19) / Dashboard!$P19,
    "-"
)</f>
        <v>-</v>
      </c>
      <c r="U19"/>
      <c r="W19"/>
      <c r="X19"/>
      <c r="Y19"/>
      <c r="Z19"/>
      <c r="AA19"/>
      <c r="AB19"/>
    </row>
    <row r="20" spans="2:28" ht="21" thickTop="1" thickBot="1" x14ac:dyDescent="0.75">
      <c r="N20"/>
      <c r="O20"/>
      <c r="P20" s="70" cm="1">
        <f t="array" ref="P20">SUMPRODUCT(
    (YEAR(tbl_orders[InvoiceDate])=P$14) *
    ((tbl_orders[InvoiceDate]) &lt;= (DATE(YEAR($R$11)-1, MONTH($Q$11), DAY($Q$11)))) *
    (tbl_orders[Product]=$O20),
    tbl_orders[Qty_]
)</f>
        <v>0</v>
      </c>
      <c r="Q20" s="46" cm="1">
        <f t="array" ref="Q20">SUMPRODUCT(
    (YEAR(tbl_orders[InvoiceDate])=Q$14) *
    ((tbl_orders[InvoiceDate]) &lt;= ($R$11)) *
    (tbl_orders[Product]=$O20),
    tbl_orders[Qty_]
)</f>
        <v>0</v>
      </c>
      <c r="R20" s="231" t="str">
        <f>IFERROR(Q20/IFERROR(GETPIVOTDATA(
"[Measures].[Total Product Target]",BackEnd🔐!$A$100,
"[tbl_product_list].[Product]","[tbl_product_list].[Product].&amp;["&amp;I41&amp;"]"),""),"")</f>
        <v/>
      </c>
      <c r="S20" s="233" t="e">
        <f>IFERROR(GETPIVOTDATA(
"[Measures].[Total Product Target]",BackEnd🔐!$A$100,
"[tbl_product_list].[Product]","[tbl_product_list].[Product].&amp;["&amp;I41&amp;"]"),"")-Q20</f>
        <v>#VALUE!</v>
      </c>
      <c r="T20" s="50" t="str">
        <f>IFERROR(
    (Dashboard!$Q20 - Dashboard!$P20) / Dashboard!$P20,
    "-"
)</f>
        <v>-</v>
      </c>
      <c r="U20"/>
      <c r="W20"/>
      <c r="X20"/>
      <c r="Y20"/>
      <c r="Z20"/>
      <c r="AA20"/>
      <c r="AB20"/>
    </row>
    <row r="21" spans="2:28" ht="21" thickTop="1" thickBot="1" x14ac:dyDescent="0.75">
      <c r="N21"/>
      <c r="O21"/>
      <c r="P21" s="70" cm="1">
        <f t="array" ref="P21">SUMPRODUCT(
    (YEAR(tbl_orders[InvoiceDate])=P$14) *
    ((tbl_orders[InvoiceDate]) &lt;= (DATE(YEAR($R$11)-1, MONTH($Q$11), DAY($Q$11)))) *
    (tbl_orders[Product]=$O21),
    tbl_orders[Qty_]
)</f>
        <v>0</v>
      </c>
      <c r="Q21" s="46" cm="1">
        <f t="array" ref="Q21">SUMPRODUCT(
    (YEAR(tbl_orders[InvoiceDate])=Q$14) *
    ((tbl_orders[InvoiceDate]) &lt;= ($R$11)) *
    (tbl_orders[Product]=$O21),
    tbl_orders[Qty_]
)</f>
        <v>0</v>
      </c>
      <c r="R21" s="231" t="str">
        <f>IFERROR(Q21/IFERROR(GETPIVOTDATA(
"[Measures].[Total Product Target]",BackEnd🔐!$A$100,
"[tbl_product_list].[Product]","[tbl_product_list].[Product].&amp;["&amp;I42&amp;"]"),""),"")</f>
        <v/>
      </c>
      <c r="S21" s="233" t="e">
        <f>IFERROR(GETPIVOTDATA(
"[Measures].[Total Product Target]",BackEnd🔐!$A$100,
"[tbl_product_list].[Product]","[tbl_product_list].[Product].&amp;["&amp;I42&amp;"]"),"")-Q21</f>
        <v>#VALUE!</v>
      </c>
      <c r="T21" s="50" t="str">
        <f>IFERROR(
    (Dashboard!$Q21 - Dashboard!$P21) / Dashboard!$P21,
    "-"
)</f>
        <v>-</v>
      </c>
      <c r="U21"/>
      <c r="W21"/>
      <c r="X21"/>
      <c r="Y21"/>
      <c r="Z21"/>
      <c r="AA21"/>
      <c r="AB21"/>
    </row>
    <row r="22" spans="2:28" ht="21" thickTop="1" thickBot="1" x14ac:dyDescent="0.75">
      <c r="N22"/>
      <c r="O22"/>
      <c r="P22" s="70" cm="1">
        <f t="array" ref="P22">SUMPRODUCT(
    (YEAR(tbl_orders[InvoiceDate])=P$14) *
    ((tbl_orders[InvoiceDate]) &lt;= (DATE(YEAR($R$11)-1, MONTH($Q$11), DAY($Q$11)))) *
    (tbl_orders[Product]=$O22),
    tbl_orders[Qty_]
)</f>
        <v>0</v>
      </c>
      <c r="Q22" s="46" cm="1">
        <f t="array" ref="Q22">SUMPRODUCT(
    (YEAR(tbl_orders[InvoiceDate])=Q$14) *
    ((tbl_orders[InvoiceDate]) &lt;= ($R$11)) *
    (tbl_orders[Product]=$O22),
    tbl_orders[Qty_]
)</f>
        <v>0</v>
      </c>
      <c r="R22" s="231" t="str">
        <f>IFERROR(Q22/IFERROR(GETPIVOTDATA(
"[Measures].[Total Product Target]",BackEnd🔐!$A$100,
"[tbl_product_list].[Product]","[tbl_product_list].[Product].&amp;["&amp;I43&amp;"]"),""),"")</f>
        <v/>
      </c>
      <c r="S22" s="233" t="e">
        <f>IFERROR(GETPIVOTDATA(
"[Measures].[Total Product Target]",BackEnd🔐!$A$100,
"[tbl_product_list].[Product]","[tbl_product_list].[Product].&amp;["&amp;I43&amp;"]"),"")-Q22</f>
        <v>#VALUE!</v>
      </c>
      <c r="T22" s="50" t="str">
        <f>IFERROR(
    (Dashboard!$Q22 - Dashboard!$P22) / Dashboard!$P22,
    "-"
)</f>
        <v>-</v>
      </c>
      <c r="U22"/>
      <c r="W22"/>
      <c r="X22"/>
      <c r="Y22"/>
      <c r="Z22"/>
      <c r="AA22"/>
      <c r="AB22"/>
    </row>
    <row r="23" spans="2:28" ht="21" thickTop="1" thickBot="1" x14ac:dyDescent="0.75">
      <c r="N23"/>
      <c r="O23"/>
      <c r="P23" s="70" cm="1">
        <f t="array" ref="P23">SUMPRODUCT(
    (YEAR(tbl_orders[InvoiceDate])=P$14) *
    ((tbl_orders[InvoiceDate]) &lt;= (DATE(YEAR($R$11)-1, MONTH($Q$11), DAY($Q$11)))) *
    (tbl_orders[Product]=$O23),
    tbl_orders[Qty_]
)</f>
        <v>0</v>
      </c>
      <c r="Q23" s="46" cm="1">
        <f t="array" ref="Q23">SUMPRODUCT(
    (YEAR(tbl_orders[InvoiceDate])=Q$14) *
    ((tbl_orders[InvoiceDate]) &lt;= ($R$11)) *
    (tbl_orders[Product]=$O23),
    tbl_orders[Qty_]
)</f>
        <v>0</v>
      </c>
      <c r="R23" s="231" t="str">
        <f>IFERROR(Q23/IFERROR(GETPIVOTDATA(
"[Measures].[Total Product Target]",BackEnd🔐!$A$100,
"[tbl_product_list].[Product]","[tbl_product_list].[Product].&amp;["&amp;I44&amp;"]"),""),"")</f>
        <v/>
      </c>
      <c r="S23" s="233" t="e">
        <f>IFERROR(GETPIVOTDATA(
"[Measures].[Total Product Target]",BackEnd🔐!$A$100,
"[tbl_product_list].[Product]","[tbl_product_list].[Product].&amp;["&amp;I44&amp;"]"),"")-Q23</f>
        <v>#VALUE!</v>
      </c>
      <c r="T23" s="50" t="str">
        <f>IFERROR(
    (Dashboard!$Q23 - Dashboard!$P23) / Dashboard!$P23,
    "-"
)</f>
        <v>-</v>
      </c>
      <c r="U23"/>
      <c r="W23"/>
      <c r="X23"/>
      <c r="Y23"/>
      <c r="Z23"/>
      <c r="AA23"/>
      <c r="AB23"/>
    </row>
    <row r="24" spans="2:28" ht="21" thickTop="1" thickBot="1" x14ac:dyDescent="0.75">
      <c r="N24"/>
      <c r="O24"/>
      <c r="P24" s="70" cm="1">
        <f t="array" ref="P24">SUMPRODUCT(
    (YEAR(tbl_orders[InvoiceDate])=P$14) *
    ((tbl_orders[InvoiceDate]) &lt;= (DATE(YEAR($R$11)-1, MONTH($Q$11), DAY($Q$11)))) *
    (tbl_orders[Product]=$O24),
    tbl_orders[Qty_]
)</f>
        <v>0</v>
      </c>
      <c r="Q24" s="46" cm="1">
        <f t="array" ref="Q24">SUMPRODUCT(
    (YEAR(tbl_orders[InvoiceDate])=Q$14) *
    ((tbl_orders[InvoiceDate]) &lt;= ($R$11)) *
    (tbl_orders[Product]=$O24),
    tbl_orders[Qty_]
)</f>
        <v>0</v>
      </c>
      <c r="R24" s="231" t="str">
        <f>IFERROR(Q24/IFERROR(GETPIVOTDATA(
"[Measures].[Total Product Target]",BackEnd🔐!$A$100,
"[tbl_product_list].[Product]","[tbl_product_list].[Product].&amp;["&amp;I45&amp;"]"),""),"")</f>
        <v/>
      </c>
      <c r="S24" s="233" t="e">
        <f>IFERROR(GETPIVOTDATA(
"[Measures].[Total Product Target]",BackEnd🔐!$A$100,
"[tbl_product_list].[Product]","[tbl_product_list].[Product].&amp;["&amp;I45&amp;"]"),"")-Q24</f>
        <v>#VALUE!</v>
      </c>
      <c r="T24" s="50" t="str">
        <f>IFERROR(
    (Dashboard!$Q24 - Dashboard!$P24) / Dashboard!$P24,
    "-"
)</f>
        <v>-</v>
      </c>
      <c r="U24"/>
      <c r="W24"/>
      <c r="X24"/>
      <c r="Y24"/>
      <c r="Z24"/>
      <c r="AA24"/>
      <c r="AB24"/>
    </row>
    <row r="25" spans="2:28" ht="21" thickTop="1" thickBot="1" x14ac:dyDescent="0.75">
      <c r="O25"/>
      <c r="P25" s="70" cm="1">
        <f t="array" ref="P25">SUMPRODUCT(
    (YEAR(tbl_orders[InvoiceDate])=P$14) *
    ((tbl_orders[InvoiceDate]) &lt;= (DATE(YEAR($R$11)-1, MONTH($Q$11), DAY($Q$11)))) *
    (tbl_orders[Product]=$O25),
    tbl_orders[Qty_]
)</f>
        <v>0</v>
      </c>
      <c r="Q25" s="46" cm="1">
        <f t="array" ref="Q25">SUMPRODUCT(
    (YEAR(tbl_orders[InvoiceDate])=Q$14) *
    ((tbl_orders[InvoiceDate]) &lt;= ($R$11)) *
    (tbl_orders[Product]=$O25),
    tbl_orders[Qty_]
)</f>
        <v>0</v>
      </c>
      <c r="R25" s="231" t="str">
        <f>IFERROR(Q25/IFERROR(GETPIVOTDATA(
"[Measures].[Total Product Target]",BackEnd🔐!$A$100,
"[tbl_product_list].[Product]","[tbl_product_list].[Product].&amp;["&amp;I46&amp;"]"),""),"")</f>
        <v/>
      </c>
      <c r="S25" s="233" t="e">
        <f>IFERROR(GETPIVOTDATA(
"[Measures].[Total Product Target]",BackEnd🔐!$A$100,
"[tbl_product_list].[Product]","[tbl_product_list].[Product].&amp;["&amp;I46&amp;"]"),"")-Q25</f>
        <v>#VALUE!</v>
      </c>
      <c r="T25" s="50" t="str">
        <f>IFERROR(
    (Dashboard!$Q25 - Dashboard!$P25) / Dashboard!$P25,
    "-"
)</f>
        <v>-</v>
      </c>
      <c r="W25"/>
      <c r="X25"/>
      <c r="Y25"/>
      <c r="Z25"/>
      <c r="AA25"/>
      <c r="AB25"/>
    </row>
    <row r="26" spans="2:28" ht="21" thickTop="1" thickBot="1" x14ac:dyDescent="0.75">
      <c r="O26"/>
      <c r="P26" s="70" cm="1">
        <f t="array" ref="P26">SUMPRODUCT(
    (YEAR(tbl_orders[InvoiceDate])=P$14) *
    ((tbl_orders[InvoiceDate]) &lt;= (DATE(YEAR($R$11)-1, MONTH($Q$11), DAY($Q$11)))) *
    (tbl_orders[Product]=$O26),
    tbl_orders[Qty_]
)</f>
        <v>0</v>
      </c>
      <c r="Q26" s="46" cm="1">
        <f t="array" ref="Q26">SUMPRODUCT(
    (YEAR(tbl_orders[InvoiceDate])=Q$14) *
    ((tbl_orders[InvoiceDate]) &lt;= ($R$11)) *
    (tbl_orders[Product]=$O26),
    tbl_orders[Qty_]
)</f>
        <v>0</v>
      </c>
      <c r="R26" s="231" t="str">
        <f>IFERROR(Q26/IFERROR(GETPIVOTDATA(
"[Measures].[Total Product Target]",BackEnd🔐!$A$100,
"[tbl_product_list].[Product]","[tbl_product_list].[Product].&amp;["&amp;I47&amp;"]"),""),"")</f>
        <v/>
      </c>
      <c r="S26" s="233" t="e">
        <f>IFERROR(GETPIVOTDATA(
"[Measures].[Total Product Target]",BackEnd🔐!$A$100,
"[tbl_product_list].[Product]","[tbl_product_list].[Product].&amp;["&amp;I47&amp;"]"),"")-Q26</f>
        <v>#VALUE!</v>
      </c>
      <c r="T26" s="50" t="str">
        <f>IFERROR(
    (Dashboard!$Q26 - Dashboard!$P26) / Dashboard!$P26,
    "-"
)</f>
        <v>-</v>
      </c>
      <c r="W26"/>
      <c r="X26"/>
      <c r="Y26"/>
      <c r="Z26"/>
      <c r="AA26"/>
      <c r="AB26"/>
    </row>
    <row r="27" spans="2:28" ht="20.399999999999999" thickTop="1" x14ac:dyDescent="0.7">
      <c r="O27"/>
      <c r="P27" s="70" cm="1">
        <f t="array" ref="P27">SUMPRODUCT(
    (YEAR(tbl_orders[InvoiceDate])=P$14) *
    ((tbl_orders[InvoiceDate]) &lt;= (DATE(YEAR($R$11)-1, MONTH($Q$11), DAY($Q$11)))) *
    (tbl_orders[Product]=$O27),
    tbl_orders[Qty_]
)</f>
        <v>0</v>
      </c>
      <c r="Q27" s="46" cm="1">
        <f t="array" ref="Q27">SUMPRODUCT(
    (YEAR(tbl_orders[InvoiceDate])=Q$14) *
    ((tbl_orders[InvoiceDate]) &lt;= ($R$11)) *
    (tbl_orders[Product]=$O27),
    tbl_orders[Qty_]
)</f>
        <v>0</v>
      </c>
      <c r="R27" s="231" t="str">
        <f>IFERROR(Q27/IFERROR(GETPIVOTDATA(
"[Measures].[Total Product Target]",BackEnd🔐!$A$100,
"[tbl_product_list].[Product]","[tbl_product_list].[Product].&amp;["&amp;I48&amp;"]"),""),"")</f>
        <v/>
      </c>
      <c r="S27" s="233" t="e">
        <f>IFERROR(GETPIVOTDATA(
"[Measures].[Total Product Target]",BackEnd🔐!$A$100,
"[tbl_product_list].[Product]","[tbl_product_list].[Product].&amp;["&amp;I48&amp;"]"),"")-Q27</f>
        <v>#VALUE!</v>
      </c>
      <c r="T27" s="50" t="str">
        <f>IFERROR(
    (Dashboard!$Q27 - Dashboard!$P27) / Dashboard!$P27,
    "-"
)</f>
        <v>-</v>
      </c>
    </row>
    <row r="28" spans="2:28" customFormat="1" ht="8.4" customHeight="1" x14ac:dyDescent="0.3">
      <c r="B28" s="218"/>
      <c r="C28" s="218"/>
      <c r="D28" s="218"/>
      <c r="E28" s="218"/>
      <c r="F28" s="218"/>
      <c r="G28" s="218"/>
      <c r="H28" s="218"/>
      <c r="I28" s="218"/>
      <c r="J28" s="218"/>
      <c r="K28" s="218"/>
      <c r="L28" s="218"/>
      <c r="M28" s="218"/>
      <c r="N28" s="218"/>
      <c r="O28" s="218"/>
      <c r="P28" s="218"/>
      <c r="Q28" s="218"/>
      <c r="R28" s="218"/>
      <c r="S28" s="218"/>
      <c r="T28" s="218"/>
      <c r="U28" s="218"/>
      <c r="V28" s="218"/>
      <c r="W28" s="218"/>
      <c r="X28" s="218"/>
      <c r="Y28" s="218"/>
      <c r="Z28" s="218"/>
      <c r="AA28" s="218"/>
    </row>
    <row r="33" spans="2:27" ht="20.399999999999999" x14ac:dyDescent="0.7">
      <c r="P33" s="33"/>
      <c r="Q33" s="33"/>
      <c r="R33" s="33"/>
      <c r="S33" s="33"/>
      <c r="T33" s="33"/>
      <c r="U33" s="33"/>
      <c r="V33" s="33"/>
    </row>
    <row r="34" spans="2:27" ht="21" thickBot="1" x14ac:dyDescent="0.75">
      <c r="D34" s="53" t="s">
        <v>283</v>
      </c>
      <c r="I34"/>
      <c r="K34" s="53" t="s">
        <v>63</v>
      </c>
      <c r="P34" s="33"/>
      <c r="Q34" s="33"/>
      <c r="T34" s="33"/>
      <c r="U34" s="33"/>
      <c r="W34" s="53" t="s">
        <v>64</v>
      </c>
    </row>
    <row r="35" spans="2:27" ht="40.799999999999997" thickTop="1" thickBot="1" x14ac:dyDescent="0.75">
      <c r="B35" s="54" t="s">
        <v>33</v>
      </c>
      <c r="C35" s="15" t="s">
        <v>16</v>
      </c>
      <c r="D35" s="16" t="s">
        <v>21</v>
      </c>
      <c r="E35" s="31" t="s">
        <v>30</v>
      </c>
      <c r="F35" s="182" t="s">
        <v>65</v>
      </c>
      <c r="G35" s="195" t="s">
        <v>798</v>
      </c>
      <c r="I35" s="54" t="s">
        <v>33</v>
      </c>
      <c r="J35" s="88" t="s">
        <v>23</v>
      </c>
      <c r="K35" s="89" t="s">
        <v>24</v>
      </c>
      <c r="L35" s="90" t="s">
        <v>25</v>
      </c>
      <c r="M35" s="91" t="s">
        <v>26</v>
      </c>
      <c r="N35" s="16" t="s">
        <v>21</v>
      </c>
      <c r="O35" s="31" t="s">
        <v>30</v>
      </c>
      <c r="P35" s="96" t="s">
        <v>255</v>
      </c>
      <c r="Q35" s="15" t="s">
        <v>757</v>
      </c>
      <c r="S35" s="33"/>
      <c r="T35" s="33"/>
      <c r="U35" s="15"/>
      <c r="V35" s="31" t="s">
        <v>23</v>
      </c>
      <c r="W35" s="31" t="s">
        <v>24</v>
      </c>
      <c r="X35" s="31" t="s">
        <v>25</v>
      </c>
      <c r="Y35" s="31" t="s">
        <v>26</v>
      </c>
      <c r="Z35" s="16" t="s">
        <v>21</v>
      </c>
    </row>
    <row r="36" spans="2:27" ht="21.6" thickTop="1" thickBot="1" x14ac:dyDescent="0.75">
      <c r="B36" s="17" t="str" cm="1">
        <f t="array" ref="B36:B39">tbl_product_list_2[Product]</f>
        <v>Acupan Inj</v>
      </c>
      <c r="C36" s="32">
        <f>IFERROR(GETPIVOTDATA(
     "[Measures].[Total Product Target]",BackEnd🔐!$A$4,
     "[tbl_product_list].[Product]","[tbl_product_list].[Product].&amp;["&amp;B36&amp;"]"
),"")</f>
        <v>550</v>
      </c>
      <c r="D36" s="18">
        <f>IFERROR(GETPIVOTDATA(
     "[Measures].[Total Sales Volume]",BackEnd🔐!$A$4,
     "[tbl_product_list].[Product]","[tbl_product_list].[Product].&amp;["&amp;B36&amp;"]"
),"")</f>
        <v>525</v>
      </c>
      <c r="E36" s="19">
        <f>IFERROR(D36/C36,"")</f>
        <v>0.95454545454545459</v>
      </c>
      <c r="F36" s="20">
        <f>IF(LEN(B36)&gt;0,E36,"")</f>
        <v>0.95454545454545459</v>
      </c>
      <c r="G36" s="32">
        <f>IF((C36-D36)&lt;=0,"", C36-D36)</f>
        <v>25</v>
      </c>
      <c r="I36" s="17" t="str" cm="1">
        <f t="array" ref="I36:I39">tbl_product_list_2[Product]</f>
        <v>Acupan Inj</v>
      </c>
      <c r="J36" s="30">
        <f>IFERROR(
GETPIVOTDATA("[Measures].[Total Sales Volume]",BackEnd🔐!$A$52,"[Calendar].[W_Quarter]","[Calendar].[W_Quarter].&amp;["&amp;J$35&amp;"]","[tbl_product_list].[Product]","[tbl_product_list].[Product].&amp;["&amp;$I36&amp;"]"),
"")</f>
        <v>550</v>
      </c>
      <c r="K36" s="30">
        <f>IFERROR(
GETPIVOTDATA("[Measures].[Total Sales Volume]",BackEnd🔐!$A$52,"[Calendar].[W_Quarter]","[Calendar].[W_Quarter].&amp;["&amp;K$35&amp;"]","[tbl_product_list].[Product]","[tbl_product_list].[Product].&amp;["&amp;$I36&amp;"]"),
"")</f>
        <v>0</v>
      </c>
      <c r="L36" s="30">
        <f>IFERROR(
GETPIVOTDATA("[Measures].[Total Sales Volume]",BackEnd🔐!$A$52,"[Calendar].[W_Quarter]","[Calendar].[W_Quarter].&amp;["&amp;L$35&amp;"]","[tbl_product_list].[Product]","[tbl_product_list].[Product].&amp;["&amp;$I36&amp;"]"),
"")</f>
        <v>0</v>
      </c>
      <c r="M36" s="30">
        <f>IFERROR(
GETPIVOTDATA("[Measures].[Total Sales Volume]",BackEnd🔐!$A$52,"[Calendar].[W_Quarter]","[Calendar].[W_Quarter].&amp;["&amp;M$35&amp;"]","[tbl_product_list].[Product]","[tbl_product_list].[Product].&amp;["&amp;$I36&amp;"]"),
"")</f>
        <v>0</v>
      </c>
      <c r="N36" s="18">
        <f>SUM(Dashboard!$J36:$M36)</f>
        <v>550</v>
      </c>
      <c r="O36" s="19">
        <f>IFERROR(N36/Q36,"")</f>
        <v>8.3333333333333329E-2</v>
      </c>
      <c r="P36" s="97">
        <f>IF(LEN(B36)&gt;0,O36,"")</f>
        <v>8.3333333333333329E-2</v>
      </c>
      <c r="Q36" s="32">
        <f>IFERROR(GETPIVOTDATA(
"[Measures].[Total Product Target]",BackEnd🔐!$A$100,
"[tbl_product_list].[Product]","[tbl_product_list].[Product].&amp;["&amp;I36&amp;"]"),"")</f>
        <v>6600</v>
      </c>
      <c r="S36" s="33"/>
      <c r="T36" s="33"/>
      <c r="U36" s="17" t="str" cm="1">
        <f t="array" ref="U36:U39">tbl_product_list_2[Product]</f>
        <v>Acupan Inj</v>
      </c>
      <c r="V36" s="25">
        <f>GETPIVOTDATA("[Measures].[Total Sales Volume]",BackEnd🔐!$A$75,"[Calendar].[W_Quarter]","[Calendar].[W_Quarter].&amp;["&amp;V$35&amp;"]","[tbl_product_list].[Product]","[tbl_product_list].[Product].&amp;["&amp;$U36&amp;"]")</f>
        <v>1</v>
      </c>
      <c r="W36" s="25">
        <f>GETPIVOTDATA("[Measures].[Total Sales Volume]",BackEnd🔐!$A$75,"[Calendar].[W_Quarter]","[Calendar].[W_Quarter].&amp;["&amp;W$35&amp;"]","[tbl_product_list].[Product]","[tbl_product_list].[Product].&amp;["&amp;$U36&amp;"]")</f>
        <v>0</v>
      </c>
      <c r="X36" s="25">
        <f>GETPIVOTDATA("[Measures].[Total Sales Volume]",BackEnd🔐!$A$75,"[Calendar].[W_Quarter]","[Calendar].[W_Quarter].&amp;["&amp;X$35&amp;"]","[tbl_product_list].[Product]","[tbl_product_list].[Product].&amp;["&amp;$U36&amp;"]")</f>
        <v>0</v>
      </c>
      <c r="Y36" s="25">
        <f>GETPIVOTDATA("[Measures].[Total Sales Volume]",BackEnd🔐!$A$75,"[Calendar].[W_Quarter]","[Calendar].[W_Quarter].&amp;["&amp;Y$35&amp;"]","[tbl_product_list].[Product]","[tbl_product_list].[Product].&amp;["&amp;$U36&amp;"]")</f>
        <v>0</v>
      </c>
      <c r="Z36" s="47">
        <f>SUM(V36:Y36)</f>
        <v>1</v>
      </c>
    </row>
    <row r="37" spans="2:27" ht="21" thickTop="1" thickBot="1" x14ac:dyDescent="0.75">
      <c r="B37" s="17" t="str">
        <v>Bioflor Cap</v>
      </c>
      <c r="C37" s="32">
        <f>IFERROR(GETPIVOTDATA(
     "[Measures].[Total Product Target]",BackEnd🔐!$A$4,
     "[tbl_product_list].[Product]","[tbl_product_list].[Product].&amp;["&amp;B37&amp;"]"
),"")</f>
        <v>234</v>
      </c>
      <c r="D37" s="18">
        <f>IFERROR(GETPIVOTDATA(
     "[Measures].[Total Sales Volume]",BackEnd🔐!$A$4,
     "[tbl_product_list].[Product]","[tbl_product_list].[Product].&amp;["&amp;B37&amp;"]"
),"")</f>
        <v>80</v>
      </c>
      <c r="E37" s="19">
        <f t="shared" ref="E37:E39" si="0">IFERROR(D37/C37,"")</f>
        <v>0.34188034188034189</v>
      </c>
      <c r="F37" s="20">
        <f t="shared" ref="F37:F39" si="1">IF(LEN(B37)&gt;0,E37,"")</f>
        <v>0.34188034188034189</v>
      </c>
      <c r="G37" s="32">
        <f t="shared" ref="G37:G50" si="2">IF((C37-D37)&lt;=0,"", C37-D37)</f>
        <v>154</v>
      </c>
      <c r="I37" s="17" t="str">
        <v>Bioflor Cap</v>
      </c>
      <c r="J37" s="30">
        <f>IFERROR(
GETPIVOTDATA("[Measures].[Total Sales Volume]",BackEnd🔐!$A$52,"[Calendar].[W_Quarter]","[Calendar].[W_Quarter].&amp;["&amp;J$35&amp;"]","[tbl_product_list].[Product]","[tbl_product_list].[Product].&amp;["&amp;$I37&amp;"]"),
"")</f>
        <v>80</v>
      </c>
      <c r="K37" s="30">
        <f>IFERROR(
GETPIVOTDATA("[Measures].[Total Sales Volume]",BackEnd🔐!$A$52,"[Calendar].[W_Quarter]","[Calendar].[W_Quarter].&amp;["&amp;K$35&amp;"]","[tbl_product_list].[Product]","[tbl_product_list].[Product].&amp;["&amp;$I37&amp;"]"),
"")</f>
        <v>0</v>
      </c>
      <c r="L37" s="30">
        <f>IFERROR(
GETPIVOTDATA("[Measures].[Total Sales Volume]",BackEnd🔐!$A$52,"[Calendar].[W_Quarter]","[Calendar].[W_Quarter].&amp;["&amp;L$35&amp;"]","[tbl_product_list].[Product]","[tbl_product_list].[Product].&amp;["&amp;$I37&amp;"]"),
"")</f>
        <v>0</v>
      </c>
      <c r="M37" s="30">
        <f>IFERROR(
GETPIVOTDATA("[Measures].[Total Sales Volume]",BackEnd🔐!$A$52,"[Calendar].[W_Quarter]","[Calendar].[W_Quarter].&amp;["&amp;M$35&amp;"]","[tbl_product_list].[Product]","[tbl_product_list].[Product].&amp;["&amp;$I37&amp;"]"),
"")</f>
        <v>0</v>
      </c>
      <c r="N37" s="18">
        <f>SUM(Dashboard!$J37:$M37)</f>
        <v>80</v>
      </c>
      <c r="O37" s="19">
        <f>IFERROR(N37/Q37,"")</f>
        <v>2.8490028490028491E-2</v>
      </c>
      <c r="P37" s="97">
        <f>IF(LEN(B37)&gt;0,O37,"")</f>
        <v>2.8490028490028491E-2</v>
      </c>
      <c r="Q37" s="32">
        <f>IFERROR(GETPIVOTDATA(
"[Measures].[Total Product Target]",BackEnd🔐!$A$100,
"[tbl_product_list].[Product]","[tbl_product_list].[Product].&amp;["&amp;I37&amp;"]"),"")</f>
        <v>2808</v>
      </c>
      <c r="U37" s="21" t="str">
        <v>Bioflor Cap</v>
      </c>
      <c r="V37" s="25">
        <f>GETPIVOTDATA("[Measures].[Total Sales Volume]",BackEnd🔐!$A$75,"[Calendar].[W_Quarter]","[Calendar].[W_Quarter].&amp;["&amp;V$35&amp;"]","[tbl_product_list].[Product]","[tbl_product_list].[Product].&amp;["&amp;$U37&amp;"]")</f>
        <v>1</v>
      </c>
      <c r="W37" s="25">
        <f>GETPIVOTDATA("[Measures].[Total Sales Volume]",BackEnd🔐!$A$75,"[Calendar].[W_Quarter]","[Calendar].[W_Quarter].&amp;["&amp;W$35&amp;"]","[tbl_product_list].[Product]","[tbl_product_list].[Product].&amp;["&amp;$U37&amp;"]")</f>
        <v>0</v>
      </c>
      <c r="X37" s="25">
        <f>GETPIVOTDATA("[Measures].[Total Sales Volume]",BackEnd🔐!$A$75,"[Calendar].[W_Quarter]","[Calendar].[W_Quarter].&amp;["&amp;X$35&amp;"]","[tbl_product_list].[Product]","[tbl_product_list].[Product].&amp;["&amp;$U37&amp;"]")</f>
        <v>0</v>
      </c>
      <c r="Y37" s="25">
        <f>GETPIVOTDATA("[Measures].[Total Sales Volume]",BackEnd🔐!$A$75,"[Calendar].[W_Quarter]","[Calendar].[W_Quarter].&amp;["&amp;Y$35&amp;"]","[tbl_product_list].[Product]","[tbl_product_list].[Product].&amp;["&amp;$U37&amp;"]")</f>
        <v>0</v>
      </c>
      <c r="Z37" s="47">
        <f>SUM(V37:Y37)</f>
        <v>1</v>
      </c>
    </row>
    <row r="38" spans="2:27" ht="21" thickTop="1" thickBot="1" x14ac:dyDescent="0.75">
      <c r="B38" s="17" t="str">
        <v>Bioflor Sach</v>
      </c>
      <c r="C38" s="32">
        <f>IFERROR(GETPIVOTDATA(
     "[Measures].[Total Product Target]",BackEnd🔐!$A$4,
     "[tbl_product_list].[Product]","[tbl_product_list].[Product].&amp;["&amp;B38&amp;"]"
),"")</f>
        <v>542</v>
      </c>
      <c r="D38" s="18">
        <f>IFERROR(GETPIVOTDATA(
     "[Measures].[Total Sales Volume]",BackEnd🔐!$A$4,
     "[tbl_product_list].[Product]","[tbl_product_list].[Product].&amp;["&amp;B38&amp;"]"
),"")</f>
        <v>755</v>
      </c>
      <c r="E38" s="19">
        <f t="shared" si="0"/>
        <v>1.3929889298892988</v>
      </c>
      <c r="F38" s="20">
        <f t="shared" si="1"/>
        <v>1.3929889298892988</v>
      </c>
      <c r="G38" s="32" t="str">
        <f t="shared" si="2"/>
        <v/>
      </c>
      <c r="I38" s="17" t="str">
        <v>Bioflor Sach</v>
      </c>
      <c r="J38" s="30">
        <f>IFERROR(
GETPIVOTDATA("[Measures].[Total Sales Volume]",BackEnd🔐!$A$52,"[Calendar].[W_Quarter]","[Calendar].[W_Quarter].&amp;["&amp;J$35&amp;"]","[tbl_product_list].[Product]","[tbl_product_list].[Product].&amp;["&amp;$I38&amp;"]"),
"")</f>
        <v>815</v>
      </c>
      <c r="K38" s="30">
        <f>IFERROR(
GETPIVOTDATA("[Measures].[Total Sales Volume]",BackEnd🔐!$A$52,"[Calendar].[W_Quarter]","[Calendar].[W_Quarter].&amp;["&amp;K$35&amp;"]","[tbl_product_list].[Product]","[tbl_product_list].[Product].&amp;["&amp;$I38&amp;"]"),
"")</f>
        <v>0</v>
      </c>
      <c r="L38" s="30">
        <f>IFERROR(
GETPIVOTDATA("[Measures].[Total Sales Volume]",BackEnd🔐!$A$52,"[Calendar].[W_Quarter]","[Calendar].[W_Quarter].&amp;["&amp;L$35&amp;"]","[tbl_product_list].[Product]","[tbl_product_list].[Product].&amp;["&amp;$I38&amp;"]"),
"")</f>
        <v>0</v>
      </c>
      <c r="M38" s="30">
        <f>IFERROR(
GETPIVOTDATA("[Measures].[Total Sales Volume]",BackEnd🔐!$A$52,"[Calendar].[W_Quarter]","[Calendar].[W_Quarter].&amp;["&amp;M$35&amp;"]","[tbl_product_list].[Product]","[tbl_product_list].[Product].&amp;["&amp;$I38&amp;"]"),
"")</f>
        <v>0</v>
      </c>
      <c r="N38" s="18">
        <f>SUM(Dashboard!$J38:$M38)</f>
        <v>815</v>
      </c>
      <c r="O38" s="19">
        <f>IFERROR(N38/Q38,"")</f>
        <v>0.12530750307503075</v>
      </c>
      <c r="P38" s="97">
        <f>IF(LEN(B38)&gt;0,O38,"")</f>
        <v>0.12530750307503075</v>
      </c>
      <c r="Q38" s="32">
        <f>IFERROR(GETPIVOTDATA(
"[Measures].[Total Product Target]",BackEnd🔐!$A$100,
"[tbl_product_list].[Product]","[tbl_product_list].[Product].&amp;["&amp;I38&amp;"]"),"")</f>
        <v>6504</v>
      </c>
      <c r="U38" s="21" t="str">
        <v>Bioflor Sach</v>
      </c>
      <c r="V38" s="25">
        <f>GETPIVOTDATA("[Measures].[Total Sales Volume]",BackEnd🔐!$A$75,"[Calendar].[W_Quarter]","[Calendar].[W_Quarter].&amp;["&amp;V$35&amp;"]","[tbl_product_list].[Product]","[tbl_product_list].[Product].&amp;["&amp;$U38&amp;"]")</f>
        <v>1</v>
      </c>
      <c r="W38" s="25">
        <f>GETPIVOTDATA("[Measures].[Total Sales Volume]",BackEnd🔐!$A$75,"[Calendar].[W_Quarter]","[Calendar].[W_Quarter].&amp;["&amp;W$35&amp;"]","[tbl_product_list].[Product]","[tbl_product_list].[Product].&amp;["&amp;$U38&amp;"]")</f>
        <v>0</v>
      </c>
      <c r="X38" s="25">
        <f>GETPIVOTDATA("[Measures].[Total Sales Volume]",BackEnd🔐!$A$75,"[Calendar].[W_Quarter]","[Calendar].[W_Quarter].&amp;["&amp;X$35&amp;"]","[tbl_product_list].[Product]","[tbl_product_list].[Product].&amp;["&amp;$U38&amp;"]")</f>
        <v>0</v>
      </c>
      <c r="Y38" s="25">
        <f>GETPIVOTDATA("[Measures].[Total Sales Volume]",BackEnd🔐!$A$75,"[Calendar].[W_Quarter]","[Calendar].[W_Quarter].&amp;["&amp;Y$35&amp;"]","[tbl_product_list].[Product]","[tbl_product_list].[Product].&amp;["&amp;$U38&amp;"]")</f>
        <v>0</v>
      </c>
      <c r="Z38" s="47">
        <f>SUM(V38:Y38)</f>
        <v>1</v>
      </c>
    </row>
    <row r="39" spans="2:27" ht="21" thickTop="1" thickBot="1" x14ac:dyDescent="0.75">
      <c r="B39" s="17" t="str">
        <v>Otipax</v>
      </c>
      <c r="C39" s="32">
        <f>IFERROR(GETPIVOTDATA(
     "[Measures].[Total Product Target]",BackEnd🔐!$A$4,
     "[tbl_product_list].[Product]","[tbl_product_list].[Product].&amp;["&amp;B39&amp;"]"
),"")</f>
        <v>750</v>
      </c>
      <c r="D39" s="18">
        <f>IFERROR(GETPIVOTDATA(
     "[Measures].[Total Sales Volume]",BackEnd🔐!$A$4,
     "[tbl_product_list].[Product]","[tbl_product_list].[Product].&amp;["&amp;B39&amp;"]"
),"")</f>
        <v>763</v>
      </c>
      <c r="E39" s="19">
        <f t="shared" si="0"/>
        <v>1.0173333333333334</v>
      </c>
      <c r="F39" s="20">
        <f t="shared" si="1"/>
        <v>1.0173333333333334</v>
      </c>
      <c r="G39" s="32" t="str">
        <f t="shared" si="2"/>
        <v/>
      </c>
      <c r="I39" s="17" t="str">
        <v>Otipax</v>
      </c>
      <c r="J39" s="30">
        <f>IFERROR(
GETPIVOTDATA("[Measures].[Total Sales Volume]",BackEnd🔐!$A$52,"[Calendar].[W_Quarter]","[Calendar].[W_Quarter].&amp;["&amp;J$35&amp;"]","[tbl_product_list].[Product]","[tbl_product_list].[Product].&amp;["&amp;$I39&amp;"]"),
"")</f>
        <v>903</v>
      </c>
      <c r="K39" s="30">
        <f>IFERROR(
GETPIVOTDATA("[Measures].[Total Sales Volume]",BackEnd🔐!$A$52,"[Calendar].[W_Quarter]","[Calendar].[W_Quarter].&amp;["&amp;K$35&amp;"]","[tbl_product_list].[Product]","[tbl_product_list].[Product].&amp;["&amp;$I39&amp;"]"),
"")</f>
        <v>0</v>
      </c>
      <c r="L39" s="30">
        <f>IFERROR(
GETPIVOTDATA("[Measures].[Total Sales Volume]",BackEnd🔐!$A$52,"[Calendar].[W_Quarter]","[Calendar].[W_Quarter].&amp;["&amp;L$35&amp;"]","[tbl_product_list].[Product]","[tbl_product_list].[Product].&amp;["&amp;$I39&amp;"]"),
"")</f>
        <v>0</v>
      </c>
      <c r="M39" s="30">
        <f>IFERROR(
GETPIVOTDATA("[Measures].[Total Sales Volume]",BackEnd🔐!$A$52,"[Calendar].[W_Quarter]","[Calendar].[W_Quarter].&amp;["&amp;M$35&amp;"]","[tbl_product_list].[Product]","[tbl_product_list].[Product].&amp;["&amp;$I39&amp;"]"),
"")</f>
        <v>0</v>
      </c>
      <c r="N39" s="18">
        <f>SUM(Dashboard!$J39:$M39)</f>
        <v>903</v>
      </c>
      <c r="O39" s="19">
        <f>IFERROR(N39/Q39,"")</f>
        <v>0.10033333333333333</v>
      </c>
      <c r="P39" s="97">
        <f>IF(LEN(B39)&gt;0,O39,"")</f>
        <v>0.10033333333333333</v>
      </c>
      <c r="Q39" s="32">
        <f>IFERROR(GETPIVOTDATA(
"[Measures].[Total Product Target]",BackEnd🔐!$A$100,
"[tbl_product_list].[Product]","[tbl_product_list].[Product].&amp;["&amp;I39&amp;"]"),"")</f>
        <v>9000</v>
      </c>
      <c r="U39" s="21" t="str">
        <v>Otipax</v>
      </c>
      <c r="V39" s="25">
        <f>GETPIVOTDATA("[Measures].[Total Sales Volume]",BackEnd🔐!$A$75,"[Calendar].[W_Quarter]","[Calendar].[W_Quarter].&amp;["&amp;V$35&amp;"]","[tbl_product_list].[Product]","[tbl_product_list].[Product].&amp;["&amp;$U39&amp;"]")</f>
        <v>1</v>
      </c>
      <c r="W39" s="25">
        <f>GETPIVOTDATA("[Measures].[Total Sales Volume]",BackEnd🔐!$A$75,"[Calendar].[W_Quarter]","[Calendar].[W_Quarter].&amp;["&amp;W$35&amp;"]","[tbl_product_list].[Product]","[tbl_product_list].[Product].&amp;["&amp;$U39&amp;"]")</f>
        <v>0</v>
      </c>
      <c r="X39" s="25">
        <f>GETPIVOTDATA("[Measures].[Total Sales Volume]",BackEnd🔐!$A$75,"[Calendar].[W_Quarter]","[Calendar].[W_Quarter].&amp;["&amp;X$35&amp;"]","[tbl_product_list].[Product]","[tbl_product_list].[Product].&amp;["&amp;$U39&amp;"]")</f>
        <v>0</v>
      </c>
      <c r="Y39" s="25">
        <f>GETPIVOTDATA("[Measures].[Total Sales Volume]",BackEnd🔐!$A$75,"[Calendar].[W_Quarter]","[Calendar].[W_Quarter].&amp;["&amp;Y$35&amp;"]","[tbl_product_list].[Product]","[tbl_product_list].[Product].&amp;["&amp;$U39&amp;"]")</f>
        <v>0</v>
      </c>
      <c r="Z39" s="47">
        <f>SUM(V39:Y39)</f>
        <v>1</v>
      </c>
    </row>
    <row r="40" spans="2:27" ht="21.6" thickTop="1" thickBot="1" x14ac:dyDescent="0.75">
      <c r="B40" s="17"/>
      <c r="C40" s="32" t="str">
        <f>IFERROR(GETPIVOTDATA(
     "[Measures].[Total Product Target]",BackEnd🔐!$A$4,
     "[tbl_product_list].[Product]","[tbl_product_list].[Product].&amp;["&amp;B40&amp;"]"
),"")</f>
        <v/>
      </c>
      <c r="D40" s="18" t="str">
        <f>IFERROR(GETPIVOTDATA(
     "[Measures].[Total Sales Volume]",BackEnd🔐!$A$4,
     "[tbl_product_list].[Product]","[tbl_product_list].[Product].&amp;["&amp;B40&amp;"]"
),"")</f>
        <v/>
      </c>
      <c r="E40" s="19" t="str">
        <f t="shared" ref="E40:E50" si="3">IFERROR(D40/C40,"")</f>
        <v/>
      </c>
      <c r="F40" s="20" t="str">
        <f t="shared" ref="F40:F50" si="4">IF(LEN(B40)&gt;0,E40,"")</f>
        <v/>
      </c>
      <c r="G40" s="32" t="e">
        <f t="shared" si="2"/>
        <v>#VALUE!</v>
      </c>
      <c r="I40"/>
      <c r="J40" s="30" t="str">
        <f>IFERROR(
GETPIVOTDATA("[Measures].[Total Sales Volume]",BackEnd🔐!$A$52,"[Calendar].[W_Quarter]","[Calendar].[W_Quarter].&amp;["&amp;J$35&amp;"]","[tbl_product_list].[Product]","[tbl_product_list].[Product].&amp;["&amp;$I40&amp;"]"),
"")</f>
        <v/>
      </c>
      <c r="K40" s="30" t="str">
        <f>IFERROR(
GETPIVOTDATA("[Measures].[Total Sales Volume]",BackEnd🔐!$A$52,"[Calendar].[W_Quarter]","[Calendar].[W_Quarter].&amp;["&amp;K$35&amp;"]","[tbl_product_list].[Product]","[tbl_product_list].[Product].&amp;["&amp;$I40&amp;"]"),
"")</f>
        <v/>
      </c>
      <c r="L40" s="30" t="str">
        <f>IFERROR(
GETPIVOTDATA("[Measures].[Total Sales Volume]",BackEnd🔐!$A$52,"[Calendar].[W_Quarter]","[Calendar].[W_Quarter].&amp;["&amp;L$35&amp;"]","[tbl_product_list].[Product]","[tbl_product_list].[Product].&amp;["&amp;$I40&amp;"]"),
"")</f>
        <v/>
      </c>
      <c r="M40" s="30" t="str">
        <f>IFERROR(
GETPIVOTDATA("[Measures].[Total Sales Volume]",BackEnd🔐!$A$52,"[Calendar].[W_Quarter]","[Calendar].[W_Quarter].&amp;["&amp;M$35&amp;"]","[tbl_product_list].[Product]","[tbl_product_list].[Product].&amp;["&amp;$I40&amp;"]"),
"")</f>
        <v/>
      </c>
      <c r="N40" s="18">
        <f>SUM(Dashboard!$J40:$M40)</f>
        <v>0</v>
      </c>
      <c r="O40" s="19" t="str">
        <f t="shared" ref="O40:O50" si="5">IFERROR(N40/Q40,"")</f>
        <v/>
      </c>
      <c r="P40" s="97" t="str">
        <f t="shared" ref="P40:P50" si="6">IF(LEN(B40)&gt;0,O40,"")</f>
        <v/>
      </c>
      <c r="Q40" s="32" t="str">
        <f>IFERROR(GETPIVOTDATA(
"[Measures].[Total Product Target]",BackEnd🔐!$A$100,
"[tbl_product_list].[Product]","[tbl_product_list].[Product].&amp;["&amp;I40&amp;"]"),"")</f>
        <v/>
      </c>
      <c r="S40"/>
      <c r="T40" s="33"/>
      <c r="V40" s="17"/>
      <c r="W40"/>
      <c r="X40"/>
      <c r="Y40"/>
      <c r="Z40"/>
      <c r="AA40"/>
    </row>
    <row r="41" spans="2:27" ht="21.6" thickTop="1" thickBot="1" x14ac:dyDescent="0.75">
      <c r="B41" s="17"/>
      <c r="C41" s="32" t="str">
        <f>IFERROR(GETPIVOTDATA(
     "[Measures].[Total Product Target]",BackEnd🔐!$A$4,
     "[tbl_product_list].[Product]","[tbl_product_list].[Product].&amp;["&amp;B41&amp;"]"
),"")</f>
        <v/>
      </c>
      <c r="D41" s="18" t="str">
        <f>IFERROR(GETPIVOTDATA(
     "[Measures].[Total Sales Volume]",BackEnd🔐!$A$4,
     "[tbl_product_list].[Product]","[tbl_product_list].[Product].&amp;["&amp;B41&amp;"]"
),"")</f>
        <v/>
      </c>
      <c r="E41" s="19" t="str">
        <f t="shared" si="3"/>
        <v/>
      </c>
      <c r="F41" s="20" t="str">
        <f t="shared" si="4"/>
        <v/>
      </c>
      <c r="G41" s="32" t="e">
        <f t="shared" si="2"/>
        <v>#VALUE!</v>
      </c>
      <c r="I41"/>
      <c r="J41" s="30" t="str">
        <f>IFERROR(
GETPIVOTDATA("[Measures].[Total Sales Volume]",BackEnd🔐!$A$52,"[Calendar].[W_Quarter]","[Calendar].[W_Quarter].&amp;["&amp;J$35&amp;"]","[tbl_product_list].[Product]","[tbl_product_list].[Product].&amp;["&amp;$I41&amp;"]"),
"")</f>
        <v/>
      </c>
      <c r="K41" s="30" t="str">
        <f>IFERROR(
GETPIVOTDATA("[Measures].[Total Sales Volume]",BackEnd🔐!$A$52,"[Calendar].[W_Quarter]","[Calendar].[W_Quarter].&amp;["&amp;K$35&amp;"]","[tbl_product_list].[Product]","[tbl_product_list].[Product].&amp;["&amp;$I41&amp;"]"),
"")</f>
        <v/>
      </c>
      <c r="L41" s="30" t="str">
        <f>IFERROR(
GETPIVOTDATA("[Measures].[Total Sales Volume]",BackEnd🔐!$A$52,"[Calendar].[W_Quarter]","[Calendar].[W_Quarter].&amp;["&amp;L$35&amp;"]","[tbl_product_list].[Product]","[tbl_product_list].[Product].&amp;["&amp;$I41&amp;"]"),
"")</f>
        <v/>
      </c>
      <c r="M41" s="30" t="str">
        <f>IFERROR(
GETPIVOTDATA("[Measures].[Total Sales Volume]",BackEnd🔐!$A$52,"[Calendar].[W_Quarter]","[Calendar].[W_Quarter].&amp;["&amp;M$35&amp;"]","[tbl_product_list].[Product]","[tbl_product_list].[Product].&amp;["&amp;$I41&amp;"]"),
"")</f>
        <v/>
      </c>
      <c r="N41" s="18">
        <f>SUM(Dashboard!$J41:$M41)</f>
        <v>0</v>
      </c>
      <c r="O41" s="19" t="str">
        <f t="shared" si="5"/>
        <v/>
      </c>
      <c r="P41" s="97" t="str">
        <f t="shared" si="6"/>
        <v/>
      </c>
      <c r="Q41" s="32" t="str">
        <f>IFERROR(GETPIVOTDATA(
"[Measures].[Total Product Target]",BackEnd🔐!$A$100,
"[tbl_product_list].[Product]","[tbl_product_list].[Product].&amp;["&amp;I41&amp;"]"),"")</f>
        <v/>
      </c>
      <c r="S41"/>
      <c r="T41" s="33"/>
      <c r="V41" s="17"/>
      <c r="W41"/>
      <c r="X41"/>
      <c r="Y41"/>
      <c r="Z41"/>
      <c r="AA41"/>
    </row>
    <row r="42" spans="2:27" ht="21.6" thickTop="1" thickBot="1" x14ac:dyDescent="0.75">
      <c r="B42" s="17"/>
      <c r="C42" s="32" t="str">
        <f>IFERROR(GETPIVOTDATA(
     "[Measures].[Total Product Target]",BackEnd🔐!$A$4,
     "[tbl_product_list].[Product]","[tbl_product_list].[Product].&amp;["&amp;B42&amp;"]"
),"")</f>
        <v/>
      </c>
      <c r="D42" s="18" t="str">
        <f>IFERROR(GETPIVOTDATA(
     "[Measures].[Total Sales Volume]",BackEnd🔐!$A$4,
     "[tbl_product_list].[Product]","[tbl_product_list].[Product].&amp;["&amp;B42&amp;"]"
),"")</f>
        <v/>
      </c>
      <c r="E42" s="19" t="str">
        <f t="shared" si="3"/>
        <v/>
      </c>
      <c r="F42" s="20" t="str">
        <f t="shared" si="4"/>
        <v/>
      </c>
      <c r="G42" s="32" t="e">
        <f t="shared" si="2"/>
        <v>#VALUE!</v>
      </c>
      <c r="I42"/>
      <c r="J42" s="30" t="str">
        <f>IFERROR(
GETPIVOTDATA("[Measures].[Total Sales Volume]",BackEnd🔐!$A$52,"[Calendar].[W_Quarter]","[Calendar].[W_Quarter].&amp;["&amp;J$35&amp;"]","[tbl_product_list].[Product]","[tbl_product_list].[Product].&amp;["&amp;$I42&amp;"]"),
"")</f>
        <v/>
      </c>
      <c r="K42" s="30" t="str">
        <f>IFERROR(
GETPIVOTDATA("[Measures].[Total Sales Volume]",BackEnd🔐!$A$52,"[Calendar].[W_Quarter]","[Calendar].[W_Quarter].&amp;["&amp;K$35&amp;"]","[tbl_product_list].[Product]","[tbl_product_list].[Product].&amp;["&amp;$I42&amp;"]"),
"")</f>
        <v/>
      </c>
      <c r="L42" s="30" t="str">
        <f>IFERROR(
GETPIVOTDATA("[Measures].[Total Sales Volume]",BackEnd🔐!$A$52,"[Calendar].[W_Quarter]","[Calendar].[W_Quarter].&amp;["&amp;L$35&amp;"]","[tbl_product_list].[Product]","[tbl_product_list].[Product].&amp;["&amp;$I42&amp;"]"),
"")</f>
        <v/>
      </c>
      <c r="M42" s="30" t="str">
        <f>IFERROR(
GETPIVOTDATA("[Measures].[Total Sales Volume]",BackEnd🔐!$A$52,"[Calendar].[W_Quarter]","[Calendar].[W_Quarter].&amp;["&amp;M$35&amp;"]","[tbl_product_list].[Product]","[tbl_product_list].[Product].&amp;["&amp;$I42&amp;"]"),
"")</f>
        <v/>
      </c>
      <c r="N42" s="18">
        <f>SUM(Dashboard!$J42:$M42)</f>
        <v>0</v>
      </c>
      <c r="O42" s="19" t="str">
        <f t="shared" si="5"/>
        <v/>
      </c>
      <c r="P42" s="97" t="str">
        <f t="shared" si="6"/>
        <v/>
      </c>
      <c r="Q42" s="32" t="str">
        <f>IFERROR(GETPIVOTDATA(
"[Measures].[Total Product Target]",BackEnd🔐!$A$100,
"[tbl_product_list].[Product]","[tbl_product_list].[Product].&amp;["&amp;I42&amp;"]"),"")</f>
        <v/>
      </c>
      <c r="S42"/>
      <c r="T42" s="33"/>
      <c r="V42" s="17"/>
      <c r="W42"/>
      <c r="X42"/>
      <c r="Y42"/>
      <c r="Z42"/>
      <c r="AA42"/>
    </row>
    <row r="43" spans="2:27" ht="21.6" thickTop="1" thickBot="1" x14ac:dyDescent="0.75">
      <c r="B43" s="17"/>
      <c r="C43" s="32" t="str">
        <f>IFERROR(GETPIVOTDATA(
     "[Measures].[Total Product Target]",BackEnd🔐!$A$4,
     "[tbl_product_list].[Product]","[tbl_product_list].[Product].&amp;["&amp;B43&amp;"]"
),"")</f>
        <v/>
      </c>
      <c r="D43" s="18" t="str">
        <f>IFERROR(GETPIVOTDATA(
     "[Measures].[Total Sales Volume]",BackEnd🔐!$A$4,
     "[tbl_product_list].[Product]","[tbl_product_list].[Product].&amp;["&amp;B43&amp;"]"
),"")</f>
        <v/>
      </c>
      <c r="E43" s="19" t="str">
        <f t="shared" si="3"/>
        <v/>
      </c>
      <c r="F43" s="20" t="str">
        <f t="shared" si="4"/>
        <v/>
      </c>
      <c r="G43" s="32" t="e">
        <f t="shared" si="2"/>
        <v>#VALUE!</v>
      </c>
      <c r="I43"/>
      <c r="J43" s="30" t="str">
        <f>IFERROR(
GETPIVOTDATA("[Measures].[Total Sales Volume]",BackEnd🔐!$A$52,"[Calendar].[W_Quarter]","[Calendar].[W_Quarter].&amp;["&amp;J$35&amp;"]","[tbl_product_list].[Product]","[tbl_product_list].[Product].&amp;["&amp;$I43&amp;"]"),
"")</f>
        <v/>
      </c>
      <c r="K43" s="30" t="str">
        <f>IFERROR(
GETPIVOTDATA("[Measures].[Total Sales Volume]",BackEnd🔐!$A$52,"[Calendar].[W_Quarter]","[Calendar].[W_Quarter].&amp;["&amp;K$35&amp;"]","[tbl_product_list].[Product]","[tbl_product_list].[Product].&amp;["&amp;$I43&amp;"]"),
"")</f>
        <v/>
      </c>
      <c r="L43" s="30" t="str">
        <f>IFERROR(
GETPIVOTDATA("[Measures].[Total Sales Volume]",BackEnd🔐!$A$52,"[Calendar].[W_Quarter]","[Calendar].[W_Quarter].&amp;["&amp;L$35&amp;"]","[tbl_product_list].[Product]","[tbl_product_list].[Product].&amp;["&amp;$I43&amp;"]"),
"")</f>
        <v/>
      </c>
      <c r="M43" s="30" t="str">
        <f>IFERROR(
GETPIVOTDATA("[Measures].[Total Sales Volume]",BackEnd🔐!$A$52,"[Calendar].[W_Quarter]","[Calendar].[W_Quarter].&amp;["&amp;M$35&amp;"]","[tbl_product_list].[Product]","[tbl_product_list].[Product].&amp;["&amp;$I43&amp;"]"),
"")</f>
        <v/>
      </c>
      <c r="N43" s="18">
        <f>SUM(Dashboard!$J43:$M43)</f>
        <v>0</v>
      </c>
      <c r="O43" s="19" t="str">
        <f t="shared" si="5"/>
        <v/>
      </c>
      <c r="P43" s="97" t="str">
        <f t="shared" si="6"/>
        <v/>
      </c>
      <c r="Q43" s="32" t="str">
        <f>IFERROR(GETPIVOTDATA(
"[Measures].[Total Product Target]",BackEnd🔐!$A$100,
"[tbl_product_list].[Product]","[tbl_product_list].[Product].&amp;["&amp;I43&amp;"]"),"")</f>
        <v/>
      </c>
      <c r="S43"/>
      <c r="T43" s="33"/>
      <c r="V43" s="17"/>
      <c r="W43"/>
      <c r="X43"/>
      <c r="Y43"/>
      <c r="Z43"/>
      <c r="AA43"/>
    </row>
    <row r="44" spans="2:27" ht="21.6" thickTop="1" thickBot="1" x14ac:dyDescent="0.75">
      <c r="B44" s="17"/>
      <c r="C44" s="32" t="str">
        <f>IFERROR(GETPIVOTDATA(
     "[Measures].[Total Product Target]",BackEnd🔐!$A$4,
     "[tbl_product_list].[Product]","[tbl_product_list].[Product].&amp;["&amp;B44&amp;"]"
),"")</f>
        <v/>
      </c>
      <c r="D44" s="18" t="str">
        <f>IFERROR(GETPIVOTDATA(
     "[Measures].[Total Sales Volume]",BackEnd🔐!$A$4,
     "[tbl_product_list].[Product]","[tbl_product_list].[Product].&amp;["&amp;B44&amp;"]"
),"")</f>
        <v/>
      </c>
      <c r="E44" s="19" t="str">
        <f t="shared" si="3"/>
        <v/>
      </c>
      <c r="F44" s="20" t="str">
        <f t="shared" si="4"/>
        <v/>
      </c>
      <c r="G44" s="32" t="e">
        <f t="shared" si="2"/>
        <v>#VALUE!</v>
      </c>
      <c r="I44"/>
      <c r="J44" s="30" t="str">
        <f>IFERROR(
GETPIVOTDATA("[Measures].[Total Sales Volume]",BackEnd🔐!$A$52,"[Calendar].[W_Quarter]","[Calendar].[W_Quarter].&amp;["&amp;J$35&amp;"]","[tbl_product_list].[Product]","[tbl_product_list].[Product].&amp;["&amp;$I44&amp;"]"),
"")</f>
        <v/>
      </c>
      <c r="K44" s="30" t="str">
        <f>IFERROR(
GETPIVOTDATA("[Measures].[Total Sales Volume]",BackEnd🔐!$A$52,"[Calendar].[W_Quarter]","[Calendar].[W_Quarter].&amp;["&amp;K$35&amp;"]","[tbl_product_list].[Product]","[tbl_product_list].[Product].&amp;["&amp;$I44&amp;"]"),
"")</f>
        <v/>
      </c>
      <c r="L44" s="30" t="str">
        <f>IFERROR(
GETPIVOTDATA("[Measures].[Total Sales Volume]",BackEnd🔐!$A$52,"[Calendar].[W_Quarter]","[Calendar].[W_Quarter].&amp;["&amp;L$35&amp;"]","[tbl_product_list].[Product]","[tbl_product_list].[Product].&amp;["&amp;$I44&amp;"]"),
"")</f>
        <v/>
      </c>
      <c r="M44" s="30" t="str">
        <f>IFERROR(
GETPIVOTDATA("[Measures].[Total Sales Volume]",BackEnd🔐!$A$52,"[Calendar].[W_Quarter]","[Calendar].[W_Quarter].&amp;["&amp;M$35&amp;"]","[tbl_product_list].[Product]","[tbl_product_list].[Product].&amp;["&amp;$I44&amp;"]"),
"")</f>
        <v/>
      </c>
      <c r="N44" s="18">
        <f>SUM(Dashboard!$J44:$M44)</f>
        <v>0</v>
      </c>
      <c r="O44" s="19" t="str">
        <f t="shared" si="5"/>
        <v/>
      </c>
      <c r="P44" s="97" t="str">
        <f t="shared" si="6"/>
        <v/>
      </c>
      <c r="Q44" s="32" t="str">
        <f>IFERROR(GETPIVOTDATA(
"[Measures].[Total Product Target]",BackEnd🔐!$A$100,
"[tbl_product_list].[Product]","[tbl_product_list].[Product].&amp;["&amp;I44&amp;"]"),"")</f>
        <v/>
      </c>
      <c r="S44"/>
      <c r="T44" s="33"/>
      <c r="V44" s="17"/>
      <c r="W44"/>
      <c r="X44"/>
      <c r="Y44"/>
      <c r="Z44"/>
      <c r="AA44"/>
    </row>
    <row r="45" spans="2:27" ht="21.6" thickTop="1" thickBot="1" x14ac:dyDescent="0.75">
      <c r="B45" s="17"/>
      <c r="C45" s="32" t="str">
        <f>IFERROR(GETPIVOTDATA(
     "[Measures].[Total Product Target]",BackEnd🔐!$A$4,
     "[tbl_product_list].[Product]","[tbl_product_list].[Product].&amp;["&amp;B45&amp;"]"
),"")</f>
        <v/>
      </c>
      <c r="D45" s="18" t="str">
        <f>IFERROR(GETPIVOTDATA(
     "[Measures].[Total Sales Volume]",BackEnd🔐!$A$4,
     "[tbl_product_list].[Product]","[tbl_product_list].[Product].&amp;["&amp;B45&amp;"]"
),"")</f>
        <v/>
      </c>
      <c r="E45" s="19" t="str">
        <f t="shared" si="3"/>
        <v/>
      </c>
      <c r="F45" s="20" t="str">
        <f t="shared" si="4"/>
        <v/>
      </c>
      <c r="G45" s="32" t="e">
        <f t="shared" si="2"/>
        <v>#VALUE!</v>
      </c>
      <c r="I45"/>
      <c r="J45" s="30" t="str">
        <f>IFERROR(
GETPIVOTDATA("[Measures].[Total Sales Volume]",BackEnd🔐!$A$52,"[Calendar].[W_Quarter]","[Calendar].[W_Quarter].&amp;["&amp;J$35&amp;"]","[tbl_product_list].[Product]","[tbl_product_list].[Product].&amp;["&amp;$I45&amp;"]"),
"")</f>
        <v/>
      </c>
      <c r="K45" s="30" t="str">
        <f>IFERROR(
GETPIVOTDATA("[Measures].[Total Sales Volume]",BackEnd🔐!$A$52,"[Calendar].[W_Quarter]","[Calendar].[W_Quarter].&amp;["&amp;K$35&amp;"]","[tbl_product_list].[Product]","[tbl_product_list].[Product].&amp;["&amp;$I45&amp;"]"),
"")</f>
        <v/>
      </c>
      <c r="L45" s="30" t="str">
        <f>IFERROR(
GETPIVOTDATA("[Measures].[Total Sales Volume]",BackEnd🔐!$A$52,"[Calendar].[W_Quarter]","[Calendar].[W_Quarter].&amp;["&amp;L$35&amp;"]","[tbl_product_list].[Product]","[tbl_product_list].[Product].&amp;["&amp;$I45&amp;"]"),
"")</f>
        <v/>
      </c>
      <c r="M45" s="30" t="str">
        <f>IFERROR(
GETPIVOTDATA("[Measures].[Total Sales Volume]",BackEnd🔐!$A$52,"[Calendar].[W_Quarter]","[Calendar].[W_Quarter].&amp;["&amp;M$35&amp;"]","[tbl_product_list].[Product]","[tbl_product_list].[Product].&amp;["&amp;$I45&amp;"]"),
"")</f>
        <v/>
      </c>
      <c r="N45" s="18">
        <f>SUM(Dashboard!$J45:$M45)</f>
        <v>0</v>
      </c>
      <c r="O45" s="19" t="str">
        <f t="shared" si="5"/>
        <v/>
      </c>
      <c r="P45" s="97" t="str">
        <f t="shared" si="6"/>
        <v/>
      </c>
      <c r="Q45" s="32" t="str">
        <f>IFERROR(GETPIVOTDATA(
"[Measures].[Total Product Target]",BackEnd🔐!$A$100,
"[tbl_product_list].[Product]","[tbl_product_list].[Product].&amp;["&amp;I45&amp;"]"),"")</f>
        <v/>
      </c>
      <c r="S45"/>
      <c r="T45" s="33"/>
      <c r="V45" s="17"/>
      <c r="W45"/>
      <c r="X45"/>
      <c r="Y45"/>
      <c r="Z45"/>
      <c r="AA45"/>
    </row>
    <row r="46" spans="2:27" ht="21.6" thickTop="1" thickBot="1" x14ac:dyDescent="0.75">
      <c r="B46" s="17"/>
      <c r="C46" s="32" t="str">
        <f>IFERROR(GETPIVOTDATA(
     "[Measures].[Total Product Target]",BackEnd🔐!$A$4,
     "[tbl_product_list].[Product]","[tbl_product_list].[Product].&amp;["&amp;B46&amp;"]"
),"")</f>
        <v/>
      </c>
      <c r="D46" s="18" t="str">
        <f>IFERROR(GETPIVOTDATA(
     "[Measures].[Total Sales Volume]",BackEnd🔐!$A$4,
     "[tbl_product_list].[Product]","[tbl_product_list].[Product].&amp;["&amp;B46&amp;"]"
),"")</f>
        <v/>
      </c>
      <c r="E46" s="19" t="str">
        <f t="shared" si="3"/>
        <v/>
      </c>
      <c r="F46" s="20" t="str">
        <f t="shared" si="4"/>
        <v/>
      </c>
      <c r="G46" s="32" t="e">
        <f t="shared" si="2"/>
        <v>#VALUE!</v>
      </c>
      <c r="I46"/>
      <c r="J46" s="30" t="str">
        <f>IFERROR(
GETPIVOTDATA("[Measures].[Total Sales Volume]",BackEnd🔐!$A$52,"[Calendar].[W_Quarter]","[Calendar].[W_Quarter].&amp;["&amp;J$35&amp;"]","[tbl_product_list].[Product]","[tbl_product_list].[Product].&amp;["&amp;$I46&amp;"]"),
"")</f>
        <v/>
      </c>
      <c r="K46" s="30" t="str">
        <f>IFERROR(
GETPIVOTDATA("[Measures].[Total Sales Volume]",BackEnd🔐!$A$52,"[Calendar].[W_Quarter]","[Calendar].[W_Quarter].&amp;["&amp;K$35&amp;"]","[tbl_product_list].[Product]","[tbl_product_list].[Product].&amp;["&amp;$I46&amp;"]"),
"")</f>
        <v/>
      </c>
      <c r="L46" s="30" t="str">
        <f>IFERROR(
GETPIVOTDATA("[Measures].[Total Sales Volume]",BackEnd🔐!$A$52,"[Calendar].[W_Quarter]","[Calendar].[W_Quarter].&amp;["&amp;L$35&amp;"]","[tbl_product_list].[Product]","[tbl_product_list].[Product].&amp;["&amp;$I46&amp;"]"),
"")</f>
        <v/>
      </c>
      <c r="M46" s="30" t="str">
        <f>IFERROR(
GETPIVOTDATA("[Measures].[Total Sales Volume]",BackEnd🔐!$A$52,"[Calendar].[W_Quarter]","[Calendar].[W_Quarter].&amp;["&amp;M$35&amp;"]","[tbl_product_list].[Product]","[tbl_product_list].[Product].&amp;["&amp;$I46&amp;"]"),
"")</f>
        <v/>
      </c>
      <c r="N46" s="18">
        <f>SUM(Dashboard!$J46:$M46)</f>
        <v>0</v>
      </c>
      <c r="O46" s="19" t="str">
        <f t="shared" si="5"/>
        <v/>
      </c>
      <c r="P46" s="97" t="str">
        <f t="shared" si="6"/>
        <v/>
      </c>
      <c r="Q46" s="32" t="str">
        <f>IFERROR(GETPIVOTDATA(
"[Measures].[Total Product Target]",BackEnd🔐!$A$100,
"[tbl_product_list].[Product]","[tbl_product_list].[Product].&amp;["&amp;I46&amp;"]"),"")</f>
        <v/>
      </c>
      <c r="S46"/>
      <c r="T46" s="33"/>
      <c r="V46" s="17"/>
      <c r="W46"/>
      <c r="X46"/>
      <c r="Y46"/>
      <c r="Z46"/>
      <c r="AA46"/>
    </row>
    <row r="47" spans="2:27" customFormat="1" ht="21" thickTop="1" thickBot="1" x14ac:dyDescent="0.75">
      <c r="B47" s="17"/>
      <c r="C47" s="32" t="str">
        <f>IFERROR(GETPIVOTDATA(
     "[Measures].[Total Product Target]",BackEnd🔐!$A$4,
     "[tbl_product_list].[Product]","[tbl_product_list].[Product].&amp;["&amp;B47&amp;"]"
),"")</f>
        <v/>
      </c>
      <c r="D47" s="18" t="str">
        <f>IFERROR(GETPIVOTDATA(
     "[Measures].[Total Sales Volume]",BackEnd🔐!$A$4,
     "[tbl_product_list].[Product]","[tbl_product_list].[Product].&amp;["&amp;B47&amp;"]"
),"")</f>
        <v/>
      </c>
      <c r="E47" s="19" t="str">
        <f t="shared" si="3"/>
        <v/>
      </c>
      <c r="F47" s="20" t="str">
        <f t="shared" si="4"/>
        <v/>
      </c>
      <c r="G47" s="32" t="e">
        <f t="shared" si="2"/>
        <v>#VALUE!</v>
      </c>
      <c r="H47" s="2"/>
      <c r="J47" s="30" t="str">
        <f>IFERROR(
GETPIVOTDATA("[Measures].[Total Sales Volume]",BackEnd🔐!$A$52,"[Calendar].[W_Quarter]","[Calendar].[W_Quarter].&amp;["&amp;J$35&amp;"]","[tbl_product_list].[Product]","[tbl_product_list].[Product].&amp;["&amp;$I47&amp;"]"),
"")</f>
        <v/>
      </c>
      <c r="K47" s="30" t="str">
        <f>IFERROR(
GETPIVOTDATA("[Measures].[Total Sales Volume]",BackEnd🔐!$A$52,"[Calendar].[W_Quarter]","[Calendar].[W_Quarter].&amp;["&amp;K$35&amp;"]","[tbl_product_list].[Product]","[tbl_product_list].[Product].&amp;["&amp;$I47&amp;"]"),
"")</f>
        <v/>
      </c>
      <c r="L47" s="30" t="str">
        <f>IFERROR(
GETPIVOTDATA("[Measures].[Total Sales Volume]",BackEnd🔐!$A$52,"[Calendar].[W_Quarter]","[Calendar].[W_Quarter].&amp;["&amp;L$35&amp;"]","[tbl_product_list].[Product]","[tbl_product_list].[Product].&amp;["&amp;$I47&amp;"]"),
"")</f>
        <v/>
      </c>
      <c r="M47" s="30" t="str">
        <f>IFERROR(
GETPIVOTDATA("[Measures].[Total Sales Volume]",BackEnd🔐!$A$52,"[Calendar].[W_Quarter]","[Calendar].[W_Quarter].&amp;["&amp;M$35&amp;"]","[tbl_product_list].[Product]","[tbl_product_list].[Product].&amp;["&amp;$I47&amp;"]"),
"")</f>
        <v/>
      </c>
      <c r="N47" s="18">
        <f>SUM(Dashboard!$J47:$M47)</f>
        <v>0</v>
      </c>
      <c r="O47" s="19" t="str">
        <f t="shared" si="5"/>
        <v/>
      </c>
      <c r="P47" s="97" t="str">
        <f t="shared" si="6"/>
        <v/>
      </c>
      <c r="Q47" s="32" t="str">
        <f>IFERROR(GETPIVOTDATA(
"[Measures].[Total Product Target]",BackEnd🔐!$A$100,
"[tbl_product_list].[Product]","[tbl_product_list].[Product].&amp;["&amp;I47&amp;"]"),"")</f>
        <v/>
      </c>
      <c r="R47" s="2"/>
    </row>
    <row r="48" spans="2:27" customFormat="1" ht="21" thickTop="1" thickBot="1" x14ac:dyDescent="0.75">
      <c r="B48" s="17"/>
      <c r="C48" s="32" t="str">
        <f>IFERROR(GETPIVOTDATA(
     "[Measures].[Total Product Target]",BackEnd🔐!$A$4,
     "[tbl_product_list].[Product]","[tbl_product_list].[Product].&amp;["&amp;B48&amp;"]"
),"")</f>
        <v/>
      </c>
      <c r="D48" s="18" t="str">
        <f>IFERROR(GETPIVOTDATA(
     "[Measures].[Total Sales Volume]",BackEnd🔐!$A$4,
     "[tbl_product_list].[Product]","[tbl_product_list].[Product].&amp;["&amp;B48&amp;"]"
),"")</f>
        <v/>
      </c>
      <c r="E48" s="19" t="str">
        <f t="shared" si="3"/>
        <v/>
      </c>
      <c r="F48" s="20" t="str">
        <f t="shared" si="4"/>
        <v/>
      </c>
      <c r="G48" s="32" t="e">
        <f t="shared" si="2"/>
        <v>#VALUE!</v>
      </c>
      <c r="H48" s="2"/>
      <c r="J48" s="30" t="str">
        <f>IFERROR(
GETPIVOTDATA("[Measures].[Total Sales Volume]",BackEnd🔐!$A$52,"[Calendar].[W_Quarter]","[Calendar].[W_Quarter].&amp;["&amp;J$35&amp;"]","[tbl_product_list].[Product]","[tbl_product_list].[Product].&amp;["&amp;$I48&amp;"]"),
"")</f>
        <v/>
      </c>
      <c r="K48" s="30" t="str">
        <f>IFERROR(
GETPIVOTDATA("[Measures].[Total Sales Volume]",BackEnd🔐!$A$52,"[Calendar].[W_Quarter]","[Calendar].[W_Quarter].&amp;["&amp;K$35&amp;"]","[tbl_product_list].[Product]","[tbl_product_list].[Product].&amp;["&amp;$I48&amp;"]"),
"")</f>
        <v/>
      </c>
      <c r="L48" s="30" t="str">
        <f>IFERROR(
GETPIVOTDATA("[Measures].[Total Sales Volume]",BackEnd🔐!$A$52,"[Calendar].[W_Quarter]","[Calendar].[W_Quarter].&amp;["&amp;L$35&amp;"]","[tbl_product_list].[Product]","[tbl_product_list].[Product].&amp;["&amp;$I48&amp;"]"),
"")</f>
        <v/>
      </c>
      <c r="M48" s="30" t="str">
        <f>IFERROR(
GETPIVOTDATA("[Measures].[Total Sales Volume]",BackEnd🔐!$A$52,"[Calendar].[W_Quarter]","[Calendar].[W_Quarter].&amp;["&amp;M$35&amp;"]","[tbl_product_list].[Product]","[tbl_product_list].[Product].&amp;["&amp;$I48&amp;"]"),
"")</f>
        <v/>
      </c>
      <c r="N48" s="18">
        <f>SUM(Dashboard!$J48:$M48)</f>
        <v>0</v>
      </c>
      <c r="O48" s="19" t="str">
        <f t="shared" si="5"/>
        <v/>
      </c>
      <c r="P48" s="97" t="str">
        <f t="shared" si="6"/>
        <v/>
      </c>
      <c r="Q48" s="32" t="str">
        <f>IFERROR(GETPIVOTDATA(
"[Measures].[Total Product Target]",BackEnd🔐!$A$100,
"[tbl_product_list].[Product]","[tbl_product_list].[Product].&amp;["&amp;I48&amp;"]"),"")</f>
        <v/>
      </c>
      <c r="R48" s="2"/>
    </row>
    <row r="49" spans="1:29" ht="21.6" thickTop="1" thickBot="1" x14ac:dyDescent="0.75">
      <c r="B49" s="17"/>
      <c r="C49" s="32" t="str">
        <f>IFERROR(GETPIVOTDATA(
     "[Measures].[Total Product Target]",BackEnd🔐!$A$4,
     "[tbl_product_list].[Product]","[tbl_product_list].[Product].&amp;["&amp;B49&amp;"]"
),"")</f>
        <v/>
      </c>
      <c r="D49" s="18" t="str">
        <f>IFERROR(GETPIVOTDATA(
     "[Measures].[Total Sales Volume]",BackEnd🔐!$A$4,
     "[tbl_product_list].[Product]","[tbl_product_list].[Product].&amp;["&amp;B49&amp;"]"
),"")</f>
        <v/>
      </c>
      <c r="E49" s="19" t="str">
        <f t="shared" si="3"/>
        <v/>
      </c>
      <c r="F49" s="20" t="str">
        <f t="shared" si="4"/>
        <v/>
      </c>
      <c r="G49" s="32" t="e">
        <f t="shared" si="2"/>
        <v>#VALUE!</v>
      </c>
      <c r="J49" s="30" t="str">
        <f>IFERROR(
GETPIVOTDATA("[Measures].[Total Sales Volume]",BackEnd🔐!$A$52,"[Calendar].[W_Quarter]","[Calendar].[W_Quarter].&amp;["&amp;J$35&amp;"]","[tbl_product_list].[Product]","[tbl_product_list].[Product].&amp;["&amp;$I49&amp;"]"),
"")</f>
        <v/>
      </c>
      <c r="K49" s="30" t="str">
        <f>IFERROR(
GETPIVOTDATA("[Measures].[Total Sales Volume]",BackEnd🔐!$A$52,"[Calendar].[W_Quarter]","[Calendar].[W_Quarter].&amp;["&amp;K$35&amp;"]","[tbl_product_list].[Product]","[tbl_product_list].[Product].&amp;["&amp;$I49&amp;"]"),
"")</f>
        <v/>
      </c>
      <c r="L49" s="30" t="str">
        <f>IFERROR(
GETPIVOTDATA("[Measures].[Total Sales Volume]",BackEnd🔐!$A$52,"[Calendar].[W_Quarter]","[Calendar].[W_Quarter].&amp;["&amp;L$35&amp;"]","[tbl_product_list].[Product]","[tbl_product_list].[Product].&amp;["&amp;$I49&amp;"]"),
"")</f>
        <v/>
      </c>
      <c r="M49" s="30" t="str">
        <f>IFERROR(
GETPIVOTDATA("[Measures].[Total Sales Volume]",BackEnd🔐!$A$52,"[Calendar].[W_Quarter]","[Calendar].[W_Quarter].&amp;["&amp;M$35&amp;"]","[tbl_product_list].[Product]","[tbl_product_list].[Product].&amp;["&amp;$I49&amp;"]"),
"")</f>
        <v/>
      </c>
      <c r="N49" s="18">
        <f>SUM(Dashboard!$J49:$M49)</f>
        <v>0</v>
      </c>
      <c r="O49" s="19" t="str">
        <f t="shared" si="5"/>
        <v/>
      </c>
      <c r="P49" s="97" t="str">
        <f t="shared" si="6"/>
        <v/>
      </c>
      <c r="Q49" s="20" t="str">
        <f>IF(LEN(B49)&gt;0,E49,"")</f>
        <v/>
      </c>
      <c r="S49" s="33"/>
      <c r="T49" s="33"/>
    </row>
    <row r="50" spans="1:29" ht="21.6" thickTop="1" thickBot="1" x14ac:dyDescent="0.75">
      <c r="B50" s="17"/>
      <c r="C50" s="32" t="str">
        <f>IFERROR(GETPIVOTDATA(
     "[Measures].[Total Product Target]",BackEnd🔐!$A$4,
     "[tbl_product_list].[Product]","[tbl_product_list].[Product].&amp;["&amp;B50&amp;"]"
),"")</f>
        <v/>
      </c>
      <c r="D50" s="18" t="str">
        <f>IFERROR(GETPIVOTDATA(
     "[Measures].[Total Sales Volume]",BackEnd🔐!$A$4,
     "[tbl_product_list].[Product]","[tbl_product_list].[Product].&amp;["&amp;B50&amp;"]"
),"")</f>
        <v/>
      </c>
      <c r="E50" s="19" t="str">
        <f t="shared" si="3"/>
        <v/>
      </c>
      <c r="F50" s="20" t="str">
        <f t="shared" si="4"/>
        <v/>
      </c>
      <c r="G50" s="32" t="e">
        <f t="shared" si="2"/>
        <v>#VALUE!</v>
      </c>
      <c r="J50" s="30" t="str">
        <f>IFERROR(
GETPIVOTDATA("[Measures].[Total Sales Volume]",BackEnd🔐!$A$52,"[Calendar].[W_Quarter]","[Calendar].[W_Quarter].&amp;["&amp;J$35&amp;"]","[tbl_product_list].[Product]","[tbl_product_list].[Product].&amp;["&amp;$I50&amp;"]"),
"")</f>
        <v/>
      </c>
      <c r="K50" s="30" t="str">
        <f>IFERROR(
GETPIVOTDATA("[Measures].[Total Sales Volume]",BackEnd🔐!$A$52,"[Calendar].[W_Quarter]","[Calendar].[W_Quarter].&amp;["&amp;K$35&amp;"]","[tbl_product_list].[Product]","[tbl_product_list].[Product].&amp;["&amp;$I50&amp;"]"),
"")</f>
        <v/>
      </c>
      <c r="L50" s="30" t="str">
        <f>IFERROR(
GETPIVOTDATA("[Measures].[Total Sales Volume]",BackEnd🔐!$A$52,"[Calendar].[W_Quarter]","[Calendar].[W_Quarter].&amp;["&amp;L$35&amp;"]","[tbl_product_list].[Product]","[tbl_product_list].[Product].&amp;["&amp;$I50&amp;"]"),
"")</f>
        <v/>
      </c>
      <c r="M50" s="30" t="str">
        <f>IFERROR(
GETPIVOTDATA("[Measures].[Total Sales Volume]",BackEnd🔐!$A$52,"[Calendar].[W_Quarter]","[Calendar].[W_Quarter].&amp;["&amp;M$35&amp;"]","[tbl_product_list].[Product]","[tbl_product_list].[Product].&amp;["&amp;$I50&amp;"]"),
"")</f>
        <v/>
      </c>
      <c r="N50" s="18">
        <f>SUM(Dashboard!$J50:$M50)</f>
        <v>0</v>
      </c>
      <c r="O50" s="19" t="str">
        <f t="shared" si="5"/>
        <v/>
      </c>
      <c r="P50" s="97" t="str">
        <f t="shared" si="6"/>
        <v/>
      </c>
      <c r="Q50" s="20" t="str">
        <f>IF(LEN(B50)&gt;0,E50,"")</f>
        <v/>
      </c>
      <c r="S50" s="33"/>
      <c r="T50" s="33"/>
    </row>
    <row r="51" spans="1:29" customFormat="1" ht="9.6" customHeight="1" thickTop="1" x14ac:dyDescent="0.3">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92"/>
      <c r="AC51" s="92"/>
    </row>
    <row r="52" spans="1:29" ht="20.399999999999999" x14ac:dyDescent="0.7">
      <c r="Q52" s="17"/>
      <c r="R52" s="33"/>
      <c r="S52" s="33"/>
      <c r="T52" s="33"/>
    </row>
    <row r="73" spans="4:18" ht="31.8" x14ac:dyDescent="1.1000000000000001">
      <c r="Q73" s="111"/>
    </row>
    <row r="74" spans="4:18" x14ac:dyDescent="0.7">
      <c r="D74" s="22"/>
      <c r="E74" s="43" t="s">
        <v>48</v>
      </c>
      <c r="F74" s="184">
        <v>7</v>
      </c>
    </row>
    <row r="75" spans="4:18" ht="20.399999999999999" thickBot="1" x14ac:dyDescent="0.75">
      <c r="D75" s="34"/>
      <c r="E75" s="34" t="s">
        <v>46</v>
      </c>
      <c r="F75" s="34"/>
      <c r="G75" s="34"/>
      <c r="H75" s="34"/>
      <c r="I75" s="34"/>
      <c r="J75" s="34"/>
      <c r="K75" s="34"/>
    </row>
    <row r="76" spans="4:18" ht="21" thickTop="1" thickBot="1" x14ac:dyDescent="0.75">
      <c r="E76" s="35"/>
      <c r="F76" s="36" t="str">
        <f>"Week "&amp;F74-BackEnd🔐!B150+1</f>
        <v>Week 2</v>
      </c>
      <c r="G76" s="37"/>
      <c r="H76" s="135" t="str">
        <f>BackEnd🔐!$B$146 &amp;" "&amp;BackEnd🔐!$B$147</f>
        <v>Feb 2024</v>
      </c>
      <c r="I76" s="136"/>
      <c r="J76" s="136"/>
      <c r="K76" s="136"/>
    </row>
    <row r="77" spans="4:18" ht="21" thickTop="1" thickBot="1" x14ac:dyDescent="0.75">
      <c r="E77" s="15" t="s">
        <v>15</v>
      </c>
      <c r="F77" s="15" t="s">
        <v>16</v>
      </c>
      <c r="G77" s="15" t="s">
        <v>47</v>
      </c>
      <c r="H77" s="15" t="s">
        <v>16</v>
      </c>
      <c r="I77" s="15" t="s">
        <v>47</v>
      </c>
      <c r="J77" s="38" t="s">
        <v>17</v>
      </c>
      <c r="K77" s="39"/>
      <c r="O77" s="1"/>
      <c r="P77" s="1"/>
      <c r="Q77" s="1"/>
      <c r="R77" s="1"/>
    </row>
    <row r="78" spans="4:18" ht="21" thickTop="1" thickBot="1" x14ac:dyDescent="0.75">
      <c r="E78" s="17" t="str" cm="1">
        <f t="array" ref="E78:E81">tbl_product_list_2[Product]</f>
        <v>Acupan Inj</v>
      </c>
      <c r="F78" s="40">
        <f xml:space="preserve">
IFERROR(
    GETPIVOTDATA("[Measures].[Week Target]",BackEnd🔐!$K$150,"[tbl_product_list].[Product]","[tbl_product_list].[Product].&amp;["&amp;E78&amp;"]"),
     "")</f>
        <v>137.5</v>
      </c>
      <c r="G78" s="41">
        <f>IFERROR(
     GETPIVOTDATA(
          "[Measures].[Total Sales Volume]",BackEnd🔐!$A$149,
          "[Calendar].[WeekNumber]","[Calendar].[WeekNumber].&amp;["&amp;$F$74&amp;"]",
          "[tbl_product_list].[Product]","[tbl_product_list].[Product].&amp;["&amp;E78&amp;"]"),
    "")</f>
        <v>0</v>
      </c>
      <c r="H78" s="3">
        <f>IFERROR(GETPIVOTDATA("[Measures].[Total Product Target]",BackEnd🔐!$P$150,"[tbl_product_list].[Product]","[tbl_product_list].[Product].&amp;["&amp;E78&amp;"]"),"")</f>
        <v>550</v>
      </c>
      <c r="I78" s="42">
        <f>IFERROR(GETPIVOTDATA("[Measures].[Total Sales Volume]",BackEnd🔐!$A$149,"[tbl_product_list].[Product]","[tbl_product_list].[Product].&amp;["&amp;E78&amp;"]"),"")</f>
        <v>25</v>
      </c>
      <c r="J78" s="19">
        <f>IFERROR(I78/H78,"")</f>
        <v>4.5454545454545456E-2</v>
      </c>
      <c r="K78" s="20">
        <f>IF(LEN(G78)&gt;0,J78,"")</f>
        <v>4.5454545454545456E-2</v>
      </c>
    </row>
    <row r="79" spans="4:18" ht="21" thickTop="1" thickBot="1" x14ac:dyDescent="0.75">
      <c r="E79" s="17" t="str">
        <v>Bioflor Cap</v>
      </c>
      <c r="F79" s="40">
        <f xml:space="preserve">
IFERROR(
    GETPIVOTDATA("[Measures].[Week Target]",BackEnd🔐!$K$150,"[tbl_product_list].[Product]","[tbl_product_list].[Product].&amp;["&amp;E79&amp;"]"),
     "")</f>
        <v>58.5</v>
      </c>
      <c r="G79" s="41">
        <f>IFERROR(
     GETPIVOTDATA(
          "[Measures].[Total Sales Volume]",BackEnd🔐!$A$149,
          "[Calendar].[WeekNumber]","[Calendar].[WeekNumber].&amp;["&amp;$F$74&amp;"]",
          "[tbl_product_list].[Product]","[tbl_product_list].[Product].&amp;["&amp;E79&amp;"]"),
    "")</f>
        <v>0</v>
      </c>
      <c r="H79" s="3">
        <f>IFERROR(GETPIVOTDATA("[Measures].[Total Product Target]",BackEnd🔐!$P$150,"[tbl_product_list].[Product]","[tbl_product_list].[Product].&amp;["&amp;E79&amp;"]"),"")</f>
        <v>234</v>
      </c>
      <c r="I79" s="42">
        <f>IFERROR(GETPIVOTDATA("[Measures].[Total Sales Volume]",BackEnd🔐!$A$149,"[tbl_product_list].[Product]","[tbl_product_list].[Product].&amp;["&amp;E79&amp;"]"),"")</f>
        <v>0</v>
      </c>
      <c r="J79" s="19">
        <f>IFERROR(I79/H79,"")</f>
        <v>0</v>
      </c>
      <c r="K79" s="20">
        <f t="shared" ref="K79:K90" si="7">IF(LEN(G79)&gt;0,J79,"")</f>
        <v>0</v>
      </c>
    </row>
    <row r="80" spans="4:18" ht="21" thickTop="1" thickBot="1" x14ac:dyDescent="0.75">
      <c r="E80" s="17" t="str">
        <v>Bioflor Sach</v>
      </c>
      <c r="F80" s="40">
        <f xml:space="preserve">
IFERROR(
    GETPIVOTDATA("[Measures].[Week Target]",BackEnd🔐!$K$150,"[tbl_product_list].[Product]","[tbl_product_list].[Product].&amp;["&amp;E80&amp;"]"),
     "")</f>
        <v>135.5</v>
      </c>
      <c r="G80" s="41">
        <f>IFERROR(
     GETPIVOTDATA(
          "[Measures].[Total Sales Volume]",BackEnd🔐!$A$149,
          "[Calendar].[WeekNumber]","[Calendar].[WeekNumber].&amp;["&amp;$F$74&amp;"]",
          "[tbl_product_list].[Product]","[tbl_product_list].[Product].&amp;["&amp;E80&amp;"]"),
    "")</f>
        <v>55</v>
      </c>
      <c r="H80" s="3">
        <f>IFERROR(GETPIVOTDATA("[Measures].[Total Product Target]",BackEnd🔐!$P$150,"[tbl_product_list].[Product]","[tbl_product_list].[Product].&amp;["&amp;E80&amp;"]"),"")</f>
        <v>542</v>
      </c>
      <c r="I80" s="42">
        <f>IFERROR(GETPIVOTDATA("[Measures].[Total Sales Volume]",BackEnd🔐!$A$149,"[tbl_product_list].[Product]","[tbl_product_list].[Product].&amp;["&amp;E80&amp;"]"),"")</f>
        <v>60</v>
      </c>
      <c r="J80" s="19">
        <f>IFERROR(I80/H80,"")</f>
        <v>0.11070110701107011</v>
      </c>
      <c r="K80" s="20">
        <f t="shared" si="7"/>
        <v>0.11070110701107011</v>
      </c>
    </row>
    <row r="81" spans="2:21" ht="21" thickTop="1" thickBot="1" x14ac:dyDescent="0.75">
      <c r="E81" s="17" t="str">
        <v>Otipax</v>
      </c>
      <c r="F81" s="40">
        <f xml:space="preserve">
IFERROR(
    GETPIVOTDATA("[Measures].[Week Target]",BackEnd🔐!$K$150,"[tbl_product_list].[Product]","[tbl_product_list].[Product].&amp;["&amp;E81&amp;"]"),
     "")</f>
        <v>187.5</v>
      </c>
      <c r="G81" s="41">
        <f>IFERROR(
     GETPIVOTDATA(
          "[Measures].[Total Sales Volume]",BackEnd🔐!$A$149,
          "[Calendar].[WeekNumber]","[Calendar].[WeekNumber].&amp;["&amp;$F$74&amp;"]",
          "[tbl_product_list].[Product]","[tbl_product_list].[Product].&amp;["&amp;E81&amp;"]"),
    "")</f>
        <v>20</v>
      </c>
      <c r="H81" s="3">
        <f>IFERROR(GETPIVOTDATA("[Measures].[Total Product Target]",BackEnd🔐!$P$150,"[tbl_product_list].[Product]","[tbl_product_list].[Product].&amp;["&amp;E81&amp;"]"),"")</f>
        <v>750</v>
      </c>
      <c r="I81" s="42">
        <f>IFERROR(GETPIVOTDATA("[Measures].[Total Sales Volume]",BackEnd🔐!$A$149,"[tbl_product_list].[Product]","[tbl_product_list].[Product].&amp;["&amp;E81&amp;"]"),"")</f>
        <v>140</v>
      </c>
      <c r="J81" s="19">
        <f>IFERROR(I81/H81,"")</f>
        <v>0.18666666666666668</v>
      </c>
      <c r="K81" s="20">
        <f t="shared" si="7"/>
        <v>0.18666666666666668</v>
      </c>
    </row>
    <row r="82" spans="2:21" ht="21" thickTop="1" thickBot="1" x14ac:dyDescent="0.75">
      <c r="F82" s="40" t="str">
        <f xml:space="preserve">
IFERROR(
    GETPIVOTDATA("[Measures].[Week Target]",BackEnd🔐!$K$150,"[tbl_product_list].[Product]","[tbl_product_list].[Product].&amp;["&amp;E82&amp;"]"),
     "")</f>
        <v/>
      </c>
      <c r="G82" s="41" t="str">
        <f>IFERROR(
     GETPIVOTDATA(
          "[Measures].[Total Sales Volume]",BackEnd🔐!$A$149,
          "[Calendar].[WeekNumber]","[Calendar].[WeekNumber].&amp;["&amp;$F$74&amp;"]",
          "[tbl_product_list].[Product]","[tbl_product_list].[Product].&amp;["&amp;E82&amp;"]"),
    "")</f>
        <v/>
      </c>
      <c r="H82" s="3" t="str">
        <f>IFERROR(GETPIVOTDATA("[Measures].[Total Product Target]",BackEnd🔐!$P$150,"[tbl_product_list].[Product]","[tbl_product_list].[Product].&amp;["&amp;E82&amp;"]"),"")</f>
        <v/>
      </c>
      <c r="I82" s="42" t="str">
        <f>IFERROR(GETPIVOTDATA("[Measures].[Total Sales Volume]",BackEnd🔐!$A$149,"[tbl_product_list].[Product]","[tbl_product_list].[Product].&amp;["&amp;E82&amp;"]"),"")</f>
        <v/>
      </c>
      <c r="J82" s="19" t="str">
        <f t="shared" ref="J82:J88" si="8">IFERROR(I82/H82,"")</f>
        <v/>
      </c>
      <c r="K82" s="20" t="str">
        <f t="shared" si="7"/>
        <v/>
      </c>
      <c r="N82"/>
      <c r="S82"/>
      <c r="T82"/>
    </row>
    <row r="83" spans="2:21" ht="21" thickTop="1" thickBot="1" x14ac:dyDescent="0.75">
      <c r="F83" s="40" t="str">
        <f xml:space="preserve">
IFERROR(
    GETPIVOTDATA("[Measures].[Week Target]",BackEnd🔐!$K$150,"[tbl_product_list].[Product]","[tbl_product_list].[Product].&amp;["&amp;E83&amp;"]"),
     "")</f>
        <v/>
      </c>
      <c r="G83" s="41" t="str">
        <f>IFERROR(
     GETPIVOTDATA(
          "[Measures].[Total Sales Volume]",BackEnd🔐!$A$149,
          "[Calendar].[WeekNumber]","[Calendar].[WeekNumber].&amp;["&amp;$F$74&amp;"]",
          "[tbl_product_list].[Product]","[tbl_product_list].[Product].&amp;["&amp;E83&amp;"]"),
    "")</f>
        <v/>
      </c>
      <c r="H83" s="3" t="str">
        <f>IFERROR(GETPIVOTDATA("[Measures].[Total Product Target]",BackEnd🔐!$P$150,"[tbl_product_list].[Product]","[tbl_product_list].[Product].&amp;["&amp;E83&amp;"]"),"")</f>
        <v/>
      </c>
      <c r="I83" s="42" t="str">
        <f>IFERROR(GETPIVOTDATA("[Measures].[Total Sales Volume]",BackEnd🔐!$A$149,"[tbl_product_list].[Product]","[tbl_product_list].[Product].&amp;["&amp;E83&amp;"]"),"")</f>
        <v/>
      </c>
      <c r="J83" s="19" t="str">
        <f t="shared" si="8"/>
        <v/>
      </c>
      <c r="K83" s="20" t="str">
        <f t="shared" si="7"/>
        <v/>
      </c>
      <c r="N83"/>
      <c r="S83"/>
      <c r="T83"/>
    </row>
    <row r="84" spans="2:21" ht="21" thickTop="1" thickBot="1" x14ac:dyDescent="0.75">
      <c r="F84" s="40" t="str">
        <f xml:space="preserve">
IFERROR(
    GETPIVOTDATA("[Measures].[Week Target]",BackEnd🔐!$K$150,"[tbl_product_list].[Product]","[tbl_product_list].[Product].&amp;["&amp;E84&amp;"]"),
     "")</f>
        <v/>
      </c>
      <c r="G84" s="41" t="str">
        <f>IFERROR(
     GETPIVOTDATA(
          "[Measures].[Total Sales Volume]",BackEnd🔐!$A$149,
          "[Calendar].[WeekNumber]","[Calendar].[WeekNumber].&amp;["&amp;$F$74&amp;"]",
          "[tbl_product_list].[Product]","[tbl_product_list].[Product].&amp;["&amp;E84&amp;"]"),
    "")</f>
        <v/>
      </c>
      <c r="H84" s="3" t="str">
        <f>IFERROR(GETPIVOTDATA("[Measures].[Total Product Target]",BackEnd🔐!$P$150,"[tbl_product_list].[Product]","[tbl_product_list].[Product].&amp;["&amp;E84&amp;"]"),"")</f>
        <v/>
      </c>
      <c r="I84" s="42" t="str">
        <f>IFERROR(GETPIVOTDATA("[Measures].[Total Sales Volume]",BackEnd🔐!$A$149,"[tbl_product_list].[Product]","[tbl_product_list].[Product].&amp;["&amp;E84&amp;"]"),"")</f>
        <v/>
      </c>
      <c r="J84" s="19" t="str">
        <f t="shared" si="8"/>
        <v/>
      </c>
      <c r="K84" s="20" t="str">
        <f t="shared" si="7"/>
        <v/>
      </c>
      <c r="N84"/>
      <c r="S84"/>
      <c r="T84"/>
    </row>
    <row r="85" spans="2:21" ht="21" thickTop="1" thickBot="1" x14ac:dyDescent="0.75">
      <c r="F85" s="40" t="str">
        <f xml:space="preserve">
IFERROR(
    GETPIVOTDATA("[Measures].[Week Target]",BackEnd🔐!$K$150,"[tbl_product_list].[Product]","[tbl_product_list].[Product].&amp;["&amp;E85&amp;"]"),
     "")</f>
        <v/>
      </c>
      <c r="G85" s="41" t="str">
        <f>IFERROR(
     GETPIVOTDATA(
          "[Measures].[Total Sales Volume]",BackEnd🔐!$A$149,
          "[Calendar].[WeekNumber]","[Calendar].[WeekNumber].&amp;["&amp;$F$74&amp;"]",
          "[tbl_product_list].[Product]","[tbl_product_list].[Product].&amp;["&amp;E85&amp;"]"),
    "")</f>
        <v/>
      </c>
      <c r="H85" s="3" t="str">
        <f>IFERROR(GETPIVOTDATA("[Measures].[Total Product Target]",BackEnd🔐!$P$150,"[tbl_product_list].[Product]","[tbl_product_list].[Product].&amp;["&amp;E85&amp;"]"),"")</f>
        <v/>
      </c>
      <c r="I85" s="42" t="str">
        <f>IFERROR(GETPIVOTDATA("[Measures].[Total Sales Volume]",BackEnd🔐!$A$149,"[tbl_product_list].[Product]","[tbl_product_list].[Product].&amp;["&amp;E85&amp;"]"),"")</f>
        <v/>
      </c>
      <c r="J85" s="19" t="str">
        <f t="shared" si="8"/>
        <v/>
      </c>
      <c r="K85" s="20" t="str">
        <f t="shared" si="7"/>
        <v/>
      </c>
      <c r="N85"/>
      <c r="S85"/>
      <c r="T85"/>
    </row>
    <row r="86" spans="2:21" ht="21" thickTop="1" thickBot="1" x14ac:dyDescent="0.75">
      <c r="F86" s="40" t="str">
        <f xml:space="preserve">
IFERROR(
    GETPIVOTDATA("[Measures].[Week Target]",BackEnd🔐!$K$150,"[tbl_product_list].[Product]","[tbl_product_list].[Product].&amp;["&amp;E86&amp;"]"),
     "")</f>
        <v/>
      </c>
      <c r="G86" s="41" t="str">
        <f>IFERROR(
     GETPIVOTDATA(
          "[Measures].[Total Sales Volume]",BackEnd🔐!$A$149,
          "[Calendar].[WeekNumber]","[Calendar].[WeekNumber].&amp;["&amp;$F$74&amp;"]",
          "[tbl_product_list].[Product]","[tbl_product_list].[Product].&amp;["&amp;E86&amp;"]"),
    "")</f>
        <v/>
      </c>
      <c r="H86" s="3" t="str">
        <f>IFERROR(GETPIVOTDATA("[Measures].[Total Product Target]",BackEnd🔐!$P$150,"[tbl_product_list].[Product]","[tbl_product_list].[Product].&amp;["&amp;E86&amp;"]"),"")</f>
        <v/>
      </c>
      <c r="I86" s="42" t="str">
        <f>IFERROR(GETPIVOTDATA("[Measures].[Total Sales Volume]",BackEnd🔐!$A$149,"[tbl_product_list].[Product]","[tbl_product_list].[Product].&amp;["&amp;E86&amp;"]"),"")</f>
        <v/>
      </c>
      <c r="J86" s="19" t="str">
        <f t="shared" si="8"/>
        <v/>
      </c>
      <c r="K86" s="20" t="str">
        <f t="shared" si="7"/>
        <v/>
      </c>
      <c r="N86"/>
      <c r="S86"/>
      <c r="T86"/>
    </row>
    <row r="87" spans="2:21" ht="21" thickTop="1" thickBot="1" x14ac:dyDescent="0.75">
      <c r="F87" s="40" t="str">
        <f xml:space="preserve">
IFERROR(
    GETPIVOTDATA("[Measures].[Week Target]",BackEnd🔐!$K$150,"[tbl_product_list].[Product]","[tbl_product_list].[Product].&amp;["&amp;E87&amp;"]"),
     "")</f>
        <v/>
      </c>
      <c r="G87" s="41" t="str">
        <f>IFERROR(
     GETPIVOTDATA(
          "[Measures].[Total Sales Volume]",BackEnd🔐!$A$149,
          "[Calendar].[WeekNumber]","[Calendar].[WeekNumber].&amp;["&amp;$F$74&amp;"]",
          "[tbl_product_list].[Product]","[tbl_product_list].[Product].&amp;["&amp;E87&amp;"]"),
    "")</f>
        <v/>
      </c>
      <c r="H87" s="3" t="str">
        <f>IFERROR(GETPIVOTDATA("[Measures].[Total Product Target]",BackEnd🔐!$P$150,"[tbl_product_list].[Product]","[tbl_product_list].[Product].&amp;["&amp;E87&amp;"]"),"")</f>
        <v/>
      </c>
      <c r="I87" s="42" t="str">
        <f>IFERROR(GETPIVOTDATA("[Measures].[Total Sales Volume]",BackEnd🔐!$A$149,"[tbl_product_list].[Product]","[tbl_product_list].[Product].&amp;["&amp;E87&amp;"]"),"")</f>
        <v/>
      </c>
      <c r="J87" s="19" t="str">
        <f t="shared" si="8"/>
        <v/>
      </c>
      <c r="K87" s="20" t="str">
        <f t="shared" si="7"/>
        <v/>
      </c>
      <c r="N87"/>
      <c r="S87"/>
      <c r="T87"/>
    </row>
    <row r="88" spans="2:21" ht="21" thickTop="1" thickBot="1" x14ac:dyDescent="0.75">
      <c r="F88" s="40" t="str">
        <f xml:space="preserve">
IFERROR(
    GETPIVOTDATA("[Measures].[Week Target]",BackEnd🔐!$K$150,"[tbl_product_list].[Product]","[tbl_product_list].[Product].&amp;["&amp;E88&amp;"]"),
     "")</f>
        <v/>
      </c>
      <c r="G88" s="41" t="str">
        <f>IFERROR(
     GETPIVOTDATA(
          "[Measures].[Total Sales Volume]",BackEnd🔐!$A$149,
          "[Calendar].[WeekNumber]","[Calendar].[WeekNumber].&amp;["&amp;$F$74&amp;"]",
          "[tbl_product_list].[Product]","[tbl_product_list].[Product].&amp;["&amp;E88&amp;"]"),
    "")</f>
        <v/>
      </c>
      <c r="H88" s="3" t="str">
        <f>IFERROR(GETPIVOTDATA("[Measures].[Total Product Target]",BackEnd🔐!$P$150,"[tbl_product_list].[Product]","[tbl_product_list].[Product].&amp;["&amp;E88&amp;"]"),"")</f>
        <v/>
      </c>
      <c r="I88" s="42" t="str">
        <f>IFERROR(GETPIVOTDATA("[Measures].[Total Sales Volume]",BackEnd🔐!$A$149,"[tbl_product_list].[Product]","[tbl_product_list].[Product].&amp;["&amp;E88&amp;"]"),"")</f>
        <v/>
      </c>
      <c r="J88" s="19" t="str">
        <f t="shared" si="8"/>
        <v/>
      </c>
      <c r="K88" s="20" t="str">
        <f t="shared" si="7"/>
        <v/>
      </c>
      <c r="N88"/>
      <c r="S88"/>
      <c r="T88"/>
    </row>
    <row r="89" spans="2:21" ht="21" thickTop="1" thickBot="1" x14ac:dyDescent="0.75">
      <c r="F89" s="40" t="str">
        <f xml:space="preserve">
IFERROR(
    GETPIVOTDATA("[Measures].[Week Target]",BackEnd🔐!$K$150,"[tbl_product_list].[Product]","[tbl_product_list].[Product].&amp;["&amp;E89&amp;"]"),
     "")</f>
        <v/>
      </c>
      <c r="G89" s="41" t="str">
        <f>IFERROR(
     GETPIVOTDATA(
          "[Measures].[Total Sales Volume]",BackEnd🔐!$A$149,
          "[Calendar].[WeekNumber]","[Calendar].[WeekNumber].&amp;["&amp;$F$74&amp;"]",
          "[tbl_product_list].[Product]","[tbl_product_list].[Product].&amp;["&amp;E89&amp;"]"),
    "")</f>
        <v/>
      </c>
      <c r="H89" s="3" t="str">
        <f>IFERROR(GETPIVOTDATA("[Measures].[Total Product Target]",BackEnd🔐!$P$150,"[tbl_product_list].[Product]","[tbl_product_list].[Product].&amp;["&amp;E89&amp;"]"),"")</f>
        <v/>
      </c>
      <c r="I89" s="42" t="str">
        <f>IFERROR(GETPIVOTDATA("[Measures].[Total Sales Volume]",BackEnd🔐!$A$149,"[tbl_product_list].[Product]","[tbl_product_list].[Product].&amp;["&amp;E89&amp;"]"),"")</f>
        <v/>
      </c>
      <c r="J89" s="19" t="str">
        <f t="shared" ref="J89:J90" si="9">IFERROR(I89/H89,"")</f>
        <v/>
      </c>
      <c r="K89" s="20" t="str">
        <f t="shared" si="7"/>
        <v/>
      </c>
      <c r="M89"/>
      <c r="N89"/>
      <c r="S89"/>
      <c r="T89"/>
    </row>
    <row r="90" spans="2:21" ht="21" thickTop="1" thickBot="1" x14ac:dyDescent="0.75">
      <c r="F90" s="40" t="str">
        <f xml:space="preserve">
IFERROR(
    GETPIVOTDATA("[Measures].[Week Target]",BackEnd🔐!$K$150,"[tbl_product_list].[Product]","[tbl_product_list].[Product].&amp;["&amp;E90&amp;"]"),
     "")</f>
        <v/>
      </c>
      <c r="G90" s="41" t="str">
        <f>IFERROR(
     GETPIVOTDATA(
          "[Measures].[Total Sales Volume]",BackEnd🔐!$A$149,
          "[Calendar].[WeekNumber]","[Calendar].[WeekNumber].&amp;["&amp;$F$74&amp;"]",
          "[tbl_product_list].[Product]","[tbl_product_list].[Product].&amp;["&amp;E90&amp;"]"),
    "")</f>
        <v/>
      </c>
      <c r="H90" s="3" t="str">
        <f>IFERROR(GETPIVOTDATA("[Measures].[Total Product Target]",BackEnd🔐!$P$150,"[tbl_product_list].[Product]","[tbl_product_list].[Product].&amp;["&amp;E90&amp;"]"),"")</f>
        <v/>
      </c>
      <c r="I90" s="42" t="str">
        <f>IFERROR(GETPIVOTDATA("[Measures].[Total Sales Volume]",BackEnd🔐!$A$149,"[tbl_product_list].[Product]","[tbl_product_list].[Product].&amp;["&amp;E90&amp;"]"),"")</f>
        <v/>
      </c>
      <c r="J90" s="19" t="str">
        <f t="shared" si="9"/>
        <v/>
      </c>
      <c r="K90" s="20" t="str">
        <f t="shared" si="7"/>
        <v/>
      </c>
      <c r="M90"/>
      <c r="N90"/>
      <c r="S90"/>
      <c r="T90"/>
    </row>
    <row r="91" spans="2:21" ht="12" customHeight="1" thickTop="1" x14ac:dyDescent="0.7">
      <c r="B91" s="237"/>
      <c r="C91" s="237"/>
      <c r="D91" s="237"/>
      <c r="E91" s="237"/>
      <c r="F91" s="237"/>
      <c r="G91" s="237"/>
      <c r="H91" s="237"/>
      <c r="I91" s="237"/>
      <c r="J91" s="237"/>
      <c r="K91" s="238"/>
      <c r="L91" s="238"/>
      <c r="M91" s="238"/>
      <c r="N91" s="238"/>
      <c r="O91" s="238"/>
      <c r="P91" s="238"/>
      <c r="Q91" s="238"/>
      <c r="R91" s="238"/>
      <c r="S91" s="238"/>
      <c r="T91" s="238"/>
      <c r="U91" s="238"/>
    </row>
    <row r="92" spans="2:21" x14ac:dyDescent="0.7">
      <c r="K92" s="20"/>
    </row>
  </sheetData>
  <protectedRanges>
    <protectedRange algorithmName="SHA-512" hashValue="7lfJU4Hhpr8uyQDiELCdJsARFoXL1kMAfTp1tsOg/dhQeMvPvpyuBpTH1czDWPawexA+3CukRj2+T2UhSHInZw==" saltValue="cx06q9DtlbulnYG/uQ0yyQ==" spinCount="100000" sqref="T15:T27 O15:Q27" name="Growth PY vs Sales Current"/>
  </protectedRanges>
  <mergeCells count="2">
    <mergeCell ref="B6:D6"/>
    <mergeCell ref="H6:J6"/>
  </mergeCells>
  <conditionalFormatting sqref="E78:R90">
    <cfRule type="expression" dxfId="41" priority="4">
      <formula>LEN($E78)=0</formula>
    </cfRule>
  </conditionalFormatting>
  <conditionalFormatting sqref="G35:G50 B36:F50 I36:Q50">
    <cfRule type="expression" dxfId="40" priority="3">
      <formula>LEN($B35)=0</formula>
    </cfRule>
  </conditionalFormatting>
  <conditionalFormatting sqref="O15:V27">
    <cfRule type="expression" dxfId="39" priority="1">
      <formula>LEN($O15)=0</formula>
    </cfRule>
  </conditionalFormatting>
  <conditionalFormatting sqref="T15:T27">
    <cfRule type="cellIs" dxfId="38" priority="16" operator="lessThan">
      <formula>0</formula>
    </cfRule>
    <cfRule type="cellIs" dxfId="37" priority="17" operator="greaterThan">
      <formula>0</formula>
    </cfRule>
  </conditionalFormatting>
  <dataValidations count="1">
    <dataValidation type="custom" allowBlank="1" showInputMessage="1" showErrorMessage="1" sqref="Q11" xr:uid="{B133BB97-9CEC-4D34-B51F-F7AB42A5AFB3}">
      <formula1>AND(ISNUMBER(FIND("-", $Q$11)), LEN($Q$11) &lt;= 5, ISNUMBER(VALUE(LEFT($Q$11, FIND("-", $Q$11) - 1))), ISNUMBER(VALUE(MID($Q$11, FIND("-", $Q$11) + 1, LEN($Q$11) - FIND("-", $Q$11)))))</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iconSet" priority="12" id="{40FA41BF-F40D-48CF-AC61-3B4E13E8D0A1}">
            <x14:iconSet iconSet="3Triangles" showValue="0" custom="1">
              <x14:cfvo type="percent">
                <xm:f>0</xm:f>
              </x14:cfvo>
              <x14:cfvo type="num">
                <xm:f>0.8</xm:f>
              </x14:cfvo>
              <x14:cfvo type="num">
                <xm:f>1</xm:f>
              </x14:cfvo>
              <x14:cfIcon iconSet="3Triangles" iconId="0"/>
              <x14:cfIcon iconSet="3TrafficLights1" iconId="1"/>
              <x14:cfIcon iconSet="3Triangles" iconId="2"/>
            </x14:iconSet>
          </x14:cfRule>
          <xm:sqref>F36:F50</xm:sqref>
        </x14:conditionalFormatting>
        <x14:conditionalFormatting xmlns:xm="http://schemas.microsoft.com/office/excel/2006/main">
          <x14:cfRule type="iconSet" priority="6" id="{A7529F77-08FD-4D36-BD0C-36213EB3FE09}">
            <x14:iconSet iconSet="3Triangles" showValue="0" custom="1">
              <x14:cfvo type="percent">
                <xm:f>0</xm:f>
              </x14:cfvo>
              <x14:cfvo type="num">
                <xm:f>0.8</xm:f>
              </x14:cfvo>
              <x14:cfvo type="num">
                <xm:f>1</xm:f>
              </x14:cfvo>
              <x14:cfIcon iconSet="3Triangles" iconId="0"/>
              <x14:cfIcon iconSet="3TrafficLights1" iconId="1"/>
              <x14:cfIcon iconSet="3Triangles" iconId="2"/>
            </x14:iconSet>
          </x14:cfRule>
          <xm:sqref>K78:K92 L91:U91</xm:sqref>
        </x14:conditionalFormatting>
        <x14:conditionalFormatting xmlns:xm="http://schemas.microsoft.com/office/excel/2006/main">
          <x14:cfRule type="iconSet" priority="42" id="{18901C5D-F2B4-49FB-A4D7-1F1AB1CA4EEC}">
            <x14:iconSet iconSet="3Triangles" showValue="0" custom="1">
              <x14:cfvo type="percent">
                <xm:f>0</xm:f>
              </x14:cfvo>
              <x14:cfvo type="num">
                <xm:f>0.8</xm:f>
              </x14:cfvo>
              <x14:cfvo type="num">
                <xm:f>1</xm:f>
              </x14:cfvo>
              <x14:cfIcon iconSet="3Triangles" iconId="0"/>
              <x14:cfIcon iconSet="3TrafficLights1" iconId="1"/>
              <x14:cfIcon iconSet="3Triangles" iconId="2"/>
            </x14:iconSet>
          </x14:cfRule>
          <xm:sqref>Q49:Q50 P36:P50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87304D7-4EC6-4D03-9897-2013F2AF879D}">
          <x14:formula1>
            <xm:f>BackEnd🔐!$B$150:$G$150</xm:f>
          </x14:formula1>
          <xm:sqref>F74</xm:sqref>
        </x14:dataValidation>
      </x14:dataValidations>
    </ex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ABABD-6AFF-40F8-8B46-DB84DF28D515}">
  <sheetPr codeName="Sheet2">
    <tabColor theme="9" tint="-0.249977111117893"/>
  </sheetPr>
  <dimension ref="A1:AC358"/>
  <sheetViews>
    <sheetView showGridLines="0" topLeftCell="C1" zoomScaleNormal="100" workbookViewId="0">
      <pane ySplit="12" topLeftCell="A326" activePane="bottomLeft" state="frozen"/>
      <selection pane="bottomLeft" activeCell="G331" sqref="G331"/>
    </sheetView>
  </sheetViews>
  <sheetFormatPr defaultColWidth="9.109375" defaultRowHeight="18" x14ac:dyDescent="0.6"/>
  <cols>
    <col min="1" max="1" width="2.77734375" style="9" customWidth="1"/>
    <col min="2" max="2" width="3.44140625" style="9" customWidth="1"/>
    <col min="3" max="3" width="19.88671875" style="143" bestFit="1" customWidth="1"/>
    <col min="4" max="4" width="36" style="144" bestFit="1" customWidth="1"/>
    <col min="5" max="5" width="18.6640625" style="144" customWidth="1"/>
    <col min="6" max="6" width="16.6640625" style="145" bestFit="1" customWidth="1"/>
    <col min="7" max="7" width="13.6640625" style="146" bestFit="1" customWidth="1"/>
    <col min="8" max="8" width="24.33203125" style="145" bestFit="1" customWidth="1"/>
    <col min="9" max="9" width="26.5546875" style="144" customWidth="1"/>
    <col min="10" max="10" width="9.77734375" style="210" hidden="1" customWidth="1"/>
    <col min="11" max="11" width="7.109375" style="211" hidden="1" customWidth="1"/>
    <col min="12" max="12" width="16.5546875" style="210" hidden="1" customWidth="1"/>
    <col min="13" max="13" width="8.77734375" style="210" hidden="1" customWidth="1"/>
    <col min="14" max="14" width="20.44140625" style="210" hidden="1" customWidth="1"/>
    <col min="15" max="15" width="17.77734375" style="210" hidden="1" customWidth="1"/>
    <col min="16" max="16" width="8" style="210" hidden="1" customWidth="1"/>
    <col min="17" max="17" width="22.109375" style="9" hidden="1" customWidth="1"/>
    <col min="18" max="19" width="11.5546875" style="9" customWidth="1"/>
    <col min="20" max="20" width="7.109375" style="9" customWidth="1"/>
    <col min="21" max="21" width="11.88671875" style="9" customWidth="1"/>
    <col min="22" max="22" width="12.33203125" style="9" customWidth="1"/>
    <col min="23" max="16384" width="9.109375" style="9"/>
  </cols>
  <sheetData>
    <row r="1" spans="1:29" ht="9.6" customHeight="1" x14ac:dyDescent="0.6">
      <c r="A1" s="80"/>
      <c r="B1" s="80"/>
      <c r="C1" s="198"/>
      <c r="D1" s="199"/>
      <c r="E1" s="199"/>
      <c r="F1" s="199"/>
      <c r="G1" s="199"/>
      <c r="H1" s="199"/>
      <c r="I1" s="199"/>
      <c r="J1" s="209"/>
      <c r="K1" s="209"/>
      <c r="L1" s="209"/>
      <c r="M1" s="209"/>
      <c r="N1" s="209"/>
      <c r="O1" s="209"/>
      <c r="P1" s="209"/>
      <c r="Q1" s="80"/>
      <c r="R1" s="80"/>
      <c r="S1" s="80"/>
      <c r="T1" s="80"/>
      <c r="U1" s="80"/>
      <c r="V1" s="80"/>
      <c r="W1" s="80"/>
      <c r="X1" s="80"/>
      <c r="Y1" s="80"/>
      <c r="Z1" s="80"/>
      <c r="AA1" s="80"/>
      <c r="AB1" s="80"/>
      <c r="AC1" s="80"/>
    </row>
    <row r="2" spans="1:29" ht="28.8" x14ac:dyDescent="0.6">
      <c r="A2" s="80"/>
      <c r="B2" s="80"/>
      <c r="C2" s="200" t="s">
        <v>259</v>
      </c>
      <c r="D2" s="199"/>
      <c r="E2" s="201" t="s">
        <v>68</v>
      </c>
      <c r="F2" s="199"/>
      <c r="G2" s="201"/>
      <c r="H2" s="199"/>
      <c r="I2" s="201" t="s">
        <v>74</v>
      </c>
      <c r="J2" s="209"/>
      <c r="K2" s="209"/>
      <c r="L2" s="209"/>
      <c r="M2" s="209"/>
      <c r="N2" s="209"/>
      <c r="O2" s="209"/>
      <c r="P2" s="209"/>
      <c r="Q2" s="80"/>
      <c r="R2" s="80"/>
      <c r="S2" s="80"/>
      <c r="T2" s="80"/>
      <c r="U2" s="80"/>
      <c r="V2" s="80"/>
      <c r="W2" s="80"/>
      <c r="X2" s="80"/>
      <c r="Y2" s="80"/>
      <c r="Z2" s="80"/>
      <c r="AA2" s="80"/>
      <c r="AB2" s="80"/>
      <c r="AC2" s="80"/>
    </row>
    <row r="3" spans="1:29" ht="8.4" customHeight="1" x14ac:dyDescent="0.6">
      <c r="A3" s="80"/>
      <c r="B3" s="80"/>
      <c r="C3" s="198"/>
      <c r="D3" s="199"/>
      <c r="E3" s="199"/>
      <c r="F3" s="199"/>
      <c r="G3" s="199"/>
      <c r="H3" s="199"/>
      <c r="I3" s="199"/>
      <c r="J3" s="209"/>
      <c r="K3" s="209"/>
      <c r="L3" s="209"/>
      <c r="M3" s="209"/>
      <c r="N3" s="209"/>
      <c r="O3" s="209"/>
      <c r="P3" s="209"/>
      <c r="Q3" s="80"/>
      <c r="R3" s="80"/>
      <c r="S3" s="80"/>
      <c r="T3" s="80"/>
      <c r="U3" s="80"/>
      <c r="V3" s="80"/>
      <c r="W3" s="80"/>
      <c r="X3" s="80"/>
      <c r="Y3" s="80"/>
      <c r="Z3" s="80"/>
      <c r="AA3" s="80"/>
      <c r="AB3" s="80"/>
      <c r="AC3" s="80"/>
    </row>
    <row r="4" spans="1:29" ht="7.8" customHeight="1" x14ac:dyDescent="0.6"/>
    <row r="5" spans="1:29" ht="7.8" customHeight="1" x14ac:dyDescent="0.6"/>
    <row r="11" spans="1:29" ht="44.4" customHeight="1" x14ac:dyDescent="0.6">
      <c r="D11" s="202"/>
      <c r="F11" s="203"/>
      <c r="G11" s="144"/>
      <c r="K11" s="210"/>
    </row>
    <row r="12" spans="1:29" thickBot="1" x14ac:dyDescent="0.65">
      <c r="C12" s="204" t="s">
        <v>2</v>
      </c>
      <c r="D12" s="205" t="s">
        <v>0</v>
      </c>
      <c r="E12" s="205" t="s">
        <v>1</v>
      </c>
      <c r="F12" s="206" t="s">
        <v>3</v>
      </c>
      <c r="G12" s="206" t="s">
        <v>60</v>
      </c>
      <c r="H12" s="207" t="s">
        <v>43</v>
      </c>
      <c r="I12" s="208" t="s">
        <v>44</v>
      </c>
      <c r="J12" s="212" t="s">
        <v>42</v>
      </c>
      <c r="K12" s="213" t="s">
        <v>291</v>
      </c>
      <c r="L12" s="213" t="s">
        <v>783</v>
      </c>
      <c r="M12" s="213" t="s">
        <v>304</v>
      </c>
      <c r="N12" s="213" t="s">
        <v>40</v>
      </c>
      <c r="O12" s="213" t="s">
        <v>784</v>
      </c>
      <c r="P12" s="213" t="s">
        <v>785</v>
      </c>
      <c r="Q12" s="100" t="s">
        <v>786</v>
      </c>
    </row>
    <row r="13" spans="1:29" hidden="1" thickBot="1" x14ac:dyDescent="0.65">
      <c r="C13" s="147">
        <v>44866</v>
      </c>
      <c r="D13" s="148" t="s">
        <v>573</v>
      </c>
      <c r="E13" s="148" t="s">
        <v>36</v>
      </c>
      <c r="F13" s="149">
        <v>1536</v>
      </c>
      <c r="G13" s="149"/>
      <c r="H13" s="150" t="s">
        <v>99</v>
      </c>
      <c r="I13" s="151"/>
      <c r="J13" s="214">
        <f>tbl_orders[[#This Row],[Purchased_Qty]]-tbl_orders[[#This Row],[Other Rep]]</f>
        <v>1536</v>
      </c>
      <c r="K13" s="210">
        <f>YEAR(tbl_orders[[#This Row],[InvoiceDate]])</f>
        <v>2022</v>
      </c>
      <c r="L13" s="210" t="str">
        <f>TEXT(tbl_orders[[#This Row],[InvoiceDate]],"mmm")</f>
        <v>Nov</v>
      </c>
      <c r="M13" s="210">
        <f>SUBTOTAL(3,tbl_orders[[#This Row],[Facility]])</f>
        <v>0</v>
      </c>
      <c r="N13" s="210" t="str">
        <f>INDEX(
      tbl_Customers[Facility Type], MATCH(tbl_orders[[#This Row],[Facility]],tbl_Customers[Facility],0))</f>
        <v>Wholesale Pharmacies</v>
      </c>
      <c r="O1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13" s="210">
        <f>WEEKNUM(tbl_orders[[#This Row],[InvoiceDate]])</f>
        <v>45</v>
      </c>
      <c r="Q13" s="217">
        <f ca="1">IF(
   tbl_orders[[#This Row],[Week]] = 53,
    IF(
        MONTH(DATE(YEAR(TODAY()), 12, 31)) = 12,
        DATE(YEAR(TODAY()), 12, 31 - WEEKDAY(DATE(YEAR(TODAY()), 12, 31)) + 1),
        DATE(YEAR(TODAY()), 1,tbl_orders[[#This Row],[Week]] * 7 - 2 - WEEKDAY(DATE(YEAR(TODAY()), 1, 1)))
    ),
    DATE(YEAR(TODAY()), 1,tbl_orders[[#This Row],[Week]] * 7 - 2 - WEEKDAY(DATE(YEAR(TODAY()), 1, 1)))
)</f>
        <v>45602</v>
      </c>
    </row>
    <row r="14" spans="1:29" hidden="1" thickBot="1" x14ac:dyDescent="0.65">
      <c r="C14" s="147">
        <v>44866</v>
      </c>
      <c r="D14" s="148" t="s">
        <v>573</v>
      </c>
      <c r="E14" s="148" t="s">
        <v>101</v>
      </c>
      <c r="F14" s="149">
        <v>25</v>
      </c>
      <c r="G14" s="149"/>
      <c r="H14" s="150" t="s">
        <v>99</v>
      </c>
      <c r="I14" s="151"/>
      <c r="J14" s="214">
        <f>tbl_orders[[#This Row],[Purchased_Qty]]-tbl_orders[[#This Row],[Other Rep]]</f>
        <v>25</v>
      </c>
      <c r="K14" s="210">
        <f>YEAR(tbl_orders[[#This Row],[InvoiceDate]])</f>
        <v>2022</v>
      </c>
      <c r="L14" s="210" t="str">
        <f>TEXT(tbl_orders[[#This Row],[InvoiceDate]],"mmm")</f>
        <v>Nov</v>
      </c>
      <c r="M14" s="210">
        <f>SUBTOTAL(3,tbl_orders[[#This Row],[Facility]])</f>
        <v>0</v>
      </c>
      <c r="N14" s="210" t="str">
        <f>INDEX(
      tbl_Customers[Facility Type], MATCH(tbl_orders[[#This Row],[Facility]],tbl_Customers[Facility],0))</f>
        <v>Wholesale Pharmacies</v>
      </c>
      <c r="O1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14" s="210">
        <f>WEEKNUM(tbl_orders[[#This Row],[InvoiceDate]])</f>
        <v>45</v>
      </c>
      <c r="Q14" s="217">
        <f ca="1">IF(
   tbl_orders[[#This Row],[Week]] = 53,
    IF(
        MONTH(DATE(YEAR(TODAY()), 12, 31)) = 12,
        DATE(YEAR(TODAY()), 12, 31 - WEEKDAY(DATE(YEAR(TODAY()), 12, 31)) + 1),
        DATE(YEAR(TODAY()), 1,tbl_orders[[#This Row],[Week]] * 7 - 2 - WEEKDAY(DATE(YEAR(TODAY()), 1, 1)))
    ),
    DATE(YEAR(TODAY()), 1,tbl_orders[[#This Row],[Week]] * 7 - 2 - WEEKDAY(DATE(YEAR(TODAY()), 1, 1)))
)</f>
        <v>45602</v>
      </c>
    </row>
    <row r="15" spans="1:29" hidden="1" thickBot="1" x14ac:dyDescent="0.65">
      <c r="C15" s="147">
        <v>44866</v>
      </c>
      <c r="D15" s="148" t="s">
        <v>573</v>
      </c>
      <c r="E15" s="148" t="s">
        <v>102</v>
      </c>
      <c r="F15" s="149">
        <v>1136</v>
      </c>
      <c r="G15" s="149"/>
      <c r="H15" s="150" t="s">
        <v>99</v>
      </c>
      <c r="I15" s="151"/>
      <c r="J15" s="214">
        <f>tbl_orders[[#This Row],[Purchased_Qty]]-tbl_orders[[#This Row],[Other Rep]]</f>
        <v>1136</v>
      </c>
      <c r="K15" s="210">
        <f>YEAR(tbl_orders[[#This Row],[InvoiceDate]])</f>
        <v>2022</v>
      </c>
      <c r="L15" s="210" t="str">
        <f>TEXT(tbl_orders[[#This Row],[InvoiceDate]],"mmm")</f>
        <v>Nov</v>
      </c>
      <c r="M15" s="210">
        <f>SUBTOTAL(3,tbl_orders[[#This Row],[Facility]])</f>
        <v>0</v>
      </c>
      <c r="N15" s="210" t="str">
        <f>INDEX(
      tbl_Customers[Facility Type], MATCH(tbl_orders[[#This Row],[Facility]],tbl_Customers[Facility],0))</f>
        <v>Wholesale Pharmacies</v>
      </c>
      <c r="O1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15" s="210">
        <f>WEEKNUM(tbl_orders[[#This Row],[InvoiceDate]])</f>
        <v>45</v>
      </c>
      <c r="Q15" s="217">
        <f ca="1">IF(
   tbl_orders[[#This Row],[Week]] = 53,
    IF(
        MONTH(DATE(YEAR(TODAY()), 12, 31)) = 12,
        DATE(YEAR(TODAY()), 12, 31 - WEEKDAY(DATE(YEAR(TODAY()), 12, 31)) + 1),
        DATE(YEAR(TODAY()), 1,tbl_orders[[#This Row],[Week]] * 7 - 2 - WEEKDAY(DATE(YEAR(TODAY()), 1, 1)))
    ),
    DATE(YEAR(TODAY()), 1,tbl_orders[[#This Row],[Week]] * 7 - 2 - WEEKDAY(DATE(YEAR(TODAY()), 1, 1)))
)</f>
        <v>45602</v>
      </c>
    </row>
    <row r="16" spans="1:29" hidden="1" thickBot="1" x14ac:dyDescent="0.65">
      <c r="C16" s="147">
        <v>44936</v>
      </c>
      <c r="D16" s="148" t="s">
        <v>205</v>
      </c>
      <c r="E16" s="148" t="s">
        <v>102</v>
      </c>
      <c r="F16" s="149">
        <v>10</v>
      </c>
      <c r="G16" s="149">
        <v>0</v>
      </c>
      <c r="H16" s="150" t="s">
        <v>99</v>
      </c>
      <c r="I16" s="152"/>
      <c r="J16" s="214">
        <f>tbl_orders[[#This Row],[Purchased_Qty]]-tbl_orders[[#This Row],[Other Rep]]</f>
        <v>10</v>
      </c>
      <c r="K16" s="210">
        <f>YEAR(tbl_orders[[#This Row],[InvoiceDate]])</f>
        <v>2023</v>
      </c>
      <c r="L16" s="210" t="str">
        <f>TEXT(tbl_orders[[#This Row],[InvoiceDate]],"mmm")</f>
        <v>Jan</v>
      </c>
      <c r="M16" s="210">
        <f>SUBTOTAL(3,tbl_orders[[#This Row],[Facility]])</f>
        <v>0</v>
      </c>
      <c r="N16" s="210" t="str">
        <f>INDEX(
      tbl_Customers[Facility Type], MATCH(tbl_orders[[#This Row],[Facility]],tbl_Customers[Facility],0))</f>
        <v>Wholesale Pharmacies</v>
      </c>
      <c r="O1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16" s="210">
        <f>WEEKNUM(tbl_orders[[#This Row],[InvoiceDate]])</f>
        <v>2</v>
      </c>
      <c r="Q16" s="217">
        <f ca="1">IF(
   tbl_orders[[#This Row],[Week]] = 53,
    IF(
        MONTH(DATE(YEAR(TODAY()), 12, 31)) = 12,
        DATE(YEAR(TODAY()), 12, 31 - WEEKDAY(DATE(YEAR(TODAY()), 12, 31)) + 1),
        DATE(YEAR(TODAY()), 1,tbl_orders[[#This Row],[Week]] * 7 - 2 - WEEKDAY(DATE(YEAR(TODAY()), 1, 1)))
    ),
    DATE(YEAR(TODAY()), 1,tbl_orders[[#This Row],[Week]] * 7 - 2 - WEEKDAY(DATE(YEAR(TODAY()), 1, 1)))
)</f>
        <v>45301</v>
      </c>
    </row>
    <row r="17" spans="3:17" hidden="1" thickBot="1" x14ac:dyDescent="0.65">
      <c r="C17" s="147">
        <v>44937</v>
      </c>
      <c r="D17" s="148" t="s">
        <v>179</v>
      </c>
      <c r="E17" s="148" t="s">
        <v>102</v>
      </c>
      <c r="F17" s="149">
        <v>20</v>
      </c>
      <c r="G17" s="149">
        <v>0</v>
      </c>
      <c r="H17" s="150" t="s">
        <v>99</v>
      </c>
      <c r="I17" s="151"/>
      <c r="J17" s="214">
        <f>tbl_orders[[#This Row],[Purchased_Qty]]-tbl_orders[[#This Row],[Other Rep]]</f>
        <v>20</v>
      </c>
      <c r="K17" s="211">
        <f>YEAR(tbl_orders[[#This Row],[InvoiceDate]])</f>
        <v>2023</v>
      </c>
      <c r="L17" s="210" t="str">
        <f>TEXT(tbl_orders[[#This Row],[InvoiceDate]],"mmm")</f>
        <v>Jan</v>
      </c>
      <c r="M17" s="210">
        <f>SUBTOTAL(3,tbl_orders[[#This Row],[Facility]])</f>
        <v>0</v>
      </c>
      <c r="N17" s="210" t="str">
        <f>INDEX(
      tbl_Customers[Facility Type], MATCH(tbl_orders[[#This Row],[Facility]],tbl_Customers[Facility],0))</f>
        <v>Retail Pharmacies</v>
      </c>
      <c r="O1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17" s="210">
        <f>WEEKNUM(tbl_orders[[#This Row],[InvoiceDate]])</f>
        <v>2</v>
      </c>
      <c r="Q17" s="217">
        <f ca="1">IF(
   tbl_orders[[#This Row],[Week]] = 53,
    IF(
        MONTH(DATE(YEAR(TODAY()), 12, 31)) = 12,
        DATE(YEAR(TODAY()), 12, 31 - WEEKDAY(DATE(YEAR(TODAY()), 12, 31)) + 1),
        DATE(YEAR(TODAY()), 1,tbl_orders[[#This Row],[Week]] * 7 - 2 - WEEKDAY(DATE(YEAR(TODAY()), 1, 1)))
    ),
    DATE(YEAR(TODAY()), 1,tbl_orders[[#This Row],[Week]] * 7 - 2 - WEEKDAY(DATE(YEAR(TODAY()), 1, 1)))
)</f>
        <v>45301</v>
      </c>
    </row>
    <row r="18" spans="3:17" hidden="1" thickBot="1" x14ac:dyDescent="0.65">
      <c r="C18" s="147">
        <v>44940</v>
      </c>
      <c r="D18" s="148" t="s">
        <v>195</v>
      </c>
      <c r="E18" s="148" t="s">
        <v>102</v>
      </c>
      <c r="F18" s="149">
        <v>30</v>
      </c>
      <c r="G18" s="149">
        <v>15</v>
      </c>
      <c r="H18" s="150" t="s">
        <v>99</v>
      </c>
      <c r="I18" s="152"/>
      <c r="J18" s="214">
        <f>tbl_orders[[#This Row],[Purchased_Qty]]-tbl_orders[[#This Row],[Other Rep]]</f>
        <v>15</v>
      </c>
      <c r="K18" s="210">
        <f>YEAR(tbl_orders[[#This Row],[InvoiceDate]])</f>
        <v>2023</v>
      </c>
      <c r="L18" s="210" t="str">
        <f>TEXT(tbl_orders[[#This Row],[InvoiceDate]],"mmm")</f>
        <v>Jan</v>
      </c>
      <c r="M18" s="210">
        <f>SUBTOTAL(3,tbl_orders[[#This Row],[Facility]])</f>
        <v>0</v>
      </c>
      <c r="N18" s="210" t="str">
        <f>INDEX(
      tbl_Customers[Facility Type], MATCH(tbl_orders[[#This Row],[Facility]],tbl_Customers[Facility],0))</f>
        <v>Retail Pharmacies</v>
      </c>
      <c r="O1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18" s="210">
        <f>WEEKNUM(tbl_orders[[#This Row],[InvoiceDate]])</f>
        <v>2</v>
      </c>
      <c r="Q18" s="217">
        <f ca="1">IF(
   tbl_orders[[#This Row],[Week]] = 53,
    IF(
        MONTH(DATE(YEAR(TODAY()), 12, 31)) = 12,
        DATE(YEAR(TODAY()), 12, 31 - WEEKDAY(DATE(YEAR(TODAY()), 12, 31)) + 1),
        DATE(YEAR(TODAY()), 1,tbl_orders[[#This Row],[Week]] * 7 - 2 - WEEKDAY(DATE(YEAR(TODAY()), 1, 1)))
    ),
    DATE(YEAR(TODAY()), 1,tbl_orders[[#This Row],[Week]] * 7 - 2 - WEEKDAY(DATE(YEAR(TODAY()), 1, 1)))
)</f>
        <v>45301</v>
      </c>
    </row>
    <row r="19" spans="3:17" hidden="1" thickBot="1" x14ac:dyDescent="0.65">
      <c r="C19" s="147">
        <v>44946</v>
      </c>
      <c r="D19" s="148" t="s">
        <v>106</v>
      </c>
      <c r="E19" s="148" t="s">
        <v>101</v>
      </c>
      <c r="F19" s="149">
        <v>500</v>
      </c>
      <c r="G19" s="149">
        <v>200</v>
      </c>
      <c r="H19" s="150" t="s">
        <v>213</v>
      </c>
      <c r="I19" s="152"/>
      <c r="J19" s="214">
        <f>tbl_orders[[#This Row],[Purchased_Qty]]-tbl_orders[[#This Row],[Other Rep]]</f>
        <v>300</v>
      </c>
      <c r="K19" s="210">
        <f>YEAR(tbl_orders[[#This Row],[InvoiceDate]])</f>
        <v>2023</v>
      </c>
      <c r="L19" s="210" t="str">
        <f>TEXT(tbl_orders[[#This Row],[InvoiceDate]],"mmm")</f>
        <v>Jan</v>
      </c>
      <c r="M19" s="210">
        <f>SUBTOTAL(3,tbl_orders[[#This Row],[Facility]])</f>
        <v>0</v>
      </c>
      <c r="N19" s="210" t="str">
        <f>INDEX(
      tbl_Customers[Facility Type], MATCH(tbl_orders[[#This Row],[Facility]],tbl_Customers[Facility],0))</f>
        <v>Private Hospitals</v>
      </c>
      <c r="O1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19" s="210">
        <f>WEEKNUM(tbl_orders[[#This Row],[InvoiceDate]])</f>
        <v>3</v>
      </c>
      <c r="Q19" s="217">
        <f ca="1">IF(
   tbl_orders[[#This Row],[Week]] = 53,
    IF(
        MONTH(DATE(YEAR(TODAY()), 12, 31)) = 12,
        DATE(YEAR(TODAY()), 12, 31 - WEEKDAY(DATE(YEAR(TODAY()), 12, 31)) + 1),
        DATE(YEAR(TODAY()), 1,tbl_orders[[#This Row],[Week]] * 7 - 2 - WEEKDAY(DATE(YEAR(TODAY()), 1, 1)))
    ),
    DATE(YEAR(TODAY()), 1,tbl_orders[[#This Row],[Week]] * 7 - 2 - WEEKDAY(DATE(YEAR(TODAY()), 1, 1)))
)</f>
        <v>45308</v>
      </c>
    </row>
    <row r="20" spans="3:17" hidden="1" thickBot="1" x14ac:dyDescent="0.65">
      <c r="C20" s="147">
        <v>44946</v>
      </c>
      <c r="D20" s="148" t="s">
        <v>113</v>
      </c>
      <c r="E20" s="148" t="s">
        <v>102</v>
      </c>
      <c r="F20" s="149">
        <v>20</v>
      </c>
      <c r="G20" s="149">
        <v>0</v>
      </c>
      <c r="H20" s="150" t="s">
        <v>99</v>
      </c>
      <c r="I20" s="152"/>
      <c r="J20" s="214">
        <f>tbl_orders[[#This Row],[Purchased_Qty]]-tbl_orders[[#This Row],[Other Rep]]</f>
        <v>20</v>
      </c>
      <c r="K20" s="210">
        <f>YEAR(tbl_orders[[#This Row],[InvoiceDate]])</f>
        <v>2023</v>
      </c>
      <c r="L20" s="210" t="str">
        <f>TEXT(tbl_orders[[#This Row],[InvoiceDate]],"mmm")</f>
        <v>Jan</v>
      </c>
      <c r="M20" s="210">
        <f>SUBTOTAL(3,tbl_orders[[#This Row],[Facility]])</f>
        <v>0</v>
      </c>
      <c r="N20" s="210" t="str">
        <f>INDEX(
      tbl_Customers[Facility Type], MATCH(tbl_orders[[#This Row],[Facility]],tbl_Customers[Facility],0))</f>
        <v>Private Hospitals</v>
      </c>
      <c r="O2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20" s="210">
        <f>WEEKNUM(tbl_orders[[#This Row],[InvoiceDate]])</f>
        <v>3</v>
      </c>
      <c r="Q20" s="217">
        <f ca="1">IF(
   tbl_orders[[#This Row],[Week]] = 53,
    IF(
        MONTH(DATE(YEAR(TODAY()), 12, 31)) = 12,
        DATE(YEAR(TODAY()), 12, 31 - WEEKDAY(DATE(YEAR(TODAY()), 12, 31)) + 1),
        DATE(YEAR(TODAY()), 1,tbl_orders[[#This Row],[Week]] * 7 - 2 - WEEKDAY(DATE(YEAR(TODAY()), 1, 1)))
    ),
    DATE(YEAR(TODAY()), 1,tbl_orders[[#This Row],[Week]] * 7 - 2 - WEEKDAY(DATE(YEAR(TODAY()), 1, 1)))
)</f>
        <v>45308</v>
      </c>
    </row>
    <row r="21" spans="3:17" hidden="1" thickBot="1" x14ac:dyDescent="0.65">
      <c r="C21" s="147">
        <v>44946</v>
      </c>
      <c r="D21" s="148" t="s">
        <v>182</v>
      </c>
      <c r="E21" s="148" t="s">
        <v>102</v>
      </c>
      <c r="F21" s="149">
        <v>20</v>
      </c>
      <c r="G21" s="149">
        <v>0</v>
      </c>
      <c r="H21" s="150" t="s">
        <v>99</v>
      </c>
      <c r="I21" s="152"/>
      <c r="J21" s="214">
        <f>tbl_orders[[#This Row],[Purchased_Qty]]-tbl_orders[[#This Row],[Other Rep]]</f>
        <v>20</v>
      </c>
      <c r="K21" s="210">
        <f>YEAR(tbl_orders[[#This Row],[InvoiceDate]])</f>
        <v>2023</v>
      </c>
      <c r="L21" s="210" t="str">
        <f>TEXT(tbl_orders[[#This Row],[InvoiceDate]],"mmm")</f>
        <v>Jan</v>
      </c>
      <c r="M21" s="210">
        <f>SUBTOTAL(3,tbl_orders[[#This Row],[Facility]])</f>
        <v>0</v>
      </c>
      <c r="N21" s="210" t="str">
        <f>INDEX(
      tbl_Customers[Facility Type], MATCH(tbl_orders[[#This Row],[Facility]],tbl_Customers[Facility],0))</f>
        <v>Retail Pharmacies</v>
      </c>
      <c r="O2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21" s="210">
        <f>WEEKNUM(tbl_orders[[#This Row],[InvoiceDate]])</f>
        <v>3</v>
      </c>
      <c r="Q21" s="217">
        <f ca="1">IF(
   tbl_orders[[#This Row],[Week]] = 53,
    IF(
        MONTH(DATE(YEAR(TODAY()), 12, 31)) = 12,
        DATE(YEAR(TODAY()), 12, 31 - WEEKDAY(DATE(YEAR(TODAY()), 12, 31)) + 1),
        DATE(YEAR(TODAY()), 1,tbl_orders[[#This Row],[Week]] * 7 - 2 - WEEKDAY(DATE(YEAR(TODAY()), 1, 1)))
    ),
    DATE(YEAR(TODAY()), 1,tbl_orders[[#This Row],[Week]] * 7 - 2 - WEEKDAY(DATE(YEAR(TODAY()), 1, 1)))
)</f>
        <v>45308</v>
      </c>
    </row>
    <row r="22" spans="3:17" hidden="1" thickBot="1" x14ac:dyDescent="0.65">
      <c r="C22" s="147">
        <v>44946</v>
      </c>
      <c r="D22" s="148" t="s">
        <v>96</v>
      </c>
      <c r="E22" s="148" t="s">
        <v>100</v>
      </c>
      <c r="F22" s="149">
        <v>100</v>
      </c>
      <c r="G22" s="149">
        <v>50</v>
      </c>
      <c r="H22" s="150" t="s">
        <v>99</v>
      </c>
      <c r="I22" s="152"/>
      <c r="J22" s="214">
        <f>tbl_orders[[#This Row],[Purchased_Qty]]-tbl_orders[[#This Row],[Other Rep]]</f>
        <v>50</v>
      </c>
      <c r="K22" s="210">
        <f>YEAR(tbl_orders[[#This Row],[InvoiceDate]])</f>
        <v>2023</v>
      </c>
      <c r="L22" s="210" t="str">
        <f>TEXT(tbl_orders[[#This Row],[InvoiceDate]],"mmm")</f>
        <v>Jan</v>
      </c>
      <c r="M22" s="210">
        <f>SUBTOTAL(3,tbl_orders[[#This Row],[Facility]])</f>
        <v>0</v>
      </c>
      <c r="N22" s="210" t="str">
        <f>INDEX(
      tbl_Customers[Facility Type], MATCH(tbl_orders[[#This Row],[Facility]],tbl_Customers[Facility],0))</f>
        <v>Retail Pharmacies</v>
      </c>
      <c r="O2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22" s="210">
        <f>WEEKNUM(tbl_orders[[#This Row],[InvoiceDate]])</f>
        <v>3</v>
      </c>
      <c r="Q22" s="217">
        <f ca="1">IF(
   tbl_orders[[#This Row],[Week]] = 53,
    IF(
        MONTH(DATE(YEAR(TODAY()), 12, 31)) = 12,
        DATE(YEAR(TODAY()), 12, 31 - WEEKDAY(DATE(YEAR(TODAY()), 12, 31)) + 1),
        DATE(YEAR(TODAY()), 1,tbl_orders[[#This Row],[Week]] * 7 - 2 - WEEKDAY(DATE(YEAR(TODAY()), 1, 1)))
    ),
    DATE(YEAR(TODAY()), 1,tbl_orders[[#This Row],[Week]] * 7 - 2 - WEEKDAY(DATE(YEAR(TODAY()), 1, 1)))
)</f>
        <v>45308</v>
      </c>
    </row>
    <row r="23" spans="3:17" hidden="1" thickBot="1" x14ac:dyDescent="0.65">
      <c r="C23" s="147">
        <v>44946</v>
      </c>
      <c r="D23" s="148" t="s">
        <v>96</v>
      </c>
      <c r="E23" s="148" t="s">
        <v>101</v>
      </c>
      <c r="F23" s="149">
        <v>100</v>
      </c>
      <c r="G23" s="149">
        <v>50</v>
      </c>
      <c r="H23" s="150" t="s">
        <v>99</v>
      </c>
      <c r="I23" s="152"/>
      <c r="J23" s="214">
        <f>tbl_orders[[#This Row],[Purchased_Qty]]-tbl_orders[[#This Row],[Other Rep]]</f>
        <v>50</v>
      </c>
      <c r="K23" s="210">
        <f>YEAR(tbl_orders[[#This Row],[InvoiceDate]])</f>
        <v>2023</v>
      </c>
      <c r="L23" s="210" t="str">
        <f>TEXT(tbl_orders[[#This Row],[InvoiceDate]],"mmm")</f>
        <v>Jan</v>
      </c>
      <c r="M23" s="210">
        <f>SUBTOTAL(3,tbl_orders[[#This Row],[Facility]])</f>
        <v>0</v>
      </c>
      <c r="N23" s="210" t="str">
        <f>INDEX(
      tbl_Customers[Facility Type], MATCH(tbl_orders[[#This Row],[Facility]],tbl_Customers[Facility],0))</f>
        <v>Retail Pharmacies</v>
      </c>
      <c r="O2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23" s="210">
        <f>WEEKNUM(tbl_orders[[#This Row],[InvoiceDate]])</f>
        <v>3</v>
      </c>
      <c r="Q23" s="217">
        <f ca="1">IF(
   tbl_orders[[#This Row],[Week]] = 53,
    IF(
        MONTH(DATE(YEAR(TODAY()), 12, 31)) = 12,
        DATE(YEAR(TODAY()), 12, 31 - WEEKDAY(DATE(YEAR(TODAY()), 12, 31)) + 1),
        DATE(YEAR(TODAY()), 1,tbl_orders[[#This Row],[Week]] * 7 - 2 - WEEKDAY(DATE(YEAR(TODAY()), 1, 1)))
    ),
    DATE(YEAR(TODAY()), 1,tbl_orders[[#This Row],[Week]] * 7 - 2 - WEEKDAY(DATE(YEAR(TODAY()), 1, 1)))
)</f>
        <v>45308</v>
      </c>
    </row>
    <row r="24" spans="3:17" hidden="1" thickBot="1" x14ac:dyDescent="0.65">
      <c r="C24" s="147">
        <v>44950</v>
      </c>
      <c r="D24" s="148" t="s">
        <v>205</v>
      </c>
      <c r="E24" s="148" t="s">
        <v>36</v>
      </c>
      <c r="F24" s="149">
        <v>3</v>
      </c>
      <c r="G24" s="149">
        <v>0</v>
      </c>
      <c r="H24" s="150" t="s">
        <v>99</v>
      </c>
      <c r="I24" s="152"/>
      <c r="J24" s="214">
        <f>tbl_orders[[#This Row],[Purchased_Qty]]-tbl_orders[[#This Row],[Other Rep]]</f>
        <v>3</v>
      </c>
      <c r="K24" s="210">
        <f>YEAR(tbl_orders[[#This Row],[InvoiceDate]])</f>
        <v>2023</v>
      </c>
      <c r="L24" s="210" t="str">
        <f>TEXT(tbl_orders[[#This Row],[InvoiceDate]],"mmm")</f>
        <v>Jan</v>
      </c>
      <c r="M24" s="210">
        <f>SUBTOTAL(3,tbl_orders[[#This Row],[Facility]])</f>
        <v>0</v>
      </c>
      <c r="N24" s="210" t="str">
        <f>INDEX(
      tbl_Customers[Facility Type], MATCH(tbl_orders[[#This Row],[Facility]],tbl_Customers[Facility],0))</f>
        <v>Wholesale Pharmacies</v>
      </c>
      <c r="O2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24" s="210">
        <f>WEEKNUM(tbl_orders[[#This Row],[InvoiceDate]])</f>
        <v>4</v>
      </c>
      <c r="Q24"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25" spans="3:17" hidden="1" thickBot="1" x14ac:dyDescent="0.65">
      <c r="C25" s="147">
        <v>44950</v>
      </c>
      <c r="D25" s="148" t="s">
        <v>205</v>
      </c>
      <c r="E25" s="148" t="s">
        <v>100</v>
      </c>
      <c r="F25" s="149">
        <v>3</v>
      </c>
      <c r="G25" s="149">
        <v>0</v>
      </c>
      <c r="H25" s="150" t="s">
        <v>99</v>
      </c>
      <c r="I25" s="151"/>
      <c r="J25" s="214">
        <f>tbl_orders[[#This Row],[Purchased_Qty]]-tbl_orders[[#This Row],[Other Rep]]</f>
        <v>3</v>
      </c>
      <c r="K25" s="211">
        <f>YEAR(tbl_orders[[#This Row],[InvoiceDate]])</f>
        <v>2023</v>
      </c>
      <c r="L25" s="210" t="str">
        <f>TEXT(tbl_orders[[#This Row],[InvoiceDate]],"mmm")</f>
        <v>Jan</v>
      </c>
      <c r="M25" s="210">
        <f>SUBTOTAL(3,tbl_orders[[#This Row],[Facility]])</f>
        <v>0</v>
      </c>
      <c r="N25" s="210" t="str">
        <f>INDEX(
      tbl_Customers[Facility Type], MATCH(tbl_orders[[#This Row],[Facility]],tbl_Customers[Facility],0))</f>
        <v>Wholesale Pharmacies</v>
      </c>
      <c r="O2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25" s="210">
        <f>WEEKNUM(tbl_orders[[#This Row],[InvoiceDate]])</f>
        <v>4</v>
      </c>
      <c r="Q25"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26" spans="3:17" hidden="1" thickBot="1" x14ac:dyDescent="0.65">
      <c r="C26" s="147">
        <v>44950</v>
      </c>
      <c r="D26" s="148" t="s">
        <v>205</v>
      </c>
      <c r="E26" s="148" t="s">
        <v>101</v>
      </c>
      <c r="F26" s="149">
        <v>3</v>
      </c>
      <c r="G26" s="149">
        <v>0</v>
      </c>
      <c r="H26" s="150" t="s">
        <v>99</v>
      </c>
      <c r="I26" s="151"/>
      <c r="J26" s="214">
        <f>tbl_orders[[#This Row],[Purchased_Qty]]-tbl_orders[[#This Row],[Other Rep]]</f>
        <v>3</v>
      </c>
      <c r="K26" s="211">
        <f>YEAR(tbl_orders[[#This Row],[InvoiceDate]])</f>
        <v>2023</v>
      </c>
      <c r="L26" s="210" t="str">
        <f>TEXT(tbl_orders[[#This Row],[InvoiceDate]],"mmm")</f>
        <v>Jan</v>
      </c>
      <c r="M26" s="210">
        <f>SUBTOTAL(3,tbl_orders[[#This Row],[Facility]])</f>
        <v>0</v>
      </c>
      <c r="N26" s="210" t="str">
        <f>INDEX(
      tbl_Customers[Facility Type], MATCH(tbl_orders[[#This Row],[Facility]],tbl_Customers[Facility],0))</f>
        <v>Wholesale Pharmacies</v>
      </c>
      <c r="O2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26" s="210">
        <f>WEEKNUM(tbl_orders[[#This Row],[InvoiceDate]])</f>
        <v>4</v>
      </c>
      <c r="Q26"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27" spans="3:17" hidden="1" thickBot="1" x14ac:dyDescent="0.65">
      <c r="C27" s="147">
        <v>44950</v>
      </c>
      <c r="D27" s="148" t="s">
        <v>206</v>
      </c>
      <c r="E27" s="148" t="s">
        <v>36</v>
      </c>
      <c r="F27" s="149">
        <v>3</v>
      </c>
      <c r="G27" s="149">
        <v>0</v>
      </c>
      <c r="H27" s="150" t="s">
        <v>99</v>
      </c>
      <c r="I27" s="151"/>
      <c r="J27" s="214">
        <f>tbl_orders[[#This Row],[Purchased_Qty]]-tbl_orders[[#This Row],[Other Rep]]</f>
        <v>3</v>
      </c>
      <c r="K27" s="211">
        <f>YEAR(tbl_orders[[#This Row],[InvoiceDate]])</f>
        <v>2023</v>
      </c>
      <c r="L27" s="210" t="str">
        <f>TEXT(tbl_orders[[#This Row],[InvoiceDate]],"mmm")</f>
        <v>Jan</v>
      </c>
      <c r="M27" s="210">
        <f>SUBTOTAL(3,tbl_orders[[#This Row],[Facility]])</f>
        <v>0</v>
      </c>
      <c r="N27" s="210" t="str">
        <f>INDEX(
      tbl_Customers[Facility Type], MATCH(tbl_orders[[#This Row],[Facility]],tbl_Customers[Facility],0))</f>
        <v>Wholesale Pharmacies</v>
      </c>
      <c r="O2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27" s="210">
        <f>WEEKNUM(tbl_orders[[#This Row],[InvoiceDate]])</f>
        <v>4</v>
      </c>
      <c r="Q27"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28" spans="3:17" hidden="1" thickBot="1" x14ac:dyDescent="0.65">
      <c r="C28" s="147">
        <v>44950</v>
      </c>
      <c r="D28" s="148" t="s">
        <v>206</v>
      </c>
      <c r="E28" s="148" t="s">
        <v>100</v>
      </c>
      <c r="F28" s="149">
        <v>3</v>
      </c>
      <c r="G28" s="149">
        <v>0</v>
      </c>
      <c r="H28" s="150" t="s">
        <v>99</v>
      </c>
      <c r="I28" s="151"/>
      <c r="J28" s="214">
        <f>tbl_orders[[#This Row],[Purchased_Qty]]-tbl_orders[[#This Row],[Other Rep]]</f>
        <v>3</v>
      </c>
      <c r="K28" s="211">
        <f>YEAR(tbl_orders[[#This Row],[InvoiceDate]])</f>
        <v>2023</v>
      </c>
      <c r="L28" s="210" t="str">
        <f>TEXT(tbl_orders[[#This Row],[InvoiceDate]],"mmm")</f>
        <v>Jan</v>
      </c>
      <c r="M28" s="210">
        <f>SUBTOTAL(3,tbl_orders[[#This Row],[Facility]])</f>
        <v>0</v>
      </c>
      <c r="N28" s="210" t="str">
        <f>INDEX(
      tbl_Customers[Facility Type], MATCH(tbl_orders[[#This Row],[Facility]],tbl_Customers[Facility],0))</f>
        <v>Wholesale Pharmacies</v>
      </c>
      <c r="O2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28" s="210">
        <f>WEEKNUM(tbl_orders[[#This Row],[InvoiceDate]])</f>
        <v>4</v>
      </c>
      <c r="Q28"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29" spans="3:17" hidden="1" thickBot="1" x14ac:dyDescent="0.65">
      <c r="C29" s="147">
        <v>44950</v>
      </c>
      <c r="D29" s="148" t="s">
        <v>206</v>
      </c>
      <c r="E29" s="148" t="s">
        <v>101</v>
      </c>
      <c r="F29" s="149">
        <v>3</v>
      </c>
      <c r="G29" s="149">
        <v>0</v>
      </c>
      <c r="H29" s="150" t="s">
        <v>99</v>
      </c>
      <c r="I29" s="152"/>
      <c r="J29" s="214">
        <f>tbl_orders[[#This Row],[Purchased_Qty]]-tbl_orders[[#This Row],[Other Rep]]</f>
        <v>3</v>
      </c>
      <c r="K29" s="210">
        <f>YEAR(tbl_orders[[#This Row],[InvoiceDate]])</f>
        <v>2023</v>
      </c>
      <c r="L29" s="210" t="str">
        <f>TEXT(tbl_orders[[#This Row],[InvoiceDate]],"mmm")</f>
        <v>Jan</v>
      </c>
      <c r="M29" s="210">
        <f>SUBTOTAL(3,tbl_orders[[#This Row],[Facility]])</f>
        <v>0</v>
      </c>
      <c r="N29" s="210" t="str">
        <f>INDEX(
      tbl_Customers[Facility Type], MATCH(tbl_orders[[#This Row],[Facility]],tbl_Customers[Facility],0))</f>
        <v>Wholesale Pharmacies</v>
      </c>
      <c r="O2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29" s="210">
        <f>WEEKNUM(tbl_orders[[#This Row],[InvoiceDate]])</f>
        <v>4</v>
      </c>
      <c r="Q29"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0" spans="3:17" hidden="1" thickBot="1" x14ac:dyDescent="0.65">
      <c r="C30" s="147">
        <v>44952</v>
      </c>
      <c r="D30" s="148" t="s">
        <v>204</v>
      </c>
      <c r="E30" s="148" t="s">
        <v>100</v>
      </c>
      <c r="F30" s="149">
        <v>2</v>
      </c>
      <c r="G30" s="149">
        <v>0</v>
      </c>
      <c r="H30" s="150" t="s">
        <v>99</v>
      </c>
      <c r="I30" s="152"/>
      <c r="J30" s="214">
        <f>tbl_orders[[#This Row],[Purchased_Qty]]-tbl_orders[[#This Row],[Other Rep]]</f>
        <v>2</v>
      </c>
      <c r="K30" s="210">
        <f>YEAR(tbl_orders[[#This Row],[InvoiceDate]])</f>
        <v>2023</v>
      </c>
      <c r="L30" s="210" t="str">
        <f>TEXT(tbl_orders[[#This Row],[InvoiceDate]],"mmm")</f>
        <v>Jan</v>
      </c>
      <c r="M30" s="210">
        <f>SUBTOTAL(3,tbl_orders[[#This Row],[Facility]])</f>
        <v>0</v>
      </c>
      <c r="N30" s="210" t="str">
        <f>INDEX(
      tbl_Customers[Facility Type], MATCH(tbl_orders[[#This Row],[Facility]],tbl_Customers[Facility],0))</f>
        <v>Wholesale Pharmacies</v>
      </c>
      <c r="O3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0" s="210">
        <f>WEEKNUM(tbl_orders[[#This Row],[InvoiceDate]])</f>
        <v>4</v>
      </c>
      <c r="Q30"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1" spans="3:17" hidden="1" thickBot="1" x14ac:dyDescent="0.65">
      <c r="C31" s="147">
        <v>44952</v>
      </c>
      <c r="D31" s="148" t="s">
        <v>204</v>
      </c>
      <c r="E31" s="148" t="s">
        <v>101</v>
      </c>
      <c r="F31" s="149">
        <v>2</v>
      </c>
      <c r="G31" s="149">
        <v>0</v>
      </c>
      <c r="H31" s="150" t="s">
        <v>99</v>
      </c>
      <c r="I31" s="152"/>
      <c r="J31" s="214">
        <f>tbl_orders[[#This Row],[Purchased_Qty]]-tbl_orders[[#This Row],[Other Rep]]</f>
        <v>2</v>
      </c>
      <c r="K31" s="210">
        <f>YEAR(tbl_orders[[#This Row],[InvoiceDate]])</f>
        <v>2023</v>
      </c>
      <c r="L31" s="210" t="str">
        <f>TEXT(tbl_orders[[#This Row],[InvoiceDate]],"mmm")</f>
        <v>Jan</v>
      </c>
      <c r="M31" s="210">
        <f>SUBTOTAL(3,tbl_orders[[#This Row],[Facility]])</f>
        <v>0</v>
      </c>
      <c r="N31" s="210" t="str">
        <f>INDEX(
      tbl_Customers[Facility Type], MATCH(tbl_orders[[#This Row],[Facility]],tbl_Customers[Facility],0))</f>
        <v>Wholesale Pharmacies</v>
      </c>
      <c r="O3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1" s="210">
        <f>WEEKNUM(tbl_orders[[#This Row],[InvoiceDate]])</f>
        <v>4</v>
      </c>
      <c r="Q31"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2" spans="3:17" hidden="1" thickBot="1" x14ac:dyDescent="0.65">
      <c r="C32" s="147">
        <v>44953</v>
      </c>
      <c r="D32" s="148" t="s">
        <v>92</v>
      </c>
      <c r="E32" s="148" t="s">
        <v>101</v>
      </c>
      <c r="F32" s="149">
        <v>20</v>
      </c>
      <c r="G32" s="149">
        <v>0</v>
      </c>
      <c r="H32" s="150" t="s">
        <v>99</v>
      </c>
      <c r="I32" s="152"/>
      <c r="J32" s="214">
        <f>tbl_orders[[#This Row],[Purchased_Qty]]-tbl_orders[[#This Row],[Other Rep]]</f>
        <v>20</v>
      </c>
      <c r="K32" s="210">
        <f>YEAR(tbl_orders[[#This Row],[InvoiceDate]])</f>
        <v>2023</v>
      </c>
      <c r="L32" s="210" t="str">
        <f>TEXT(tbl_orders[[#This Row],[InvoiceDate]],"mmm")</f>
        <v>Jan</v>
      </c>
      <c r="M32" s="210">
        <f>SUBTOTAL(3,tbl_orders[[#This Row],[Facility]])</f>
        <v>0</v>
      </c>
      <c r="N32" s="210" t="str">
        <f>INDEX(
      tbl_Customers[Facility Type], MATCH(tbl_orders[[#This Row],[Facility]],tbl_Customers[Facility],0))</f>
        <v>Retail Pharmacies</v>
      </c>
      <c r="O3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2" s="210">
        <f>WEEKNUM(tbl_orders[[#This Row],[InvoiceDate]])</f>
        <v>4</v>
      </c>
      <c r="Q32"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3" spans="3:17" hidden="1" thickBot="1" x14ac:dyDescent="0.65">
      <c r="C33" s="147">
        <v>44953</v>
      </c>
      <c r="D33" s="148" t="s">
        <v>195</v>
      </c>
      <c r="E33" s="148" t="s">
        <v>100</v>
      </c>
      <c r="F33" s="149">
        <v>40</v>
      </c>
      <c r="G33" s="149">
        <v>20</v>
      </c>
      <c r="H33" s="150" t="s">
        <v>99</v>
      </c>
      <c r="I33" s="152"/>
      <c r="J33" s="214">
        <f>tbl_orders[[#This Row],[Purchased_Qty]]-tbl_orders[[#This Row],[Other Rep]]</f>
        <v>20</v>
      </c>
      <c r="K33" s="210">
        <f>YEAR(tbl_orders[[#This Row],[InvoiceDate]])</f>
        <v>2023</v>
      </c>
      <c r="L33" s="210" t="str">
        <f>TEXT(tbl_orders[[#This Row],[InvoiceDate]],"mmm")</f>
        <v>Jan</v>
      </c>
      <c r="M33" s="210">
        <f>SUBTOTAL(3,tbl_orders[[#This Row],[Facility]])</f>
        <v>0</v>
      </c>
      <c r="N33" s="210" t="str">
        <f>INDEX(
      tbl_Customers[Facility Type], MATCH(tbl_orders[[#This Row],[Facility]],tbl_Customers[Facility],0))</f>
        <v>Retail Pharmacies</v>
      </c>
      <c r="O3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3" s="210">
        <f>WEEKNUM(tbl_orders[[#This Row],[InvoiceDate]])</f>
        <v>4</v>
      </c>
      <c r="Q33"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4" spans="3:17" hidden="1" thickBot="1" x14ac:dyDescent="0.65">
      <c r="C34" s="147">
        <v>44953</v>
      </c>
      <c r="D34" s="148" t="s">
        <v>195</v>
      </c>
      <c r="E34" s="148" t="s">
        <v>36</v>
      </c>
      <c r="F34" s="149">
        <v>20</v>
      </c>
      <c r="G34" s="149">
        <v>10</v>
      </c>
      <c r="H34" s="150" t="s">
        <v>99</v>
      </c>
      <c r="I34" s="151"/>
      <c r="J34" s="214">
        <f>tbl_orders[[#This Row],[Purchased_Qty]]-tbl_orders[[#This Row],[Other Rep]]</f>
        <v>10</v>
      </c>
      <c r="K34" s="211">
        <f>YEAR(tbl_orders[[#This Row],[InvoiceDate]])</f>
        <v>2023</v>
      </c>
      <c r="L34" s="210" t="str">
        <f>TEXT(tbl_orders[[#This Row],[InvoiceDate]],"mmm")</f>
        <v>Jan</v>
      </c>
      <c r="M34" s="210">
        <f>SUBTOTAL(3,tbl_orders[[#This Row],[Facility]])</f>
        <v>0</v>
      </c>
      <c r="N34" s="210" t="str">
        <f>INDEX(
      tbl_Customers[Facility Type], MATCH(tbl_orders[[#This Row],[Facility]],tbl_Customers[Facility],0))</f>
        <v>Retail Pharmacies</v>
      </c>
      <c r="O3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4" s="210">
        <f>WEEKNUM(tbl_orders[[#This Row],[InvoiceDate]])</f>
        <v>4</v>
      </c>
      <c r="Q34"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5" spans="3:17" hidden="1" thickBot="1" x14ac:dyDescent="0.65">
      <c r="C35" s="147">
        <v>44954</v>
      </c>
      <c r="D35" s="148" t="s">
        <v>209</v>
      </c>
      <c r="E35" s="148" t="s">
        <v>36</v>
      </c>
      <c r="F35" s="149">
        <v>2</v>
      </c>
      <c r="G35" s="149">
        <v>0</v>
      </c>
      <c r="H35" s="150" t="s">
        <v>99</v>
      </c>
      <c r="I35" s="151"/>
      <c r="J35" s="214">
        <f>tbl_orders[[#This Row],[Purchased_Qty]]-tbl_orders[[#This Row],[Other Rep]]</f>
        <v>2</v>
      </c>
      <c r="K35" s="211">
        <f>YEAR(tbl_orders[[#This Row],[InvoiceDate]])</f>
        <v>2023</v>
      </c>
      <c r="L35" s="210" t="str">
        <f>TEXT(tbl_orders[[#This Row],[InvoiceDate]],"mmm")</f>
        <v>Jan</v>
      </c>
      <c r="M35" s="210">
        <f>SUBTOTAL(3,tbl_orders[[#This Row],[Facility]])</f>
        <v>0</v>
      </c>
      <c r="N35" s="210" t="str">
        <f>INDEX(
      tbl_Customers[Facility Type], MATCH(tbl_orders[[#This Row],[Facility]],tbl_Customers[Facility],0))</f>
        <v>Wholesale Pharmacies</v>
      </c>
      <c r="O3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5" s="210">
        <f>WEEKNUM(tbl_orders[[#This Row],[InvoiceDate]])</f>
        <v>4</v>
      </c>
      <c r="Q35"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6" spans="3:17" hidden="1" thickBot="1" x14ac:dyDescent="0.65">
      <c r="C36" s="147">
        <v>44954</v>
      </c>
      <c r="D36" s="148" t="s">
        <v>209</v>
      </c>
      <c r="E36" s="148" t="s">
        <v>100</v>
      </c>
      <c r="F36" s="149">
        <v>2</v>
      </c>
      <c r="G36" s="149">
        <v>0</v>
      </c>
      <c r="H36" s="150" t="s">
        <v>99</v>
      </c>
      <c r="I36" s="151"/>
      <c r="J36" s="214">
        <f>tbl_orders[[#This Row],[Purchased_Qty]]-tbl_orders[[#This Row],[Other Rep]]</f>
        <v>2</v>
      </c>
      <c r="K36" s="211">
        <f>YEAR(tbl_orders[[#This Row],[InvoiceDate]])</f>
        <v>2023</v>
      </c>
      <c r="L36" s="210" t="str">
        <f>TEXT(tbl_orders[[#This Row],[InvoiceDate]],"mmm")</f>
        <v>Jan</v>
      </c>
      <c r="M36" s="210">
        <f>SUBTOTAL(3,tbl_orders[[#This Row],[Facility]])</f>
        <v>0</v>
      </c>
      <c r="N36" s="210" t="str">
        <f>INDEX(
      tbl_Customers[Facility Type], MATCH(tbl_orders[[#This Row],[Facility]],tbl_Customers[Facility],0))</f>
        <v>Wholesale Pharmacies</v>
      </c>
      <c r="O3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6" s="210">
        <f>WEEKNUM(tbl_orders[[#This Row],[InvoiceDate]])</f>
        <v>4</v>
      </c>
      <c r="Q36"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7" spans="3:17" hidden="1" thickBot="1" x14ac:dyDescent="0.65">
      <c r="C37" s="147">
        <v>44954</v>
      </c>
      <c r="D37" s="148" t="s">
        <v>209</v>
      </c>
      <c r="E37" s="148" t="s">
        <v>101</v>
      </c>
      <c r="F37" s="149">
        <v>2</v>
      </c>
      <c r="G37" s="149">
        <v>0</v>
      </c>
      <c r="H37" s="150" t="s">
        <v>99</v>
      </c>
      <c r="I37" s="152"/>
      <c r="J37" s="214">
        <f>tbl_orders[[#This Row],[Purchased_Qty]]-tbl_orders[[#This Row],[Other Rep]]</f>
        <v>2</v>
      </c>
      <c r="K37" s="210">
        <f>YEAR(tbl_orders[[#This Row],[InvoiceDate]])</f>
        <v>2023</v>
      </c>
      <c r="L37" s="210" t="str">
        <f>TEXT(tbl_orders[[#This Row],[InvoiceDate]],"mmm")</f>
        <v>Jan</v>
      </c>
      <c r="M37" s="210">
        <f>SUBTOTAL(3,tbl_orders[[#This Row],[Facility]])</f>
        <v>0</v>
      </c>
      <c r="N37" s="210" t="str">
        <f>INDEX(
      tbl_Customers[Facility Type], MATCH(tbl_orders[[#This Row],[Facility]],tbl_Customers[Facility],0))</f>
        <v>Wholesale Pharmacies</v>
      </c>
      <c r="O3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7" s="210">
        <f>WEEKNUM(tbl_orders[[#This Row],[InvoiceDate]])</f>
        <v>4</v>
      </c>
      <c r="Q37"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8" spans="3:17" hidden="1" thickBot="1" x14ac:dyDescent="0.65">
      <c r="C38" s="147">
        <v>44956</v>
      </c>
      <c r="D38" s="148" t="s">
        <v>210</v>
      </c>
      <c r="E38" s="148" t="s">
        <v>36</v>
      </c>
      <c r="F38" s="149">
        <v>3</v>
      </c>
      <c r="G38" s="149">
        <v>0</v>
      </c>
      <c r="H38" s="150" t="s">
        <v>99</v>
      </c>
      <c r="I38" s="152"/>
      <c r="J38" s="214">
        <f>tbl_orders[[#This Row],[Purchased_Qty]]-tbl_orders[[#This Row],[Other Rep]]</f>
        <v>3</v>
      </c>
      <c r="K38" s="210">
        <f>YEAR(tbl_orders[[#This Row],[InvoiceDate]])</f>
        <v>2023</v>
      </c>
      <c r="L38" s="210" t="str">
        <f>TEXT(tbl_orders[[#This Row],[InvoiceDate]],"mmm")</f>
        <v>Jan</v>
      </c>
      <c r="M38" s="210">
        <f>SUBTOTAL(3,tbl_orders[[#This Row],[Facility]])</f>
        <v>0</v>
      </c>
      <c r="N38" s="210" t="str">
        <f>INDEX(
      tbl_Customers[Facility Type], MATCH(tbl_orders[[#This Row],[Facility]],tbl_Customers[Facility],0))</f>
        <v>Wholesale Pharmacies</v>
      </c>
      <c r="O3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8" s="210">
        <f>WEEKNUM(tbl_orders[[#This Row],[InvoiceDate]])</f>
        <v>5</v>
      </c>
      <c r="Q38"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9" spans="3:17" hidden="1" thickBot="1" x14ac:dyDescent="0.65">
      <c r="C39" s="147">
        <v>44956</v>
      </c>
      <c r="D39" s="148" t="s">
        <v>210</v>
      </c>
      <c r="E39" s="148" t="s">
        <v>101</v>
      </c>
      <c r="F39" s="149">
        <v>3</v>
      </c>
      <c r="G39" s="149">
        <v>0</v>
      </c>
      <c r="H39" s="150" t="s">
        <v>99</v>
      </c>
      <c r="I39" s="152"/>
      <c r="J39" s="214">
        <f>tbl_orders[[#This Row],[Purchased_Qty]]-tbl_orders[[#This Row],[Other Rep]]</f>
        <v>3</v>
      </c>
      <c r="K39" s="210">
        <f>YEAR(tbl_orders[[#This Row],[InvoiceDate]])</f>
        <v>2023</v>
      </c>
      <c r="L39" s="210" t="str">
        <f>TEXT(tbl_orders[[#This Row],[InvoiceDate]],"mmm")</f>
        <v>Jan</v>
      </c>
      <c r="M39" s="210">
        <f>SUBTOTAL(3,tbl_orders[[#This Row],[Facility]])</f>
        <v>0</v>
      </c>
      <c r="N39" s="210" t="str">
        <f>INDEX(
      tbl_Customers[Facility Type], MATCH(tbl_orders[[#This Row],[Facility]],tbl_Customers[Facility],0))</f>
        <v>Wholesale Pharmacies</v>
      </c>
      <c r="O3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9" s="210">
        <f>WEEKNUM(tbl_orders[[#This Row],[InvoiceDate]])</f>
        <v>5</v>
      </c>
      <c r="Q39"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40" spans="3:17" hidden="1" thickBot="1" x14ac:dyDescent="0.65">
      <c r="C40" s="147">
        <v>44957</v>
      </c>
      <c r="D40" s="148" t="s">
        <v>495</v>
      </c>
      <c r="E40" s="148" t="s">
        <v>102</v>
      </c>
      <c r="F40" s="149">
        <v>10</v>
      </c>
      <c r="G40" s="149">
        <v>0</v>
      </c>
      <c r="H40" s="150" t="s">
        <v>99</v>
      </c>
      <c r="I40" s="152"/>
      <c r="J40" s="214">
        <f>tbl_orders[[#This Row],[Purchased_Qty]]-tbl_orders[[#This Row],[Other Rep]]</f>
        <v>10</v>
      </c>
      <c r="K40" s="210">
        <f>YEAR(tbl_orders[[#This Row],[InvoiceDate]])</f>
        <v>2023</v>
      </c>
      <c r="L40" s="210" t="str">
        <f>TEXT(tbl_orders[[#This Row],[InvoiceDate]],"mmm")</f>
        <v>Jan</v>
      </c>
      <c r="M40" s="210">
        <f>SUBTOTAL(3,tbl_orders[[#This Row],[Facility]])</f>
        <v>0</v>
      </c>
      <c r="N40" s="210" t="str">
        <f>INDEX(
      tbl_Customers[Facility Type], MATCH(tbl_orders[[#This Row],[Facility]],tbl_Customers[Facility],0))</f>
        <v>Private Hospitals</v>
      </c>
      <c r="O4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40" s="210">
        <f>WEEKNUM(tbl_orders[[#This Row],[InvoiceDate]])</f>
        <v>5</v>
      </c>
      <c r="Q40"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41" spans="3:17" hidden="1" thickBot="1" x14ac:dyDescent="0.65">
      <c r="C41" s="147">
        <v>44957</v>
      </c>
      <c r="D41" s="148" t="s">
        <v>184</v>
      </c>
      <c r="E41" s="148" t="s">
        <v>102</v>
      </c>
      <c r="F41" s="149">
        <v>10</v>
      </c>
      <c r="G41" s="149">
        <v>0</v>
      </c>
      <c r="H41" s="150" t="s">
        <v>99</v>
      </c>
      <c r="I41" s="152"/>
      <c r="J41" s="214">
        <f>tbl_orders[[#This Row],[Purchased_Qty]]-tbl_orders[[#This Row],[Other Rep]]</f>
        <v>10</v>
      </c>
      <c r="K41" s="210">
        <f>YEAR(tbl_orders[[#This Row],[InvoiceDate]])</f>
        <v>2023</v>
      </c>
      <c r="L41" s="210" t="str">
        <f>TEXT(tbl_orders[[#This Row],[InvoiceDate]],"mmm")</f>
        <v>Jan</v>
      </c>
      <c r="M41" s="210">
        <f>SUBTOTAL(3,tbl_orders[[#This Row],[Facility]])</f>
        <v>0</v>
      </c>
      <c r="N41" s="210" t="str">
        <f>INDEX(
      tbl_Customers[Facility Type], MATCH(tbl_orders[[#This Row],[Facility]],tbl_Customers[Facility],0))</f>
        <v>Retail Pharmacies</v>
      </c>
      <c r="O4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41" s="210">
        <f>WEEKNUM(tbl_orders[[#This Row],[InvoiceDate]])</f>
        <v>5</v>
      </c>
      <c r="Q41"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42" spans="3:17" hidden="1" thickBot="1" x14ac:dyDescent="0.65">
      <c r="C42" s="147">
        <v>44957</v>
      </c>
      <c r="D42" s="148" t="s">
        <v>573</v>
      </c>
      <c r="E42" s="148" t="s">
        <v>102</v>
      </c>
      <c r="F42" s="149">
        <v>773</v>
      </c>
      <c r="G42" s="149">
        <v>387</v>
      </c>
      <c r="H42" s="150" t="s">
        <v>99</v>
      </c>
      <c r="I42" s="151"/>
      <c r="J42" s="214">
        <f>tbl_orders[[#This Row],[Purchased_Qty]]-tbl_orders[[#This Row],[Other Rep]]</f>
        <v>386</v>
      </c>
      <c r="K42" s="211">
        <f>YEAR(tbl_orders[[#This Row],[InvoiceDate]])</f>
        <v>2023</v>
      </c>
      <c r="L42" s="210" t="str">
        <f>TEXT(tbl_orders[[#This Row],[InvoiceDate]],"mmm")</f>
        <v>Jan</v>
      </c>
      <c r="M42" s="210">
        <f>SUBTOTAL(3,tbl_orders[[#This Row],[Facility]])</f>
        <v>0</v>
      </c>
      <c r="N42" s="210" t="str">
        <f>INDEX(
      tbl_Customers[Facility Type], MATCH(tbl_orders[[#This Row],[Facility]],tbl_Customers[Facility],0))</f>
        <v>Wholesale Pharmacies</v>
      </c>
      <c r="O4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42" s="210">
        <f>WEEKNUM(tbl_orders[[#This Row],[InvoiceDate]])</f>
        <v>5</v>
      </c>
      <c r="Q42"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43" spans="3:17" hidden="1" thickBot="1" x14ac:dyDescent="0.65">
      <c r="C43" s="147">
        <v>44957</v>
      </c>
      <c r="D43" s="148" t="s">
        <v>573</v>
      </c>
      <c r="E43" s="148" t="s">
        <v>100</v>
      </c>
      <c r="F43" s="149">
        <v>200</v>
      </c>
      <c r="G43" s="149">
        <v>100</v>
      </c>
      <c r="H43" s="150" t="s">
        <v>99</v>
      </c>
      <c r="I43" s="152"/>
      <c r="J43" s="214">
        <f>tbl_orders[[#This Row],[Purchased_Qty]]-tbl_orders[[#This Row],[Other Rep]]</f>
        <v>100</v>
      </c>
      <c r="K43" s="210">
        <f>YEAR(tbl_orders[[#This Row],[InvoiceDate]])</f>
        <v>2023</v>
      </c>
      <c r="L43" s="210" t="str">
        <f>TEXT(tbl_orders[[#This Row],[InvoiceDate]],"mmm")</f>
        <v>Jan</v>
      </c>
      <c r="M43" s="210">
        <f>SUBTOTAL(3,tbl_orders[[#This Row],[Facility]])</f>
        <v>0</v>
      </c>
      <c r="N43" s="210" t="str">
        <f>INDEX(
      tbl_Customers[Facility Type], MATCH(tbl_orders[[#This Row],[Facility]],tbl_Customers[Facility],0))</f>
        <v>Wholesale Pharmacies</v>
      </c>
      <c r="O4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43" s="210">
        <f>WEEKNUM(tbl_orders[[#This Row],[InvoiceDate]])</f>
        <v>5</v>
      </c>
      <c r="Q43"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44" spans="3:17" hidden="1" thickBot="1" x14ac:dyDescent="0.65">
      <c r="C44" s="147">
        <v>44957</v>
      </c>
      <c r="D44" s="148" t="s">
        <v>573</v>
      </c>
      <c r="E44" s="148" t="s">
        <v>101</v>
      </c>
      <c r="F44" s="149">
        <v>170</v>
      </c>
      <c r="G44" s="149">
        <v>85</v>
      </c>
      <c r="H44" s="150" t="s">
        <v>99</v>
      </c>
      <c r="I44" s="152"/>
      <c r="J44" s="214">
        <f>tbl_orders[[#This Row],[Purchased_Qty]]-tbl_orders[[#This Row],[Other Rep]]</f>
        <v>85</v>
      </c>
      <c r="K44" s="210">
        <f>YEAR(tbl_orders[[#This Row],[InvoiceDate]])</f>
        <v>2023</v>
      </c>
      <c r="L44" s="210" t="str">
        <f>TEXT(tbl_orders[[#This Row],[InvoiceDate]],"mmm")</f>
        <v>Jan</v>
      </c>
      <c r="M44" s="210">
        <f>SUBTOTAL(3,tbl_orders[[#This Row],[Facility]])</f>
        <v>0</v>
      </c>
      <c r="N44" s="210" t="str">
        <f>INDEX(
      tbl_Customers[Facility Type], MATCH(tbl_orders[[#This Row],[Facility]],tbl_Customers[Facility],0))</f>
        <v>Wholesale Pharmacies</v>
      </c>
      <c r="O4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44" s="210">
        <f>WEEKNUM(tbl_orders[[#This Row],[InvoiceDate]])</f>
        <v>5</v>
      </c>
      <c r="Q44"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45" spans="3:17" hidden="1" thickBot="1" x14ac:dyDescent="0.65">
      <c r="C45" s="147">
        <v>44958</v>
      </c>
      <c r="D45" s="148" t="s">
        <v>395</v>
      </c>
      <c r="E45" s="148" t="s">
        <v>101</v>
      </c>
      <c r="F45" s="149">
        <v>1</v>
      </c>
      <c r="G45" s="149">
        <v>0</v>
      </c>
      <c r="H45" s="150" t="s">
        <v>99</v>
      </c>
      <c r="I45" s="152"/>
      <c r="J45" s="214">
        <f>tbl_orders[[#This Row],[Purchased_Qty]]-tbl_orders[[#This Row],[Other Rep]]</f>
        <v>1</v>
      </c>
      <c r="K45" s="210">
        <f>YEAR(tbl_orders[[#This Row],[InvoiceDate]])</f>
        <v>2023</v>
      </c>
      <c r="L45" s="210" t="str">
        <f>TEXT(tbl_orders[[#This Row],[InvoiceDate]],"mmm")</f>
        <v>Feb</v>
      </c>
      <c r="M45" s="210">
        <f>SUBTOTAL(3,tbl_orders[[#This Row],[Facility]])</f>
        <v>0</v>
      </c>
      <c r="N45" s="210" t="str">
        <f>INDEX(
      tbl_Customers[Facility Type], MATCH(tbl_orders[[#This Row],[Facility]],tbl_Customers[Facility],0))</f>
        <v>Retail Pharmacies</v>
      </c>
      <c r="O4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45" s="210">
        <f>WEEKNUM(tbl_orders[[#This Row],[InvoiceDate]])</f>
        <v>5</v>
      </c>
      <c r="Q45"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46" spans="3:17" hidden="1" thickBot="1" x14ac:dyDescent="0.65">
      <c r="C46" s="147">
        <v>44958</v>
      </c>
      <c r="D46" s="148" t="s">
        <v>178</v>
      </c>
      <c r="E46" s="148" t="s">
        <v>102</v>
      </c>
      <c r="F46" s="149">
        <v>200</v>
      </c>
      <c r="G46" s="149">
        <v>100</v>
      </c>
      <c r="H46" s="150" t="s">
        <v>99</v>
      </c>
      <c r="I46" s="152"/>
      <c r="J46" s="214">
        <f>tbl_orders[[#This Row],[Purchased_Qty]]-tbl_orders[[#This Row],[Other Rep]]</f>
        <v>100</v>
      </c>
      <c r="K46" s="210">
        <f>YEAR(tbl_orders[[#This Row],[InvoiceDate]])</f>
        <v>2023</v>
      </c>
      <c r="L46" s="210" t="str">
        <f>TEXT(tbl_orders[[#This Row],[InvoiceDate]],"mmm")</f>
        <v>Feb</v>
      </c>
      <c r="M46" s="210">
        <f>SUBTOTAL(3,tbl_orders[[#This Row],[Facility]])</f>
        <v>0</v>
      </c>
      <c r="N46" s="210" t="str">
        <f>INDEX(
      tbl_Customers[Facility Type], MATCH(tbl_orders[[#This Row],[Facility]],tbl_Customers[Facility],0))</f>
        <v>Retail Pharmacies</v>
      </c>
      <c r="O4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46" s="210">
        <f>WEEKNUM(tbl_orders[[#This Row],[InvoiceDate]])</f>
        <v>5</v>
      </c>
      <c r="Q46"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47" spans="3:17" hidden="1" thickBot="1" x14ac:dyDescent="0.65">
      <c r="C47" s="147">
        <v>44959</v>
      </c>
      <c r="D47" s="148" t="s">
        <v>199</v>
      </c>
      <c r="E47" s="148" t="s">
        <v>100</v>
      </c>
      <c r="F47" s="149">
        <v>60</v>
      </c>
      <c r="G47" s="149">
        <v>30</v>
      </c>
      <c r="H47" s="150" t="s">
        <v>213</v>
      </c>
      <c r="I47" s="152"/>
      <c r="J47" s="214">
        <f>tbl_orders[[#This Row],[Purchased_Qty]]-tbl_orders[[#This Row],[Other Rep]]</f>
        <v>30</v>
      </c>
      <c r="K47" s="210">
        <f>YEAR(tbl_orders[[#This Row],[InvoiceDate]])</f>
        <v>2023</v>
      </c>
      <c r="L47" s="210" t="str">
        <f>TEXT(tbl_orders[[#This Row],[InvoiceDate]],"mmm")</f>
        <v>Feb</v>
      </c>
      <c r="M47" s="210">
        <f>SUBTOTAL(3,tbl_orders[[#This Row],[Facility]])</f>
        <v>0</v>
      </c>
      <c r="N47" s="210" t="str">
        <f>INDEX(
      tbl_Customers[Facility Type], MATCH(tbl_orders[[#This Row],[Facility]],tbl_Customers[Facility],0))</f>
        <v>Wholesale Pharmacies</v>
      </c>
      <c r="O4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47" s="210">
        <f>WEEKNUM(tbl_orders[[#This Row],[InvoiceDate]])</f>
        <v>5</v>
      </c>
      <c r="Q47"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48" spans="3:17" hidden="1" thickBot="1" x14ac:dyDescent="0.65">
      <c r="C48" s="147">
        <v>44959</v>
      </c>
      <c r="D48" s="148" t="s">
        <v>199</v>
      </c>
      <c r="E48" s="148" t="s">
        <v>101</v>
      </c>
      <c r="F48" s="149">
        <v>60</v>
      </c>
      <c r="G48" s="149">
        <v>30</v>
      </c>
      <c r="H48" s="150" t="s">
        <v>213</v>
      </c>
      <c r="I48" s="151"/>
      <c r="J48" s="214">
        <f>tbl_orders[[#This Row],[Purchased_Qty]]-tbl_orders[[#This Row],[Other Rep]]</f>
        <v>30</v>
      </c>
      <c r="K48" s="211">
        <f>YEAR(tbl_orders[[#This Row],[InvoiceDate]])</f>
        <v>2023</v>
      </c>
      <c r="L48" s="210" t="str">
        <f>TEXT(tbl_orders[[#This Row],[InvoiceDate]],"mmm")</f>
        <v>Feb</v>
      </c>
      <c r="M48" s="210">
        <f>SUBTOTAL(3,tbl_orders[[#This Row],[Facility]])</f>
        <v>0</v>
      </c>
      <c r="N48" s="210" t="str">
        <f>INDEX(
      tbl_Customers[Facility Type], MATCH(tbl_orders[[#This Row],[Facility]],tbl_Customers[Facility],0))</f>
        <v>Wholesale Pharmacies</v>
      </c>
      <c r="O4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48" s="210">
        <f>WEEKNUM(tbl_orders[[#This Row],[InvoiceDate]])</f>
        <v>5</v>
      </c>
      <c r="Q48"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49" spans="3:17" hidden="1" thickBot="1" x14ac:dyDescent="0.65">
      <c r="C49" s="147">
        <v>44959</v>
      </c>
      <c r="D49" s="148" t="s">
        <v>199</v>
      </c>
      <c r="E49" s="148" t="s">
        <v>102</v>
      </c>
      <c r="F49" s="149">
        <v>60</v>
      </c>
      <c r="G49" s="149">
        <v>30</v>
      </c>
      <c r="H49" s="150" t="s">
        <v>213</v>
      </c>
      <c r="I49" s="151"/>
      <c r="J49" s="214">
        <f>tbl_orders[[#This Row],[Purchased_Qty]]-tbl_orders[[#This Row],[Other Rep]]</f>
        <v>30</v>
      </c>
      <c r="K49" s="211">
        <f>YEAR(tbl_orders[[#This Row],[InvoiceDate]])</f>
        <v>2023</v>
      </c>
      <c r="L49" s="210" t="str">
        <f>TEXT(tbl_orders[[#This Row],[InvoiceDate]],"mmm")</f>
        <v>Feb</v>
      </c>
      <c r="M49" s="210">
        <f>SUBTOTAL(3,tbl_orders[[#This Row],[Facility]])</f>
        <v>0</v>
      </c>
      <c r="N49" s="210" t="str">
        <f>INDEX(
      tbl_Customers[Facility Type], MATCH(tbl_orders[[#This Row],[Facility]],tbl_Customers[Facility],0))</f>
        <v>Wholesale Pharmacies</v>
      </c>
      <c r="O4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49" s="210">
        <f>WEEKNUM(tbl_orders[[#This Row],[InvoiceDate]])</f>
        <v>5</v>
      </c>
      <c r="Q49"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50" spans="3:17" hidden="1" thickBot="1" x14ac:dyDescent="0.65">
      <c r="C50" s="147">
        <v>44959</v>
      </c>
      <c r="D50" s="148" t="s">
        <v>189</v>
      </c>
      <c r="E50" s="148" t="s">
        <v>100</v>
      </c>
      <c r="F50" s="149">
        <v>10</v>
      </c>
      <c r="G50" s="149">
        <v>0</v>
      </c>
      <c r="H50" s="150" t="s">
        <v>99</v>
      </c>
      <c r="I50" s="152"/>
      <c r="J50" s="214">
        <f>tbl_orders[[#This Row],[Purchased_Qty]]-tbl_orders[[#This Row],[Other Rep]]</f>
        <v>10</v>
      </c>
      <c r="K50" s="210">
        <f>YEAR(tbl_orders[[#This Row],[InvoiceDate]])</f>
        <v>2023</v>
      </c>
      <c r="L50" s="210" t="str">
        <f>TEXT(tbl_orders[[#This Row],[InvoiceDate]],"mmm")</f>
        <v>Feb</v>
      </c>
      <c r="M50" s="210">
        <f>SUBTOTAL(3,tbl_orders[[#This Row],[Facility]])</f>
        <v>0</v>
      </c>
      <c r="N50" s="210" t="str">
        <f>INDEX(
      tbl_Customers[Facility Type], MATCH(tbl_orders[[#This Row],[Facility]],tbl_Customers[Facility],0))</f>
        <v>Retail Pharmacies</v>
      </c>
      <c r="O5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50" s="210">
        <f>WEEKNUM(tbl_orders[[#This Row],[InvoiceDate]])</f>
        <v>5</v>
      </c>
      <c r="Q50"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51" spans="3:17" hidden="1" thickBot="1" x14ac:dyDescent="0.65">
      <c r="C51" s="147">
        <v>44959</v>
      </c>
      <c r="D51" s="148" t="s">
        <v>189</v>
      </c>
      <c r="E51" s="148" t="s">
        <v>101</v>
      </c>
      <c r="F51" s="149">
        <v>10</v>
      </c>
      <c r="G51" s="149">
        <v>0</v>
      </c>
      <c r="H51" s="150" t="s">
        <v>99</v>
      </c>
      <c r="I51" s="151"/>
      <c r="J51" s="214">
        <f>tbl_orders[[#This Row],[Purchased_Qty]]-tbl_orders[[#This Row],[Other Rep]]</f>
        <v>10</v>
      </c>
      <c r="K51" s="211">
        <f>YEAR(tbl_orders[[#This Row],[InvoiceDate]])</f>
        <v>2023</v>
      </c>
      <c r="L51" s="210" t="str">
        <f>TEXT(tbl_orders[[#This Row],[InvoiceDate]],"mmm")</f>
        <v>Feb</v>
      </c>
      <c r="M51" s="210">
        <f>SUBTOTAL(3,tbl_orders[[#This Row],[Facility]])</f>
        <v>0</v>
      </c>
      <c r="N51" s="210" t="str">
        <f>INDEX(
      tbl_Customers[Facility Type], MATCH(tbl_orders[[#This Row],[Facility]],tbl_Customers[Facility],0))</f>
        <v>Retail Pharmacies</v>
      </c>
      <c r="O5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51" s="210">
        <f>WEEKNUM(tbl_orders[[#This Row],[InvoiceDate]])</f>
        <v>5</v>
      </c>
      <c r="Q51"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52" spans="3:17" hidden="1" thickBot="1" x14ac:dyDescent="0.65">
      <c r="C52" s="147">
        <v>44961</v>
      </c>
      <c r="D52" s="148" t="s">
        <v>573</v>
      </c>
      <c r="E52" s="148" t="s">
        <v>100</v>
      </c>
      <c r="F52" s="149">
        <v>28</v>
      </c>
      <c r="G52" s="149">
        <v>14</v>
      </c>
      <c r="H52" s="150" t="s">
        <v>99</v>
      </c>
      <c r="I52" s="152"/>
      <c r="J52" s="214">
        <f>tbl_orders[[#This Row],[Purchased_Qty]]-tbl_orders[[#This Row],[Other Rep]]</f>
        <v>14</v>
      </c>
      <c r="K52" s="210">
        <f>YEAR(tbl_orders[[#This Row],[InvoiceDate]])</f>
        <v>2023</v>
      </c>
      <c r="L52" s="210" t="str">
        <f>TEXT(tbl_orders[[#This Row],[InvoiceDate]],"mmm")</f>
        <v>Feb</v>
      </c>
      <c r="M52" s="210">
        <f>SUBTOTAL(3,tbl_orders[[#This Row],[Facility]])</f>
        <v>0</v>
      </c>
      <c r="N52" s="210" t="str">
        <f>INDEX(
      tbl_Customers[Facility Type], MATCH(tbl_orders[[#This Row],[Facility]],tbl_Customers[Facility],0))</f>
        <v>Wholesale Pharmacies</v>
      </c>
      <c r="O5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52" s="210">
        <f>WEEKNUM(tbl_orders[[#This Row],[InvoiceDate]])</f>
        <v>5</v>
      </c>
      <c r="Q52"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53" spans="3:17" hidden="1" thickBot="1" x14ac:dyDescent="0.65">
      <c r="C53" s="147">
        <v>44961</v>
      </c>
      <c r="D53" s="148" t="s">
        <v>573</v>
      </c>
      <c r="E53" s="148" t="s">
        <v>101</v>
      </c>
      <c r="F53" s="149">
        <v>19</v>
      </c>
      <c r="G53" s="149">
        <v>9</v>
      </c>
      <c r="H53" s="150" t="s">
        <v>99</v>
      </c>
      <c r="I53" s="152"/>
      <c r="J53" s="214">
        <f>tbl_orders[[#This Row],[Purchased_Qty]]-tbl_orders[[#This Row],[Other Rep]]</f>
        <v>10</v>
      </c>
      <c r="K53" s="210">
        <f>YEAR(tbl_orders[[#This Row],[InvoiceDate]])</f>
        <v>2023</v>
      </c>
      <c r="L53" s="210" t="str">
        <f>TEXT(tbl_orders[[#This Row],[InvoiceDate]],"mmm")</f>
        <v>Feb</v>
      </c>
      <c r="M53" s="210">
        <f>SUBTOTAL(3,tbl_orders[[#This Row],[Facility]])</f>
        <v>0</v>
      </c>
      <c r="N53" s="210" t="str">
        <f>INDEX(
      tbl_Customers[Facility Type], MATCH(tbl_orders[[#This Row],[Facility]],tbl_Customers[Facility],0))</f>
        <v>Wholesale Pharmacies</v>
      </c>
      <c r="O5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53" s="210">
        <f>WEEKNUM(tbl_orders[[#This Row],[InvoiceDate]])</f>
        <v>5</v>
      </c>
      <c r="Q53"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54" spans="3:17" hidden="1" thickBot="1" x14ac:dyDescent="0.65">
      <c r="C54" s="147">
        <v>44963</v>
      </c>
      <c r="D54" s="148" t="s">
        <v>196</v>
      </c>
      <c r="E54" s="148" t="s">
        <v>102</v>
      </c>
      <c r="F54" s="149">
        <v>168</v>
      </c>
      <c r="G54" s="149">
        <v>84</v>
      </c>
      <c r="H54" s="150" t="s">
        <v>99</v>
      </c>
      <c r="I54" s="152"/>
      <c r="J54" s="214">
        <f>tbl_orders[[#This Row],[Purchased_Qty]]-tbl_orders[[#This Row],[Other Rep]]</f>
        <v>84</v>
      </c>
      <c r="K54" s="210">
        <f>YEAR(tbl_orders[[#This Row],[InvoiceDate]])</f>
        <v>2023</v>
      </c>
      <c r="L54" s="210" t="str">
        <f>TEXT(tbl_orders[[#This Row],[InvoiceDate]],"mmm")</f>
        <v>Feb</v>
      </c>
      <c r="M54" s="210">
        <f>SUBTOTAL(3,tbl_orders[[#This Row],[Facility]])</f>
        <v>0</v>
      </c>
      <c r="N54" s="210" t="str">
        <f>INDEX(
      tbl_Customers[Facility Type], MATCH(tbl_orders[[#This Row],[Facility]],tbl_Customers[Facility],0))</f>
        <v>Wholesale Pharmacies</v>
      </c>
      <c r="O5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54" s="210">
        <f>WEEKNUM(tbl_orders[[#This Row],[InvoiceDate]])</f>
        <v>6</v>
      </c>
      <c r="Q54" s="217">
        <f ca="1">IF(
   tbl_orders[[#This Row],[Week]] = 53,
    IF(
        MONTH(DATE(YEAR(TODAY()), 12, 31)) = 12,
        DATE(YEAR(TODAY()), 12, 31 - WEEKDAY(DATE(YEAR(TODAY()), 12, 31)) + 1),
        DATE(YEAR(TODAY()), 1,tbl_orders[[#This Row],[Week]] * 7 - 2 - WEEKDAY(DATE(YEAR(TODAY()), 1, 1)))
    ),
    DATE(YEAR(TODAY()), 1,tbl_orders[[#This Row],[Week]] * 7 - 2 - WEEKDAY(DATE(YEAR(TODAY()), 1, 1)))
)</f>
        <v>45329</v>
      </c>
    </row>
    <row r="55" spans="3:17" hidden="1" thickBot="1" x14ac:dyDescent="0.65">
      <c r="C55" s="147">
        <v>44963</v>
      </c>
      <c r="D55" s="148" t="s">
        <v>86</v>
      </c>
      <c r="E55" s="148" t="s">
        <v>102</v>
      </c>
      <c r="F55" s="149">
        <v>20</v>
      </c>
      <c r="G55" s="149">
        <v>0</v>
      </c>
      <c r="H55" s="150" t="s">
        <v>99</v>
      </c>
      <c r="I55" s="152"/>
      <c r="J55" s="214">
        <f>tbl_orders[[#This Row],[Purchased_Qty]]-tbl_orders[[#This Row],[Other Rep]]</f>
        <v>20</v>
      </c>
      <c r="K55" s="210">
        <f>YEAR(tbl_orders[[#This Row],[InvoiceDate]])</f>
        <v>2023</v>
      </c>
      <c r="L55" s="210" t="str">
        <f>TEXT(tbl_orders[[#This Row],[InvoiceDate]],"mmm")</f>
        <v>Feb</v>
      </c>
      <c r="M55" s="210">
        <f>SUBTOTAL(3,tbl_orders[[#This Row],[Facility]])</f>
        <v>0</v>
      </c>
      <c r="N55" s="210" t="str">
        <f>INDEX(
      tbl_Customers[Facility Type], MATCH(tbl_orders[[#This Row],[Facility]],tbl_Customers[Facility],0))</f>
        <v>Retail Pharmacies</v>
      </c>
      <c r="O5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55" s="210">
        <f>WEEKNUM(tbl_orders[[#This Row],[InvoiceDate]])</f>
        <v>6</v>
      </c>
      <c r="Q55" s="217">
        <f ca="1">IF(
   tbl_orders[[#This Row],[Week]] = 53,
    IF(
        MONTH(DATE(YEAR(TODAY()), 12, 31)) = 12,
        DATE(YEAR(TODAY()), 12, 31 - WEEKDAY(DATE(YEAR(TODAY()), 12, 31)) + 1),
        DATE(YEAR(TODAY()), 1,tbl_orders[[#This Row],[Week]] * 7 - 2 - WEEKDAY(DATE(YEAR(TODAY()), 1, 1)))
    ),
    DATE(YEAR(TODAY()), 1,tbl_orders[[#This Row],[Week]] * 7 - 2 - WEEKDAY(DATE(YEAR(TODAY()), 1, 1)))
)</f>
        <v>45329</v>
      </c>
    </row>
    <row r="56" spans="3:17" hidden="1" thickBot="1" x14ac:dyDescent="0.65">
      <c r="C56" s="147">
        <v>44963</v>
      </c>
      <c r="D56" s="148" t="s">
        <v>158</v>
      </c>
      <c r="E56" s="148" t="s">
        <v>102</v>
      </c>
      <c r="F56" s="149">
        <v>20</v>
      </c>
      <c r="G56" s="149">
        <v>0</v>
      </c>
      <c r="H56" s="150" t="s">
        <v>99</v>
      </c>
      <c r="I56" s="152"/>
      <c r="J56" s="214">
        <f>tbl_orders[[#This Row],[Purchased_Qty]]-tbl_orders[[#This Row],[Other Rep]]</f>
        <v>20</v>
      </c>
      <c r="K56" s="210">
        <f>YEAR(tbl_orders[[#This Row],[InvoiceDate]])</f>
        <v>2023</v>
      </c>
      <c r="L56" s="210" t="str">
        <f>TEXT(tbl_orders[[#This Row],[InvoiceDate]],"mmm")</f>
        <v>Feb</v>
      </c>
      <c r="M56" s="210">
        <f>SUBTOTAL(3,tbl_orders[[#This Row],[Facility]])</f>
        <v>0</v>
      </c>
      <c r="N56" s="210" t="str">
        <f>INDEX(
      tbl_Customers[Facility Type], MATCH(tbl_orders[[#This Row],[Facility]],tbl_Customers[Facility],0))</f>
        <v>Public Hospitals</v>
      </c>
      <c r="O5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56" s="210">
        <f>WEEKNUM(tbl_orders[[#This Row],[InvoiceDate]])</f>
        <v>6</v>
      </c>
      <c r="Q56" s="217">
        <f ca="1">IF(
   tbl_orders[[#This Row],[Week]] = 53,
    IF(
        MONTH(DATE(YEAR(TODAY()), 12, 31)) = 12,
        DATE(YEAR(TODAY()), 12, 31 - WEEKDAY(DATE(YEAR(TODAY()), 12, 31)) + 1),
        DATE(YEAR(TODAY()), 1,tbl_orders[[#This Row],[Week]] * 7 - 2 - WEEKDAY(DATE(YEAR(TODAY()), 1, 1)))
    ),
    DATE(YEAR(TODAY()), 1,tbl_orders[[#This Row],[Week]] * 7 - 2 - WEEKDAY(DATE(YEAR(TODAY()), 1, 1)))
)</f>
        <v>45329</v>
      </c>
    </row>
    <row r="57" spans="3:17" hidden="1" thickBot="1" x14ac:dyDescent="0.65">
      <c r="C57" s="147">
        <v>44964</v>
      </c>
      <c r="D57" s="148" t="s">
        <v>327</v>
      </c>
      <c r="E57" s="148" t="s">
        <v>101</v>
      </c>
      <c r="F57" s="149">
        <v>1</v>
      </c>
      <c r="G57" s="149">
        <v>0</v>
      </c>
      <c r="H57" s="150" t="s">
        <v>99</v>
      </c>
      <c r="I57" s="152"/>
      <c r="J57" s="214">
        <f>tbl_orders[[#This Row],[Purchased_Qty]]-tbl_orders[[#This Row],[Other Rep]]</f>
        <v>1</v>
      </c>
      <c r="K57" s="210">
        <f>YEAR(tbl_orders[[#This Row],[InvoiceDate]])</f>
        <v>2023</v>
      </c>
      <c r="L57" s="210" t="str">
        <f>TEXT(tbl_orders[[#This Row],[InvoiceDate]],"mmm")</f>
        <v>Feb</v>
      </c>
      <c r="M57" s="210">
        <f>SUBTOTAL(3,tbl_orders[[#This Row],[Facility]])</f>
        <v>0</v>
      </c>
      <c r="N57" s="210" t="str">
        <f>INDEX(
      tbl_Customers[Facility Type], MATCH(tbl_orders[[#This Row],[Facility]],tbl_Customers[Facility],0))</f>
        <v>Retail Pharmacies</v>
      </c>
      <c r="O5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57" s="210">
        <f>WEEKNUM(tbl_orders[[#This Row],[InvoiceDate]])</f>
        <v>6</v>
      </c>
      <c r="Q57" s="217">
        <f ca="1">IF(
   tbl_orders[[#This Row],[Week]] = 53,
    IF(
        MONTH(DATE(YEAR(TODAY()), 12, 31)) = 12,
        DATE(YEAR(TODAY()), 12, 31 - WEEKDAY(DATE(YEAR(TODAY()), 12, 31)) + 1),
        DATE(YEAR(TODAY()), 1,tbl_orders[[#This Row],[Week]] * 7 - 2 - WEEKDAY(DATE(YEAR(TODAY()), 1, 1)))
    ),
    DATE(YEAR(TODAY()), 1,tbl_orders[[#This Row],[Week]] * 7 - 2 - WEEKDAY(DATE(YEAR(TODAY()), 1, 1)))
)</f>
        <v>45329</v>
      </c>
    </row>
    <row r="58" spans="3:17" hidden="1" thickBot="1" x14ac:dyDescent="0.65">
      <c r="C58" s="147">
        <v>44966</v>
      </c>
      <c r="D58" s="148" t="s">
        <v>190</v>
      </c>
      <c r="E58" s="148" t="s">
        <v>100</v>
      </c>
      <c r="F58" s="149">
        <v>6</v>
      </c>
      <c r="G58" s="149">
        <v>0</v>
      </c>
      <c r="H58" s="150" t="s">
        <v>99</v>
      </c>
      <c r="I58" s="151"/>
      <c r="J58" s="214">
        <f>tbl_orders[[#This Row],[Purchased_Qty]]-tbl_orders[[#This Row],[Other Rep]]</f>
        <v>6</v>
      </c>
      <c r="K58" s="211">
        <f>YEAR(tbl_orders[[#This Row],[InvoiceDate]])</f>
        <v>2023</v>
      </c>
      <c r="L58" s="210" t="str">
        <f>TEXT(tbl_orders[[#This Row],[InvoiceDate]],"mmm")</f>
        <v>Feb</v>
      </c>
      <c r="M58" s="210">
        <f>SUBTOTAL(3,tbl_orders[[#This Row],[Facility]])</f>
        <v>0</v>
      </c>
      <c r="N58" s="210" t="str">
        <f>INDEX(
      tbl_Customers[Facility Type], MATCH(tbl_orders[[#This Row],[Facility]],tbl_Customers[Facility],0))</f>
        <v>Retail Pharmacies</v>
      </c>
      <c r="O5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58" s="210">
        <f>WEEKNUM(tbl_orders[[#This Row],[InvoiceDate]])</f>
        <v>6</v>
      </c>
      <c r="Q58" s="217">
        <f ca="1">IF(
   tbl_orders[[#This Row],[Week]] = 53,
    IF(
        MONTH(DATE(YEAR(TODAY()), 12, 31)) = 12,
        DATE(YEAR(TODAY()), 12, 31 - WEEKDAY(DATE(YEAR(TODAY()), 12, 31)) + 1),
        DATE(YEAR(TODAY()), 1,tbl_orders[[#This Row],[Week]] * 7 - 2 - WEEKDAY(DATE(YEAR(TODAY()), 1, 1)))
    ),
    DATE(YEAR(TODAY()), 1,tbl_orders[[#This Row],[Week]] * 7 - 2 - WEEKDAY(DATE(YEAR(TODAY()), 1, 1)))
)</f>
        <v>45329</v>
      </c>
    </row>
    <row r="59" spans="3:17" hidden="1" thickBot="1" x14ac:dyDescent="0.65">
      <c r="C59" s="147">
        <v>44966</v>
      </c>
      <c r="D59" s="148" t="s">
        <v>190</v>
      </c>
      <c r="E59" s="148" t="s">
        <v>101</v>
      </c>
      <c r="F59" s="149">
        <v>6</v>
      </c>
      <c r="G59" s="149">
        <v>0</v>
      </c>
      <c r="H59" s="150" t="s">
        <v>99</v>
      </c>
      <c r="I59" s="152"/>
      <c r="J59" s="214">
        <f>tbl_orders[[#This Row],[Purchased_Qty]]-tbl_orders[[#This Row],[Other Rep]]</f>
        <v>6</v>
      </c>
      <c r="K59" s="210">
        <f>YEAR(tbl_orders[[#This Row],[InvoiceDate]])</f>
        <v>2023</v>
      </c>
      <c r="L59" s="210" t="str">
        <f>TEXT(tbl_orders[[#This Row],[InvoiceDate]],"mmm")</f>
        <v>Feb</v>
      </c>
      <c r="M59" s="210">
        <f>SUBTOTAL(3,tbl_orders[[#This Row],[Facility]])</f>
        <v>0</v>
      </c>
      <c r="N59" s="210" t="str">
        <f>INDEX(
      tbl_Customers[Facility Type], MATCH(tbl_orders[[#This Row],[Facility]],tbl_Customers[Facility],0))</f>
        <v>Retail Pharmacies</v>
      </c>
      <c r="O5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59" s="210">
        <f>WEEKNUM(tbl_orders[[#This Row],[InvoiceDate]])</f>
        <v>6</v>
      </c>
      <c r="Q59" s="217">
        <f ca="1">IF(
   tbl_orders[[#This Row],[Week]] = 53,
    IF(
        MONTH(DATE(YEAR(TODAY()), 12, 31)) = 12,
        DATE(YEAR(TODAY()), 12, 31 - WEEKDAY(DATE(YEAR(TODAY()), 12, 31)) + 1),
        DATE(YEAR(TODAY()), 1,tbl_orders[[#This Row],[Week]] * 7 - 2 - WEEKDAY(DATE(YEAR(TODAY()), 1, 1)))
    ),
    DATE(YEAR(TODAY()), 1,tbl_orders[[#This Row],[Week]] * 7 - 2 - WEEKDAY(DATE(YEAR(TODAY()), 1, 1)))
)</f>
        <v>45329</v>
      </c>
    </row>
    <row r="60" spans="3:17" hidden="1" thickBot="1" x14ac:dyDescent="0.65">
      <c r="C60" s="147">
        <v>44966</v>
      </c>
      <c r="D60" s="148" t="s">
        <v>190</v>
      </c>
      <c r="E60" s="148" t="s">
        <v>102</v>
      </c>
      <c r="F60" s="149">
        <v>6</v>
      </c>
      <c r="G60" s="149">
        <v>0</v>
      </c>
      <c r="H60" s="150" t="s">
        <v>99</v>
      </c>
      <c r="I60" s="152"/>
      <c r="J60" s="214">
        <f>tbl_orders[[#This Row],[Purchased_Qty]]-tbl_orders[[#This Row],[Other Rep]]</f>
        <v>6</v>
      </c>
      <c r="K60" s="210">
        <f>YEAR(tbl_orders[[#This Row],[InvoiceDate]])</f>
        <v>2023</v>
      </c>
      <c r="L60" s="210" t="str">
        <f>TEXT(tbl_orders[[#This Row],[InvoiceDate]],"mmm")</f>
        <v>Feb</v>
      </c>
      <c r="M60" s="210">
        <f>SUBTOTAL(3,tbl_orders[[#This Row],[Facility]])</f>
        <v>0</v>
      </c>
      <c r="N60" s="210" t="str">
        <f>INDEX(
      tbl_Customers[Facility Type], MATCH(tbl_orders[[#This Row],[Facility]],tbl_Customers[Facility],0))</f>
        <v>Retail Pharmacies</v>
      </c>
      <c r="O6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60" s="210">
        <f>WEEKNUM(tbl_orders[[#This Row],[InvoiceDate]])</f>
        <v>6</v>
      </c>
      <c r="Q60" s="217">
        <f ca="1">IF(
   tbl_orders[[#This Row],[Week]] = 53,
    IF(
        MONTH(DATE(YEAR(TODAY()), 12, 31)) = 12,
        DATE(YEAR(TODAY()), 12, 31 - WEEKDAY(DATE(YEAR(TODAY()), 12, 31)) + 1),
        DATE(YEAR(TODAY()), 1,tbl_orders[[#This Row],[Week]] * 7 - 2 - WEEKDAY(DATE(YEAR(TODAY()), 1, 1)))
    ),
    DATE(YEAR(TODAY()), 1,tbl_orders[[#This Row],[Week]] * 7 - 2 - WEEKDAY(DATE(YEAR(TODAY()), 1, 1)))
)</f>
        <v>45329</v>
      </c>
    </row>
    <row r="61" spans="3:17" hidden="1" thickBot="1" x14ac:dyDescent="0.65">
      <c r="C61" s="147">
        <v>44967</v>
      </c>
      <c r="D61" s="148" t="s">
        <v>197</v>
      </c>
      <c r="E61" s="148" t="s">
        <v>102</v>
      </c>
      <c r="F61" s="149">
        <v>10</v>
      </c>
      <c r="G61" s="149">
        <v>5</v>
      </c>
      <c r="H61" s="150" t="s">
        <v>213</v>
      </c>
      <c r="I61" s="152"/>
      <c r="J61" s="214">
        <f>tbl_orders[[#This Row],[Purchased_Qty]]-tbl_orders[[#This Row],[Other Rep]]</f>
        <v>5</v>
      </c>
      <c r="K61" s="210">
        <f>YEAR(tbl_orders[[#This Row],[InvoiceDate]])</f>
        <v>2023</v>
      </c>
      <c r="L61" s="210" t="str">
        <f>TEXT(tbl_orders[[#This Row],[InvoiceDate]],"mmm")</f>
        <v>Feb</v>
      </c>
      <c r="M61" s="210">
        <f>SUBTOTAL(3,tbl_orders[[#This Row],[Facility]])</f>
        <v>0</v>
      </c>
      <c r="N61" s="210" t="str">
        <f>INDEX(
      tbl_Customers[Facility Type], MATCH(tbl_orders[[#This Row],[Facility]],tbl_Customers[Facility],0))</f>
        <v>Wholesale Pharmacies</v>
      </c>
      <c r="O6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61" s="210">
        <f>WEEKNUM(tbl_orders[[#This Row],[InvoiceDate]])</f>
        <v>6</v>
      </c>
      <c r="Q61" s="217">
        <f ca="1">IF(
   tbl_orders[[#This Row],[Week]] = 53,
    IF(
        MONTH(DATE(YEAR(TODAY()), 12, 31)) = 12,
        DATE(YEAR(TODAY()), 12, 31 - WEEKDAY(DATE(YEAR(TODAY()), 12, 31)) + 1),
        DATE(YEAR(TODAY()), 1,tbl_orders[[#This Row],[Week]] * 7 - 2 - WEEKDAY(DATE(YEAR(TODAY()), 1, 1)))
    ),
    DATE(YEAR(TODAY()), 1,tbl_orders[[#This Row],[Week]] * 7 - 2 - WEEKDAY(DATE(YEAR(TODAY()), 1, 1)))
)</f>
        <v>45329</v>
      </c>
    </row>
    <row r="62" spans="3:17" hidden="1" thickBot="1" x14ac:dyDescent="0.65">
      <c r="C62" s="147">
        <v>44967</v>
      </c>
      <c r="D62" s="148" t="s">
        <v>467</v>
      </c>
      <c r="E62" s="148" t="s">
        <v>101</v>
      </c>
      <c r="F62" s="149">
        <v>2</v>
      </c>
      <c r="G62" s="149">
        <v>2</v>
      </c>
      <c r="H62" s="150" t="s">
        <v>99</v>
      </c>
      <c r="I62" s="151"/>
      <c r="J62" s="214">
        <f>tbl_orders[[#This Row],[Purchased_Qty]]-tbl_orders[[#This Row],[Other Rep]]</f>
        <v>0</v>
      </c>
      <c r="K62" s="211">
        <f>YEAR(tbl_orders[[#This Row],[InvoiceDate]])</f>
        <v>2023</v>
      </c>
      <c r="L62" s="210" t="str">
        <f>TEXT(tbl_orders[[#This Row],[InvoiceDate]],"mmm")</f>
        <v>Feb</v>
      </c>
      <c r="M62" s="210">
        <f>SUBTOTAL(3,tbl_orders[[#This Row],[Facility]])</f>
        <v>0</v>
      </c>
      <c r="N62" s="210" t="str">
        <f>INDEX(
      tbl_Customers[Facility Type], MATCH(tbl_orders[[#This Row],[Facility]],tbl_Customers[Facility],0))</f>
        <v>Retail Pharmacies</v>
      </c>
      <c r="O6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62" s="210">
        <f>WEEKNUM(tbl_orders[[#This Row],[InvoiceDate]])</f>
        <v>6</v>
      </c>
      <c r="Q62" s="217">
        <f ca="1">IF(
   tbl_orders[[#This Row],[Week]] = 53,
    IF(
        MONTH(DATE(YEAR(TODAY()), 12, 31)) = 12,
        DATE(YEAR(TODAY()), 12, 31 - WEEKDAY(DATE(YEAR(TODAY()), 12, 31)) + 1),
        DATE(YEAR(TODAY()), 1,tbl_orders[[#This Row],[Week]] * 7 - 2 - WEEKDAY(DATE(YEAR(TODAY()), 1, 1)))
    ),
    DATE(YEAR(TODAY()), 1,tbl_orders[[#This Row],[Week]] * 7 - 2 - WEEKDAY(DATE(YEAR(TODAY()), 1, 1)))
)</f>
        <v>45329</v>
      </c>
    </row>
    <row r="63" spans="3:17" hidden="1" thickBot="1" x14ac:dyDescent="0.65">
      <c r="C63" s="147">
        <v>44967</v>
      </c>
      <c r="D63" s="148" t="s">
        <v>467</v>
      </c>
      <c r="E63" s="148" t="s">
        <v>100</v>
      </c>
      <c r="F63" s="149">
        <v>2</v>
      </c>
      <c r="G63" s="149">
        <v>2</v>
      </c>
      <c r="H63" s="150" t="s">
        <v>99</v>
      </c>
      <c r="I63" s="152"/>
      <c r="J63" s="214">
        <f>tbl_orders[[#This Row],[Purchased_Qty]]-tbl_orders[[#This Row],[Other Rep]]</f>
        <v>0</v>
      </c>
      <c r="K63" s="210">
        <f>YEAR(tbl_orders[[#This Row],[InvoiceDate]])</f>
        <v>2023</v>
      </c>
      <c r="L63" s="210" t="str">
        <f>TEXT(tbl_orders[[#This Row],[InvoiceDate]],"mmm")</f>
        <v>Feb</v>
      </c>
      <c r="M63" s="210">
        <f>SUBTOTAL(3,tbl_orders[[#This Row],[Facility]])</f>
        <v>0</v>
      </c>
      <c r="N63" s="210" t="str">
        <f>INDEX(
      tbl_Customers[Facility Type], MATCH(tbl_orders[[#This Row],[Facility]],tbl_Customers[Facility],0))</f>
        <v>Retail Pharmacies</v>
      </c>
      <c r="O6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63" s="210">
        <f>WEEKNUM(tbl_orders[[#This Row],[InvoiceDate]])</f>
        <v>6</v>
      </c>
      <c r="Q63" s="217">
        <f ca="1">IF(
   tbl_orders[[#This Row],[Week]] = 53,
    IF(
        MONTH(DATE(YEAR(TODAY()), 12, 31)) = 12,
        DATE(YEAR(TODAY()), 12, 31 - WEEKDAY(DATE(YEAR(TODAY()), 12, 31)) + 1),
        DATE(YEAR(TODAY()), 1,tbl_orders[[#This Row],[Week]] * 7 - 2 - WEEKDAY(DATE(YEAR(TODAY()), 1, 1)))
    ),
    DATE(YEAR(TODAY()), 1,tbl_orders[[#This Row],[Week]] * 7 - 2 - WEEKDAY(DATE(YEAR(TODAY()), 1, 1)))
)</f>
        <v>45329</v>
      </c>
    </row>
    <row r="64" spans="3:17" hidden="1" thickBot="1" x14ac:dyDescent="0.65">
      <c r="C64" s="147">
        <v>44967</v>
      </c>
      <c r="D64" s="148" t="s">
        <v>210</v>
      </c>
      <c r="E64" s="148" t="s">
        <v>102</v>
      </c>
      <c r="F64" s="149">
        <v>10</v>
      </c>
      <c r="G64" s="149">
        <v>0</v>
      </c>
      <c r="H64" s="150" t="s">
        <v>99</v>
      </c>
      <c r="I64" s="152"/>
      <c r="J64" s="214">
        <f>tbl_orders[[#This Row],[Purchased_Qty]]-tbl_orders[[#This Row],[Other Rep]]</f>
        <v>10</v>
      </c>
      <c r="K64" s="210">
        <f>YEAR(tbl_orders[[#This Row],[InvoiceDate]])</f>
        <v>2023</v>
      </c>
      <c r="L64" s="210" t="str">
        <f>TEXT(tbl_orders[[#This Row],[InvoiceDate]],"mmm")</f>
        <v>Feb</v>
      </c>
      <c r="M64" s="210">
        <f>SUBTOTAL(3,tbl_orders[[#This Row],[Facility]])</f>
        <v>0</v>
      </c>
      <c r="N64" s="210" t="str">
        <f>INDEX(
      tbl_Customers[Facility Type], MATCH(tbl_orders[[#This Row],[Facility]],tbl_Customers[Facility],0))</f>
        <v>Wholesale Pharmacies</v>
      </c>
      <c r="O6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64" s="210">
        <f>WEEKNUM(tbl_orders[[#This Row],[InvoiceDate]])</f>
        <v>6</v>
      </c>
      <c r="Q64" s="217">
        <f ca="1">IF(
   tbl_orders[[#This Row],[Week]] = 53,
    IF(
        MONTH(DATE(YEAR(TODAY()), 12, 31)) = 12,
        DATE(YEAR(TODAY()), 12, 31 - WEEKDAY(DATE(YEAR(TODAY()), 12, 31)) + 1),
        DATE(YEAR(TODAY()), 1,tbl_orders[[#This Row],[Week]] * 7 - 2 - WEEKDAY(DATE(YEAR(TODAY()), 1, 1)))
    ),
    DATE(YEAR(TODAY()), 1,tbl_orders[[#This Row],[Week]] * 7 - 2 - WEEKDAY(DATE(YEAR(TODAY()), 1, 1)))
)</f>
        <v>45329</v>
      </c>
    </row>
    <row r="65" spans="3:17" hidden="1" thickBot="1" x14ac:dyDescent="0.65">
      <c r="C65" s="147">
        <v>44971</v>
      </c>
      <c r="D65" s="148" t="s">
        <v>153</v>
      </c>
      <c r="E65" s="148" t="s">
        <v>102</v>
      </c>
      <c r="F65" s="149">
        <v>100</v>
      </c>
      <c r="G65" s="149">
        <v>40</v>
      </c>
      <c r="H65" s="150" t="s">
        <v>99</v>
      </c>
      <c r="I65" s="151"/>
      <c r="J65" s="214">
        <f>tbl_orders[[#This Row],[Purchased_Qty]]-tbl_orders[[#This Row],[Other Rep]]</f>
        <v>60</v>
      </c>
      <c r="K65" s="211">
        <f>YEAR(tbl_orders[[#This Row],[InvoiceDate]])</f>
        <v>2023</v>
      </c>
      <c r="L65" s="210" t="str">
        <f>TEXT(tbl_orders[[#This Row],[InvoiceDate]],"mmm")</f>
        <v>Feb</v>
      </c>
      <c r="M65" s="210">
        <f>SUBTOTAL(3,tbl_orders[[#This Row],[Facility]])</f>
        <v>0</v>
      </c>
      <c r="N65" s="210" t="str">
        <f>INDEX(
      tbl_Customers[Facility Type], MATCH(tbl_orders[[#This Row],[Facility]],tbl_Customers[Facility],0))</f>
        <v>Public Hospitals</v>
      </c>
      <c r="O6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65" s="210">
        <f>WEEKNUM(tbl_orders[[#This Row],[InvoiceDate]])</f>
        <v>7</v>
      </c>
      <c r="Q65" s="217">
        <f ca="1">IF(
   tbl_orders[[#This Row],[Week]] = 53,
    IF(
        MONTH(DATE(YEAR(TODAY()), 12, 31)) = 12,
        DATE(YEAR(TODAY()), 12, 31 - WEEKDAY(DATE(YEAR(TODAY()), 12, 31)) + 1),
        DATE(YEAR(TODAY()), 1,tbl_orders[[#This Row],[Week]] * 7 - 2 - WEEKDAY(DATE(YEAR(TODAY()), 1, 1)))
    ),
    DATE(YEAR(TODAY()), 1,tbl_orders[[#This Row],[Week]] * 7 - 2 - WEEKDAY(DATE(YEAR(TODAY()), 1, 1)))
)</f>
        <v>45336</v>
      </c>
    </row>
    <row r="66" spans="3:17" hidden="1" thickBot="1" x14ac:dyDescent="0.65">
      <c r="C66" s="147">
        <v>44971</v>
      </c>
      <c r="D66" s="148" t="s">
        <v>153</v>
      </c>
      <c r="E66" s="148" t="s">
        <v>36</v>
      </c>
      <c r="F66" s="149">
        <v>40</v>
      </c>
      <c r="G66" s="149">
        <v>16</v>
      </c>
      <c r="H66" s="150" t="s">
        <v>99</v>
      </c>
      <c r="I66" s="151"/>
      <c r="J66" s="214">
        <f>tbl_orders[[#This Row],[Purchased_Qty]]-tbl_orders[[#This Row],[Other Rep]]</f>
        <v>24</v>
      </c>
      <c r="K66" s="211">
        <f>YEAR(tbl_orders[[#This Row],[InvoiceDate]])</f>
        <v>2023</v>
      </c>
      <c r="L66" s="210" t="str">
        <f>TEXT(tbl_orders[[#This Row],[InvoiceDate]],"mmm")</f>
        <v>Feb</v>
      </c>
      <c r="M66" s="210">
        <f>SUBTOTAL(3,tbl_orders[[#This Row],[Facility]])</f>
        <v>0</v>
      </c>
      <c r="N66" s="210" t="str">
        <f>INDEX(
      tbl_Customers[Facility Type], MATCH(tbl_orders[[#This Row],[Facility]],tbl_Customers[Facility],0))</f>
        <v>Public Hospitals</v>
      </c>
      <c r="O6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66" s="210">
        <f>WEEKNUM(tbl_orders[[#This Row],[InvoiceDate]])</f>
        <v>7</v>
      </c>
      <c r="Q66" s="217">
        <f ca="1">IF(
   tbl_orders[[#This Row],[Week]] = 53,
    IF(
        MONTH(DATE(YEAR(TODAY()), 12, 31)) = 12,
        DATE(YEAR(TODAY()), 12, 31 - WEEKDAY(DATE(YEAR(TODAY()), 12, 31)) + 1),
        DATE(YEAR(TODAY()), 1,tbl_orders[[#This Row],[Week]] * 7 - 2 - WEEKDAY(DATE(YEAR(TODAY()), 1, 1)))
    ),
    DATE(YEAR(TODAY()), 1,tbl_orders[[#This Row],[Week]] * 7 - 2 - WEEKDAY(DATE(YEAR(TODAY()), 1, 1)))
)</f>
        <v>45336</v>
      </c>
    </row>
    <row r="67" spans="3:17" hidden="1" thickBot="1" x14ac:dyDescent="0.65">
      <c r="C67" s="147">
        <v>44972</v>
      </c>
      <c r="D67" s="148" t="s">
        <v>195</v>
      </c>
      <c r="E67" s="148" t="s">
        <v>101</v>
      </c>
      <c r="F67" s="149">
        <v>5</v>
      </c>
      <c r="G67" s="149">
        <v>3</v>
      </c>
      <c r="H67" s="150" t="s">
        <v>99</v>
      </c>
      <c r="I67" s="151"/>
      <c r="J67" s="214">
        <f>tbl_orders[[#This Row],[Purchased_Qty]]-tbl_orders[[#This Row],[Other Rep]]</f>
        <v>2</v>
      </c>
      <c r="K67" s="211">
        <f>YEAR(tbl_orders[[#This Row],[InvoiceDate]])</f>
        <v>2023</v>
      </c>
      <c r="L67" s="210" t="str">
        <f>TEXT(tbl_orders[[#This Row],[InvoiceDate]],"mmm")</f>
        <v>Feb</v>
      </c>
      <c r="M67" s="210">
        <f>SUBTOTAL(3,tbl_orders[[#This Row],[Facility]])</f>
        <v>0</v>
      </c>
      <c r="N67" s="210" t="str">
        <f>INDEX(
      tbl_Customers[Facility Type], MATCH(tbl_orders[[#This Row],[Facility]],tbl_Customers[Facility],0))</f>
        <v>Retail Pharmacies</v>
      </c>
      <c r="O6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67" s="210">
        <f>WEEKNUM(tbl_orders[[#This Row],[InvoiceDate]])</f>
        <v>7</v>
      </c>
      <c r="Q67" s="217">
        <f ca="1">IF(
   tbl_orders[[#This Row],[Week]] = 53,
    IF(
        MONTH(DATE(YEAR(TODAY()), 12, 31)) = 12,
        DATE(YEAR(TODAY()), 12, 31 - WEEKDAY(DATE(YEAR(TODAY()), 12, 31)) + 1),
        DATE(YEAR(TODAY()), 1,tbl_orders[[#This Row],[Week]] * 7 - 2 - WEEKDAY(DATE(YEAR(TODAY()), 1, 1)))
    ),
    DATE(YEAR(TODAY()), 1,tbl_orders[[#This Row],[Week]] * 7 - 2 - WEEKDAY(DATE(YEAR(TODAY()), 1, 1)))
)</f>
        <v>45336</v>
      </c>
    </row>
    <row r="68" spans="3:17" hidden="1" thickBot="1" x14ac:dyDescent="0.65">
      <c r="C68" s="147">
        <v>44979</v>
      </c>
      <c r="D68" s="148" t="s">
        <v>113</v>
      </c>
      <c r="E68" s="148" t="s">
        <v>101</v>
      </c>
      <c r="F68" s="149">
        <v>12</v>
      </c>
      <c r="G68" s="149">
        <v>0</v>
      </c>
      <c r="H68" s="150" t="s">
        <v>99</v>
      </c>
      <c r="I68" s="151"/>
      <c r="J68" s="214">
        <f>tbl_orders[[#This Row],[Purchased_Qty]]-tbl_orders[[#This Row],[Other Rep]]</f>
        <v>12</v>
      </c>
      <c r="K68" s="211">
        <f>YEAR(tbl_orders[[#This Row],[InvoiceDate]])</f>
        <v>2023</v>
      </c>
      <c r="L68" s="210" t="str">
        <f>TEXT(tbl_orders[[#This Row],[InvoiceDate]],"mmm")</f>
        <v>Feb</v>
      </c>
      <c r="M68" s="210">
        <f>SUBTOTAL(3,tbl_orders[[#This Row],[Facility]])</f>
        <v>0</v>
      </c>
      <c r="N68" s="210" t="str">
        <f>INDEX(
      tbl_Customers[Facility Type], MATCH(tbl_orders[[#This Row],[Facility]],tbl_Customers[Facility],0))</f>
        <v>Private Hospitals</v>
      </c>
      <c r="O6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68" s="210">
        <f>WEEKNUM(tbl_orders[[#This Row],[InvoiceDate]])</f>
        <v>8</v>
      </c>
      <c r="Q68" s="217">
        <f ca="1">IF(
   tbl_orders[[#This Row],[Week]] = 53,
    IF(
        MONTH(DATE(YEAR(TODAY()), 12, 31)) = 12,
        DATE(YEAR(TODAY()), 12, 31 - WEEKDAY(DATE(YEAR(TODAY()), 12, 31)) + 1),
        DATE(YEAR(TODAY()), 1,tbl_orders[[#This Row],[Week]] * 7 - 2 - WEEKDAY(DATE(YEAR(TODAY()), 1, 1)))
    ),
    DATE(YEAR(TODAY()), 1,tbl_orders[[#This Row],[Week]] * 7 - 2 - WEEKDAY(DATE(YEAR(TODAY()), 1, 1)))
)</f>
        <v>45343</v>
      </c>
    </row>
    <row r="69" spans="3:17" hidden="1" thickBot="1" x14ac:dyDescent="0.65">
      <c r="C69" s="147">
        <v>44982</v>
      </c>
      <c r="D69" s="148" t="s">
        <v>157</v>
      </c>
      <c r="E69" s="148" t="s">
        <v>102</v>
      </c>
      <c r="F69" s="149">
        <v>100</v>
      </c>
      <c r="G69" s="149">
        <v>70</v>
      </c>
      <c r="H69" s="150" t="s">
        <v>99</v>
      </c>
      <c r="I69" s="152"/>
      <c r="J69" s="214">
        <f>tbl_orders[[#This Row],[Purchased_Qty]]-tbl_orders[[#This Row],[Other Rep]]</f>
        <v>30</v>
      </c>
      <c r="K69" s="210">
        <f>YEAR(tbl_orders[[#This Row],[InvoiceDate]])</f>
        <v>2023</v>
      </c>
      <c r="L69" s="210" t="str">
        <f>TEXT(tbl_orders[[#This Row],[InvoiceDate]],"mmm")</f>
        <v>Feb</v>
      </c>
      <c r="M69" s="210">
        <f>SUBTOTAL(3,tbl_orders[[#This Row],[Facility]])</f>
        <v>0</v>
      </c>
      <c r="N69" s="210" t="str">
        <f>INDEX(
      tbl_Customers[Facility Type], MATCH(tbl_orders[[#This Row],[Facility]],tbl_Customers[Facility],0))</f>
        <v>Public Hospitals</v>
      </c>
      <c r="O6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69" s="210">
        <f>WEEKNUM(tbl_orders[[#This Row],[InvoiceDate]])</f>
        <v>8</v>
      </c>
      <c r="Q69" s="217">
        <f ca="1">IF(
   tbl_orders[[#This Row],[Week]] = 53,
    IF(
        MONTH(DATE(YEAR(TODAY()), 12, 31)) = 12,
        DATE(YEAR(TODAY()), 12, 31 - WEEKDAY(DATE(YEAR(TODAY()), 12, 31)) + 1),
        DATE(YEAR(TODAY()), 1,tbl_orders[[#This Row],[Week]] * 7 - 2 - WEEKDAY(DATE(YEAR(TODAY()), 1, 1)))
    ),
    DATE(YEAR(TODAY()), 1,tbl_orders[[#This Row],[Week]] * 7 - 2 - WEEKDAY(DATE(YEAR(TODAY()), 1, 1)))
)</f>
        <v>45343</v>
      </c>
    </row>
    <row r="70" spans="3:17" hidden="1" thickBot="1" x14ac:dyDescent="0.65">
      <c r="C70" s="147">
        <v>44986</v>
      </c>
      <c r="D70" s="148" t="s">
        <v>113</v>
      </c>
      <c r="E70" s="148" t="s">
        <v>101</v>
      </c>
      <c r="F70" s="149">
        <v>10</v>
      </c>
      <c r="G70" s="149">
        <v>0</v>
      </c>
      <c r="H70" s="150" t="s">
        <v>99</v>
      </c>
      <c r="I70" s="151"/>
      <c r="J70" s="214">
        <f>tbl_orders[[#This Row],[Purchased_Qty]]-tbl_orders[[#This Row],[Other Rep]]</f>
        <v>10</v>
      </c>
      <c r="K70" s="211">
        <f>YEAR(tbl_orders[[#This Row],[InvoiceDate]])</f>
        <v>2023</v>
      </c>
      <c r="L70" s="210" t="str">
        <f>TEXT(tbl_orders[[#This Row],[InvoiceDate]],"mmm")</f>
        <v>Mar</v>
      </c>
      <c r="M70" s="210">
        <f>SUBTOTAL(3,tbl_orders[[#This Row],[Facility]])</f>
        <v>0</v>
      </c>
      <c r="N70" s="210" t="str">
        <f>INDEX(
      tbl_Customers[Facility Type], MATCH(tbl_orders[[#This Row],[Facility]],tbl_Customers[Facility],0))</f>
        <v>Private Hospitals</v>
      </c>
      <c r="O7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70" s="210">
        <f>WEEKNUM(tbl_orders[[#This Row],[InvoiceDate]])</f>
        <v>9</v>
      </c>
      <c r="Q70" s="217">
        <f ca="1">IF(
   tbl_orders[[#This Row],[Week]] = 53,
    IF(
        MONTH(DATE(YEAR(TODAY()), 12, 31)) = 12,
        DATE(YEAR(TODAY()), 12, 31 - WEEKDAY(DATE(YEAR(TODAY()), 12, 31)) + 1),
        DATE(YEAR(TODAY()), 1,tbl_orders[[#This Row],[Week]] * 7 - 2 - WEEKDAY(DATE(YEAR(TODAY()), 1, 1)))
    ),
    DATE(YEAR(TODAY()), 1,tbl_orders[[#This Row],[Week]] * 7 - 2 - WEEKDAY(DATE(YEAR(TODAY()), 1, 1)))
)</f>
        <v>45350</v>
      </c>
    </row>
    <row r="71" spans="3:17" hidden="1" thickBot="1" x14ac:dyDescent="0.65">
      <c r="C71" s="147">
        <v>44988</v>
      </c>
      <c r="D71" s="148" t="s">
        <v>120</v>
      </c>
      <c r="E71" s="148" t="s">
        <v>36</v>
      </c>
      <c r="F71" s="149">
        <v>10</v>
      </c>
      <c r="G71" s="149">
        <v>0</v>
      </c>
      <c r="H71" s="150" t="s">
        <v>99</v>
      </c>
      <c r="I71" s="152"/>
      <c r="J71" s="214">
        <f>tbl_orders[[#This Row],[Purchased_Qty]]-tbl_orders[[#This Row],[Other Rep]]</f>
        <v>10</v>
      </c>
      <c r="K71" s="210">
        <f>YEAR(tbl_orders[[#This Row],[InvoiceDate]])</f>
        <v>2023</v>
      </c>
      <c r="L71" s="210" t="str">
        <f>TEXT(tbl_orders[[#This Row],[InvoiceDate]],"mmm")</f>
        <v>Mar</v>
      </c>
      <c r="M71" s="210">
        <f>SUBTOTAL(3,tbl_orders[[#This Row],[Facility]])</f>
        <v>0</v>
      </c>
      <c r="N71" s="210" t="str">
        <f>INDEX(
      tbl_Customers[Facility Type], MATCH(tbl_orders[[#This Row],[Facility]],tbl_Customers[Facility],0))</f>
        <v>Private Hospitals</v>
      </c>
      <c r="O7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71" s="210">
        <f>WEEKNUM(tbl_orders[[#This Row],[InvoiceDate]])</f>
        <v>9</v>
      </c>
      <c r="Q71" s="217">
        <f ca="1">IF(
   tbl_orders[[#This Row],[Week]] = 53,
    IF(
        MONTH(DATE(YEAR(TODAY()), 12, 31)) = 12,
        DATE(YEAR(TODAY()), 12, 31 - WEEKDAY(DATE(YEAR(TODAY()), 12, 31)) + 1),
        DATE(YEAR(TODAY()), 1,tbl_orders[[#This Row],[Week]] * 7 - 2 - WEEKDAY(DATE(YEAR(TODAY()), 1, 1)))
    ),
    DATE(YEAR(TODAY()), 1,tbl_orders[[#This Row],[Week]] * 7 - 2 - WEEKDAY(DATE(YEAR(TODAY()), 1, 1)))
)</f>
        <v>45350</v>
      </c>
    </row>
    <row r="72" spans="3:17" hidden="1" thickBot="1" x14ac:dyDescent="0.65">
      <c r="C72" s="147">
        <v>44988</v>
      </c>
      <c r="D72" s="148" t="s">
        <v>192</v>
      </c>
      <c r="E72" s="148" t="s">
        <v>102</v>
      </c>
      <c r="F72" s="149">
        <v>10</v>
      </c>
      <c r="G72" s="149">
        <v>0</v>
      </c>
      <c r="H72" s="150" t="s">
        <v>99</v>
      </c>
      <c r="I72" s="151"/>
      <c r="J72" s="214">
        <f>tbl_orders[[#This Row],[Purchased_Qty]]-tbl_orders[[#This Row],[Other Rep]]</f>
        <v>10</v>
      </c>
      <c r="K72" s="211">
        <f>YEAR(tbl_orders[[#This Row],[InvoiceDate]])</f>
        <v>2023</v>
      </c>
      <c r="L72" s="210" t="str">
        <f>TEXT(tbl_orders[[#This Row],[InvoiceDate]],"mmm")</f>
        <v>Mar</v>
      </c>
      <c r="M72" s="210">
        <f>SUBTOTAL(3,tbl_orders[[#This Row],[Facility]])</f>
        <v>0</v>
      </c>
      <c r="N72" s="210" t="str">
        <f>INDEX(
      tbl_Customers[Facility Type], MATCH(tbl_orders[[#This Row],[Facility]],tbl_Customers[Facility],0))</f>
        <v>Retail Pharmacies</v>
      </c>
      <c r="O7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72" s="210">
        <f>WEEKNUM(tbl_orders[[#This Row],[InvoiceDate]])</f>
        <v>9</v>
      </c>
      <c r="Q72" s="217">
        <f ca="1">IF(
   tbl_orders[[#This Row],[Week]] = 53,
    IF(
        MONTH(DATE(YEAR(TODAY()), 12, 31)) = 12,
        DATE(YEAR(TODAY()), 12, 31 - WEEKDAY(DATE(YEAR(TODAY()), 12, 31)) + 1),
        DATE(YEAR(TODAY()), 1,tbl_orders[[#This Row],[Week]] * 7 - 2 - WEEKDAY(DATE(YEAR(TODAY()), 1, 1)))
    ),
    DATE(YEAR(TODAY()), 1,tbl_orders[[#This Row],[Week]] * 7 - 2 - WEEKDAY(DATE(YEAR(TODAY()), 1, 1)))
)</f>
        <v>45350</v>
      </c>
    </row>
    <row r="73" spans="3:17" hidden="1" thickBot="1" x14ac:dyDescent="0.65">
      <c r="C73" s="147">
        <v>44994</v>
      </c>
      <c r="D73" s="148" t="s">
        <v>120</v>
      </c>
      <c r="E73" s="148" t="s">
        <v>36</v>
      </c>
      <c r="F73" s="149">
        <v>2</v>
      </c>
      <c r="G73" s="149">
        <v>0</v>
      </c>
      <c r="H73" s="150" t="s">
        <v>99</v>
      </c>
      <c r="I73" s="152"/>
      <c r="J73" s="214">
        <f>tbl_orders[[#This Row],[Purchased_Qty]]-tbl_orders[[#This Row],[Other Rep]]</f>
        <v>2</v>
      </c>
      <c r="K73" s="210">
        <f>YEAR(tbl_orders[[#This Row],[InvoiceDate]])</f>
        <v>2023</v>
      </c>
      <c r="L73" s="210" t="str">
        <f>TEXT(tbl_orders[[#This Row],[InvoiceDate]],"mmm")</f>
        <v>Mar</v>
      </c>
      <c r="M73" s="210">
        <f>SUBTOTAL(3,tbl_orders[[#This Row],[Facility]])</f>
        <v>0</v>
      </c>
      <c r="N73" s="210" t="str">
        <f>INDEX(
      tbl_Customers[Facility Type], MATCH(tbl_orders[[#This Row],[Facility]],tbl_Customers[Facility],0))</f>
        <v>Private Hospitals</v>
      </c>
      <c r="O7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Mar</v>
      </c>
      <c r="P73" s="210">
        <f>WEEKNUM(tbl_orders[[#This Row],[InvoiceDate]])</f>
        <v>10</v>
      </c>
      <c r="Q73" s="217">
        <f ca="1">IF(
   tbl_orders[[#This Row],[Week]] = 53,
    IF(
        MONTH(DATE(YEAR(TODAY()), 12, 31)) = 12,
        DATE(YEAR(TODAY()), 12, 31 - WEEKDAY(DATE(YEAR(TODAY()), 12, 31)) + 1),
        DATE(YEAR(TODAY()), 1,tbl_orders[[#This Row],[Week]] * 7 - 2 - WEEKDAY(DATE(YEAR(TODAY()), 1, 1)))
    ),
    DATE(YEAR(TODAY()), 1,tbl_orders[[#This Row],[Week]] * 7 - 2 - WEEKDAY(DATE(YEAR(TODAY()), 1, 1)))
)</f>
        <v>45357</v>
      </c>
    </row>
    <row r="74" spans="3:17" hidden="1" thickBot="1" x14ac:dyDescent="0.65">
      <c r="C74" s="147">
        <v>44994</v>
      </c>
      <c r="D74" s="148" t="s">
        <v>195</v>
      </c>
      <c r="E74" s="148" t="s">
        <v>36</v>
      </c>
      <c r="F74" s="149">
        <v>20</v>
      </c>
      <c r="G74" s="149">
        <v>10</v>
      </c>
      <c r="H74" s="150" t="s">
        <v>99</v>
      </c>
      <c r="I74" s="151"/>
      <c r="J74" s="214">
        <f>tbl_orders[[#This Row],[Purchased_Qty]]-tbl_orders[[#This Row],[Other Rep]]</f>
        <v>10</v>
      </c>
      <c r="K74" s="211">
        <f>YEAR(tbl_orders[[#This Row],[InvoiceDate]])</f>
        <v>2023</v>
      </c>
      <c r="L74" s="210" t="str">
        <f>TEXT(tbl_orders[[#This Row],[InvoiceDate]],"mmm")</f>
        <v>Mar</v>
      </c>
      <c r="M74" s="210">
        <f>SUBTOTAL(3,tbl_orders[[#This Row],[Facility]])</f>
        <v>0</v>
      </c>
      <c r="N74" s="210" t="str">
        <f>INDEX(
      tbl_Customers[Facility Type], MATCH(tbl_orders[[#This Row],[Facility]],tbl_Customers[Facility],0))</f>
        <v>Retail Pharmacies</v>
      </c>
      <c r="O7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Mar</v>
      </c>
      <c r="P74" s="210">
        <f>WEEKNUM(tbl_orders[[#This Row],[InvoiceDate]])</f>
        <v>10</v>
      </c>
      <c r="Q74" s="217">
        <f ca="1">IF(
   tbl_orders[[#This Row],[Week]] = 53,
    IF(
        MONTH(DATE(YEAR(TODAY()), 12, 31)) = 12,
        DATE(YEAR(TODAY()), 12, 31 - WEEKDAY(DATE(YEAR(TODAY()), 12, 31)) + 1),
        DATE(YEAR(TODAY()), 1,tbl_orders[[#This Row],[Week]] * 7 - 2 - WEEKDAY(DATE(YEAR(TODAY()), 1, 1)))
    ),
    DATE(YEAR(TODAY()), 1,tbl_orders[[#This Row],[Week]] * 7 - 2 - WEEKDAY(DATE(YEAR(TODAY()), 1, 1)))
)</f>
        <v>45357</v>
      </c>
    </row>
    <row r="75" spans="3:17" hidden="1" thickBot="1" x14ac:dyDescent="0.65">
      <c r="C75" s="147">
        <v>44995</v>
      </c>
      <c r="D75" s="148" t="s">
        <v>196</v>
      </c>
      <c r="E75" s="148" t="s">
        <v>100</v>
      </c>
      <c r="F75" s="149">
        <v>50</v>
      </c>
      <c r="G75" s="149">
        <v>25</v>
      </c>
      <c r="H75" s="150" t="s">
        <v>99</v>
      </c>
      <c r="I75" s="152"/>
      <c r="J75" s="214">
        <f>tbl_orders[[#This Row],[Purchased_Qty]]-tbl_orders[[#This Row],[Other Rep]]</f>
        <v>25</v>
      </c>
      <c r="K75" s="210">
        <f>YEAR(tbl_orders[[#This Row],[InvoiceDate]])</f>
        <v>2023</v>
      </c>
      <c r="L75" s="210" t="str">
        <f>TEXT(tbl_orders[[#This Row],[InvoiceDate]],"mmm")</f>
        <v>Mar</v>
      </c>
      <c r="M75" s="210">
        <f>SUBTOTAL(3,tbl_orders[[#This Row],[Facility]])</f>
        <v>0</v>
      </c>
      <c r="N75" s="210" t="str">
        <f>INDEX(
      tbl_Customers[Facility Type], MATCH(tbl_orders[[#This Row],[Facility]],tbl_Customers[Facility],0))</f>
        <v>Wholesale Pharmacies</v>
      </c>
      <c r="O7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Mar</v>
      </c>
      <c r="P75" s="210">
        <f>WEEKNUM(tbl_orders[[#This Row],[InvoiceDate]])</f>
        <v>10</v>
      </c>
      <c r="Q75" s="217">
        <f ca="1">IF(
   tbl_orders[[#This Row],[Week]] = 53,
    IF(
        MONTH(DATE(YEAR(TODAY()), 12, 31)) = 12,
        DATE(YEAR(TODAY()), 12, 31 - WEEKDAY(DATE(YEAR(TODAY()), 12, 31)) + 1),
        DATE(YEAR(TODAY()), 1,tbl_orders[[#This Row],[Week]] * 7 - 2 - WEEKDAY(DATE(YEAR(TODAY()), 1, 1)))
    ),
    DATE(YEAR(TODAY()), 1,tbl_orders[[#This Row],[Week]] * 7 - 2 - WEEKDAY(DATE(YEAR(TODAY()), 1, 1)))
)</f>
        <v>45357</v>
      </c>
    </row>
    <row r="76" spans="3:17" hidden="1" thickBot="1" x14ac:dyDescent="0.65">
      <c r="C76" s="147">
        <v>44995</v>
      </c>
      <c r="D76" s="148" t="s">
        <v>194</v>
      </c>
      <c r="E76" s="148" t="s">
        <v>101</v>
      </c>
      <c r="F76" s="149">
        <v>2</v>
      </c>
      <c r="G76" s="149">
        <v>0</v>
      </c>
      <c r="H76" s="150" t="s">
        <v>99</v>
      </c>
      <c r="I76" s="151"/>
      <c r="J76" s="214">
        <f>tbl_orders[[#This Row],[Purchased_Qty]]-tbl_orders[[#This Row],[Other Rep]]</f>
        <v>2</v>
      </c>
      <c r="K76" s="211">
        <f>YEAR(tbl_orders[[#This Row],[InvoiceDate]])</f>
        <v>2023</v>
      </c>
      <c r="L76" s="210" t="str">
        <f>TEXT(tbl_orders[[#This Row],[InvoiceDate]],"mmm")</f>
        <v>Mar</v>
      </c>
      <c r="M76" s="210">
        <f>SUBTOTAL(3,tbl_orders[[#This Row],[Facility]])</f>
        <v>0</v>
      </c>
      <c r="N76" s="210" t="str">
        <f>INDEX(
      tbl_Customers[Facility Type], MATCH(tbl_orders[[#This Row],[Facility]],tbl_Customers[Facility],0))</f>
        <v>Retail Pharmacies</v>
      </c>
      <c r="O7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Mar</v>
      </c>
      <c r="P76" s="210">
        <f>WEEKNUM(tbl_orders[[#This Row],[InvoiceDate]])</f>
        <v>10</v>
      </c>
      <c r="Q76" s="217">
        <f ca="1">IF(
   tbl_orders[[#This Row],[Week]] = 53,
    IF(
        MONTH(DATE(YEAR(TODAY()), 12, 31)) = 12,
        DATE(YEAR(TODAY()), 12, 31 - WEEKDAY(DATE(YEAR(TODAY()), 12, 31)) + 1),
        DATE(YEAR(TODAY()), 1,tbl_orders[[#This Row],[Week]] * 7 - 2 - WEEKDAY(DATE(YEAR(TODAY()), 1, 1)))
    ),
    DATE(YEAR(TODAY()), 1,tbl_orders[[#This Row],[Week]] * 7 - 2 - WEEKDAY(DATE(YEAR(TODAY()), 1, 1)))
)</f>
        <v>45357</v>
      </c>
    </row>
    <row r="77" spans="3:17" hidden="1" thickBot="1" x14ac:dyDescent="0.65">
      <c r="C77" s="147">
        <v>44999</v>
      </c>
      <c r="D77" s="148" t="s">
        <v>184</v>
      </c>
      <c r="E77" s="148" t="s">
        <v>36</v>
      </c>
      <c r="F77" s="149">
        <v>2</v>
      </c>
      <c r="G77" s="149">
        <v>0</v>
      </c>
      <c r="H77" s="150" t="s">
        <v>99</v>
      </c>
      <c r="I77" s="151"/>
      <c r="J77" s="214">
        <f>tbl_orders[[#This Row],[Purchased_Qty]]-tbl_orders[[#This Row],[Other Rep]]</f>
        <v>2</v>
      </c>
      <c r="K77" s="211">
        <f>YEAR(tbl_orders[[#This Row],[InvoiceDate]])</f>
        <v>2023</v>
      </c>
      <c r="L77" s="210" t="str">
        <f>TEXT(tbl_orders[[#This Row],[InvoiceDate]],"mmm")</f>
        <v>Mar</v>
      </c>
      <c r="M77" s="210">
        <f>SUBTOTAL(3,tbl_orders[[#This Row],[Facility]])</f>
        <v>0</v>
      </c>
      <c r="N77" s="210" t="str">
        <f>INDEX(
      tbl_Customers[Facility Type], MATCH(tbl_orders[[#This Row],[Facility]],tbl_Customers[Facility],0))</f>
        <v>Retail Pharmacies</v>
      </c>
      <c r="O7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Mar</v>
      </c>
      <c r="P77" s="210">
        <f>WEEKNUM(tbl_orders[[#This Row],[InvoiceDate]])</f>
        <v>11</v>
      </c>
      <c r="Q77" s="217">
        <f ca="1">IF(
   tbl_orders[[#This Row],[Week]] = 53,
    IF(
        MONTH(DATE(YEAR(TODAY()), 12, 31)) = 12,
        DATE(YEAR(TODAY()), 12, 31 - WEEKDAY(DATE(YEAR(TODAY()), 12, 31)) + 1),
        DATE(YEAR(TODAY()), 1,tbl_orders[[#This Row],[Week]] * 7 - 2 - WEEKDAY(DATE(YEAR(TODAY()), 1, 1)))
    ),
    DATE(YEAR(TODAY()), 1,tbl_orders[[#This Row],[Week]] * 7 - 2 - WEEKDAY(DATE(YEAR(TODAY()), 1, 1)))
)</f>
        <v>45364</v>
      </c>
    </row>
    <row r="78" spans="3:17" hidden="1" thickBot="1" x14ac:dyDescent="0.65">
      <c r="C78" s="147">
        <v>45006</v>
      </c>
      <c r="D78" s="148" t="s">
        <v>106</v>
      </c>
      <c r="E78" s="148" t="s">
        <v>102</v>
      </c>
      <c r="F78" s="149">
        <v>50</v>
      </c>
      <c r="G78" s="149">
        <v>20</v>
      </c>
      <c r="H78" s="150" t="s">
        <v>213</v>
      </c>
      <c r="I78" s="152"/>
      <c r="J78" s="214">
        <f>tbl_orders[[#This Row],[Purchased_Qty]]-tbl_orders[[#This Row],[Other Rep]]</f>
        <v>30</v>
      </c>
      <c r="K78" s="210">
        <f>YEAR(tbl_orders[[#This Row],[InvoiceDate]])</f>
        <v>2023</v>
      </c>
      <c r="L78" s="210" t="str">
        <f>TEXT(tbl_orders[[#This Row],[InvoiceDate]],"mmm")</f>
        <v>Mar</v>
      </c>
      <c r="M78" s="210">
        <f>SUBTOTAL(3,tbl_orders[[#This Row],[Facility]])</f>
        <v>0</v>
      </c>
      <c r="N78" s="210" t="str">
        <f>INDEX(
      tbl_Customers[Facility Type], MATCH(tbl_orders[[#This Row],[Facility]],tbl_Customers[Facility],0))</f>
        <v>Private Hospitals</v>
      </c>
      <c r="O7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Mar</v>
      </c>
      <c r="P78" s="210">
        <f>WEEKNUM(tbl_orders[[#This Row],[InvoiceDate]])</f>
        <v>12</v>
      </c>
      <c r="Q78" s="217">
        <f ca="1">IF(
   tbl_orders[[#This Row],[Week]] = 53,
    IF(
        MONTH(DATE(YEAR(TODAY()), 12, 31)) = 12,
        DATE(YEAR(TODAY()), 12, 31 - WEEKDAY(DATE(YEAR(TODAY()), 12, 31)) + 1),
        DATE(YEAR(TODAY()), 1,tbl_orders[[#This Row],[Week]] * 7 - 2 - WEEKDAY(DATE(YEAR(TODAY()), 1, 1)))
    ),
    DATE(YEAR(TODAY()), 1,tbl_orders[[#This Row],[Week]] * 7 - 2 - WEEKDAY(DATE(YEAR(TODAY()), 1, 1)))
)</f>
        <v>45371</v>
      </c>
    </row>
    <row r="79" spans="3:17" hidden="1" thickBot="1" x14ac:dyDescent="0.65">
      <c r="C79" s="147">
        <v>45015</v>
      </c>
      <c r="D79" s="148" t="s">
        <v>195</v>
      </c>
      <c r="E79" s="148" t="s">
        <v>102</v>
      </c>
      <c r="F79" s="149">
        <v>40</v>
      </c>
      <c r="G79" s="149">
        <v>20</v>
      </c>
      <c r="H79" s="150" t="s">
        <v>99</v>
      </c>
      <c r="I79" s="151"/>
      <c r="J79" s="214">
        <f>tbl_orders[[#This Row],[Purchased_Qty]]-tbl_orders[[#This Row],[Other Rep]]</f>
        <v>20</v>
      </c>
      <c r="K79" s="211">
        <f>YEAR(tbl_orders[[#This Row],[InvoiceDate]])</f>
        <v>2023</v>
      </c>
      <c r="L79" s="210" t="str">
        <f>TEXT(tbl_orders[[#This Row],[InvoiceDate]],"mmm")</f>
        <v>Mar</v>
      </c>
      <c r="M79" s="210">
        <f>SUBTOTAL(3,tbl_orders[[#This Row],[Facility]])</f>
        <v>0</v>
      </c>
      <c r="N79" s="210" t="str">
        <f>INDEX(
      tbl_Customers[Facility Type], MATCH(tbl_orders[[#This Row],[Facility]],tbl_Customers[Facility],0))</f>
        <v>Retail Pharmacies</v>
      </c>
      <c r="O7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Mar</v>
      </c>
      <c r="P79" s="210">
        <f>WEEKNUM(tbl_orders[[#This Row],[InvoiceDate]])</f>
        <v>13</v>
      </c>
      <c r="Q79" s="217">
        <f ca="1">IF(
   tbl_orders[[#This Row],[Week]] = 53,
    IF(
        MONTH(DATE(YEAR(TODAY()), 12, 31)) = 12,
        DATE(YEAR(TODAY()), 12, 31 - WEEKDAY(DATE(YEAR(TODAY()), 12, 31)) + 1),
        DATE(YEAR(TODAY()), 1,tbl_orders[[#This Row],[Week]] * 7 - 2 - WEEKDAY(DATE(YEAR(TODAY()), 1, 1)))
    ),
    DATE(YEAR(TODAY()), 1,tbl_orders[[#This Row],[Week]] * 7 - 2 - WEEKDAY(DATE(YEAR(TODAY()), 1, 1)))
)</f>
        <v>45378</v>
      </c>
    </row>
    <row r="80" spans="3:17" hidden="1" thickBot="1" x14ac:dyDescent="0.65">
      <c r="C80" s="147">
        <v>45041</v>
      </c>
      <c r="D80" s="148" t="s">
        <v>153</v>
      </c>
      <c r="E80" s="148" t="s">
        <v>36</v>
      </c>
      <c r="F80" s="149">
        <v>60</v>
      </c>
      <c r="G80" s="149">
        <v>24</v>
      </c>
      <c r="H80" s="150" t="s">
        <v>99</v>
      </c>
      <c r="I80" s="152"/>
      <c r="J80" s="214">
        <f>tbl_orders[[#This Row],[Purchased_Qty]]-tbl_orders[[#This Row],[Other Rep]]</f>
        <v>36</v>
      </c>
      <c r="K80" s="210">
        <f>YEAR(tbl_orders[[#This Row],[InvoiceDate]])</f>
        <v>2023</v>
      </c>
      <c r="L80" s="210" t="str">
        <f>TEXT(tbl_orders[[#This Row],[InvoiceDate]],"mmm")</f>
        <v>Apr</v>
      </c>
      <c r="M80" s="210">
        <f>SUBTOTAL(3,tbl_orders[[#This Row],[Facility]])</f>
        <v>0</v>
      </c>
      <c r="N80" s="210" t="str">
        <f>INDEX(
      tbl_Customers[Facility Type], MATCH(tbl_orders[[#This Row],[Facility]],tbl_Customers[Facility],0))</f>
        <v>Public Hospitals</v>
      </c>
      <c r="O8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Apr</v>
      </c>
      <c r="P80" s="210">
        <f>WEEKNUM(tbl_orders[[#This Row],[InvoiceDate]])</f>
        <v>17</v>
      </c>
      <c r="Q80" s="217">
        <f ca="1">IF(
   tbl_orders[[#This Row],[Week]] = 53,
    IF(
        MONTH(DATE(YEAR(TODAY()), 12, 31)) = 12,
        DATE(YEAR(TODAY()), 12, 31 - WEEKDAY(DATE(YEAR(TODAY()), 12, 31)) + 1),
        DATE(YEAR(TODAY()), 1,tbl_orders[[#This Row],[Week]] * 7 - 2 - WEEKDAY(DATE(YEAR(TODAY()), 1, 1)))
    ),
    DATE(YEAR(TODAY()), 1,tbl_orders[[#This Row],[Week]] * 7 - 2 - WEEKDAY(DATE(YEAR(TODAY()), 1, 1)))
)</f>
        <v>45406</v>
      </c>
    </row>
    <row r="81" spans="3:17" hidden="1" thickBot="1" x14ac:dyDescent="0.65">
      <c r="C81" s="147">
        <v>45043</v>
      </c>
      <c r="D81" s="148" t="s">
        <v>199</v>
      </c>
      <c r="E81" s="148" t="s">
        <v>100</v>
      </c>
      <c r="F81" s="149">
        <v>30</v>
      </c>
      <c r="G81" s="149">
        <v>15</v>
      </c>
      <c r="H81" s="150" t="s">
        <v>213</v>
      </c>
      <c r="I81" s="151"/>
      <c r="J81" s="214">
        <f>tbl_orders[[#This Row],[Purchased_Qty]]-tbl_orders[[#This Row],[Other Rep]]</f>
        <v>15</v>
      </c>
      <c r="K81" s="211">
        <f>YEAR(tbl_orders[[#This Row],[InvoiceDate]])</f>
        <v>2023</v>
      </c>
      <c r="L81" s="210" t="str">
        <f>TEXT(tbl_orders[[#This Row],[InvoiceDate]],"mmm")</f>
        <v>Apr</v>
      </c>
      <c r="M81" s="210">
        <f>SUBTOTAL(3,tbl_orders[[#This Row],[Facility]])</f>
        <v>0</v>
      </c>
      <c r="N81" s="210" t="str">
        <f>INDEX(
      tbl_Customers[Facility Type], MATCH(tbl_orders[[#This Row],[Facility]],tbl_Customers[Facility],0))</f>
        <v>Wholesale Pharmacies</v>
      </c>
      <c r="O8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Apr</v>
      </c>
      <c r="P81" s="210">
        <f>WEEKNUM(tbl_orders[[#This Row],[InvoiceDate]])</f>
        <v>17</v>
      </c>
      <c r="Q81" s="217">
        <f ca="1">IF(
   tbl_orders[[#This Row],[Week]] = 53,
    IF(
        MONTH(DATE(YEAR(TODAY()), 12, 31)) = 12,
        DATE(YEAR(TODAY()), 12, 31 - WEEKDAY(DATE(YEAR(TODAY()), 12, 31)) + 1),
        DATE(YEAR(TODAY()), 1,tbl_orders[[#This Row],[Week]] * 7 - 2 - WEEKDAY(DATE(YEAR(TODAY()), 1, 1)))
    ),
    DATE(YEAR(TODAY()), 1,tbl_orders[[#This Row],[Week]] * 7 - 2 - WEEKDAY(DATE(YEAR(TODAY()), 1, 1)))
)</f>
        <v>45406</v>
      </c>
    </row>
    <row r="82" spans="3:17" hidden="1" thickBot="1" x14ac:dyDescent="0.65">
      <c r="C82" s="147">
        <v>45047</v>
      </c>
      <c r="D82" s="148" t="s">
        <v>131</v>
      </c>
      <c r="E82" s="148" t="s">
        <v>36</v>
      </c>
      <c r="F82" s="149">
        <v>360</v>
      </c>
      <c r="G82" s="149">
        <v>0</v>
      </c>
      <c r="H82" s="150" t="s">
        <v>213</v>
      </c>
      <c r="I82" s="152"/>
      <c r="J82" s="214">
        <f>tbl_orders[[#This Row],[Purchased_Qty]]-tbl_orders[[#This Row],[Other Rep]]</f>
        <v>360</v>
      </c>
      <c r="K82" s="210">
        <f>YEAR(tbl_orders[[#This Row],[InvoiceDate]])</f>
        <v>2023</v>
      </c>
      <c r="L82" s="210" t="str">
        <f>TEXT(tbl_orders[[#This Row],[InvoiceDate]],"mmm")</f>
        <v>May</v>
      </c>
      <c r="M82" s="210">
        <f>SUBTOTAL(3,tbl_orders[[#This Row],[Facility]])</f>
        <v>0</v>
      </c>
      <c r="N82" s="210" t="str">
        <f>INDEX(
      tbl_Customers[Facility Type], MATCH(tbl_orders[[#This Row],[Facility]],tbl_Customers[Facility],0))</f>
        <v>Private Hospitals</v>
      </c>
      <c r="O8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82" s="210">
        <f>WEEKNUM(tbl_orders[[#This Row],[InvoiceDate]])</f>
        <v>18</v>
      </c>
      <c r="Q82" s="217">
        <f ca="1">IF(
   tbl_orders[[#This Row],[Week]] = 53,
    IF(
        MONTH(DATE(YEAR(TODAY()), 12, 31)) = 12,
        DATE(YEAR(TODAY()), 12, 31 - WEEKDAY(DATE(YEAR(TODAY()), 12, 31)) + 1),
        DATE(YEAR(TODAY()), 1,tbl_orders[[#This Row],[Week]] * 7 - 2 - WEEKDAY(DATE(YEAR(TODAY()), 1, 1)))
    ),
    DATE(YEAR(TODAY()), 1,tbl_orders[[#This Row],[Week]] * 7 - 2 - WEEKDAY(DATE(YEAR(TODAY()), 1, 1)))
)</f>
        <v>45413</v>
      </c>
    </row>
    <row r="83" spans="3:17" hidden="1" thickBot="1" x14ac:dyDescent="0.65">
      <c r="C83" s="147">
        <v>45049</v>
      </c>
      <c r="D83" s="148" t="s">
        <v>120</v>
      </c>
      <c r="E83" s="148" t="s">
        <v>36</v>
      </c>
      <c r="F83" s="149">
        <v>8</v>
      </c>
      <c r="G83" s="149">
        <v>0</v>
      </c>
      <c r="H83" s="150" t="s">
        <v>99</v>
      </c>
      <c r="I83" s="152"/>
      <c r="J83" s="214">
        <f>tbl_orders[[#This Row],[Purchased_Qty]]-tbl_orders[[#This Row],[Other Rep]]</f>
        <v>8</v>
      </c>
      <c r="K83" s="210">
        <f>YEAR(tbl_orders[[#This Row],[InvoiceDate]])</f>
        <v>2023</v>
      </c>
      <c r="L83" s="210" t="str">
        <f>TEXT(tbl_orders[[#This Row],[InvoiceDate]],"mmm")</f>
        <v>May</v>
      </c>
      <c r="M83" s="210">
        <f>SUBTOTAL(3,tbl_orders[[#This Row],[Facility]])</f>
        <v>0</v>
      </c>
      <c r="N83" s="210" t="str">
        <f>INDEX(
      tbl_Customers[Facility Type], MATCH(tbl_orders[[#This Row],[Facility]],tbl_Customers[Facility],0))</f>
        <v>Private Hospitals</v>
      </c>
      <c r="O8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83" s="210">
        <f>WEEKNUM(tbl_orders[[#This Row],[InvoiceDate]])</f>
        <v>18</v>
      </c>
      <c r="Q83" s="217">
        <f ca="1">IF(
   tbl_orders[[#This Row],[Week]] = 53,
    IF(
        MONTH(DATE(YEAR(TODAY()), 12, 31)) = 12,
        DATE(YEAR(TODAY()), 12, 31 - WEEKDAY(DATE(YEAR(TODAY()), 12, 31)) + 1),
        DATE(YEAR(TODAY()), 1,tbl_orders[[#This Row],[Week]] * 7 - 2 - WEEKDAY(DATE(YEAR(TODAY()), 1, 1)))
    ),
    DATE(YEAR(TODAY()), 1,tbl_orders[[#This Row],[Week]] * 7 - 2 - WEEKDAY(DATE(YEAR(TODAY()), 1, 1)))
)</f>
        <v>45413</v>
      </c>
    </row>
    <row r="84" spans="3:17" hidden="1" thickBot="1" x14ac:dyDescent="0.65">
      <c r="C84" s="147">
        <v>45051</v>
      </c>
      <c r="D84" s="148" t="s">
        <v>196</v>
      </c>
      <c r="E84" s="148" t="s">
        <v>102</v>
      </c>
      <c r="F84" s="149">
        <v>200</v>
      </c>
      <c r="G84" s="149">
        <v>100</v>
      </c>
      <c r="H84" s="150" t="s">
        <v>213</v>
      </c>
      <c r="I84" s="152"/>
      <c r="J84" s="214">
        <f>tbl_orders[[#This Row],[Purchased_Qty]]-tbl_orders[[#This Row],[Other Rep]]</f>
        <v>100</v>
      </c>
      <c r="K84" s="210">
        <f>YEAR(tbl_orders[[#This Row],[InvoiceDate]])</f>
        <v>2023</v>
      </c>
      <c r="L84" s="210" t="str">
        <f>TEXT(tbl_orders[[#This Row],[InvoiceDate]],"mmm")</f>
        <v>May</v>
      </c>
      <c r="M84" s="210">
        <f>SUBTOTAL(3,tbl_orders[[#This Row],[Facility]])</f>
        <v>0</v>
      </c>
      <c r="N84" s="210" t="str">
        <f>INDEX(
      tbl_Customers[Facility Type], MATCH(tbl_orders[[#This Row],[Facility]],tbl_Customers[Facility],0))</f>
        <v>Wholesale Pharmacies</v>
      </c>
      <c r="O8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84" s="210">
        <f>WEEKNUM(tbl_orders[[#This Row],[InvoiceDate]])</f>
        <v>18</v>
      </c>
      <c r="Q84" s="217">
        <f ca="1">IF(
   tbl_orders[[#This Row],[Week]] = 53,
    IF(
        MONTH(DATE(YEAR(TODAY()), 12, 31)) = 12,
        DATE(YEAR(TODAY()), 12, 31 - WEEKDAY(DATE(YEAR(TODAY()), 12, 31)) + 1),
        DATE(YEAR(TODAY()), 1,tbl_orders[[#This Row],[Week]] * 7 - 2 - WEEKDAY(DATE(YEAR(TODAY()), 1, 1)))
    ),
    DATE(YEAR(TODAY()), 1,tbl_orders[[#This Row],[Week]] * 7 - 2 - WEEKDAY(DATE(YEAR(TODAY()), 1, 1)))
)</f>
        <v>45413</v>
      </c>
    </row>
    <row r="85" spans="3:17" hidden="1" thickBot="1" x14ac:dyDescent="0.65">
      <c r="C85" s="147">
        <v>45051</v>
      </c>
      <c r="D85" s="148" t="s">
        <v>196</v>
      </c>
      <c r="E85" s="148" t="s">
        <v>100</v>
      </c>
      <c r="F85" s="149">
        <v>30</v>
      </c>
      <c r="G85" s="149">
        <v>15</v>
      </c>
      <c r="H85" s="150" t="s">
        <v>213</v>
      </c>
      <c r="I85" s="152"/>
      <c r="J85" s="214">
        <f>tbl_orders[[#This Row],[Purchased_Qty]]-tbl_orders[[#This Row],[Other Rep]]</f>
        <v>15</v>
      </c>
      <c r="K85" s="210">
        <f>YEAR(tbl_orders[[#This Row],[InvoiceDate]])</f>
        <v>2023</v>
      </c>
      <c r="L85" s="210" t="str">
        <f>TEXT(tbl_orders[[#This Row],[InvoiceDate]],"mmm")</f>
        <v>May</v>
      </c>
      <c r="M85" s="210">
        <f>SUBTOTAL(3,tbl_orders[[#This Row],[Facility]])</f>
        <v>0</v>
      </c>
      <c r="N85" s="210" t="str">
        <f>INDEX(
      tbl_Customers[Facility Type], MATCH(tbl_orders[[#This Row],[Facility]],tbl_Customers[Facility],0))</f>
        <v>Wholesale Pharmacies</v>
      </c>
      <c r="O8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85" s="210">
        <f>WEEKNUM(tbl_orders[[#This Row],[InvoiceDate]])</f>
        <v>18</v>
      </c>
      <c r="Q85" s="217">
        <f ca="1">IF(
   tbl_orders[[#This Row],[Week]] = 53,
    IF(
        MONTH(DATE(YEAR(TODAY()), 12, 31)) = 12,
        DATE(YEAR(TODAY()), 12, 31 - WEEKDAY(DATE(YEAR(TODAY()), 12, 31)) + 1),
        DATE(YEAR(TODAY()), 1,tbl_orders[[#This Row],[Week]] * 7 - 2 - WEEKDAY(DATE(YEAR(TODAY()), 1, 1)))
    ),
    DATE(YEAR(TODAY()), 1,tbl_orders[[#This Row],[Week]] * 7 - 2 - WEEKDAY(DATE(YEAR(TODAY()), 1, 1)))
)</f>
        <v>45413</v>
      </c>
    </row>
    <row r="86" spans="3:17" hidden="1" thickBot="1" x14ac:dyDescent="0.65">
      <c r="C86" s="147">
        <v>45051</v>
      </c>
      <c r="D86" s="148" t="s">
        <v>94</v>
      </c>
      <c r="E86" s="148" t="s">
        <v>36</v>
      </c>
      <c r="F86" s="149">
        <v>20</v>
      </c>
      <c r="G86" s="149">
        <v>0</v>
      </c>
      <c r="H86" s="150" t="s">
        <v>213</v>
      </c>
      <c r="I86" s="152"/>
      <c r="J86" s="214">
        <f>tbl_orders[[#This Row],[Purchased_Qty]]-tbl_orders[[#This Row],[Other Rep]]</f>
        <v>20</v>
      </c>
      <c r="K86" s="210">
        <f>YEAR(tbl_orders[[#This Row],[InvoiceDate]])</f>
        <v>2023</v>
      </c>
      <c r="L86" s="210" t="str">
        <f>TEXT(tbl_orders[[#This Row],[InvoiceDate]],"mmm")</f>
        <v>May</v>
      </c>
      <c r="M86" s="210">
        <f>SUBTOTAL(3,tbl_orders[[#This Row],[Facility]])</f>
        <v>0</v>
      </c>
      <c r="N86" s="210" t="str">
        <f>INDEX(
      tbl_Customers[Facility Type], MATCH(tbl_orders[[#This Row],[Facility]],tbl_Customers[Facility],0))</f>
        <v>Private Hospitals</v>
      </c>
      <c r="O8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86" s="210">
        <f>WEEKNUM(tbl_orders[[#This Row],[InvoiceDate]])</f>
        <v>18</v>
      </c>
      <c r="Q86" s="217">
        <f ca="1">IF(
   tbl_orders[[#This Row],[Week]] = 53,
    IF(
        MONTH(DATE(YEAR(TODAY()), 12, 31)) = 12,
        DATE(YEAR(TODAY()), 12, 31 - WEEKDAY(DATE(YEAR(TODAY()), 12, 31)) + 1),
        DATE(YEAR(TODAY()), 1,tbl_orders[[#This Row],[Week]] * 7 - 2 - WEEKDAY(DATE(YEAR(TODAY()), 1, 1)))
    ),
    DATE(YEAR(TODAY()), 1,tbl_orders[[#This Row],[Week]] * 7 - 2 - WEEKDAY(DATE(YEAR(TODAY()), 1, 1)))
)</f>
        <v>45413</v>
      </c>
    </row>
    <row r="87" spans="3:17" hidden="1" thickBot="1" x14ac:dyDescent="0.65">
      <c r="C87" s="147">
        <v>45051</v>
      </c>
      <c r="D87" s="148" t="s">
        <v>96</v>
      </c>
      <c r="E87" s="148" t="s">
        <v>36</v>
      </c>
      <c r="F87" s="149">
        <v>2</v>
      </c>
      <c r="G87" s="149">
        <v>1</v>
      </c>
      <c r="H87" s="150" t="s">
        <v>99</v>
      </c>
      <c r="I87" s="152"/>
      <c r="J87" s="214">
        <f>tbl_orders[[#This Row],[Purchased_Qty]]-tbl_orders[[#This Row],[Other Rep]]</f>
        <v>1</v>
      </c>
      <c r="K87" s="210">
        <f>YEAR(tbl_orders[[#This Row],[InvoiceDate]])</f>
        <v>2023</v>
      </c>
      <c r="L87" s="210" t="str">
        <f>TEXT(tbl_orders[[#This Row],[InvoiceDate]],"mmm")</f>
        <v>May</v>
      </c>
      <c r="M87" s="210">
        <f>SUBTOTAL(3,tbl_orders[[#This Row],[Facility]])</f>
        <v>0</v>
      </c>
      <c r="N87" s="210" t="str">
        <f>INDEX(
      tbl_Customers[Facility Type], MATCH(tbl_orders[[#This Row],[Facility]],tbl_Customers[Facility],0))</f>
        <v>Retail Pharmacies</v>
      </c>
      <c r="O8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87" s="210">
        <f>WEEKNUM(tbl_orders[[#This Row],[InvoiceDate]])</f>
        <v>18</v>
      </c>
      <c r="Q87" s="217">
        <f ca="1">IF(
   tbl_orders[[#This Row],[Week]] = 53,
    IF(
        MONTH(DATE(YEAR(TODAY()), 12, 31)) = 12,
        DATE(YEAR(TODAY()), 12, 31 - WEEKDAY(DATE(YEAR(TODAY()), 12, 31)) + 1),
        DATE(YEAR(TODAY()), 1,tbl_orders[[#This Row],[Week]] * 7 - 2 - WEEKDAY(DATE(YEAR(TODAY()), 1, 1)))
    ),
    DATE(YEAR(TODAY()), 1,tbl_orders[[#This Row],[Week]] * 7 - 2 - WEEKDAY(DATE(YEAR(TODAY()), 1, 1)))
)</f>
        <v>45413</v>
      </c>
    </row>
    <row r="88" spans="3:17" hidden="1" thickBot="1" x14ac:dyDescent="0.65">
      <c r="C88" s="147">
        <v>45055</v>
      </c>
      <c r="D88" s="148" t="s">
        <v>195</v>
      </c>
      <c r="E88" s="148" t="s">
        <v>101</v>
      </c>
      <c r="F88" s="149">
        <v>20</v>
      </c>
      <c r="G88" s="149">
        <v>10</v>
      </c>
      <c r="H88" s="150" t="s">
        <v>99</v>
      </c>
      <c r="I88" s="151"/>
      <c r="J88" s="214">
        <f>tbl_orders[[#This Row],[Purchased_Qty]]-tbl_orders[[#This Row],[Other Rep]]</f>
        <v>10</v>
      </c>
      <c r="K88" s="211">
        <f>YEAR(tbl_orders[[#This Row],[InvoiceDate]])</f>
        <v>2023</v>
      </c>
      <c r="L88" s="210" t="str">
        <f>TEXT(tbl_orders[[#This Row],[InvoiceDate]],"mmm")</f>
        <v>May</v>
      </c>
      <c r="M88" s="210">
        <f>SUBTOTAL(3,tbl_orders[[#This Row],[Facility]])</f>
        <v>0</v>
      </c>
      <c r="N88" s="210" t="str">
        <f>INDEX(
      tbl_Customers[Facility Type], MATCH(tbl_orders[[#This Row],[Facility]],tbl_Customers[Facility],0))</f>
        <v>Retail Pharmacies</v>
      </c>
      <c r="O8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88" s="210">
        <f>WEEKNUM(tbl_orders[[#This Row],[InvoiceDate]])</f>
        <v>19</v>
      </c>
      <c r="Q88" s="217">
        <f ca="1">IF(
   tbl_orders[[#This Row],[Week]] = 53,
    IF(
        MONTH(DATE(YEAR(TODAY()), 12, 31)) = 12,
        DATE(YEAR(TODAY()), 12, 31 - WEEKDAY(DATE(YEAR(TODAY()), 12, 31)) + 1),
        DATE(YEAR(TODAY()), 1,tbl_orders[[#This Row],[Week]] * 7 - 2 - WEEKDAY(DATE(YEAR(TODAY()), 1, 1)))
    ),
    DATE(YEAR(TODAY()), 1,tbl_orders[[#This Row],[Week]] * 7 - 2 - WEEKDAY(DATE(YEAR(TODAY()), 1, 1)))
)</f>
        <v>45420</v>
      </c>
    </row>
    <row r="89" spans="3:17" hidden="1" thickBot="1" x14ac:dyDescent="0.65">
      <c r="C89" s="147">
        <v>45056</v>
      </c>
      <c r="D89" s="148" t="s">
        <v>146</v>
      </c>
      <c r="E89" s="148" t="s">
        <v>102</v>
      </c>
      <c r="F89" s="149">
        <v>336</v>
      </c>
      <c r="G89" s="149">
        <v>0</v>
      </c>
      <c r="H89" s="150" t="s">
        <v>99</v>
      </c>
      <c r="I89" s="152"/>
      <c r="J89" s="214">
        <f>tbl_orders[[#This Row],[Purchased_Qty]]-tbl_orders[[#This Row],[Other Rep]]</f>
        <v>336</v>
      </c>
      <c r="K89" s="210">
        <f>YEAR(tbl_orders[[#This Row],[InvoiceDate]])</f>
        <v>2023</v>
      </c>
      <c r="L89" s="210" t="str">
        <f>TEXT(tbl_orders[[#This Row],[InvoiceDate]],"mmm")</f>
        <v>May</v>
      </c>
      <c r="M89" s="210">
        <f>SUBTOTAL(3,tbl_orders[[#This Row],[Facility]])</f>
        <v>0</v>
      </c>
      <c r="N89" s="210" t="str">
        <f>INDEX(
      tbl_Customers[Facility Type], MATCH(tbl_orders[[#This Row],[Facility]],tbl_Customers[Facility],0))</f>
        <v>Private Hospitals</v>
      </c>
      <c r="O8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89" s="210">
        <f>WEEKNUM(tbl_orders[[#This Row],[InvoiceDate]])</f>
        <v>19</v>
      </c>
      <c r="Q89" s="217">
        <f ca="1">IF(
   tbl_orders[[#This Row],[Week]] = 53,
    IF(
        MONTH(DATE(YEAR(TODAY()), 12, 31)) = 12,
        DATE(YEAR(TODAY()), 12, 31 - WEEKDAY(DATE(YEAR(TODAY()), 12, 31)) + 1),
        DATE(YEAR(TODAY()), 1,tbl_orders[[#This Row],[Week]] * 7 - 2 - WEEKDAY(DATE(YEAR(TODAY()), 1, 1)))
    ),
    DATE(YEAR(TODAY()), 1,tbl_orders[[#This Row],[Week]] * 7 - 2 - WEEKDAY(DATE(YEAR(TODAY()), 1, 1)))
)</f>
        <v>45420</v>
      </c>
    </row>
    <row r="90" spans="3:17" hidden="1" thickBot="1" x14ac:dyDescent="0.65">
      <c r="C90" s="147">
        <v>45057</v>
      </c>
      <c r="D90" s="148" t="s">
        <v>379</v>
      </c>
      <c r="E90" s="148" t="s">
        <v>36</v>
      </c>
      <c r="F90" s="149">
        <v>6</v>
      </c>
      <c r="G90" s="149">
        <v>0</v>
      </c>
      <c r="H90" s="150" t="s">
        <v>99</v>
      </c>
      <c r="I90" s="152"/>
      <c r="J90" s="214">
        <f>tbl_orders[[#This Row],[Purchased_Qty]]-tbl_orders[[#This Row],[Other Rep]]</f>
        <v>6</v>
      </c>
      <c r="K90" s="210">
        <f>YEAR(tbl_orders[[#This Row],[InvoiceDate]])</f>
        <v>2023</v>
      </c>
      <c r="L90" s="210" t="str">
        <f>TEXT(tbl_orders[[#This Row],[InvoiceDate]],"mmm")</f>
        <v>May</v>
      </c>
      <c r="M90" s="210">
        <f>SUBTOTAL(3,tbl_orders[[#This Row],[Facility]])</f>
        <v>0</v>
      </c>
      <c r="N90" s="210" t="str">
        <f>INDEX(
      tbl_Customers[Facility Type], MATCH(tbl_orders[[#This Row],[Facility]],tbl_Customers[Facility],0))</f>
        <v>Private Hospitals</v>
      </c>
      <c r="O9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90" s="210">
        <f>WEEKNUM(tbl_orders[[#This Row],[InvoiceDate]])</f>
        <v>19</v>
      </c>
      <c r="Q90" s="217">
        <f ca="1">IF(
   tbl_orders[[#This Row],[Week]] = 53,
    IF(
        MONTH(DATE(YEAR(TODAY()), 12, 31)) = 12,
        DATE(YEAR(TODAY()), 12, 31 - WEEKDAY(DATE(YEAR(TODAY()), 12, 31)) + 1),
        DATE(YEAR(TODAY()), 1,tbl_orders[[#This Row],[Week]] * 7 - 2 - WEEKDAY(DATE(YEAR(TODAY()), 1, 1)))
    ),
    DATE(YEAR(TODAY()), 1,tbl_orders[[#This Row],[Week]] * 7 - 2 - WEEKDAY(DATE(YEAR(TODAY()), 1, 1)))
)</f>
        <v>45420</v>
      </c>
    </row>
    <row r="91" spans="3:17" hidden="1" thickBot="1" x14ac:dyDescent="0.65">
      <c r="C91" s="147">
        <v>45062</v>
      </c>
      <c r="D91" s="148" t="s">
        <v>106</v>
      </c>
      <c r="E91" s="148" t="s">
        <v>102</v>
      </c>
      <c r="F91" s="149">
        <v>100</v>
      </c>
      <c r="G91" s="149">
        <v>40</v>
      </c>
      <c r="H91" s="150" t="s">
        <v>213</v>
      </c>
      <c r="I91" s="152"/>
      <c r="J91" s="214">
        <f>tbl_orders[[#This Row],[Purchased_Qty]]-tbl_orders[[#This Row],[Other Rep]]</f>
        <v>60</v>
      </c>
      <c r="K91" s="210">
        <f>YEAR(tbl_orders[[#This Row],[InvoiceDate]])</f>
        <v>2023</v>
      </c>
      <c r="L91" s="210" t="str">
        <f>TEXT(tbl_orders[[#This Row],[InvoiceDate]],"mmm")</f>
        <v>May</v>
      </c>
      <c r="M91" s="210">
        <f>SUBTOTAL(3,tbl_orders[[#This Row],[Facility]])</f>
        <v>0</v>
      </c>
      <c r="N91" s="210" t="str">
        <f>INDEX(
      tbl_Customers[Facility Type], MATCH(tbl_orders[[#This Row],[Facility]],tbl_Customers[Facility],0))</f>
        <v>Private Hospitals</v>
      </c>
      <c r="O9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91" s="210">
        <f>WEEKNUM(tbl_orders[[#This Row],[InvoiceDate]])</f>
        <v>20</v>
      </c>
      <c r="Q91" s="217">
        <f ca="1">IF(
   tbl_orders[[#This Row],[Week]] = 53,
    IF(
        MONTH(DATE(YEAR(TODAY()), 12, 31)) = 12,
        DATE(YEAR(TODAY()), 12, 31 - WEEKDAY(DATE(YEAR(TODAY()), 12, 31)) + 1),
        DATE(YEAR(TODAY()), 1,tbl_orders[[#This Row],[Week]] * 7 - 2 - WEEKDAY(DATE(YEAR(TODAY()), 1, 1)))
    ),
    DATE(YEAR(TODAY()), 1,tbl_orders[[#This Row],[Week]] * 7 - 2 - WEEKDAY(DATE(YEAR(TODAY()), 1, 1)))
)</f>
        <v>45427</v>
      </c>
    </row>
    <row r="92" spans="3:17" hidden="1" thickBot="1" x14ac:dyDescent="0.65">
      <c r="C92" s="147">
        <v>45063</v>
      </c>
      <c r="D92" s="148" t="s">
        <v>197</v>
      </c>
      <c r="E92" s="148" t="s">
        <v>102</v>
      </c>
      <c r="F92" s="149">
        <v>50</v>
      </c>
      <c r="G92" s="149">
        <v>25</v>
      </c>
      <c r="H92" s="150" t="s">
        <v>213</v>
      </c>
      <c r="I92" s="152"/>
      <c r="J92" s="214">
        <f>tbl_orders[[#This Row],[Purchased_Qty]]-tbl_orders[[#This Row],[Other Rep]]</f>
        <v>25</v>
      </c>
      <c r="K92" s="210">
        <f>YEAR(tbl_orders[[#This Row],[InvoiceDate]])</f>
        <v>2023</v>
      </c>
      <c r="L92" s="210" t="str">
        <f>TEXT(tbl_orders[[#This Row],[InvoiceDate]],"mmm")</f>
        <v>May</v>
      </c>
      <c r="M92" s="210">
        <f>SUBTOTAL(3,tbl_orders[[#This Row],[Facility]])</f>
        <v>0</v>
      </c>
      <c r="N92" s="210" t="str">
        <f>INDEX(
      tbl_Customers[Facility Type], MATCH(tbl_orders[[#This Row],[Facility]],tbl_Customers[Facility],0))</f>
        <v>Wholesale Pharmacies</v>
      </c>
      <c r="O9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92" s="210">
        <f>WEEKNUM(tbl_orders[[#This Row],[InvoiceDate]])</f>
        <v>20</v>
      </c>
      <c r="Q92" s="217">
        <f ca="1">IF(
   tbl_orders[[#This Row],[Week]] = 53,
    IF(
        MONTH(DATE(YEAR(TODAY()), 12, 31)) = 12,
        DATE(YEAR(TODAY()), 12, 31 - WEEKDAY(DATE(YEAR(TODAY()), 12, 31)) + 1),
        DATE(YEAR(TODAY()), 1,tbl_orders[[#This Row],[Week]] * 7 - 2 - WEEKDAY(DATE(YEAR(TODAY()), 1, 1)))
    ),
    DATE(YEAR(TODAY()), 1,tbl_orders[[#This Row],[Week]] * 7 - 2 - WEEKDAY(DATE(YEAR(TODAY()), 1, 1)))
)</f>
        <v>45427</v>
      </c>
    </row>
    <row r="93" spans="3:17" hidden="1" thickBot="1" x14ac:dyDescent="0.65">
      <c r="C93" s="147">
        <v>45063</v>
      </c>
      <c r="D93" s="148" t="s">
        <v>197</v>
      </c>
      <c r="E93" s="148" t="s">
        <v>100</v>
      </c>
      <c r="F93" s="149">
        <v>30</v>
      </c>
      <c r="G93" s="149">
        <v>15</v>
      </c>
      <c r="H93" s="150" t="s">
        <v>213</v>
      </c>
      <c r="I93" s="152"/>
      <c r="J93" s="214">
        <f>tbl_orders[[#This Row],[Purchased_Qty]]-tbl_orders[[#This Row],[Other Rep]]</f>
        <v>15</v>
      </c>
      <c r="K93" s="210">
        <f>YEAR(tbl_orders[[#This Row],[InvoiceDate]])</f>
        <v>2023</v>
      </c>
      <c r="L93" s="210" t="str">
        <f>TEXT(tbl_orders[[#This Row],[InvoiceDate]],"mmm")</f>
        <v>May</v>
      </c>
      <c r="M93" s="210">
        <f>SUBTOTAL(3,tbl_orders[[#This Row],[Facility]])</f>
        <v>0</v>
      </c>
      <c r="N93" s="210" t="str">
        <f>INDEX(
      tbl_Customers[Facility Type], MATCH(tbl_orders[[#This Row],[Facility]],tbl_Customers[Facility],0))</f>
        <v>Wholesale Pharmacies</v>
      </c>
      <c r="O9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93" s="210">
        <f>WEEKNUM(tbl_orders[[#This Row],[InvoiceDate]])</f>
        <v>20</v>
      </c>
      <c r="Q93" s="217">
        <f ca="1">IF(
   tbl_orders[[#This Row],[Week]] = 53,
    IF(
        MONTH(DATE(YEAR(TODAY()), 12, 31)) = 12,
        DATE(YEAR(TODAY()), 12, 31 - WEEKDAY(DATE(YEAR(TODAY()), 12, 31)) + 1),
        DATE(YEAR(TODAY()), 1,tbl_orders[[#This Row],[Week]] * 7 - 2 - WEEKDAY(DATE(YEAR(TODAY()), 1, 1)))
    ),
    DATE(YEAR(TODAY()), 1,tbl_orders[[#This Row],[Week]] * 7 - 2 - WEEKDAY(DATE(YEAR(TODAY()), 1, 1)))
)</f>
        <v>45427</v>
      </c>
    </row>
    <row r="94" spans="3:17" hidden="1" thickBot="1" x14ac:dyDescent="0.65">
      <c r="C94" s="147">
        <v>45063</v>
      </c>
      <c r="D94" s="148" t="s">
        <v>197</v>
      </c>
      <c r="E94" s="148" t="s">
        <v>36</v>
      </c>
      <c r="F94" s="149">
        <v>20</v>
      </c>
      <c r="G94" s="149">
        <v>10</v>
      </c>
      <c r="H94" s="150" t="s">
        <v>213</v>
      </c>
      <c r="I94" s="152"/>
      <c r="J94" s="214">
        <f>tbl_orders[[#This Row],[Purchased_Qty]]-tbl_orders[[#This Row],[Other Rep]]</f>
        <v>10</v>
      </c>
      <c r="K94" s="210">
        <f>YEAR(tbl_orders[[#This Row],[InvoiceDate]])</f>
        <v>2023</v>
      </c>
      <c r="L94" s="210" t="str">
        <f>TEXT(tbl_orders[[#This Row],[InvoiceDate]],"mmm")</f>
        <v>May</v>
      </c>
      <c r="M94" s="210">
        <f>SUBTOTAL(3,tbl_orders[[#This Row],[Facility]])</f>
        <v>0</v>
      </c>
      <c r="N94" s="210" t="str">
        <f>INDEX(
      tbl_Customers[Facility Type], MATCH(tbl_orders[[#This Row],[Facility]],tbl_Customers[Facility],0))</f>
        <v>Wholesale Pharmacies</v>
      </c>
      <c r="O9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94" s="210">
        <f>WEEKNUM(tbl_orders[[#This Row],[InvoiceDate]])</f>
        <v>20</v>
      </c>
      <c r="Q94" s="217">
        <f ca="1">IF(
   tbl_orders[[#This Row],[Week]] = 53,
    IF(
        MONTH(DATE(YEAR(TODAY()), 12, 31)) = 12,
        DATE(YEAR(TODAY()), 12, 31 - WEEKDAY(DATE(YEAR(TODAY()), 12, 31)) + 1),
        DATE(YEAR(TODAY()), 1,tbl_orders[[#This Row],[Week]] * 7 - 2 - WEEKDAY(DATE(YEAR(TODAY()), 1, 1)))
    ),
    DATE(YEAR(TODAY()), 1,tbl_orders[[#This Row],[Week]] * 7 - 2 - WEEKDAY(DATE(YEAR(TODAY()), 1, 1)))
)</f>
        <v>45427</v>
      </c>
    </row>
    <row r="95" spans="3:17" hidden="1" thickBot="1" x14ac:dyDescent="0.65">
      <c r="C95" s="147">
        <v>45065</v>
      </c>
      <c r="D95" s="148" t="s">
        <v>208</v>
      </c>
      <c r="E95" s="148" t="s">
        <v>36</v>
      </c>
      <c r="F95" s="149">
        <v>2</v>
      </c>
      <c r="G95" s="149">
        <v>0</v>
      </c>
      <c r="H95" s="150" t="s">
        <v>99</v>
      </c>
      <c r="I95" s="151"/>
      <c r="J95" s="214">
        <f>tbl_orders[[#This Row],[Purchased_Qty]]-tbl_orders[[#This Row],[Other Rep]]</f>
        <v>2</v>
      </c>
      <c r="K95" s="211">
        <f>YEAR(tbl_orders[[#This Row],[InvoiceDate]])</f>
        <v>2023</v>
      </c>
      <c r="L95" s="210" t="str">
        <f>TEXT(tbl_orders[[#This Row],[InvoiceDate]],"mmm")</f>
        <v>May</v>
      </c>
      <c r="M95" s="210">
        <f>SUBTOTAL(3,tbl_orders[[#This Row],[Facility]])</f>
        <v>0</v>
      </c>
      <c r="N95" s="210" t="str">
        <f>INDEX(
      tbl_Customers[Facility Type], MATCH(tbl_orders[[#This Row],[Facility]],tbl_Customers[Facility],0))</f>
        <v>Wholesale Pharmacies</v>
      </c>
      <c r="O9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95" s="210">
        <f>WEEKNUM(tbl_orders[[#This Row],[InvoiceDate]])</f>
        <v>20</v>
      </c>
      <c r="Q95" s="217">
        <f ca="1">IF(
   tbl_orders[[#This Row],[Week]] = 53,
    IF(
        MONTH(DATE(YEAR(TODAY()), 12, 31)) = 12,
        DATE(YEAR(TODAY()), 12, 31 - WEEKDAY(DATE(YEAR(TODAY()), 12, 31)) + 1),
        DATE(YEAR(TODAY()), 1,tbl_orders[[#This Row],[Week]] * 7 - 2 - WEEKDAY(DATE(YEAR(TODAY()), 1, 1)))
    ),
    DATE(YEAR(TODAY()), 1,tbl_orders[[#This Row],[Week]] * 7 - 2 - WEEKDAY(DATE(YEAR(TODAY()), 1, 1)))
)</f>
        <v>45427</v>
      </c>
    </row>
    <row r="96" spans="3:17" hidden="1" thickBot="1" x14ac:dyDescent="0.65">
      <c r="C96" s="147">
        <v>45065</v>
      </c>
      <c r="D96" s="148" t="s">
        <v>208</v>
      </c>
      <c r="E96" s="148" t="s">
        <v>100</v>
      </c>
      <c r="F96" s="149">
        <v>5</v>
      </c>
      <c r="G96" s="149">
        <v>0</v>
      </c>
      <c r="H96" s="150" t="s">
        <v>99</v>
      </c>
      <c r="I96" s="152"/>
      <c r="J96" s="214">
        <f>tbl_orders[[#This Row],[Purchased_Qty]]-tbl_orders[[#This Row],[Other Rep]]</f>
        <v>5</v>
      </c>
      <c r="K96" s="210">
        <f>YEAR(tbl_orders[[#This Row],[InvoiceDate]])</f>
        <v>2023</v>
      </c>
      <c r="L96" s="210" t="str">
        <f>TEXT(tbl_orders[[#This Row],[InvoiceDate]],"mmm")</f>
        <v>May</v>
      </c>
      <c r="M96" s="210">
        <f>SUBTOTAL(3,tbl_orders[[#This Row],[Facility]])</f>
        <v>0</v>
      </c>
      <c r="N96" s="210" t="str">
        <f>INDEX(
      tbl_Customers[Facility Type], MATCH(tbl_orders[[#This Row],[Facility]],tbl_Customers[Facility],0))</f>
        <v>Wholesale Pharmacies</v>
      </c>
      <c r="O9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96" s="210">
        <f>WEEKNUM(tbl_orders[[#This Row],[InvoiceDate]])</f>
        <v>20</v>
      </c>
      <c r="Q96" s="217">
        <f ca="1">IF(
   tbl_orders[[#This Row],[Week]] = 53,
    IF(
        MONTH(DATE(YEAR(TODAY()), 12, 31)) = 12,
        DATE(YEAR(TODAY()), 12, 31 - WEEKDAY(DATE(YEAR(TODAY()), 12, 31)) + 1),
        DATE(YEAR(TODAY()), 1,tbl_orders[[#This Row],[Week]] * 7 - 2 - WEEKDAY(DATE(YEAR(TODAY()), 1, 1)))
    ),
    DATE(YEAR(TODAY()), 1,tbl_orders[[#This Row],[Week]] * 7 - 2 - WEEKDAY(DATE(YEAR(TODAY()), 1, 1)))
)</f>
        <v>45427</v>
      </c>
    </row>
    <row r="97" spans="3:17" hidden="1" thickBot="1" x14ac:dyDescent="0.65">
      <c r="C97" s="147">
        <v>45068</v>
      </c>
      <c r="D97" s="148" t="s">
        <v>199</v>
      </c>
      <c r="E97" s="148" t="s">
        <v>102</v>
      </c>
      <c r="F97" s="149">
        <v>168</v>
      </c>
      <c r="G97" s="149">
        <v>84</v>
      </c>
      <c r="H97" s="150" t="s">
        <v>213</v>
      </c>
      <c r="I97" s="152"/>
      <c r="J97" s="214">
        <f>tbl_orders[[#This Row],[Purchased_Qty]]-tbl_orders[[#This Row],[Other Rep]]</f>
        <v>84</v>
      </c>
      <c r="K97" s="210">
        <f>YEAR(tbl_orders[[#This Row],[InvoiceDate]])</f>
        <v>2023</v>
      </c>
      <c r="L97" s="210" t="str">
        <f>TEXT(tbl_orders[[#This Row],[InvoiceDate]],"mmm")</f>
        <v>May</v>
      </c>
      <c r="M97" s="210">
        <f>SUBTOTAL(3,tbl_orders[[#This Row],[Facility]])</f>
        <v>0</v>
      </c>
      <c r="N97" s="210" t="str">
        <f>INDEX(
      tbl_Customers[Facility Type], MATCH(tbl_orders[[#This Row],[Facility]],tbl_Customers[Facility],0))</f>
        <v>Wholesale Pharmacies</v>
      </c>
      <c r="O9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97" s="210">
        <f>WEEKNUM(tbl_orders[[#This Row],[InvoiceDate]])</f>
        <v>21</v>
      </c>
      <c r="Q97" s="217">
        <f ca="1">IF(
   tbl_orders[[#This Row],[Week]] = 53,
    IF(
        MONTH(DATE(YEAR(TODAY()), 12, 31)) = 12,
        DATE(YEAR(TODAY()), 12, 31 - WEEKDAY(DATE(YEAR(TODAY()), 12, 31)) + 1),
        DATE(YEAR(TODAY()), 1,tbl_orders[[#This Row],[Week]] * 7 - 2 - WEEKDAY(DATE(YEAR(TODAY()), 1, 1)))
    ),
    DATE(YEAR(TODAY()), 1,tbl_orders[[#This Row],[Week]] * 7 - 2 - WEEKDAY(DATE(YEAR(TODAY()), 1, 1)))
)</f>
        <v>45434</v>
      </c>
    </row>
    <row r="98" spans="3:17" hidden="1" thickBot="1" x14ac:dyDescent="0.65">
      <c r="C98" s="147">
        <v>45068</v>
      </c>
      <c r="D98" s="148" t="s">
        <v>199</v>
      </c>
      <c r="E98" s="148" t="s">
        <v>100</v>
      </c>
      <c r="F98" s="149">
        <v>160</v>
      </c>
      <c r="G98" s="149">
        <v>80</v>
      </c>
      <c r="H98" s="150" t="s">
        <v>213</v>
      </c>
      <c r="I98" s="151"/>
      <c r="J98" s="214">
        <f>tbl_orders[[#This Row],[Purchased_Qty]]-tbl_orders[[#This Row],[Other Rep]]</f>
        <v>80</v>
      </c>
      <c r="K98" s="211">
        <f>YEAR(tbl_orders[[#This Row],[InvoiceDate]])</f>
        <v>2023</v>
      </c>
      <c r="L98" s="210" t="str">
        <f>TEXT(tbl_orders[[#This Row],[InvoiceDate]],"mmm")</f>
        <v>May</v>
      </c>
      <c r="M98" s="210">
        <f>SUBTOTAL(3,tbl_orders[[#This Row],[Facility]])</f>
        <v>0</v>
      </c>
      <c r="N98" s="210" t="str">
        <f>INDEX(
      tbl_Customers[Facility Type], MATCH(tbl_orders[[#This Row],[Facility]],tbl_Customers[Facility],0))</f>
        <v>Wholesale Pharmacies</v>
      </c>
      <c r="O9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98" s="210">
        <f>WEEKNUM(tbl_orders[[#This Row],[InvoiceDate]])</f>
        <v>21</v>
      </c>
      <c r="Q98" s="217">
        <f ca="1">IF(
   tbl_orders[[#This Row],[Week]] = 53,
    IF(
        MONTH(DATE(YEAR(TODAY()), 12, 31)) = 12,
        DATE(YEAR(TODAY()), 12, 31 - WEEKDAY(DATE(YEAR(TODAY()), 12, 31)) + 1),
        DATE(YEAR(TODAY()), 1,tbl_orders[[#This Row],[Week]] * 7 - 2 - WEEKDAY(DATE(YEAR(TODAY()), 1, 1)))
    ),
    DATE(YEAR(TODAY()), 1,tbl_orders[[#This Row],[Week]] * 7 - 2 - WEEKDAY(DATE(YEAR(TODAY()), 1, 1)))
)</f>
        <v>45434</v>
      </c>
    </row>
    <row r="99" spans="3:17" hidden="1" thickBot="1" x14ac:dyDescent="0.65">
      <c r="C99" s="147">
        <v>45068</v>
      </c>
      <c r="D99" s="148" t="s">
        <v>195</v>
      </c>
      <c r="E99" s="148" t="s">
        <v>36</v>
      </c>
      <c r="F99" s="149">
        <v>20</v>
      </c>
      <c r="G99" s="149">
        <v>10</v>
      </c>
      <c r="H99" s="150" t="s">
        <v>99</v>
      </c>
      <c r="I99" s="151"/>
      <c r="J99" s="214">
        <f>tbl_orders[[#This Row],[Purchased_Qty]]-tbl_orders[[#This Row],[Other Rep]]</f>
        <v>10</v>
      </c>
      <c r="K99" s="211">
        <f>YEAR(tbl_orders[[#This Row],[InvoiceDate]])</f>
        <v>2023</v>
      </c>
      <c r="L99" s="210" t="str">
        <f>TEXT(tbl_orders[[#This Row],[InvoiceDate]],"mmm")</f>
        <v>May</v>
      </c>
      <c r="M99" s="210">
        <f>SUBTOTAL(3,tbl_orders[[#This Row],[Facility]])</f>
        <v>0</v>
      </c>
      <c r="N99" s="210" t="str">
        <f>INDEX(
      tbl_Customers[Facility Type], MATCH(tbl_orders[[#This Row],[Facility]],tbl_Customers[Facility],0))</f>
        <v>Retail Pharmacies</v>
      </c>
      <c r="O9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99" s="210">
        <f>WEEKNUM(tbl_orders[[#This Row],[InvoiceDate]])</f>
        <v>21</v>
      </c>
      <c r="Q99" s="217">
        <f ca="1">IF(
   tbl_orders[[#This Row],[Week]] = 53,
    IF(
        MONTH(DATE(YEAR(TODAY()), 12, 31)) = 12,
        DATE(YEAR(TODAY()), 12, 31 - WEEKDAY(DATE(YEAR(TODAY()), 12, 31)) + 1),
        DATE(YEAR(TODAY()), 1,tbl_orders[[#This Row],[Week]] * 7 - 2 - WEEKDAY(DATE(YEAR(TODAY()), 1, 1)))
    ),
    DATE(YEAR(TODAY()), 1,tbl_orders[[#This Row],[Week]] * 7 - 2 - WEEKDAY(DATE(YEAR(TODAY()), 1, 1)))
)</f>
        <v>45434</v>
      </c>
    </row>
    <row r="100" spans="3:17" hidden="1" thickBot="1" x14ac:dyDescent="0.65">
      <c r="C100" s="147">
        <v>45069</v>
      </c>
      <c r="D100" s="148" t="s">
        <v>199</v>
      </c>
      <c r="E100" s="148" t="s">
        <v>102</v>
      </c>
      <c r="F100" s="149">
        <v>120</v>
      </c>
      <c r="G100" s="149">
        <v>60</v>
      </c>
      <c r="H100" s="150" t="s">
        <v>213</v>
      </c>
      <c r="I100" s="152"/>
      <c r="J100" s="214">
        <f>tbl_orders[[#This Row],[Purchased_Qty]]-tbl_orders[[#This Row],[Other Rep]]</f>
        <v>60</v>
      </c>
      <c r="K100" s="210">
        <f>YEAR(tbl_orders[[#This Row],[InvoiceDate]])</f>
        <v>2023</v>
      </c>
      <c r="L100" s="210" t="str">
        <f>TEXT(tbl_orders[[#This Row],[InvoiceDate]],"mmm")</f>
        <v>May</v>
      </c>
      <c r="M100" s="210">
        <f>SUBTOTAL(3,tbl_orders[[#This Row],[Facility]])</f>
        <v>0</v>
      </c>
      <c r="N100" s="210" t="str">
        <f>INDEX(
      tbl_Customers[Facility Type], MATCH(tbl_orders[[#This Row],[Facility]],tbl_Customers[Facility],0))</f>
        <v>Wholesale Pharmacies</v>
      </c>
      <c r="O10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00" s="210">
        <f>WEEKNUM(tbl_orders[[#This Row],[InvoiceDate]])</f>
        <v>21</v>
      </c>
      <c r="Q100" s="217">
        <f ca="1">IF(
   tbl_orders[[#This Row],[Week]] = 53,
    IF(
        MONTH(DATE(YEAR(TODAY()), 12, 31)) = 12,
        DATE(YEAR(TODAY()), 12, 31 - WEEKDAY(DATE(YEAR(TODAY()), 12, 31)) + 1),
        DATE(YEAR(TODAY()), 1,tbl_orders[[#This Row],[Week]] * 7 - 2 - WEEKDAY(DATE(YEAR(TODAY()), 1, 1)))
    ),
    DATE(YEAR(TODAY()), 1,tbl_orders[[#This Row],[Week]] * 7 - 2 - WEEKDAY(DATE(YEAR(TODAY()), 1, 1)))
)</f>
        <v>45434</v>
      </c>
    </row>
    <row r="101" spans="3:17" hidden="1" thickBot="1" x14ac:dyDescent="0.65">
      <c r="C101" s="147">
        <v>45071</v>
      </c>
      <c r="D101" s="148" t="s">
        <v>85</v>
      </c>
      <c r="E101" s="148" t="s">
        <v>102</v>
      </c>
      <c r="F101" s="149">
        <v>20</v>
      </c>
      <c r="G101" s="149">
        <v>0</v>
      </c>
      <c r="H101" s="150" t="s">
        <v>99</v>
      </c>
      <c r="I101" s="152"/>
      <c r="J101" s="214">
        <f>tbl_orders[[#This Row],[Purchased_Qty]]-tbl_orders[[#This Row],[Other Rep]]</f>
        <v>20</v>
      </c>
      <c r="K101" s="210">
        <f>YEAR(tbl_orders[[#This Row],[InvoiceDate]])</f>
        <v>2023</v>
      </c>
      <c r="L101" s="210" t="str">
        <f>TEXT(tbl_orders[[#This Row],[InvoiceDate]],"mmm")</f>
        <v>May</v>
      </c>
      <c r="M101" s="210">
        <f>SUBTOTAL(3,tbl_orders[[#This Row],[Facility]])</f>
        <v>0</v>
      </c>
      <c r="N101" s="210" t="str">
        <f>INDEX(
      tbl_Customers[Facility Type], MATCH(tbl_orders[[#This Row],[Facility]],tbl_Customers[Facility],0))</f>
        <v>Retail Pharmacies</v>
      </c>
      <c r="O10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01" s="210">
        <f>WEEKNUM(tbl_orders[[#This Row],[InvoiceDate]])</f>
        <v>21</v>
      </c>
      <c r="Q101" s="217">
        <f ca="1">IF(
   tbl_orders[[#This Row],[Week]] = 53,
    IF(
        MONTH(DATE(YEAR(TODAY()), 12, 31)) = 12,
        DATE(YEAR(TODAY()), 12, 31 - WEEKDAY(DATE(YEAR(TODAY()), 12, 31)) + 1),
        DATE(YEAR(TODAY()), 1,tbl_orders[[#This Row],[Week]] * 7 - 2 - WEEKDAY(DATE(YEAR(TODAY()), 1, 1)))
    ),
    DATE(YEAR(TODAY()), 1,tbl_orders[[#This Row],[Week]] * 7 - 2 - WEEKDAY(DATE(YEAR(TODAY()), 1, 1)))
)</f>
        <v>45434</v>
      </c>
    </row>
    <row r="102" spans="3:17" hidden="1" thickBot="1" x14ac:dyDescent="0.65">
      <c r="C102" s="147">
        <v>45071</v>
      </c>
      <c r="D102" s="148" t="s">
        <v>96</v>
      </c>
      <c r="E102" s="148" t="s">
        <v>102</v>
      </c>
      <c r="F102" s="149">
        <v>50</v>
      </c>
      <c r="G102" s="149">
        <v>25</v>
      </c>
      <c r="H102" s="150" t="s">
        <v>213</v>
      </c>
      <c r="I102" s="151"/>
      <c r="J102" s="214">
        <f>tbl_orders[[#This Row],[Purchased_Qty]]-tbl_orders[[#This Row],[Other Rep]]</f>
        <v>25</v>
      </c>
      <c r="K102" s="211">
        <f>YEAR(tbl_orders[[#This Row],[InvoiceDate]])</f>
        <v>2023</v>
      </c>
      <c r="L102" s="210" t="str">
        <f>TEXT(tbl_orders[[#This Row],[InvoiceDate]],"mmm")</f>
        <v>May</v>
      </c>
      <c r="M102" s="210">
        <f>SUBTOTAL(3,tbl_orders[[#This Row],[Facility]])</f>
        <v>0</v>
      </c>
      <c r="N102" s="210" t="str">
        <f>INDEX(
      tbl_Customers[Facility Type], MATCH(tbl_orders[[#This Row],[Facility]],tbl_Customers[Facility],0))</f>
        <v>Retail Pharmacies</v>
      </c>
      <c r="O10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02" s="210">
        <f>WEEKNUM(tbl_orders[[#This Row],[InvoiceDate]])</f>
        <v>21</v>
      </c>
      <c r="Q102" s="217">
        <f ca="1">IF(
   tbl_orders[[#This Row],[Week]] = 53,
    IF(
        MONTH(DATE(YEAR(TODAY()), 12, 31)) = 12,
        DATE(YEAR(TODAY()), 12, 31 - WEEKDAY(DATE(YEAR(TODAY()), 12, 31)) + 1),
        DATE(YEAR(TODAY()), 1,tbl_orders[[#This Row],[Week]] * 7 - 2 - WEEKDAY(DATE(YEAR(TODAY()), 1, 1)))
    ),
    DATE(YEAR(TODAY()), 1,tbl_orders[[#This Row],[Week]] * 7 - 2 - WEEKDAY(DATE(YEAR(TODAY()), 1, 1)))
)</f>
        <v>45434</v>
      </c>
    </row>
    <row r="103" spans="3:17" hidden="1" thickBot="1" x14ac:dyDescent="0.65">
      <c r="C103" s="147">
        <v>45072</v>
      </c>
      <c r="D103" s="148" t="s">
        <v>189</v>
      </c>
      <c r="E103" s="148" t="s">
        <v>102</v>
      </c>
      <c r="F103" s="149">
        <v>20</v>
      </c>
      <c r="G103" s="149">
        <v>0</v>
      </c>
      <c r="H103" s="150" t="s">
        <v>99</v>
      </c>
      <c r="I103" s="152"/>
      <c r="J103" s="214">
        <f>tbl_orders[[#This Row],[Purchased_Qty]]-tbl_orders[[#This Row],[Other Rep]]</f>
        <v>20</v>
      </c>
      <c r="K103" s="210">
        <f>YEAR(tbl_orders[[#This Row],[InvoiceDate]])</f>
        <v>2023</v>
      </c>
      <c r="L103" s="210" t="str">
        <f>TEXT(tbl_orders[[#This Row],[InvoiceDate]],"mmm")</f>
        <v>May</v>
      </c>
      <c r="M103" s="210">
        <f>SUBTOTAL(3,tbl_orders[[#This Row],[Facility]])</f>
        <v>0</v>
      </c>
      <c r="N103" s="210" t="str">
        <f>INDEX(
      tbl_Customers[Facility Type], MATCH(tbl_orders[[#This Row],[Facility]],tbl_Customers[Facility],0))</f>
        <v>Retail Pharmacies</v>
      </c>
      <c r="O10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03" s="210">
        <f>WEEKNUM(tbl_orders[[#This Row],[InvoiceDate]])</f>
        <v>21</v>
      </c>
      <c r="Q103" s="217">
        <f ca="1">IF(
   tbl_orders[[#This Row],[Week]] = 53,
    IF(
        MONTH(DATE(YEAR(TODAY()), 12, 31)) = 12,
        DATE(YEAR(TODAY()), 12, 31 - WEEKDAY(DATE(YEAR(TODAY()), 12, 31)) + 1),
        DATE(YEAR(TODAY()), 1,tbl_orders[[#This Row],[Week]] * 7 - 2 - WEEKDAY(DATE(YEAR(TODAY()), 1, 1)))
    ),
    DATE(YEAR(TODAY()), 1,tbl_orders[[#This Row],[Week]] * 7 - 2 - WEEKDAY(DATE(YEAR(TODAY()), 1, 1)))
)</f>
        <v>45434</v>
      </c>
    </row>
    <row r="104" spans="3:17" hidden="1" thickBot="1" x14ac:dyDescent="0.65">
      <c r="C104" s="147">
        <v>45073</v>
      </c>
      <c r="D104" s="148" t="s">
        <v>176</v>
      </c>
      <c r="E104" s="148" t="s">
        <v>100</v>
      </c>
      <c r="F104" s="149">
        <v>4</v>
      </c>
      <c r="G104" s="149">
        <v>0</v>
      </c>
      <c r="H104" s="150" t="s">
        <v>99</v>
      </c>
      <c r="I104" s="152"/>
      <c r="J104" s="214">
        <f>tbl_orders[[#This Row],[Purchased_Qty]]-tbl_orders[[#This Row],[Other Rep]]</f>
        <v>4</v>
      </c>
      <c r="K104" s="210">
        <f>YEAR(tbl_orders[[#This Row],[InvoiceDate]])</f>
        <v>2023</v>
      </c>
      <c r="L104" s="210" t="str">
        <f>TEXT(tbl_orders[[#This Row],[InvoiceDate]],"mmm")</f>
        <v>May</v>
      </c>
      <c r="M104" s="210">
        <f>SUBTOTAL(3,tbl_orders[[#This Row],[Facility]])</f>
        <v>0</v>
      </c>
      <c r="N104" s="210" t="str">
        <f>INDEX(
      tbl_Customers[Facility Type], MATCH(tbl_orders[[#This Row],[Facility]],tbl_Customers[Facility],0))</f>
        <v>Retail Pharmacies</v>
      </c>
      <c r="O10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04" s="210">
        <f>WEEKNUM(tbl_orders[[#This Row],[InvoiceDate]])</f>
        <v>21</v>
      </c>
      <c r="Q104" s="217">
        <f ca="1">IF(
   tbl_orders[[#This Row],[Week]] = 53,
    IF(
        MONTH(DATE(YEAR(TODAY()), 12, 31)) = 12,
        DATE(YEAR(TODAY()), 12, 31 - WEEKDAY(DATE(YEAR(TODAY()), 12, 31)) + 1),
        DATE(YEAR(TODAY()), 1,tbl_orders[[#This Row],[Week]] * 7 - 2 - WEEKDAY(DATE(YEAR(TODAY()), 1, 1)))
    ),
    DATE(YEAR(TODAY()), 1,tbl_orders[[#This Row],[Week]] * 7 - 2 - WEEKDAY(DATE(YEAR(TODAY()), 1, 1)))
)</f>
        <v>45434</v>
      </c>
    </row>
    <row r="105" spans="3:17" hidden="1" thickBot="1" x14ac:dyDescent="0.65">
      <c r="C105" s="147">
        <v>45073</v>
      </c>
      <c r="D105" s="148" t="s">
        <v>176</v>
      </c>
      <c r="E105" s="148" t="s">
        <v>102</v>
      </c>
      <c r="F105" s="149">
        <v>3</v>
      </c>
      <c r="G105" s="149">
        <v>0</v>
      </c>
      <c r="H105" s="150" t="s">
        <v>99</v>
      </c>
      <c r="I105" s="152"/>
      <c r="J105" s="214">
        <f>tbl_orders[[#This Row],[Purchased_Qty]]-tbl_orders[[#This Row],[Other Rep]]</f>
        <v>3</v>
      </c>
      <c r="K105" s="210">
        <f>YEAR(tbl_orders[[#This Row],[InvoiceDate]])</f>
        <v>2023</v>
      </c>
      <c r="L105" s="210" t="str">
        <f>TEXT(tbl_orders[[#This Row],[InvoiceDate]],"mmm")</f>
        <v>May</v>
      </c>
      <c r="M105" s="210">
        <f>SUBTOTAL(3,tbl_orders[[#This Row],[Facility]])</f>
        <v>0</v>
      </c>
      <c r="N105" s="210" t="str">
        <f>INDEX(
      tbl_Customers[Facility Type], MATCH(tbl_orders[[#This Row],[Facility]],tbl_Customers[Facility],0))</f>
        <v>Retail Pharmacies</v>
      </c>
      <c r="O10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05" s="210">
        <f>WEEKNUM(tbl_orders[[#This Row],[InvoiceDate]])</f>
        <v>21</v>
      </c>
      <c r="Q105" s="217">
        <f ca="1">IF(
   tbl_orders[[#This Row],[Week]] = 53,
    IF(
        MONTH(DATE(YEAR(TODAY()), 12, 31)) = 12,
        DATE(YEAR(TODAY()), 12, 31 - WEEKDAY(DATE(YEAR(TODAY()), 12, 31)) + 1),
        DATE(YEAR(TODAY()), 1,tbl_orders[[#This Row],[Week]] * 7 - 2 - WEEKDAY(DATE(YEAR(TODAY()), 1, 1)))
    ),
    DATE(YEAR(TODAY()), 1,tbl_orders[[#This Row],[Week]] * 7 - 2 - WEEKDAY(DATE(YEAR(TODAY()), 1, 1)))
)</f>
        <v>45434</v>
      </c>
    </row>
    <row r="106" spans="3:17" hidden="1" thickBot="1" x14ac:dyDescent="0.65">
      <c r="C106" s="147">
        <v>45075</v>
      </c>
      <c r="D106" s="148" t="s">
        <v>173</v>
      </c>
      <c r="E106" s="148" t="s">
        <v>100</v>
      </c>
      <c r="F106" s="149">
        <v>2</v>
      </c>
      <c r="G106" s="149">
        <v>0</v>
      </c>
      <c r="H106" s="150" t="s">
        <v>213</v>
      </c>
      <c r="I106" s="152"/>
      <c r="J106" s="214">
        <f>tbl_orders[[#This Row],[Purchased_Qty]]-tbl_orders[[#This Row],[Other Rep]]</f>
        <v>2</v>
      </c>
      <c r="K106" s="210">
        <f>YEAR(tbl_orders[[#This Row],[InvoiceDate]])</f>
        <v>2023</v>
      </c>
      <c r="L106" s="210" t="str">
        <f>TEXT(tbl_orders[[#This Row],[InvoiceDate]],"mmm")</f>
        <v>May</v>
      </c>
      <c r="M106" s="210">
        <f>SUBTOTAL(3,tbl_orders[[#This Row],[Facility]])</f>
        <v>0</v>
      </c>
      <c r="N106" s="210" t="str">
        <f>INDEX(
      tbl_Customers[Facility Type], MATCH(tbl_orders[[#This Row],[Facility]],tbl_Customers[Facility],0))</f>
        <v>Retail Pharmacies</v>
      </c>
      <c r="O10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06" s="210">
        <f>WEEKNUM(tbl_orders[[#This Row],[InvoiceDate]])</f>
        <v>22</v>
      </c>
      <c r="Q106" s="217">
        <f ca="1">IF(
   tbl_orders[[#This Row],[Week]] = 53,
    IF(
        MONTH(DATE(YEAR(TODAY()), 12, 31)) = 12,
        DATE(YEAR(TODAY()), 12, 31 - WEEKDAY(DATE(YEAR(TODAY()), 12, 31)) + 1),
        DATE(YEAR(TODAY()), 1,tbl_orders[[#This Row],[Week]] * 7 - 2 - WEEKDAY(DATE(YEAR(TODAY()), 1, 1)))
    ),
    DATE(YEAR(TODAY()), 1,tbl_orders[[#This Row],[Week]] * 7 - 2 - WEEKDAY(DATE(YEAR(TODAY()), 1, 1)))
)</f>
        <v>45441</v>
      </c>
    </row>
    <row r="107" spans="3:17" hidden="1" thickBot="1" x14ac:dyDescent="0.65">
      <c r="C107" s="147">
        <v>45075</v>
      </c>
      <c r="D107" s="148" t="s">
        <v>152</v>
      </c>
      <c r="E107" s="148" t="s">
        <v>36</v>
      </c>
      <c r="F107" s="149">
        <v>200</v>
      </c>
      <c r="G107" s="149">
        <v>0</v>
      </c>
      <c r="H107" s="150" t="s">
        <v>213</v>
      </c>
      <c r="I107" s="152"/>
      <c r="J107" s="214">
        <f>tbl_orders[[#This Row],[Purchased_Qty]]-tbl_orders[[#This Row],[Other Rep]]</f>
        <v>200</v>
      </c>
      <c r="K107" s="210">
        <f>YEAR(tbl_orders[[#This Row],[InvoiceDate]])</f>
        <v>2023</v>
      </c>
      <c r="L107" s="210" t="str">
        <f>TEXT(tbl_orders[[#This Row],[InvoiceDate]],"mmm")</f>
        <v>May</v>
      </c>
      <c r="M107" s="210">
        <f>SUBTOTAL(3,tbl_orders[[#This Row],[Facility]])</f>
        <v>0</v>
      </c>
      <c r="N107" s="210" t="str">
        <f>INDEX(
      tbl_Customers[Facility Type], MATCH(tbl_orders[[#This Row],[Facility]],tbl_Customers[Facility],0))</f>
        <v>Public Hospitals</v>
      </c>
      <c r="O10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07" s="210">
        <f>WEEKNUM(tbl_orders[[#This Row],[InvoiceDate]])</f>
        <v>22</v>
      </c>
      <c r="Q107" s="217">
        <f ca="1">IF(
   tbl_orders[[#This Row],[Week]] = 53,
    IF(
        MONTH(DATE(YEAR(TODAY()), 12, 31)) = 12,
        DATE(YEAR(TODAY()), 12, 31 - WEEKDAY(DATE(YEAR(TODAY()), 12, 31)) + 1),
        DATE(YEAR(TODAY()), 1,tbl_orders[[#This Row],[Week]] * 7 - 2 - WEEKDAY(DATE(YEAR(TODAY()), 1, 1)))
    ),
    DATE(YEAR(TODAY()), 1,tbl_orders[[#This Row],[Week]] * 7 - 2 - WEEKDAY(DATE(YEAR(TODAY()), 1, 1)))
)</f>
        <v>45441</v>
      </c>
    </row>
    <row r="108" spans="3:17" hidden="1" thickBot="1" x14ac:dyDescent="0.65">
      <c r="C108" s="147">
        <v>45076</v>
      </c>
      <c r="D108" s="148" t="s">
        <v>117</v>
      </c>
      <c r="E108" s="148" t="s">
        <v>36</v>
      </c>
      <c r="F108" s="149">
        <v>200</v>
      </c>
      <c r="G108" s="149">
        <v>0</v>
      </c>
      <c r="H108" s="150" t="s">
        <v>213</v>
      </c>
      <c r="I108" s="152"/>
      <c r="J108" s="214">
        <f>tbl_orders[[#This Row],[Purchased_Qty]]-tbl_orders[[#This Row],[Other Rep]]</f>
        <v>200</v>
      </c>
      <c r="K108" s="210">
        <f>YEAR(tbl_orders[[#This Row],[InvoiceDate]])</f>
        <v>2023</v>
      </c>
      <c r="L108" s="210" t="str">
        <f>TEXT(tbl_orders[[#This Row],[InvoiceDate]],"mmm")</f>
        <v>May</v>
      </c>
      <c r="M108" s="210">
        <f>SUBTOTAL(3,tbl_orders[[#This Row],[Facility]])</f>
        <v>0</v>
      </c>
      <c r="N108" s="210" t="str">
        <f>INDEX(
      tbl_Customers[Facility Type], MATCH(tbl_orders[[#This Row],[Facility]],tbl_Customers[Facility],0))</f>
        <v>Public Hospitals</v>
      </c>
      <c r="O10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08" s="210">
        <f>WEEKNUM(tbl_orders[[#This Row],[InvoiceDate]])</f>
        <v>22</v>
      </c>
      <c r="Q108" s="217">
        <f ca="1">IF(
   tbl_orders[[#This Row],[Week]] = 53,
    IF(
        MONTH(DATE(YEAR(TODAY()), 12, 31)) = 12,
        DATE(YEAR(TODAY()), 12, 31 - WEEKDAY(DATE(YEAR(TODAY()), 12, 31)) + 1),
        DATE(YEAR(TODAY()), 1,tbl_orders[[#This Row],[Week]] * 7 - 2 - WEEKDAY(DATE(YEAR(TODAY()), 1, 1)))
    ),
    DATE(YEAR(TODAY()), 1,tbl_orders[[#This Row],[Week]] * 7 - 2 - WEEKDAY(DATE(YEAR(TODAY()), 1, 1)))
)</f>
        <v>45441</v>
      </c>
    </row>
    <row r="109" spans="3:17" hidden="1" thickBot="1" x14ac:dyDescent="0.65">
      <c r="C109" s="147">
        <v>45076</v>
      </c>
      <c r="D109" s="148" t="s">
        <v>205</v>
      </c>
      <c r="E109" s="148" t="s">
        <v>102</v>
      </c>
      <c r="F109" s="149">
        <v>50</v>
      </c>
      <c r="G109" s="149">
        <v>0</v>
      </c>
      <c r="H109" s="150" t="s">
        <v>99</v>
      </c>
      <c r="I109" s="151"/>
      <c r="J109" s="214">
        <f>tbl_orders[[#This Row],[Purchased_Qty]]-tbl_orders[[#This Row],[Other Rep]]</f>
        <v>50</v>
      </c>
      <c r="K109" s="211">
        <f>YEAR(tbl_orders[[#This Row],[InvoiceDate]])</f>
        <v>2023</v>
      </c>
      <c r="L109" s="210" t="str">
        <f>TEXT(tbl_orders[[#This Row],[InvoiceDate]],"mmm")</f>
        <v>May</v>
      </c>
      <c r="M109" s="210">
        <f>SUBTOTAL(3,tbl_orders[[#This Row],[Facility]])</f>
        <v>0</v>
      </c>
      <c r="N109" s="210" t="str">
        <f>INDEX(
      tbl_Customers[Facility Type], MATCH(tbl_orders[[#This Row],[Facility]],tbl_Customers[Facility],0))</f>
        <v>Wholesale Pharmacies</v>
      </c>
      <c r="O10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09" s="210">
        <f>WEEKNUM(tbl_orders[[#This Row],[InvoiceDate]])</f>
        <v>22</v>
      </c>
      <c r="Q109" s="217">
        <f ca="1">IF(
   tbl_orders[[#This Row],[Week]] = 53,
    IF(
        MONTH(DATE(YEAR(TODAY()), 12, 31)) = 12,
        DATE(YEAR(TODAY()), 12, 31 - WEEKDAY(DATE(YEAR(TODAY()), 12, 31)) + 1),
        DATE(YEAR(TODAY()), 1,tbl_orders[[#This Row],[Week]] * 7 - 2 - WEEKDAY(DATE(YEAR(TODAY()), 1, 1)))
    ),
    DATE(YEAR(TODAY()), 1,tbl_orders[[#This Row],[Week]] * 7 - 2 - WEEKDAY(DATE(YEAR(TODAY()), 1, 1)))
)</f>
        <v>45441</v>
      </c>
    </row>
    <row r="110" spans="3:17" hidden="1" thickBot="1" x14ac:dyDescent="0.65">
      <c r="C110" s="147">
        <v>45076</v>
      </c>
      <c r="D110" s="148" t="s">
        <v>206</v>
      </c>
      <c r="E110" s="148" t="s">
        <v>102</v>
      </c>
      <c r="F110" s="149">
        <v>50</v>
      </c>
      <c r="G110" s="149">
        <v>0</v>
      </c>
      <c r="H110" s="150" t="s">
        <v>99</v>
      </c>
      <c r="I110" s="151"/>
      <c r="J110" s="214">
        <f>tbl_orders[[#This Row],[Purchased_Qty]]-tbl_orders[[#This Row],[Other Rep]]</f>
        <v>50</v>
      </c>
      <c r="K110" s="211">
        <f>YEAR(tbl_orders[[#This Row],[InvoiceDate]])</f>
        <v>2023</v>
      </c>
      <c r="L110" s="210" t="str">
        <f>TEXT(tbl_orders[[#This Row],[InvoiceDate]],"mmm")</f>
        <v>May</v>
      </c>
      <c r="M110" s="210">
        <f>SUBTOTAL(3,tbl_orders[[#This Row],[Facility]])</f>
        <v>0</v>
      </c>
      <c r="N110" s="210" t="str">
        <f>INDEX(
      tbl_Customers[Facility Type], MATCH(tbl_orders[[#This Row],[Facility]],tbl_Customers[Facility],0))</f>
        <v>Wholesale Pharmacies</v>
      </c>
      <c r="O11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10" s="210">
        <f>WEEKNUM(tbl_orders[[#This Row],[InvoiceDate]])</f>
        <v>22</v>
      </c>
      <c r="Q110" s="217">
        <f ca="1">IF(
   tbl_orders[[#This Row],[Week]] = 53,
    IF(
        MONTH(DATE(YEAR(TODAY()), 12, 31)) = 12,
        DATE(YEAR(TODAY()), 12, 31 - WEEKDAY(DATE(YEAR(TODAY()), 12, 31)) + 1),
        DATE(YEAR(TODAY()), 1,tbl_orders[[#This Row],[Week]] * 7 - 2 - WEEKDAY(DATE(YEAR(TODAY()), 1, 1)))
    ),
    DATE(YEAR(TODAY()), 1,tbl_orders[[#This Row],[Week]] * 7 - 2 - WEEKDAY(DATE(YEAR(TODAY()), 1, 1)))
)</f>
        <v>45441</v>
      </c>
    </row>
    <row r="111" spans="3:17" hidden="1" thickBot="1" x14ac:dyDescent="0.65">
      <c r="C111" s="147">
        <v>45076</v>
      </c>
      <c r="D111" s="148" t="s">
        <v>193</v>
      </c>
      <c r="E111" s="148" t="s">
        <v>100</v>
      </c>
      <c r="F111" s="149">
        <v>2</v>
      </c>
      <c r="G111" s="149">
        <v>0</v>
      </c>
      <c r="H111" s="150" t="s">
        <v>99</v>
      </c>
      <c r="I111" s="152"/>
      <c r="J111" s="214">
        <f>tbl_orders[[#This Row],[Purchased_Qty]]-tbl_orders[[#This Row],[Other Rep]]</f>
        <v>2</v>
      </c>
      <c r="K111" s="210">
        <f>YEAR(tbl_orders[[#This Row],[InvoiceDate]])</f>
        <v>2023</v>
      </c>
      <c r="L111" s="210" t="str">
        <f>TEXT(tbl_orders[[#This Row],[InvoiceDate]],"mmm")</f>
        <v>May</v>
      </c>
      <c r="M111" s="210">
        <f>SUBTOTAL(3,tbl_orders[[#This Row],[Facility]])</f>
        <v>0</v>
      </c>
      <c r="N111" s="210" t="str">
        <f>INDEX(
      tbl_Customers[Facility Type], MATCH(tbl_orders[[#This Row],[Facility]],tbl_Customers[Facility],0))</f>
        <v>Retail Pharmacies</v>
      </c>
      <c r="O11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11" s="210">
        <f>WEEKNUM(tbl_orders[[#This Row],[InvoiceDate]])</f>
        <v>22</v>
      </c>
      <c r="Q111" s="217">
        <f ca="1">IF(
   tbl_orders[[#This Row],[Week]] = 53,
    IF(
        MONTH(DATE(YEAR(TODAY()), 12, 31)) = 12,
        DATE(YEAR(TODAY()), 12, 31 - WEEKDAY(DATE(YEAR(TODAY()), 12, 31)) + 1),
        DATE(YEAR(TODAY()), 1,tbl_orders[[#This Row],[Week]] * 7 - 2 - WEEKDAY(DATE(YEAR(TODAY()), 1, 1)))
    ),
    DATE(YEAR(TODAY()), 1,tbl_orders[[#This Row],[Week]] * 7 - 2 - WEEKDAY(DATE(YEAR(TODAY()), 1, 1)))
)</f>
        <v>45441</v>
      </c>
    </row>
    <row r="112" spans="3:17" hidden="1" thickBot="1" x14ac:dyDescent="0.65">
      <c r="C112" s="147">
        <v>45076</v>
      </c>
      <c r="D112" s="148" t="s">
        <v>193</v>
      </c>
      <c r="E112" s="148" t="s">
        <v>102</v>
      </c>
      <c r="F112" s="149">
        <v>5</v>
      </c>
      <c r="G112" s="149">
        <v>0</v>
      </c>
      <c r="H112" s="150" t="s">
        <v>99</v>
      </c>
      <c r="I112" s="151"/>
      <c r="J112" s="214">
        <f>tbl_orders[[#This Row],[Purchased_Qty]]-tbl_orders[[#This Row],[Other Rep]]</f>
        <v>5</v>
      </c>
      <c r="K112" s="211">
        <f>YEAR(tbl_orders[[#This Row],[InvoiceDate]])</f>
        <v>2023</v>
      </c>
      <c r="L112" s="210" t="str">
        <f>TEXT(tbl_orders[[#This Row],[InvoiceDate]],"mmm")</f>
        <v>May</v>
      </c>
      <c r="M112" s="210">
        <f>SUBTOTAL(3,tbl_orders[[#This Row],[Facility]])</f>
        <v>0</v>
      </c>
      <c r="N112" s="210" t="str">
        <f>INDEX(
      tbl_Customers[Facility Type], MATCH(tbl_orders[[#This Row],[Facility]],tbl_Customers[Facility],0))</f>
        <v>Retail Pharmacies</v>
      </c>
      <c r="O11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12" s="210">
        <f>WEEKNUM(tbl_orders[[#This Row],[InvoiceDate]])</f>
        <v>22</v>
      </c>
      <c r="Q112" s="217">
        <f ca="1">IF(
   tbl_orders[[#This Row],[Week]] = 53,
    IF(
        MONTH(DATE(YEAR(TODAY()), 12, 31)) = 12,
        DATE(YEAR(TODAY()), 12, 31 - WEEKDAY(DATE(YEAR(TODAY()), 12, 31)) + 1),
        DATE(YEAR(TODAY()), 1,tbl_orders[[#This Row],[Week]] * 7 - 2 - WEEKDAY(DATE(YEAR(TODAY()), 1, 1)))
    ),
    DATE(YEAR(TODAY()), 1,tbl_orders[[#This Row],[Week]] * 7 - 2 - WEEKDAY(DATE(YEAR(TODAY()), 1, 1)))
)</f>
        <v>45441</v>
      </c>
    </row>
    <row r="113" spans="3:17" hidden="1" thickBot="1" x14ac:dyDescent="0.65">
      <c r="C113" s="147">
        <v>45077</v>
      </c>
      <c r="D113" s="148" t="s">
        <v>196</v>
      </c>
      <c r="E113" s="148" t="s">
        <v>36</v>
      </c>
      <c r="F113" s="149">
        <v>100</v>
      </c>
      <c r="G113" s="149">
        <v>50</v>
      </c>
      <c r="H113" s="150" t="s">
        <v>213</v>
      </c>
      <c r="I113" s="152"/>
      <c r="J113" s="214">
        <f>tbl_orders[[#This Row],[Purchased_Qty]]-tbl_orders[[#This Row],[Other Rep]]</f>
        <v>50</v>
      </c>
      <c r="K113" s="210">
        <f>YEAR(tbl_orders[[#This Row],[InvoiceDate]])</f>
        <v>2023</v>
      </c>
      <c r="L113" s="210" t="str">
        <f>TEXT(tbl_orders[[#This Row],[InvoiceDate]],"mmm")</f>
        <v>May</v>
      </c>
      <c r="M113" s="210">
        <f>SUBTOTAL(3,tbl_orders[[#This Row],[Facility]])</f>
        <v>0</v>
      </c>
      <c r="N113" s="210" t="str">
        <f>INDEX(
      tbl_Customers[Facility Type], MATCH(tbl_orders[[#This Row],[Facility]],tbl_Customers[Facility],0))</f>
        <v>Wholesale Pharmacies</v>
      </c>
      <c r="O11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13" s="210">
        <f>WEEKNUM(tbl_orders[[#This Row],[InvoiceDate]])</f>
        <v>22</v>
      </c>
      <c r="Q113" s="217">
        <f ca="1">IF(
   tbl_orders[[#This Row],[Week]] = 53,
    IF(
        MONTH(DATE(YEAR(TODAY()), 12, 31)) = 12,
        DATE(YEAR(TODAY()), 12, 31 - WEEKDAY(DATE(YEAR(TODAY()), 12, 31)) + 1),
        DATE(YEAR(TODAY()), 1,tbl_orders[[#This Row],[Week]] * 7 - 2 - WEEKDAY(DATE(YEAR(TODAY()), 1, 1)))
    ),
    DATE(YEAR(TODAY()), 1,tbl_orders[[#This Row],[Week]] * 7 - 2 - WEEKDAY(DATE(YEAR(TODAY()), 1, 1)))
)</f>
        <v>45441</v>
      </c>
    </row>
    <row r="114" spans="3:17" hidden="1" thickBot="1" x14ac:dyDescent="0.65">
      <c r="C114" s="147">
        <v>45077</v>
      </c>
      <c r="D114" s="148" t="s">
        <v>178</v>
      </c>
      <c r="E114" s="148" t="s">
        <v>100</v>
      </c>
      <c r="F114" s="149">
        <v>50</v>
      </c>
      <c r="G114" s="149">
        <v>25</v>
      </c>
      <c r="H114" s="150" t="s">
        <v>99</v>
      </c>
      <c r="I114" s="152"/>
      <c r="J114" s="214">
        <f>tbl_orders[[#This Row],[Purchased_Qty]]-tbl_orders[[#This Row],[Other Rep]]</f>
        <v>25</v>
      </c>
      <c r="K114" s="211">
        <f>YEAR(tbl_orders[[#This Row],[InvoiceDate]])</f>
        <v>2023</v>
      </c>
      <c r="L114" s="210" t="str">
        <f>TEXT(tbl_orders[[#This Row],[InvoiceDate]],"mmm")</f>
        <v>May</v>
      </c>
      <c r="M114" s="210">
        <f>SUBTOTAL(3,tbl_orders[[#This Row],[Facility]])</f>
        <v>0</v>
      </c>
      <c r="N114" s="210" t="str">
        <f>INDEX(
      tbl_Customers[Facility Type], MATCH(tbl_orders[[#This Row],[Facility]],tbl_Customers[Facility],0))</f>
        <v>Retail Pharmacies</v>
      </c>
      <c r="O11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14" s="210">
        <f>WEEKNUM(tbl_orders[[#This Row],[InvoiceDate]])</f>
        <v>22</v>
      </c>
      <c r="Q114" s="217">
        <f ca="1">IF(
   tbl_orders[[#This Row],[Week]] = 53,
    IF(
        MONTH(DATE(YEAR(TODAY()), 12, 31)) = 12,
        DATE(YEAR(TODAY()), 12, 31 - WEEKDAY(DATE(YEAR(TODAY()), 12, 31)) + 1),
        DATE(YEAR(TODAY()), 1,tbl_orders[[#This Row],[Week]] * 7 - 2 - WEEKDAY(DATE(YEAR(TODAY()), 1, 1)))
    ),
    DATE(YEAR(TODAY()), 1,tbl_orders[[#This Row],[Week]] * 7 - 2 - WEEKDAY(DATE(YEAR(TODAY()), 1, 1)))
)</f>
        <v>45441</v>
      </c>
    </row>
    <row r="115" spans="3:17" hidden="1" thickBot="1" x14ac:dyDescent="0.65">
      <c r="C115" s="147">
        <v>45078</v>
      </c>
      <c r="D115" s="148" t="s">
        <v>195</v>
      </c>
      <c r="E115" s="148" t="s">
        <v>36</v>
      </c>
      <c r="F115" s="149">
        <v>20</v>
      </c>
      <c r="G115" s="149">
        <v>10</v>
      </c>
      <c r="H115" s="150" t="s">
        <v>99</v>
      </c>
      <c r="I115" s="151"/>
      <c r="J115" s="214">
        <f>tbl_orders[[#This Row],[Purchased_Qty]]-tbl_orders[[#This Row],[Other Rep]]</f>
        <v>10</v>
      </c>
      <c r="K115" s="211">
        <f>YEAR(tbl_orders[[#This Row],[InvoiceDate]])</f>
        <v>2023</v>
      </c>
      <c r="L115" s="210" t="str">
        <f>TEXT(tbl_orders[[#This Row],[InvoiceDate]],"mmm")</f>
        <v>Jun</v>
      </c>
      <c r="M115" s="210">
        <f>SUBTOTAL(3,tbl_orders[[#This Row],[Facility]])</f>
        <v>0</v>
      </c>
      <c r="N115" s="210" t="str">
        <f>INDEX(
      tbl_Customers[Facility Type], MATCH(tbl_orders[[#This Row],[Facility]],tbl_Customers[Facility],0))</f>
        <v>Retail Pharmacies</v>
      </c>
      <c r="O11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15" s="210">
        <f>WEEKNUM(tbl_orders[[#This Row],[InvoiceDate]])</f>
        <v>22</v>
      </c>
      <c r="Q115" s="217">
        <f ca="1">IF(
   tbl_orders[[#This Row],[Week]] = 53,
    IF(
        MONTH(DATE(YEAR(TODAY()), 12, 31)) = 12,
        DATE(YEAR(TODAY()), 12, 31 - WEEKDAY(DATE(YEAR(TODAY()), 12, 31)) + 1),
        DATE(YEAR(TODAY()), 1,tbl_orders[[#This Row],[Week]] * 7 - 2 - WEEKDAY(DATE(YEAR(TODAY()), 1, 1)))
    ),
    DATE(YEAR(TODAY()), 1,tbl_orders[[#This Row],[Week]] * 7 - 2 - WEEKDAY(DATE(YEAR(TODAY()), 1, 1)))
)</f>
        <v>45441</v>
      </c>
    </row>
    <row r="116" spans="3:17" hidden="1" thickBot="1" x14ac:dyDescent="0.65">
      <c r="C116" s="147">
        <v>45078</v>
      </c>
      <c r="D116" s="148" t="s">
        <v>204</v>
      </c>
      <c r="E116" s="148" t="s">
        <v>102</v>
      </c>
      <c r="F116" s="149">
        <v>20</v>
      </c>
      <c r="G116" s="149">
        <v>0</v>
      </c>
      <c r="H116" s="150" t="s">
        <v>99</v>
      </c>
      <c r="I116" s="152"/>
      <c r="J116" s="214">
        <f>tbl_orders[[#This Row],[Purchased_Qty]]-tbl_orders[[#This Row],[Other Rep]]</f>
        <v>20</v>
      </c>
      <c r="K116" s="210">
        <f>YEAR(tbl_orders[[#This Row],[InvoiceDate]])</f>
        <v>2023</v>
      </c>
      <c r="L116" s="210" t="str">
        <f>TEXT(tbl_orders[[#This Row],[InvoiceDate]],"mmm")</f>
        <v>Jun</v>
      </c>
      <c r="M116" s="210">
        <f>SUBTOTAL(3,tbl_orders[[#This Row],[Facility]])</f>
        <v>0</v>
      </c>
      <c r="N116" s="210" t="str">
        <f>INDEX(
      tbl_Customers[Facility Type], MATCH(tbl_orders[[#This Row],[Facility]],tbl_Customers[Facility],0))</f>
        <v>Wholesale Pharmacies</v>
      </c>
      <c r="O11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16" s="210">
        <f>WEEKNUM(tbl_orders[[#This Row],[InvoiceDate]])</f>
        <v>22</v>
      </c>
      <c r="Q116" s="217">
        <f ca="1">IF(
   tbl_orders[[#This Row],[Week]] = 53,
    IF(
        MONTH(DATE(YEAR(TODAY()), 12, 31)) = 12,
        DATE(YEAR(TODAY()), 12, 31 - WEEKDAY(DATE(YEAR(TODAY()), 12, 31)) + 1),
        DATE(YEAR(TODAY()), 1,tbl_orders[[#This Row],[Week]] * 7 - 2 - WEEKDAY(DATE(YEAR(TODAY()), 1, 1)))
    ),
    DATE(YEAR(TODAY()), 1,tbl_orders[[#This Row],[Week]] * 7 - 2 - WEEKDAY(DATE(YEAR(TODAY()), 1, 1)))
)</f>
        <v>45441</v>
      </c>
    </row>
    <row r="117" spans="3:17" hidden="1" thickBot="1" x14ac:dyDescent="0.65">
      <c r="C117" s="147">
        <v>45079</v>
      </c>
      <c r="D117" s="148" t="s">
        <v>195</v>
      </c>
      <c r="E117" s="148" t="s">
        <v>102</v>
      </c>
      <c r="F117" s="149">
        <v>50</v>
      </c>
      <c r="G117" s="149">
        <v>25</v>
      </c>
      <c r="H117" s="150" t="s">
        <v>99</v>
      </c>
      <c r="I117" s="151"/>
      <c r="J117" s="214">
        <f>tbl_orders[[#This Row],[Purchased_Qty]]-tbl_orders[[#This Row],[Other Rep]]</f>
        <v>25</v>
      </c>
      <c r="K117" s="211">
        <f>YEAR(tbl_orders[[#This Row],[InvoiceDate]])</f>
        <v>2023</v>
      </c>
      <c r="L117" s="210" t="str">
        <f>TEXT(tbl_orders[[#This Row],[InvoiceDate]],"mmm")</f>
        <v>Jun</v>
      </c>
      <c r="M117" s="210">
        <f>SUBTOTAL(3,tbl_orders[[#This Row],[Facility]])</f>
        <v>0</v>
      </c>
      <c r="N117" s="210" t="str">
        <f>INDEX(
      tbl_Customers[Facility Type], MATCH(tbl_orders[[#This Row],[Facility]],tbl_Customers[Facility],0))</f>
        <v>Retail Pharmacies</v>
      </c>
      <c r="O11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17" s="210">
        <f>WEEKNUM(tbl_orders[[#This Row],[InvoiceDate]])</f>
        <v>22</v>
      </c>
      <c r="Q117" s="217">
        <f ca="1">IF(
   tbl_orders[[#This Row],[Week]] = 53,
    IF(
        MONTH(DATE(YEAR(TODAY()), 12, 31)) = 12,
        DATE(YEAR(TODAY()), 12, 31 - WEEKDAY(DATE(YEAR(TODAY()), 12, 31)) + 1),
        DATE(YEAR(TODAY()), 1,tbl_orders[[#This Row],[Week]] * 7 - 2 - WEEKDAY(DATE(YEAR(TODAY()), 1, 1)))
    ),
    DATE(YEAR(TODAY()), 1,tbl_orders[[#This Row],[Week]] * 7 - 2 - WEEKDAY(DATE(YEAR(TODAY()), 1, 1)))
)</f>
        <v>45441</v>
      </c>
    </row>
    <row r="118" spans="3:17" hidden="1" thickBot="1" x14ac:dyDescent="0.65">
      <c r="C118" s="147">
        <v>45079</v>
      </c>
      <c r="D118" s="148" t="s">
        <v>209</v>
      </c>
      <c r="E118" s="148" t="s">
        <v>102</v>
      </c>
      <c r="F118" s="149">
        <v>20</v>
      </c>
      <c r="G118" s="149">
        <v>0</v>
      </c>
      <c r="H118" s="150" t="s">
        <v>99</v>
      </c>
      <c r="I118" s="152"/>
      <c r="J118" s="214">
        <f>tbl_orders[[#This Row],[Purchased_Qty]]-tbl_orders[[#This Row],[Other Rep]]</f>
        <v>20</v>
      </c>
      <c r="K118" s="210">
        <f>YEAR(tbl_orders[[#This Row],[InvoiceDate]])</f>
        <v>2023</v>
      </c>
      <c r="L118" s="210" t="str">
        <f>TEXT(tbl_orders[[#This Row],[InvoiceDate]],"mmm")</f>
        <v>Jun</v>
      </c>
      <c r="M118" s="210">
        <f>SUBTOTAL(3,tbl_orders[[#This Row],[Facility]])</f>
        <v>0</v>
      </c>
      <c r="N118" s="210" t="str">
        <f>INDEX(
      tbl_Customers[Facility Type], MATCH(tbl_orders[[#This Row],[Facility]],tbl_Customers[Facility],0))</f>
        <v>Wholesale Pharmacies</v>
      </c>
      <c r="O11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18" s="210">
        <f>WEEKNUM(tbl_orders[[#This Row],[InvoiceDate]])</f>
        <v>22</v>
      </c>
      <c r="Q118" s="217">
        <f ca="1">IF(
   tbl_orders[[#This Row],[Week]] = 53,
    IF(
        MONTH(DATE(YEAR(TODAY()), 12, 31)) = 12,
        DATE(YEAR(TODAY()), 12, 31 - WEEKDAY(DATE(YEAR(TODAY()), 12, 31)) + 1),
        DATE(YEAR(TODAY()), 1,tbl_orders[[#This Row],[Week]] * 7 - 2 - WEEKDAY(DATE(YEAR(TODAY()), 1, 1)))
    ),
    DATE(YEAR(TODAY()), 1,tbl_orders[[#This Row],[Week]] * 7 - 2 - WEEKDAY(DATE(YEAR(TODAY()), 1, 1)))
)</f>
        <v>45441</v>
      </c>
    </row>
    <row r="119" spans="3:17" hidden="1" thickBot="1" x14ac:dyDescent="0.65">
      <c r="C119" s="147">
        <v>45079</v>
      </c>
      <c r="D119" s="148" t="s">
        <v>210</v>
      </c>
      <c r="E119" s="148" t="s">
        <v>102</v>
      </c>
      <c r="F119" s="149">
        <v>50</v>
      </c>
      <c r="G119" s="149">
        <v>0</v>
      </c>
      <c r="H119" s="150" t="s">
        <v>99</v>
      </c>
      <c r="I119" s="152"/>
      <c r="J119" s="214">
        <f>tbl_orders[[#This Row],[Purchased_Qty]]-tbl_orders[[#This Row],[Other Rep]]</f>
        <v>50</v>
      </c>
      <c r="K119" s="210">
        <f>YEAR(tbl_orders[[#This Row],[InvoiceDate]])</f>
        <v>2023</v>
      </c>
      <c r="L119" s="210" t="str">
        <f>TEXT(tbl_orders[[#This Row],[InvoiceDate]],"mmm")</f>
        <v>Jun</v>
      </c>
      <c r="M119" s="210">
        <f>SUBTOTAL(3,tbl_orders[[#This Row],[Facility]])</f>
        <v>0</v>
      </c>
      <c r="N119" s="210" t="str">
        <f>INDEX(
      tbl_Customers[Facility Type], MATCH(tbl_orders[[#This Row],[Facility]],tbl_Customers[Facility],0))</f>
        <v>Wholesale Pharmacies</v>
      </c>
      <c r="O11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May</v>
      </c>
      <c r="P119" s="210">
        <f>WEEKNUM(tbl_orders[[#This Row],[InvoiceDate]])</f>
        <v>22</v>
      </c>
      <c r="Q119" s="217">
        <f ca="1">IF(
   tbl_orders[[#This Row],[Week]] = 53,
    IF(
        MONTH(DATE(YEAR(TODAY()), 12, 31)) = 12,
        DATE(YEAR(TODAY()), 12, 31 - WEEKDAY(DATE(YEAR(TODAY()), 12, 31)) + 1),
        DATE(YEAR(TODAY()), 1,tbl_orders[[#This Row],[Week]] * 7 - 2 - WEEKDAY(DATE(YEAR(TODAY()), 1, 1)))
    ),
    DATE(YEAR(TODAY()), 1,tbl_orders[[#This Row],[Week]] * 7 - 2 - WEEKDAY(DATE(YEAR(TODAY()), 1, 1)))
)</f>
        <v>45441</v>
      </c>
    </row>
    <row r="120" spans="3:17" hidden="1" thickBot="1" x14ac:dyDescent="0.65">
      <c r="C120" s="147">
        <v>45084</v>
      </c>
      <c r="D120" s="148" t="s">
        <v>97</v>
      </c>
      <c r="E120" s="148" t="s">
        <v>36</v>
      </c>
      <c r="F120" s="149">
        <v>20</v>
      </c>
      <c r="G120" s="149">
        <v>0</v>
      </c>
      <c r="H120" s="150" t="s">
        <v>99</v>
      </c>
      <c r="I120" s="152"/>
      <c r="J120" s="214">
        <f>tbl_orders[[#This Row],[Purchased_Qty]]-tbl_orders[[#This Row],[Other Rep]]</f>
        <v>20</v>
      </c>
      <c r="K120" s="210">
        <f>YEAR(tbl_orders[[#This Row],[InvoiceDate]])</f>
        <v>2023</v>
      </c>
      <c r="L120" s="210" t="str">
        <f>TEXT(tbl_orders[[#This Row],[InvoiceDate]],"mmm")</f>
        <v>Jun</v>
      </c>
      <c r="M120" s="210">
        <f>SUBTOTAL(3,tbl_orders[[#This Row],[Facility]])</f>
        <v>0</v>
      </c>
      <c r="N120" s="210" t="str">
        <f>INDEX(
      tbl_Customers[Facility Type], MATCH(tbl_orders[[#This Row],[Facility]],tbl_Customers[Facility],0))</f>
        <v>Public Hospitals</v>
      </c>
      <c r="O12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20" s="210">
        <f>WEEKNUM(tbl_orders[[#This Row],[InvoiceDate]])</f>
        <v>23</v>
      </c>
      <c r="Q120" s="217">
        <f ca="1">IF(
   tbl_orders[[#This Row],[Week]] = 53,
    IF(
        MONTH(DATE(YEAR(TODAY()), 12, 31)) = 12,
        DATE(YEAR(TODAY()), 12, 31 - WEEKDAY(DATE(YEAR(TODAY()), 12, 31)) + 1),
        DATE(YEAR(TODAY()), 1,tbl_orders[[#This Row],[Week]] * 7 - 2 - WEEKDAY(DATE(YEAR(TODAY()), 1, 1)))
    ),
    DATE(YEAR(TODAY()), 1,tbl_orders[[#This Row],[Week]] * 7 - 2 - WEEKDAY(DATE(YEAR(TODAY()), 1, 1)))
)</f>
        <v>45448</v>
      </c>
    </row>
    <row r="121" spans="3:17" hidden="1" thickBot="1" x14ac:dyDescent="0.65">
      <c r="C121" s="147">
        <v>45085</v>
      </c>
      <c r="D121" s="148" t="s">
        <v>87</v>
      </c>
      <c r="E121" s="148" t="s">
        <v>102</v>
      </c>
      <c r="F121" s="149">
        <v>20</v>
      </c>
      <c r="G121" s="149">
        <v>0</v>
      </c>
      <c r="H121" s="150" t="s">
        <v>99</v>
      </c>
      <c r="I121" s="152"/>
      <c r="J121" s="214">
        <f>tbl_orders[[#This Row],[Purchased_Qty]]-tbl_orders[[#This Row],[Other Rep]]</f>
        <v>20</v>
      </c>
      <c r="K121" s="210">
        <f>YEAR(tbl_orders[[#This Row],[InvoiceDate]])</f>
        <v>2023</v>
      </c>
      <c r="L121" s="210" t="str">
        <f>TEXT(tbl_orders[[#This Row],[InvoiceDate]],"mmm")</f>
        <v>Jun</v>
      </c>
      <c r="M121" s="210">
        <f>SUBTOTAL(3,tbl_orders[[#This Row],[Facility]])</f>
        <v>0</v>
      </c>
      <c r="N121" s="210" t="str">
        <f>INDEX(
      tbl_Customers[Facility Type], MATCH(tbl_orders[[#This Row],[Facility]],tbl_Customers[Facility],0))</f>
        <v>Retail Pharmacies</v>
      </c>
      <c r="O12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21" s="210">
        <f>WEEKNUM(tbl_orders[[#This Row],[InvoiceDate]])</f>
        <v>23</v>
      </c>
      <c r="Q121" s="217">
        <f ca="1">IF(
   tbl_orders[[#This Row],[Week]] = 53,
    IF(
        MONTH(DATE(YEAR(TODAY()), 12, 31)) = 12,
        DATE(YEAR(TODAY()), 12, 31 - WEEKDAY(DATE(YEAR(TODAY()), 12, 31)) + 1),
        DATE(YEAR(TODAY()), 1,tbl_orders[[#This Row],[Week]] * 7 - 2 - WEEKDAY(DATE(YEAR(TODAY()), 1, 1)))
    ),
    DATE(YEAR(TODAY()), 1,tbl_orders[[#This Row],[Week]] * 7 - 2 - WEEKDAY(DATE(YEAR(TODAY()), 1, 1)))
)</f>
        <v>45448</v>
      </c>
    </row>
    <row r="122" spans="3:17" hidden="1" thickBot="1" x14ac:dyDescent="0.65">
      <c r="C122" s="147">
        <v>45089</v>
      </c>
      <c r="D122" s="148" t="s">
        <v>106</v>
      </c>
      <c r="E122" s="148" t="s">
        <v>101</v>
      </c>
      <c r="F122" s="149">
        <v>1000</v>
      </c>
      <c r="G122" s="149">
        <v>400</v>
      </c>
      <c r="H122" s="150" t="s">
        <v>213</v>
      </c>
      <c r="I122" s="152"/>
      <c r="J122" s="214">
        <f>tbl_orders[[#This Row],[Purchased_Qty]]-tbl_orders[[#This Row],[Other Rep]]</f>
        <v>600</v>
      </c>
      <c r="K122" s="210">
        <f>YEAR(tbl_orders[[#This Row],[InvoiceDate]])</f>
        <v>2023</v>
      </c>
      <c r="L122" s="210" t="str">
        <f>TEXT(tbl_orders[[#This Row],[InvoiceDate]],"mmm")</f>
        <v>Jun</v>
      </c>
      <c r="M122" s="210">
        <f>SUBTOTAL(3,tbl_orders[[#This Row],[Facility]])</f>
        <v>0</v>
      </c>
      <c r="N122" s="210" t="str">
        <f>INDEX(
      tbl_Customers[Facility Type], MATCH(tbl_orders[[#This Row],[Facility]],tbl_Customers[Facility],0))</f>
        <v>Private Hospitals</v>
      </c>
      <c r="O12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22" s="210">
        <f>WEEKNUM(tbl_orders[[#This Row],[InvoiceDate]])</f>
        <v>24</v>
      </c>
      <c r="Q122" s="217">
        <f ca="1">IF(
   tbl_orders[[#This Row],[Week]] = 53,
    IF(
        MONTH(DATE(YEAR(TODAY()), 12, 31)) = 12,
        DATE(YEAR(TODAY()), 12, 31 - WEEKDAY(DATE(YEAR(TODAY()), 12, 31)) + 1),
        DATE(YEAR(TODAY()), 1,tbl_orders[[#This Row],[Week]] * 7 - 2 - WEEKDAY(DATE(YEAR(TODAY()), 1, 1)))
    ),
    DATE(YEAR(TODAY()), 1,tbl_orders[[#This Row],[Week]] * 7 - 2 - WEEKDAY(DATE(YEAR(TODAY()), 1, 1)))
)</f>
        <v>45455</v>
      </c>
    </row>
    <row r="123" spans="3:17" hidden="1" thickBot="1" x14ac:dyDescent="0.65">
      <c r="C123" s="147">
        <v>45089</v>
      </c>
      <c r="D123" s="148" t="s">
        <v>184</v>
      </c>
      <c r="E123" s="148" t="s">
        <v>100</v>
      </c>
      <c r="F123" s="149">
        <v>5</v>
      </c>
      <c r="G123" s="149">
        <v>0</v>
      </c>
      <c r="H123" s="150" t="s">
        <v>99</v>
      </c>
      <c r="I123" s="151"/>
      <c r="J123" s="214">
        <f>tbl_orders[[#This Row],[Purchased_Qty]]-tbl_orders[[#This Row],[Other Rep]]</f>
        <v>5</v>
      </c>
      <c r="K123" s="211">
        <f>YEAR(tbl_orders[[#This Row],[InvoiceDate]])</f>
        <v>2023</v>
      </c>
      <c r="L123" s="210" t="str">
        <f>TEXT(tbl_orders[[#This Row],[InvoiceDate]],"mmm")</f>
        <v>Jun</v>
      </c>
      <c r="M123" s="210">
        <f>SUBTOTAL(3,tbl_orders[[#This Row],[Facility]])</f>
        <v>0</v>
      </c>
      <c r="N123" s="210" t="str">
        <f>INDEX(
      tbl_Customers[Facility Type], MATCH(tbl_orders[[#This Row],[Facility]],tbl_Customers[Facility],0))</f>
        <v>Retail Pharmacies</v>
      </c>
      <c r="O12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23" s="210">
        <f>WEEKNUM(tbl_orders[[#This Row],[InvoiceDate]])</f>
        <v>24</v>
      </c>
      <c r="Q123" s="217">
        <f ca="1">IF(
   tbl_orders[[#This Row],[Week]] = 53,
    IF(
        MONTH(DATE(YEAR(TODAY()), 12, 31)) = 12,
        DATE(YEAR(TODAY()), 12, 31 - WEEKDAY(DATE(YEAR(TODAY()), 12, 31)) + 1),
        DATE(YEAR(TODAY()), 1,tbl_orders[[#This Row],[Week]] * 7 - 2 - WEEKDAY(DATE(YEAR(TODAY()), 1, 1)))
    ),
    DATE(YEAR(TODAY()), 1,tbl_orders[[#This Row],[Week]] * 7 - 2 - WEEKDAY(DATE(YEAR(TODAY()), 1, 1)))
)</f>
        <v>45455</v>
      </c>
    </row>
    <row r="124" spans="3:17" hidden="1" thickBot="1" x14ac:dyDescent="0.65">
      <c r="C124" s="147">
        <v>45091</v>
      </c>
      <c r="D124" s="148" t="s">
        <v>92</v>
      </c>
      <c r="E124" s="148" t="s">
        <v>102</v>
      </c>
      <c r="F124" s="149">
        <v>20</v>
      </c>
      <c r="G124" s="149">
        <v>0</v>
      </c>
      <c r="H124" s="150" t="s">
        <v>99</v>
      </c>
      <c r="I124" s="152"/>
      <c r="J124" s="214">
        <f>tbl_orders[[#This Row],[Purchased_Qty]]-tbl_orders[[#This Row],[Other Rep]]</f>
        <v>20</v>
      </c>
      <c r="K124" s="210">
        <f>YEAR(tbl_orders[[#This Row],[InvoiceDate]])</f>
        <v>2023</v>
      </c>
      <c r="L124" s="210" t="str">
        <f>TEXT(tbl_orders[[#This Row],[InvoiceDate]],"mmm")</f>
        <v>Jun</v>
      </c>
      <c r="M124" s="210">
        <f>SUBTOTAL(3,tbl_orders[[#This Row],[Facility]])</f>
        <v>0</v>
      </c>
      <c r="N124" s="210" t="str">
        <f>INDEX(
      tbl_Customers[Facility Type], MATCH(tbl_orders[[#This Row],[Facility]],tbl_Customers[Facility],0))</f>
        <v>Retail Pharmacies</v>
      </c>
      <c r="O12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24" s="210">
        <f>WEEKNUM(tbl_orders[[#This Row],[InvoiceDate]])</f>
        <v>24</v>
      </c>
      <c r="Q124" s="217">
        <f ca="1">IF(
   tbl_orders[[#This Row],[Week]] = 53,
    IF(
        MONTH(DATE(YEAR(TODAY()), 12, 31)) = 12,
        DATE(YEAR(TODAY()), 12, 31 - WEEKDAY(DATE(YEAR(TODAY()), 12, 31)) + 1),
        DATE(YEAR(TODAY()), 1,tbl_orders[[#This Row],[Week]] * 7 - 2 - WEEKDAY(DATE(YEAR(TODAY()), 1, 1)))
    ),
    DATE(YEAR(TODAY()), 1,tbl_orders[[#This Row],[Week]] * 7 - 2 - WEEKDAY(DATE(YEAR(TODAY()), 1, 1)))
)</f>
        <v>45455</v>
      </c>
    </row>
    <row r="125" spans="3:17" hidden="1" thickBot="1" x14ac:dyDescent="0.65">
      <c r="C125" s="147">
        <v>45092</v>
      </c>
      <c r="D125" s="148" t="s">
        <v>196</v>
      </c>
      <c r="E125" s="148" t="s">
        <v>101</v>
      </c>
      <c r="F125" s="149">
        <v>100</v>
      </c>
      <c r="G125" s="149">
        <v>50</v>
      </c>
      <c r="H125" s="150" t="s">
        <v>213</v>
      </c>
      <c r="I125" s="152"/>
      <c r="J125" s="214">
        <f>tbl_orders[[#This Row],[Purchased_Qty]]-tbl_orders[[#This Row],[Other Rep]]</f>
        <v>50</v>
      </c>
      <c r="K125" s="210">
        <f>YEAR(tbl_orders[[#This Row],[InvoiceDate]])</f>
        <v>2023</v>
      </c>
      <c r="L125" s="210" t="str">
        <f>TEXT(tbl_orders[[#This Row],[InvoiceDate]],"mmm")</f>
        <v>Jun</v>
      </c>
      <c r="M125" s="210">
        <f>SUBTOTAL(3,tbl_orders[[#This Row],[Facility]])</f>
        <v>0</v>
      </c>
      <c r="N125" s="210" t="str">
        <f>INDEX(
      tbl_Customers[Facility Type], MATCH(tbl_orders[[#This Row],[Facility]],tbl_Customers[Facility],0))</f>
        <v>Wholesale Pharmacies</v>
      </c>
      <c r="O12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25" s="210">
        <f>WEEKNUM(tbl_orders[[#This Row],[InvoiceDate]])</f>
        <v>24</v>
      </c>
      <c r="Q125" s="217">
        <f ca="1">IF(
   tbl_orders[[#This Row],[Week]] = 53,
    IF(
        MONTH(DATE(YEAR(TODAY()), 12, 31)) = 12,
        DATE(YEAR(TODAY()), 12, 31 - WEEKDAY(DATE(YEAR(TODAY()), 12, 31)) + 1),
        DATE(YEAR(TODAY()), 1,tbl_orders[[#This Row],[Week]] * 7 - 2 - WEEKDAY(DATE(YEAR(TODAY()), 1, 1)))
    ),
    DATE(YEAR(TODAY()), 1,tbl_orders[[#This Row],[Week]] * 7 - 2 - WEEKDAY(DATE(YEAR(TODAY()), 1, 1)))
)</f>
        <v>45455</v>
      </c>
    </row>
    <row r="126" spans="3:17" hidden="1" thickBot="1" x14ac:dyDescent="0.65">
      <c r="C126" s="147">
        <v>45092</v>
      </c>
      <c r="D126" s="148" t="s">
        <v>173</v>
      </c>
      <c r="E126" s="148" t="s">
        <v>102</v>
      </c>
      <c r="F126" s="149">
        <v>5</v>
      </c>
      <c r="G126" s="149">
        <v>0</v>
      </c>
      <c r="H126" s="150" t="s">
        <v>213</v>
      </c>
      <c r="I126" s="152"/>
      <c r="J126" s="214">
        <f>tbl_orders[[#This Row],[Purchased_Qty]]-tbl_orders[[#This Row],[Other Rep]]</f>
        <v>5</v>
      </c>
      <c r="K126" s="210">
        <f>YEAR(tbl_orders[[#This Row],[InvoiceDate]])</f>
        <v>2023</v>
      </c>
      <c r="L126" s="210" t="str">
        <f>TEXT(tbl_orders[[#This Row],[InvoiceDate]],"mmm")</f>
        <v>Jun</v>
      </c>
      <c r="M126" s="210">
        <f>SUBTOTAL(3,tbl_orders[[#This Row],[Facility]])</f>
        <v>0</v>
      </c>
      <c r="N126" s="210" t="str">
        <f>INDEX(
      tbl_Customers[Facility Type], MATCH(tbl_orders[[#This Row],[Facility]],tbl_Customers[Facility],0))</f>
        <v>Retail Pharmacies</v>
      </c>
      <c r="O12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26" s="210">
        <f>WEEKNUM(tbl_orders[[#This Row],[InvoiceDate]])</f>
        <v>24</v>
      </c>
      <c r="Q126" s="217">
        <f ca="1">IF(
   tbl_orders[[#This Row],[Week]] = 53,
    IF(
        MONTH(DATE(YEAR(TODAY()), 12, 31)) = 12,
        DATE(YEAR(TODAY()), 12, 31 - WEEKDAY(DATE(YEAR(TODAY()), 12, 31)) + 1),
        DATE(YEAR(TODAY()), 1,tbl_orders[[#This Row],[Week]] * 7 - 2 - WEEKDAY(DATE(YEAR(TODAY()), 1, 1)))
    ),
    DATE(YEAR(TODAY()), 1,tbl_orders[[#This Row],[Week]] * 7 - 2 - WEEKDAY(DATE(YEAR(TODAY()), 1, 1)))
)</f>
        <v>45455</v>
      </c>
    </row>
    <row r="127" spans="3:17" hidden="1" thickBot="1" x14ac:dyDescent="0.65">
      <c r="C127" s="147">
        <v>45092</v>
      </c>
      <c r="D127" s="148" t="s">
        <v>120</v>
      </c>
      <c r="E127" s="148" t="s">
        <v>36</v>
      </c>
      <c r="F127" s="149">
        <v>10</v>
      </c>
      <c r="G127" s="149">
        <v>0</v>
      </c>
      <c r="H127" s="150" t="s">
        <v>99</v>
      </c>
      <c r="I127" s="152"/>
      <c r="J127" s="214">
        <f>tbl_orders[[#This Row],[Purchased_Qty]]-tbl_orders[[#This Row],[Other Rep]]</f>
        <v>10</v>
      </c>
      <c r="K127" s="210">
        <f>YEAR(tbl_orders[[#This Row],[InvoiceDate]])</f>
        <v>2023</v>
      </c>
      <c r="L127" s="210" t="str">
        <f>TEXT(tbl_orders[[#This Row],[InvoiceDate]],"mmm")</f>
        <v>Jun</v>
      </c>
      <c r="M127" s="210">
        <f>SUBTOTAL(3,tbl_orders[[#This Row],[Facility]])</f>
        <v>0</v>
      </c>
      <c r="N127" s="210" t="str">
        <f>INDEX(
      tbl_Customers[Facility Type], MATCH(tbl_orders[[#This Row],[Facility]],tbl_Customers[Facility],0))</f>
        <v>Private Hospitals</v>
      </c>
      <c r="O12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27" s="210">
        <f>WEEKNUM(tbl_orders[[#This Row],[InvoiceDate]])</f>
        <v>24</v>
      </c>
      <c r="Q127" s="217">
        <f ca="1">IF(
   tbl_orders[[#This Row],[Week]] = 53,
    IF(
        MONTH(DATE(YEAR(TODAY()), 12, 31)) = 12,
        DATE(YEAR(TODAY()), 12, 31 - WEEKDAY(DATE(YEAR(TODAY()), 12, 31)) + 1),
        DATE(YEAR(TODAY()), 1,tbl_orders[[#This Row],[Week]] * 7 - 2 - WEEKDAY(DATE(YEAR(TODAY()), 1, 1)))
    ),
    DATE(YEAR(TODAY()), 1,tbl_orders[[#This Row],[Week]] * 7 - 2 - WEEKDAY(DATE(YEAR(TODAY()), 1, 1)))
)</f>
        <v>45455</v>
      </c>
    </row>
    <row r="128" spans="3:17" hidden="1" thickBot="1" x14ac:dyDescent="0.65">
      <c r="C128" s="147">
        <v>45092</v>
      </c>
      <c r="D128" s="148" t="s">
        <v>96</v>
      </c>
      <c r="E128" s="148" t="s">
        <v>102</v>
      </c>
      <c r="F128" s="149">
        <v>50</v>
      </c>
      <c r="G128" s="149">
        <v>25</v>
      </c>
      <c r="H128" s="150" t="s">
        <v>213</v>
      </c>
      <c r="I128" s="152"/>
      <c r="J128" s="214">
        <f>tbl_orders[[#This Row],[Purchased_Qty]]-tbl_orders[[#This Row],[Other Rep]]</f>
        <v>25</v>
      </c>
      <c r="K128" s="211">
        <f>YEAR(tbl_orders[[#This Row],[InvoiceDate]])</f>
        <v>2023</v>
      </c>
      <c r="L128" s="210" t="str">
        <f>TEXT(tbl_orders[[#This Row],[InvoiceDate]],"mmm")</f>
        <v>Jun</v>
      </c>
      <c r="M128" s="210">
        <f>SUBTOTAL(3,tbl_orders[[#This Row],[Facility]])</f>
        <v>0</v>
      </c>
      <c r="N128" s="210" t="str">
        <f>INDEX(
      tbl_Customers[Facility Type], MATCH(tbl_orders[[#This Row],[Facility]],tbl_Customers[Facility],0))</f>
        <v>Retail Pharmacies</v>
      </c>
      <c r="O12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28" s="210">
        <f>WEEKNUM(tbl_orders[[#This Row],[InvoiceDate]])</f>
        <v>24</v>
      </c>
      <c r="Q128" s="217">
        <f ca="1">IF(
   tbl_orders[[#This Row],[Week]] = 53,
    IF(
        MONTH(DATE(YEAR(TODAY()), 12, 31)) = 12,
        DATE(YEAR(TODAY()), 12, 31 - WEEKDAY(DATE(YEAR(TODAY()), 12, 31)) + 1),
        DATE(YEAR(TODAY()), 1,tbl_orders[[#This Row],[Week]] * 7 - 2 - WEEKDAY(DATE(YEAR(TODAY()), 1, 1)))
    ),
    DATE(YEAR(TODAY()), 1,tbl_orders[[#This Row],[Week]] * 7 - 2 - WEEKDAY(DATE(YEAR(TODAY()), 1, 1)))
)</f>
        <v>45455</v>
      </c>
    </row>
    <row r="129" spans="3:17" hidden="1" thickBot="1" x14ac:dyDescent="0.65">
      <c r="C129" s="147">
        <v>45096</v>
      </c>
      <c r="D129" s="148" t="s">
        <v>185</v>
      </c>
      <c r="E129" s="148" t="s">
        <v>102</v>
      </c>
      <c r="F129" s="149">
        <v>10</v>
      </c>
      <c r="G129" s="149">
        <v>0</v>
      </c>
      <c r="H129" s="150" t="s">
        <v>99</v>
      </c>
      <c r="I129" s="151"/>
      <c r="J129" s="214">
        <f>tbl_orders[[#This Row],[Purchased_Qty]]-tbl_orders[[#This Row],[Other Rep]]</f>
        <v>10</v>
      </c>
      <c r="K129" s="211">
        <f>YEAR(tbl_orders[[#This Row],[InvoiceDate]])</f>
        <v>2023</v>
      </c>
      <c r="L129" s="210" t="str">
        <f>TEXT(tbl_orders[[#This Row],[InvoiceDate]],"mmm")</f>
        <v>Jun</v>
      </c>
      <c r="M129" s="210">
        <f>SUBTOTAL(3,tbl_orders[[#This Row],[Facility]])</f>
        <v>0</v>
      </c>
      <c r="N129" s="210" t="str">
        <f>INDEX(
      tbl_Customers[Facility Type], MATCH(tbl_orders[[#This Row],[Facility]],tbl_Customers[Facility],0))</f>
        <v>Retail Pharmacies</v>
      </c>
      <c r="O12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29" s="210">
        <f>WEEKNUM(tbl_orders[[#This Row],[InvoiceDate]])</f>
        <v>25</v>
      </c>
      <c r="Q129" s="217">
        <f ca="1">IF(
   tbl_orders[[#This Row],[Week]] = 53,
    IF(
        MONTH(DATE(YEAR(TODAY()), 12, 31)) = 12,
        DATE(YEAR(TODAY()), 12, 31 - WEEKDAY(DATE(YEAR(TODAY()), 12, 31)) + 1),
        DATE(YEAR(TODAY()), 1,tbl_orders[[#This Row],[Week]] * 7 - 2 - WEEKDAY(DATE(YEAR(TODAY()), 1, 1)))
    ),
    DATE(YEAR(TODAY()), 1,tbl_orders[[#This Row],[Week]] * 7 - 2 - WEEKDAY(DATE(YEAR(TODAY()), 1, 1)))
)</f>
        <v>45462</v>
      </c>
    </row>
    <row r="130" spans="3:17" hidden="1" thickBot="1" x14ac:dyDescent="0.65">
      <c r="C130" s="147">
        <v>45099</v>
      </c>
      <c r="D130" s="148" t="s">
        <v>97</v>
      </c>
      <c r="E130" s="148" t="s">
        <v>36</v>
      </c>
      <c r="F130" s="149">
        <v>20</v>
      </c>
      <c r="G130" s="149">
        <v>0</v>
      </c>
      <c r="H130" s="150" t="s">
        <v>99</v>
      </c>
      <c r="I130" s="152"/>
      <c r="J130" s="214">
        <f>tbl_orders[[#This Row],[Purchased_Qty]]-tbl_orders[[#This Row],[Other Rep]]</f>
        <v>20</v>
      </c>
      <c r="K130" s="210">
        <f>YEAR(tbl_orders[[#This Row],[InvoiceDate]])</f>
        <v>2023</v>
      </c>
      <c r="L130" s="210" t="str">
        <f>TEXT(tbl_orders[[#This Row],[InvoiceDate]],"mmm")</f>
        <v>Jun</v>
      </c>
      <c r="M130" s="210">
        <f>SUBTOTAL(3,tbl_orders[[#This Row],[Facility]])</f>
        <v>0</v>
      </c>
      <c r="N130" s="210" t="str">
        <f>INDEX(
      tbl_Customers[Facility Type], MATCH(tbl_orders[[#This Row],[Facility]],tbl_Customers[Facility],0))</f>
        <v>Public Hospitals</v>
      </c>
      <c r="O13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30" s="210">
        <f>WEEKNUM(tbl_orders[[#This Row],[InvoiceDate]])</f>
        <v>25</v>
      </c>
      <c r="Q130" s="217">
        <f ca="1">IF(
   tbl_orders[[#This Row],[Week]] = 53,
    IF(
        MONTH(DATE(YEAR(TODAY()), 12, 31)) = 12,
        DATE(YEAR(TODAY()), 12, 31 - WEEKDAY(DATE(YEAR(TODAY()), 12, 31)) + 1),
        DATE(YEAR(TODAY()), 1,tbl_orders[[#This Row],[Week]] * 7 - 2 - WEEKDAY(DATE(YEAR(TODAY()), 1, 1)))
    ),
    DATE(YEAR(TODAY()), 1,tbl_orders[[#This Row],[Week]] * 7 - 2 - WEEKDAY(DATE(YEAR(TODAY()), 1, 1)))
)</f>
        <v>45462</v>
      </c>
    </row>
    <row r="131" spans="3:17" hidden="1" thickBot="1" x14ac:dyDescent="0.65">
      <c r="C131" s="147">
        <v>45100</v>
      </c>
      <c r="D131" s="148" t="s">
        <v>170</v>
      </c>
      <c r="E131" s="148" t="s">
        <v>102</v>
      </c>
      <c r="F131" s="149">
        <v>5</v>
      </c>
      <c r="G131" s="149">
        <v>0</v>
      </c>
      <c r="H131" s="150" t="s">
        <v>99</v>
      </c>
      <c r="I131" s="152"/>
      <c r="J131" s="214">
        <f>tbl_orders[[#This Row],[Purchased_Qty]]-tbl_orders[[#This Row],[Other Rep]]</f>
        <v>5</v>
      </c>
      <c r="K131" s="210">
        <f>YEAR(tbl_orders[[#This Row],[InvoiceDate]])</f>
        <v>2023</v>
      </c>
      <c r="L131" s="210" t="str">
        <f>TEXT(tbl_orders[[#This Row],[InvoiceDate]],"mmm")</f>
        <v>Jun</v>
      </c>
      <c r="M131" s="210">
        <f>SUBTOTAL(3,tbl_orders[[#This Row],[Facility]])</f>
        <v>0</v>
      </c>
      <c r="N131" s="210" t="str">
        <f>INDEX(
      tbl_Customers[Facility Type], MATCH(tbl_orders[[#This Row],[Facility]],tbl_Customers[Facility],0))</f>
        <v>Retail Pharmacies</v>
      </c>
      <c r="O13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31" s="210">
        <f>WEEKNUM(tbl_orders[[#This Row],[InvoiceDate]])</f>
        <v>25</v>
      </c>
      <c r="Q131" s="217">
        <f ca="1">IF(
   tbl_orders[[#This Row],[Week]] = 53,
    IF(
        MONTH(DATE(YEAR(TODAY()), 12, 31)) = 12,
        DATE(YEAR(TODAY()), 12, 31 - WEEKDAY(DATE(YEAR(TODAY()), 12, 31)) + 1),
        DATE(YEAR(TODAY()), 1,tbl_orders[[#This Row],[Week]] * 7 - 2 - WEEKDAY(DATE(YEAR(TODAY()), 1, 1)))
    ),
    DATE(YEAR(TODAY()), 1,tbl_orders[[#This Row],[Week]] * 7 - 2 - WEEKDAY(DATE(YEAR(TODAY()), 1, 1)))
)</f>
        <v>45462</v>
      </c>
    </row>
    <row r="132" spans="3:17" hidden="1" thickBot="1" x14ac:dyDescent="0.65">
      <c r="C132" s="147">
        <v>45100</v>
      </c>
      <c r="D132" s="148" t="s">
        <v>96</v>
      </c>
      <c r="E132" s="148" t="s">
        <v>36</v>
      </c>
      <c r="F132" s="149">
        <v>5</v>
      </c>
      <c r="G132" s="149">
        <v>2</v>
      </c>
      <c r="H132" s="150" t="s">
        <v>213</v>
      </c>
      <c r="I132" s="151"/>
      <c r="J132" s="214">
        <f>tbl_orders[[#This Row],[Purchased_Qty]]-tbl_orders[[#This Row],[Other Rep]]</f>
        <v>3</v>
      </c>
      <c r="K132" s="211">
        <f>YEAR(tbl_orders[[#This Row],[InvoiceDate]])</f>
        <v>2023</v>
      </c>
      <c r="L132" s="210" t="str">
        <f>TEXT(tbl_orders[[#This Row],[InvoiceDate]],"mmm")</f>
        <v>Jun</v>
      </c>
      <c r="M132" s="210">
        <f>SUBTOTAL(3,tbl_orders[[#This Row],[Facility]])</f>
        <v>0</v>
      </c>
      <c r="N132" s="210" t="str">
        <f>INDEX(
      tbl_Customers[Facility Type], MATCH(tbl_orders[[#This Row],[Facility]],tbl_Customers[Facility],0))</f>
        <v>Retail Pharmacies</v>
      </c>
      <c r="O13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32" s="210">
        <f>WEEKNUM(tbl_orders[[#This Row],[InvoiceDate]])</f>
        <v>25</v>
      </c>
      <c r="Q132" s="217">
        <f ca="1">IF(
   tbl_orders[[#This Row],[Week]] = 53,
    IF(
        MONTH(DATE(YEAR(TODAY()), 12, 31)) = 12,
        DATE(YEAR(TODAY()), 12, 31 - WEEKDAY(DATE(YEAR(TODAY()), 12, 31)) + 1),
        DATE(YEAR(TODAY()), 1,tbl_orders[[#This Row],[Week]] * 7 - 2 - WEEKDAY(DATE(YEAR(TODAY()), 1, 1)))
    ),
    DATE(YEAR(TODAY()), 1,tbl_orders[[#This Row],[Week]] * 7 - 2 - WEEKDAY(DATE(YEAR(TODAY()), 1, 1)))
)</f>
        <v>45462</v>
      </c>
    </row>
    <row r="133" spans="3:17" hidden="1" thickBot="1" x14ac:dyDescent="0.65">
      <c r="C133" s="147">
        <v>45103</v>
      </c>
      <c r="D133" s="148" t="s">
        <v>89</v>
      </c>
      <c r="E133" s="148" t="s">
        <v>102</v>
      </c>
      <c r="F133" s="149">
        <v>20</v>
      </c>
      <c r="G133" s="149">
        <v>0</v>
      </c>
      <c r="H133" s="150" t="s">
        <v>99</v>
      </c>
      <c r="I133" s="151"/>
      <c r="J133" s="214">
        <f>tbl_orders[[#This Row],[Purchased_Qty]]-tbl_orders[[#This Row],[Other Rep]]</f>
        <v>20</v>
      </c>
      <c r="K133" s="211">
        <f>YEAR(tbl_orders[[#This Row],[InvoiceDate]])</f>
        <v>2023</v>
      </c>
      <c r="L133" s="210" t="str">
        <f>TEXT(tbl_orders[[#This Row],[InvoiceDate]],"mmm")</f>
        <v>Jun</v>
      </c>
      <c r="M133" s="210">
        <f>SUBTOTAL(3,tbl_orders[[#This Row],[Facility]])</f>
        <v>0</v>
      </c>
      <c r="N133" s="210" t="str">
        <f>INDEX(
      tbl_Customers[Facility Type], MATCH(tbl_orders[[#This Row],[Facility]],tbl_Customers[Facility],0))</f>
        <v>Private Hospitals</v>
      </c>
      <c r="O13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33" s="210">
        <f>WEEKNUM(tbl_orders[[#This Row],[InvoiceDate]])</f>
        <v>26</v>
      </c>
      <c r="Q133" s="217">
        <f ca="1">IF(
   tbl_orders[[#This Row],[Week]] = 53,
    IF(
        MONTH(DATE(YEAR(TODAY()), 12, 31)) = 12,
        DATE(YEAR(TODAY()), 12, 31 - WEEKDAY(DATE(YEAR(TODAY()), 12, 31)) + 1),
        DATE(YEAR(TODAY()), 1,tbl_orders[[#This Row],[Week]] * 7 - 2 - WEEKDAY(DATE(YEAR(TODAY()), 1, 1)))
    ),
    DATE(YEAR(TODAY()), 1,tbl_orders[[#This Row],[Week]] * 7 - 2 - WEEKDAY(DATE(YEAR(TODAY()), 1, 1)))
)</f>
        <v>45469</v>
      </c>
    </row>
    <row r="134" spans="3:17" hidden="1" thickBot="1" x14ac:dyDescent="0.65">
      <c r="C134" s="147">
        <v>45103</v>
      </c>
      <c r="D134" s="148" t="s">
        <v>158</v>
      </c>
      <c r="E134" s="148" t="s">
        <v>102</v>
      </c>
      <c r="F134" s="149">
        <v>20</v>
      </c>
      <c r="G134" s="149">
        <v>0</v>
      </c>
      <c r="H134" s="150" t="s">
        <v>99</v>
      </c>
      <c r="I134" s="152"/>
      <c r="J134" s="214">
        <f>tbl_orders[[#This Row],[Purchased_Qty]]-tbl_orders[[#This Row],[Other Rep]]</f>
        <v>20</v>
      </c>
      <c r="K134" s="210">
        <f>YEAR(tbl_orders[[#This Row],[InvoiceDate]])</f>
        <v>2023</v>
      </c>
      <c r="L134" s="210" t="str">
        <f>TEXT(tbl_orders[[#This Row],[InvoiceDate]],"mmm")</f>
        <v>Jun</v>
      </c>
      <c r="M134" s="210">
        <f>SUBTOTAL(3,tbl_orders[[#This Row],[Facility]])</f>
        <v>0</v>
      </c>
      <c r="N134" s="210" t="str">
        <f>INDEX(
      tbl_Customers[Facility Type], MATCH(tbl_orders[[#This Row],[Facility]],tbl_Customers[Facility],0))</f>
        <v>Public Hospitals</v>
      </c>
      <c r="O13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34" s="210">
        <f>WEEKNUM(tbl_orders[[#This Row],[InvoiceDate]])</f>
        <v>26</v>
      </c>
      <c r="Q134" s="217">
        <f ca="1">IF(
   tbl_orders[[#This Row],[Week]] = 53,
    IF(
        MONTH(DATE(YEAR(TODAY()), 12, 31)) = 12,
        DATE(YEAR(TODAY()), 12, 31 - WEEKDAY(DATE(YEAR(TODAY()), 12, 31)) + 1),
        DATE(YEAR(TODAY()), 1,tbl_orders[[#This Row],[Week]] * 7 - 2 - WEEKDAY(DATE(YEAR(TODAY()), 1, 1)))
    ),
    DATE(YEAR(TODAY()), 1,tbl_orders[[#This Row],[Week]] * 7 - 2 - WEEKDAY(DATE(YEAR(TODAY()), 1, 1)))
)</f>
        <v>45469</v>
      </c>
    </row>
    <row r="135" spans="3:17" hidden="1" thickBot="1" x14ac:dyDescent="0.65">
      <c r="C135" s="147">
        <v>45106</v>
      </c>
      <c r="D135" s="148" t="s">
        <v>147</v>
      </c>
      <c r="E135" s="148" t="s">
        <v>36</v>
      </c>
      <c r="F135" s="149">
        <v>20</v>
      </c>
      <c r="G135" s="149">
        <v>0</v>
      </c>
      <c r="H135" s="150" t="s">
        <v>99</v>
      </c>
      <c r="I135" s="152"/>
      <c r="J135" s="214">
        <f>tbl_orders[[#This Row],[Purchased_Qty]]-tbl_orders[[#This Row],[Other Rep]]</f>
        <v>20</v>
      </c>
      <c r="K135" s="210">
        <f>YEAR(tbl_orders[[#This Row],[InvoiceDate]])</f>
        <v>2023</v>
      </c>
      <c r="L135" s="210" t="str">
        <f>TEXT(tbl_orders[[#This Row],[InvoiceDate]],"mmm")</f>
        <v>Jun</v>
      </c>
      <c r="M135" s="210">
        <f>SUBTOTAL(3,tbl_orders[[#This Row],[Facility]])</f>
        <v>0</v>
      </c>
      <c r="N135" s="210" t="str">
        <f>INDEX(
      tbl_Customers[Facility Type], MATCH(tbl_orders[[#This Row],[Facility]],tbl_Customers[Facility],0))</f>
        <v>Public Hospitals</v>
      </c>
      <c r="O13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35" s="210">
        <f>WEEKNUM(tbl_orders[[#This Row],[InvoiceDate]])</f>
        <v>26</v>
      </c>
      <c r="Q135" s="217">
        <f ca="1">IF(
   tbl_orders[[#This Row],[Week]] = 53,
    IF(
        MONTH(DATE(YEAR(TODAY()), 12, 31)) = 12,
        DATE(YEAR(TODAY()), 12, 31 - WEEKDAY(DATE(YEAR(TODAY()), 12, 31)) + 1),
        DATE(YEAR(TODAY()), 1,tbl_orders[[#This Row],[Week]] * 7 - 2 - WEEKDAY(DATE(YEAR(TODAY()), 1, 1)))
    ),
    DATE(YEAR(TODAY()), 1,tbl_orders[[#This Row],[Week]] * 7 - 2 - WEEKDAY(DATE(YEAR(TODAY()), 1, 1)))
)</f>
        <v>45469</v>
      </c>
    </row>
    <row r="136" spans="3:17" hidden="1" thickBot="1" x14ac:dyDescent="0.65">
      <c r="C136" s="147">
        <v>45106</v>
      </c>
      <c r="D136" s="148" t="s">
        <v>147</v>
      </c>
      <c r="E136" s="148" t="s">
        <v>102</v>
      </c>
      <c r="F136" s="149">
        <v>50</v>
      </c>
      <c r="G136" s="149">
        <v>0</v>
      </c>
      <c r="H136" s="150" t="s">
        <v>99</v>
      </c>
      <c r="I136" s="152"/>
      <c r="J136" s="214">
        <f>tbl_orders[[#This Row],[Purchased_Qty]]-tbl_orders[[#This Row],[Other Rep]]</f>
        <v>50</v>
      </c>
      <c r="K136" s="210">
        <f>YEAR(tbl_orders[[#This Row],[InvoiceDate]])</f>
        <v>2023</v>
      </c>
      <c r="L136" s="210" t="str">
        <f>TEXT(tbl_orders[[#This Row],[InvoiceDate]],"mmm")</f>
        <v>Jun</v>
      </c>
      <c r="M136" s="210">
        <f>SUBTOTAL(3,tbl_orders[[#This Row],[Facility]])</f>
        <v>0</v>
      </c>
      <c r="N136" s="210" t="str">
        <f>INDEX(
      tbl_Customers[Facility Type], MATCH(tbl_orders[[#This Row],[Facility]],tbl_Customers[Facility],0))</f>
        <v>Public Hospitals</v>
      </c>
      <c r="O13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36" s="210">
        <f>WEEKNUM(tbl_orders[[#This Row],[InvoiceDate]])</f>
        <v>26</v>
      </c>
      <c r="Q136" s="217">
        <f ca="1">IF(
   tbl_orders[[#This Row],[Week]] = 53,
    IF(
        MONTH(DATE(YEAR(TODAY()), 12, 31)) = 12,
        DATE(YEAR(TODAY()), 12, 31 - WEEKDAY(DATE(YEAR(TODAY()), 12, 31)) + 1),
        DATE(YEAR(TODAY()), 1,tbl_orders[[#This Row],[Week]] * 7 - 2 - WEEKDAY(DATE(YEAR(TODAY()), 1, 1)))
    ),
    DATE(YEAR(TODAY()), 1,tbl_orders[[#This Row],[Week]] * 7 - 2 - WEEKDAY(DATE(YEAR(TODAY()), 1, 1)))
)</f>
        <v>45469</v>
      </c>
    </row>
    <row r="137" spans="3:17" hidden="1" thickBot="1" x14ac:dyDescent="0.65">
      <c r="C137" s="147">
        <v>45107</v>
      </c>
      <c r="D137" s="148" t="s">
        <v>173</v>
      </c>
      <c r="E137" s="148" t="s">
        <v>102</v>
      </c>
      <c r="F137" s="149">
        <v>4</v>
      </c>
      <c r="G137" s="149">
        <v>0</v>
      </c>
      <c r="H137" s="150" t="s">
        <v>213</v>
      </c>
      <c r="I137" s="152"/>
      <c r="J137" s="214">
        <f>tbl_orders[[#This Row],[Purchased_Qty]]-tbl_orders[[#This Row],[Other Rep]]</f>
        <v>4</v>
      </c>
      <c r="K137" s="210">
        <f>YEAR(tbl_orders[[#This Row],[InvoiceDate]])</f>
        <v>2023</v>
      </c>
      <c r="L137" s="210" t="str">
        <f>TEXT(tbl_orders[[#This Row],[InvoiceDate]],"mmm")</f>
        <v>Jun</v>
      </c>
      <c r="M137" s="210">
        <f>SUBTOTAL(3,tbl_orders[[#This Row],[Facility]])</f>
        <v>0</v>
      </c>
      <c r="N137" s="210" t="str">
        <f>INDEX(
      tbl_Customers[Facility Type], MATCH(tbl_orders[[#This Row],[Facility]],tbl_Customers[Facility],0))</f>
        <v>Retail Pharmacies</v>
      </c>
      <c r="O13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37" s="210">
        <f>WEEKNUM(tbl_orders[[#This Row],[InvoiceDate]])</f>
        <v>26</v>
      </c>
      <c r="Q137" s="217">
        <f ca="1">IF(
   tbl_orders[[#This Row],[Week]] = 53,
    IF(
        MONTH(DATE(YEAR(TODAY()), 12, 31)) = 12,
        DATE(YEAR(TODAY()), 12, 31 - WEEKDAY(DATE(YEAR(TODAY()), 12, 31)) + 1),
        DATE(YEAR(TODAY()), 1,tbl_orders[[#This Row],[Week]] * 7 - 2 - WEEKDAY(DATE(YEAR(TODAY()), 1, 1)))
    ),
    DATE(YEAR(TODAY()), 1,tbl_orders[[#This Row],[Week]] * 7 - 2 - WEEKDAY(DATE(YEAR(TODAY()), 1, 1)))
)</f>
        <v>45469</v>
      </c>
    </row>
    <row r="138" spans="3:17" hidden="1" thickBot="1" x14ac:dyDescent="0.65">
      <c r="C138" s="147">
        <v>45107</v>
      </c>
      <c r="D138" s="148" t="s">
        <v>180</v>
      </c>
      <c r="E138" s="148" t="s">
        <v>102</v>
      </c>
      <c r="F138" s="149">
        <v>10</v>
      </c>
      <c r="G138" s="149">
        <v>0</v>
      </c>
      <c r="H138" s="150" t="s">
        <v>213</v>
      </c>
      <c r="I138" s="151"/>
      <c r="J138" s="214">
        <f>tbl_orders[[#This Row],[Purchased_Qty]]-tbl_orders[[#This Row],[Other Rep]]</f>
        <v>10</v>
      </c>
      <c r="K138" s="211">
        <f>YEAR(tbl_orders[[#This Row],[InvoiceDate]])</f>
        <v>2023</v>
      </c>
      <c r="L138" s="210" t="str">
        <f>TEXT(tbl_orders[[#This Row],[InvoiceDate]],"mmm")</f>
        <v>Jun</v>
      </c>
      <c r="M138" s="210">
        <f>SUBTOTAL(3,tbl_orders[[#This Row],[Facility]])</f>
        <v>0</v>
      </c>
      <c r="N138" s="210" t="str">
        <f>INDEX(
      tbl_Customers[Facility Type], MATCH(tbl_orders[[#This Row],[Facility]],tbl_Customers[Facility],0))</f>
        <v>Retail Pharmacies</v>
      </c>
      <c r="O13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Jun</v>
      </c>
      <c r="P138" s="210">
        <f>WEEKNUM(tbl_orders[[#This Row],[InvoiceDate]])</f>
        <v>26</v>
      </c>
      <c r="Q138" s="217">
        <f ca="1">IF(
   tbl_orders[[#This Row],[Week]] = 53,
    IF(
        MONTH(DATE(YEAR(TODAY()), 12, 31)) = 12,
        DATE(YEAR(TODAY()), 12, 31 - WEEKDAY(DATE(YEAR(TODAY()), 12, 31)) + 1),
        DATE(YEAR(TODAY()), 1,tbl_orders[[#This Row],[Week]] * 7 - 2 - WEEKDAY(DATE(YEAR(TODAY()), 1, 1)))
    ),
    DATE(YEAR(TODAY()), 1,tbl_orders[[#This Row],[Week]] * 7 - 2 - WEEKDAY(DATE(YEAR(TODAY()), 1, 1)))
)</f>
        <v>45469</v>
      </c>
    </row>
    <row r="139" spans="3:17" hidden="1" thickBot="1" x14ac:dyDescent="0.65">
      <c r="C139" s="147">
        <v>45110</v>
      </c>
      <c r="D139" s="148" t="s">
        <v>198</v>
      </c>
      <c r="E139" s="148" t="s">
        <v>101</v>
      </c>
      <c r="F139" s="149">
        <v>50</v>
      </c>
      <c r="G139" s="149">
        <v>25</v>
      </c>
      <c r="H139" s="150" t="s">
        <v>213</v>
      </c>
      <c r="I139" s="152"/>
      <c r="J139" s="214">
        <f>tbl_orders[[#This Row],[Purchased_Qty]]-tbl_orders[[#This Row],[Other Rep]]</f>
        <v>25</v>
      </c>
      <c r="K139" s="210">
        <f>YEAR(tbl_orders[[#This Row],[InvoiceDate]])</f>
        <v>2023</v>
      </c>
      <c r="L139" s="210" t="str">
        <f>TEXT(tbl_orders[[#This Row],[InvoiceDate]],"mmm")</f>
        <v>Jul</v>
      </c>
      <c r="M139" s="210">
        <f>SUBTOTAL(3,tbl_orders[[#This Row],[Facility]])</f>
        <v>0</v>
      </c>
      <c r="N139" s="210" t="str">
        <f>INDEX(
      tbl_Customers[Facility Type], MATCH(tbl_orders[[#This Row],[Facility]],tbl_Customers[Facility],0))</f>
        <v>Wholesale Pharmacies</v>
      </c>
      <c r="O13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39" s="210">
        <f>WEEKNUM(tbl_orders[[#This Row],[InvoiceDate]])</f>
        <v>27</v>
      </c>
      <c r="Q139" s="217">
        <f ca="1">IF(
   tbl_orders[[#This Row],[Week]] = 53,
    IF(
        MONTH(DATE(YEAR(TODAY()), 12, 31)) = 12,
        DATE(YEAR(TODAY()), 12, 31 - WEEKDAY(DATE(YEAR(TODAY()), 12, 31)) + 1),
        DATE(YEAR(TODAY()), 1,tbl_orders[[#This Row],[Week]] * 7 - 2 - WEEKDAY(DATE(YEAR(TODAY()), 1, 1)))
    ),
    DATE(YEAR(TODAY()), 1,tbl_orders[[#This Row],[Week]] * 7 - 2 - WEEKDAY(DATE(YEAR(TODAY()), 1, 1)))
)</f>
        <v>45476</v>
      </c>
    </row>
    <row r="140" spans="3:17" hidden="1" thickBot="1" x14ac:dyDescent="0.65">
      <c r="C140" s="147">
        <v>45110</v>
      </c>
      <c r="D140" s="148" t="s">
        <v>198</v>
      </c>
      <c r="E140" s="148" t="s">
        <v>102</v>
      </c>
      <c r="F140" s="149">
        <v>10</v>
      </c>
      <c r="G140" s="149">
        <v>5</v>
      </c>
      <c r="H140" s="150" t="s">
        <v>213</v>
      </c>
      <c r="I140" s="152"/>
      <c r="J140" s="214">
        <f>tbl_orders[[#This Row],[Purchased_Qty]]-tbl_orders[[#This Row],[Other Rep]]</f>
        <v>5</v>
      </c>
      <c r="K140" s="210">
        <f>YEAR(tbl_orders[[#This Row],[InvoiceDate]])</f>
        <v>2023</v>
      </c>
      <c r="L140" s="210" t="str">
        <f>TEXT(tbl_orders[[#This Row],[InvoiceDate]],"mmm")</f>
        <v>Jul</v>
      </c>
      <c r="M140" s="210">
        <f>SUBTOTAL(3,tbl_orders[[#This Row],[Facility]])</f>
        <v>0</v>
      </c>
      <c r="N140" s="210" t="str">
        <f>INDEX(
      tbl_Customers[Facility Type], MATCH(tbl_orders[[#This Row],[Facility]],tbl_Customers[Facility],0))</f>
        <v>Wholesale Pharmacies</v>
      </c>
      <c r="O14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40" s="210">
        <f>WEEKNUM(tbl_orders[[#This Row],[InvoiceDate]])</f>
        <v>27</v>
      </c>
      <c r="Q140" s="217">
        <f ca="1">IF(
   tbl_orders[[#This Row],[Week]] = 53,
    IF(
        MONTH(DATE(YEAR(TODAY()), 12, 31)) = 12,
        DATE(YEAR(TODAY()), 12, 31 - WEEKDAY(DATE(YEAR(TODAY()), 12, 31)) + 1),
        DATE(YEAR(TODAY()), 1,tbl_orders[[#This Row],[Week]] * 7 - 2 - WEEKDAY(DATE(YEAR(TODAY()), 1, 1)))
    ),
    DATE(YEAR(TODAY()), 1,tbl_orders[[#This Row],[Week]] * 7 - 2 - WEEKDAY(DATE(YEAR(TODAY()), 1, 1)))
)</f>
        <v>45476</v>
      </c>
    </row>
    <row r="141" spans="3:17" hidden="1" thickBot="1" x14ac:dyDescent="0.65">
      <c r="C141" s="147">
        <v>45111</v>
      </c>
      <c r="D141" s="148" t="s">
        <v>172</v>
      </c>
      <c r="E141" s="148" t="s">
        <v>100</v>
      </c>
      <c r="F141" s="149">
        <v>10</v>
      </c>
      <c r="G141" s="149">
        <v>0</v>
      </c>
      <c r="H141" s="150" t="s">
        <v>99</v>
      </c>
      <c r="I141" s="152"/>
      <c r="J141" s="214">
        <f>tbl_orders[[#This Row],[Purchased_Qty]]-tbl_orders[[#This Row],[Other Rep]]</f>
        <v>10</v>
      </c>
      <c r="K141" s="210">
        <f>YEAR(tbl_orders[[#This Row],[InvoiceDate]])</f>
        <v>2023</v>
      </c>
      <c r="L141" s="210" t="str">
        <f>TEXT(tbl_orders[[#This Row],[InvoiceDate]],"mmm")</f>
        <v>Jul</v>
      </c>
      <c r="M141" s="210">
        <f>SUBTOTAL(3,tbl_orders[[#This Row],[Facility]])</f>
        <v>0</v>
      </c>
      <c r="N141" s="210" t="str">
        <f>INDEX(
      tbl_Customers[Facility Type], MATCH(tbl_orders[[#This Row],[Facility]],tbl_Customers[Facility],0))</f>
        <v>Retail Pharmacies</v>
      </c>
      <c r="O14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41" s="210">
        <f>WEEKNUM(tbl_orders[[#This Row],[InvoiceDate]])</f>
        <v>27</v>
      </c>
      <c r="Q141" s="217">
        <f ca="1">IF(
   tbl_orders[[#This Row],[Week]] = 53,
    IF(
        MONTH(DATE(YEAR(TODAY()), 12, 31)) = 12,
        DATE(YEAR(TODAY()), 12, 31 - WEEKDAY(DATE(YEAR(TODAY()), 12, 31)) + 1),
        DATE(YEAR(TODAY()), 1,tbl_orders[[#This Row],[Week]] * 7 - 2 - WEEKDAY(DATE(YEAR(TODAY()), 1, 1)))
    ),
    DATE(YEAR(TODAY()), 1,tbl_orders[[#This Row],[Week]] * 7 - 2 - WEEKDAY(DATE(YEAR(TODAY()), 1, 1)))
)</f>
        <v>45476</v>
      </c>
    </row>
    <row r="142" spans="3:17" hidden="1" thickBot="1" x14ac:dyDescent="0.65">
      <c r="C142" s="147">
        <v>45111</v>
      </c>
      <c r="D142" s="148" t="s">
        <v>172</v>
      </c>
      <c r="E142" s="148" t="s">
        <v>102</v>
      </c>
      <c r="F142" s="149">
        <v>10</v>
      </c>
      <c r="G142" s="149">
        <v>0</v>
      </c>
      <c r="H142" s="150" t="s">
        <v>99</v>
      </c>
      <c r="I142" s="152"/>
      <c r="J142" s="214">
        <f>tbl_orders[[#This Row],[Purchased_Qty]]-tbl_orders[[#This Row],[Other Rep]]</f>
        <v>10</v>
      </c>
      <c r="K142" s="210">
        <f>YEAR(tbl_orders[[#This Row],[InvoiceDate]])</f>
        <v>2023</v>
      </c>
      <c r="L142" s="210" t="str">
        <f>TEXT(tbl_orders[[#This Row],[InvoiceDate]],"mmm")</f>
        <v>Jul</v>
      </c>
      <c r="M142" s="210">
        <f>SUBTOTAL(3,tbl_orders[[#This Row],[Facility]])</f>
        <v>0</v>
      </c>
      <c r="N142" s="210" t="str">
        <f>INDEX(
      tbl_Customers[Facility Type], MATCH(tbl_orders[[#This Row],[Facility]],tbl_Customers[Facility],0))</f>
        <v>Retail Pharmacies</v>
      </c>
      <c r="O14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42" s="210">
        <f>WEEKNUM(tbl_orders[[#This Row],[InvoiceDate]])</f>
        <v>27</v>
      </c>
      <c r="Q142" s="217">
        <f ca="1">IF(
   tbl_orders[[#This Row],[Week]] = 53,
    IF(
        MONTH(DATE(YEAR(TODAY()), 12, 31)) = 12,
        DATE(YEAR(TODAY()), 12, 31 - WEEKDAY(DATE(YEAR(TODAY()), 12, 31)) + 1),
        DATE(YEAR(TODAY()), 1,tbl_orders[[#This Row],[Week]] * 7 - 2 - WEEKDAY(DATE(YEAR(TODAY()), 1, 1)))
    ),
    DATE(YEAR(TODAY()), 1,tbl_orders[[#This Row],[Week]] * 7 - 2 - WEEKDAY(DATE(YEAR(TODAY()), 1, 1)))
)</f>
        <v>45476</v>
      </c>
    </row>
    <row r="143" spans="3:17" hidden="1" thickBot="1" x14ac:dyDescent="0.65">
      <c r="C143" s="147">
        <v>45111</v>
      </c>
      <c r="D143" s="148" t="s">
        <v>206</v>
      </c>
      <c r="E143" s="148" t="s">
        <v>36</v>
      </c>
      <c r="F143" s="149">
        <v>10</v>
      </c>
      <c r="G143" s="149">
        <v>0</v>
      </c>
      <c r="H143" s="150" t="s">
        <v>99</v>
      </c>
      <c r="I143" s="151"/>
      <c r="J143" s="214">
        <f>tbl_orders[[#This Row],[Purchased_Qty]]-tbl_orders[[#This Row],[Other Rep]]</f>
        <v>10</v>
      </c>
      <c r="K143" s="211">
        <f>YEAR(tbl_orders[[#This Row],[InvoiceDate]])</f>
        <v>2023</v>
      </c>
      <c r="L143" s="210" t="str">
        <f>TEXT(tbl_orders[[#This Row],[InvoiceDate]],"mmm")</f>
        <v>Jul</v>
      </c>
      <c r="M143" s="210">
        <f>SUBTOTAL(3,tbl_orders[[#This Row],[Facility]])</f>
        <v>0</v>
      </c>
      <c r="N143" s="210" t="str">
        <f>INDEX(
      tbl_Customers[Facility Type], MATCH(tbl_orders[[#This Row],[Facility]],tbl_Customers[Facility],0))</f>
        <v>Wholesale Pharmacies</v>
      </c>
      <c r="O14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43" s="210">
        <f>WEEKNUM(tbl_orders[[#This Row],[InvoiceDate]])</f>
        <v>27</v>
      </c>
      <c r="Q143" s="217">
        <f ca="1">IF(
   tbl_orders[[#This Row],[Week]] = 53,
    IF(
        MONTH(DATE(YEAR(TODAY()), 12, 31)) = 12,
        DATE(YEAR(TODAY()), 12, 31 - WEEKDAY(DATE(YEAR(TODAY()), 12, 31)) + 1),
        DATE(YEAR(TODAY()), 1,tbl_orders[[#This Row],[Week]] * 7 - 2 - WEEKDAY(DATE(YEAR(TODAY()), 1, 1)))
    ),
    DATE(YEAR(TODAY()), 1,tbl_orders[[#This Row],[Week]] * 7 - 2 - WEEKDAY(DATE(YEAR(TODAY()), 1, 1)))
)</f>
        <v>45476</v>
      </c>
    </row>
    <row r="144" spans="3:17" hidden="1" thickBot="1" x14ac:dyDescent="0.65">
      <c r="C144" s="147">
        <v>45112</v>
      </c>
      <c r="D144" s="148" t="s">
        <v>96</v>
      </c>
      <c r="E144" s="148" t="s">
        <v>102</v>
      </c>
      <c r="F144" s="149">
        <v>100</v>
      </c>
      <c r="G144" s="149">
        <v>50</v>
      </c>
      <c r="H144" s="150" t="s">
        <v>213</v>
      </c>
      <c r="I144" s="151"/>
      <c r="J144" s="214">
        <f>tbl_orders[[#This Row],[Purchased_Qty]]-tbl_orders[[#This Row],[Other Rep]]</f>
        <v>50</v>
      </c>
      <c r="K144" s="211">
        <f>YEAR(tbl_orders[[#This Row],[InvoiceDate]])</f>
        <v>2023</v>
      </c>
      <c r="L144" s="210" t="str">
        <f>TEXT(tbl_orders[[#This Row],[InvoiceDate]],"mmm")</f>
        <v>Jul</v>
      </c>
      <c r="M144" s="210">
        <f>SUBTOTAL(3,tbl_orders[[#This Row],[Facility]])</f>
        <v>0</v>
      </c>
      <c r="N144" s="210" t="str">
        <f>INDEX(
      tbl_Customers[Facility Type], MATCH(tbl_orders[[#This Row],[Facility]],tbl_Customers[Facility],0))</f>
        <v>Retail Pharmacies</v>
      </c>
      <c r="O14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44" s="210">
        <f>WEEKNUM(tbl_orders[[#This Row],[InvoiceDate]])</f>
        <v>27</v>
      </c>
      <c r="Q144" s="217">
        <f ca="1">IF(
   tbl_orders[[#This Row],[Week]] = 53,
    IF(
        MONTH(DATE(YEAR(TODAY()), 12, 31)) = 12,
        DATE(YEAR(TODAY()), 12, 31 - WEEKDAY(DATE(YEAR(TODAY()), 12, 31)) + 1),
        DATE(YEAR(TODAY()), 1,tbl_orders[[#This Row],[Week]] * 7 - 2 - WEEKDAY(DATE(YEAR(TODAY()), 1, 1)))
    ),
    DATE(YEAR(TODAY()), 1,tbl_orders[[#This Row],[Week]] * 7 - 2 - WEEKDAY(DATE(YEAR(TODAY()), 1, 1)))
)</f>
        <v>45476</v>
      </c>
    </row>
    <row r="145" spans="3:17" hidden="1" thickBot="1" x14ac:dyDescent="0.65">
      <c r="C145" s="147">
        <v>45113</v>
      </c>
      <c r="D145" s="148" t="s">
        <v>37</v>
      </c>
      <c r="E145" s="148" t="s">
        <v>101</v>
      </c>
      <c r="F145" s="149">
        <v>5</v>
      </c>
      <c r="G145" s="149">
        <v>0</v>
      </c>
      <c r="H145" s="150" t="s">
        <v>99</v>
      </c>
      <c r="I145" s="152"/>
      <c r="J145" s="214">
        <f>tbl_orders[[#This Row],[Purchased_Qty]]-tbl_orders[[#This Row],[Other Rep]]</f>
        <v>5</v>
      </c>
      <c r="K145" s="210">
        <f>YEAR(tbl_orders[[#This Row],[InvoiceDate]])</f>
        <v>2023</v>
      </c>
      <c r="L145" s="210" t="str">
        <f>TEXT(tbl_orders[[#This Row],[InvoiceDate]],"mmm")</f>
        <v>Jul</v>
      </c>
      <c r="M145" s="210">
        <f>SUBTOTAL(3,tbl_orders[[#This Row],[Facility]])</f>
        <v>0</v>
      </c>
      <c r="N145" s="210" t="str">
        <f>INDEX(
      tbl_Customers[Facility Type], MATCH(tbl_orders[[#This Row],[Facility]],tbl_Customers[Facility],0))</f>
        <v>Private Hospitals</v>
      </c>
      <c r="O14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45" s="210">
        <f>WEEKNUM(tbl_orders[[#This Row],[InvoiceDate]])</f>
        <v>27</v>
      </c>
      <c r="Q145" s="217">
        <f ca="1">IF(
   tbl_orders[[#This Row],[Week]] = 53,
    IF(
        MONTH(DATE(YEAR(TODAY()), 12, 31)) = 12,
        DATE(YEAR(TODAY()), 12, 31 - WEEKDAY(DATE(YEAR(TODAY()), 12, 31)) + 1),
        DATE(YEAR(TODAY()), 1,tbl_orders[[#This Row],[Week]] * 7 - 2 - WEEKDAY(DATE(YEAR(TODAY()), 1, 1)))
    ),
    DATE(YEAR(TODAY()), 1,tbl_orders[[#This Row],[Week]] * 7 - 2 - WEEKDAY(DATE(YEAR(TODAY()), 1, 1)))
)</f>
        <v>45476</v>
      </c>
    </row>
    <row r="146" spans="3:17" hidden="1" thickBot="1" x14ac:dyDescent="0.65">
      <c r="C146" s="147">
        <v>45113</v>
      </c>
      <c r="D146" s="148" t="s">
        <v>37</v>
      </c>
      <c r="E146" s="148" t="s">
        <v>102</v>
      </c>
      <c r="F146" s="149">
        <v>30</v>
      </c>
      <c r="G146" s="149">
        <v>0</v>
      </c>
      <c r="H146" s="150" t="s">
        <v>99</v>
      </c>
      <c r="I146" s="152"/>
      <c r="J146" s="214">
        <f>tbl_orders[[#This Row],[Purchased_Qty]]-tbl_orders[[#This Row],[Other Rep]]</f>
        <v>30</v>
      </c>
      <c r="K146" s="210">
        <f>YEAR(tbl_orders[[#This Row],[InvoiceDate]])</f>
        <v>2023</v>
      </c>
      <c r="L146" s="210" t="str">
        <f>TEXT(tbl_orders[[#This Row],[InvoiceDate]],"mmm")</f>
        <v>Jul</v>
      </c>
      <c r="M146" s="210">
        <f>SUBTOTAL(3,tbl_orders[[#This Row],[Facility]])</f>
        <v>0</v>
      </c>
      <c r="N146" s="210" t="str">
        <f>INDEX(
      tbl_Customers[Facility Type], MATCH(tbl_orders[[#This Row],[Facility]],tbl_Customers[Facility],0))</f>
        <v>Private Hospitals</v>
      </c>
      <c r="O14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46" s="210">
        <f>WEEKNUM(tbl_orders[[#This Row],[InvoiceDate]])</f>
        <v>27</v>
      </c>
      <c r="Q146" s="217">
        <f ca="1">IF(
   tbl_orders[[#This Row],[Week]] = 53,
    IF(
        MONTH(DATE(YEAR(TODAY()), 12, 31)) = 12,
        DATE(YEAR(TODAY()), 12, 31 - WEEKDAY(DATE(YEAR(TODAY()), 12, 31)) + 1),
        DATE(YEAR(TODAY()), 1,tbl_orders[[#This Row],[Week]] * 7 - 2 - WEEKDAY(DATE(YEAR(TODAY()), 1, 1)))
    ),
    DATE(YEAR(TODAY()), 1,tbl_orders[[#This Row],[Week]] * 7 - 2 - WEEKDAY(DATE(YEAR(TODAY()), 1, 1)))
)</f>
        <v>45476</v>
      </c>
    </row>
    <row r="147" spans="3:17" hidden="1" thickBot="1" x14ac:dyDescent="0.65">
      <c r="C147" s="147">
        <v>45114</v>
      </c>
      <c r="D147" s="148" t="s">
        <v>193</v>
      </c>
      <c r="E147" s="148" t="s">
        <v>101</v>
      </c>
      <c r="F147" s="149">
        <v>5</v>
      </c>
      <c r="G147" s="149">
        <v>0</v>
      </c>
      <c r="H147" s="150" t="s">
        <v>99</v>
      </c>
      <c r="I147" s="151"/>
      <c r="J147" s="214">
        <f>tbl_orders[[#This Row],[Purchased_Qty]]-tbl_orders[[#This Row],[Other Rep]]</f>
        <v>5</v>
      </c>
      <c r="K147" s="211">
        <f>YEAR(tbl_orders[[#This Row],[InvoiceDate]])</f>
        <v>2023</v>
      </c>
      <c r="L147" s="210" t="str">
        <f>TEXT(tbl_orders[[#This Row],[InvoiceDate]],"mmm")</f>
        <v>Jul</v>
      </c>
      <c r="M147" s="210">
        <f>SUBTOTAL(3,tbl_orders[[#This Row],[Facility]])</f>
        <v>0</v>
      </c>
      <c r="N147" s="210" t="str">
        <f>INDEX(
      tbl_Customers[Facility Type], MATCH(tbl_orders[[#This Row],[Facility]],tbl_Customers[Facility],0))</f>
        <v>Retail Pharmacies</v>
      </c>
      <c r="O14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47" s="210">
        <f>WEEKNUM(tbl_orders[[#This Row],[InvoiceDate]])</f>
        <v>27</v>
      </c>
      <c r="Q147" s="217">
        <f ca="1">IF(
   tbl_orders[[#This Row],[Week]] = 53,
    IF(
        MONTH(DATE(YEAR(TODAY()), 12, 31)) = 12,
        DATE(YEAR(TODAY()), 12, 31 - WEEKDAY(DATE(YEAR(TODAY()), 12, 31)) + 1),
        DATE(YEAR(TODAY()), 1,tbl_orders[[#This Row],[Week]] * 7 - 2 - WEEKDAY(DATE(YEAR(TODAY()), 1, 1)))
    ),
    DATE(YEAR(TODAY()), 1,tbl_orders[[#This Row],[Week]] * 7 - 2 - WEEKDAY(DATE(YEAR(TODAY()), 1, 1)))
)</f>
        <v>45476</v>
      </c>
    </row>
    <row r="148" spans="3:17" hidden="1" thickBot="1" x14ac:dyDescent="0.65">
      <c r="C148" s="147">
        <v>45118</v>
      </c>
      <c r="D148" s="148" t="s">
        <v>196</v>
      </c>
      <c r="E148" s="148" t="s">
        <v>102</v>
      </c>
      <c r="F148" s="149">
        <v>100</v>
      </c>
      <c r="G148" s="149">
        <v>50</v>
      </c>
      <c r="H148" s="150" t="s">
        <v>213</v>
      </c>
      <c r="I148" s="152"/>
      <c r="J148" s="214">
        <f>tbl_orders[[#This Row],[Purchased_Qty]]-tbl_orders[[#This Row],[Other Rep]]</f>
        <v>50</v>
      </c>
      <c r="K148" s="210">
        <f>YEAR(tbl_orders[[#This Row],[InvoiceDate]])</f>
        <v>2023</v>
      </c>
      <c r="L148" s="210" t="str">
        <f>TEXT(tbl_orders[[#This Row],[InvoiceDate]],"mmm")</f>
        <v>Jul</v>
      </c>
      <c r="M148" s="210">
        <f>SUBTOTAL(3,tbl_orders[[#This Row],[Facility]])</f>
        <v>0</v>
      </c>
      <c r="N148" s="210" t="str">
        <f>INDEX(
      tbl_Customers[Facility Type], MATCH(tbl_orders[[#This Row],[Facility]],tbl_Customers[Facility],0))</f>
        <v>Wholesale Pharmacies</v>
      </c>
      <c r="O14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48" s="210">
        <f>WEEKNUM(tbl_orders[[#This Row],[InvoiceDate]])</f>
        <v>28</v>
      </c>
      <c r="Q148" s="217">
        <f ca="1">IF(
   tbl_orders[[#This Row],[Week]] = 53,
    IF(
        MONTH(DATE(YEAR(TODAY()), 12, 31)) = 12,
        DATE(YEAR(TODAY()), 12, 31 - WEEKDAY(DATE(YEAR(TODAY()), 12, 31)) + 1),
        DATE(YEAR(TODAY()), 1,tbl_orders[[#This Row],[Week]] * 7 - 2 - WEEKDAY(DATE(YEAR(TODAY()), 1, 1)))
    ),
    DATE(YEAR(TODAY()), 1,tbl_orders[[#This Row],[Week]] * 7 - 2 - WEEKDAY(DATE(YEAR(TODAY()), 1, 1)))
)</f>
        <v>45483</v>
      </c>
    </row>
    <row r="149" spans="3:17" hidden="1" thickBot="1" x14ac:dyDescent="0.65">
      <c r="C149" s="147">
        <v>45118</v>
      </c>
      <c r="D149" s="148" t="s">
        <v>113</v>
      </c>
      <c r="E149" s="148" t="s">
        <v>100</v>
      </c>
      <c r="F149" s="149">
        <v>20</v>
      </c>
      <c r="G149" s="149">
        <v>0</v>
      </c>
      <c r="H149" s="150" t="s">
        <v>213</v>
      </c>
      <c r="I149" s="151"/>
      <c r="J149" s="214">
        <f>tbl_orders[[#This Row],[Purchased_Qty]]-tbl_orders[[#This Row],[Other Rep]]</f>
        <v>20</v>
      </c>
      <c r="K149" s="211">
        <f>YEAR(tbl_orders[[#This Row],[InvoiceDate]])</f>
        <v>2023</v>
      </c>
      <c r="L149" s="210" t="str">
        <f>TEXT(tbl_orders[[#This Row],[InvoiceDate]],"mmm")</f>
        <v>Jul</v>
      </c>
      <c r="M149" s="210">
        <f>SUBTOTAL(3,tbl_orders[[#This Row],[Facility]])</f>
        <v>0</v>
      </c>
      <c r="N149" s="210" t="str">
        <f>INDEX(
      tbl_Customers[Facility Type], MATCH(tbl_orders[[#This Row],[Facility]],tbl_Customers[Facility],0))</f>
        <v>Private Hospitals</v>
      </c>
      <c r="O14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49" s="210">
        <f>WEEKNUM(tbl_orders[[#This Row],[InvoiceDate]])</f>
        <v>28</v>
      </c>
      <c r="Q149" s="217">
        <f ca="1">IF(
   tbl_orders[[#This Row],[Week]] = 53,
    IF(
        MONTH(DATE(YEAR(TODAY()), 12, 31)) = 12,
        DATE(YEAR(TODAY()), 12, 31 - WEEKDAY(DATE(YEAR(TODAY()), 12, 31)) + 1),
        DATE(YEAR(TODAY()), 1,tbl_orders[[#This Row],[Week]] * 7 - 2 - WEEKDAY(DATE(YEAR(TODAY()), 1, 1)))
    ),
    DATE(YEAR(TODAY()), 1,tbl_orders[[#This Row],[Week]] * 7 - 2 - WEEKDAY(DATE(YEAR(TODAY()), 1, 1)))
)</f>
        <v>45483</v>
      </c>
    </row>
    <row r="150" spans="3:17" hidden="1" thickBot="1" x14ac:dyDescent="0.65">
      <c r="C150" s="147">
        <v>45118</v>
      </c>
      <c r="D150" s="148" t="s">
        <v>113</v>
      </c>
      <c r="E150" s="148" t="s">
        <v>101</v>
      </c>
      <c r="F150" s="149">
        <v>20</v>
      </c>
      <c r="G150" s="149">
        <v>0</v>
      </c>
      <c r="H150" s="150" t="s">
        <v>213</v>
      </c>
      <c r="I150" s="152"/>
      <c r="J150" s="214">
        <f>tbl_orders[[#This Row],[Purchased_Qty]]-tbl_orders[[#This Row],[Other Rep]]</f>
        <v>20</v>
      </c>
      <c r="K150" s="210">
        <f>YEAR(tbl_orders[[#This Row],[InvoiceDate]])</f>
        <v>2023</v>
      </c>
      <c r="L150" s="210" t="str">
        <f>TEXT(tbl_orders[[#This Row],[InvoiceDate]],"mmm")</f>
        <v>Jul</v>
      </c>
      <c r="M150" s="210">
        <f>SUBTOTAL(3,tbl_orders[[#This Row],[Facility]])</f>
        <v>0</v>
      </c>
      <c r="N150" s="210" t="str">
        <f>INDEX(
      tbl_Customers[Facility Type], MATCH(tbl_orders[[#This Row],[Facility]],tbl_Customers[Facility],0))</f>
        <v>Private Hospitals</v>
      </c>
      <c r="O15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50" s="210">
        <f>WEEKNUM(tbl_orders[[#This Row],[InvoiceDate]])</f>
        <v>28</v>
      </c>
      <c r="Q150" s="217">
        <f ca="1">IF(
   tbl_orders[[#This Row],[Week]] = 53,
    IF(
        MONTH(DATE(YEAR(TODAY()), 12, 31)) = 12,
        DATE(YEAR(TODAY()), 12, 31 - WEEKDAY(DATE(YEAR(TODAY()), 12, 31)) + 1),
        DATE(YEAR(TODAY()), 1,tbl_orders[[#This Row],[Week]] * 7 - 2 - WEEKDAY(DATE(YEAR(TODAY()), 1, 1)))
    ),
    DATE(YEAR(TODAY()), 1,tbl_orders[[#This Row],[Week]] * 7 - 2 - WEEKDAY(DATE(YEAR(TODAY()), 1, 1)))
)</f>
        <v>45483</v>
      </c>
    </row>
    <row r="151" spans="3:17" hidden="1" thickBot="1" x14ac:dyDescent="0.65">
      <c r="C151" s="147">
        <v>45118</v>
      </c>
      <c r="D151" s="148" t="s">
        <v>113</v>
      </c>
      <c r="E151" s="148" t="s">
        <v>102</v>
      </c>
      <c r="F151" s="149">
        <v>20</v>
      </c>
      <c r="G151" s="149">
        <v>0</v>
      </c>
      <c r="H151" s="150" t="s">
        <v>213</v>
      </c>
      <c r="I151" s="152"/>
      <c r="J151" s="214">
        <f>tbl_orders[[#This Row],[Purchased_Qty]]-tbl_orders[[#This Row],[Other Rep]]</f>
        <v>20</v>
      </c>
      <c r="K151" s="210">
        <f>YEAR(tbl_orders[[#This Row],[InvoiceDate]])</f>
        <v>2023</v>
      </c>
      <c r="L151" s="210" t="str">
        <f>TEXT(tbl_orders[[#This Row],[InvoiceDate]],"mmm")</f>
        <v>Jul</v>
      </c>
      <c r="M151" s="210">
        <f>SUBTOTAL(3,tbl_orders[[#This Row],[Facility]])</f>
        <v>0</v>
      </c>
      <c r="N151" s="210" t="str">
        <f>INDEX(
      tbl_Customers[Facility Type], MATCH(tbl_orders[[#This Row],[Facility]],tbl_Customers[Facility],0))</f>
        <v>Private Hospitals</v>
      </c>
      <c r="O15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51" s="210">
        <f>WEEKNUM(tbl_orders[[#This Row],[InvoiceDate]])</f>
        <v>28</v>
      </c>
      <c r="Q151" s="217">
        <f ca="1">IF(
   tbl_orders[[#This Row],[Week]] = 53,
    IF(
        MONTH(DATE(YEAR(TODAY()), 12, 31)) = 12,
        DATE(YEAR(TODAY()), 12, 31 - WEEKDAY(DATE(YEAR(TODAY()), 12, 31)) + 1),
        DATE(YEAR(TODAY()), 1,tbl_orders[[#This Row],[Week]] * 7 - 2 - WEEKDAY(DATE(YEAR(TODAY()), 1, 1)))
    ),
    DATE(YEAR(TODAY()), 1,tbl_orders[[#This Row],[Week]] * 7 - 2 - WEEKDAY(DATE(YEAR(TODAY()), 1, 1)))
)</f>
        <v>45483</v>
      </c>
    </row>
    <row r="152" spans="3:17" hidden="1" thickBot="1" x14ac:dyDescent="0.65">
      <c r="C152" s="147">
        <v>45120</v>
      </c>
      <c r="D152" s="148" t="s">
        <v>124</v>
      </c>
      <c r="E152" s="148" t="s">
        <v>102</v>
      </c>
      <c r="F152" s="149">
        <v>5</v>
      </c>
      <c r="G152" s="149">
        <v>0</v>
      </c>
      <c r="H152" s="150" t="s">
        <v>99</v>
      </c>
      <c r="I152" s="152"/>
      <c r="J152" s="214">
        <f>tbl_orders[[#This Row],[Purchased_Qty]]-tbl_orders[[#This Row],[Other Rep]]</f>
        <v>5</v>
      </c>
      <c r="K152" s="210">
        <f>YEAR(tbl_orders[[#This Row],[InvoiceDate]])</f>
        <v>2023</v>
      </c>
      <c r="L152" s="210" t="str">
        <f>TEXT(tbl_orders[[#This Row],[InvoiceDate]],"mmm")</f>
        <v>Jul</v>
      </c>
      <c r="M152" s="210">
        <f>SUBTOTAL(3,tbl_orders[[#This Row],[Facility]])</f>
        <v>0</v>
      </c>
      <c r="N152" s="210" t="str">
        <f>INDEX(
      tbl_Customers[Facility Type], MATCH(tbl_orders[[#This Row],[Facility]],tbl_Customers[Facility],0))</f>
        <v>Private Hospitals</v>
      </c>
      <c r="O15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52" s="210">
        <f>WEEKNUM(tbl_orders[[#This Row],[InvoiceDate]])</f>
        <v>28</v>
      </c>
      <c r="Q152" s="217">
        <f ca="1">IF(
   tbl_orders[[#This Row],[Week]] = 53,
    IF(
        MONTH(DATE(YEAR(TODAY()), 12, 31)) = 12,
        DATE(YEAR(TODAY()), 12, 31 - WEEKDAY(DATE(YEAR(TODAY()), 12, 31)) + 1),
        DATE(YEAR(TODAY()), 1,tbl_orders[[#This Row],[Week]] * 7 - 2 - WEEKDAY(DATE(YEAR(TODAY()), 1, 1)))
    ),
    DATE(YEAR(TODAY()), 1,tbl_orders[[#This Row],[Week]] * 7 - 2 - WEEKDAY(DATE(YEAR(TODAY()), 1, 1)))
)</f>
        <v>45483</v>
      </c>
    </row>
    <row r="153" spans="3:17" hidden="1" thickBot="1" x14ac:dyDescent="0.65">
      <c r="C153" s="147">
        <v>45124</v>
      </c>
      <c r="D153" s="148" t="s">
        <v>87</v>
      </c>
      <c r="E153" s="148" t="s">
        <v>100</v>
      </c>
      <c r="F153" s="149">
        <v>6</v>
      </c>
      <c r="G153" s="149">
        <v>0</v>
      </c>
      <c r="H153" s="150" t="s">
        <v>213</v>
      </c>
      <c r="I153" s="152"/>
      <c r="J153" s="214">
        <f>tbl_orders[[#This Row],[Purchased_Qty]]-tbl_orders[[#This Row],[Other Rep]]</f>
        <v>6</v>
      </c>
      <c r="K153" s="210">
        <f>YEAR(tbl_orders[[#This Row],[InvoiceDate]])</f>
        <v>2023</v>
      </c>
      <c r="L153" s="210" t="str">
        <f>TEXT(tbl_orders[[#This Row],[InvoiceDate]],"mmm")</f>
        <v>Jul</v>
      </c>
      <c r="M153" s="210">
        <f>SUBTOTAL(3,tbl_orders[[#This Row],[Facility]])</f>
        <v>0</v>
      </c>
      <c r="N153" s="210" t="str">
        <f>INDEX(
      tbl_Customers[Facility Type], MATCH(tbl_orders[[#This Row],[Facility]],tbl_Customers[Facility],0))</f>
        <v>Retail Pharmacies</v>
      </c>
      <c r="O15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53" s="210">
        <f>WEEKNUM(tbl_orders[[#This Row],[InvoiceDate]])</f>
        <v>29</v>
      </c>
      <c r="Q153" s="217">
        <f ca="1">IF(
   tbl_orders[[#This Row],[Week]] = 53,
    IF(
        MONTH(DATE(YEAR(TODAY()), 12, 31)) = 12,
        DATE(YEAR(TODAY()), 12, 31 - WEEKDAY(DATE(YEAR(TODAY()), 12, 31)) + 1),
        DATE(YEAR(TODAY()), 1,tbl_orders[[#This Row],[Week]] * 7 - 2 - WEEKDAY(DATE(YEAR(TODAY()), 1, 1)))
    ),
    DATE(YEAR(TODAY()), 1,tbl_orders[[#This Row],[Week]] * 7 - 2 - WEEKDAY(DATE(YEAR(TODAY()), 1, 1)))
)</f>
        <v>45490</v>
      </c>
    </row>
    <row r="154" spans="3:17" hidden="1" thickBot="1" x14ac:dyDescent="0.65">
      <c r="C154" s="147">
        <v>45124</v>
      </c>
      <c r="D154" s="148" t="s">
        <v>87</v>
      </c>
      <c r="E154" s="148" t="s">
        <v>101</v>
      </c>
      <c r="F154" s="149">
        <v>6</v>
      </c>
      <c r="G154" s="149">
        <v>0</v>
      </c>
      <c r="H154" s="150" t="s">
        <v>213</v>
      </c>
      <c r="I154" s="151"/>
      <c r="J154" s="214">
        <f>tbl_orders[[#This Row],[Purchased_Qty]]-tbl_orders[[#This Row],[Other Rep]]</f>
        <v>6</v>
      </c>
      <c r="K154" s="211">
        <f>YEAR(tbl_orders[[#This Row],[InvoiceDate]])</f>
        <v>2023</v>
      </c>
      <c r="L154" s="210" t="str">
        <f>TEXT(tbl_orders[[#This Row],[InvoiceDate]],"mmm")</f>
        <v>Jul</v>
      </c>
      <c r="M154" s="210">
        <f>SUBTOTAL(3,tbl_orders[[#This Row],[Facility]])</f>
        <v>0</v>
      </c>
      <c r="N154" s="210" t="str">
        <f>INDEX(
      tbl_Customers[Facility Type], MATCH(tbl_orders[[#This Row],[Facility]],tbl_Customers[Facility],0))</f>
        <v>Retail Pharmacies</v>
      </c>
      <c r="O15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54" s="210">
        <f>WEEKNUM(tbl_orders[[#This Row],[InvoiceDate]])</f>
        <v>29</v>
      </c>
      <c r="Q154" s="217">
        <f ca="1">IF(
   tbl_orders[[#This Row],[Week]] = 53,
    IF(
        MONTH(DATE(YEAR(TODAY()), 12, 31)) = 12,
        DATE(YEAR(TODAY()), 12, 31 - WEEKDAY(DATE(YEAR(TODAY()), 12, 31)) + 1),
        DATE(YEAR(TODAY()), 1,tbl_orders[[#This Row],[Week]] * 7 - 2 - WEEKDAY(DATE(YEAR(TODAY()), 1, 1)))
    ),
    DATE(YEAR(TODAY()), 1,tbl_orders[[#This Row],[Week]] * 7 - 2 - WEEKDAY(DATE(YEAR(TODAY()), 1, 1)))
)</f>
        <v>45490</v>
      </c>
    </row>
    <row r="155" spans="3:17" hidden="1" thickBot="1" x14ac:dyDescent="0.65">
      <c r="C155" s="147">
        <v>45124</v>
      </c>
      <c r="D155" s="148" t="s">
        <v>87</v>
      </c>
      <c r="E155" s="148" t="s">
        <v>36</v>
      </c>
      <c r="F155" s="149">
        <v>2</v>
      </c>
      <c r="G155" s="149">
        <v>0</v>
      </c>
      <c r="H155" s="150" t="s">
        <v>213</v>
      </c>
      <c r="I155" s="152"/>
      <c r="J155" s="214">
        <f>tbl_orders[[#This Row],[Purchased_Qty]]-tbl_orders[[#This Row],[Other Rep]]</f>
        <v>2</v>
      </c>
      <c r="K155" s="210">
        <f>YEAR(tbl_orders[[#This Row],[InvoiceDate]])</f>
        <v>2023</v>
      </c>
      <c r="L155" s="210" t="str">
        <f>TEXT(tbl_orders[[#This Row],[InvoiceDate]],"mmm")</f>
        <v>Jul</v>
      </c>
      <c r="M155" s="210">
        <f>SUBTOTAL(3,tbl_orders[[#This Row],[Facility]])</f>
        <v>0</v>
      </c>
      <c r="N155" s="210" t="str">
        <f>INDEX(
      tbl_Customers[Facility Type], MATCH(tbl_orders[[#This Row],[Facility]],tbl_Customers[Facility],0))</f>
        <v>Retail Pharmacies</v>
      </c>
      <c r="O15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55" s="210">
        <f>WEEKNUM(tbl_orders[[#This Row],[InvoiceDate]])</f>
        <v>29</v>
      </c>
      <c r="Q155" s="217">
        <f ca="1">IF(
   tbl_orders[[#This Row],[Week]] = 53,
    IF(
        MONTH(DATE(YEAR(TODAY()), 12, 31)) = 12,
        DATE(YEAR(TODAY()), 12, 31 - WEEKDAY(DATE(YEAR(TODAY()), 12, 31)) + 1),
        DATE(YEAR(TODAY()), 1,tbl_orders[[#This Row],[Week]] * 7 - 2 - WEEKDAY(DATE(YEAR(TODAY()), 1, 1)))
    ),
    DATE(YEAR(TODAY()), 1,tbl_orders[[#This Row],[Week]] * 7 - 2 - WEEKDAY(DATE(YEAR(TODAY()), 1, 1)))
)</f>
        <v>45490</v>
      </c>
    </row>
    <row r="156" spans="3:17" hidden="1" thickBot="1" x14ac:dyDescent="0.65">
      <c r="C156" s="147">
        <v>45124</v>
      </c>
      <c r="D156" s="148" t="s">
        <v>185</v>
      </c>
      <c r="E156" s="148" t="s">
        <v>102</v>
      </c>
      <c r="F156" s="149">
        <v>5</v>
      </c>
      <c r="G156" s="149">
        <v>0</v>
      </c>
      <c r="H156" s="150" t="s">
        <v>99</v>
      </c>
      <c r="I156" s="152"/>
      <c r="J156" s="214">
        <f>tbl_orders[[#This Row],[Purchased_Qty]]-tbl_orders[[#This Row],[Other Rep]]</f>
        <v>5</v>
      </c>
      <c r="K156" s="210">
        <f>YEAR(tbl_orders[[#This Row],[InvoiceDate]])</f>
        <v>2023</v>
      </c>
      <c r="L156" s="210" t="str">
        <f>TEXT(tbl_orders[[#This Row],[InvoiceDate]],"mmm")</f>
        <v>Jul</v>
      </c>
      <c r="M156" s="210">
        <f>SUBTOTAL(3,tbl_orders[[#This Row],[Facility]])</f>
        <v>0</v>
      </c>
      <c r="N156" s="210" t="str">
        <f>INDEX(
      tbl_Customers[Facility Type], MATCH(tbl_orders[[#This Row],[Facility]],tbl_Customers[Facility],0))</f>
        <v>Retail Pharmacies</v>
      </c>
      <c r="O15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56" s="210">
        <f>WEEKNUM(tbl_orders[[#This Row],[InvoiceDate]])</f>
        <v>29</v>
      </c>
      <c r="Q156" s="217">
        <f ca="1">IF(
   tbl_orders[[#This Row],[Week]] = 53,
    IF(
        MONTH(DATE(YEAR(TODAY()), 12, 31)) = 12,
        DATE(YEAR(TODAY()), 12, 31 - WEEKDAY(DATE(YEAR(TODAY()), 12, 31)) + 1),
        DATE(YEAR(TODAY()), 1,tbl_orders[[#This Row],[Week]] * 7 - 2 - WEEKDAY(DATE(YEAR(TODAY()), 1, 1)))
    ),
    DATE(YEAR(TODAY()), 1,tbl_orders[[#This Row],[Week]] * 7 - 2 - WEEKDAY(DATE(YEAR(TODAY()), 1, 1)))
)</f>
        <v>45490</v>
      </c>
    </row>
    <row r="157" spans="3:17" hidden="1" thickBot="1" x14ac:dyDescent="0.65">
      <c r="C157" s="147">
        <v>45125</v>
      </c>
      <c r="D157" s="148" t="s">
        <v>116</v>
      </c>
      <c r="E157" s="148" t="s">
        <v>102</v>
      </c>
      <c r="F157" s="149">
        <v>50</v>
      </c>
      <c r="G157" s="149">
        <v>0</v>
      </c>
      <c r="H157" s="150" t="s">
        <v>213</v>
      </c>
      <c r="I157" s="152"/>
      <c r="J157" s="214">
        <f>tbl_orders[[#This Row],[Purchased_Qty]]-tbl_orders[[#This Row],[Other Rep]]</f>
        <v>50</v>
      </c>
      <c r="K157" s="210">
        <f>YEAR(tbl_orders[[#This Row],[InvoiceDate]])</f>
        <v>2023</v>
      </c>
      <c r="L157" s="210" t="str">
        <f>TEXT(tbl_orders[[#This Row],[InvoiceDate]],"mmm")</f>
        <v>Jul</v>
      </c>
      <c r="M157" s="210">
        <f>SUBTOTAL(3,tbl_orders[[#This Row],[Facility]])</f>
        <v>0</v>
      </c>
      <c r="N157" s="210" t="str">
        <f>INDEX(
      tbl_Customers[Facility Type], MATCH(tbl_orders[[#This Row],[Facility]],tbl_Customers[Facility],0))</f>
        <v>Wholesale Pharmacies</v>
      </c>
      <c r="O15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57" s="210">
        <f>WEEKNUM(tbl_orders[[#This Row],[InvoiceDate]])</f>
        <v>29</v>
      </c>
      <c r="Q157" s="217">
        <f ca="1">IF(
   tbl_orders[[#This Row],[Week]] = 53,
    IF(
        MONTH(DATE(YEAR(TODAY()), 12, 31)) = 12,
        DATE(YEAR(TODAY()), 12, 31 - WEEKDAY(DATE(YEAR(TODAY()), 12, 31)) + 1),
        DATE(YEAR(TODAY()), 1,tbl_orders[[#This Row],[Week]] * 7 - 2 - WEEKDAY(DATE(YEAR(TODAY()), 1, 1)))
    ),
    DATE(YEAR(TODAY()), 1,tbl_orders[[#This Row],[Week]] * 7 - 2 - WEEKDAY(DATE(YEAR(TODAY()), 1, 1)))
)</f>
        <v>45490</v>
      </c>
    </row>
    <row r="158" spans="3:17" hidden="1" thickBot="1" x14ac:dyDescent="0.65">
      <c r="C158" s="147">
        <v>45126</v>
      </c>
      <c r="D158" s="148" t="s">
        <v>92</v>
      </c>
      <c r="E158" s="148" t="s">
        <v>102</v>
      </c>
      <c r="F158" s="149">
        <v>15</v>
      </c>
      <c r="G158" s="149">
        <v>0</v>
      </c>
      <c r="H158" s="150" t="s">
        <v>99</v>
      </c>
      <c r="I158" s="151"/>
      <c r="J158" s="214">
        <f>tbl_orders[[#This Row],[Purchased_Qty]]-tbl_orders[[#This Row],[Other Rep]]</f>
        <v>15</v>
      </c>
      <c r="K158" s="211">
        <f>YEAR(tbl_orders[[#This Row],[InvoiceDate]])</f>
        <v>2023</v>
      </c>
      <c r="L158" s="210" t="str">
        <f>TEXT(tbl_orders[[#This Row],[InvoiceDate]],"mmm")</f>
        <v>Jul</v>
      </c>
      <c r="M158" s="210">
        <f>SUBTOTAL(3,tbl_orders[[#This Row],[Facility]])</f>
        <v>0</v>
      </c>
      <c r="N158" s="210" t="str">
        <f>INDEX(
      tbl_Customers[Facility Type], MATCH(tbl_orders[[#This Row],[Facility]],tbl_Customers[Facility],0))</f>
        <v>Retail Pharmacies</v>
      </c>
      <c r="O15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58" s="210">
        <f>WEEKNUM(tbl_orders[[#This Row],[InvoiceDate]])</f>
        <v>29</v>
      </c>
      <c r="Q158" s="217">
        <f ca="1">IF(
   tbl_orders[[#This Row],[Week]] = 53,
    IF(
        MONTH(DATE(YEAR(TODAY()), 12, 31)) = 12,
        DATE(YEAR(TODAY()), 12, 31 - WEEKDAY(DATE(YEAR(TODAY()), 12, 31)) + 1),
        DATE(YEAR(TODAY()), 1,tbl_orders[[#This Row],[Week]] * 7 - 2 - WEEKDAY(DATE(YEAR(TODAY()), 1, 1)))
    ),
    DATE(YEAR(TODAY()), 1,tbl_orders[[#This Row],[Week]] * 7 - 2 - WEEKDAY(DATE(YEAR(TODAY()), 1, 1)))
)</f>
        <v>45490</v>
      </c>
    </row>
    <row r="159" spans="3:17" hidden="1" thickBot="1" x14ac:dyDescent="0.65">
      <c r="C159" s="147">
        <v>45128</v>
      </c>
      <c r="D159" s="148" t="s">
        <v>189</v>
      </c>
      <c r="E159" s="148" t="s">
        <v>102</v>
      </c>
      <c r="F159" s="149">
        <v>20</v>
      </c>
      <c r="G159" s="149">
        <v>0</v>
      </c>
      <c r="H159" s="150" t="s">
        <v>99</v>
      </c>
      <c r="I159" s="152"/>
      <c r="J159" s="214">
        <f>tbl_orders[[#This Row],[Purchased_Qty]]-tbl_orders[[#This Row],[Other Rep]]</f>
        <v>20</v>
      </c>
      <c r="K159" s="210">
        <f>YEAR(tbl_orders[[#This Row],[InvoiceDate]])</f>
        <v>2023</v>
      </c>
      <c r="L159" s="210" t="str">
        <f>TEXT(tbl_orders[[#This Row],[InvoiceDate]],"mmm")</f>
        <v>Jul</v>
      </c>
      <c r="M159" s="210">
        <f>SUBTOTAL(3,tbl_orders[[#This Row],[Facility]])</f>
        <v>0</v>
      </c>
      <c r="N159" s="210" t="str">
        <f>INDEX(
      tbl_Customers[Facility Type], MATCH(tbl_orders[[#This Row],[Facility]],tbl_Customers[Facility],0))</f>
        <v>Retail Pharmacies</v>
      </c>
      <c r="O15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59" s="210">
        <f>WEEKNUM(tbl_orders[[#This Row],[InvoiceDate]])</f>
        <v>29</v>
      </c>
      <c r="Q159" s="217">
        <f ca="1">IF(
   tbl_orders[[#This Row],[Week]] = 53,
    IF(
        MONTH(DATE(YEAR(TODAY()), 12, 31)) = 12,
        DATE(YEAR(TODAY()), 12, 31 - WEEKDAY(DATE(YEAR(TODAY()), 12, 31)) + 1),
        DATE(YEAR(TODAY()), 1,tbl_orders[[#This Row],[Week]] * 7 - 2 - WEEKDAY(DATE(YEAR(TODAY()), 1, 1)))
    ),
    DATE(YEAR(TODAY()), 1,tbl_orders[[#This Row],[Week]] * 7 - 2 - WEEKDAY(DATE(YEAR(TODAY()), 1, 1)))
)</f>
        <v>45490</v>
      </c>
    </row>
    <row r="160" spans="3:17" hidden="1" thickBot="1" x14ac:dyDescent="0.65">
      <c r="C160" s="147">
        <v>45131</v>
      </c>
      <c r="D160" s="148" t="s">
        <v>120</v>
      </c>
      <c r="E160" s="148" t="s">
        <v>36</v>
      </c>
      <c r="F160" s="149">
        <v>5</v>
      </c>
      <c r="G160" s="149">
        <v>0</v>
      </c>
      <c r="H160" s="150" t="s">
        <v>99</v>
      </c>
      <c r="I160" s="151"/>
      <c r="J160" s="214">
        <f>tbl_orders[[#This Row],[Purchased_Qty]]-tbl_orders[[#This Row],[Other Rep]]</f>
        <v>5</v>
      </c>
      <c r="K160" s="211">
        <f>YEAR(tbl_orders[[#This Row],[InvoiceDate]])</f>
        <v>2023</v>
      </c>
      <c r="L160" s="210" t="str">
        <f>TEXT(tbl_orders[[#This Row],[InvoiceDate]],"mmm")</f>
        <v>Jul</v>
      </c>
      <c r="M160" s="210">
        <f>SUBTOTAL(3,tbl_orders[[#This Row],[Facility]])</f>
        <v>0</v>
      </c>
      <c r="N160" s="210" t="str">
        <f>INDEX(
      tbl_Customers[Facility Type], MATCH(tbl_orders[[#This Row],[Facility]],tbl_Customers[Facility],0))</f>
        <v>Private Hospitals</v>
      </c>
      <c r="O16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60" s="210">
        <f>WEEKNUM(tbl_orders[[#This Row],[InvoiceDate]])</f>
        <v>30</v>
      </c>
      <c r="Q160" s="217">
        <f ca="1">IF(
   tbl_orders[[#This Row],[Week]] = 53,
    IF(
        MONTH(DATE(YEAR(TODAY()), 12, 31)) = 12,
        DATE(YEAR(TODAY()), 12, 31 - WEEKDAY(DATE(YEAR(TODAY()), 12, 31)) + 1),
        DATE(YEAR(TODAY()), 1,tbl_orders[[#This Row],[Week]] * 7 - 2 - WEEKDAY(DATE(YEAR(TODAY()), 1, 1)))
    ),
    DATE(YEAR(TODAY()), 1,tbl_orders[[#This Row],[Week]] * 7 - 2 - WEEKDAY(DATE(YEAR(TODAY()), 1, 1)))
)</f>
        <v>45497</v>
      </c>
    </row>
    <row r="161" spans="3:17" hidden="1" thickBot="1" x14ac:dyDescent="0.65">
      <c r="C161" s="147">
        <v>45134</v>
      </c>
      <c r="D161" s="148" t="s">
        <v>86</v>
      </c>
      <c r="E161" s="148" t="s">
        <v>101</v>
      </c>
      <c r="F161" s="149">
        <v>5</v>
      </c>
      <c r="G161" s="149">
        <v>0</v>
      </c>
      <c r="H161" s="150" t="s">
        <v>213</v>
      </c>
      <c r="I161" s="152"/>
      <c r="J161" s="214">
        <f>tbl_orders[[#This Row],[Purchased_Qty]]-tbl_orders[[#This Row],[Other Rep]]</f>
        <v>5</v>
      </c>
      <c r="K161" s="210">
        <f>YEAR(tbl_orders[[#This Row],[InvoiceDate]])</f>
        <v>2023</v>
      </c>
      <c r="L161" s="210" t="str">
        <f>TEXT(tbl_orders[[#This Row],[InvoiceDate]],"mmm")</f>
        <v>Jul</v>
      </c>
      <c r="M161" s="210">
        <f>SUBTOTAL(3,tbl_orders[[#This Row],[Facility]])</f>
        <v>0</v>
      </c>
      <c r="N161" s="210" t="str">
        <f>INDEX(
      tbl_Customers[Facility Type], MATCH(tbl_orders[[#This Row],[Facility]],tbl_Customers[Facility],0))</f>
        <v>Retail Pharmacies</v>
      </c>
      <c r="O16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61" s="210">
        <f>WEEKNUM(tbl_orders[[#This Row],[InvoiceDate]])</f>
        <v>30</v>
      </c>
      <c r="Q161" s="217">
        <f ca="1">IF(
   tbl_orders[[#This Row],[Week]] = 53,
    IF(
        MONTH(DATE(YEAR(TODAY()), 12, 31)) = 12,
        DATE(YEAR(TODAY()), 12, 31 - WEEKDAY(DATE(YEAR(TODAY()), 12, 31)) + 1),
        DATE(YEAR(TODAY()), 1,tbl_orders[[#This Row],[Week]] * 7 - 2 - WEEKDAY(DATE(YEAR(TODAY()), 1, 1)))
    ),
    DATE(YEAR(TODAY()), 1,tbl_orders[[#This Row],[Week]] * 7 - 2 - WEEKDAY(DATE(YEAR(TODAY()), 1, 1)))
)</f>
        <v>45497</v>
      </c>
    </row>
    <row r="162" spans="3:17" hidden="1" thickBot="1" x14ac:dyDescent="0.65">
      <c r="C162" s="147">
        <v>45134</v>
      </c>
      <c r="D162" s="148" t="s">
        <v>153</v>
      </c>
      <c r="E162" s="148" t="s">
        <v>36</v>
      </c>
      <c r="F162" s="149">
        <v>100</v>
      </c>
      <c r="G162" s="149">
        <v>0</v>
      </c>
      <c r="H162" s="150" t="s">
        <v>213</v>
      </c>
      <c r="I162" s="152"/>
      <c r="J162" s="214">
        <f>tbl_orders[[#This Row],[Purchased_Qty]]-tbl_orders[[#This Row],[Other Rep]]</f>
        <v>100</v>
      </c>
      <c r="K162" s="210">
        <f>YEAR(tbl_orders[[#This Row],[InvoiceDate]])</f>
        <v>2023</v>
      </c>
      <c r="L162" s="210" t="str">
        <f>TEXT(tbl_orders[[#This Row],[InvoiceDate]],"mmm")</f>
        <v>Jul</v>
      </c>
      <c r="M162" s="210">
        <f>SUBTOTAL(3,tbl_orders[[#This Row],[Facility]])</f>
        <v>0</v>
      </c>
      <c r="N162" s="210" t="str">
        <f>INDEX(
      tbl_Customers[Facility Type], MATCH(tbl_orders[[#This Row],[Facility]],tbl_Customers[Facility],0))</f>
        <v>Public Hospitals</v>
      </c>
      <c r="O16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62" s="210">
        <f>WEEKNUM(tbl_orders[[#This Row],[InvoiceDate]])</f>
        <v>30</v>
      </c>
      <c r="Q162" s="217">
        <f ca="1">IF(
   tbl_orders[[#This Row],[Week]] = 53,
    IF(
        MONTH(DATE(YEAR(TODAY()), 12, 31)) = 12,
        DATE(YEAR(TODAY()), 12, 31 - WEEKDAY(DATE(YEAR(TODAY()), 12, 31)) + 1),
        DATE(YEAR(TODAY()), 1,tbl_orders[[#This Row],[Week]] * 7 - 2 - WEEKDAY(DATE(YEAR(TODAY()), 1, 1)))
    ),
    DATE(YEAR(TODAY()), 1,tbl_orders[[#This Row],[Week]] * 7 - 2 - WEEKDAY(DATE(YEAR(TODAY()), 1, 1)))
)</f>
        <v>45497</v>
      </c>
    </row>
    <row r="163" spans="3:17" hidden="1" thickBot="1" x14ac:dyDescent="0.65">
      <c r="C163" s="147">
        <v>45135</v>
      </c>
      <c r="D163" s="148" t="s">
        <v>196</v>
      </c>
      <c r="E163" s="148" t="s">
        <v>102</v>
      </c>
      <c r="F163" s="149">
        <v>50</v>
      </c>
      <c r="G163" s="149">
        <v>25</v>
      </c>
      <c r="H163" s="150" t="s">
        <v>213</v>
      </c>
      <c r="I163" s="152"/>
      <c r="J163" s="214">
        <f>tbl_orders[[#This Row],[Purchased_Qty]]-tbl_orders[[#This Row],[Other Rep]]</f>
        <v>25</v>
      </c>
      <c r="K163" s="210">
        <f>YEAR(tbl_orders[[#This Row],[InvoiceDate]])</f>
        <v>2023</v>
      </c>
      <c r="L163" s="210" t="str">
        <f>TEXT(tbl_orders[[#This Row],[InvoiceDate]],"mmm")</f>
        <v>Jul</v>
      </c>
      <c r="M163" s="210">
        <f>SUBTOTAL(3,tbl_orders[[#This Row],[Facility]])</f>
        <v>0</v>
      </c>
      <c r="N163" s="210" t="str">
        <f>INDEX(
      tbl_Customers[Facility Type], MATCH(tbl_orders[[#This Row],[Facility]],tbl_Customers[Facility],0))</f>
        <v>Wholesale Pharmacies</v>
      </c>
      <c r="O16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63" s="210">
        <f>WEEKNUM(tbl_orders[[#This Row],[InvoiceDate]])</f>
        <v>30</v>
      </c>
      <c r="Q163" s="217">
        <f ca="1">IF(
   tbl_orders[[#This Row],[Week]] = 53,
    IF(
        MONTH(DATE(YEAR(TODAY()), 12, 31)) = 12,
        DATE(YEAR(TODAY()), 12, 31 - WEEKDAY(DATE(YEAR(TODAY()), 12, 31)) + 1),
        DATE(YEAR(TODAY()), 1,tbl_orders[[#This Row],[Week]] * 7 - 2 - WEEKDAY(DATE(YEAR(TODAY()), 1, 1)))
    ),
    DATE(YEAR(TODAY()), 1,tbl_orders[[#This Row],[Week]] * 7 - 2 - WEEKDAY(DATE(YEAR(TODAY()), 1, 1)))
)</f>
        <v>45497</v>
      </c>
    </row>
    <row r="164" spans="3:17" hidden="1" thickBot="1" x14ac:dyDescent="0.65">
      <c r="C164" s="147">
        <v>45138</v>
      </c>
      <c r="D164" s="148" t="s">
        <v>198</v>
      </c>
      <c r="E164" s="148" t="s">
        <v>101</v>
      </c>
      <c r="F164" s="149">
        <v>50</v>
      </c>
      <c r="G164" s="149">
        <v>25</v>
      </c>
      <c r="H164" s="150" t="s">
        <v>213</v>
      </c>
      <c r="I164" s="152"/>
      <c r="J164" s="214">
        <f>tbl_orders[[#This Row],[Purchased_Qty]]-tbl_orders[[#This Row],[Other Rep]]</f>
        <v>25</v>
      </c>
      <c r="K164" s="210">
        <f>YEAR(tbl_orders[[#This Row],[InvoiceDate]])</f>
        <v>2023</v>
      </c>
      <c r="L164" s="210" t="str">
        <f>TEXT(tbl_orders[[#This Row],[InvoiceDate]],"mmm")</f>
        <v>Jul</v>
      </c>
      <c r="M164" s="210">
        <f>SUBTOTAL(3,tbl_orders[[#This Row],[Facility]])</f>
        <v>0</v>
      </c>
      <c r="N164" s="210" t="str">
        <f>INDEX(
      tbl_Customers[Facility Type], MATCH(tbl_orders[[#This Row],[Facility]],tbl_Customers[Facility],0))</f>
        <v>Wholesale Pharmacies</v>
      </c>
      <c r="O16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64" s="210">
        <f>WEEKNUM(tbl_orders[[#This Row],[InvoiceDate]])</f>
        <v>31</v>
      </c>
      <c r="Q164" s="217">
        <f ca="1">IF(
   tbl_orders[[#This Row],[Week]] = 53,
    IF(
        MONTH(DATE(YEAR(TODAY()), 12, 31)) = 12,
        DATE(YEAR(TODAY()), 12, 31 - WEEKDAY(DATE(YEAR(TODAY()), 12, 31)) + 1),
        DATE(YEAR(TODAY()), 1,tbl_orders[[#This Row],[Week]] * 7 - 2 - WEEKDAY(DATE(YEAR(TODAY()), 1, 1)))
    ),
    DATE(YEAR(TODAY()), 1,tbl_orders[[#This Row],[Week]] * 7 - 2 - WEEKDAY(DATE(YEAR(TODAY()), 1, 1)))
)</f>
        <v>45504</v>
      </c>
    </row>
    <row r="165" spans="3:17" hidden="1" thickBot="1" x14ac:dyDescent="0.65">
      <c r="C165" s="147">
        <v>45138</v>
      </c>
      <c r="D165" s="148" t="s">
        <v>198</v>
      </c>
      <c r="E165" s="148" t="s">
        <v>102</v>
      </c>
      <c r="F165" s="149">
        <v>10</v>
      </c>
      <c r="G165" s="149">
        <v>5</v>
      </c>
      <c r="H165" s="150" t="s">
        <v>213</v>
      </c>
      <c r="I165" s="152"/>
      <c r="J165" s="214">
        <f>tbl_orders[[#This Row],[Purchased_Qty]]-tbl_orders[[#This Row],[Other Rep]]</f>
        <v>5</v>
      </c>
      <c r="K165" s="210">
        <f>YEAR(tbl_orders[[#This Row],[InvoiceDate]])</f>
        <v>2023</v>
      </c>
      <c r="L165" s="210" t="str">
        <f>TEXT(tbl_orders[[#This Row],[InvoiceDate]],"mmm")</f>
        <v>Jul</v>
      </c>
      <c r="M165" s="210">
        <f>SUBTOTAL(3,tbl_orders[[#This Row],[Facility]])</f>
        <v>0</v>
      </c>
      <c r="N165" s="210" t="str">
        <f>INDEX(
      tbl_Customers[Facility Type], MATCH(tbl_orders[[#This Row],[Facility]],tbl_Customers[Facility],0))</f>
        <v>Wholesale Pharmacies</v>
      </c>
      <c r="O16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65" s="210">
        <f>WEEKNUM(tbl_orders[[#This Row],[InvoiceDate]])</f>
        <v>31</v>
      </c>
      <c r="Q165" s="217">
        <f ca="1">IF(
   tbl_orders[[#This Row],[Week]] = 53,
    IF(
        MONTH(DATE(YEAR(TODAY()), 12, 31)) = 12,
        DATE(YEAR(TODAY()), 12, 31 - WEEKDAY(DATE(YEAR(TODAY()), 12, 31)) + 1),
        DATE(YEAR(TODAY()), 1,tbl_orders[[#This Row],[Week]] * 7 - 2 - WEEKDAY(DATE(YEAR(TODAY()), 1, 1)))
    ),
    DATE(YEAR(TODAY()), 1,tbl_orders[[#This Row],[Week]] * 7 - 2 - WEEKDAY(DATE(YEAR(TODAY()), 1, 1)))
)</f>
        <v>45504</v>
      </c>
    </row>
    <row r="166" spans="3:17" hidden="1" thickBot="1" x14ac:dyDescent="0.65">
      <c r="C166" s="147">
        <v>45138</v>
      </c>
      <c r="D166" s="148" t="s">
        <v>193</v>
      </c>
      <c r="E166" s="148" t="s">
        <v>100</v>
      </c>
      <c r="F166" s="149">
        <v>4</v>
      </c>
      <c r="G166" s="149">
        <v>0</v>
      </c>
      <c r="H166" s="150" t="s">
        <v>99</v>
      </c>
      <c r="I166" s="151"/>
      <c r="J166" s="214">
        <f>tbl_orders[[#This Row],[Purchased_Qty]]-tbl_orders[[#This Row],[Other Rep]]</f>
        <v>4</v>
      </c>
      <c r="K166" s="211">
        <f>YEAR(tbl_orders[[#This Row],[InvoiceDate]])</f>
        <v>2023</v>
      </c>
      <c r="L166" s="210" t="str">
        <f>TEXT(tbl_orders[[#This Row],[InvoiceDate]],"mmm")</f>
        <v>Jul</v>
      </c>
      <c r="M166" s="210">
        <f>SUBTOTAL(3,tbl_orders[[#This Row],[Facility]])</f>
        <v>0</v>
      </c>
      <c r="N166" s="210" t="str">
        <f>INDEX(
      tbl_Customers[Facility Type], MATCH(tbl_orders[[#This Row],[Facility]],tbl_Customers[Facility],0))</f>
        <v>Retail Pharmacies</v>
      </c>
      <c r="O16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66" s="210">
        <f>WEEKNUM(tbl_orders[[#This Row],[InvoiceDate]])</f>
        <v>31</v>
      </c>
      <c r="Q166" s="217">
        <f ca="1">IF(
   tbl_orders[[#This Row],[Week]] = 53,
    IF(
        MONTH(DATE(YEAR(TODAY()), 12, 31)) = 12,
        DATE(YEAR(TODAY()), 12, 31 - WEEKDAY(DATE(YEAR(TODAY()), 12, 31)) + 1),
        DATE(YEAR(TODAY()), 1,tbl_orders[[#This Row],[Week]] * 7 - 2 - WEEKDAY(DATE(YEAR(TODAY()), 1, 1)))
    ),
    DATE(YEAR(TODAY()), 1,tbl_orders[[#This Row],[Week]] * 7 - 2 - WEEKDAY(DATE(YEAR(TODAY()), 1, 1)))
)</f>
        <v>45504</v>
      </c>
    </row>
    <row r="167" spans="3:17" hidden="1" thickBot="1" x14ac:dyDescent="0.65">
      <c r="C167" s="147">
        <v>45138</v>
      </c>
      <c r="D167" s="148" t="s">
        <v>193</v>
      </c>
      <c r="E167" s="148" t="s">
        <v>101</v>
      </c>
      <c r="F167" s="149">
        <v>4</v>
      </c>
      <c r="G167" s="149">
        <v>0</v>
      </c>
      <c r="H167" s="150" t="s">
        <v>99</v>
      </c>
      <c r="I167" s="151"/>
      <c r="J167" s="214">
        <f>tbl_orders[[#This Row],[Purchased_Qty]]-tbl_orders[[#This Row],[Other Rep]]</f>
        <v>4</v>
      </c>
      <c r="K167" s="211">
        <f>YEAR(tbl_orders[[#This Row],[InvoiceDate]])</f>
        <v>2023</v>
      </c>
      <c r="L167" s="210" t="str">
        <f>TEXT(tbl_orders[[#This Row],[InvoiceDate]],"mmm")</f>
        <v>Jul</v>
      </c>
      <c r="M167" s="210">
        <f>SUBTOTAL(3,tbl_orders[[#This Row],[Facility]])</f>
        <v>0</v>
      </c>
      <c r="N167" s="210" t="str">
        <f>INDEX(
      tbl_Customers[Facility Type], MATCH(tbl_orders[[#This Row],[Facility]],tbl_Customers[Facility],0))</f>
        <v>Retail Pharmacies</v>
      </c>
      <c r="O16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67" s="210">
        <f>WEEKNUM(tbl_orders[[#This Row],[InvoiceDate]])</f>
        <v>31</v>
      </c>
      <c r="Q167" s="217">
        <f ca="1">IF(
   tbl_orders[[#This Row],[Week]] = 53,
    IF(
        MONTH(DATE(YEAR(TODAY()), 12, 31)) = 12,
        DATE(YEAR(TODAY()), 12, 31 - WEEKDAY(DATE(YEAR(TODAY()), 12, 31)) + 1),
        DATE(YEAR(TODAY()), 1,tbl_orders[[#This Row],[Week]] * 7 - 2 - WEEKDAY(DATE(YEAR(TODAY()), 1, 1)))
    ),
    DATE(YEAR(TODAY()), 1,tbl_orders[[#This Row],[Week]] * 7 - 2 - WEEKDAY(DATE(YEAR(TODAY()), 1, 1)))
)</f>
        <v>45504</v>
      </c>
    </row>
    <row r="168" spans="3:17" hidden="1" thickBot="1" x14ac:dyDescent="0.65">
      <c r="C168" s="147">
        <v>45140</v>
      </c>
      <c r="D168" s="148" t="s">
        <v>197</v>
      </c>
      <c r="E168" s="148" t="s">
        <v>102</v>
      </c>
      <c r="F168" s="149">
        <v>50</v>
      </c>
      <c r="G168" s="149">
        <v>25</v>
      </c>
      <c r="H168" s="150" t="s">
        <v>213</v>
      </c>
      <c r="I168" s="152"/>
      <c r="J168" s="214">
        <f>tbl_orders[[#This Row],[Purchased_Qty]]-tbl_orders[[#This Row],[Other Rep]]</f>
        <v>25</v>
      </c>
      <c r="K168" s="210">
        <f>YEAR(tbl_orders[[#This Row],[InvoiceDate]])</f>
        <v>2023</v>
      </c>
      <c r="L168" s="210" t="str">
        <f>TEXT(tbl_orders[[#This Row],[InvoiceDate]],"mmm")</f>
        <v>Aug</v>
      </c>
      <c r="M168" s="210">
        <f>SUBTOTAL(3,tbl_orders[[#This Row],[Facility]])</f>
        <v>0</v>
      </c>
      <c r="N168" s="210" t="str">
        <f>INDEX(
      tbl_Customers[Facility Type], MATCH(tbl_orders[[#This Row],[Facility]],tbl_Customers[Facility],0))</f>
        <v>Wholesale Pharmacies</v>
      </c>
      <c r="O16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68" s="210">
        <f>WEEKNUM(tbl_orders[[#This Row],[InvoiceDate]])</f>
        <v>31</v>
      </c>
      <c r="Q168" s="217">
        <f ca="1">IF(
   tbl_orders[[#This Row],[Week]] = 53,
    IF(
        MONTH(DATE(YEAR(TODAY()), 12, 31)) = 12,
        DATE(YEAR(TODAY()), 12, 31 - WEEKDAY(DATE(YEAR(TODAY()), 12, 31)) + 1),
        DATE(YEAR(TODAY()), 1,tbl_orders[[#This Row],[Week]] * 7 - 2 - WEEKDAY(DATE(YEAR(TODAY()), 1, 1)))
    ),
    DATE(YEAR(TODAY()), 1,tbl_orders[[#This Row],[Week]] * 7 - 2 - WEEKDAY(DATE(YEAR(TODAY()), 1, 1)))
)</f>
        <v>45504</v>
      </c>
    </row>
    <row r="169" spans="3:17" hidden="1" thickBot="1" x14ac:dyDescent="0.65">
      <c r="C169" s="147">
        <v>45140</v>
      </c>
      <c r="D169" s="148" t="s">
        <v>178</v>
      </c>
      <c r="E169" s="148" t="s">
        <v>100</v>
      </c>
      <c r="F169" s="149">
        <v>50</v>
      </c>
      <c r="G169" s="149">
        <v>25</v>
      </c>
      <c r="H169" s="150" t="s">
        <v>99</v>
      </c>
      <c r="I169" s="151"/>
      <c r="J169" s="214">
        <f>tbl_orders[[#This Row],[Purchased_Qty]]-tbl_orders[[#This Row],[Other Rep]]</f>
        <v>25</v>
      </c>
      <c r="K169" s="211">
        <f>YEAR(tbl_orders[[#This Row],[InvoiceDate]])</f>
        <v>2023</v>
      </c>
      <c r="L169" s="210" t="str">
        <f>TEXT(tbl_orders[[#This Row],[InvoiceDate]],"mmm")</f>
        <v>Aug</v>
      </c>
      <c r="M169" s="210">
        <f>SUBTOTAL(3,tbl_orders[[#This Row],[Facility]])</f>
        <v>0</v>
      </c>
      <c r="N169" s="210" t="str">
        <f>INDEX(
      tbl_Customers[Facility Type], MATCH(tbl_orders[[#This Row],[Facility]],tbl_Customers[Facility],0))</f>
        <v>Retail Pharmacies</v>
      </c>
      <c r="O16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69" s="210">
        <f>WEEKNUM(tbl_orders[[#This Row],[InvoiceDate]])</f>
        <v>31</v>
      </c>
      <c r="Q169" s="217">
        <f ca="1">IF(
   tbl_orders[[#This Row],[Week]] = 53,
    IF(
        MONTH(DATE(YEAR(TODAY()), 12, 31)) = 12,
        DATE(YEAR(TODAY()), 12, 31 - WEEKDAY(DATE(YEAR(TODAY()), 12, 31)) + 1),
        DATE(YEAR(TODAY()), 1,tbl_orders[[#This Row],[Week]] * 7 - 2 - WEEKDAY(DATE(YEAR(TODAY()), 1, 1)))
    ),
    DATE(YEAR(TODAY()), 1,tbl_orders[[#This Row],[Week]] * 7 - 2 - WEEKDAY(DATE(YEAR(TODAY()), 1, 1)))
)</f>
        <v>45504</v>
      </c>
    </row>
    <row r="170" spans="3:17" hidden="1" thickBot="1" x14ac:dyDescent="0.65">
      <c r="C170" s="147">
        <v>45140</v>
      </c>
      <c r="D170" s="148" t="s">
        <v>178</v>
      </c>
      <c r="E170" s="148" t="s">
        <v>101</v>
      </c>
      <c r="F170" s="149">
        <v>20</v>
      </c>
      <c r="G170" s="149">
        <v>10</v>
      </c>
      <c r="H170" s="150" t="s">
        <v>99</v>
      </c>
      <c r="I170" s="151"/>
      <c r="J170" s="214">
        <f>tbl_orders[[#This Row],[Purchased_Qty]]-tbl_orders[[#This Row],[Other Rep]]</f>
        <v>10</v>
      </c>
      <c r="K170" s="211">
        <f>YEAR(tbl_orders[[#This Row],[InvoiceDate]])</f>
        <v>2023</v>
      </c>
      <c r="L170" s="210" t="str">
        <f>TEXT(tbl_orders[[#This Row],[InvoiceDate]],"mmm")</f>
        <v>Aug</v>
      </c>
      <c r="M170" s="210">
        <f>SUBTOTAL(3,tbl_orders[[#This Row],[Facility]])</f>
        <v>0</v>
      </c>
      <c r="N170" s="210" t="str">
        <f>INDEX(
      tbl_Customers[Facility Type], MATCH(tbl_orders[[#This Row],[Facility]],tbl_Customers[Facility],0))</f>
        <v>Retail Pharmacies</v>
      </c>
      <c r="O17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70" s="210">
        <f>WEEKNUM(tbl_orders[[#This Row],[InvoiceDate]])</f>
        <v>31</v>
      </c>
      <c r="Q170" s="217">
        <f ca="1">IF(
   tbl_orders[[#This Row],[Week]] = 53,
    IF(
        MONTH(DATE(YEAR(TODAY()), 12, 31)) = 12,
        DATE(YEAR(TODAY()), 12, 31 - WEEKDAY(DATE(YEAR(TODAY()), 12, 31)) + 1),
        DATE(YEAR(TODAY()), 1,tbl_orders[[#This Row],[Week]] * 7 - 2 - WEEKDAY(DATE(YEAR(TODAY()), 1, 1)))
    ),
    DATE(YEAR(TODAY()), 1,tbl_orders[[#This Row],[Week]] * 7 - 2 - WEEKDAY(DATE(YEAR(TODAY()), 1, 1)))
)</f>
        <v>45504</v>
      </c>
    </row>
    <row r="171" spans="3:17" hidden="1" thickBot="1" x14ac:dyDescent="0.65">
      <c r="C171" s="147">
        <v>45141</v>
      </c>
      <c r="D171" s="148" t="s">
        <v>197</v>
      </c>
      <c r="E171" s="148" t="s">
        <v>36</v>
      </c>
      <c r="F171" s="149">
        <v>30</v>
      </c>
      <c r="G171" s="149">
        <v>15</v>
      </c>
      <c r="H171" s="150" t="s">
        <v>213</v>
      </c>
      <c r="I171" s="152"/>
      <c r="J171" s="214">
        <f>tbl_orders[[#This Row],[Purchased_Qty]]-tbl_orders[[#This Row],[Other Rep]]</f>
        <v>15</v>
      </c>
      <c r="K171" s="210">
        <f>YEAR(tbl_orders[[#This Row],[InvoiceDate]])</f>
        <v>2023</v>
      </c>
      <c r="L171" s="210" t="str">
        <f>TEXT(tbl_orders[[#This Row],[InvoiceDate]],"mmm")</f>
        <v>Aug</v>
      </c>
      <c r="M171" s="210">
        <f>SUBTOTAL(3,tbl_orders[[#This Row],[Facility]])</f>
        <v>0</v>
      </c>
      <c r="N171" s="210" t="str">
        <f>INDEX(
      tbl_Customers[Facility Type], MATCH(tbl_orders[[#This Row],[Facility]],tbl_Customers[Facility],0))</f>
        <v>Wholesale Pharmacies</v>
      </c>
      <c r="O17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71" s="210">
        <f>WEEKNUM(tbl_orders[[#This Row],[InvoiceDate]])</f>
        <v>31</v>
      </c>
      <c r="Q171" s="217">
        <f ca="1">IF(
   tbl_orders[[#This Row],[Week]] = 53,
    IF(
        MONTH(DATE(YEAR(TODAY()), 12, 31)) = 12,
        DATE(YEAR(TODAY()), 12, 31 - WEEKDAY(DATE(YEAR(TODAY()), 12, 31)) + 1),
        DATE(YEAR(TODAY()), 1,tbl_orders[[#This Row],[Week]] * 7 - 2 - WEEKDAY(DATE(YEAR(TODAY()), 1, 1)))
    ),
    DATE(YEAR(TODAY()), 1,tbl_orders[[#This Row],[Week]] * 7 - 2 - WEEKDAY(DATE(YEAR(TODAY()), 1, 1)))
)</f>
        <v>45504</v>
      </c>
    </row>
    <row r="172" spans="3:17" hidden="1" thickBot="1" x14ac:dyDescent="0.65">
      <c r="C172" s="147">
        <v>45141</v>
      </c>
      <c r="D172" s="148" t="s">
        <v>183</v>
      </c>
      <c r="E172" s="148" t="s">
        <v>102</v>
      </c>
      <c r="F172" s="149">
        <v>5</v>
      </c>
      <c r="G172" s="149">
        <v>0</v>
      </c>
      <c r="H172" s="150" t="s">
        <v>99</v>
      </c>
      <c r="I172" s="151"/>
      <c r="J172" s="214">
        <f>tbl_orders[[#This Row],[Purchased_Qty]]-tbl_orders[[#This Row],[Other Rep]]</f>
        <v>5</v>
      </c>
      <c r="K172" s="211">
        <f>YEAR(tbl_orders[[#This Row],[InvoiceDate]])</f>
        <v>2023</v>
      </c>
      <c r="L172" s="210" t="str">
        <f>TEXT(tbl_orders[[#This Row],[InvoiceDate]],"mmm")</f>
        <v>Aug</v>
      </c>
      <c r="M172" s="210">
        <f>SUBTOTAL(3,tbl_orders[[#This Row],[Facility]])</f>
        <v>0</v>
      </c>
      <c r="N172" s="210" t="str">
        <f>INDEX(
      tbl_Customers[Facility Type], MATCH(tbl_orders[[#This Row],[Facility]],tbl_Customers[Facility],0))</f>
        <v>Retail Pharmacies</v>
      </c>
      <c r="O17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72" s="210">
        <f>WEEKNUM(tbl_orders[[#This Row],[InvoiceDate]])</f>
        <v>31</v>
      </c>
      <c r="Q172" s="217">
        <f ca="1">IF(
   tbl_orders[[#This Row],[Week]] = 53,
    IF(
        MONTH(DATE(YEAR(TODAY()), 12, 31)) = 12,
        DATE(YEAR(TODAY()), 12, 31 - WEEKDAY(DATE(YEAR(TODAY()), 12, 31)) + 1),
        DATE(YEAR(TODAY()), 1,tbl_orders[[#This Row],[Week]] * 7 - 2 - WEEKDAY(DATE(YEAR(TODAY()), 1, 1)))
    ),
    DATE(YEAR(TODAY()), 1,tbl_orders[[#This Row],[Week]] * 7 - 2 - WEEKDAY(DATE(YEAR(TODAY()), 1, 1)))
)</f>
        <v>45504</v>
      </c>
    </row>
    <row r="173" spans="3:17" hidden="1" thickBot="1" x14ac:dyDescent="0.65">
      <c r="C173" s="147">
        <v>45141</v>
      </c>
      <c r="D173" s="148" t="s">
        <v>147</v>
      </c>
      <c r="E173" s="148" t="s">
        <v>36</v>
      </c>
      <c r="F173" s="149">
        <v>40</v>
      </c>
      <c r="G173" s="149">
        <v>0</v>
      </c>
      <c r="H173" s="150" t="s">
        <v>99</v>
      </c>
      <c r="I173" s="152"/>
      <c r="J173" s="214">
        <f>tbl_orders[[#This Row],[Purchased_Qty]]-tbl_orders[[#This Row],[Other Rep]]</f>
        <v>40</v>
      </c>
      <c r="K173" s="211">
        <f>YEAR(tbl_orders[[#This Row],[InvoiceDate]])</f>
        <v>2023</v>
      </c>
      <c r="L173" s="210" t="str">
        <f>TEXT(tbl_orders[[#This Row],[InvoiceDate]],"mmm")</f>
        <v>Aug</v>
      </c>
      <c r="M173" s="210">
        <f>SUBTOTAL(3,tbl_orders[[#This Row],[Facility]])</f>
        <v>0</v>
      </c>
      <c r="N173" s="210" t="str">
        <f>INDEX(
      tbl_Customers[Facility Type], MATCH(tbl_orders[[#This Row],[Facility]],tbl_Customers[Facility],0))</f>
        <v>Public Hospitals</v>
      </c>
      <c r="O17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73" s="210">
        <f>WEEKNUM(tbl_orders[[#This Row],[InvoiceDate]])</f>
        <v>31</v>
      </c>
      <c r="Q173" s="217">
        <f ca="1">IF(
   tbl_orders[[#This Row],[Week]] = 53,
    IF(
        MONTH(DATE(YEAR(TODAY()), 12, 31)) = 12,
        DATE(YEAR(TODAY()), 12, 31 - WEEKDAY(DATE(YEAR(TODAY()), 12, 31)) + 1),
        DATE(YEAR(TODAY()), 1,tbl_orders[[#This Row],[Week]] * 7 - 2 - WEEKDAY(DATE(YEAR(TODAY()), 1, 1)))
    ),
    DATE(YEAR(TODAY()), 1,tbl_orders[[#This Row],[Week]] * 7 - 2 - WEEKDAY(DATE(YEAR(TODAY()), 1, 1)))
)</f>
        <v>45504</v>
      </c>
    </row>
    <row r="174" spans="3:17" hidden="1" thickBot="1" x14ac:dyDescent="0.65">
      <c r="C174" s="147">
        <v>45141</v>
      </c>
      <c r="D174" s="148" t="s">
        <v>210</v>
      </c>
      <c r="E174" s="148" t="s">
        <v>102</v>
      </c>
      <c r="F174" s="149">
        <v>50</v>
      </c>
      <c r="G174" s="149">
        <v>0</v>
      </c>
      <c r="H174" s="150" t="s">
        <v>99</v>
      </c>
      <c r="I174" s="152"/>
      <c r="J174" s="214">
        <f>tbl_orders[[#This Row],[Purchased_Qty]]-tbl_orders[[#This Row],[Other Rep]]</f>
        <v>50</v>
      </c>
      <c r="K174" s="210">
        <f>YEAR(tbl_orders[[#This Row],[InvoiceDate]])</f>
        <v>2023</v>
      </c>
      <c r="L174" s="210" t="str">
        <f>TEXT(tbl_orders[[#This Row],[InvoiceDate]],"mmm")</f>
        <v>Aug</v>
      </c>
      <c r="M174" s="210">
        <f>SUBTOTAL(3,tbl_orders[[#This Row],[Facility]])</f>
        <v>0</v>
      </c>
      <c r="N174" s="210" t="str">
        <f>INDEX(
      tbl_Customers[Facility Type], MATCH(tbl_orders[[#This Row],[Facility]],tbl_Customers[Facility],0))</f>
        <v>Wholesale Pharmacies</v>
      </c>
      <c r="O17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Jul</v>
      </c>
      <c r="P174" s="210">
        <f>WEEKNUM(tbl_orders[[#This Row],[InvoiceDate]])</f>
        <v>31</v>
      </c>
      <c r="Q174" s="217">
        <f ca="1">IF(
   tbl_orders[[#This Row],[Week]] = 53,
    IF(
        MONTH(DATE(YEAR(TODAY()), 12, 31)) = 12,
        DATE(YEAR(TODAY()), 12, 31 - WEEKDAY(DATE(YEAR(TODAY()), 12, 31)) + 1),
        DATE(YEAR(TODAY()), 1,tbl_orders[[#This Row],[Week]] * 7 - 2 - WEEKDAY(DATE(YEAR(TODAY()), 1, 1)))
    ),
    DATE(YEAR(TODAY()), 1,tbl_orders[[#This Row],[Week]] * 7 - 2 - WEEKDAY(DATE(YEAR(TODAY()), 1, 1)))
)</f>
        <v>45504</v>
      </c>
    </row>
    <row r="175" spans="3:17" hidden="1" thickBot="1" x14ac:dyDescent="0.65">
      <c r="C175" s="147">
        <v>45145</v>
      </c>
      <c r="D175" s="148" t="s">
        <v>187</v>
      </c>
      <c r="E175" s="148" t="s">
        <v>102</v>
      </c>
      <c r="F175" s="149">
        <v>20</v>
      </c>
      <c r="G175" s="149">
        <v>0</v>
      </c>
      <c r="H175" s="150" t="s">
        <v>213</v>
      </c>
      <c r="I175" s="152"/>
      <c r="J175" s="214">
        <f>tbl_orders[[#This Row],[Purchased_Qty]]-tbl_orders[[#This Row],[Other Rep]]</f>
        <v>20</v>
      </c>
      <c r="K175" s="210">
        <f>YEAR(tbl_orders[[#This Row],[InvoiceDate]])</f>
        <v>2023</v>
      </c>
      <c r="L175" s="210" t="str">
        <f>TEXT(tbl_orders[[#This Row],[InvoiceDate]],"mmm")</f>
        <v>Aug</v>
      </c>
      <c r="M175" s="210">
        <f>SUBTOTAL(3,tbl_orders[[#This Row],[Facility]])</f>
        <v>0</v>
      </c>
      <c r="N175" s="210" t="str">
        <f>INDEX(
      tbl_Customers[Facility Type], MATCH(tbl_orders[[#This Row],[Facility]],tbl_Customers[Facility],0))</f>
        <v>Retail Pharmacies</v>
      </c>
      <c r="O17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75" s="210">
        <f>WEEKNUM(tbl_orders[[#This Row],[InvoiceDate]])</f>
        <v>32</v>
      </c>
      <c r="Q175" s="217">
        <f ca="1">IF(
   tbl_orders[[#This Row],[Week]] = 53,
    IF(
        MONTH(DATE(YEAR(TODAY()), 12, 31)) = 12,
        DATE(YEAR(TODAY()), 12, 31 - WEEKDAY(DATE(YEAR(TODAY()), 12, 31)) + 1),
        DATE(YEAR(TODAY()), 1,tbl_orders[[#This Row],[Week]] * 7 - 2 - WEEKDAY(DATE(YEAR(TODAY()), 1, 1)))
    ),
    DATE(YEAR(TODAY()), 1,tbl_orders[[#This Row],[Week]] * 7 - 2 - WEEKDAY(DATE(YEAR(TODAY()), 1, 1)))
)</f>
        <v>45511</v>
      </c>
    </row>
    <row r="176" spans="3:17" hidden="1" thickBot="1" x14ac:dyDescent="0.65">
      <c r="C176" s="147">
        <v>45146</v>
      </c>
      <c r="D176" s="148" t="s">
        <v>173</v>
      </c>
      <c r="E176" s="148" t="s">
        <v>101</v>
      </c>
      <c r="F176" s="149">
        <v>5</v>
      </c>
      <c r="G176" s="149">
        <v>0</v>
      </c>
      <c r="H176" s="150" t="s">
        <v>213</v>
      </c>
      <c r="I176" s="152"/>
      <c r="J176" s="214">
        <f>tbl_orders[[#This Row],[Purchased_Qty]]-tbl_orders[[#This Row],[Other Rep]]</f>
        <v>5</v>
      </c>
      <c r="K176" s="210">
        <f>YEAR(tbl_orders[[#This Row],[InvoiceDate]])</f>
        <v>2023</v>
      </c>
      <c r="L176" s="210" t="str">
        <f>TEXT(tbl_orders[[#This Row],[InvoiceDate]],"mmm")</f>
        <v>Aug</v>
      </c>
      <c r="M176" s="210">
        <f>SUBTOTAL(3,tbl_orders[[#This Row],[Facility]])</f>
        <v>0</v>
      </c>
      <c r="N176" s="210" t="str">
        <f>INDEX(
      tbl_Customers[Facility Type], MATCH(tbl_orders[[#This Row],[Facility]],tbl_Customers[Facility],0))</f>
        <v>Retail Pharmacies</v>
      </c>
      <c r="O17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76" s="210">
        <f>WEEKNUM(tbl_orders[[#This Row],[InvoiceDate]])</f>
        <v>32</v>
      </c>
      <c r="Q176" s="217">
        <f ca="1">IF(
   tbl_orders[[#This Row],[Week]] = 53,
    IF(
        MONTH(DATE(YEAR(TODAY()), 12, 31)) = 12,
        DATE(YEAR(TODAY()), 12, 31 - WEEKDAY(DATE(YEAR(TODAY()), 12, 31)) + 1),
        DATE(YEAR(TODAY()), 1,tbl_orders[[#This Row],[Week]] * 7 - 2 - WEEKDAY(DATE(YEAR(TODAY()), 1, 1)))
    ),
    DATE(YEAR(TODAY()), 1,tbl_orders[[#This Row],[Week]] * 7 - 2 - WEEKDAY(DATE(YEAR(TODAY()), 1, 1)))
)</f>
        <v>45511</v>
      </c>
    </row>
    <row r="177" spans="3:17" hidden="1" thickBot="1" x14ac:dyDescent="0.65">
      <c r="C177" s="147">
        <v>45146</v>
      </c>
      <c r="D177" s="148" t="s">
        <v>173</v>
      </c>
      <c r="E177" s="148" t="s">
        <v>100</v>
      </c>
      <c r="F177" s="149">
        <v>5</v>
      </c>
      <c r="G177" s="149">
        <v>0</v>
      </c>
      <c r="H177" s="150" t="s">
        <v>213</v>
      </c>
      <c r="I177" s="152"/>
      <c r="J177" s="214">
        <f>tbl_orders[[#This Row],[Purchased_Qty]]-tbl_orders[[#This Row],[Other Rep]]</f>
        <v>5</v>
      </c>
      <c r="K177" s="210">
        <f>YEAR(tbl_orders[[#This Row],[InvoiceDate]])</f>
        <v>2023</v>
      </c>
      <c r="L177" s="210" t="str">
        <f>TEXT(tbl_orders[[#This Row],[InvoiceDate]],"mmm")</f>
        <v>Aug</v>
      </c>
      <c r="M177" s="210">
        <f>SUBTOTAL(3,tbl_orders[[#This Row],[Facility]])</f>
        <v>0</v>
      </c>
      <c r="N177" s="210" t="str">
        <f>INDEX(
      tbl_Customers[Facility Type], MATCH(tbl_orders[[#This Row],[Facility]],tbl_Customers[Facility],0))</f>
        <v>Retail Pharmacies</v>
      </c>
      <c r="O17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77" s="210">
        <f>WEEKNUM(tbl_orders[[#This Row],[InvoiceDate]])</f>
        <v>32</v>
      </c>
      <c r="Q177" s="217">
        <f ca="1">IF(
   tbl_orders[[#This Row],[Week]] = 53,
    IF(
        MONTH(DATE(YEAR(TODAY()), 12, 31)) = 12,
        DATE(YEAR(TODAY()), 12, 31 - WEEKDAY(DATE(YEAR(TODAY()), 12, 31)) + 1),
        DATE(YEAR(TODAY()), 1,tbl_orders[[#This Row],[Week]] * 7 - 2 - WEEKDAY(DATE(YEAR(TODAY()), 1, 1)))
    ),
    DATE(YEAR(TODAY()), 1,tbl_orders[[#This Row],[Week]] * 7 - 2 - WEEKDAY(DATE(YEAR(TODAY()), 1, 1)))
)</f>
        <v>45511</v>
      </c>
    </row>
    <row r="178" spans="3:17" hidden="1" thickBot="1" x14ac:dyDescent="0.65">
      <c r="C178" s="147">
        <v>45147</v>
      </c>
      <c r="D178" s="148" t="s">
        <v>82</v>
      </c>
      <c r="E178" s="148" t="s">
        <v>102</v>
      </c>
      <c r="F178" s="149">
        <v>100</v>
      </c>
      <c r="G178" s="149">
        <v>0</v>
      </c>
      <c r="H178" s="150" t="s">
        <v>213</v>
      </c>
      <c r="I178" s="152"/>
      <c r="J178" s="214">
        <f>tbl_orders[[#This Row],[Purchased_Qty]]-tbl_orders[[#This Row],[Other Rep]]</f>
        <v>100</v>
      </c>
      <c r="K178" s="210">
        <f>YEAR(tbl_orders[[#This Row],[InvoiceDate]])</f>
        <v>2023</v>
      </c>
      <c r="L178" s="210" t="str">
        <f>TEXT(tbl_orders[[#This Row],[InvoiceDate]],"mmm")</f>
        <v>Aug</v>
      </c>
      <c r="M178" s="210">
        <f>SUBTOTAL(3,tbl_orders[[#This Row],[Facility]])</f>
        <v>0</v>
      </c>
      <c r="N178" s="210" t="str">
        <f>INDEX(
      tbl_Customers[Facility Type], MATCH(tbl_orders[[#This Row],[Facility]],tbl_Customers[Facility],0))</f>
        <v>Public Hospitals</v>
      </c>
      <c r="O17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78" s="210">
        <f>WEEKNUM(tbl_orders[[#This Row],[InvoiceDate]])</f>
        <v>32</v>
      </c>
      <c r="Q178" s="217">
        <f ca="1">IF(
   tbl_orders[[#This Row],[Week]] = 53,
    IF(
        MONTH(DATE(YEAR(TODAY()), 12, 31)) = 12,
        DATE(YEAR(TODAY()), 12, 31 - WEEKDAY(DATE(YEAR(TODAY()), 12, 31)) + 1),
        DATE(YEAR(TODAY()), 1,tbl_orders[[#This Row],[Week]] * 7 - 2 - WEEKDAY(DATE(YEAR(TODAY()), 1, 1)))
    ),
    DATE(YEAR(TODAY()), 1,tbl_orders[[#This Row],[Week]] * 7 - 2 - WEEKDAY(DATE(YEAR(TODAY()), 1, 1)))
)</f>
        <v>45511</v>
      </c>
    </row>
    <row r="179" spans="3:17" hidden="1" thickBot="1" x14ac:dyDescent="0.65">
      <c r="C179" s="147">
        <v>45147</v>
      </c>
      <c r="D179" s="148" t="s">
        <v>87</v>
      </c>
      <c r="E179" s="148" t="s">
        <v>36</v>
      </c>
      <c r="F179" s="149">
        <v>10</v>
      </c>
      <c r="G179" s="149">
        <v>0</v>
      </c>
      <c r="H179" s="150" t="s">
        <v>213</v>
      </c>
      <c r="I179" s="151"/>
      <c r="J179" s="214">
        <f>tbl_orders[[#This Row],[Purchased_Qty]]-tbl_orders[[#This Row],[Other Rep]]</f>
        <v>10</v>
      </c>
      <c r="K179" s="211">
        <f>YEAR(tbl_orders[[#This Row],[InvoiceDate]])</f>
        <v>2023</v>
      </c>
      <c r="L179" s="210" t="str">
        <f>TEXT(tbl_orders[[#This Row],[InvoiceDate]],"mmm")</f>
        <v>Aug</v>
      </c>
      <c r="M179" s="210">
        <f>SUBTOTAL(3,tbl_orders[[#This Row],[Facility]])</f>
        <v>0</v>
      </c>
      <c r="N179" s="210" t="str">
        <f>INDEX(
      tbl_Customers[Facility Type], MATCH(tbl_orders[[#This Row],[Facility]],tbl_Customers[Facility],0))</f>
        <v>Retail Pharmacies</v>
      </c>
      <c r="O17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79" s="210">
        <f>WEEKNUM(tbl_orders[[#This Row],[InvoiceDate]])</f>
        <v>32</v>
      </c>
      <c r="Q179" s="217">
        <f ca="1">IF(
   tbl_orders[[#This Row],[Week]] = 53,
    IF(
        MONTH(DATE(YEAR(TODAY()), 12, 31)) = 12,
        DATE(YEAR(TODAY()), 12, 31 - WEEKDAY(DATE(YEAR(TODAY()), 12, 31)) + 1),
        DATE(YEAR(TODAY()), 1,tbl_orders[[#This Row],[Week]] * 7 - 2 - WEEKDAY(DATE(YEAR(TODAY()), 1, 1)))
    ),
    DATE(YEAR(TODAY()), 1,tbl_orders[[#This Row],[Week]] * 7 - 2 - WEEKDAY(DATE(YEAR(TODAY()), 1, 1)))
)</f>
        <v>45511</v>
      </c>
    </row>
    <row r="180" spans="3:17" hidden="1" thickBot="1" x14ac:dyDescent="0.65">
      <c r="C180" s="147">
        <v>45147</v>
      </c>
      <c r="D180" s="148" t="s">
        <v>128</v>
      </c>
      <c r="E180" s="148" t="s">
        <v>36</v>
      </c>
      <c r="F180" s="149">
        <v>10</v>
      </c>
      <c r="G180" s="149">
        <v>0</v>
      </c>
      <c r="H180" s="150" t="s">
        <v>213</v>
      </c>
      <c r="I180" s="152"/>
      <c r="J180" s="214">
        <f>tbl_orders[[#This Row],[Purchased_Qty]]-tbl_orders[[#This Row],[Other Rep]]</f>
        <v>10</v>
      </c>
      <c r="K180" s="210">
        <f>YEAR(tbl_orders[[#This Row],[InvoiceDate]])</f>
        <v>2023</v>
      </c>
      <c r="L180" s="210" t="str">
        <f>TEXT(tbl_orders[[#This Row],[InvoiceDate]],"mmm")</f>
        <v>Aug</v>
      </c>
      <c r="M180" s="210">
        <f>SUBTOTAL(3,tbl_orders[[#This Row],[Facility]])</f>
        <v>0</v>
      </c>
      <c r="N180" s="210" t="str">
        <f>INDEX(
      tbl_Customers[Facility Type], MATCH(tbl_orders[[#This Row],[Facility]],tbl_Customers[Facility],0))</f>
        <v>Private Hospitals</v>
      </c>
      <c r="O18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80" s="210">
        <f>WEEKNUM(tbl_orders[[#This Row],[InvoiceDate]])</f>
        <v>32</v>
      </c>
      <c r="Q180" s="217">
        <f ca="1">IF(
   tbl_orders[[#This Row],[Week]] = 53,
    IF(
        MONTH(DATE(YEAR(TODAY()), 12, 31)) = 12,
        DATE(YEAR(TODAY()), 12, 31 - WEEKDAY(DATE(YEAR(TODAY()), 12, 31)) + 1),
        DATE(YEAR(TODAY()), 1,tbl_orders[[#This Row],[Week]] * 7 - 2 - WEEKDAY(DATE(YEAR(TODAY()), 1, 1)))
    ),
    DATE(YEAR(TODAY()), 1,tbl_orders[[#This Row],[Week]] * 7 - 2 - WEEKDAY(DATE(YEAR(TODAY()), 1, 1)))
)</f>
        <v>45511</v>
      </c>
    </row>
    <row r="181" spans="3:17" hidden="1" thickBot="1" x14ac:dyDescent="0.65">
      <c r="C181" s="147">
        <v>45148</v>
      </c>
      <c r="D181" s="148" t="s">
        <v>126</v>
      </c>
      <c r="E181" s="148" t="s">
        <v>102</v>
      </c>
      <c r="F181" s="149">
        <v>50</v>
      </c>
      <c r="G181" s="149">
        <v>0</v>
      </c>
      <c r="H181" s="150" t="s">
        <v>99</v>
      </c>
      <c r="I181" s="151"/>
      <c r="J181" s="214">
        <f>tbl_orders[[#This Row],[Purchased_Qty]]-tbl_orders[[#This Row],[Other Rep]]</f>
        <v>50</v>
      </c>
      <c r="K181" s="211">
        <f>YEAR(tbl_orders[[#This Row],[InvoiceDate]])</f>
        <v>2023</v>
      </c>
      <c r="L181" s="210" t="str">
        <f>TEXT(tbl_orders[[#This Row],[InvoiceDate]],"mmm")</f>
        <v>Aug</v>
      </c>
      <c r="M181" s="210">
        <f>SUBTOTAL(3,tbl_orders[[#This Row],[Facility]])</f>
        <v>0</v>
      </c>
      <c r="N181" s="210" t="str">
        <f>INDEX(
      tbl_Customers[Facility Type], MATCH(tbl_orders[[#This Row],[Facility]],tbl_Customers[Facility],0))</f>
        <v>Public Hospitals</v>
      </c>
      <c r="O18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81" s="210">
        <f>WEEKNUM(tbl_orders[[#This Row],[InvoiceDate]])</f>
        <v>32</v>
      </c>
      <c r="Q181" s="217">
        <f ca="1">IF(
   tbl_orders[[#This Row],[Week]] = 53,
    IF(
        MONTH(DATE(YEAR(TODAY()), 12, 31)) = 12,
        DATE(YEAR(TODAY()), 12, 31 - WEEKDAY(DATE(YEAR(TODAY()), 12, 31)) + 1),
        DATE(YEAR(TODAY()), 1,tbl_orders[[#This Row],[Week]] * 7 - 2 - WEEKDAY(DATE(YEAR(TODAY()), 1, 1)))
    ),
    DATE(YEAR(TODAY()), 1,tbl_orders[[#This Row],[Week]] * 7 - 2 - WEEKDAY(DATE(YEAR(TODAY()), 1, 1)))
)</f>
        <v>45511</v>
      </c>
    </row>
    <row r="182" spans="3:17" hidden="1" thickBot="1" x14ac:dyDescent="0.65">
      <c r="C182" s="147">
        <v>45149</v>
      </c>
      <c r="D182" s="148" t="s">
        <v>199</v>
      </c>
      <c r="E182" s="148" t="s">
        <v>102</v>
      </c>
      <c r="F182" s="149">
        <v>240</v>
      </c>
      <c r="G182" s="149">
        <v>120</v>
      </c>
      <c r="H182" s="150" t="s">
        <v>213</v>
      </c>
      <c r="I182" s="151"/>
      <c r="J182" s="214">
        <f>tbl_orders[[#This Row],[Purchased_Qty]]-tbl_orders[[#This Row],[Other Rep]]</f>
        <v>120</v>
      </c>
      <c r="K182" s="211">
        <f>YEAR(tbl_orders[[#This Row],[InvoiceDate]])</f>
        <v>2023</v>
      </c>
      <c r="L182" s="210" t="str">
        <f>TEXT(tbl_orders[[#This Row],[InvoiceDate]],"mmm")</f>
        <v>Aug</v>
      </c>
      <c r="M182" s="210">
        <f>SUBTOTAL(3,tbl_orders[[#This Row],[Facility]])</f>
        <v>0</v>
      </c>
      <c r="N182" s="210" t="str">
        <f>INDEX(
      tbl_Customers[Facility Type], MATCH(tbl_orders[[#This Row],[Facility]],tbl_Customers[Facility],0))</f>
        <v>Wholesale Pharmacies</v>
      </c>
      <c r="O18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82" s="210">
        <f>WEEKNUM(tbl_orders[[#This Row],[InvoiceDate]])</f>
        <v>32</v>
      </c>
      <c r="Q182" s="217">
        <f ca="1">IF(
   tbl_orders[[#This Row],[Week]] = 53,
    IF(
        MONTH(DATE(YEAR(TODAY()), 12, 31)) = 12,
        DATE(YEAR(TODAY()), 12, 31 - WEEKDAY(DATE(YEAR(TODAY()), 12, 31)) + 1),
        DATE(YEAR(TODAY()), 1,tbl_orders[[#This Row],[Week]] * 7 - 2 - WEEKDAY(DATE(YEAR(TODAY()), 1, 1)))
    ),
    DATE(YEAR(TODAY()), 1,tbl_orders[[#This Row],[Week]] * 7 - 2 - WEEKDAY(DATE(YEAR(TODAY()), 1, 1)))
)</f>
        <v>45511</v>
      </c>
    </row>
    <row r="183" spans="3:17" hidden="1" thickBot="1" x14ac:dyDescent="0.65">
      <c r="C183" s="147">
        <v>45149</v>
      </c>
      <c r="D183" s="148" t="s">
        <v>199</v>
      </c>
      <c r="E183" s="148" t="s">
        <v>101</v>
      </c>
      <c r="F183" s="149">
        <v>160</v>
      </c>
      <c r="G183" s="149">
        <v>80</v>
      </c>
      <c r="H183" s="150" t="s">
        <v>213</v>
      </c>
      <c r="I183" s="152"/>
      <c r="J183" s="214">
        <f>tbl_orders[[#This Row],[Purchased_Qty]]-tbl_orders[[#This Row],[Other Rep]]</f>
        <v>80</v>
      </c>
      <c r="K183" s="210">
        <f>YEAR(tbl_orders[[#This Row],[InvoiceDate]])</f>
        <v>2023</v>
      </c>
      <c r="L183" s="210" t="str">
        <f>TEXT(tbl_orders[[#This Row],[InvoiceDate]],"mmm")</f>
        <v>Aug</v>
      </c>
      <c r="M183" s="210">
        <f>SUBTOTAL(3,tbl_orders[[#This Row],[Facility]])</f>
        <v>0</v>
      </c>
      <c r="N183" s="210" t="str">
        <f>INDEX(
      tbl_Customers[Facility Type], MATCH(tbl_orders[[#This Row],[Facility]],tbl_Customers[Facility],0))</f>
        <v>Wholesale Pharmacies</v>
      </c>
      <c r="O18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83" s="210">
        <f>WEEKNUM(tbl_orders[[#This Row],[InvoiceDate]])</f>
        <v>32</v>
      </c>
      <c r="Q183" s="217">
        <f ca="1">IF(
   tbl_orders[[#This Row],[Week]] = 53,
    IF(
        MONTH(DATE(YEAR(TODAY()), 12, 31)) = 12,
        DATE(YEAR(TODAY()), 12, 31 - WEEKDAY(DATE(YEAR(TODAY()), 12, 31)) + 1),
        DATE(YEAR(TODAY()), 1,tbl_orders[[#This Row],[Week]] * 7 - 2 - WEEKDAY(DATE(YEAR(TODAY()), 1, 1)))
    ),
    DATE(YEAR(TODAY()), 1,tbl_orders[[#This Row],[Week]] * 7 - 2 - WEEKDAY(DATE(YEAR(TODAY()), 1, 1)))
)</f>
        <v>45511</v>
      </c>
    </row>
    <row r="184" spans="3:17" hidden="1" thickBot="1" x14ac:dyDescent="0.65">
      <c r="C184" s="147">
        <v>45149</v>
      </c>
      <c r="D184" s="148" t="s">
        <v>199</v>
      </c>
      <c r="E184" s="148" t="s">
        <v>36</v>
      </c>
      <c r="F184" s="149">
        <v>50</v>
      </c>
      <c r="G184" s="149">
        <v>25</v>
      </c>
      <c r="H184" s="150" t="s">
        <v>213</v>
      </c>
      <c r="I184" s="152"/>
      <c r="J184" s="214">
        <f>tbl_orders[[#This Row],[Purchased_Qty]]-tbl_orders[[#This Row],[Other Rep]]</f>
        <v>25</v>
      </c>
      <c r="K184" s="210">
        <f>YEAR(tbl_orders[[#This Row],[InvoiceDate]])</f>
        <v>2023</v>
      </c>
      <c r="L184" s="210" t="str">
        <f>TEXT(tbl_orders[[#This Row],[InvoiceDate]],"mmm")</f>
        <v>Aug</v>
      </c>
      <c r="M184" s="210">
        <f>SUBTOTAL(3,tbl_orders[[#This Row],[Facility]])</f>
        <v>0</v>
      </c>
      <c r="N184" s="210" t="str">
        <f>INDEX(
      tbl_Customers[Facility Type], MATCH(tbl_orders[[#This Row],[Facility]],tbl_Customers[Facility],0))</f>
        <v>Wholesale Pharmacies</v>
      </c>
      <c r="O18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84" s="210">
        <f>WEEKNUM(tbl_orders[[#This Row],[InvoiceDate]])</f>
        <v>32</v>
      </c>
      <c r="Q184" s="217">
        <f ca="1">IF(
   tbl_orders[[#This Row],[Week]] = 53,
    IF(
        MONTH(DATE(YEAR(TODAY()), 12, 31)) = 12,
        DATE(YEAR(TODAY()), 12, 31 - WEEKDAY(DATE(YEAR(TODAY()), 12, 31)) + 1),
        DATE(YEAR(TODAY()), 1,tbl_orders[[#This Row],[Week]] * 7 - 2 - WEEKDAY(DATE(YEAR(TODAY()), 1, 1)))
    ),
    DATE(YEAR(TODAY()), 1,tbl_orders[[#This Row],[Week]] * 7 - 2 - WEEKDAY(DATE(YEAR(TODAY()), 1, 1)))
)</f>
        <v>45511</v>
      </c>
    </row>
    <row r="185" spans="3:17" hidden="1" thickBot="1" x14ac:dyDescent="0.65">
      <c r="C185" s="147">
        <v>45149</v>
      </c>
      <c r="D185" s="148" t="s">
        <v>96</v>
      </c>
      <c r="E185" s="148" t="s">
        <v>36</v>
      </c>
      <c r="F185" s="149">
        <v>10</v>
      </c>
      <c r="G185" s="149">
        <v>5</v>
      </c>
      <c r="H185" s="150" t="s">
        <v>99</v>
      </c>
      <c r="I185" s="151"/>
      <c r="J185" s="214">
        <f>tbl_orders[[#This Row],[Purchased_Qty]]-tbl_orders[[#This Row],[Other Rep]]</f>
        <v>5</v>
      </c>
      <c r="K185" s="211">
        <f>YEAR(tbl_orders[[#This Row],[InvoiceDate]])</f>
        <v>2023</v>
      </c>
      <c r="L185" s="210" t="str">
        <f>TEXT(tbl_orders[[#This Row],[InvoiceDate]],"mmm")</f>
        <v>Aug</v>
      </c>
      <c r="M185" s="210">
        <f>SUBTOTAL(3,tbl_orders[[#This Row],[Facility]])</f>
        <v>0</v>
      </c>
      <c r="N185" s="210" t="str">
        <f>INDEX(
      tbl_Customers[Facility Type], MATCH(tbl_orders[[#This Row],[Facility]],tbl_Customers[Facility],0))</f>
        <v>Retail Pharmacies</v>
      </c>
      <c r="O18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85" s="210">
        <f>WEEKNUM(tbl_orders[[#This Row],[InvoiceDate]])</f>
        <v>32</v>
      </c>
      <c r="Q185" s="217">
        <f ca="1">IF(
   tbl_orders[[#This Row],[Week]] = 53,
    IF(
        MONTH(DATE(YEAR(TODAY()), 12, 31)) = 12,
        DATE(YEAR(TODAY()), 12, 31 - WEEKDAY(DATE(YEAR(TODAY()), 12, 31)) + 1),
        DATE(YEAR(TODAY()), 1,tbl_orders[[#This Row],[Week]] * 7 - 2 - WEEKDAY(DATE(YEAR(TODAY()), 1, 1)))
    ),
    DATE(YEAR(TODAY()), 1,tbl_orders[[#This Row],[Week]] * 7 - 2 - WEEKDAY(DATE(YEAR(TODAY()), 1, 1)))
)</f>
        <v>45511</v>
      </c>
    </row>
    <row r="186" spans="3:17" hidden="1" thickBot="1" x14ac:dyDescent="0.65">
      <c r="C186" s="147">
        <v>45153</v>
      </c>
      <c r="D186" s="148" t="s">
        <v>198</v>
      </c>
      <c r="E186" s="148" t="s">
        <v>100</v>
      </c>
      <c r="F186" s="149">
        <v>15</v>
      </c>
      <c r="G186" s="149">
        <v>8</v>
      </c>
      <c r="H186" s="150" t="s">
        <v>213</v>
      </c>
      <c r="I186" s="152"/>
      <c r="J186" s="214">
        <f>tbl_orders[[#This Row],[Purchased_Qty]]-tbl_orders[[#This Row],[Other Rep]]</f>
        <v>7</v>
      </c>
      <c r="K186" s="210">
        <f>YEAR(tbl_orders[[#This Row],[InvoiceDate]])</f>
        <v>2023</v>
      </c>
      <c r="L186" s="210" t="str">
        <f>TEXT(tbl_orders[[#This Row],[InvoiceDate]],"mmm")</f>
        <v>Aug</v>
      </c>
      <c r="M186" s="210">
        <f>SUBTOTAL(3,tbl_orders[[#This Row],[Facility]])</f>
        <v>0</v>
      </c>
      <c r="N186" s="210" t="str">
        <f>INDEX(
      tbl_Customers[Facility Type], MATCH(tbl_orders[[#This Row],[Facility]],tbl_Customers[Facility],0))</f>
        <v>Wholesale Pharmacies</v>
      </c>
      <c r="O18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86" s="210">
        <f>WEEKNUM(tbl_orders[[#This Row],[InvoiceDate]])</f>
        <v>33</v>
      </c>
      <c r="Q186" s="217">
        <f ca="1">IF(
   tbl_orders[[#This Row],[Week]] = 53,
    IF(
        MONTH(DATE(YEAR(TODAY()), 12, 31)) = 12,
        DATE(YEAR(TODAY()), 12, 31 - WEEKDAY(DATE(YEAR(TODAY()), 12, 31)) + 1),
        DATE(YEAR(TODAY()), 1,tbl_orders[[#This Row],[Week]] * 7 - 2 - WEEKDAY(DATE(YEAR(TODAY()), 1, 1)))
    ),
    DATE(YEAR(TODAY()), 1,tbl_orders[[#This Row],[Week]] * 7 - 2 - WEEKDAY(DATE(YEAR(TODAY()), 1, 1)))
)</f>
        <v>45518</v>
      </c>
    </row>
    <row r="187" spans="3:17" hidden="1" thickBot="1" x14ac:dyDescent="0.65">
      <c r="C187" s="147">
        <v>45153</v>
      </c>
      <c r="D187" s="148" t="s">
        <v>198</v>
      </c>
      <c r="E187" s="148" t="s">
        <v>102</v>
      </c>
      <c r="F187" s="149">
        <v>50</v>
      </c>
      <c r="G187" s="149">
        <v>25</v>
      </c>
      <c r="H187" s="150" t="s">
        <v>99</v>
      </c>
      <c r="I187" s="152"/>
      <c r="J187" s="214">
        <f>tbl_orders[[#This Row],[Purchased_Qty]]-tbl_orders[[#This Row],[Other Rep]]</f>
        <v>25</v>
      </c>
      <c r="K187" s="210">
        <f>YEAR(tbl_orders[[#This Row],[InvoiceDate]])</f>
        <v>2023</v>
      </c>
      <c r="L187" s="210" t="str">
        <f>TEXT(tbl_orders[[#This Row],[InvoiceDate]],"mmm")</f>
        <v>Aug</v>
      </c>
      <c r="M187" s="210">
        <f>SUBTOTAL(3,tbl_orders[[#This Row],[Facility]])</f>
        <v>0</v>
      </c>
      <c r="N187" s="210" t="str">
        <f>INDEX(
      tbl_Customers[Facility Type], MATCH(tbl_orders[[#This Row],[Facility]],tbl_Customers[Facility],0))</f>
        <v>Wholesale Pharmacies</v>
      </c>
      <c r="O18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87" s="210">
        <f>WEEKNUM(tbl_orders[[#This Row],[InvoiceDate]])</f>
        <v>33</v>
      </c>
      <c r="Q187" s="217">
        <f ca="1">IF(
   tbl_orders[[#This Row],[Week]] = 53,
    IF(
        MONTH(DATE(YEAR(TODAY()), 12, 31)) = 12,
        DATE(YEAR(TODAY()), 12, 31 - WEEKDAY(DATE(YEAR(TODAY()), 12, 31)) + 1),
        DATE(YEAR(TODAY()), 1,tbl_orders[[#This Row],[Week]] * 7 - 2 - WEEKDAY(DATE(YEAR(TODAY()), 1, 1)))
    ),
    DATE(YEAR(TODAY()), 1,tbl_orders[[#This Row],[Week]] * 7 - 2 - WEEKDAY(DATE(YEAR(TODAY()), 1, 1)))
)</f>
        <v>45518</v>
      </c>
    </row>
    <row r="188" spans="3:17" hidden="1" thickBot="1" x14ac:dyDescent="0.65">
      <c r="C188" s="147">
        <v>45153</v>
      </c>
      <c r="D188" s="148" t="s">
        <v>136</v>
      </c>
      <c r="E188" s="148" t="s">
        <v>36</v>
      </c>
      <c r="F188" s="149">
        <v>20</v>
      </c>
      <c r="G188" s="149">
        <v>0</v>
      </c>
      <c r="H188" s="150" t="s">
        <v>99</v>
      </c>
      <c r="I188" s="152"/>
      <c r="J188" s="214">
        <f>tbl_orders[[#This Row],[Purchased_Qty]]-tbl_orders[[#This Row],[Other Rep]]</f>
        <v>20</v>
      </c>
      <c r="K188" s="210">
        <f>YEAR(tbl_orders[[#This Row],[InvoiceDate]])</f>
        <v>2023</v>
      </c>
      <c r="L188" s="210" t="str">
        <f>TEXT(tbl_orders[[#This Row],[InvoiceDate]],"mmm")</f>
        <v>Aug</v>
      </c>
      <c r="M188" s="210">
        <f>SUBTOTAL(3,tbl_orders[[#This Row],[Facility]])</f>
        <v>0</v>
      </c>
      <c r="N188" s="210" t="str">
        <f>INDEX(
      tbl_Customers[Facility Type], MATCH(tbl_orders[[#This Row],[Facility]],tbl_Customers[Facility],0))</f>
        <v>Private Hospitals</v>
      </c>
      <c r="O18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88" s="210">
        <f>WEEKNUM(tbl_orders[[#This Row],[InvoiceDate]])</f>
        <v>33</v>
      </c>
      <c r="Q188" s="217">
        <f ca="1">IF(
   tbl_orders[[#This Row],[Week]] = 53,
    IF(
        MONTH(DATE(YEAR(TODAY()), 12, 31)) = 12,
        DATE(YEAR(TODAY()), 12, 31 - WEEKDAY(DATE(YEAR(TODAY()), 12, 31)) + 1),
        DATE(YEAR(TODAY()), 1,tbl_orders[[#This Row],[Week]] * 7 - 2 - WEEKDAY(DATE(YEAR(TODAY()), 1, 1)))
    ),
    DATE(YEAR(TODAY()), 1,tbl_orders[[#This Row],[Week]] * 7 - 2 - WEEKDAY(DATE(YEAR(TODAY()), 1, 1)))
)</f>
        <v>45518</v>
      </c>
    </row>
    <row r="189" spans="3:17" hidden="1" thickBot="1" x14ac:dyDescent="0.65">
      <c r="C189" s="147">
        <v>45153</v>
      </c>
      <c r="D189" s="148" t="s">
        <v>146</v>
      </c>
      <c r="E189" s="148" t="s">
        <v>102</v>
      </c>
      <c r="F189" s="149">
        <v>336</v>
      </c>
      <c r="G189" s="149">
        <v>0</v>
      </c>
      <c r="H189" s="150" t="s">
        <v>99</v>
      </c>
      <c r="I189" s="151"/>
      <c r="J189" s="214">
        <f>tbl_orders[[#This Row],[Purchased_Qty]]-tbl_orders[[#This Row],[Other Rep]]</f>
        <v>336</v>
      </c>
      <c r="K189" s="211">
        <f>YEAR(tbl_orders[[#This Row],[InvoiceDate]])</f>
        <v>2023</v>
      </c>
      <c r="L189" s="210" t="str">
        <f>TEXT(tbl_orders[[#This Row],[InvoiceDate]],"mmm")</f>
        <v>Aug</v>
      </c>
      <c r="M189" s="210">
        <f>SUBTOTAL(3,tbl_orders[[#This Row],[Facility]])</f>
        <v>0</v>
      </c>
      <c r="N189" s="210" t="str">
        <f>INDEX(
      tbl_Customers[Facility Type], MATCH(tbl_orders[[#This Row],[Facility]],tbl_Customers[Facility],0))</f>
        <v>Private Hospitals</v>
      </c>
      <c r="O18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89" s="210">
        <f>WEEKNUM(tbl_orders[[#This Row],[InvoiceDate]])</f>
        <v>33</v>
      </c>
      <c r="Q189" s="217">
        <f ca="1">IF(
   tbl_orders[[#This Row],[Week]] = 53,
    IF(
        MONTH(DATE(YEAR(TODAY()), 12, 31)) = 12,
        DATE(YEAR(TODAY()), 12, 31 - WEEKDAY(DATE(YEAR(TODAY()), 12, 31)) + 1),
        DATE(YEAR(TODAY()), 1,tbl_orders[[#This Row],[Week]] * 7 - 2 - WEEKDAY(DATE(YEAR(TODAY()), 1, 1)))
    ),
    DATE(YEAR(TODAY()), 1,tbl_orders[[#This Row],[Week]] * 7 - 2 - WEEKDAY(DATE(YEAR(TODAY()), 1, 1)))
)</f>
        <v>45518</v>
      </c>
    </row>
    <row r="190" spans="3:17" hidden="1" thickBot="1" x14ac:dyDescent="0.65">
      <c r="C190" s="147">
        <v>45154</v>
      </c>
      <c r="D190" s="148" t="s">
        <v>133</v>
      </c>
      <c r="E190" s="148" t="s">
        <v>102</v>
      </c>
      <c r="F190" s="149">
        <v>15</v>
      </c>
      <c r="G190" s="149">
        <v>0</v>
      </c>
      <c r="H190" s="150" t="s">
        <v>99</v>
      </c>
      <c r="I190" s="151"/>
      <c r="J190" s="214">
        <f>tbl_orders[[#This Row],[Purchased_Qty]]-tbl_orders[[#This Row],[Other Rep]]</f>
        <v>15</v>
      </c>
      <c r="K190" s="211">
        <f>YEAR(tbl_orders[[#This Row],[InvoiceDate]])</f>
        <v>2023</v>
      </c>
      <c r="L190" s="210" t="str">
        <f>TEXT(tbl_orders[[#This Row],[InvoiceDate]],"mmm")</f>
        <v>Aug</v>
      </c>
      <c r="M190" s="210">
        <f>SUBTOTAL(3,tbl_orders[[#This Row],[Facility]])</f>
        <v>0</v>
      </c>
      <c r="N190" s="210" t="str">
        <f>INDEX(
      tbl_Customers[Facility Type], MATCH(tbl_orders[[#This Row],[Facility]],tbl_Customers[Facility],0))</f>
        <v>Private Hospitals</v>
      </c>
      <c r="O19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90" s="210">
        <f>WEEKNUM(tbl_orders[[#This Row],[InvoiceDate]])</f>
        <v>33</v>
      </c>
      <c r="Q190" s="217">
        <f ca="1">IF(
   tbl_orders[[#This Row],[Week]] = 53,
    IF(
        MONTH(DATE(YEAR(TODAY()), 12, 31)) = 12,
        DATE(YEAR(TODAY()), 12, 31 - WEEKDAY(DATE(YEAR(TODAY()), 12, 31)) + 1),
        DATE(YEAR(TODAY()), 1,tbl_orders[[#This Row],[Week]] * 7 - 2 - WEEKDAY(DATE(YEAR(TODAY()), 1, 1)))
    ),
    DATE(YEAR(TODAY()), 1,tbl_orders[[#This Row],[Week]] * 7 - 2 - WEEKDAY(DATE(YEAR(TODAY()), 1, 1)))
)</f>
        <v>45518</v>
      </c>
    </row>
    <row r="191" spans="3:17" hidden="1" thickBot="1" x14ac:dyDescent="0.65">
      <c r="C191" s="147">
        <v>45154</v>
      </c>
      <c r="D191" s="148" t="s">
        <v>147</v>
      </c>
      <c r="E191" s="148" t="s">
        <v>36</v>
      </c>
      <c r="F191" s="149">
        <v>100</v>
      </c>
      <c r="G191" s="149">
        <v>0</v>
      </c>
      <c r="H191" s="150" t="s">
        <v>213</v>
      </c>
      <c r="I191" s="151"/>
      <c r="J191" s="214">
        <f>tbl_orders[[#This Row],[Purchased_Qty]]-tbl_orders[[#This Row],[Other Rep]]</f>
        <v>100</v>
      </c>
      <c r="K191" s="211">
        <f>YEAR(tbl_orders[[#This Row],[InvoiceDate]])</f>
        <v>2023</v>
      </c>
      <c r="L191" s="210" t="str">
        <f>TEXT(tbl_orders[[#This Row],[InvoiceDate]],"mmm")</f>
        <v>Aug</v>
      </c>
      <c r="M191" s="210">
        <f>SUBTOTAL(3,tbl_orders[[#This Row],[Facility]])</f>
        <v>0</v>
      </c>
      <c r="N191" s="210" t="str">
        <f>INDEX(
      tbl_Customers[Facility Type], MATCH(tbl_orders[[#This Row],[Facility]],tbl_Customers[Facility],0))</f>
        <v>Public Hospitals</v>
      </c>
      <c r="O19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91" s="210">
        <f>WEEKNUM(tbl_orders[[#This Row],[InvoiceDate]])</f>
        <v>33</v>
      </c>
      <c r="Q191" s="217">
        <f ca="1">IF(
   tbl_orders[[#This Row],[Week]] = 53,
    IF(
        MONTH(DATE(YEAR(TODAY()), 12, 31)) = 12,
        DATE(YEAR(TODAY()), 12, 31 - WEEKDAY(DATE(YEAR(TODAY()), 12, 31)) + 1),
        DATE(YEAR(TODAY()), 1,tbl_orders[[#This Row],[Week]] * 7 - 2 - WEEKDAY(DATE(YEAR(TODAY()), 1, 1)))
    ),
    DATE(YEAR(TODAY()), 1,tbl_orders[[#This Row],[Week]] * 7 - 2 - WEEKDAY(DATE(YEAR(TODAY()), 1, 1)))
)</f>
        <v>45518</v>
      </c>
    </row>
    <row r="192" spans="3:17" hidden="1" thickBot="1" x14ac:dyDescent="0.65">
      <c r="C192" s="147">
        <v>45155</v>
      </c>
      <c r="D192" s="148" t="s">
        <v>196</v>
      </c>
      <c r="E192" s="148" t="s">
        <v>100</v>
      </c>
      <c r="F192" s="149">
        <v>30</v>
      </c>
      <c r="G192" s="149">
        <v>15</v>
      </c>
      <c r="H192" s="150" t="s">
        <v>213</v>
      </c>
      <c r="I192" s="152"/>
      <c r="J192" s="214">
        <f>tbl_orders[[#This Row],[Purchased_Qty]]-tbl_orders[[#This Row],[Other Rep]]</f>
        <v>15</v>
      </c>
      <c r="K192" s="210">
        <f>YEAR(tbl_orders[[#This Row],[InvoiceDate]])</f>
        <v>2023</v>
      </c>
      <c r="L192" s="210" t="str">
        <f>TEXT(tbl_orders[[#This Row],[InvoiceDate]],"mmm")</f>
        <v>Aug</v>
      </c>
      <c r="M192" s="210">
        <f>SUBTOTAL(3,tbl_orders[[#This Row],[Facility]])</f>
        <v>0</v>
      </c>
      <c r="N192" s="210" t="str">
        <f>INDEX(
      tbl_Customers[Facility Type], MATCH(tbl_orders[[#This Row],[Facility]],tbl_Customers[Facility],0))</f>
        <v>Wholesale Pharmacies</v>
      </c>
      <c r="O19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92" s="210">
        <f>WEEKNUM(tbl_orders[[#This Row],[InvoiceDate]])</f>
        <v>33</v>
      </c>
      <c r="Q192" s="217">
        <f ca="1">IF(
   tbl_orders[[#This Row],[Week]] = 53,
    IF(
        MONTH(DATE(YEAR(TODAY()), 12, 31)) = 12,
        DATE(YEAR(TODAY()), 12, 31 - WEEKDAY(DATE(YEAR(TODAY()), 12, 31)) + 1),
        DATE(YEAR(TODAY()), 1,tbl_orders[[#This Row],[Week]] * 7 - 2 - WEEKDAY(DATE(YEAR(TODAY()), 1, 1)))
    ),
    DATE(YEAR(TODAY()), 1,tbl_orders[[#This Row],[Week]] * 7 - 2 - WEEKDAY(DATE(YEAR(TODAY()), 1, 1)))
)</f>
        <v>45518</v>
      </c>
    </row>
    <row r="193" spans="3:17" hidden="1" thickBot="1" x14ac:dyDescent="0.65">
      <c r="C193" s="147">
        <v>45155</v>
      </c>
      <c r="D193" s="148" t="s">
        <v>196</v>
      </c>
      <c r="E193" s="148" t="s">
        <v>36</v>
      </c>
      <c r="F193" s="149">
        <v>100</v>
      </c>
      <c r="G193" s="149">
        <v>50</v>
      </c>
      <c r="H193" s="150" t="s">
        <v>213</v>
      </c>
      <c r="I193" s="152"/>
      <c r="J193" s="214">
        <f>tbl_orders[[#This Row],[Purchased_Qty]]-tbl_orders[[#This Row],[Other Rep]]</f>
        <v>50</v>
      </c>
      <c r="K193" s="210">
        <f>YEAR(tbl_orders[[#This Row],[InvoiceDate]])</f>
        <v>2023</v>
      </c>
      <c r="L193" s="210" t="str">
        <f>TEXT(tbl_orders[[#This Row],[InvoiceDate]],"mmm")</f>
        <v>Aug</v>
      </c>
      <c r="M193" s="210">
        <f>SUBTOTAL(3,tbl_orders[[#This Row],[Facility]])</f>
        <v>0</v>
      </c>
      <c r="N193" s="210" t="str">
        <f>INDEX(
      tbl_Customers[Facility Type], MATCH(tbl_orders[[#This Row],[Facility]],tbl_Customers[Facility],0))</f>
        <v>Wholesale Pharmacies</v>
      </c>
      <c r="O19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93" s="210">
        <f>WEEKNUM(tbl_orders[[#This Row],[InvoiceDate]])</f>
        <v>33</v>
      </c>
      <c r="Q193" s="217">
        <f ca="1">IF(
   tbl_orders[[#This Row],[Week]] = 53,
    IF(
        MONTH(DATE(YEAR(TODAY()), 12, 31)) = 12,
        DATE(YEAR(TODAY()), 12, 31 - WEEKDAY(DATE(YEAR(TODAY()), 12, 31)) + 1),
        DATE(YEAR(TODAY()), 1,tbl_orders[[#This Row],[Week]] * 7 - 2 - WEEKDAY(DATE(YEAR(TODAY()), 1, 1)))
    ),
    DATE(YEAR(TODAY()), 1,tbl_orders[[#This Row],[Week]] * 7 - 2 - WEEKDAY(DATE(YEAR(TODAY()), 1, 1)))
)</f>
        <v>45518</v>
      </c>
    </row>
    <row r="194" spans="3:17" hidden="1" thickBot="1" x14ac:dyDescent="0.65">
      <c r="C194" s="147">
        <v>45159</v>
      </c>
      <c r="D194" s="148" t="s">
        <v>616</v>
      </c>
      <c r="E194" s="148" t="s">
        <v>102</v>
      </c>
      <c r="F194" s="149">
        <v>30</v>
      </c>
      <c r="G194" s="149">
        <v>0</v>
      </c>
      <c r="H194" s="150" t="s">
        <v>213</v>
      </c>
      <c r="I194" s="152"/>
      <c r="J194" s="214">
        <f>tbl_orders[[#This Row],[Purchased_Qty]]-tbl_orders[[#This Row],[Other Rep]]</f>
        <v>30</v>
      </c>
      <c r="K194" s="210">
        <f>YEAR(tbl_orders[[#This Row],[InvoiceDate]])</f>
        <v>2023</v>
      </c>
      <c r="L194" s="210" t="str">
        <f>TEXT(tbl_orders[[#This Row],[InvoiceDate]],"mmm")</f>
        <v>Aug</v>
      </c>
      <c r="M194" s="210">
        <f>SUBTOTAL(3,tbl_orders[[#This Row],[Facility]])</f>
        <v>0</v>
      </c>
      <c r="N194" s="210" t="str">
        <f>INDEX(
      tbl_Customers[Facility Type], MATCH(tbl_orders[[#This Row],[Facility]],tbl_Customers[Facility],0))</f>
        <v>Public Hospitals</v>
      </c>
      <c r="O19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94" s="210">
        <f>WEEKNUM(tbl_orders[[#This Row],[InvoiceDate]])</f>
        <v>34</v>
      </c>
      <c r="Q194" s="217">
        <f ca="1">IF(
   tbl_orders[[#This Row],[Week]] = 53,
    IF(
        MONTH(DATE(YEAR(TODAY()), 12, 31)) = 12,
        DATE(YEAR(TODAY()), 12, 31 - WEEKDAY(DATE(YEAR(TODAY()), 12, 31)) + 1),
        DATE(YEAR(TODAY()), 1,tbl_orders[[#This Row],[Week]] * 7 - 2 - WEEKDAY(DATE(YEAR(TODAY()), 1, 1)))
    ),
    DATE(YEAR(TODAY()), 1,tbl_orders[[#This Row],[Week]] * 7 - 2 - WEEKDAY(DATE(YEAR(TODAY()), 1, 1)))
)</f>
        <v>45525</v>
      </c>
    </row>
    <row r="195" spans="3:17" hidden="1" thickBot="1" x14ac:dyDescent="0.65">
      <c r="C195" s="147">
        <v>45160</v>
      </c>
      <c r="D195" s="148" t="s">
        <v>87</v>
      </c>
      <c r="E195" s="148" t="s">
        <v>102</v>
      </c>
      <c r="F195" s="149">
        <v>20</v>
      </c>
      <c r="G195" s="149">
        <v>0</v>
      </c>
      <c r="H195" s="150" t="s">
        <v>99</v>
      </c>
      <c r="I195" s="151"/>
      <c r="J195" s="214">
        <f>tbl_orders[[#This Row],[Purchased_Qty]]-tbl_orders[[#This Row],[Other Rep]]</f>
        <v>20</v>
      </c>
      <c r="K195" s="211">
        <f>YEAR(tbl_orders[[#This Row],[InvoiceDate]])</f>
        <v>2023</v>
      </c>
      <c r="L195" s="210" t="str">
        <f>TEXT(tbl_orders[[#This Row],[InvoiceDate]],"mmm")</f>
        <v>Aug</v>
      </c>
      <c r="M195" s="210">
        <f>SUBTOTAL(3,tbl_orders[[#This Row],[Facility]])</f>
        <v>0</v>
      </c>
      <c r="N195" s="210" t="str">
        <f>INDEX(
      tbl_Customers[Facility Type], MATCH(tbl_orders[[#This Row],[Facility]],tbl_Customers[Facility],0))</f>
        <v>Retail Pharmacies</v>
      </c>
      <c r="O19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95" s="210">
        <f>WEEKNUM(tbl_orders[[#This Row],[InvoiceDate]])</f>
        <v>34</v>
      </c>
      <c r="Q195" s="217">
        <f ca="1">IF(
   tbl_orders[[#This Row],[Week]] = 53,
    IF(
        MONTH(DATE(YEAR(TODAY()), 12, 31)) = 12,
        DATE(YEAR(TODAY()), 12, 31 - WEEKDAY(DATE(YEAR(TODAY()), 12, 31)) + 1),
        DATE(YEAR(TODAY()), 1,tbl_orders[[#This Row],[Week]] * 7 - 2 - WEEKDAY(DATE(YEAR(TODAY()), 1, 1)))
    ),
    DATE(YEAR(TODAY()), 1,tbl_orders[[#This Row],[Week]] * 7 - 2 - WEEKDAY(DATE(YEAR(TODAY()), 1, 1)))
)</f>
        <v>45525</v>
      </c>
    </row>
    <row r="196" spans="3:17" hidden="1" thickBot="1" x14ac:dyDescent="0.65">
      <c r="C196" s="147">
        <v>45160</v>
      </c>
      <c r="D196" s="148" t="s">
        <v>92</v>
      </c>
      <c r="E196" s="148" t="s">
        <v>102</v>
      </c>
      <c r="F196" s="149">
        <v>40</v>
      </c>
      <c r="G196" s="149">
        <v>0</v>
      </c>
      <c r="H196" s="150" t="s">
        <v>99</v>
      </c>
      <c r="I196" s="151"/>
      <c r="J196" s="214">
        <f>tbl_orders[[#This Row],[Purchased_Qty]]-tbl_orders[[#This Row],[Other Rep]]</f>
        <v>40</v>
      </c>
      <c r="K196" s="211">
        <f>YEAR(tbl_orders[[#This Row],[InvoiceDate]])</f>
        <v>2023</v>
      </c>
      <c r="L196" s="210" t="str">
        <f>TEXT(tbl_orders[[#This Row],[InvoiceDate]],"mmm")</f>
        <v>Aug</v>
      </c>
      <c r="M196" s="210">
        <f>SUBTOTAL(3,tbl_orders[[#This Row],[Facility]])</f>
        <v>0</v>
      </c>
      <c r="N196" s="210" t="str">
        <f>INDEX(
      tbl_Customers[Facility Type], MATCH(tbl_orders[[#This Row],[Facility]],tbl_Customers[Facility],0))</f>
        <v>Retail Pharmacies</v>
      </c>
      <c r="O19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96" s="210">
        <f>WEEKNUM(tbl_orders[[#This Row],[InvoiceDate]])</f>
        <v>34</v>
      </c>
      <c r="Q196" s="217">
        <f ca="1">IF(
   tbl_orders[[#This Row],[Week]] = 53,
    IF(
        MONTH(DATE(YEAR(TODAY()), 12, 31)) = 12,
        DATE(YEAR(TODAY()), 12, 31 - WEEKDAY(DATE(YEAR(TODAY()), 12, 31)) + 1),
        DATE(YEAR(TODAY()), 1,tbl_orders[[#This Row],[Week]] * 7 - 2 - WEEKDAY(DATE(YEAR(TODAY()), 1, 1)))
    ),
    DATE(YEAR(TODAY()), 1,tbl_orders[[#This Row],[Week]] * 7 - 2 - WEEKDAY(DATE(YEAR(TODAY()), 1, 1)))
)</f>
        <v>45525</v>
      </c>
    </row>
    <row r="197" spans="3:17" hidden="1" thickBot="1" x14ac:dyDescent="0.65">
      <c r="C197" s="147">
        <v>45163</v>
      </c>
      <c r="D197" s="148" t="s">
        <v>124</v>
      </c>
      <c r="E197" s="148" t="s">
        <v>100</v>
      </c>
      <c r="F197" s="149">
        <v>5</v>
      </c>
      <c r="G197" s="149">
        <v>0</v>
      </c>
      <c r="H197" s="150" t="s">
        <v>99</v>
      </c>
      <c r="I197" s="151"/>
      <c r="J197" s="214">
        <f>tbl_orders[[#This Row],[Purchased_Qty]]-tbl_orders[[#This Row],[Other Rep]]</f>
        <v>5</v>
      </c>
      <c r="K197" s="211">
        <f>YEAR(tbl_orders[[#This Row],[InvoiceDate]])</f>
        <v>2023</v>
      </c>
      <c r="L197" s="210" t="str">
        <f>TEXT(tbl_orders[[#This Row],[InvoiceDate]],"mmm")</f>
        <v>Aug</v>
      </c>
      <c r="M197" s="210">
        <f>SUBTOTAL(3,tbl_orders[[#This Row],[Facility]])</f>
        <v>0</v>
      </c>
      <c r="N197" s="210" t="str">
        <f>INDEX(
      tbl_Customers[Facility Type], MATCH(tbl_orders[[#This Row],[Facility]],tbl_Customers[Facility],0))</f>
        <v>Private Hospitals</v>
      </c>
      <c r="O19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97" s="210">
        <f>WEEKNUM(tbl_orders[[#This Row],[InvoiceDate]])</f>
        <v>34</v>
      </c>
      <c r="Q197" s="217">
        <f ca="1">IF(
   tbl_orders[[#This Row],[Week]] = 53,
    IF(
        MONTH(DATE(YEAR(TODAY()), 12, 31)) = 12,
        DATE(YEAR(TODAY()), 12, 31 - WEEKDAY(DATE(YEAR(TODAY()), 12, 31)) + 1),
        DATE(YEAR(TODAY()), 1,tbl_orders[[#This Row],[Week]] * 7 - 2 - WEEKDAY(DATE(YEAR(TODAY()), 1, 1)))
    ),
    DATE(YEAR(TODAY()), 1,tbl_orders[[#This Row],[Week]] * 7 - 2 - WEEKDAY(DATE(YEAR(TODAY()), 1, 1)))
)</f>
        <v>45525</v>
      </c>
    </row>
    <row r="198" spans="3:17" hidden="1" thickBot="1" x14ac:dyDescent="0.65">
      <c r="C198" s="147">
        <v>45163</v>
      </c>
      <c r="D198" s="148" t="s">
        <v>201</v>
      </c>
      <c r="E198" s="148" t="s">
        <v>102</v>
      </c>
      <c r="F198" s="149">
        <v>20</v>
      </c>
      <c r="G198" s="149">
        <v>0</v>
      </c>
      <c r="H198" s="150" t="s">
        <v>99</v>
      </c>
      <c r="I198" s="152"/>
      <c r="J198" s="214">
        <f>tbl_orders[[#This Row],[Purchased_Qty]]-tbl_orders[[#This Row],[Other Rep]]</f>
        <v>20</v>
      </c>
      <c r="K198" s="210">
        <f>YEAR(tbl_orders[[#This Row],[InvoiceDate]])</f>
        <v>2023</v>
      </c>
      <c r="L198" s="210" t="str">
        <f>TEXT(tbl_orders[[#This Row],[InvoiceDate]],"mmm")</f>
        <v>Aug</v>
      </c>
      <c r="M198" s="210">
        <f>SUBTOTAL(3,tbl_orders[[#This Row],[Facility]])</f>
        <v>0</v>
      </c>
      <c r="N198" s="210" t="str">
        <f>INDEX(
      tbl_Customers[Facility Type], MATCH(tbl_orders[[#This Row],[Facility]],tbl_Customers[Facility],0))</f>
        <v>Wholesale Pharmacies</v>
      </c>
      <c r="O19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98" s="210">
        <f>WEEKNUM(tbl_orders[[#This Row],[InvoiceDate]])</f>
        <v>34</v>
      </c>
      <c r="Q198" s="217">
        <f ca="1">IF(
   tbl_orders[[#This Row],[Week]] = 53,
    IF(
        MONTH(DATE(YEAR(TODAY()), 12, 31)) = 12,
        DATE(YEAR(TODAY()), 12, 31 - WEEKDAY(DATE(YEAR(TODAY()), 12, 31)) + 1),
        DATE(YEAR(TODAY()), 1,tbl_orders[[#This Row],[Week]] * 7 - 2 - WEEKDAY(DATE(YEAR(TODAY()), 1, 1)))
    ),
    DATE(YEAR(TODAY()), 1,tbl_orders[[#This Row],[Week]] * 7 - 2 - WEEKDAY(DATE(YEAR(TODAY()), 1, 1)))
)</f>
        <v>45525</v>
      </c>
    </row>
    <row r="199" spans="3:17" hidden="1" thickBot="1" x14ac:dyDescent="0.65">
      <c r="C199" s="147">
        <v>45166</v>
      </c>
      <c r="D199" s="148" t="s">
        <v>195</v>
      </c>
      <c r="E199" s="148" t="s">
        <v>36</v>
      </c>
      <c r="F199" s="149">
        <v>30</v>
      </c>
      <c r="G199" s="149">
        <v>15</v>
      </c>
      <c r="H199" s="150" t="s">
        <v>99</v>
      </c>
      <c r="I199" s="151"/>
      <c r="J199" s="214">
        <f>tbl_orders[[#This Row],[Purchased_Qty]]-tbl_orders[[#This Row],[Other Rep]]</f>
        <v>15</v>
      </c>
      <c r="K199" s="211">
        <f>YEAR(tbl_orders[[#This Row],[InvoiceDate]])</f>
        <v>2023</v>
      </c>
      <c r="L199" s="210" t="str">
        <f>TEXT(tbl_orders[[#This Row],[InvoiceDate]],"mmm")</f>
        <v>Aug</v>
      </c>
      <c r="M199" s="210">
        <f>SUBTOTAL(3,tbl_orders[[#This Row],[Facility]])</f>
        <v>0</v>
      </c>
      <c r="N199" s="210" t="str">
        <f>INDEX(
      tbl_Customers[Facility Type], MATCH(tbl_orders[[#This Row],[Facility]],tbl_Customers[Facility],0))</f>
        <v>Retail Pharmacies</v>
      </c>
      <c r="O19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199" s="210">
        <f>WEEKNUM(tbl_orders[[#This Row],[InvoiceDate]])</f>
        <v>35</v>
      </c>
      <c r="Q199" s="217">
        <f ca="1">IF(
   tbl_orders[[#This Row],[Week]] = 53,
    IF(
        MONTH(DATE(YEAR(TODAY()), 12, 31)) = 12,
        DATE(YEAR(TODAY()), 12, 31 - WEEKDAY(DATE(YEAR(TODAY()), 12, 31)) + 1),
        DATE(YEAR(TODAY()), 1,tbl_orders[[#This Row],[Week]] * 7 - 2 - WEEKDAY(DATE(YEAR(TODAY()), 1, 1)))
    ),
    DATE(YEAR(TODAY()), 1,tbl_orders[[#This Row],[Week]] * 7 - 2 - WEEKDAY(DATE(YEAR(TODAY()), 1, 1)))
)</f>
        <v>45532</v>
      </c>
    </row>
    <row r="200" spans="3:17" hidden="1" thickBot="1" x14ac:dyDescent="0.65">
      <c r="C200" s="147">
        <v>45167</v>
      </c>
      <c r="D200" s="148" t="s">
        <v>150</v>
      </c>
      <c r="E200" s="148" t="s">
        <v>36</v>
      </c>
      <c r="F200" s="149">
        <v>20</v>
      </c>
      <c r="G200" s="149">
        <v>0</v>
      </c>
      <c r="H200" s="150" t="s">
        <v>99</v>
      </c>
      <c r="I200" s="151"/>
      <c r="J200" s="214">
        <f>tbl_orders[[#This Row],[Purchased_Qty]]-tbl_orders[[#This Row],[Other Rep]]</f>
        <v>20</v>
      </c>
      <c r="K200" s="211">
        <f>YEAR(tbl_orders[[#This Row],[InvoiceDate]])</f>
        <v>2023</v>
      </c>
      <c r="L200" s="210" t="str">
        <f>TEXT(tbl_orders[[#This Row],[InvoiceDate]],"mmm")</f>
        <v>Aug</v>
      </c>
      <c r="M200" s="210">
        <f>SUBTOTAL(3,tbl_orders[[#This Row],[Facility]])</f>
        <v>0</v>
      </c>
      <c r="N200" s="210" t="str">
        <f>INDEX(
      tbl_Customers[Facility Type], MATCH(tbl_orders[[#This Row],[Facility]],tbl_Customers[Facility],0))</f>
        <v>Public Hospitals</v>
      </c>
      <c r="O20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200" s="210">
        <f>WEEKNUM(tbl_orders[[#This Row],[InvoiceDate]])</f>
        <v>35</v>
      </c>
      <c r="Q200" s="217">
        <f ca="1">IF(
   tbl_orders[[#This Row],[Week]] = 53,
    IF(
        MONTH(DATE(YEAR(TODAY()), 12, 31)) = 12,
        DATE(YEAR(TODAY()), 12, 31 - WEEKDAY(DATE(YEAR(TODAY()), 12, 31)) + 1),
        DATE(YEAR(TODAY()), 1,tbl_orders[[#This Row],[Week]] * 7 - 2 - WEEKDAY(DATE(YEAR(TODAY()), 1, 1)))
    ),
    DATE(YEAR(TODAY()), 1,tbl_orders[[#This Row],[Week]] * 7 - 2 - WEEKDAY(DATE(YEAR(TODAY()), 1, 1)))
)</f>
        <v>45532</v>
      </c>
    </row>
    <row r="201" spans="3:17" hidden="1" thickBot="1" x14ac:dyDescent="0.65">
      <c r="C201" s="147">
        <v>45168</v>
      </c>
      <c r="D201" s="148" t="s">
        <v>111</v>
      </c>
      <c r="E201" s="148" t="s">
        <v>102</v>
      </c>
      <c r="F201" s="149">
        <v>168</v>
      </c>
      <c r="G201" s="149">
        <v>0</v>
      </c>
      <c r="H201" s="150" t="s">
        <v>213</v>
      </c>
      <c r="I201" s="151"/>
      <c r="J201" s="214">
        <f>tbl_orders[[#This Row],[Purchased_Qty]]-tbl_orders[[#This Row],[Other Rep]]</f>
        <v>168</v>
      </c>
      <c r="K201" s="211">
        <f>YEAR(tbl_orders[[#This Row],[InvoiceDate]])</f>
        <v>2023</v>
      </c>
      <c r="L201" s="210" t="str">
        <f>TEXT(tbl_orders[[#This Row],[InvoiceDate]],"mmm")</f>
        <v>Aug</v>
      </c>
      <c r="M201" s="210">
        <f>SUBTOTAL(3,tbl_orders[[#This Row],[Facility]])</f>
        <v>0</v>
      </c>
      <c r="N201" s="210" t="str">
        <f>INDEX(
      tbl_Customers[Facility Type], MATCH(tbl_orders[[#This Row],[Facility]],tbl_Customers[Facility],0))</f>
        <v>Public Hospitals</v>
      </c>
      <c r="O20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201" s="210">
        <f>WEEKNUM(tbl_orders[[#This Row],[InvoiceDate]])</f>
        <v>35</v>
      </c>
      <c r="Q201" s="217">
        <f ca="1">IF(
   tbl_orders[[#This Row],[Week]] = 53,
    IF(
        MONTH(DATE(YEAR(TODAY()), 12, 31)) = 12,
        DATE(YEAR(TODAY()), 12, 31 - WEEKDAY(DATE(YEAR(TODAY()), 12, 31)) + 1),
        DATE(YEAR(TODAY()), 1,tbl_orders[[#This Row],[Week]] * 7 - 2 - WEEKDAY(DATE(YEAR(TODAY()), 1, 1)))
    ),
    DATE(YEAR(TODAY()), 1,tbl_orders[[#This Row],[Week]] * 7 - 2 - WEEKDAY(DATE(YEAR(TODAY()), 1, 1)))
)</f>
        <v>45532</v>
      </c>
    </row>
    <row r="202" spans="3:17" hidden="1" thickBot="1" x14ac:dyDescent="0.65">
      <c r="C202" s="147">
        <v>45168</v>
      </c>
      <c r="D202" s="148" t="s">
        <v>128</v>
      </c>
      <c r="E202" s="148" t="s">
        <v>36</v>
      </c>
      <c r="F202" s="149">
        <v>6</v>
      </c>
      <c r="G202" s="149">
        <v>0</v>
      </c>
      <c r="H202" s="150" t="s">
        <v>213</v>
      </c>
      <c r="I202" s="152"/>
      <c r="J202" s="214">
        <f>tbl_orders[[#This Row],[Purchased_Qty]]-tbl_orders[[#This Row],[Other Rep]]</f>
        <v>6</v>
      </c>
      <c r="K202" s="210">
        <f>YEAR(tbl_orders[[#This Row],[InvoiceDate]])</f>
        <v>2023</v>
      </c>
      <c r="L202" s="210" t="str">
        <f>TEXT(tbl_orders[[#This Row],[InvoiceDate]],"mmm")</f>
        <v>Aug</v>
      </c>
      <c r="M202" s="210">
        <f>SUBTOTAL(3,tbl_orders[[#This Row],[Facility]])</f>
        <v>0</v>
      </c>
      <c r="N202" s="210" t="str">
        <f>INDEX(
      tbl_Customers[Facility Type], MATCH(tbl_orders[[#This Row],[Facility]],tbl_Customers[Facility],0))</f>
        <v>Private Hospitals</v>
      </c>
      <c r="O20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202" s="210">
        <f>WEEKNUM(tbl_orders[[#This Row],[InvoiceDate]])</f>
        <v>35</v>
      </c>
      <c r="Q202" s="217">
        <f ca="1">IF(
   tbl_orders[[#This Row],[Week]] = 53,
    IF(
        MONTH(DATE(YEAR(TODAY()), 12, 31)) = 12,
        DATE(YEAR(TODAY()), 12, 31 - WEEKDAY(DATE(YEAR(TODAY()), 12, 31)) + 1),
        DATE(YEAR(TODAY()), 1,tbl_orders[[#This Row],[Week]] * 7 - 2 - WEEKDAY(DATE(YEAR(TODAY()), 1, 1)))
    ),
    DATE(YEAR(TODAY()), 1,tbl_orders[[#This Row],[Week]] * 7 - 2 - WEEKDAY(DATE(YEAR(TODAY()), 1, 1)))
)</f>
        <v>45532</v>
      </c>
    </row>
    <row r="203" spans="3:17" hidden="1" thickBot="1" x14ac:dyDescent="0.65">
      <c r="C203" s="147">
        <v>45169</v>
      </c>
      <c r="D203" s="148" t="s">
        <v>189</v>
      </c>
      <c r="E203" s="148" t="s">
        <v>102</v>
      </c>
      <c r="F203" s="149">
        <v>20</v>
      </c>
      <c r="G203" s="149">
        <v>0</v>
      </c>
      <c r="H203" s="150" t="s">
        <v>99</v>
      </c>
      <c r="I203" s="151"/>
      <c r="J203" s="214">
        <f>tbl_orders[[#This Row],[Purchased_Qty]]-tbl_orders[[#This Row],[Other Rep]]</f>
        <v>20</v>
      </c>
      <c r="K203" s="211">
        <f>YEAR(tbl_orders[[#This Row],[InvoiceDate]])</f>
        <v>2023</v>
      </c>
      <c r="L203" s="210" t="str">
        <f>TEXT(tbl_orders[[#This Row],[InvoiceDate]],"mmm")</f>
        <v>Aug</v>
      </c>
      <c r="M203" s="210">
        <f>SUBTOTAL(3,tbl_orders[[#This Row],[Facility]])</f>
        <v>0</v>
      </c>
      <c r="N203" s="210" t="str">
        <f>INDEX(
      tbl_Customers[Facility Type], MATCH(tbl_orders[[#This Row],[Facility]],tbl_Customers[Facility],0))</f>
        <v>Retail Pharmacies</v>
      </c>
      <c r="O20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203" s="210">
        <f>WEEKNUM(tbl_orders[[#This Row],[InvoiceDate]])</f>
        <v>35</v>
      </c>
      <c r="Q203" s="217">
        <f ca="1">IF(
   tbl_orders[[#This Row],[Week]] = 53,
    IF(
        MONTH(DATE(YEAR(TODAY()), 12, 31)) = 12,
        DATE(YEAR(TODAY()), 12, 31 - WEEKDAY(DATE(YEAR(TODAY()), 12, 31)) + 1),
        DATE(YEAR(TODAY()), 1,tbl_orders[[#This Row],[Week]] * 7 - 2 - WEEKDAY(DATE(YEAR(TODAY()), 1, 1)))
    ),
    DATE(YEAR(TODAY()), 1,tbl_orders[[#This Row],[Week]] * 7 - 2 - WEEKDAY(DATE(YEAR(TODAY()), 1, 1)))
)</f>
        <v>45532</v>
      </c>
    </row>
    <row r="204" spans="3:17" hidden="1" thickBot="1" x14ac:dyDescent="0.65">
      <c r="C204" s="147">
        <v>45169</v>
      </c>
      <c r="D204" s="148" t="s">
        <v>155</v>
      </c>
      <c r="E204" s="148" t="s">
        <v>102</v>
      </c>
      <c r="F204" s="149">
        <v>50</v>
      </c>
      <c r="G204" s="149">
        <v>0</v>
      </c>
      <c r="H204" s="150" t="s">
        <v>99</v>
      </c>
      <c r="I204" s="152"/>
      <c r="J204" s="214">
        <f>tbl_orders[[#This Row],[Purchased_Qty]]-tbl_orders[[#This Row],[Other Rep]]</f>
        <v>50</v>
      </c>
      <c r="K204" s="210">
        <f>YEAR(tbl_orders[[#This Row],[InvoiceDate]])</f>
        <v>2023</v>
      </c>
      <c r="L204" s="210" t="str">
        <f>TEXT(tbl_orders[[#This Row],[InvoiceDate]],"mmm")</f>
        <v>Aug</v>
      </c>
      <c r="M204" s="210">
        <f>SUBTOTAL(3,tbl_orders[[#This Row],[Facility]])</f>
        <v>0</v>
      </c>
      <c r="N204" s="210" t="str">
        <f>INDEX(
      tbl_Customers[Facility Type], MATCH(tbl_orders[[#This Row],[Facility]],tbl_Customers[Facility],0))</f>
        <v>Public Hospitals</v>
      </c>
      <c r="O20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204" s="210">
        <f>WEEKNUM(tbl_orders[[#This Row],[InvoiceDate]])</f>
        <v>35</v>
      </c>
      <c r="Q204" s="217">
        <f ca="1">IF(
   tbl_orders[[#This Row],[Week]] = 53,
    IF(
        MONTH(DATE(YEAR(TODAY()), 12, 31)) = 12,
        DATE(YEAR(TODAY()), 12, 31 - WEEKDAY(DATE(YEAR(TODAY()), 12, 31)) + 1),
        DATE(YEAR(TODAY()), 1,tbl_orders[[#This Row],[Week]] * 7 - 2 - WEEKDAY(DATE(YEAR(TODAY()), 1, 1)))
    ),
    DATE(YEAR(TODAY()), 1,tbl_orders[[#This Row],[Week]] * 7 - 2 - WEEKDAY(DATE(YEAR(TODAY()), 1, 1)))
)</f>
        <v>45532</v>
      </c>
    </row>
    <row r="205" spans="3:17" hidden="1" thickBot="1" x14ac:dyDescent="0.65">
      <c r="C205" s="147">
        <v>45170</v>
      </c>
      <c r="D205" s="148" t="s">
        <v>106</v>
      </c>
      <c r="E205" s="148" t="s">
        <v>101</v>
      </c>
      <c r="F205" s="149">
        <v>600</v>
      </c>
      <c r="G205" s="149">
        <v>0</v>
      </c>
      <c r="H205" s="150" t="s">
        <v>213</v>
      </c>
      <c r="I205" s="151"/>
      <c r="J205" s="214">
        <f>tbl_orders[[#This Row],[Purchased_Qty]]-tbl_orders[[#This Row],[Other Rep]]</f>
        <v>600</v>
      </c>
      <c r="K205" s="211">
        <f>YEAR(tbl_orders[[#This Row],[InvoiceDate]])</f>
        <v>2023</v>
      </c>
      <c r="L205" s="210" t="str">
        <f>TEXT(tbl_orders[[#This Row],[InvoiceDate]],"mmm")</f>
        <v>Sep</v>
      </c>
      <c r="M205" s="210">
        <f>SUBTOTAL(3,tbl_orders[[#This Row],[Facility]])</f>
        <v>0</v>
      </c>
      <c r="N205" s="210" t="str">
        <f>INDEX(
      tbl_Customers[Facility Type], MATCH(tbl_orders[[#This Row],[Facility]],tbl_Customers[Facility],0))</f>
        <v>Private Hospitals</v>
      </c>
      <c r="O20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Aug</v>
      </c>
      <c r="P205" s="210">
        <f>WEEKNUM(tbl_orders[[#This Row],[InvoiceDate]])</f>
        <v>35</v>
      </c>
      <c r="Q205" s="217">
        <f ca="1">IF(
   tbl_orders[[#This Row],[Week]] = 53,
    IF(
        MONTH(DATE(YEAR(TODAY()), 12, 31)) = 12,
        DATE(YEAR(TODAY()), 12, 31 - WEEKDAY(DATE(YEAR(TODAY()), 12, 31)) + 1),
        DATE(YEAR(TODAY()), 1,tbl_orders[[#This Row],[Week]] * 7 - 2 - WEEKDAY(DATE(YEAR(TODAY()), 1, 1)))
    ),
    DATE(YEAR(TODAY()), 1,tbl_orders[[#This Row],[Week]] * 7 - 2 - WEEKDAY(DATE(YEAR(TODAY()), 1, 1)))
)</f>
        <v>45532</v>
      </c>
    </row>
    <row r="206" spans="3:17" hidden="1" thickBot="1" x14ac:dyDescent="0.65">
      <c r="C206" s="147">
        <v>45173</v>
      </c>
      <c r="D206" s="148" t="s">
        <v>173</v>
      </c>
      <c r="E206" s="148" t="s">
        <v>102</v>
      </c>
      <c r="F206" s="149">
        <v>2</v>
      </c>
      <c r="G206" s="149">
        <v>0</v>
      </c>
      <c r="H206" s="150" t="s">
        <v>213</v>
      </c>
      <c r="I206" s="151"/>
      <c r="J206" s="214">
        <f>tbl_orders[[#This Row],[Purchased_Qty]]-tbl_orders[[#This Row],[Other Rep]]</f>
        <v>2</v>
      </c>
      <c r="K206" s="211">
        <f>YEAR(tbl_orders[[#This Row],[InvoiceDate]])</f>
        <v>2023</v>
      </c>
      <c r="L206" s="210" t="str">
        <f>TEXT(tbl_orders[[#This Row],[InvoiceDate]],"mmm")</f>
        <v>Sep</v>
      </c>
      <c r="M206" s="210">
        <f>SUBTOTAL(3,tbl_orders[[#This Row],[Facility]])</f>
        <v>0</v>
      </c>
      <c r="N206" s="210" t="str">
        <f>INDEX(
      tbl_Customers[Facility Type], MATCH(tbl_orders[[#This Row],[Facility]],tbl_Customers[Facility],0))</f>
        <v>Retail Pharmacies</v>
      </c>
      <c r="O20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06" s="210">
        <f>WEEKNUM(tbl_orders[[#This Row],[InvoiceDate]])</f>
        <v>36</v>
      </c>
      <c r="Q206" s="217">
        <f ca="1">IF(
   tbl_orders[[#This Row],[Week]] = 53,
    IF(
        MONTH(DATE(YEAR(TODAY()), 12, 31)) = 12,
        DATE(YEAR(TODAY()), 12, 31 - WEEKDAY(DATE(YEAR(TODAY()), 12, 31)) + 1),
        DATE(YEAR(TODAY()), 1,tbl_orders[[#This Row],[Week]] * 7 - 2 - WEEKDAY(DATE(YEAR(TODAY()), 1, 1)))
    ),
    DATE(YEAR(TODAY()), 1,tbl_orders[[#This Row],[Week]] * 7 - 2 - WEEKDAY(DATE(YEAR(TODAY()), 1, 1)))
)</f>
        <v>45539</v>
      </c>
    </row>
    <row r="207" spans="3:17" hidden="1" thickBot="1" x14ac:dyDescent="0.65">
      <c r="C207" s="147">
        <v>45173</v>
      </c>
      <c r="D207" s="148" t="s">
        <v>142</v>
      </c>
      <c r="E207" s="148" t="s">
        <v>36</v>
      </c>
      <c r="F207" s="149">
        <v>6</v>
      </c>
      <c r="G207" s="149">
        <v>0</v>
      </c>
      <c r="H207" s="150" t="s">
        <v>213</v>
      </c>
      <c r="I207" s="151"/>
      <c r="J207" s="214">
        <f>tbl_orders[[#This Row],[Purchased_Qty]]-tbl_orders[[#This Row],[Other Rep]]</f>
        <v>6</v>
      </c>
      <c r="K207" s="211">
        <f>YEAR(tbl_orders[[#This Row],[InvoiceDate]])</f>
        <v>2023</v>
      </c>
      <c r="L207" s="210" t="str">
        <f>TEXT(tbl_orders[[#This Row],[InvoiceDate]],"mmm")</f>
        <v>Sep</v>
      </c>
      <c r="M207" s="210">
        <f>SUBTOTAL(3,tbl_orders[[#This Row],[Facility]])</f>
        <v>0</v>
      </c>
      <c r="N207" s="210" t="str">
        <f>INDEX(
      tbl_Customers[Facility Type], MATCH(tbl_orders[[#This Row],[Facility]],tbl_Customers[Facility],0))</f>
        <v>Private Hospitals</v>
      </c>
      <c r="O20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07" s="210">
        <f>WEEKNUM(tbl_orders[[#This Row],[InvoiceDate]])</f>
        <v>36</v>
      </c>
      <c r="Q207" s="217">
        <f ca="1">IF(
   tbl_orders[[#This Row],[Week]] = 53,
    IF(
        MONTH(DATE(YEAR(TODAY()), 12, 31)) = 12,
        DATE(YEAR(TODAY()), 12, 31 - WEEKDAY(DATE(YEAR(TODAY()), 12, 31)) + 1),
        DATE(YEAR(TODAY()), 1,tbl_orders[[#This Row],[Week]] * 7 - 2 - WEEKDAY(DATE(YEAR(TODAY()), 1, 1)))
    ),
    DATE(YEAR(TODAY()), 1,tbl_orders[[#This Row],[Week]] * 7 - 2 - WEEKDAY(DATE(YEAR(TODAY()), 1, 1)))
)</f>
        <v>45539</v>
      </c>
    </row>
    <row r="208" spans="3:17" hidden="1" thickBot="1" x14ac:dyDescent="0.65">
      <c r="C208" s="147">
        <v>45174</v>
      </c>
      <c r="D208" s="148" t="s">
        <v>196</v>
      </c>
      <c r="E208" s="148" t="s">
        <v>102</v>
      </c>
      <c r="F208" s="149">
        <v>100</v>
      </c>
      <c r="G208" s="149">
        <v>50</v>
      </c>
      <c r="H208" s="150" t="s">
        <v>213</v>
      </c>
      <c r="I208" s="151"/>
      <c r="J208" s="214">
        <f>tbl_orders[[#This Row],[Purchased_Qty]]-tbl_orders[[#This Row],[Other Rep]]</f>
        <v>50</v>
      </c>
      <c r="K208" s="211">
        <f>YEAR(tbl_orders[[#This Row],[InvoiceDate]])</f>
        <v>2023</v>
      </c>
      <c r="L208" s="210" t="str">
        <f>TEXT(tbl_orders[[#This Row],[InvoiceDate]],"mmm")</f>
        <v>Sep</v>
      </c>
      <c r="M208" s="210">
        <f>SUBTOTAL(3,tbl_orders[[#This Row],[Facility]])</f>
        <v>0</v>
      </c>
      <c r="N208" s="210" t="str">
        <f>INDEX(
      tbl_Customers[Facility Type], MATCH(tbl_orders[[#This Row],[Facility]],tbl_Customers[Facility],0))</f>
        <v>Wholesale Pharmacies</v>
      </c>
      <c r="O20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08" s="210">
        <f>WEEKNUM(tbl_orders[[#This Row],[InvoiceDate]])</f>
        <v>36</v>
      </c>
      <c r="Q208" s="217">
        <f ca="1">IF(
   tbl_orders[[#This Row],[Week]] = 53,
    IF(
        MONTH(DATE(YEAR(TODAY()), 12, 31)) = 12,
        DATE(YEAR(TODAY()), 12, 31 - WEEKDAY(DATE(YEAR(TODAY()), 12, 31)) + 1),
        DATE(YEAR(TODAY()), 1,tbl_orders[[#This Row],[Week]] * 7 - 2 - WEEKDAY(DATE(YEAR(TODAY()), 1, 1)))
    ),
    DATE(YEAR(TODAY()), 1,tbl_orders[[#This Row],[Week]] * 7 - 2 - WEEKDAY(DATE(YEAR(TODAY()), 1, 1)))
)</f>
        <v>45539</v>
      </c>
    </row>
    <row r="209" spans="3:17" hidden="1" thickBot="1" x14ac:dyDescent="0.65">
      <c r="C209" s="147">
        <v>45174</v>
      </c>
      <c r="D209" s="148" t="s">
        <v>196</v>
      </c>
      <c r="E209" s="148" t="s">
        <v>36</v>
      </c>
      <c r="F209" s="149">
        <v>60</v>
      </c>
      <c r="G209" s="149">
        <v>30</v>
      </c>
      <c r="H209" s="150" t="s">
        <v>213</v>
      </c>
      <c r="I209" s="151"/>
      <c r="J209" s="214">
        <f>tbl_orders[[#This Row],[Purchased_Qty]]-tbl_orders[[#This Row],[Other Rep]]</f>
        <v>30</v>
      </c>
      <c r="K209" s="211">
        <f>YEAR(tbl_orders[[#This Row],[InvoiceDate]])</f>
        <v>2023</v>
      </c>
      <c r="L209" s="210" t="str">
        <f>TEXT(tbl_orders[[#This Row],[InvoiceDate]],"mmm")</f>
        <v>Sep</v>
      </c>
      <c r="M209" s="210">
        <f>SUBTOTAL(3,tbl_orders[[#This Row],[Facility]])</f>
        <v>0</v>
      </c>
      <c r="N209" s="210" t="str">
        <f>INDEX(
      tbl_Customers[Facility Type], MATCH(tbl_orders[[#This Row],[Facility]],tbl_Customers[Facility],0))</f>
        <v>Wholesale Pharmacies</v>
      </c>
      <c r="O20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09" s="210">
        <f>WEEKNUM(tbl_orders[[#This Row],[InvoiceDate]])</f>
        <v>36</v>
      </c>
      <c r="Q209" s="217">
        <f ca="1">IF(
   tbl_orders[[#This Row],[Week]] = 53,
    IF(
        MONTH(DATE(YEAR(TODAY()), 12, 31)) = 12,
        DATE(YEAR(TODAY()), 12, 31 - WEEKDAY(DATE(YEAR(TODAY()), 12, 31)) + 1),
        DATE(YEAR(TODAY()), 1,tbl_orders[[#This Row],[Week]] * 7 - 2 - WEEKDAY(DATE(YEAR(TODAY()), 1, 1)))
    ),
    DATE(YEAR(TODAY()), 1,tbl_orders[[#This Row],[Week]] * 7 - 2 - WEEKDAY(DATE(YEAR(TODAY()), 1, 1)))
)</f>
        <v>45539</v>
      </c>
    </row>
    <row r="210" spans="3:17" hidden="1" thickBot="1" x14ac:dyDescent="0.65">
      <c r="C210" s="147">
        <v>45176</v>
      </c>
      <c r="D210" s="148" t="s">
        <v>192</v>
      </c>
      <c r="E210" s="148" t="s">
        <v>102</v>
      </c>
      <c r="F210" s="149">
        <v>30</v>
      </c>
      <c r="G210" s="149">
        <v>0</v>
      </c>
      <c r="H210" s="150" t="s">
        <v>99</v>
      </c>
      <c r="I210" s="151"/>
      <c r="J210" s="214">
        <f>tbl_orders[[#This Row],[Purchased_Qty]]-tbl_orders[[#This Row],[Other Rep]]</f>
        <v>30</v>
      </c>
      <c r="K210" s="211">
        <f>YEAR(tbl_orders[[#This Row],[InvoiceDate]])</f>
        <v>2023</v>
      </c>
      <c r="L210" s="210" t="str">
        <f>TEXT(tbl_orders[[#This Row],[InvoiceDate]],"mmm")</f>
        <v>Sep</v>
      </c>
      <c r="M210" s="210">
        <f>SUBTOTAL(3,tbl_orders[[#This Row],[Facility]])</f>
        <v>0</v>
      </c>
      <c r="N210" s="210" t="str">
        <f>INDEX(
      tbl_Customers[Facility Type], MATCH(tbl_orders[[#This Row],[Facility]],tbl_Customers[Facility],0))</f>
        <v>Retail Pharmacies</v>
      </c>
      <c r="O21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10" s="210">
        <f>WEEKNUM(tbl_orders[[#This Row],[InvoiceDate]])</f>
        <v>36</v>
      </c>
      <c r="Q210" s="217">
        <f ca="1">IF(
   tbl_orders[[#This Row],[Week]] = 53,
    IF(
        MONTH(DATE(YEAR(TODAY()), 12, 31)) = 12,
        DATE(YEAR(TODAY()), 12, 31 - WEEKDAY(DATE(YEAR(TODAY()), 12, 31)) + 1),
        DATE(YEAR(TODAY()), 1,tbl_orders[[#This Row],[Week]] * 7 - 2 - WEEKDAY(DATE(YEAR(TODAY()), 1, 1)))
    ),
    DATE(YEAR(TODAY()), 1,tbl_orders[[#This Row],[Week]] * 7 - 2 - WEEKDAY(DATE(YEAR(TODAY()), 1, 1)))
)</f>
        <v>45539</v>
      </c>
    </row>
    <row r="211" spans="3:17" hidden="1" thickBot="1" x14ac:dyDescent="0.65">
      <c r="C211" s="147">
        <v>45176</v>
      </c>
      <c r="D211" s="148" t="s">
        <v>192</v>
      </c>
      <c r="E211" s="148" t="s">
        <v>100</v>
      </c>
      <c r="F211" s="149">
        <v>5</v>
      </c>
      <c r="G211" s="149">
        <v>0</v>
      </c>
      <c r="H211" s="150" t="s">
        <v>99</v>
      </c>
      <c r="I211" s="151"/>
      <c r="J211" s="214">
        <f>tbl_orders[[#This Row],[Purchased_Qty]]-tbl_orders[[#This Row],[Other Rep]]</f>
        <v>5</v>
      </c>
      <c r="K211" s="211">
        <f>YEAR(tbl_orders[[#This Row],[InvoiceDate]])</f>
        <v>2023</v>
      </c>
      <c r="L211" s="210" t="str">
        <f>TEXT(tbl_orders[[#This Row],[InvoiceDate]],"mmm")</f>
        <v>Sep</v>
      </c>
      <c r="M211" s="210">
        <f>SUBTOTAL(3,tbl_orders[[#This Row],[Facility]])</f>
        <v>0</v>
      </c>
      <c r="N211" s="210" t="str">
        <f>INDEX(
      tbl_Customers[Facility Type], MATCH(tbl_orders[[#This Row],[Facility]],tbl_Customers[Facility],0))</f>
        <v>Retail Pharmacies</v>
      </c>
      <c r="O21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11" s="210">
        <f>WEEKNUM(tbl_orders[[#This Row],[InvoiceDate]])</f>
        <v>36</v>
      </c>
      <c r="Q211" s="217">
        <f ca="1">IF(
   tbl_orders[[#This Row],[Week]] = 53,
    IF(
        MONTH(DATE(YEAR(TODAY()), 12, 31)) = 12,
        DATE(YEAR(TODAY()), 12, 31 - WEEKDAY(DATE(YEAR(TODAY()), 12, 31)) + 1),
        DATE(YEAR(TODAY()), 1,tbl_orders[[#This Row],[Week]] * 7 - 2 - WEEKDAY(DATE(YEAR(TODAY()), 1, 1)))
    ),
    DATE(YEAR(TODAY()), 1,tbl_orders[[#This Row],[Week]] * 7 - 2 - WEEKDAY(DATE(YEAR(TODAY()), 1, 1)))
)</f>
        <v>45539</v>
      </c>
    </row>
    <row r="212" spans="3:17" hidden="1" thickBot="1" x14ac:dyDescent="0.65">
      <c r="C212" s="147">
        <v>45176</v>
      </c>
      <c r="D212" s="148" t="s">
        <v>192</v>
      </c>
      <c r="E212" s="148" t="s">
        <v>101</v>
      </c>
      <c r="F212" s="149">
        <v>10</v>
      </c>
      <c r="G212" s="149">
        <v>0</v>
      </c>
      <c r="H212" s="150" t="s">
        <v>99</v>
      </c>
      <c r="I212" s="152"/>
      <c r="J212" s="214">
        <f>tbl_orders[[#This Row],[Purchased_Qty]]-tbl_orders[[#This Row],[Other Rep]]</f>
        <v>10</v>
      </c>
      <c r="K212" s="210">
        <f>YEAR(tbl_orders[[#This Row],[InvoiceDate]])</f>
        <v>2023</v>
      </c>
      <c r="L212" s="210" t="str">
        <f>TEXT(tbl_orders[[#This Row],[InvoiceDate]],"mmm")</f>
        <v>Sep</v>
      </c>
      <c r="M212" s="210">
        <f>SUBTOTAL(3,tbl_orders[[#This Row],[Facility]])</f>
        <v>0</v>
      </c>
      <c r="N212" s="210" t="str">
        <f>INDEX(
      tbl_Customers[Facility Type], MATCH(tbl_orders[[#This Row],[Facility]],tbl_Customers[Facility],0))</f>
        <v>Retail Pharmacies</v>
      </c>
      <c r="O21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12" s="210">
        <f>WEEKNUM(tbl_orders[[#This Row],[InvoiceDate]])</f>
        <v>36</v>
      </c>
      <c r="Q212" s="217">
        <f ca="1">IF(
   tbl_orders[[#This Row],[Week]] = 53,
    IF(
        MONTH(DATE(YEAR(TODAY()), 12, 31)) = 12,
        DATE(YEAR(TODAY()), 12, 31 - WEEKDAY(DATE(YEAR(TODAY()), 12, 31)) + 1),
        DATE(YEAR(TODAY()), 1,tbl_orders[[#This Row],[Week]] * 7 - 2 - WEEKDAY(DATE(YEAR(TODAY()), 1, 1)))
    ),
    DATE(YEAR(TODAY()), 1,tbl_orders[[#This Row],[Week]] * 7 - 2 - WEEKDAY(DATE(YEAR(TODAY()), 1, 1)))
)</f>
        <v>45539</v>
      </c>
    </row>
    <row r="213" spans="3:17" hidden="1" thickBot="1" x14ac:dyDescent="0.65">
      <c r="C213" s="147">
        <v>45176</v>
      </c>
      <c r="D213" s="148" t="s">
        <v>192</v>
      </c>
      <c r="E213" s="148" t="s">
        <v>36</v>
      </c>
      <c r="F213" s="149">
        <v>10</v>
      </c>
      <c r="G213" s="149">
        <v>0</v>
      </c>
      <c r="H213" s="150" t="s">
        <v>99</v>
      </c>
      <c r="I213" s="152"/>
      <c r="J213" s="214">
        <f>tbl_orders[[#This Row],[Purchased_Qty]]-tbl_orders[[#This Row],[Other Rep]]</f>
        <v>10</v>
      </c>
      <c r="K213" s="210">
        <f>YEAR(tbl_orders[[#This Row],[InvoiceDate]])</f>
        <v>2023</v>
      </c>
      <c r="L213" s="210" t="str">
        <f>TEXT(tbl_orders[[#This Row],[InvoiceDate]],"mmm")</f>
        <v>Sep</v>
      </c>
      <c r="M213" s="210">
        <f>SUBTOTAL(3,tbl_orders[[#This Row],[Facility]])</f>
        <v>0</v>
      </c>
      <c r="N213" s="210" t="str">
        <f>INDEX(
      tbl_Customers[Facility Type], MATCH(tbl_orders[[#This Row],[Facility]],tbl_Customers[Facility],0))</f>
        <v>Retail Pharmacies</v>
      </c>
      <c r="O21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13" s="210">
        <f>WEEKNUM(tbl_orders[[#This Row],[InvoiceDate]])</f>
        <v>36</v>
      </c>
      <c r="Q213" s="217">
        <f ca="1">IF(
   tbl_orders[[#This Row],[Week]] = 53,
    IF(
        MONTH(DATE(YEAR(TODAY()), 12, 31)) = 12,
        DATE(YEAR(TODAY()), 12, 31 - WEEKDAY(DATE(YEAR(TODAY()), 12, 31)) + 1),
        DATE(YEAR(TODAY()), 1,tbl_orders[[#This Row],[Week]] * 7 - 2 - WEEKDAY(DATE(YEAR(TODAY()), 1, 1)))
    ),
    DATE(YEAR(TODAY()), 1,tbl_orders[[#This Row],[Week]] * 7 - 2 - WEEKDAY(DATE(YEAR(TODAY()), 1, 1)))
)</f>
        <v>45539</v>
      </c>
    </row>
    <row r="214" spans="3:17" hidden="1" thickBot="1" x14ac:dyDescent="0.65">
      <c r="C214" s="147">
        <v>45182</v>
      </c>
      <c r="D214" s="148" t="s">
        <v>133</v>
      </c>
      <c r="E214" s="148" t="s">
        <v>36</v>
      </c>
      <c r="F214" s="149">
        <v>10</v>
      </c>
      <c r="G214" s="149">
        <v>0</v>
      </c>
      <c r="H214" s="150" t="s">
        <v>213</v>
      </c>
      <c r="I214" s="152"/>
      <c r="J214" s="214">
        <f>tbl_orders[[#This Row],[Purchased_Qty]]-tbl_orders[[#This Row],[Other Rep]]</f>
        <v>10</v>
      </c>
      <c r="K214" s="210">
        <f>YEAR(tbl_orders[[#This Row],[InvoiceDate]])</f>
        <v>2023</v>
      </c>
      <c r="L214" s="210" t="str">
        <f>TEXT(tbl_orders[[#This Row],[InvoiceDate]],"mmm")</f>
        <v>Sep</v>
      </c>
      <c r="M214" s="210">
        <f>SUBTOTAL(3,tbl_orders[[#This Row],[Facility]])</f>
        <v>0</v>
      </c>
      <c r="N214" s="210" t="str">
        <f>INDEX(
      tbl_Customers[Facility Type], MATCH(tbl_orders[[#This Row],[Facility]],tbl_Customers[Facility],0))</f>
        <v>Private Hospitals</v>
      </c>
      <c r="O21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14" s="210">
        <f>WEEKNUM(tbl_orders[[#This Row],[InvoiceDate]])</f>
        <v>37</v>
      </c>
      <c r="Q214" s="217">
        <f ca="1">IF(
   tbl_orders[[#This Row],[Week]] = 53,
    IF(
        MONTH(DATE(YEAR(TODAY()), 12, 31)) = 12,
        DATE(YEAR(TODAY()), 12, 31 - WEEKDAY(DATE(YEAR(TODAY()), 12, 31)) + 1),
        DATE(YEAR(TODAY()), 1,tbl_orders[[#This Row],[Week]] * 7 - 2 - WEEKDAY(DATE(YEAR(TODAY()), 1, 1)))
    ),
    DATE(YEAR(TODAY()), 1,tbl_orders[[#This Row],[Week]] * 7 - 2 - WEEKDAY(DATE(YEAR(TODAY()), 1, 1)))
)</f>
        <v>45546</v>
      </c>
    </row>
    <row r="215" spans="3:17" hidden="1" thickBot="1" x14ac:dyDescent="0.65">
      <c r="C215" s="147">
        <v>45182</v>
      </c>
      <c r="D215" s="148" t="s">
        <v>187</v>
      </c>
      <c r="E215" s="148" t="s">
        <v>102</v>
      </c>
      <c r="F215" s="149">
        <v>50</v>
      </c>
      <c r="G215" s="149">
        <v>0</v>
      </c>
      <c r="H215" s="150" t="s">
        <v>213</v>
      </c>
      <c r="I215" s="152"/>
      <c r="J215" s="214">
        <f>tbl_orders[[#This Row],[Purchased_Qty]]-tbl_orders[[#This Row],[Other Rep]]</f>
        <v>50</v>
      </c>
      <c r="K215" s="210">
        <f>YEAR(tbl_orders[[#This Row],[InvoiceDate]])</f>
        <v>2023</v>
      </c>
      <c r="L215" s="210" t="str">
        <f>TEXT(tbl_orders[[#This Row],[InvoiceDate]],"mmm")</f>
        <v>Sep</v>
      </c>
      <c r="M215" s="210">
        <f>SUBTOTAL(3,tbl_orders[[#This Row],[Facility]])</f>
        <v>0</v>
      </c>
      <c r="N215" s="210" t="str">
        <f>INDEX(
      tbl_Customers[Facility Type], MATCH(tbl_orders[[#This Row],[Facility]],tbl_Customers[Facility],0))</f>
        <v>Retail Pharmacies</v>
      </c>
      <c r="O21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15" s="210">
        <f>WEEKNUM(tbl_orders[[#This Row],[InvoiceDate]])</f>
        <v>37</v>
      </c>
      <c r="Q215" s="217">
        <f ca="1">IF(
   tbl_orders[[#This Row],[Week]] = 53,
    IF(
        MONTH(DATE(YEAR(TODAY()), 12, 31)) = 12,
        DATE(YEAR(TODAY()), 12, 31 - WEEKDAY(DATE(YEAR(TODAY()), 12, 31)) + 1),
        DATE(YEAR(TODAY()), 1,tbl_orders[[#This Row],[Week]] * 7 - 2 - WEEKDAY(DATE(YEAR(TODAY()), 1, 1)))
    ),
    DATE(YEAR(TODAY()), 1,tbl_orders[[#This Row],[Week]] * 7 - 2 - WEEKDAY(DATE(YEAR(TODAY()), 1, 1)))
)</f>
        <v>45546</v>
      </c>
    </row>
    <row r="216" spans="3:17" hidden="1" thickBot="1" x14ac:dyDescent="0.65">
      <c r="C216" s="147">
        <v>45183</v>
      </c>
      <c r="D216" s="148" t="s">
        <v>146</v>
      </c>
      <c r="E216" s="148" t="s">
        <v>36</v>
      </c>
      <c r="F216" s="149">
        <v>20</v>
      </c>
      <c r="G216" s="149">
        <v>0</v>
      </c>
      <c r="H216" s="150" t="s">
        <v>99</v>
      </c>
      <c r="I216" s="151"/>
      <c r="J216" s="214">
        <f>tbl_orders[[#This Row],[Purchased_Qty]]-tbl_orders[[#This Row],[Other Rep]]</f>
        <v>20</v>
      </c>
      <c r="K216" s="211">
        <f>YEAR(tbl_orders[[#This Row],[InvoiceDate]])</f>
        <v>2023</v>
      </c>
      <c r="L216" s="210" t="str">
        <f>TEXT(tbl_orders[[#This Row],[InvoiceDate]],"mmm")</f>
        <v>Sep</v>
      </c>
      <c r="M216" s="210">
        <f>SUBTOTAL(3,tbl_orders[[#This Row],[Facility]])</f>
        <v>0</v>
      </c>
      <c r="N216" s="210" t="str">
        <f>INDEX(
      tbl_Customers[Facility Type], MATCH(tbl_orders[[#This Row],[Facility]],tbl_Customers[Facility],0))</f>
        <v>Private Hospitals</v>
      </c>
      <c r="O21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16" s="210">
        <f>WEEKNUM(tbl_orders[[#This Row],[InvoiceDate]])</f>
        <v>37</v>
      </c>
      <c r="Q216" s="217">
        <f ca="1">IF(
   tbl_orders[[#This Row],[Week]] = 53,
    IF(
        MONTH(DATE(YEAR(TODAY()), 12, 31)) = 12,
        DATE(YEAR(TODAY()), 12, 31 - WEEKDAY(DATE(YEAR(TODAY()), 12, 31)) + 1),
        DATE(YEAR(TODAY()), 1,tbl_orders[[#This Row],[Week]] * 7 - 2 - WEEKDAY(DATE(YEAR(TODAY()), 1, 1)))
    ),
    DATE(YEAR(TODAY()), 1,tbl_orders[[#This Row],[Week]] * 7 - 2 - WEEKDAY(DATE(YEAR(TODAY()), 1, 1)))
)</f>
        <v>45546</v>
      </c>
    </row>
    <row r="217" spans="3:17" hidden="1" thickBot="1" x14ac:dyDescent="0.65">
      <c r="C217" s="147">
        <v>45183</v>
      </c>
      <c r="D217" s="148" t="s">
        <v>191</v>
      </c>
      <c r="E217" s="148" t="s">
        <v>101</v>
      </c>
      <c r="F217" s="149">
        <v>20</v>
      </c>
      <c r="G217" s="149">
        <v>0</v>
      </c>
      <c r="H217" s="150" t="s">
        <v>99</v>
      </c>
      <c r="I217" s="151"/>
      <c r="J217" s="214">
        <f>tbl_orders[[#This Row],[Purchased_Qty]]-tbl_orders[[#This Row],[Other Rep]]</f>
        <v>20</v>
      </c>
      <c r="K217" s="211">
        <f>YEAR(tbl_orders[[#This Row],[InvoiceDate]])</f>
        <v>2023</v>
      </c>
      <c r="L217" s="210" t="str">
        <f>TEXT(tbl_orders[[#This Row],[InvoiceDate]],"mmm")</f>
        <v>Sep</v>
      </c>
      <c r="M217" s="210">
        <f>SUBTOTAL(3,tbl_orders[[#This Row],[Facility]])</f>
        <v>0</v>
      </c>
      <c r="N217" s="210" t="str">
        <f>INDEX(
      tbl_Customers[Facility Type], MATCH(tbl_orders[[#This Row],[Facility]],tbl_Customers[Facility],0))</f>
        <v>Retail Pharmacies</v>
      </c>
      <c r="O21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17" s="210">
        <f>WEEKNUM(tbl_orders[[#This Row],[InvoiceDate]])</f>
        <v>37</v>
      </c>
      <c r="Q217" s="217">
        <f ca="1">IF(
   tbl_orders[[#This Row],[Week]] = 53,
    IF(
        MONTH(DATE(YEAR(TODAY()), 12, 31)) = 12,
        DATE(YEAR(TODAY()), 12, 31 - WEEKDAY(DATE(YEAR(TODAY()), 12, 31)) + 1),
        DATE(YEAR(TODAY()), 1,tbl_orders[[#This Row],[Week]] * 7 - 2 - WEEKDAY(DATE(YEAR(TODAY()), 1, 1)))
    ),
    DATE(YEAR(TODAY()), 1,tbl_orders[[#This Row],[Week]] * 7 - 2 - WEEKDAY(DATE(YEAR(TODAY()), 1, 1)))
)</f>
        <v>45546</v>
      </c>
    </row>
    <row r="218" spans="3:17" hidden="1" thickBot="1" x14ac:dyDescent="0.65">
      <c r="C218" s="147">
        <v>45183</v>
      </c>
      <c r="D218" s="148" t="s">
        <v>191</v>
      </c>
      <c r="E218" s="148" t="s">
        <v>102</v>
      </c>
      <c r="F218" s="149">
        <v>10</v>
      </c>
      <c r="G218" s="149">
        <v>0</v>
      </c>
      <c r="H218" s="150" t="s">
        <v>99</v>
      </c>
      <c r="I218" s="151"/>
      <c r="J218" s="214">
        <f>tbl_orders[[#This Row],[Purchased_Qty]]-tbl_orders[[#This Row],[Other Rep]]</f>
        <v>10</v>
      </c>
      <c r="K218" s="211">
        <f>YEAR(tbl_orders[[#This Row],[InvoiceDate]])</f>
        <v>2023</v>
      </c>
      <c r="L218" s="210" t="str">
        <f>TEXT(tbl_orders[[#This Row],[InvoiceDate]],"mmm")</f>
        <v>Sep</v>
      </c>
      <c r="M218" s="210">
        <f>SUBTOTAL(3,tbl_orders[[#This Row],[Facility]])</f>
        <v>0</v>
      </c>
      <c r="N218" s="210" t="str">
        <f>INDEX(
      tbl_Customers[Facility Type], MATCH(tbl_orders[[#This Row],[Facility]],tbl_Customers[Facility],0))</f>
        <v>Retail Pharmacies</v>
      </c>
      <c r="O21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18" s="210">
        <f>WEEKNUM(tbl_orders[[#This Row],[InvoiceDate]])</f>
        <v>37</v>
      </c>
      <c r="Q218" s="217">
        <f ca="1">IF(
   tbl_orders[[#This Row],[Week]] = 53,
    IF(
        MONTH(DATE(YEAR(TODAY()), 12, 31)) = 12,
        DATE(YEAR(TODAY()), 12, 31 - WEEKDAY(DATE(YEAR(TODAY()), 12, 31)) + 1),
        DATE(YEAR(TODAY()), 1,tbl_orders[[#This Row],[Week]] * 7 - 2 - WEEKDAY(DATE(YEAR(TODAY()), 1, 1)))
    ),
    DATE(YEAR(TODAY()), 1,tbl_orders[[#This Row],[Week]] * 7 - 2 - WEEKDAY(DATE(YEAR(TODAY()), 1, 1)))
)</f>
        <v>45546</v>
      </c>
    </row>
    <row r="219" spans="3:17" hidden="1" thickBot="1" x14ac:dyDescent="0.65">
      <c r="C219" s="147">
        <v>45187</v>
      </c>
      <c r="D219" s="148" t="s">
        <v>173</v>
      </c>
      <c r="E219" s="148" t="s">
        <v>102</v>
      </c>
      <c r="F219" s="149">
        <v>20</v>
      </c>
      <c r="G219" s="149">
        <v>20</v>
      </c>
      <c r="H219" s="150" t="s">
        <v>213</v>
      </c>
      <c r="I219" s="151"/>
      <c r="J219" s="214">
        <f>tbl_orders[[#This Row],[Purchased_Qty]]-tbl_orders[[#This Row],[Other Rep]]</f>
        <v>0</v>
      </c>
      <c r="K219" s="211">
        <f>YEAR(tbl_orders[[#This Row],[InvoiceDate]])</f>
        <v>2023</v>
      </c>
      <c r="L219" s="210" t="str">
        <f>TEXT(tbl_orders[[#This Row],[InvoiceDate]],"mmm")</f>
        <v>Sep</v>
      </c>
      <c r="M219" s="210">
        <f>SUBTOTAL(3,tbl_orders[[#This Row],[Facility]])</f>
        <v>0</v>
      </c>
      <c r="N219" s="210" t="str">
        <f>INDEX(
      tbl_Customers[Facility Type], MATCH(tbl_orders[[#This Row],[Facility]],tbl_Customers[Facility],0))</f>
        <v>Retail Pharmacies</v>
      </c>
      <c r="O21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19" s="210">
        <f>WEEKNUM(tbl_orders[[#This Row],[InvoiceDate]])</f>
        <v>38</v>
      </c>
      <c r="Q219" s="217">
        <f ca="1">IF(
   tbl_orders[[#This Row],[Week]] = 53,
    IF(
        MONTH(DATE(YEAR(TODAY()), 12, 31)) = 12,
        DATE(YEAR(TODAY()), 12, 31 - WEEKDAY(DATE(YEAR(TODAY()), 12, 31)) + 1),
        DATE(YEAR(TODAY()), 1,tbl_orders[[#This Row],[Week]] * 7 - 2 - WEEKDAY(DATE(YEAR(TODAY()), 1, 1)))
    ),
    DATE(YEAR(TODAY()), 1,tbl_orders[[#This Row],[Week]] * 7 - 2 - WEEKDAY(DATE(YEAR(TODAY()), 1, 1)))
)</f>
        <v>45553</v>
      </c>
    </row>
    <row r="220" spans="3:17" hidden="1" thickBot="1" x14ac:dyDescent="0.65">
      <c r="C220" s="147">
        <v>45187</v>
      </c>
      <c r="D220" s="148" t="s">
        <v>96</v>
      </c>
      <c r="E220" s="148" t="s">
        <v>102</v>
      </c>
      <c r="F220" s="149">
        <v>100</v>
      </c>
      <c r="G220" s="149">
        <v>50</v>
      </c>
      <c r="H220" s="150" t="s">
        <v>213</v>
      </c>
      <c r="I220" s="152"/>
      <c r="J220" s="214">
        <f>tbl_orders[[#This Row],[Purchased_Qty]]-tbl_orders[[#This Row],[Other Rep]]</f>
        <v>50</v>
      </c>
      <c r="K220" s="210">
        <f>YEAR(tbl_orders[[#This Row],[InvoiceDate]])</f>
        <v>2023</v>
      </c>
      <c r="L220" s="210" t="str">
        <f>TEXT(tbl_orders[[#This Row],[InvoiceDate]],"mmm")</f>
        <v>Sep</v>
      </c>
      <c r="M220" s="210">
        <f>SUBTOTAL(3,tbl_orders[[#This Row],[Facility]])</f>
        <v>0</v>
      </c>
      <c r="N220" s="210" t="str">
        <f>INDEX(
      tbl_Customers[Facility Type], MATCH(tbl_orders[[#This Row],[Facility]],tbl_Customers[Facility],0))</f>
        <v>Retail Pharmacies</v>
      </c>
      <c r="O22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20" s="210">
        <f>WEEKNUM(tbl_orders[[#This Row],[InvoiceDate]])</f>
        <v>38</v>
      </c>
      <c r="Q220" s="217">
        <f ca="1">IF(
   tbl_orders[[#This Row],[Week]] = 53,
    IF(
        MONTH(DATE(YEAR(TODAY()), 12, 31)) = 12,
        DATE(YEAR(TODAY()), 12, 31 - WEEKDAY(DATE(YEAR(TODAY()), 12, 31)) + 1),
        DATE(YEAR(TODAY()), 1,tbl_orders[[#This Row],[Week]] * 7 - 2 - WEEKDAY(DATE(YEAR(TODAY()), 1, 1)))
    ),
    DATE(YEAR(TODAY()), 1,tbl_orders[[#This Row],[Week]] * 7 - 2 - WEEKDAY(DATE(YEAR(TODAY()), 1, 1)))
)</f>
        <v>45553</v>
      </c>
    </row>
    <row r="221" spans="3:17" hidden="1" thickBot="1" x14ac:dyDescent="0.65">
      <c r="C221" s="147">
        <v>45187</v>
      </c>
      <c r="D221" s="148" t="s">
        <v>96</v>
      </c>
      <c r="E221" s="148" t="s">
        <v>101</v>
      </c>
      <c r="F221" s="149">
        <v>50</v>
      </c>
      <c r="G221" s="149">
        <v>25</v>
      </c>
      <c r="H221" s="150" t="s">
        <v>213</v>
      </c>
      <c r="I221" s="152"/>
      <c r="J221" s="214">
        <f>tbl_orders[[#This Row],[Purchased_Qty]]-tbl_orders[[#This Row],[Other Rep]]</f>
        <v>25</v>
      </c>
      <c r="K221" s="210">
        <f>YEAR(tbl_orders[[#This Row],[InvoiceDate]])</f>
        <v>2023</v>
      </c>
      <c r="L221" s="210" t="str">
        <f>TEXT(tbl_orders[[#This Row],[InvoiceDate]],"mmm")</f>
        <v>Sep</v>
      </c>
      <c r="M221" s="210">
        <f>SUBTOTAL(3,tbl_orders[[#This Row],[Facility]])</f>
        <v>0</v>
      </c>
      <c r="N221" s="210" t="str">
        <f>INDEX(
      tbl_Customers[Facility Type], MATCH(tbl_orders[[#This Row],[Facility]],tbl_Customers[Facility],0))</f>
        <v>Retail Pharmacies</v>
      </c>
      <c r="O22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21" s="210">
        <f>WEEKNUM(tbl_orders[[#This Row],[InvoiceDate]])</f>
        <v>38</v>
      </c>
      <c r="Q221" s="217">
        <f ca="1">IF(
   tbl_orders[[#This Row],[Week]] = 53,
    IF(
        MONTH(DATE(YEAR(TODAY()), 12, 31)) = 12,
        DATE(YEAR(TODAY()), 12, 31 - WEEKDAY(DATE(YEAR(TODAY()), 12, 31)) + 1),
        DATE(YEAR(TODAY()), 1,tbl_orders[[#This Row],[Week]] * 7 - 2 - WEEKDAY(DATE(YEAR(TODAY()), 1, 1)))
    ),
    DATE(YEAR(TODAY()), 1,tbl_orders[[#This Row],[Week]] * 7 - 2 - WEEKDAY(DATE(YEAR(TODAY()), 1, 1)))
)</f>
        <v>45553</v>
      </c>
    </row>
    <row r="222" spans="3:17" hidden="1" thickBot="1" x14ac:dyDescent="0.65">
      <c r="C222" s="147">
        <v>45188</v>
      </c>
      <c r="D222" s="148" t="s">
        <v>116</v>
      </c>
      <c r="E222" s="148" t="s">
        <v>102</v>
      </c>
      <c r="F222" s="149">
        <v>50</v>
      </c>
      <c r="G222" s="149">
        <v>0</v>
      </c>
      <c r="H222" s="150" t="s">
        <v>213</v>
      </c>
      <c r="I222" s="152"/>
      <c r="J222" s="214">
        <f>tbl_orders[[#This Row],[Purchased_Qty]]-tbl_orders[[#This Row],[Other Rep]]</f>
        <v>50</v>
      </c>
      <c r="K222" s="210">
        <f>YEAR(tbl_orders[[#This Row],[InvoiceDate]])</f>
        <v>2023</v>
      </c>
      <c r="L222" s="210" t="str">
        <f>TEXT(tbl_orders[[#This Row],[InvoiceDate]],"mmm")</f>
        <v>Sep</v>
      </c>
      <c r="M222" s="210">
        <f>SUBTOTAL(3,tbl_orders[[#This Row],[Facility]])</f>
        <v>0</v>
      </c>
      <c r="N222" s="210" t="str">
        <f>INDEX(
      tbl_Customers[Facility Type], MATCH(tbl_orders[[#This Row],[Facility]],tbl_Customers[Facility],0))</f>
        <v>Wholesale Pharmacies</v>
      </c>
      <c r="O22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22" s="210">
        <f>WEEKNUM(tbl_orders[[#This Row],[InvoiceDate]])</f>
        <v>38</v>
      </c>
      <c r="Q222" s="217">
        <f ca="1">IF(
   tbl_orders[[#This Row],[Week]] = 53,
    IF(
        MONTH(DATE(YEAR(TODAY()), 12, 31)) = 12,
        DATE(YEAR(TODAY()), 12, 31 - WEEKDAY(DATE(YEAR(TODAY()), 12, 31)) + 1),
        DATE(YEAR(TODAY()), 1,tbl_orders[[#This Row],[Week]] * 7 - 2 - WEEKDAY(DATE(YEAR(TODAY()), 1, 1)))
    ),
    DATE(YEAR(TODAY()), 1,tbl_orders[[#This Row],[Week]] * 7 - 2 - WEEKDAY(DATE(YEAR(TODAY()), 1, 1)))
)</f>
        <v>45553</v>
      </c>
    </row>
    <row r="223" spans="3:17" hidden="1" thickBot="1" x14ac:dyDescent="0.65">
      <c r="C223" s="147">
        <v>45189</v>
      </c>
      <c r="D223" s="148" t="s">
        <v>96</v>
      </c>
      <c r="E223" s="148" t="s">
        <v>36</v>
      </c>
      <c r="F223" s="149">
        <v>20</v>
      </c>
      <c r="G223" s="149">
        <v>10</v>
      </c>
      <c r="H223" s="150" t="s">
        <v>213</v>
      </c>
      <c r="I223" s="152"/>
      <c r="J223" s="214">
        <f>tbl_orders[[#This Row],[Purchased_Qty]]-tbl_orders[[#This Row],[Other Rep]]</f>
        <v>10</v>
      </c>
      <c r="K223" s="210">
        <f>YEAR(tbl_orders[[#This Row],[InvoiceDate]])</f>
        <v>2023</v>
      </c>
      <c r="L223" s="210" t="str">
        <f>TEXT(tbl_orders[[#This Row],[InvoiceDate]],"mmm")</f>
        <v>Sep</v>
      </c>
      <c r="M223" s="210">
        <f>SUBTOTAL(3,tbl_orders[[#This Row],[Facility]])</f>
        <v>0</v>
      </c>
      <c r="N223" s="210" t="str">
        <f>INDEX(
      tbl_Customers[Facility Type], MATCH(tbl_orders[[#This Row],[Facility]],tbl_Customers[Facility],0))</f>
        <v>Retail Pharmacies</v>
      </c>
      <c r="O22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23" s="210">
        <f>WEEKNUM(tbl_orders[[#This Row],[InvoiceDate]])</f>
        <v>38</v>
      </c>
      <c r="Q223" s="217">
        <f ca="1">IF(
   tbl_orders[[#This Row],[Week]] = 53,
    IF(
        MONTH(DATE(YEAR(TODAY()), 12, 31)) = 12,
        DATE(YEAR(TODAY()), 12, 31 - WEEKDAY(DATE(YEAR(TODAY()), 12, 31)) + 1),
        DATE(YEAR(TODAY()), 1,tbl_orders[[#This Row],[Week]] * 7 - 2 - WEEKDAY(DATE(YEAR(TODAY()), 1, 1)))
    ),
    DATE(YEAR(TODAY()), 1,tbl_orders[[#This Row],[Week]] * 7 - 2 - WEEKDAY(DATE(YEAR(TODAY()), 1, 1)))
)</f>
        <v>45553</v>
      </c>
    </row>
    <row r="224" spans="3:17" hidden="1" thickBot="1" x14ac:dyDescent="0.65">
      <c r="C224" s="147">
        <v>45194</v>
      </c>
      <c r="D224" s="148" t="s">
        <v>170</v>
      </c>
      <c r="E224" s="148" t="s">
        <v>102</v>
      </c>
      <c r="F224" s="149">
        <v>5</v>
      </c>
      <c r="G224" s="149">
        <v>0</v>
      </c>
      <c r="H224" s="150" t="s">
        <v>99</v>
      </c>
      <c r="I224" s="151"/>
      <c r="J224" s="214">
        <f>tbl_orders[[#This Row],[Purchased_Qty]]-tbl_orders[[#This Row],[Other Rep]]</f>
        <v>5</v>
      </c>
      <c r="K224" s="211">
        <f>YEAR(tbl_orders[[#This Row],[InvoiceDate]])</f>
        <v>2023</v>
      </c>
      <c r="L224" s="210" t="str">
        <f>TEXT(tbl_orders[[#This Row],[InvoiceDate]],"mmm")</f>
        <v>Sep</v>
      </c>
      <c r="M224" s="210">
        <f>SUBTOTAL(3,tbl_orders[[#This Row],[Facility]])</f>
        <v>0</v>
      </c>
      <c r="N224" s="210" t="str">
        <f>INDEX(
      tbl_Customers[Facility Type], MATCH(tbl_orders[[#This Row],[Facility]],tbl_Customers[Facility],0))</f>
        <v>Retail Pharmacies</v>
      </c>
      <c r="O22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24" s="210">
        <f>WEEKNUM(tbl_orders[[#This Row],[InvoiceDate]])</f>
        <v>39</v>
      </c>
      <c r="Q224" s="217">
        <f ca="1">IF(
   tbl_orders[[#This Row],[Week]] = 53,
    IF(
        MONTH(DATE(YEAR(TODAY()), 12, 31)) = 12,
        DATE(YEAR(TODAY()), 12, 31 - WEEKDAY(DATE(YEAR(TODAY()), 12, 31)) + 1),
        DATE(YEAR(TODAY()), 1,tbl_orders[[#This Row],[Week]] * 7 - 2 - WEEKDAY(DATE(YEAR(TODAY()), 1, 1)))
    ),
    DATE(YEAR(TODAY()), 1,tbl_orders[[#This Row],[Week]] * 7 - 2 - WEEKDAY(DATE(YEAR(TODAY()), 1, 1)))
)</f>
        <v>45560</v>
      </c>
    </row>
    <row r="225" spans="3:17" hidden="1" thickBot="1" x14ac:dyDescent="0.65">
      <c r="C225" s="147">
        <v>45194</v>
      </c>
      <c r="D225" s="148" t="s">
        <v>173</v>
      </c>
      <c r="E225" s="148" t="s">
        <v>102</v>
      </c>
      <c r="F225" s="149">
        <v>5</v>
      </c>
      <c r="G225" s="149">
        <v>0</v>
      </c>
      <c r="H225" s="150" t="s">
        <v>213</v>
      </c>
      <c r="I225" s="151"/>
      <c r="J225" s="214">
        <f>tbl_orders[[#This Row],[Purchased_Qty]]-tbl_orders[[#This Row],[Other Rep]]</f>
        <v>5</v>
      </c>
      <c r="K225" s="211">
        <f>YEAR(tbl_orders[[#This Row],[InvoiceDate]])</f>
        <v>2023</v>
      </c>
      <c r="L225" s="210" t="str">
        <f>TEXT(tbl_orders[[#This Row],[InvoiceDate]],"mmm")</f>
        <v>Sep</v>
      </c>
      <c r="M225" s="210">
        <f>SUBTOTAL(3,tbl_orders[[#This Row],[Facility]])</f>
        <v>0</v>
      </c>
      <c r="N225" s="210" t="str">
        <f>INDEX(
      tbl_Customers[Facility Type], MATCH(tbl_orders[[#This Row],[Facility]],tbl_Customers[Facility],0))</f>
        <v>Retail Pharmacies</v>
      </c>
      <c r="O22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25" s="210">
        <f>WEEKNUM(tbl_orders[[#This Row],[InvoiceDate]])</f>
        <v>39</v>
      </c>
      <c r="Q225" s="217">
        <f ca="1">IF(
   tbl_orders[[#This Row],[Week]] = 53,
    IF(
        MONTH(DATE(YEAR(TODAY()), 12, 31)) = 12,
        DATE(YEAR(TODAY()), 12, 31 - WEEKDAY(DATE(YEAR(TODAY()), 12, 31)) + 1),
        DATE(YEAR(TODAY()), 1,tbl_orders[[#This Row],[Week]] * 7 - 2 - WEEKDAY(DATE(YEAR(TODAY()), 1, 1)))
    ),
    DATE(YEAR(TODAY()), 1,tbl_orders[[#This Row],[Week]] * 7 - 2 - WEEKDAY(DATE(YEAR(TODAY()), 1, 1)))
)</f>
        <v>45560</v>
      </c>
    </row>
    <row r="226" spans="3:17" hidden="1" thickBot="1" x14ac:dyDescent="0.65">
      <c r="C226" s="147">
        <v>45194</v>
      </c>
      <c r="D226" s="148" t="s">
        <v>87</v>
      </c>
      <c r="E226" s="148" t="s">
        <v>102</v>
      </c>
      <c r="F226" s="149">
        <v>20</v>
      </c>
      <c r="G226" s="149">
        <v>0</v>
      </c>
      <c r="H226" s="150" t="s">
        <v>99</v>
      </c>
      <c r="I226" s="151"/>
      <c r="J226" s="214">
        <f>tbl_orders[[#This Row],[Purchased_Qty]]-tbl_orders[[#This Row],[Other Rep]]</f>
        <v>20</v>
      </c>
      <c r="K226" s="211">
        <f>YEAR(tbl_orders[[#This Row],[InvoiceDate]])</f>
        <v>2023</v>
      </c>
      <c r="L226" s="210" t="str">
        <f>TEXT(tbl_orders[[#This Row],[InvoiceDate]],"mmm")</f>
        <v>Sep</v>
      </c>
      <c r="M226" s="210">
        <f>SUBTOTAL(3,tbl_orders[[#This Row],[Facility]])</f>
        <v>0</v>
      </c>
      <c r="N226" s="210" t="str">
        <f>INDEX(
      tbl_Customers[Facility Type], MATCH(tbl_orders[[#This Row],[Facility]],tbl_Customers[Facility],0))</f>
        <v>Retail Pharmacies</v>
      </c>
      <c r="O22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26" s="210">
        <f>WEEKNUM(tbl_orders[[#This Row],[InvoiceDate]])</f>
        <v>39</v>
      </c>
      <c r="Q226" s="217">
        <f ca="1">IF(
   tbl_orders[[#This Row],[Week]] = 53,
    IF(
        MONTH(DATE(YEAR(TODAY()), 12, 31)) = 12,
        DATE(YEAR(TODAY()), 12, 31 - WEEKDAY(DATE(YEAR(TODAY()), 12, 31)) + 1),
        DATE(YEAR(TODAY()), 1,tbl_orders[[#This Row],[Week]] * 7 - 2 - WEEKDAY(DATE(YEAR(TODAY()), 1, 1)))
    ),
    DATE(YEAR(TODAY()), 1,tbl_orders[[#This Row],[Week]] * 7 - 2 - WEEKDAY(DATE(YEAR(TODAY()), 1, 1)))
)</f>
        <v>45560</v>
      </c>
    </row>
    <row r="227" spans="3:17" hidden="1" thickBot="1" x14ac:dyDescent="0.65">
      <c r="C227" s="147">
        <v>45194</v>
      </c>
      <c r="D227" s="148" t="s">
        <v>87</v>
      </c>
      <c r="E227" s="148" t="s">
        <v>36</v>
      </c>
      <c r="F227" s="149">
        <v>6</v>
      </c>
      <c r="G227" s="149">
        <v>0</v>
      </c>
      <c r="H227" s="150" t="s">
        <v>99</v>
      </c>
      <c r="I227" s="151"/>
      <c r="J227" s="214">
        <f>tbl_orders[[#This Row],[Purchased_Qty]]-tbl_orders[[#This Row],[Other Rep]]</f>
        <v>6</v>
      </c>
      <c r="K227" s="211">
        <f>YEAR(tbl_orders[[#This Row],[InvoiceDate]])</f>
        <v>2023</v>
      </c>
      <c r="L227" s="210" t="str">
        <f>TEXT(tbl_orders[[#This Row],[InvoiceDate]],"mmm")</f>
        <v>Sep</v>
      </c>
      <c r="M227" s="210">
        <f>SUBTOTAL(3,tbl_orders[[#This Row],[Facility]])</f>
        <v>0</v>
      </c>
      <c r="N227" s="210" t="str">
        <f>INDEX(
      tbl_Customers[Facility Type], MATCH(tbl_orders[[#This Row],[Facility]],tbl_Customers[Facility],0))</f>
        <v>Retail Pharmacies</v>
      </c>
      <c r="O22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27" s="210">
        <f>WEEKNUM(tbl_orders[[#This Row],[InvoiceDate]])</f>
        <v>39</v>
      </c>
      <c r="Q227" s="217">
        <f ca="1">IF(
   tbl_orders[[#This Row],[Week]] = 53,
    IF(
        MONTH(DATE(YEAR(TODAY()), 12, 31)) = 12,
        DATE(YEAR(TODAY()), 12, 31 - WEEKDAY(DATE(YEAR(TODAY()), 12, 31)) + 1),
        DATE(YEAR(TODAY()), 1,tbl_orders[[#This Row],[Week]] * 7 - 2 - WEEKDAY(DATE(YEAR(TODAY()), 1, 1)))
    ),
    DATE(YEAR(TODAY()), 1,tbl_orders[[#This Row],[Week]] * 7 - 2 - WEEKDAY(DATE(YEAR(TODAY()), 1, 1)))
)</f>
        <v>45560</v>
      </c>
    </row>
    <row r="228" spans="3:17" hidden="1" thickBot="1" x14ac:dyDescent="0.65">
      <c r="C228" s="147">
        <v>45196</v>
      </c>
      <c r="D228" s="148" t="s">
        <v>94</v>
      </c>
      <c r="E228" s="148" t="s">
        <v>36</v>
      </c>
      <c r="F228" s="149">
        <v>20</v>
      </c>
      <c r="G228" s="149">
        <v>0</v>
      </c>
      <c r="H228" s="150" t="s">
        <v>213</v>
      </c>
      <c r="I228" s="152"/>
      <c r="J228" s="214">
        <f>tbl_orders[[#This Row],[Purchased_Qty]]-tbl_orders[[#This Row],[Other Rep]]</f>
        <v>20</v>
      </c>
      <c r="K228" s="210">
        <f>YEAR(tbl_orders[[#This Row],[InvoiceDate]])</f>
        <v>2023</v>
      </c>
      <c r="L228" s="210" t="str">
        <f>TEXT(tbl_orders[[#This Row],[InvoiceDate]],"mmm")</f>
        <v>Sep</v>
      </c>
      <c r="M228" s="210">
        <f>SUBTOTAL(3,tbl_orders[[#This Row],[Facility]])</f>
        <v>0</v>
      </c>
      <c r="N228" s="210" t="str">
        <f>INDEX(
      tbl_Customers[Facility Type], MATCH(tbl_orders[[#This Row],[Facility]],tbl_Customers[Facility],0))</f>
        <v>Private Hospitals</v>
      </c>
      <c r="O22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28" s="210">
        <f>WEEKNUM(tbl_orders[[#This Row],[InvoiceDate]])</f>
        <v>39</v>
      </c>
      <c r="Q228" s="217">
        <f ca="1">IF(
   tbl_orders[[#This Row],[Week]] = 53,
    IF(
        MONTH(DATE(YEAR(TODAY()), 12, 31)) = 12,
        DATE(YEAR(TODAY()), 12, 31 - WEEKDAY(DATE(YEAR(TODAY()), 12, 31)) + 1),
        DATE(YEAR(TODAY()), 1,tbl_orders[[#This Row],[Week]] * 7 - 2 - WEEKDAY(DATE(YEAR(TODAY()), 1, 1)))
    ),
    DATE(YEAR(TODAY()), 1,tbl_orders[[#This Row],[Week]] * 7 - 2 - WEEKDAY(DATE(YEAR(TODAY()), 1, 1)))
)</f>
        <v>45560</v>
      </c>
    </row>
    <row r="229" spans="3:17" hidden="1" thickBot="1" x14ac:dyDescent="0.65">
      <c r="C229" s="147">
        <v>45196</v>
      </c>
      <c r="D229" s="148" t="s">
        <v>190</v>
      </c>
      <c r="E229" s="148" t="s">
        <v>102</v>
      </c>
      <c r="F229" s="149">
        <v>10</v>
      </c>
      <c r="G229" s="149">
        <v>0</v>
      </c>
      <c r="H229" s="150" t="s">
        <v>99</v>
      </c>
      <c r="I229" s="152"/>
      <c r="J229" s="214">
        <f>tbl_orders[[#This Row],[Purchased_Qty]]-tbl_orders[[#This Row],[Other Rep]]</f>
        <v>10</v>
      </c>
      <c r="K229" s="210">
        <f>YEAR(tbl_orders[[#This Row],[InvoiceDate]])</f>
        <v>2023</v>
      </c>
      <c r="L229" s="210" t="str">
        <f>TEXT(tbl_orders[[#This Row],[InvoiceDate]],"mmm")</f>
        <v>Sep</v>
      </c>
      <c r="M229" s="210">
        <f>SUBTOTAL(3,tbl_orders[[#This Row],[Facility]])</f>
        <v>0</v>
      </c>
      <c r="N229" s="210" t="str">
        <f>INDEX(
      tbl_Customers[Facility Type], MATCH(tbl_orders[[#This Row],[Facility]],tbl_Customers[Facility],0))</f>
        <v>Retail Pharmacies</v>
      </c>
      <c r="O22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29" s="210">
        <f>WEEKNUM(tbl_orders[[#This Row],[InvoiceDate]])</f>
        <v>39</v>
      </c>
      <c r="Q229" s="217">
        <f ca="1">IF(
   tbl_orders[[#This Row],[Week]] = 53,
    IF(
        MONTH(DATE(YEAR(TODAY()), 12, 31)) = 12,
        DATE(YEAR(TODAY()), 12, 31 - WEEKDAY(DATE(YEAR(TODAY()), 12, 31)) + 1),
        DATE(YEAR(TODAY()), 1,tbl_orders[[#This Row],[Week]] * 7 - 2 - WEEKDAY(DATE(YEAR(TODAY()), 1, 1)))
    ),
    DATE(YEAR(TODAY()), 1,tbl_orders[[#This Row],[Week]] * 7 - 2 - WEEKDAY(DATE(YEAR(TODAY()), 1, 1)))
)</f>
        <v>45560</v>
      </c>
    </row>
    <row r="230" spans="3:17" hidden="1" thickBot="1" x14ac:dyDescent="0.65">
      <c r="C230" s="147">
        <v>45197</v>
      </c>
      <c r="D230" s="148" t="s">
        <v>96</v>
      </c>
      <c r="E230" s="148" t="s">
        <v>100</v>
      </c>
      <c r="F230" s="149">
        <v>40</v>
      </c>
      <c r="G230" s="149">
        <v>20</v>
      </c>
      <c r="H230" s="150" t="s">
        <v>213</v>
      </c>
      <c r="I230" s="152"/>
      <c r="J230" s="214">
        <f>tbl_orders[[#This Row],[Purchased_Qty]]-tbl_orders[[#This Row],[Other Rep]]</f>
        <v>20</v>
      </c>
      <c r="K230" s="210">
        <f>YEAR(tbl_orders[[#This Row],[InvoiceDate]])</f>
        <v>2023</v>
      </c>
      <c r="L230" s="210" t="str">
        <f>TEXT(tbl_orders[[#This Row],[InvoiceDate]],"mmm")</f>
        <v>Sep</v>
      </c>
      <c r="M230" s="210">
        <f>SUBTOTAL(3,tbl_orders[[#This Row],[Facility]])</f>
        <v>0</v>
      </c>
      <c r="N230" s="210" t="str">
        <f>INDEX(
      tbl_Customers[Facility Type], MATCH(tbl_orders[[#This Row],[Facility]],tbl_Customers[Facility],0))</f>
        <v>Retail Pharmacies</v>
      </c>
      <c r="O23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30" s="210">
        <f>WEEKNUM(tbl_orders[[#This Row],[InvoiceDate]])</f>
        <v>39</v>
      </c>
      <c r="Q230" s="217">
        <f ca="1">IF(
   tbl_orders[[#This Row],[Week]] = 53,
    IF(
        MONTH(DATE(YEAR(TODAY()), 12, 31)) = 12,
        DATE(YEAR(TODAY()), 12, 31 - WEEKDAY(DATE(YEAR(TODAY()), 12, 31)) + 1),
        DATE(YEAR(TODAY()), 1,tbl_orders[[#This Row],[Week]] * 7 - 2 - WEEKDAY(DATE(YEAR(TODAY()), 1, 1)))
    ),
    DATE(YEAR(TODAY()), 1,tbl_orders[[#This Row],[Week]] * 7 - 2 - WEEKDAY(DATE(YEAR(TODAY()), 1, 1)))
)</f>
        <v>45560</v>
      </c>
    </row>
    <row r="231" spans="3:17" hidden="1" thickBot="1" x14ac:dyDescent="0.65">
      <c r="C231" s="147">
        <v>45198</v>
      </c>
      <c r="D231" s="148" t="s">
        <v>126</v>
      </c>
      <c r="E231" s="148" t="s">
        <v>102</v>
      </c>
      <c r="F231" s="149">
        <v>100</v>
      </c>
      <c r="G231" s="149">
        <v>0</v>
      </c>
      <c r="H231" s="150" t="s">
        <v>99</v>
      </c>
      <c r="I231" s="152"/>
      <c r="J231" s="214">
        <f>tbl_orders[[#This Row],[Purchased_Qty]]-tbl_orders[[#This Row],[Other Rep]]</f>
        <v>100</v>
      </c>
      <c r="K231" s="210">
        <f>YEAR(tbl_orders[[#This Row],[InvoiceDate]])</f>
        <v>2023</v>
      </c>
      <c r="L231" s="210" t="str">
        <f>TEXT(tbl_orders[[#This Row],[InvoiceDate]],"mmm")</f>
        <v>Sep</v>
      </c>
      <c r="M231" s="210">
        <f>SUBTOTAL(3,tbl_orders[[#This Row],[Facility]])</f>
        <v>0</v>
      </c>
      <c r="N231" s="210" t="str">
        <f>INDEX(
      tbl_Customers[Facility Type], MATCH(tbl_orders[[#This Row],[Facility]],tbl_Customers[Facility],0))</f>
        <v>Public Hospitals</v>
      </c>
      <c r="O23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Sep</v>
      </c>
      <c r="P231" s="210">
        <f>WEEKNUM(tbl_orders[[#This Row],[InvoiceDate]])</f>
        <v>39</v>
      </c>
      <c r="Q231" s="217">
        <f ca="1">IF(
   tbl_orders[[#This Row],[Week]] = 53,
    IF(
        MONTH(DATE(YEAR(TODAY()), 12, 31)) = 12,
        DATE(YEAR(TODAY()), 12, 31 - WEEKDAY(DATE(YEAR(TODAY()), 12, 31)) + 1),
        DATE(YEAR(TODAY()), 1,tbl_orders[[#This Row],[Week]] * 7 - 2 - WEEKDAY(DATE(YEAR(TODAY()), 1, 1)))
    ),
    DATE(YEAR(TODAY()), 1,tbl_orders[[#This Row],[Week]] * 7 - 2 - WEEKDAY(DATE(YEAR(TODAY()), 1, 1)))
)</f>
        <v>45560</v>
      </c>
    </row>
    <row r="232" spans="3:17" hidden="1" thickBot="1" x14ac:dyDescent="0.65">
      <c r="C232" s="147">
        <v>45203</v>
      </c>
      <c r="D232" s="148" t="s">
        <v>177</v>
      </c>
      <c r="E232" s="148" t="s">
        <v>102</v>
      </c>
      <c r="F232" s="149">
        <v>10</v>
      </c>
      <c r="G232" s="149">
        <v>0</v>
      </c>
      <c r="H232" s="150" t="s">
        <v>99</v>
      </c>
      <c r="I232" s="152"/>
      <c r="J232" s="214">
        <f>tbl_orders[[#This Row],[Purchased_Qty]]-tbl_orders[[#This Row],[Other Rep]]</f>
        <v>10</v>
      </c>
      <c r="K232" s="210">
        <f>YEAR(tbl_orders[[#This Row],[InvoiceDate]])</f>
        <v>2023</v>
      </c>
      <c r="L232" s="210" t="str">
        <f>TEXT(tbl_orders[[#This Row],[InvoiceDate]],"mmm")</f>
        <v>Oct</v>
      </c>
      <c r="M232" s="210">
        <f>SUBTOTAL(3,tbl_orders[[#This Row],[Facility]])</f>
        <v>0</v>
      </c>
      <c r="N232" s="210" t="str">
        <f>INDEX(
      tbl_Customers[Facility Type], MATCH(tbl_orders[[#This Row],[Facility]],tbl_Customers[Facility],0))</f>
        <v>Retail Pharmacies</v>
      </c>
      <c r="O23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32" s="210">
        <f>WEEKNUM(tbl_orders[[#This Row],[InvoiceDate]])</f>
        <v>40</v>
      </c>
      <c r="Q232" s="217">
        <f ca="1">IF(
   tbl_orders[[#This Row],[Week]] = 53,
    IF(
        MONTH(DATE(YEAR(TODAY()), 12, 31)) = 12,
        DATE(YEAR(TODAY()), 12, 31 - WEEKDAY(DATE(YEAR(TODAY()), 12, 31)) + 1),
        DATE(YEAR(TODAY()), 1,tbl_orders[[#This Row],[Week]] * 7 - 2 - WEEKDAY(DATE(YEAR(TODAY()), 1, 1)))
    ),
    DATE(YEAR(TODAY()), 1,tbl_orders[[#This Row],[Week]] * 7 - 2 - WEEKDAY(DATE(YEAR(TODAY()), 1, 1)))
)</f>
        <v>45567</v>
      </c>
    </row>
    <row r="233" spans="3:17" hidden="1" thickBot="1" x14ac:dyDescent="0.65">
      <c r="C233" s="147">
        <v>45204</v>
      </c>
      <c r="D233" s="148" t="s">
        <v>125</v>
      </c>
      <c r="E233" s="148" t="s">
        <v>102</v>
      </c>
      <c r="F233" s="149">
        <v>60</v>
      </c>
      <c r="G233" s="149">
        <v>0</v>
      </c>
      <c r="H233" s="150" t="s">
        <v>99</v>
      </c>
      <c r="I233" s="151"/>
      <c r="J233" s="214">
        <f>tbl_orders[[#This Row],[Purchased_Qty]]-tbl_orders[[#This Row],[Other Rep]]</f>
        <v>60</v>
      </c>
      <c r="K233" s="211">
        <f>YEAR(tbl_orders[[#This Row],[InvoiceDate]])</f>
        <v>2023</v>
      </c>
      <c r="L233" s="210" t="str">
        <f>TEXT(tbl_orders[[#This Row],[InvoiceDate]],"mmm")</f>
        <v>Oct</v>
      </c>
      <c r="M233" s="210">
        <f>SUBTOTAL(3,tbl_orders[[#This Row],[Facility]])</f>
        <v>0</v>
      </c>
      <c r="N233" s="210" t="str">
        <f>INDEX(
      tbl_Customers[Facility Type], MATCH(tbl_orders[[#This Row],[Facility]],tbl_Customers[Facility],0))</f>
        <v>Public Hospitals</v>
      </c>
      <c r="O23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33" s="210">
        <f>WEEKNUM(tbl_orders[[#This Row],[InvoiceDate]])</f>
        <v>40</v>
      </c>
      <c r="Q233" s="217">
        <f ca="1">IF(
   tbl_orders[[#This Row],[Week]] = 53,
    IF(
        MONTH(DATE(YEAR(TODAY()), 12, 31)) = 12,
        DATE(YEAR(TODAY()), 12, 31 - WEEKDAY(DATE(YEAR(TODAY()), 12, 31)) + 1),
        DATE(YEAR(TODAY()), 1,tbl_orders[[#This Row],[Week]] * 7 - 2 - WEEKDAY(DATE(YEAR(TODAY()), 1, 1)))
    ),
    DATE(YEAR(TODAY()), 1,tbl_orders[[#This Row],[Week]] * 7 - 2 - WEEKDAY(DATE(YEAR(TODAY()), 1, 1)))
)</f>
        <v>45567</v>
      </c>
    </row>
    <row r="234" spans="3:17" hidden="1" thickBot="1" x14ac:dyDescent="0.65">
      <c r="C234" s="147">
        <v>45204</v>
      </c>
      <c r="D234" s="148" t="s">
        <v>195</v>
      </c>
      <c r="E234" s="148" t="s">
        <v>101</v>
      </c>
      <c r="F234" s="149">
        <v>10</v>
      </c>
      <c r="G234" s="149">
        <v>10</v>
      </c>
      <c r="H234" s="150" t="s">
        <v>99</v>
      </c>
      <c r="I234" s="151"/>
      <c r="J234" s="214">
        <f>tbl_orders[[#This Row],[Purchased_Qty]]-tbl_orders[[#This Row],[Other Rep]]</f>
        <v>0</v>
      </c>
      <c r="K234" s="211">
        <f>YEAR(tbl_orders[[#This Row],[InvoiceDate]])</f>
        <v>2023</v>
      </c>
      <c r="L234" s="210" t="str">
        <f>TEXT(tbl_orders[[#This Row],[InvoiceDate]],"mmm")</f>
        <v>Oct</v>
      </c>
      <c r="M234" s="210">
        <f>SUBTOTAL(3,tbl_orders[[#This Row],[Facility]])</f>
        <v>0</v>
      </c>
      <c r="N234" s="210" t="str">
        <f>INDEX(
      tbl_Customers[Facility Type], MATCH(tbl_orders[[#This Row],[Facility]],tbl_Customers[Facility],0))</f>
        <v>Retail Pharmacies</v>
      </c>
      <c r="O23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34" s="210">
        <f>WEEKNUM(tbl_orders[[#This Row],[InvoiceDate]])</f>
        <v>40</v>
      </c>
      <c r="Q234" s="217">
        <f ca="1">IF(
   tbl_orders[[#This Row],[Week]] = 53,
    IF(
        MONTH(DATE(YEAR(TODAY()), 12, 31)) = 12,
        DATE(YEAR(TODAY()), 12, 31 - WEEKDAY(DATE(YEAR(TODAY()), 12, 31)) + 1),
        DATE(YEAR(TODAY()), 1,tbl_orders[[#This Row],[Week]] * 7 - 2 - WEEKDAY(DATE(YEAR(TODAY()), 1, 1)))
    ),
    DATE(YEAR(TODAY()), 1,tbl_orders[[#This Row],[Week]] * 7 - 2 - WEEKDAY(DATE(YEAR(TODAY()), 1, 1)))
)</f>
        <v>45567</v>
      </c>
    </row>
    <row r="235" spans="3:17" hidden="1" thickBot="1" x14ac:dyDescent="0.65">
      <c r="C235" s="147">
        <v>45205</v>
      </c>
      <c r="D235" s="148" t="s">
        <v>178</v>
      </c>
      <c r="E235" s="148" t="s">
        <v>102</v>
      </c>
      <c r="F235" s="149">
        <v>100</v>
      </c>
      <c r="G235" s="149">
        <v>50</v>
      </c>
      <c r="H235" s="150" t="s">
        <v>99</v>
      </c>
      <c r="I235" s="152"/>
      <c r="J235" s="214">
        <f>tbl_orders[[#This Row],[Purchased_Qty]]-tbl_orders[[#This Row],[Other Rep]]</f>
        <v>50</v>
      </c>
      <c r="K235" s="210">
        <f>YEAR(tbl_orders[[#This Row],[InvoiceDate]])</f>
        <v>2023</v>
      </c>
      <c r="L235" s="210" t="str">
        <f>TEXT(tbl_orders[[#This Row],[InvoiceDate]],"mmm")</f>
        <v>Oct</v>
      </c>
      <c r="M235" s="210">
        <f>SUBTOTAL(3,tbl_orders[[#This Row],[Facility]])</f>
        <v>0</v>
      </c>
      <c r="N235" s="210" t="str">
        <f>INDEX(
      tbl_Customers[Facility Type], MATCH(tbl_orders[[#This Row],[Facility]],tbl_Customers[Facility],0))</f>
        <v>Retail Pharmacies</v>
      </c>
      <c r="O23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35" s="210">
        <f>WEEKNUM(tbl_orders[[#This Row],[InvoiceDate]])</f>
        <v>40</v>
      </c>
      <c r="Q235" s="217">
        <f ca="1">IF(
   tbl_orders[[#This Row],[Week]] = 53,
    IF(
        MONTH(DATE(YEAR(TODAY()), 12, 31)) = 12,
        DATE(YEAR(TODAY()), 12, 31 - WEEKDAY(DATE(YEAR(TODAY()), 12, 31)) + 1),
        DATE(YEAR(TODAY()), 1,tbl_orders[[#This Row],[Week]] * 7 - 2 - WEEKDAY(DATE(YEAR(TODAY()), 1, 1)))
    ),
    DATE(YEAR(TODAY()), 1,tbl_orders[[#This Row],[Week]] * 7 - 2 - WEEKDAY(DATE(YEAR(TODAY()), 1, 1)))
)</f>
        <v>45567</v>
      </c>
    </row>
    <row r="236" spans="3:17" hidden="1" thickBot="1" x14ac:dyDescent="0.65">
      <c r="C236" s="147">
        <v>45205</v>
      </c>
      <c r="D236" s="148" t="s">
        <v>178</v>
      </c>
      <c r="E236" s="148" t="s">
        <v>36</v>
      </c>
      <c r="F236" s="149">
        <v>10</v>
      </c>
      <c r="G236" s="149">
        <v>5</v>
      </c>
      <c r="H236" s="150" t="s">
        <v>99</v>
      </c>
      <c r="I236" s="151"/>
      <c r="J236" s="214">
        <f>tbl_orders[[#This Row],[Purchased_Qty]]-tbl_orders[[#This Row],[Other Rep]]</f>
        <v>5</v>
      </c>
      <c r="K236" s="211">
        <f>YEAR(tbl_orders[[#This Row],[InvoiceDate]])</f>
        <v>2023</v>
      </c>
      <c r="L236" s="210" t="str">
        <f>TEXT(tbl_orders[[#This Row],[InvoiceDate]],"mmm")</f>
        <v>Oct</v>
      </c>
      <c r="M236" s="210">
        <f>SUBTOTAL(3,tbl_orders[[#This Row],[Facility]])</f>
        <v>0</v>
      </c>
      <c r="N236" s="210" t="str">
        <f>INDEX(
      tbl_Customers[Facility Type], MATCH(tbl_orders[[#This Row],[Facility]],tbl_Customers[Facility],0))</f>
        <v>Retail Pharmacies</v>
      </c>
      <c r="O23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36" s="210">
        <f>WEEKNUM(tbl_orders[[#This Row],[InvoiceDate]])</f>
        <v>40</v>
      </c>
      <c r="Q236" s="217">
        <f ca="1">IF(
   tbl_orders[[#This Row],[Week]] = 53,
    IF(
        MONTH(DATE(YEAR(TODAY()), 12, 31)) = 12,
        DATE(YEAR(TODAY()), 12, 31 - WEEKDAY(DATE(YEAR(TODAY()), 12, 31)) + 1),
        DATE(YEAR(TODAY()), 1,tbl_orders[[#This Row],[Week]] * 7 - 2 - WEEKDAY(DATE(YEAR(TODAY()), 1, 1)))
    ),
    DATE(YEAR(TODAY()), 1,tbl_orders[[#This Row],[Week]] * 7 - 2 - WEEKDAY(DATE(YEAR(TODAY()), 1, 1)))
)</f>
        <v>45567</v>
      </c>
    </row>
    <row r="237" spans="3:17" hidden="1" thickBot="1" x14ac:dyDescent="0.65">
      <c r="C237" s="147">
        <v>45205</v>
      </c>
      <c r="D237" s="148" t="s">
        <v>124</v>
      </c>
      <c r="E237" s="148" t="s">
        <v>36</v>
      </c>
      <c r="F237" s="149">
        <v>2</v>
      </c>
      <c r="G237" s="149">
        <v>0</v>
      </c>
      <c r="H237" s="150" t="s">
        <v>99</v>
      </c>
      <c r="I237" s="151"/>
      <c r="J237" s="214">
        <f>tbl_orders[[#This Row],[Purchased_Qty]]-tbl_orders[[#This Row],[Other Rep]]</f>
        <v>2</v>
      </c>
      <c r="K237" s="211">
        <f>YEAR(tbl_orders[[#This Row],[InvoiceDate]])</f>
        <v>2023</v>
      </c>
      <c r="L237" s="210" t="str">
        <f>TEXT(tbl_orders[[#This Row],[InvoiceDate]],"mmm")</f>
        <v>Oct</v>
      </c>
      <c r="M237" s="210">
        <f>SUBTOTAL(3,tbl_orders[[#This Row],[Facility]])</f>
        <v>0</v>
      </c>
      <c r="N237" s="210" t="str">
        <f>INDEX(
      tbl_Customers[Facility Type], MATCH(tbl_orders[[#This Row],[Facility]],tbl_Customers[Facility],0))</f>
        <v>Private Hospitals</v>
      </c>
      <c r="O23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37" s="210">
        <f>WEEKNUM(tbl_orders[[#This Row],[InvoiceDate]])</f>
        <v>40</v>
      </c>
      <c r="Q237" s="217">
        <f ca="1">IF(
   tbl_orders[[#This Row],[Week]] = 53,
    IF(
        MONTH(DATE(YEAR(TODAY()), 12, 31)) = 12,
        DATE(YEAR(TODAY()), 12, 31 - WEEKDAY(DATE(YEAR(TODAY()), 12, 31)) + 1),
        DATE(YEAR(TODAY()), 1,tbl_orders[[#This Row],[Week]] * 7 - 2 - WEEKDAY(DATE(YEAR(TODAY()), 1, 1)))
    ),
    DATE(YEAR(TODAY()), 1,tbl_orders[[#This Row],[Week]] * 7 - 2 - WEEKDAY(DATE(YEAR(TODAY()), 1, 1)))
)</f>
        <v>45567</v>
      </c>
    </row>
    <row r="238" spans="3:17" hidden="1" thickBot="1" x14ac:dyDescent="0.65">
      <c r="C238" s="147">
        <v>45205</v>
      </c>
      <c r="D238" s="148" t="s">
        <v>189</v>
      </c>
      <c r="E238" s="148" t="s">
        <v>101</v>
      </c>
      <c r="F238" s="149">
        <v>5</v>
      </c>
      <c r="G238" s="149">
        <v>0</v>
      </c>
      <c r="H238" s="150" t="s">
        <v>99</v>
      </c>
      <c r="I238" s="151"/>
      <c r="J238" s="214">
        <f>tbl_orders[[#This Row],[Purchased_Qty]]-tbl_orders[[#This Row],[Other Rep]]</f>
        <v>5</v>
      </c>
      <c r="K238" s="211">
        <f>YEAR(tbl_orders[[#This Row],[InvoiceDate]])</f>
        <v>2023</v>
      </c>
      <c r="L238" s="210" t="str">
        <f>TEXT(tbl_orders[[#This Row],[InvoiceDate]],"mmm")</f>
        <v>Oct</v>
      </c>
      <c r="M238" s="210">
        <f>SUBTOTAL(3,tbl_orders[[#This Row],[Facility]])</f>
        <v>0</v>
      </c>
      <c r="N238" s="210" t="str">
        <f>INDEX(
      tbl_Customers[Facility Type], MATCH(tbl_orders[[#This Row],[Facility]],tbl_Customers[Facility],0))</f>
        <v>Retail Pharmacies</v>
      </c>
      <c r="O23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38" s="210">
        <f>WEEKNUM(tbl_orders[[#This Row],[InvoiceDate]])</f>
        <v>40</v>
      </c>
      <c r="Q238" s="217">
        <f ca="1">IF(
   tbl_orders[[#This Row],[Week]] = 53,
    IF(
        MONTH(DATE(YEAR(TODAY()), 12, 31)) = 12,
        DATE(YEAR(TODAY()), 12, 31 - WEEKDAY(DATE(YEAR(TODAY()), 12, 31)) + 1),
        DATE(YEAR(TODAY()), 1,tbl_orders[[#This Row],[Week]] * 7 - 2 - WEEKDAY(DATE(YEAR(TODAY()), 1, 1)))
    ),
    DATE(YEAR(TODAY()), 1,tbl_orders[[#This Row],[Week]] * 7 - 2 - WEEKDAY(DATE(YEAR(TODAY()), 1, 1)))
)</f>
        <v>45567</v>
      </c>
    </row>
    <row r="239" spans="3:17" hidden="1" thickBot="1" x14ac:dyDescent="0.65">
      <c r="C239" s="147">
        <v>45210</v>
      </c>
      <c r="D239" s="148" t="s">
        <v>142</v>
      </c>
      <c r="E239" s="148" t="s">
        <v>36</v>
      </c>
      <c r="F239" s="149">
        <v>10</v>
      </c>
      <c r="G239" s="149">
        <v>0</v>
      </c>
      <c r="H239" s="150" t="s">
        <v>213</v>
      </c>
      <c r="I239" s="152"/>
      <c r="J239" s="214">
        <f>tbl_orders[[#This Row],[Purchased_Qty]]-tbl_orders[[#This Row],[Other Rep]]</f>
        <v>10</v>
      </c>
      <c r="K239" s="210">
        <f>YEAR(tbl_orders[[#This Row],[InvoiceDate]])</f>
        <v>2023</v>
      </c>
      <c r="L239" s="210" t="str">
        <f>TEXT(tbl_orders[[#This Row],[InvoiceDate]],"mmm")</f>
        <v>Oct</v>
      </c>
      <c r="M239" s="210">
        <f>SUBTOTAL(3,tbl_orders[[#This Row],[Facility]])</f>
        <v>0</v>
      </c>
      <c r="N239" s="210" t="str">
        <f>INDEX(
      tbl_Customers[Facility Type], MATCH(tbl_orders[[#This Row],[Facility]],tbl_Customers[Facility],0))</f>
        <v>Private Hospitals</v>
      </c>
      <c r="O23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39" s="210">
        <f>WEEKNUM(tbl_orders[[#This Row],[InvoiceDate]])</f>
        <v>41</v>
      </c>
      <c r="Q239" s="217">
        <f ca="1">IF(
   tbl_orders[[#This Row],[Week]] = 53,
    IF(
        MONTH(DATE(YEAR(TODAY()), 12, 31)) = 12,
        DATE(YEAR(TODAY()), 12, 31 - WEEKDAY(DATE(YEAR(TODAY()), 12, 31)) + 1),
        DATE(YEAR(TODAY()), 1,tbl_orders[[#This Row],[Week]] * 7 - 2 - WEEKDAY(DATE(YEAR(TODAY()), 1, 1)))
    ),
    DATE(YEAR(TODAY()), 1,tbl_orders[[#This Row],[Week]] * 7 - 2 - WEEKDAY(DATE(YEAR(TODAY()), 1, 1)))
)</f>
        <v>45574</v>
      </c>
    </row>
    <row r="240" spans="3:17" hidden="1" thickBot="1" x14ac:dyDescent="0.65">
      <c r="C240" s="147">
        <v>45210</v>
      </c>
      <c r="D240" s="148" t="s">
        <v>208</v>
      </c>
      <c r="E240" s="148" t="s">
        <v>102</v>
      </c>
      <c r="F240" s="149">
        <v>5</v>
      </c>
      <c r="G240" s="149">
        <v>0</v>
      </c>
      <c r="H240" s="150" t="s">
        <v>99</v>
      </c>
      <c r="I240" s="152"/>
      <c r="J240" s="214">
        <f>tbl_orders[[#This Row],[Purchased_Qty]]-tbl_orders[[#This Row],[Other Rep]]</f>
        <v>5</v>
      </c>
      <c r="K240" s="210">
        <f>YEAR(tbl_orders[[#This Row],[InvoiceDate]])</f>
        <v>2023</v>
      </c>
      <c r="L240" s="210" t="str">
        <f>TEXT(tbl_orders[[#This Row],[InvoiceDate]],"mmm")</f>
        <v>Oct</v>
      </c>
      <c r="M240" s="210">
        <f>SUBTOTAL(3,tbl_orders[[#This Row],[Facility]])</f>
        <v>0</v>
      </c>
      <c r="N240" s="210" t="str">
        <f>INDEX(
      tbl_Customers[Facility Type], MATCH(tbl_orders[[#This Row],[Facility]],tbl_Customers[Facility],0))</f>
        <v>Wholesale Pharmacies</v>
      </c>
      <c r="O24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40" s="210">
        <f>WEEKNUM(tbl_orders[[#This Row],[InvoiceDate]])</f>
        <v>41</v>
      </c>
      <c r="Q240" s="217">
        <f ca="1">IF(
   tbl_orders[[#This Row],[Week]] = 53,
    IF(
        MONTH(DATE(YEAR(TODAY()), 12, 31)) = 12,
        DATE(YEAR(TODAY()), 12, 31 - WEEKDAY(DATE(YEAR(TODAY()), 12, 31)) + 1),
        DATE(YEAR(TODAY()), 1,tbl_orders[[#This Row],[Week]] * 7 - 2 - WEEKDAY(DATE(YEAR(TODAY()), 1, 1)))
    ),
    DATE(YEAR(TODAY()), 1,tbl_orders[[#This Row],[Week]] * 7 - 2 - WEEKDAY(DATE(YEAR(TODAY()), 1, 1)))
)</f>
        <v>45574</v>
      </c>
    </row>
    <row r="241" spans="3:17" hidden="1" thickBot="1" x14ac:dyDescent="0.65">
      <c r="C241" s="147">
        <v>45211</v>
      </c>
      <c r="D241" s="148" t="s">
        <v>92</v>
      </c>
      <c r="E241" s="148" t="s">
        <v>102</v>
      </c>
      <c r="F241" s="149">
        <v>40</v>
      </c>
      <c r="G241" s="149">
        <v>0</v>
      </c>
      <c r="H241" s="150" t="s">
        <v>99</v>
      </c>
      <c r="I241" s="152"/>
      <c r="J241" s="214">
        <f>tbl_orders[[#This Row],[Purchased_Qty]]-tbl_orders[[#This Row],[Other Rep]]</f>
        <v>40</v>
      </c>
      <c r="K241" s="210">
        <f>YEAR(tbl_orders[[#This Row],[InvoiceDate]])</f>
        <v>2023</v>
      </c>
      <c r="L241" s="210" t="str">
        <f>TEXT(tbl_orders[[#This Row],[InvoiceDate]],"mmm")</f>
        <v>Oct</v>
      </c>
      <c r="M241" s="210">
        <f>SUBTOTAL(3,tbl_orders[[#This Row],[Facility]])</f>
        <v>0</v>
      </c>
      <c r="N241" s="210" t="str">
        <f>INDEX(
      tbl_Customers[Facility Type], MATCH(tbl_orders[[#This Row],[Facility]],tbl_Customers[Facility],0))</f>
        <v>Retail Pharmacies</v>
      </c>
      <c r="O24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41" s="210">
        <f>WEEKNUM(tbl_orders[[#This Row],[InvoiceDate]])</f>
        <v>41</v>
      </c>
      <c r="Q241" s="217">
        <f ca="1">IF(
   tbl_orders[[#This Row],[Week]] = 53,
    IF(
        MONTH(DATE(YEAR(TODAY()), 12, 31)) = 12,
        DATE(YEAR(TODAY()), 12, 31 - WEEKDAY(DATE(YEAR(TODAY()), 12, 31)) + 1),
        DATE(YEAR(TODAY()), 1,tbl_orders[[#This Row],[Week]] * 7 - 2 - WEEKDAY(DATE(YEAR(TODAY()), 1, 1)))
    ),
    DATE(YEAR(TODAY()), 1,tbl_orders[[#This Row],[Week]] * 7 - 2 - WEEKDAY(DATE(YEAR(TODAY()), 1, 1)))
)</f>
        <v>45574</v>
      </c>
    </row>
    <row r="242" spans="3:17" hidden="1" thickBot="1" x14ac:dyDescent="0.65">
      <c r="C242" s="147">
        <v>45212</v>
      </c>
      <c r="D242" s="148" t="s">
        <v>189</v>
      </c>
      <c r="E242" s="148" t="s">
        <v>102</v>
      </c>
      <c r="F242" s="149">
        <v>20</v>
      </c>
      <c r="G242" s="149">
        <v>0</v>
      </c>
      <c r="H242" s="150" t="s">
        <v>99</v>
      </c>
      <c r="I242" s="151"/>
      <c r="J242" s="214">
        <f>tbl_orders[[#This Row],[Purchased_Qty]]-tbl_orders[[#This Row],[Other Rep]]</f>
        <v>20</v>
      </c>
      <c r="K242" s="211">
        <f>YEAR(tbl_orders[[#This Row],[InvoiceDate]])</f>
        <v>2023</v>
      </c>
      <c r="L242" s="210" t="str">
        <f>TEXT(tbl_orders[[#This Row],[InvoiceDate]],"mmm")</f>
        <v>Oct</v>
      </c>
      <c r="M242" s="210">
        <f>SUBTOTAL(3,tbl_orders[[#This Row],[Facility]])</f>
        <v>0</v>
      </c>
      <c r="N242" s="210" t="str">
        <f>INDEX(
      tbl_Customers[Facility Type], MATCH(tbl_orders[[#This Row],[Facility]],tbl_Customers[Facility],0))</f>
        <v>Retail Pharmacies</v>
      </c>
      <c r="O24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42" s="210">
        <f>WEEKNUM(tbl_orders[[#This Row],[InvoiceDate]])</f>
        <v>41</v>
      </c>
      <c r="Q242" s="217">
        <f ca="1">IF(
   tbl_orders[[#This Row],[Week]] = 53,
    IF(
        MONTH(DATE(YEAR(TODAY()), 12, 31)) = 12,
        DATE(YEAR(TODAY()), 12, 31 - WEEKDAY(DATE(YEAR(TODAY()), 12, 31)) + 1),
        DATE(YEAR(TODAY()), 1,tbl_orders[[#This Row],[Week]] * 7 - 2 - WEEKDAY(DATE(YEAR(TODAY()), 1, 1)))
    ),
    DATE(YEAR(TODAY()), 1,tbl_orders[[#This Row],[Week]] * 7 - 2 - WEEKDAY(DATE(YEAR(TODAY()), 1, 1)))
)</f>
        <v>45574</v>
      </c>
    </row>
    <row r="243" spans="3:17" hidden="1" thickBot="1" x14ac:dyDescent="0.65">
      <c r="C243" s="147">
        <v>45217</v>
      </c>
      <c r="D243" s="148" t="s">
        <v>146</v>
      </c>
      <c r="E243" s="148" t="s">
        <v>36</v>
      </c>
      <c r="F243" s="149">
        <v>30</v>
      </c>
      <c r="G243" s="149">
        <v>0</v>
      </c>
      <c r="H243" s="150" t="s">
        <v>99</v>
      </c>
      <c r="I243" s="151"/>
      <c r="J243" s="214">
        <f>tbl_orders[[#This Row],[Purchased_Qty]]-tbl_orders[[#This Row],[Other Rep]]</f>
        <v>30</v>
      </c>
      <c r="K243" s="211">
        <f>YEAR(tbl_orders[[#This Row],[InvoiceDate]])</f>
        <v>2023</v>
      </c>
      <c r="L243" s="210" t="str">
        <f>TEXT(tbl_orders[[#This Row],[InvoiceDate]],"mmm")</f>
        <v>Oct</v>
      </c>
      <c r="M243" s="210">
        <f>SUBTOTAL(3,tbl_orders[[#This Row],[Facility]])</f>
        <v>0</v>
      </c>
      <c r="N243" s="210" t="str">
        <f>INDEX(
      tbl_Customers[Facility Type], MATCH(tbl_orders[[#This Row],[Facility]],tbl_Customers[Facility],0))</f>
        <v>Private Hospitals</v>
      </c>
      <c r="O24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43" s="210">
        <f>WEEKNUM(tbl_orders[[#This Row],[InvoiceDate]])</f>
        <v>42</v>
      </c>
      <c r="Q243" s="217">
        <f ca="1">IF(
   tbl_orders[[#This Row],[Week]] = 53,
    IF(
        MONTH(DATE(YEAR(TODAY()), 12, 31)) = 12,
        DATE(YEAR(TODAY()), 12, 31 - WEEKDAY(DATE(YEAR(TODAY()), 12, 31)) + 1),
        DATE(YEAR(TODAY()), 1,tbl_orders[[#This Row],[Week]] * 7 - 2 - WEEKDAY(DATE(YEAR(TODAY()), 1, 1)))
    ),
    DATE(YEAR(TODAY()), 1,tbl_orders[[#This Row],[Week]] * 7 - 2 - WEEKDAY(DATE(YEAR(TODAY()), 1, 1)))
)</f>
        <v>45581</v>
      </c>
    </row>
    <row r="244" spans="3:17" hidden="1" thickBot="1" x14ac:dyDescent="0.65">
      <c r="C244" s="147">
        <v>45218</v>
      </c>
      <c r="D244" s="148" t="s">
        <v>111</v>
      </c>
      <c r="E244" s="148" t="s">
        <v>36</v>
      </c>
      <c r="F244" s="149">
        <v>100</v>
      </c>
      <c r="G244" s="149">
        <v>0</v>
      </c>
      <c r="H244" s="150" t="s">
        <v>99</v>
      </c>
      <c r="I244" s="151"/>
      <c r="J244" s="214">
        <f>tbl_orders[[#This Row],[Purchased_Qty]]-tbl_orders[[#This Row],[Other Rep]]</f>
        <v>100</v>
      </c>
      <c r="K244" s="211">
        <f>YEAR(tbl_orders[[#This Row],[InvoiceDate]])</f>
        <v>2023</v>
      </c>
      <c r="L244" s="210" t="str">
        <f>TEXT(tbl_orders[[#This Row],[InvoiceDate]],"mmm")</f>
        <v>Oct</v>
      </c>
      <c r="M244" s="210">
        <f>SUBTOTAL(3,tbl_orders[[#This Row],[Facility]])</f>
        <v>0</v>
      </c>
      <c r="N244" s="210" t="str">
        <f>INDEX(
      tbl_Customers[Facility Type], MATCH(tbl_orders[[#This Row],[Facility]],tbl_Customers[Facility],0))</f>
        <v>Public Hospitals</v>
      </c>
      <c r="O24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44" s="210">
        <f>WEEKNUM(tbl_orders[[#This Row],[InvoiceDate]])</f>
        <v>42</v>
      </c>
      <c r="Q244" s="217">
        <f ca="1">IF(
   tbl_orders[[#This Row],[Week]] = 53,
    IF(
        MONTH(DATE(YEAR(TODAY()), 12, 31)) = 12,
        DATE(YEAR(TODAY()), 12, 31 - WEEKDAY(DATE(YEAR(TODAY()), 12, 31)) + 1),
        DATE(YEAR(TODAY()), 1,tbl_orders[[#This Row],[Week]] * 7 - 2 - WEEKDAY(DATE(YEAR(TODAY()), 1, 1)))
    ),
    DATE(YEAR(TODAY()), 1,tbl_orders[[#This Row],[Week]] * 7 - 2 - WEEKDAY(DATE(YEAR(TODAY()), 1, 1)))
)</f>
        <v>45581</v>
      </c>
    </row>
    <row r="245" spans="3:17" hidden="1" thickBot="1" x14ac:dyDescent="0.65">
      <c r="C245" s="147">
        <v>45219</v>
      </c>
      <c r="D245" s="148" t="s">
        <v>195</v>
      </c>
      <c r="E245" s="148" t="s">
        <v>36</v>
      </c>
      <c r="F245" s="149">
        <v>60</v>
      </c>
      <c r="G245" s="149">
        <v>30</v>
      </c>
      <c r="H245" s="150" t="s">
        <v>99</v>
      </c>
      <c r="I245" s="152"/>
      <c r="J245" s="214">
        <f>tbl_orders[[#This Row],[Purchased_Qty]]-tbl_orders[[#This Row],[Other Rep]]</f>
        <v>30</v>
      </c>
      <c r="K245" s="210">
        <f>YEAR(tbl_orders[[#This Row],[InvoiceDate]])</f>
        <v>2023</v>
      </c>
      <c r="L245" s="210" t="str">
        <f>TEXT(tbl_orders[[#This Row],[InvoiceDate]],"mmm")</f>
        <v>Oct</v>
      </c>
      <c r="M245" s="210">
        <f>SUBTOTAL(3,tbl_orders[[#This Row],[Facility]])</f>
        <v>0</v>
      </c>
      <c r="N245" s="210" t="str">
        <f>INDEX(
      tbl_Customers[Facility Type], MATCH(tbl_orders[[#This Row],[Facility]],tbl_Customers[Facility],0))</f>
        <v>Retail Pharmacies</v>
      </c>
      <c r="O24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45" s="210">
        <f>WEEKNUM(tbl_orders[[#This Row],[InvoiceDate]])</f>
        <v>42</v>
      </c>
      <c r="Q245" s="217">
        <f ca="1">IF(
   tbl_orders[[#This Row],[Week]] = 53,
    IF(
        MONTH(DATE(YEAR(TODAY()), 12, 31)) = 12,
        DATE(YEAR(TODAY()), 12, 31 - WEEKDAY(DATE(YEAR(TODAY()), 12, 31)) + 1),
        DATE(YEAR(TODAY()), 1,tbl_orders[[#This Row],[Week]] * 7 - 2 - WEEKDAY(DATE(YEAR(TODAY()), 1, 1)))
    ),
    DATE(YEAR(TODAY()), 1,tbl_orders[[#This Row],[Week]] * 7 - 2 - WEEKDAY(DATE(YEAR(TODAY()), 1, 1)))
)</f>
        <v>45581</v>
      </c>
    </row>
    <row r="246" spans="3:17" hidden="1" thickBot="1" x14ac:dyDescent="0.65">
      <c r="C246" s="147">
        <v>45222</v>
      </c>
      <c r="D246" s="148" t="s">
        <v>193</v>
      </c>
      <c r="E246" s="148" t="s">
        <v>102</v>
      </c>
      <c r="F246" s="149">
        <v>30</v>
      </c>
      <c r="G246" s="149">
        <v>0</v>
      </c>
      <c r="H246" s="150" t="s">
        <v>99</v>
      </c>
      <c r="I246" s="152"/>
      <c r="J246" s="214">
        <f>tbl_orders[[#This Row],[Purchased_Qty]]-tbl_orders[[#This Row],[Other Rep]]</f>
        <v>30</v>
      </c>
      <c r="K246" s="210">
        <f>YEAR(tbl_orders[[#This Row],[InvoiceDate]])</f>
        <v>2023</v>
      </c>
      <c r="L246" s="210" t="str">
        <f>TEXT(tbl_orders[[#This Row],[InvoiceDate]],"mmm")</f>
        <v>Oct</v>
      </c>
      <c r="M246" s="210">
        <f>SUBTOTAL(3,tbl_orders[[#This Row],[Facility]])</f>
        <v>0</v>
      </c>
      <c r="N246" s="210" t="str">
        <f>INDEX(
      tbl_Customers[Facility Type], MATCH(tbl_orders[[#This Row],[Facility]],tbl_Customers[Facility],0))</f>
        <v>Retail Pharmacies</v>
      </c>
      <c r="O24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46" s="210">
        <f>WEEKNUM(tbl_orders[[#This Row],[InvoiceDate]])</f>
        <v>43</v>
      </c>
      <c r="Q246" s="217">
        <f ca="1">IF(
   tbl_orders[[#This Row],[Week]] = 53,
    IF(
        MONTH(DATE(YEAR(TODAY()), 12, 31)) = 12,
        DATE(YEAR(TODAY()), 12, 31 - WEEKDAY(DATE(YEAR(TODAY()), 12, 31)) + 1),
        DATE(YEAR(TODAY()), 1,tbl_orders[[#This Row],[Week]] * 7 - 2 - WEEKDAY(DATE(YEAR(TODAY()), 1, 1)))
    ),
    DATE(YEAR(TODAY()), 1,tbl_orders[[#This Row],[Week]] * 7 - 2 - WEEKDAY(DATE(YEAR(TODAY()), 1, 1)))
)</f>
        <v>45588</v>
      </c>
    </row>
    <row r="247" spans="3:17" hidden="1" thickBot="1" x14ac:dyDescent="0.65">
      <c r="C247" s="147">
        <v>45223</v>
      </c>
      <c r="D247" s="148" t="s">
        <v>97</v>
      </c>
      <c r="E247" s="148" t="s">
        <v>36</v>
      </c>
      <c r="F247" s="149">
        <v>100</v>
      </c>
      <c r="G247" s="149">
        <v>0</v>
      </c>
      <c r="H247" s="150" t="s">
        <v>213</v>
      </c>
      <c r="I247" s="152"/>
      <c r="J247" s="214">
        <f>tbl_orders[[#This Row],[Purchased_Qty]]-tbl_orders[[#This Row],[Other Rep]]</f>
        <v>100</v>
      </c>
      <c r="K247" s="210">
        <f>YEAR(tbl_orders[[#This Row],[InvoiceDate]])</f>
        <v>2023</v>
      </c>
      <c r="L247" s="210" t="str">
        <f>TEXT(tbl_orders[[#This Row],[InvoiceDate]],"mmm")</f>
        <v>Oct</v>
      </c>
      <c r="M247" s="210">
        <f>SUBTOTAL(3,tbl_orders[[#This Row],[Facility]])</f>
        <v>0</v>
      </c>
      <c r="N247" s="210" t="str">
        <f>INDEX(
      tbl_Customers[Facility Type], MATCH(tbl_orders[[#This Row],[Facility]],tbl_Customers[Facility],0))</f>
        <v>Public Hospitals</v>
      </c>
      <c r="O24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47" s="210">
        <f>WEEKNUM(tbl_orders[[#This Row],[InvoiceDate]])</f>
        <v>43</v>
      </c>
      <c r="Q247" s="217">
        <f ca="1">IF(
   tbl_orders[[#This Row],[Week]] = 53,
    IF(
        MONTH(DATE(YEAR(TODAY()), 12, 31)) = 12,
        DATE(YEAR(TODAY()), 12, 31 - WEEKDAY(DATE(YEAR(TODAY()), 12, 31)) + 1),
        DATE(YEAR(TODAY()), 1,tbl_orders[[#This Row],[Week]] * 7 - 2 - WEEKDAY(DATE(YEAR(TODAY()), 1, 1)))
    ),
    DATE(YEAR(TODAY()), 1,tbl_orders[[#This Row],[Week]] * 7 - 2 - WEEKDAY(DATE(YEAR(TODAY()), 1, 1)))
)</f>
        <v>45588</v>
      </c>
    </row>
    <row r="248" spans="3:17" hidden="1" thickBot="1" x14ac:dyDescent="0.65">
      <c r="C248" s="147">
        <v>45223</v>
      </c>
      <c r="D248" s="148" t="s">
        <v>97</v>
      </c>
      <c r="E248" s="148" t="s">
        <v>102</v>
      </c>
      <c r="F248" s="149">
        <v>30</v>
      </c>
      <c r="G248" s="149">
        <v>0</v>
      </c>
      <c r="H248" s="150" t="s">
        <v>213</v>
      </c>
      <c r="I248" s="152"/>
      <c r="J248" s="214">
        <f>tbl_orders[[#This Row],[Purchased_Qty]]-tbl_orders[[#This Row],[Other Rep]]</f>
        <v>30</v>
      </c>
      <c r="K248" s="210">
        <f>YEAR(tbl_orders[[#This Row],[InvoiceDate]])</f>
        <v>2023</v>
      </c>
      <c r="L248" s="210" t="str">
        <f>TEXT(tbl_orders[[#This Row],[InvoiceDate]],"mmm")</f>
        <v>Oct</v>
      </c>
      <c r="M248" s="210">
        <f>SUBTOTAL(3,tbl_orders[[#This Row],[Facility]])</f>
        <v>0</v>
      </c>
      <c r="N248" s="210" t="str">
        <f>INDEX(
      tbl_Customers[Facility Type], MATCH(tbl_orders[[#This Row],[Facility]],tbl_Customers[Facility],0))</f>
        <v>Public Hospitals</v>
      </c>
      <c r="O24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48" s="210">
        <f>WEEKNUM(tbl_orders[[#This Row],[InvoiceDate]])</f>
        <v>43</v>
      </c>
      <c r="Q248" s="217">
        <f ca="1">IF(
   tbl_orders[[#This Row],[Week]] = 53,
    IF(
        MONTH(DATE(YEAR(TODAY()), 12, 31)) = 12,
        DATE(YEAR(TODAY()), 12, 31 - WEEKDAY(DATE(YEAR(TODAY()), 12, 31)) + 1),
        DATE(YEAR(TODAY()), 1,tbl_orders[[#This Row],[Week]] * 7 - 2 - WEEKDAY(DATE(YEAR(TODAY()), 1, 1)))
    ),
    DATE(YEAR(TODAY()), 1,tbl_orders[[#This Row],[Week]] * 7 - 2 - WEEKDAY(DATE(YEAR(TODAY()), 1, 1)))
)</f>
        <v>45588</v>
      </c>
    </row>
    <row r="249" spans="3:17" hidden="1" thickBot="1" x14ac:dyDescent="0.65">
      <c r="C249" s="147">
        <v>45224</v>
      </c>
      <c r="D249" s="148" t="s">
        <v>196</v>
      </c>
      <c r="E249" s="148" t="s">
        <v>102</v>
      </c>
      <c r="F249" s="149">
        <v>150</v>
      </c>
      <c r="G249" s="149">
        <v>75</v>
      </c>
      <c r="H249" s="150" t="s">
        <v>213</v>
      </c>
      <c r="I249" s="151"/>
      <c r="J249" s="214">
        <f>tbl_orders[[#This Row],[Purchased_Qty]]-tbl_orders[[#This Row],[Other Rep]]</f>
        <v>75</v>
      </c>
      <c r="K249" s="211">
        <f>YEAR(tbl_orders[[#This Row],[InvoiceDate]])</f>
        <v>2023</v>
      </c>
      <c r="L249" s="210" t="str">
        <f>TEXT(tbl_orders[[#This Row],[InvoiceDate]],"mmm")</f>
        <v>Oct</v>
      </c>
      <c r="M249" s="210">
        <f>SUBTOTAL(3,tbl_orders[[#This Row],[Facility]])</f>
        <v>0</v>
      </c>
      <c r="N249" s="210" t="str">
        <f>INDEX(
      tbl_Customers[Facility Type], MATCH(tbl_orders[[#This Row],[Facility]],tbl_Customers[Facility],0))</f>
        <v>Wholesale Pharmacies</v>
      </c>
      <c r="O24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49" s="210">
        <f>WEEKNUM(tbl_orders[[#This Row],[InvoiceDate]])</f>
        <v>43</v>
      </c>
      <c r="Q249" s="217">
        <f ca="1">IF(
   tbl_orders[[#This Row],[Week]] = 53,
    IF(
        MONTH(DATE(YEAR(TODAY()), 12, 31)) = 12,
        DATE(YEAR(TODAY()), 12, 31 - WEEKDAY(DATE(YEAR(TODAY()), 12, 31)) + 1),
        DATE(YEAR(TODAY()), 1,tbl_orders[[#This Row],[Week]] * 7 - 2 - WEEKDAY(DATE(YEAR(TODAY()), 1, 1)))
    ),
    DATE(YEAR(TODAY()), 1,tbl_orders[[#This Row],[Week]] * 7 - 2 - WEEKDAY(DATE(YEAR(TODAY()), 1, 1)))
)</f>
        <v>45588</v>
      </c>
    </row>
    <row r="250" spans="3:17" hidden="1" thickBot="1" x14ac:dyDescent="0.65">
      <c r="C250" s="147">
        <v>45224</v>
      </c>
      <c r="D250" s="148" t="s">
        <v>196</v>
      </c>
      <c r="E250" s="148" t="s">
        <v>36</v>
      </c>
      <c r="F250" s="149">
        <v>100</v>
      </c>
      <c r="G250" s="149">
        <v>50</v>
      </c>
      <c r="H250" s="150" t="s">
        <v>213</v>
      </c>
      <c r="I250" s="151"/>
      <c r="J250" s="214">
        <f>tbl_orders[[#This Row],[Purchased_Qty]]-tbl_orders[[#This Row],[Other Rep]]</f>
        <v>50</v>
      </c>
      <c r="K250" s="211">
        <f>YEAR(tbl_orders[[#This Row],[InvoiceDate]])</f>
        <v>2023</v>
      </c>
      <c r="L250" s="210" t="str">
        <f>TEXT(tbl_orders[[#This Row],[InvoiceDate]],"mmm")</f>
        <v>Oct</v>
      </c>
      <c r="M250" s="210">
        <f>SUBTOTAL(3,tbl_orders[[#This Row],[Facility]])</f>
        <v>0</v>
      </c>
      <c r="N250" s="210" t="str">
        <f>INDEX(
      tbl_Customers[Facility Type], MATCH(tbl_orders[[#This Row],[Facility]],tbl_Customers[Facility],0))</f>
        <v>Wholesale Pharmacies</v>
      </c>
      <c r="O25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50" s="210">
        <f>WEEKNUM(tbl_orders[[#This Row],[InvoiceDate]])</f>
        <v>43</v>
      </c>
      <c r="Q250" s="217">
        <f ca="1">IF(
   tbl_orders[[#This Row],[Week]] = 53,
    IF(
        MONTH(DATE(YEAR(TODAY()), 12, 31)) = 12,
        DATE(YEAR(TODAY()), 12, 31 - WEEKDAY(DATE(YEAR(TODAY()), 12, 31)) + 1),
        DATE(YEAR(TODAY()), 1,tbl_orders[[#This Row],[Week]] * 7 - 2 - WEEKDAY(DATE(YEAR(TODAY()), 1, 1)))
    ),
    DATE(YEAR(TODAY()), 1,tbl_orders[[#This Row],[Week]] * 7 - 2 - WEEKDAY(DATE(YEAR(TODAY()), 1, 1)))
)</f>
        <v>45588</v>
      </c>
    </row>
    <row r="251" spans="3:17" hidden="1" thickBot="1" x14ac:dyDescent="0.65">
      <c r="C251" s="147">
        <v>45224</v>
      </c>
      <c r="D251" s="148" t="s">
        <v>294</v>
      </c>
      <c r="E251" s="148" t="s">
        <v>102</v>
      </c>
      <c r="F251" s="149">
        <v>12</v>
      </c>
      <c r="G251" s="149">
        <v>6</v>
      </c>
      <c r="H251" s="150" t="s">
        <v>99</v>
      </c>
      <c r="I251" s="152"/>
      <c r="J251" s="214">
        <f>tbl_orders[[#This Row],[Purchased_Qty]]-tbl_orders[[#This Row],[Other Rep]]</f>
        <v>6</v>
      </c>
      <c r="K251" s="210">
        <f>YEAR(tbl_orders[[#This Row],[InvoiceDate]])</f>
        <v>2023</v>
      </c>
      <c r="L251" s="210" t="str">
        <f>TEXT(tbl_orders[[#This Row],[InvoiceDate]],"mmm")</f>
        <v>Oct</v>
      </c>
      <c r="M251" s="210">
        <f>SUBTOTAL(3,tbl_orders[[#This Row],[Facility]])</f>
        <v>0</v>
      </c>
      <c r="N251" s="210" t="str">
        <f>INDEX(
      tbl_Customers[Facility Type], MATCH(tbl_orders[[#This Row],[Facility]],tbl_Customers[Facility],0))</f>
        <v>Retail Pharmacies</v>
      </c>
      <c r="O25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51" s="210">
        <f>WEEKNUM(tbl_orders[[#This Row],[InvoiceDate]])</f>
        <v>43</v>
      </c>
      <c r="Q251" s="217">
        <f ca="1">IF(
   tbl_orders[[#This Row],[Week]] = 53,
    IF(
        MONTH(DATE(YEAR(TODAY()), 12, 31)) = 12,
        DATE(YEAR(TODAY()), 12, 31 - WEEKDAY(DATE(YEAR(TODAY()), 12, 31)) + 1),
        DATE(YEAR(TODAY()), 1,tbl_orders[[#This Row],[Week]] * 7 - 2 - WEEKDAY(DATE(YEAR(TODAY()), 1, 1)))
    ),
    DATE(YEAR(TODAY()), 1,tbl_orders[[#This Row],[Week]] * 7 - 2 - WEEKDAY(DATE(YEAR(TODAY()), 1, 1)))
)</f>
        <v>45588</v>
      </c>
    </row>
    <row r="252" spans="3:17" hidden="1" thickBot="1" x14ac:dyDescent="0.65">
      <c r="C252" s="147">
        <v>45224</v>
      </c>
      <c r="D252" s="148" t="s">
        <v>294</v>
      </c>
      <c r="E252" s="148" t="s">
        <v>36</v>
      </c>
      <c r="F252" s="149">
        <v>10</v>
      </c>
      <c r="G252" s="149">
        <v>5</v>
      </c>
      <c r="H252" s="150" t="s">
        <v>99</v>
      </c>
      <c r="I252" s="152"/>
      <c r="J252" s="214">
        <f>tbl_orders[[#This Row],[Purchased_Qty]]-tbl_orders[[#This Row],[Other Rep]]</f>
        <v>5</v>
      </c>
      <c r="K252" s="210">
        <f>YEAR(tbl_orders[[#This Row],[InvoiceDate]])</f>
        <v>2023</v>
      </c>
      <c r="L252" s="210" t="str">
        <f>TEXT(tbl_orders[[#This Row],[InvoiceDate]],"mmm")</f>
        <v>Oct</v>
      </c>
      <c r="M252" s="210">
        <f>SUBTOTAL(3,tbl_orders[[#This Row],[Facility]])</f>
        <v>0</v>
      </c>
      <c r="N252" s="210" t="str">
        <f>INDEX(
      tbl_Customers[Facility Type], MATCH(tbl_orders[[#This Row],[Facility]],tbl_Customers[Facility],0))</f>
        <v>Retail Pharmacies</v>
      </c>
      <c r="O25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52" s="210">
        <f>WEEKNUM(tbl_orders[[#This Row],[InvoiceDate]])</f>
        <v>43</v>
      </c>
      <c r="Q252" s="217">
        <f ca="1">IF(
   tbl_orders[[#This Row],[Week]] = 53,
    IF(
        MONTH(DATE(YEAR(TODAY()), 12, 31)) = 12,
        DATE(YEAR(TODAY()), 12, 31 - WEEKDAY(DATE(YEAR(TODAY()), 12, 31)) + 1),
        DATE(YEAR(TODAY()), 1,tbl_orders[[#This Row],[Week]] * 7 - 2 - WEEKDAY(DATE(YEAR(TODAY()), 1, 1)))
    ),
    DATE(YEAR(TODAY()), 1,tbl_orders[[#This Row],[Week]] * 7 - 2 - WEEKDAY(DATE(YEAR(TODAY()), 1, 1)))
)</f>
        <v>45588</v>
      </c>
    </row>
    <row r="253" spans="3:17" hidden="1" thickBot="1" x14ac:dyDescent="0.65">
      <c r="C253" s="147">
        <v>45224</v>
      </c>
      <c r="D253" s="148" t="s">
        <v>147</v>
      </c>
      <c r="E253" s="148" t="s">
        <v>36</v>
      </c>
      <c r="F253" s="149">
        <v>6</v>
      </c>
      <c r="G253" s="153">
        <v>0</v>
      </c>
      <c r="H253" s="150" t="s">
        <v>213</v>
      </c>
      <c r="I253" s="151"/>
      <c r="J253" s="214">
        <f>tbl_orders[[#This Row],[Purchased_Qty]]-tbl_orders[[#This Row],[Other Rep]]</f>
        <v>6</v>
      </c>
      <c r="K253" s="211">
        <f>YEAR(tbl_orders[[#This Row],[InvoiceDate]])</f>
        <v>2023</v>
      </c>
      <c r="L253" s="210" t="str">
        <f>TEXT(tbl_orders[[#This Row],[InvoiceDate]],"mmm")</f>
        <v>Oct</v>
      </c>
      <c r="M253" s="210">
        <f>SUBTOTAL(3,tbl_orders[[#This Row],[Facility]])</f>
        <v>0</v>
      </c>
      <c r="N253" s="210" t="str">
        <f>INDEX(
      tbl_Customers[Facility Type], MATCH(tbl_orders[[#This Row],[Facility]],tbl_Customers[Facility],0))</f>
        <v>Public Hospitals</v>
      </c>
      <c r="O25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53" s="210">
        <f>WEEKNUM(tbl_orders[[#This Row],[InvoiceDate]])</f>
        <v>43</v>
      </c>
      <c r="Q253" s="217">
        <f ca="1">IF(
   tbl_orders[[#This Row],[Week]] = 53,
    IF(
        MONTH(DATE(YEAR(TODAY()), 12, 31)) = 12,
        DATE(YEAR(TODAY()), 12, 31 - WEEKDAY(DATE(YEAR(TODAY()), 12, 31)) + 1),
        DATE(YEAR(TODAY()), 1,tbl_orders[[#This Row],[Week]] * 7 - 2 - WEEKDAY(DATE(YEAR(TODAY()), 1, 1)))
    ),
    DATE(YEAR(TODAY()), 1,tbl_orders[[#This Row],[Week]] * 7 - 2 - WEEKDAY(DATE(YEAR(TODAY()), 1, 1)))
)</f>
        <v>45588</v>
      </c>
    </row>
    <row r="254" spans="3:17" hidden="1" thickBot="1" x14ac:dyDescent="0.65">
      <c r="C254" s="147">
        <v>45226</v>
      </c>
      <c r="D254" s="148" t="s">
        <v>117</v>
      </c>
      <c r="E254" s="148" t="s">
        <v>102</v>
      </c>
      <c r="F254" s="149">
        <v>300</v>
      </c>
      <c r="G254" s="149">
        <v>0</v>
      </c>
      <c r="H254" s="150" t="s">
        <v>213</v>
      </c>
      <c r="I254" s="152"/>
      <c r="J254" s="214">
        <f>tbl_orders[[#This Row],[Purchased_Qty]]-tbl_orders[[#This Row],[Other Rep]]</f>
        <v>300</v>
      </c>
      <c r="K254" s="210">
        <f>YEAR(tbl_orders[[#This Row],[InvoiceDate]])</f>
        <v>2023</v>
      </c>
      <c r="L254" s="210" t="str">
        <f>TEXT(tbl_orders[[#This Row],[InvoiceDate]],"mmm")</f>
        <v>Oct</v>
      </c>
      <c r="M254" s="210">
        <f>SUBTOTAL(3,tbl_orders[[#This Row],[Facility]])</f>
        <v>0</v>
      </c>
      <c r="N254" s="210" t="str">
        <f>INDEX(
      tbl_Customers[Facility Type], MATCH(tbl_orders[[#This Row],[Facility]],tbl_Customers[Facility],0))</f>
        <v>Public Hospitals</v>
      </c>
      <c r="O25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54" s="210">
        <f>WEEKNUM(tbl_orders[[#This Row],[InvoiceDate]])</f>
        <v>43</v>
      </c>
      <c r="Q254" s="217">
        <f ca="1">IF(
   tbl_orders[[#This Row],[Week]] = 53,
    IF(
        MONTH(DATE(YEAR(TODAY()), 12, 31)) = 12,
        DATE(YEAR(TODAY()), 12, 31 - WEEKDAY(DATE(YEAR(TODAY()), 12, 31)) + 1),
        DATE(YEAR(TODAY()), 1,tbl_orders[[#This Row],[Week]] * 7 - 2 - WEEKDAY(DATE(YEAR(TODAY()), 1, 1)))
    ),
    DATE(YEAR(TODAY()), 1,tbl_orders[[#This Row],[Week]] * 7 - 2 - WEEKDAY(DATE(YEAR(TODAY()), 1, 1)))
)</f>
        <v>45588</v>
      </c>
    </row>
    <row r="255" spans="3:17" hidden="1" thickBot="1" x14ac:dyDescent="0.65">
      <c r="C255" s="147">
        <v>45226</v>
      </c>
      <c r="D255" s="148" t="s">
        <v>96</v>
      </c>
      <c r="E255" s="148" t="s">
        <v>102</v>
      </c>
      <c r="F255" s="149">
        <v>100</v>
      </c>
      <c r="G255" s="149">
        <v>50</v>
      </c>
      <c r="H255" s="150" t="s">
        <v>213</v>
      </c>
      <c r="I255" s="152"/>
      <c r="J255" s="214">
        <f>tbl_orders[[#This Row],[Purchased_Qty]]-tbl_orders[[#This Row],[Other Rep]]</f>
        <v>50</v>
      </c>
      <c r="K255" s="210">
        <f>YEAR(tbl_orders[[#This Row],[InvoiceDate]])</f>
        <v>2023</v>
      </c>
      <c r="L255" s="210" t="str">
        <f>TEXT(tbl_orders[[#This Row],[InvoiceDate]],"mmm")</f>
        <v>Oct</v>
      </c>
      <c r="M255" s="210">
        <f>SUBTOTAL(3,tbl_orders[[#This Row],[Facility]])</f>
        <v>0</v>
      </c>
      <c r="N255" s="210" t="str">
        <f>INDEX(
      tbl_Customers[Facility Type], MATCH(tbl_orders[[#This Row],[Facility]],tbl_Customers[Facility],0))</f>
        <v>Retail Pharmacies</v>
      </c>
      <c r="O25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55" s="210">
        <f>WEEKNUM(tbl_orders[[#This Row],[InvoiceDate]])</f>
        <v>43</v>
      </c>
      <c r="Q255" s="217">
        <f ca="1">IF(
   tbl_orders[[#This Row],[Week]] = 53,
    IF(
        MONTH(DATE(YEAR(TODAY()), 12, 31)) = 12,
        DATE(YEAR(TODAY()), 12, 31 - WEEKDAY(DATE(YEAR(TODAY()), 12, 31)) + 1),
        DATE(YEAR(TODAY()), 1,tbl_orders[[#This Row],[Week]] * 7 - 2 - WEEKDAY(DATE(YEAR(TODAY()), 1, 1)))
    ),
    DATE(YEAR(TODAY()), 1,tbl_orders[[#This Row],[Week]] * 7 - 2 - WEEKDAY(DATE(YEAR(TODAY()), 1, 1)))
)</f>
        <v>45588</v>
      </c>
    </row>
    <row r="256" spans="3:17" hidden="1" thickBot="1" x14ac:dyDescent="0.65">
      <c r="C256" s="147">
        <v>45226</v>
      </c>
      <c r="D256" s="148" t="s">
        <v>96</v>
      </c>
      <c r="E256" s="148" t="s">
        <v>36</v>
      </c>
      <c r="F256" s="149">
        <v>20</v>
      </c>
      <c r="G256" s="149">
        <v>10</v>
      </c>
      <c r="H256" s="150" t="s">
        <v>213</v>
      </c>
      <c r="I256" s="151"/>
      <c r="J256" s="214">
        <f>tbl_orders[[#This Row],[Purchased_Qty]]-tbl_orders[[#This Row],[Other Rep]]</f>
        <v>10</v>
      </c>
      <c r="K256" s="211">
        <f>YEAR(tbl_orders[[#This Row],[InvoiceDate]])</f>
        <v>2023</v>
      </c>
      <c r="L256" s="210" t="str">
        <f>TEXT(tbl_orders[[#This Row],[InvoiceDate]],"mmm")</f>
        <v>Oct</v>
      </c>
      <c r="M256" s="210">
        <f>SUBTOTAL(3,tbl_orders[[#This Row],[Facility]])</f>
        <v>0</v>
      </c>
      <c r="N256" s="210" t="str">
        <f>INDEX(
      tbl_Customers[Facility Type], MATCH(tbl_orders[[#This Row],[Facility]],tbl_Customers[Facility],0))</f>
        <v>Retail Pharmacies</v>
      </c>
      <c r="O25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56" s="210">
        <f>WEEKNUM(tbl_orders[[#This Row],[InvoiceDate]])</f>
        <v>43</v>
      </c>
      <c r="Q256" s="217">
        <f ca="1">IF(
   tbl_orders[[#This Row],[Week]] = 53,
    IF(
        MONTH(DATE(YEAR(TODAY()), 12, 31)) = 12,
        DATE(YEAR(TODAY()), 12, 31 - WEEKDAY(DATE(YEAR(TODAY()), 12, 31)) + 1),
        DATE(YEAR(TODAY()), 1,tbl_orders[[#This Row],[Week]] * 7 - 2 - WEEKDAY(DATE(YEAR(TODAY()), 1, 1)))
    ),
    DATE(YEAR(TODAY()), 1,tbl_orders[[#This Row],[Week]] * 7 - 2 - WEEKDAY(DATE(YEAR(TODAY()), 1, 1)))
)</f>
        <v>45588</v>
      </c>
    </row>
    <row r="257" spans="3:17" hidden="1" thickBot="1" x14ac:dyDescent="0.65">
      <c r="C257" s="147">
        <v>45229</v>
      </c>
      <c r="D257" s="148" t="s">
        <v>196</v>
      </c>
      <c r="E257" s="148" t="s">
        <v>100</v>
      </c>
      <c r="F257" s="149">
        <v>50</v>
      </c>
      <c r="G257" s="149">
        <v>25</v>
      </c>
      <c r="H257" s="150" t="s">
        <v>213</v>
      </c>
      <c r="I257" s="151"/>
      <c r="J257" s="214">
        <f>tbl_orders[[#This Row],[Purchased_Qty]]-tbl_orders[[#This Row],[Other Rep]]</f>
        <v>25</v>
      </c>
      <c r="K257" s="211">
        <f>YEAR(tbl_orders[[#This Row],[InvoiceDate]])</f>
        <v>2023</v>
      </c>
      <c r="L257" s="210" t="str">
        <f>TEXT(tbl_orders[[#This Row],[InvoiceDate]],"mmm")</f>
        <v>Oct</v>
      </c>
      <c r="M257" s="210">
        <f>SUBTOTAL(3,tbl_orders[[#This Row],[Facility]])</f>
        <v>0</v>
      </c>
      <c r="N257" s="210" t="str">
        <f>INDEX(
      tbl_Customers[Facility Type], MATCH(tbl_orders[[#This Row],[Facility]],tbl_Customers[Facility],0))</f>
        <v>Wholesale Pharmacies</v>
      </c>
      <c r="O25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57" s="210">
        <f>WEEKNUM(tbl_orders[[#This Row],[InvoiceDate]])</f>
        <v>44</v>
      </c>
      <c r="Q257" s="217">
        <f ca="1">IF(
   tbl_orders[[#This Row],[Week]] = 53,
    IF(
        MONTH(DATE(YEAR(TODAY()), 12, 31)) = 12,
        DATE(YEAR(TODAY()), 12, 31 - WEEKDAY(DATE(YEAR(TODAY()), 12, 31)) + 1),
        DATE(YEAR(TODAY()), 1,tbl_orders[[#This Row],[Week]] * 7 - 2 - WEEKDAY(DATE(YEAR(TODAY()), 1, 1)))
    ),
    DATE(YEAR(TODAY()), 1,tbl_orders[[#This Row],[Week]] * 7 - 2 - WEEKDAY(DATE(YEAR(TODAY()), 1, 1)))
)</f>
        <v>45595</v>
      </c>
    </row>
    <row r="258" spans="3:17" hidden="1" thickBot="1" x14ac:dyDescent="0.65">
      <c r="C258" s="147">
        <v>45230</v>
      </c>
      <c r="D258" s="148" t="s">
        <v>197</v>
      </c>
      <c r="E258" s="148" t="s">
        <v>102</v>
      </c>
      <c r="F258" s="149">
        <v>50</v>
      </c>
      <c r="G258" s="149">
        <v>25</v>
      </c>
      <c r="H258" s="150" t="s">
        <v>213</v>
      </c>
      <c r="I258" s="151"/>
      <c r="J258" s="214">
        <f>tbl_orders[[#This Row],[Purchased_Qty]]-tbl_orders[[#This Row],[Other Rep]]</f>
        <v>25</v>
      </c>
      <c r="K258" s="211">
        <f>YEAR(tbl_orders[[#This Row],[InvoiceDate]])</f>
        <v>2023</v>
      </c>
      <c r="L258" s="210" t="str">
        <f>TEXT(tbl_orders[[#This Row],[InvoiceDate]],"mmm")</f>
        <v>Oct</v>
      </c>
      <c r="M258" s="210">
        <f>SUBTOTAL(3,tbl_orders[[#This Row],[Facility]])</f>
        <v>0</v>
      </c>
      <c r="N258" s="210" t="str">
        <f>INDEX(
      tbl_Customers[Facility Type], MATCH(tbl_orders[[#This Row],[Facility]],tbl_Customers[Facility],0))</f>
        <v>Wholesale Pharmacies</v>
      </c>
      <c r="O25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58" s="210">
        <f>WEEKNUM(tbl_orders[[#This Row],[InvoiceDate]])</f>
        <v>44</v>
      </c>
      <c r="Q258" s="217">
        <f ca="1">IF(
   tbl_orders[[#This Row],[Week]] = 53,
    IF(
        MONTH(DATE(YEAR(TODAY()), 12, 31)) = 12,
        DATE(YEAR(TODAY()), 12, 31 - WEEKDAY(DATE(YEAR(TODAY()), 12, 31)) + 1),
        DATE(YEAR(TODAY()), 1,tbl_orders[[#This Row],[Week]] * 7 - 2 - WEEKDAY(DATE(YEAR(TODAY()), 1, 1)))
    ),
    DATE(YEAR(TODAY()), 1,tbl_orders[[#This Row],[Week]] * 7 - 2 - WEEKDAY(DATE(YEAR(TODAY()), 1, 1)))
)</f>
        <v>45595</v>
      </c>
    </row>
    <row r="259" spans="3:17" hidden="1" thickBot="1" x14ac:dyDescent="0.65">
      <c r="C259" s="147">
        <v>45230</v>
      </c>
      <c r="D259" s="148" t="s">
        <v>197</v>
      </c>
      <c r="E259" s="148" t="s">
        <v>101</v>
      </c>
      <c r="F259" s="149">
        <v>10</v>
      </c>
      <c r="G259" s="149">
        <v>5</v>
      </c>
      <c r="H259" s="150" t="s">
        <v>213</v>
      </c>
      <c r="I259" s="151"/>
      <c r="J259" s="214">
        <f>tbl_orders[[#This Row],[Purchased_Qty]]-tbl_orders[[#This Row],[Other Rep]]</f>
        <v>5</v>
      </c>
      <c r="K259" s="211">
        <f>YEAR(tbl_orders[[#This Row],[InvoiceDate]])</f>
        <v>2023</v>
      </c>
      <c r="L259" s="210" t="str">
        <f>TEXT(tbl_orders[[#This Row],[InvoiceDate]],"mmm")</f>
        <v>Oct</v>
      </c>
      <c r="M259" s="210">
        <f>SUBTOTAL(3,tbl_orders[[#This Row],[Facility]])</f>
        <v>0</v>
      </c>
      <c r="N259" s="210" t="str">
        <f>INDEX(
      tbl_Customers[Facility Type], MATCH(tbl_orders[[#This Row],[Facility]],tbl_Customers[Facility],0))</f>
        <v>Wholesale Pharmacies</v>
      </c>
      <c r="O25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59" s="210">
        <f>WEEKNUM(tbl_orders[[#This Row],[InvoiceDate]])</f>
        <v>44</v>
      </c>
      <c r="Q259" s="217">
        <f ca="1">IF(
   tbl_orders[[#This Row],[Week]] = 53,
    IF(
        MONTH(DATE(YEAR(TODAY()), 12, 31)) = 12,
        DATE(YEAR(TODAY()), 12, 31 - WEEKDAY(DATE(YEAR(TODAY()), 12, 31)) + 1),
        DATE(YEAR(TODAY()), 1,tbl_orders[[#This Row],[Week]] * 7 - 2 - WEEKDAY(DATE(YEAR(TODAY()), 1, 1)))
    ),
    DATE(YEAR(TODAY()), 1,tbl_orders[[#This Row],[Week]] * 7 - 2 - WEEKDAY(DATE(YEAR(TODAY()), 1, 1)))
)</f>
        <v>45595</v>
      </c>
    </row>
    <row r="260" spans="3:17" hidden="1" thickBot="1" x14ac:dyDescent="0.65">
      <c r="C260" s="147">
        <v>45230</v>
      </c>
      <c r="D260" s="148" t="s">
        <v>197</v>
      </c>
      <c r="E260" s="148" t="s">
        <v>100</v>
      </c>
      <c r="F260" s="149">
        <v>10</v>
      </c>
      <c r="G260" s="149">
        <v>5</v>
      </c>
      <c r="H260" s="150" t="s">
        <v>213</v>
      </c>
      <c r="I260" s="151"/>
      <c r="J260" s="214">
        <f>tbl_orders[[#This Row],[Purchased_Qty]]-tbl_orders[[#This Row],[Other Rep]]</f>
        <v>5</v>
      </c>
      <c r="K260" s="211">
        <f>YEAR(tbl_orders[[#This Row],[InvoiceDate]])</f>
        <v>2023</v>
      </c>
      <c r="L260" s="210" t="str">
        <f>TEXT(tbl_orders[[#This Row],[InvoiceDate]],"mmm")</f>
        <v>Oct</v>
      </c>
      <c r="M260" s="210">
        <f>SUBTOTAL(3,tbl_orders[[#This Row],[Facility]])</f>
        <v>0</v>
      </c>
      <c r="N260" s="210" t="str">
        <f>INDEX(
      tbl_Customers[Facility Type], MATCH(tbl_orders[[#This Row],[Facility]],tbl_Customers[Facility],0))</f>
        <v>Wholesale Pharmacies</v>
      </c>
      <c r="O26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60" s="210">
        <f>WEEKNUM(tbl_orders[[#This Row],[InvoiceDate]])</f>
        <v>44</v>
      </c>
      <c r="Q260" s="217">
        <f ca="1">IF(
   tbl_orders[[#This Row],[Week]] = 53,
    IF(
        MONTH(DATE(YEAR(TODAY()), 12, 31)) = 12,
        DATE(YEAR(TODAY()), 12, 31 - WEEKDAY(DATE(YEAR(TODAY()), 12, 31)) + 1),
        DATE(YEAR(TODAY()), 1,tbl_orders[[#This Row],[Week]] * 7 - 2 - WEEKDAY(DATE(YEAR(TODAY()), 1, 1)))
    ),
    DATE(YEAR(TODAY()), 1,tbl_orders[[#This Row],[Week]] * 7 - 2 - WEEKDAY(DATE(YEAR(TODAY()), 1, 1)))
)</f>
        <v>45595</v>
      </c>
    </row>
    <row r="261" spans="3:17" hidden="1" thickBot="1" x14ac:dyDescent="0.65">
      <c r="C261" s="147">
        <v>45230</v>
      </c>
      <c r="D261" s="148" t="s">
        <v>197</v>
      </c>
      <c r="E261" s="148" t="s">
        <v>36</v>
      </c>
      <c r="F261" s="149">
        <v>50</v>
      </c>
      <c r="G261" s="149">
        <v>25</v>
      </c>
      <c r="H261" s="150" t="s">
        <v>213</v>
      </c>
      <c r="I261" s="151"/>
      <c r="J261" s="214">
        <f>tbl_orders[[#This Row],[Purchased_Qty]]-tbl_orders[[#This Row],[Other Rep]]</f>
        <v>25</v>
      </c>
      <c r="K261" s="211">
        <f>YEAR(tbl_orders[[#This Row],[InvoiceDate]])</f>
        <v>2023</v>
      </c>
      <c r="L261" s="210" t="str">
        <f>TEXT(tbl_orders[[#This Row],[InvoiceDate]],"mmm")</f>
        <v>Oct</v>
      </c>
      <c r="M261" s="210">
        <f>SUBTOTAL(3,tbl_orders[[#This Row],[Facility]])</f>
        <v>0</v>
      </c>
      <c r="N261" s="210" t="str">
        <f>INDEX(
      tbl_Customers[Facility Type], MATCH(tbl_orders[[#This Row],[Facility]],tbl_Customers[Facility],0))</f>
        <v>Wholesale Pharmacies</v>
      </c>
      <c r="O26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61" s="210">
        <f>WEEKNUM(tbl_orders[[#This Row],[InvoiceDate]])</f>
        <v>44</v>
      </c>
      <c r="Q261" s="217">
        <f ca="1">IF(
   tbl_orders[[#This Row],[Week]] = 53,
    IF(
        MONTH(DATE(YEAR(TODAY()), 12, 31)) = 12,
        DATE(YEAR(TODAY()), 12, 31 - WEEKDAY(DATE(YEAR(TODAY()), 12, 31)) + 1),
        DATE(YEAR(TODAY()), 1,tbl_orders[[#This Row],[Week]] * 7 - 2 - WEEKDAY(DATE(YEAR(TODAY()), 1, 1)))
    ),
    DATE(YEAR(TODAY()), 1,tbl_orders[[#This Row],[Week]] * 7 - 2 - WEEKDAY(DATE(YEAR(TODAY()), 1, 1)))
)</f>
        <v>45595</v>
      </c>
    </row>
    <row r="262" spans="3:17" hidden="1" thickBot="1" x14ac:dyDescent="0.65">
      <c r="C262" s="147">
        <v>45230</v>
      </c>
      <c r="D262" s="148" t="s">
        <v>199</v>
      </c>
      <c r="E262" s="148" t="s">
        <v>102</v>
      </c>
      <c r="F262" s="149">
        <v>160</v>
      </c>
      <c r="G262" s="149">
        <v>80</v>
      </c>
      <c r="H262" s="150" t="s">
        <v>213</v>
      </c>
      <c r="I262" s="152"/>
      <c r="J262" s="214">
        <f>tbl_orders[[#This Row],[Purchased_Qty]]-tbl_orders[[#This Row],[Other Rep]]</f>
        <v>80</v>
      </c>
      <c r="K262" s="210">
        <f>YEAR(tbl_orders[[#This Row],[InvoiceDate]])</f>
        <v>2023</v>
      </c>
      <c r="L262" s="210" t="str">
        <f>TEXT(tbl_orders[[#This Row],[InvoiceDate]],"mmm")</f>
        <v>Oct</v>
      </c>
      <c r="M262" s="210">
        <f>SUBTOTAL(3,tbl_orders[[#This Row],[Facility]])</f>
        <v>0</v>
      </c>
      <c r="N262" s="210" t="str">
        <f>INDEX(
      tbl_Customers[Facility Type], MATCH(tbl_orders[[#This Row],[Facility]],tbl_Customers[Facility],0))</f>
        <v>Wholesale Pharmacies</v>
      </c>
      <c r="O26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62" s="210">
        <f>WEEKNUM(tbl_orders[[#This Row],[InvoiceDate]])</f>
        <v>44</v>
      </c>
      <c r="Q262" s="217">
        <f ca="1">IF(
   tbl_orders[[#This Row],[Week]] = 53,
    IF(
        MONTH(DATE(YEAR(TODAY()), 12, 31)) = 12,
        DATE(YEAR(TODAY()), 12, 31 - WEEKDAY(DATE(YEAR(TODAY()), 12, 31)) + 1),
        DATE(YEAR(TODAY()), 1,tbl_orders[[#This Row],[Week]] * 7 - 2 - WEEKDAY(DATE(YEAR(TODAY()), 1, 1)))
    ),
    DATE(YEAR(TODAY()), 1,tbl_orders[[#This Row],[Week]] * 7 - 2 - WEEKDAY(DATE(YEAR(TODAY()), 1, 1)))
)</f>
        <v>45595</v>
      </c>
    </row>
    <row r="263" spans="3:17" hidden="1" thickBot="1" x14ac:dyDescent="0.65">
      <c r="C263" s="147">
        <v>45230</v>
      </c>
      <c r="D263" s="148" t="s">
        <v>199</v>
      </c>
      <c r="E263" s="148" t="s">
        <v>36</v>
      </c>
      <c r="F263" s="149">
        <v>60</v>
      </c>
      <c r="G263" s="149">
        <v>30</v>
      </c>
      <c r="H263" s="150" t="s">
        <v>213</v>
      </c>
      <c r="I263" s="152"/>
      <c r="J263" s="214">
        <f>tbl_orders[[#This Row],[Purchased_Qty]]-tbl_orders[[#This Row],[Other Rep]]</f>
        <v>30</v>
      </c>
      <c r="K263" s="210">
        <f>YEAR(tbl_orders[[#This Row],[InvoiceDate]])</f>
        <v>2023</v>
      </c>
      <c r="L263" s="210" t="str">
        <f>TEXT(tbl_orders[[#This Row],[InvoiceDate]],"mmm")</f>
        <v>Oct</v>
      </c>
      <c r="M263" s="210">
        <f>SUBTOTAL(3,tbl_orders[[#This Row],[Facility]])</f>
        <v>0</v>
      </c>
      <c r="N263" s="210" t="str">
        <f>INDEX(
      tbl_Customers[Facility Type], MATCH(tbl_orders[[#This Row],[Facility]],tbl_Customers[Facility],0))</f>
        <v>Wholesale Pharmacies</v>
      </c>
      <c r="O26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63" s="210">
        <f>WEEKNUM(tbl_orders[[#This Row],[InvoiceDate]])</f>
        <v>44</v>
      </c>
      <c r="Q263" s="217">
        <f ca="1">IF(
   tbl_orders[[#This Row],[Week]] = 53,
    IF(
        MONTH(DATE(YEAR(TODAY()), 12, 31)) = 12,
        DATE(YEAR(TODAY()), 12, 31 - WEEKDAY(DATE(YEAR(TODAY()), 12, 31)) + 1),
        DATE(YEAR(TODAY()), 1,tbl_orders[[#This Row],[Week]] * 7 - 2 - WEEKDAY(DATE(YEAR(TODAY()), 1, 1)))
    ),
    DATE(YEAR(TODAY()), 1,tbl_orders[[#This Row],[Week]] * 7 - 2 - WEEKDAY(DATE(YEAR(TODAY()), 1, 1)))
)</f>
        <v>45595</v>
      </c>
    </row>
    <row r="264" spans="3:17" hidden="1" thickBot="1" x14ac:dyDescent="0.65">
      <c r="C264" s="147">
        <v>45230</v>
      </c>
      <c r="D264" s="148" t="s">
        <v>195</v>
      </c>
      <c r="E264" s="148" t="s">
        <v>101</v>
      </c>
      <c r="F264" s="149">
        <v>37</v>
      </c>
      <c r="G264" s="149">
        <v>37</v>
      </c>
      <c r="H264" s="150" t="s">
        <v>99</v>
      </c>
      <c r="I264" s="152"/>
      <c r="J264" s="214">
        <f>tbl_orders[[#This Row],[Purchased_Qty]]-tbl_orders[[#This Row],[Other Rep]]</f>
        <v>0</v>
      </c>
      <c r="K264" s="210">
        <f>YEAR(tbl_orders[[#This Row],[InvoiceDate]])</f>
        <v>2023</v>
      </c>
      <c r="L264" s="210" t="str">
        <f>TEXT(tbl_orders[[#This Row],[InvoiceDate]],"mmm")</f>
        <v>Oct</v>
      </c>
      <c r="M264" s="210">
        <f>SUBTOTAL(3,tbl_orders[[#This Row],[Facility]])</f>
        <v>0</v>
      </c>
      <c r="N264" s="210" t="str">
        <f>INDEX(
      tbl_Customers[Facility Type], MATCH(tbl_orders[[#This Row],[Facility]],tbl_Customers[Facility],0))</f>
        <v>Retail Pharmacies</v>
      </c>
      <c r="O26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64" s="210">
        <f>WEEKNUM(tbl_orders[[#This Row],[InvoiceDate]])</f>
        <v>44</v>
      </c>
      <c r="Q264" s="217">
        <f ca="1">IF(
   tbl_orders[[#This Row],[Week]] = 53,
    IF(
        MONTH(DATE(YEAR(TODAY()), 12, 31)) = 12,
        DATE(YEAR(TODAY()), 12, 31 - WEEKDAY(DATE(YEAR(TODAY()), 12, 31)) + 1),
        DATE(YEAR(TODAY()), 1,tbl_orders[[#This Row],[Week]] * 7 - 2 - WEEKDAY(DATE(YEAR(TODAY()), 1, 1)))
    ),
    DATE(YEAR(TODAY()), 1,tbl_orders[[#This Row],[Week]] * 7 - 2 - WEEKDAY(DATE(YEAR(TODAY()), 1, 1)))
)</f>
        <v>45595</v>
      </c>
    </row>
    <row r="265" spans="3:17" hidden="1" thickBot="1" x14ac:dyDescent="0.65">
      <c r="C265" s="147">
        <v>45231</v>
      </c>
      <c r="D265" s="148" t="s">
        <v>205</v>
      </c>
      <c r="E265" s="148" t="s">
        <v>36</v>
      </c>
      <c r="F265" s="149">
        <v>10</v>
      </c>
      <c r="G265" s="149">
        <v>0</v>
      </c>
      <c r="H265" s="150" t="s">
        <v>99</v>
      </c>
      <c r="I265" s="151"/>
      <c r="J265" s="214">
        <f>tbl_orders[[#This Row],[Purchased_Qty]]-tbl_orders[[#This Row],[Other Rep]]</f>
        <v>10</v>
      </c>
      <c r="K265" s="211">
        <f>YEAR(tbl_orders[[#This Row],[InvoiceDate]])</f>
        <v>2023</v>
      </c>
      <c r="L265" s="210" t="str">
        <f>TEXT(tbl_orders[[#This Row],[InvoiceDate]],"mmm")</f>
        <v>Nov</v>
      </c>
      <c r="M265" s="210">
        <f>SUBTOTAL(3,tbl_orders[[#This Row],[Facility]])</f>
        <v>0</v>
      </c>
      <c r="N265" s="210" t="str">
        <f>INDEX(
      tbl_Customers[Facility Type], MATCH(tbl_orders[[#This Row],[Facility]],tbl_Customers[Facility],0))</f>
        <v>Wholesale Pharmacies</v>
      </c>
      <c r="O26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65" s="210">
        <f>WEEKNUM(tbl_orders[[#This Row],[InvoiceDate]])</f>
        <v>44</v>
      </c>
      <c r="Q265" s="217">
        <f ca="1">IF(
   tbl_orders[[#This Row],[Week]] = 53,
    IF(
        MONTH(DATE(YEAR(TODAY()), 12, 31)) = 12,
        DATE(YEAR(TODAY()), 12, 31 - WEEKDAY(DATE(YEAR(TODAY()), 12, 31)) + 1),
        DATE(YEAR(TODAY()), 1,tbl_orders[[#This Row],[Week]] * 7 - 2 - WEEKDAY(DATE(YEAR(TODAY()), 1, 1)))
    ),
    DATE(YEAR(TODAY()), 1,tbl_orders[[#This Row],[Week]] * 7 - 2 - WEEKDAY(DATE(YEAR(TODAY()), 1, 1)))
)</f>
        <v>45595</v>
      </c>
    </row>
    <row r="266" spans="3:17" hidden="1" thickBot="1" x14ac:dyDescent="0.65">
      <c r="C266" s="147">
        <v>45231</v>
      </c>
      <c r="D266" s="148" t="s">
        <v>205</v>
      </c>
      <c r="E266" s="148" t="s">
        <v>100</v>
      </c>
      <c r="F266" s="149">
        <v>10</v>
      </c>
      <c r="G266" s="149">
        <v>0</v>
      </c>
      <c r="H266" s="150" t="s">
        <v>99</v>
      </c>
      <c r="I266" s="151"/>
      <c r="J266" s="214">
        <f>tbl_orders[[#This Row],[Purchased_Qty]]-tbl_orders[[#This Row],[Other Rep]]</f>
        <v>10</v>
      </c>
      <c r="K266" s="211">
        <f>YEAR(tbl_orders[[#This Row],[InvoiceDate]])</f>
        <v>2023</v>
      </c>
      <c r="L266" s="210" t="str">
        <f>TEXT(tbl_orders[[#This Row],[InvoiceDate]],"mmm")</f>
        <v>Nov</v>
      </c>
      <c r="M266" s="210">
        <f>SUBTOTAL(3,tbl_orders[[#This Row],[Facility]])</f>
        <v>0</v>
      </c>
      <c r="N266" s="210" t="str">
        <f>INDEX(
      tbl_Customers[Facility Type], MATCH(tbl_orders[[#This Row],[Facility]],tbl_Customers[Facility],0))</f>
        <v>Wholesale Pharmacies</v>
      </c>
      <c r="O26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66" s="210">
        <f>WEEKNUM(tbl_orders[[#This Row],[InvoiceDate]])</f>
        <v>44</v>
      </c>
      <c r="Q266" s="217">
        <f ca="1">IF(
   tbl_orders[[#This Row],[Week]] = 53,
    IF(
        MONTH(DATE(YEAR(TODAY()), 12, 31)) = 12,
        DATE(YEAR(TODAY()), 12, 31 - WEEKDAY(DATE(YEAR(TODAY()), 12, 31)) + 1),
        DATE(YEAR(TODAY()), 1,tbl_orders[[#This Row],[Week]] * 7 - 2 - WEEKDAY(DATE(YEAR(TODAY()), 1, 1)))
    ),
    DATE(YEAR(TODAY()), 1,tbl_orders[[#This Row],[Week]] * 7 - 2 - WEEKDAY(DATE(YEAR(TODAY()), 1, 1)))
)</f>
        <v>45595</v>
      </c>
    </row>
    <row r="267" spans="3:17" hidden="1" thickBot="1" x14ac:dyDescent="0.65">
      <c r="C267" s="147">
        <v>45232</v>
      </c>
      <c r="D267" s="148" t="s">
        <v>174</v>
      </c>
      <c r="E267" s="148" t="s">
        <v>102</v>
      </c>
      <c r="F267" s="149">
        <v>20</v>
      </c>
      <c r="G267" s="149">
        <v>0</v>
      </c>
      <c r="H267" s="150" t="s">
        <v>99</v>
      </c>
      <c r="I267" s="151"/>
      <c r="J267" s="214">
        <f>tbl_orders[[#This Row],[Purchased_Qty]]-tbl_orders[[#This Row],[Other Rep]]</f>
        <v>20</v>
      </c>
      <c r="K267" s="211">
        <f>YEAR(tbl_orders[[#This Row],[InvoiceDate]])</f>
        <v>2023</v>
      </c>
      <c r="L267" s="210" t="str">
        <f>TEXT(tbl_orders[[#This Row],[InvoiceDate]],"mmm")</f>
        <v>Nov</v>
      </c>
      <c r="M267" s="210">
        <f>SUBTOTAL(3,tbl_orders[[#This Row],[Facility]])</f>
        <v>0</v>
      </c>
      <c r="N267" s="210" t="str">
        <f>INDEX(
      tbl_Customers[Facility Type], MATCH(tbl_orders[[#This Row],[Facility]],tbl_Customers[Facility],0))</f>
        <v>Retail Pharmacies</v>
      </c>
      <c r="O26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67" s="210">
        <f>WEEKNUM(tbl_orders[[#This Row],[InvoiceDate]])</f>
        <v>44</v>
      </c>
      <c r="Q267" s="217">
        <f ca="1">IF(
   tbl_orders[[#This Row],[Week]] = 53,
    IF(
        MONTH(DATE(YEAR(TODAY()), 12, 31)) = 12,
        DATE(YEAR(TODAY()), 12, 31 - WEEKDAY(DATE(YEAR(TODAY()), 12, 31)) + 1),
        DATE(YEAR(TODAY()), 1,tbl_orders[[#This Row],[Week]] * 7 - 2 - WEEKDAY(DATE(YEAR(TODAY()), 1, 1)))
    ),
    DATE(YEAR(TODAY()), 1,tbl_orders[[#This Row],[Week]] * 7 - 2 - WEEKDAY(DATE(YEAR(TODAY()), 1, 1)))
)</f>
        <v>45595</v>
      </c>
    </row>
    <row r="268" spans="3:17" hidden="1" thickBot="1" x14ac:dyDescent="0.65">
      <c r="C268" s="147">
        <v>45233</v>
      </c>
      <c r="D268" s="148" t="s">
        <v>85</v>
      </c>
      <c r="E268" s="148" t="s">
        <v>101</v>
      </c>
      <c r="F268" s="149">
        <v>10</v>
      </c>
      <c r="G268" s="149">
        <v>0</v>
      </c>
      <c r="H268" s="150" t="s">
        <v>99</v>
      </c>
      <c r="I268" s="152"/>
      <c r="J268" s="214">
        <f>tbl_orders[[#This Row],[Purchased_Qty]]-tbl_orders[[#This Row],[Other Rep]]</f>
        <v>10</v>
      </c>
      <c r="K268" s="210">
        <f>YEAR(tbl_orders[[#This Row],[InvoiceDate]])</f>
        <v>2023</v>
      </c>
      <c r="L268" s="210" t="str">
        <f>TEXT(tbl_orders[[#This Row],[InvoiceDate]],"mmm")</f>
        <v>Nov</v>
      </c>
      <c r="M268" s="210">
        <f>SUBTOTAL(3,tbl_orders[[#This Row],[Facility]])</f>
        <v>0</v>
      </c>
      <c r="N268" s="210" t="str">
        <f>INDEX(
      tbl_Customers[Facility Type], MATCH(tbl_orders[[#This Row],[Facility]],tbl_Customers[Facility],0))</f>
        <v>Retail Pharmacies</v>
      </c>
      <c r="O26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Oct</v>
      </c>
      <c r="P268" s="210">
        <f>WEEKNUM(tbl_orders[[#This Row],[InvoiceDate]])</f>
        <v>44</v>
      </c>
      <c r="Q268" s="217">
        <f ca="1">IF(
   tbl_orders[[#This Row],[Week]] = 53,
    IF(
        MONTH(DATE(YEAR(TODAY()), 12, 31)) = 12,
        DATE(YEAR(TODAY()), 12, 31 - WEEKDAY(DATE(YEAR(TODAY()), 12, 31)) + 1),
        DATE(YEAR(TODAY()), 1,tbl_orders[[#This Row],[Week]] * 7 - 2 - WEEKDAY(DATE(YEAR(TODAY()), 1, 1)))
    ),
    DATE(YEAR(TODAY()), 1,tbl_orders[[#This Row],[Week]] * 7 - 2 - WEEKDAY(DATE(YEAR(TODAY()), 1, 1)))
)</f>
        <v>45595</v>
      </c>
    </row>
    <row r="269" spans="3:17" hidden="1" thickBot="1" x14ac:dyDescent="0.65">
      <c r="C269" s="147">
        <v>45237</v>
      </c>
      <c r="D269" s="148" t="s">
        <v>126</v>
      </c>
      <c r="E269" s="148" t="s">
        <v>36</v>
      </c>
      <c r="F269" s="149">
        <v>60</v>
      </c>
      <c r="G269" s="149">
        <v>0</v>
      </c>
      <c r="H269" s="150" t="s">
        <v>99</v>
      </c>
      <c r="I269" s="152"/>
      <c r="J269" s="214">
        <f>tbl_orders[[#This Row],[Purchased_Qty]]-tbl_orders[[#This Row],[Other Rep]]</f>
        <v>60</v>
      </c>
      <c r="K269" s="210">
        <f>YEAR(tbl_orders[[#This Row],[InvoiceDate]])</f>
        <v>2023</v>
      </c>
      <c r="L269" s="210" t="str">
        <f>TEXT(tbl_orders[[#This Row],[InvoiceDate]],"mmm")</f>
        <v>Nov</v>
      </c>
      <c r="M269" s="210">
        <f>SUBTOTAL(3,tbl_orders[[#This Row],[Facility]])</f>
        <v>0</v>
      </c>
      <c r="N269" s="210" t="str">
        <f>INDEX(
      tbl_Customers[Facility Type], MATCH(tbl_orders[[#This Row],[Facility]],tbl_Customers[Facility],0))</f>
        <v>Public Hospitals</v>
      </c>
      <c r="O26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69" s="210">
        <f>WEEKNUM(tbl_orders[[#This Row],[InvoiceDate]])</f>
        <v>45</v>
      </c>
      <c r="Q269" s="217">
        <f ca="1">IF(
   tbl_orders[[#This Row],[Week]] = 53,
    IF(
        MONTH(DATE(YEAR(TODAY()), 12, 31)) = 12,
        DATE(YEAR(TODAY()), 12, 31 - WEEKDAY(DATE(YEAR(TODAY()), 12, 31)) + 1),
        DATE(YEAR(TODAY()), 1,tbl_orders[[#This Row],[Week]] * 7 - 2 - WEEKDAY(DATE(YEAR(TODAY()), 1, 1)))
    ),
    DATE(YEAR(TODAY()), 1,tbl_orders[[#This Row],[Week]] * 7 - 2 - WEEKDAY(DATE(YEAR(TODAY()), 1, 1)))
)</f>
        <v>45602</v>
      </c>
    </row>
    <row r="270" spans="3:17" hidden="1" thickBot="1" x14ac:dyDescent="0.65">
      <c r="C270" s="147">
        <v>45237</v>
      </c>
      <c r="D270" s="148" t="s">
        <v>96</v>
      </c>
      <c r="E270" s="148" t="s">
        <v>36</v>
      </c>
      <c r="F270" s="149">
        <v>40</v>
      </c>
      <c r="G270" s="149">
        <v>20</v>
      </c>
      <c r="H270" s="150" t="s">
        <v>213</v>
      </c>
      <c r="I270" s="151"/>
      <c r="J270" s="214">
        <f>tbl_orders[[#This Row],[Purchased_Qty]]-tbl_orders[[#This Row],[Other Rep]]</f>
        <v>20</v>
      </c>
      <c r="K270" s="211">
        <f>YEAR(tbl_orders[[#This Row],[InvoiceDate]])</f>
        <v>2023</v>
      </c>
      <c r="L270" s="210" t="str">
        <f>TEXT(tbl_orders[[#This Row],[InvoiceDate]],"mmm")</f>
        <v>Nov</v>
      </c>
      <c r="M270" s="210">
        <f>SUBTOTAL(3,tbl_orders[[#This Row],[Facility]])</f>
        <v>0</v>
      </c>
      <c r="N270" s="210" t="str">
        <f>INDEX(
      tbl_Customers[Facility Type], MATCH(tbl_orders[[#This Row],[Facility]],tbl_Customers[Facility],0))</f>
        <v>Retail Pharmacies</v>
      </c>
      <c r="O27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70" s="210">
        <f>WEEKNUM(tbl_orders[[#This Row],[InvoiceDate]])</f>
        <v>45</v>
      </c>
      <c r="Q270" s="217">
        <f ca="1">IF(
   tbl_orders[[#This Row],[Week]] = 53,
    IF(
        MONTH(DATE(YEAR(TODAY()), 12, 31)) = 12,
        DATE(YEAR(TODAY()), 12, 31 - WEEKDAY(DATE(YEAR(TODAY()), 12, 31)) + 1),
        DATE(YEAR(TODAY()), 1,tbl_orders[[#This Row],[Week]] * 7 - 2 - WEEKDAY(DATE(YEAR(TODAY()), 1, 1)))
    ),
    DATE(YEAR(TODAY()), 1,tbl_orders[[#This Row],[Week]] * 7 - 2 - WEEKDAY(DATE(YEAR(TODAY()), 1, 1)))
)</f>
        <v>45602</v>
      </c>
    </row>
    <row r="271" spans="3:17" hidden="1" thickBot="1" x14ac:dyDescent="0.65">
      <c r="C271" s="147">
        <v>45239</v>
      </c>
      <c r="D271" s="148" t="s">
        <v>204</v>
      </c>
      <c r="E271" s="148" t="s">
        <v>36</v>
      </c>
      <c r="F271" s="149">
        <v>4</v>
      </c>
      <c r="G271" s="149">
        <v>0</v>
      </c>
      <c r="H271" s="150" t="s">
        <v>99</v>
      </c>
      <c r="I271" s="152"/>
      <c r="J271" s="214">
        <f>tbl_orders[[#This Row],[Purchased_Qty]]-tbl_orders[[#This Row],[Other Rep]]</f>
        <v>4</v>
      </c>
      <c r="K271" s="210">
        <f>YEAR(tbl_orders[[#This Row],[InvoiceDate]])</f>
        <v>2023</v>
      </c>
      <c r="L271" s="210" t="str">
        <f>TEXT(tbl_orders[[#This Row],[InvoiceDate]],"mmm")</f>
        <v>Nov</v>
      </c>
      <c r="M271" s="210">
        <f>SUBTOTAL(3,tbl_orders[[#This Row],[Facility]])</f>
        <v>0</v>
      </c>
      <c r="N271" s="210" t="str">
        <f>INDEX(
      tbl_Customers[Facility Type], MATCH(tbl_orders[[#This Row],[Facility]],tbl_Customers[Facility],0))</f>
        <v>Wholesale Pharmacies</v>
      </c>
      <c r="O27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71" s="210">
        <f>WEEKNUM(tbl_orders[[#This Row],[InvoiceDate]])</f>
        <v>45</v>
      </c>
      <c r="Q271" s="217">
        <f ca="1">IF(
   tbl_orders[[#This Row],[Week]] = 53,
    IF(
        MONTH(DATE(YEAR(TODAY()), 12, 31)) = 12,
        DATE(YEAR(TODAY()), 12, 31 - WEEKDAY(DATE(YEAR(TODAY()), 12, 31)) + 1),
        DATE(YEAR(TODAY()), 1,tbl_orders[[#This Row],[Week]] * 7 - 2 - WEEKDAY(DATE(YEAR(TODAY()), 1, 1)))
    ),
    DATE(YEAR(TODAY()), 1,tbl_orders[[#This Row],[Week]] * 7 - 2 - WEEKDAY(DATE(YEAR(TODAY()), 1, 1)))
)</f>
        <v>45602</v>
      </c>
    </row>
    <row r="272" spans="3:17" hidden="1" thickBot="1" x14ac:dyDescent="0.65">
      <c r="C272" s="147">
        <v>45239</v>
      </c>
      <c r="D272" s="148" t="s">
        <v>193</v>
      </c>
      <c r="E272" s="148" t="s">
        <v>36</v>
      </c>
      <c r="F272" s="149">
        <v>4</v>
      </c>
      <c r="G272" s="149">
        <v>0</v>
      </c>
      <c r="H272" s="150" t="s">
        <v>213</v>
      </c>
      <c r="I272" s="152"/>
      <c r="J272" s="214">
        <f>tbl_orders[[#This Row],[Purchased_Qty]]-tbl_orders[[#This Row],[Other Rep]]</f>
        <v>4</v>
      </c>
      <c r="K272" s="210">
        <f>YEAR(tbl_orders[[#This Row],[InvoiceDate]])</f>
        <v>2023</v>
      </c>
      <c r="L272" s="210" t="str">
        <f>TEXT(tbl_orders[[#This Row],[InvoiceDate]],"mmm")</f>
        <v>Nov</v>
      </c>
      <c r="M272" s="210">
        <f>SUBTOTAL(3,tbl_orders[[#This Row],[Facility]])</f>
        <v>0</v>
      </c>
      <c r="N272" s="210" t="str">
        <f>INDEX(
      tbl_Customers[Facility Type], MATCH(tbl_orders[[#This Row],[Facility]],tbl_Customers[Facility],0))</f>
        <v>Retail Pharmacies</v>
      </c>
      <c r="O27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72" s="210">
        <f>WEEKNUM(tbl_orders[[#This Row],[InvoiceDate]])</f>
        <v>45</v>
      </c>
      <c r="Q272" s="217">
        <f ca="1">IF(
   tbl_orders[[#This Row],[Week]] = 53,
    IF(
        MONTH(DATE(YEAR(TODAY()), 12, 31)) = 12,
        DATE(YEAR(TODAY()), 12, 31 - WEEKDAY(DATE(YEAR(TODAY()), 12, 31)) + 1),
        DATE(YEAR(TODAY()), 1,tbl_orders[[#This Row],[Week]] * 7 - 2 - WEEKDAY(DATE(YEAR(TODAY()), 1, 1)))
    ),
    DATE(YEAR(TODAY()), 1,tbl_orders[[#This Row],[Week]] * 7 - 2 - WEEKDAY(DATE(YEAR(TODAY()), 1, 1)))
)</f>
        <v>45602</v>
      </c>
    </row>
    <row r="273" spans="3:17" hidden="1" thickBot="1" x14ac:dyDescent="0.65">
      <c r="C273" s="147">
        <v>45240</v>
      </c>
      <c r="D273" s="148" t="s">
        <v>85</v>
      </c>
      <c r="E273" s="148" t="s">
        <v>36</v>
      </c>
      <c r="F273" s="149">
        <v>10</v>
      </c>
      <c r="G273" s="149">
        <v>0</v>
      </c>
      <c r="H273" s="150" t="s">
        <v>99</v>
      </c>
      <c r="I273" s="151"/>
      <c r="J273" s="214">
        <f>tbl_orders[[#This Row],[Purchased_Qty]]-tbl_orders[[#This Row],[Other Rep]]</f>
        <v>10</v>
      </c>
      <c r="K273" s="211">
        <f>YEAR(tbl_orders[[#This Row],[InvoiceDate]])</f>
        <v>2023</v>
      </c>
      <c r="L273" s="210" t="str">
        <f>TEXT(tbl_orders[[#This Row],[InvoiceDate]],"mmm")</f>
        <v>Nov</v>
      </c>
      <c r="M273" s="210">
        <f>SUBTOTAL(3,tbl_orders[[#This Row],[Facility]])</f>
        <v>0</v>
      </c>
      <c r="N273" s="210" t="str">
        <f>INDEX(
      tbl_Customers[Facility Type], MATCH(tbl_orders[[#This Row],[Facility]],tbl_Customers[Facility],0))</f>
        <v>Retail Pharmacies</v>
      </c>
      <c r="O27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73" s="210">
        <f>WEEKNUM(tbl_orders[[#This Row],[InvoiceDate]])</f>
        <v>45</v>
      </c>
      <c r="Q273" s="217">
        <f ca="1">IF(
   tbl_orders[[#This Row],[Week]] = 53,
    IF(
        MONTH(DATE(YEAR(TODAY()), 12, 31)) = 12,
        DATE(YEAR(TODAY()), 12, 31 - WEEKDAY(DATE(YEAR(TODAY()), 12, 31)) + 1),
        DATE(YEAR(TODAY()), 1,tbl_orders[[#This Row],[Week]] * 7 - 2 - WEEKDAY(DATE(YEAR(TODAY()), 1, 1)))
    ),
    DATE(YEAR(TODAY()), 1,tbl_orders[[#This Row],[Week]] * 7 - 2 - WEEKDAY(DATE(YEAR(TODAY()), 1, 1)))
)</f>
        <v>45602</v>
      </c>
    </row>
    <row r="274" spans="3:17" hidden="1" thickBot="1" x14ac:dyDescent="0.65">
      <c r="C274" s="147">
        <v>45243</v>
      </c>
      <c r="D274" s="148" t="s">
        <v>185</v>
      </c>
      <c r="E274" s="148" t="s">
        <v>102</v>
      </c>
      <c r="F274" s="149">
        <v>15</v>
      </c>
      <c r="G274" s="149">
        <v>0</v>
      </c>
      <c r="H274" s="150" t="s">
        <v>99</v>
      </c>
      <c r="I274" s="151"/>
      <c r="J274" s="214">
        <f>tbl_orders[[#This Row],[Purchased_Qty]]-tbl_orders[[#This Row],[Other Rep]]</f>
        <v>15</v>
      </c>
      <c r="K274" s="211">
        <f>YEAR(tbl_orders[[#This Row],[InvoiceDate]])</f>
        <v>2023</v>
      </c>
      <c r="L274" s="210" t="str">
        <f>TEXT(tbl_orders[[#This Row],[InvoiceDate]],"mmm")</f>
        <v>Nov</v>
      </c>
      <c r="M274" s="210">
        <f>SUBTOTAL(3,tbl_orders[[#This Row],[Facility]])</f>
        <v>0</v>
      </c>
      <c r="N274" s="210" t="str">
        <f>INDEX(
      tbl_Customers[Facility Type], MATCH(tbl_orders[[#This Row],[Facility]],tbl_Customers[Facility],0))</f>
        <v>Retail Pharmacies</v>
      </c>
      <c r="O27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74" s="210">
        <f>WEEKNUM(tbl_orders[[#This Row],[InvoiceDate]])</f>
        <v>46</v>
      </c>
      <c r="Q274" s="217">
        <f ca="1">IF(
   tbl_orders[[#This Row],[Week]] = 53,
    IF(
        MONTH(DATE(YEAR(TODAY()), 12, 31)) = 12,
        DATE(YEAR(TODAY()), 12, 31 - WEEKDAY(DATE(YEAR(TODAY()), 12, 31)) + 1),
        DATE(YEAR(TODAY()), 1,tbl_orders[[#This Row],[Week]] * 7 - 2 - WEEKDAY(DATE(YEAR(TODAY()), 1, 1)))
    ),
    DATE(YEAR(TODAY()), 1,tbl_orders[[#This Row],[Week]] * 7 - 2 - WEEKDAY(DATE(YEAR(TODAY()), 1, 1)))
)</f>
        <v>45609</v>
      </c>
    </row>
    <row r="275" spans="3:17" hidden="1" thickBot="1" x14ac:dyDescent="0.65">
      <c r="C275" s="147">
        <v>45244</v>
      </c>
      <c r="D275" s="148" t="s">
        <v>198</v>
      </c>
      <c r="E275" s="148" t="s">
        <v>102</v>
      </c>
      <c r="F275" s="149">
        <v>50</v>
      </c>
      <c r="G275" s="149">
        <v>25</v>
      </c>
      <c r="H275" s="150" t="s">
        <v>99</v>
      </c>
      <c r="I275" s="152"/>
      <c r="J275" s="214">
        <f>tbl_orders[[#This Row],[Purchased_Qty]]-tbl_orders[[#This Row],[Other Rep]]</f>
        <v>25</v>
      </c>
      <c r="K275" s="210">
        <f>YEAR(tbl_orders[[#This Row],[InvoiceDate]])</f>
        <v>2023</v>
      </c>
      <c r="L275" s="210" t="str">
        <f>TEXT(tbl_orders[[#This Row],[InvoiceDate]],"mmm")</f>
        <v>Nov</v>
      </c>
      <c r="M275" s="210">
        <f>SUBTOTAL(3,tbl_orders[[#This Row],[Facility]])</f>
        <v>0</v>
      </c>
      <c r="N275" s="210" t="str">
        <f>INDEX(
      tbl_Customers[Facility Type], MATCH(tbl_orders[[#This Row],[Facility]],tbl_Customers[Facility],0))</f>
        <v>Wholesale Pharmacies</v>
      </c>
      <c r="O27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75" s="210">
        <f>WEEKNUM(tbl_orders[[#This Row],[InvoiceDate]])</f>
        <v>46</v>
      </c>
      <c r="Q275" s="217">
        <f ca="1">IF(
   tbl_orders[[#This Row],[Week]] = 53,
    IF(
        MONTH(DATE(YEAR(TODAY()), 12, 31)) = 12,
        DATE(YEAR(TODAY()), 12, 31 - WEEKDAY(DATE(YEAR(TODAY()), 12, 31)) + 1),
        DATE(YEAR(TODAY()), 1,tbl_orders[[#This Row],[Week]] * 7 - 2 - WEEKDAY(DATE(YEAR(TODAY()), 1, 1)))
    ),
    DATE(YEAR(TODAY()), 1,tbl_orders[[#This Row],[Week]] * 7 - 2 - WEEKDAY(DATE(YEAR(TODAY()), 1, 1)))
)</f>
        <v>45609</v>
      </c>
    </row>
    <row r="276" spans="3:17" hidden="1" thickBot="1" x14ac:dyDescent="0.65">
      <c r="C276" s="147">
        <v>45244</v>
      </c>
      <c r="D276" s="148" t="s">
        <v>198</v>
      </c>
      <c r="E276" s="148" t="s">
        <v>101</v>
      </c>
      <c r="F276" s="149">
        <v>30</v>
      </c>
      <c r="G276" s="149">
        <v>15</v>
      </c>
      <c r="H276" s="150" t="s">
        <v>99</v>
      </c>
      <c r="I276" s="152"/>
      <c r="J276" s="214">
        <f>tbl_orders[[#This Row],[Purchased_Qty]]-tbl_orders[[#This Row],[Other Rep]]</f>
        <v>15</v>
      </c>
      <c r="K276" s="210">
        <f>YEAR(tbl_orders[[#This Row],[InvoiceDate]])</f>
        <v>2023</v>
      </c>
      <c r="L276" s="210" t="str">
        <f>TEXT(tbl_orders[[#This Row],[InvoiceDate]],"mmm")</f>
        <v>Nov</v>
      </c>
      <c r="M276" s="210">
        <f>SUBTOTAL(3,tbl_orders[[#This Row],[Facility]])</f>
        <v>0</v>
      </c>
      <c r="N276" s="210" t="str">
        <f>INDEX(
      tbl_Customers[Facility Type], MATCH(tbl_orders[[#This Row],[Facility]],tbl_Customers[Facility],0))</f>
        <v>Wholesale Pharmacies</v>
      </c>
      <c r="O27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76" s="210">
        <f>WEEKNUM(tbl_orders[[#This Row],[InvoiceDate]])</f>
        <v>46</v>
      </c>
      <c r="Q276" s="217">
        <f ca="1">IF(
   tbl_orders[[#This Row],[Week]] = 53,
    IF(
        MONTH(DATE(YEAR(TODAY()), 12, 31)) = 12,
        DATE(YEAR(TODAY()), 12, 31 - WEEKDAY(DATE(YEAR(TODAY()), 12, 31)) + 1),
        DATE(YEAR(TODAY()), 1,tbl_orders[[#This Row],[Week]] * 7 - 2 - WEEKDAY(DATE(YEAR(TODAY()), 1, 1)))
    ),
    DATE(YEAR(TODAY()), 1,tbl_orders[[#This Row],[Week]] * 7 - 2 - WEEKDAY(DATE(YEAR(TODAY()), 1, 1)))
)</f>
        <v>45609</v>
      </c>
    </row>
    <row r="277" spans="3:17" hidden="1" thickBot="1" x14ac:dyDescent="0.65">
      <c r="C277" s="147">
        <v>45244</v>
      </c>
      <c r="D277" s="148" t="s">
        <v>198</v>
      </c>
      <c r="E277" s="148" t="s">
        <v>100</v>
      </c>
      <c r="F277" s="149">
        <v>15</v>
      </c>
      <c r="G277" s="149">
        <v>8</v>
      </c>
      <c r="H277" s="150" t="s">
        <v>99</v>
      </c>
      <c r="I277" s="152"/>
      <c r="J277" s="214">
        <f>tbl_orders[[#This Row],[Purchased_Qty]]-tbl_orders[[#This Row],[Other Rep]]</f>
        <v>7</v>
      </c>
      <c r="K277" s="210">
        <f>YEAR(tbl_orders[[#This Row],[InvoiceDate]])</f>
        <v>2023</v>
      </c>
      <c r="L277" s="210" t="str">
        <f>TEXT(tbl_orders[[#This Row],[InvoiceDate]],"mmm")</f>
        <v>Nov</v>
      </c>
      <c r="M277" s="210">
        <f>SUBTOTAL(3,tbl_orders[[#This Row],[Facility]])</f>
        <v>0</v>
      </c>
      <c r="N277" s="210" t="str">
        <f>INDEX(
      tbl_Customers[Facility Type], MATCH(tbl_orders[[#This Row],[Facility]],tbl_Customers[Facility],0))</f>
        <v>Wholesale Pharmacies</v>
      </c>
      <c r="O27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77" s="210">
        <f>WEEKNUM(tbl_orders[[#This Row],[InvoiceDate]])</f>
        <v>46</v>
      </c>
      <c r="Q277" s="217">
        <f ca="1">IF(
   tbl_orders[[#This Row],[Week]] = 53,
    IF(
        MONTH(DATE(YEAR(TODAY()), 12, 31)) = 12,
        DATE(YEAR(TODAY()), 12, 31 - WEEKDAY(DATE(YEAR(TODAY()), 12, 31)) + 1),
        DATE(YEAR(TODAY()), 1,tbl_orders[[#This Row],[Week]] * 7 - 2 - WEEKDAY(DATE(YEAR(TODAY()), 1, 1)))
    ),
    DATE(YEAR(TODAY()), 1,tbl_orders[[#This Row],[Week]] * 7 - 2 - WEEKDAY(DATE(YEAR(TODAY()), 1, 1)))
)</f>
        <v>45609</v>
      </c>
    </row>
    <row r="278" spans="3:17" hidden="1" thickBot="1" x14ac:dyDescent="0.65">
      <c r="C278" s="147">
        <v>45245</v>
      </c>
      <c r="D278" s="148" t="s">
        <v>82</v>
      </c>
      <c r="E278" s="148" t="s">
        <v>36</v>
      </c>
      <c r="F278" s="149">
        <v>20</v>
      </c>
      <c r="G278" s="149">
        <v>0</v>
      </c>
      <c r="H278" s="150" t="s">
        <v>99</v>
      </c>
      <c r="I278" s="151"/>
      <c r="J278" s="214">
        <f>tbl_orders[[#This Row],[Purchased_Qty]]-tbl_orders[[#This Row],[Other Rep]]</f>
        <v>20</v>
      </c>
      <c r="K278" s="211">
        <f>YEAR(tbl_orders[[#This Row],[InvoiceDate]])</f>
        <v>2023</v>
      </c>
      <c r="L278" s="210" t="str">
        <f>TEXT(tbl_orders[[#This Row],[InvoiceDate]],"mmm")</f>
        <v>Nov</v>
      </c>
      <c r="M278" s="210">
        <f>SUBTOTAL(3,tbl_orders[[#This Row],[Facility]])</f>
        <v>0</v>
      </c>
      <c r="N278" s="210" t="str">
        <f>INDEX(
      tbl_Customers[Facility Type], MATCH(tbl_orders[[#This Row],[Facility]],tbl_Customers[Facility],0))</f>
        <v>Public Hospitals</v>
      </c>
      <c r="O27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78" s="210">
        <f>WEEKNUM(tbl_orders[[#This Row],[InvoiceDate]])</f>
        <v>46</v>
      </c>
      <c r="Q278" s="217">
        <f ca="1">IF(
   tbl_orders[[#This Row],[Week]] = 53,
    IF(
        MONTH(DATE(YEAR(TODAY()), 12, 31)) = 12,
        DATE(YEAR(TODAY()), 12, 31 - WEEKDAY(DATE(YEAR(TODAY()), 12, 31)) + 1),
        DATE(YEAR(TODAY()), 1,tbl_orders[[#This Row],[Week]] * 7 - 2 - WEEKDAY(DATE(YEAR(TODAY()), 1, 1)))
    ),
    DATE(YEAR(TODAY()), 1,tbl_orders[[#This Row],[Week]] * 7 - 2 - WEEKDAY(DATE(YEAR(TODAY()), 1, 1)))
)</f>
        <v>45609</v>
      </c>
    </row>
    <row r="279" spans="3:17" hidden="1" thickBot="1" x14ac:dyDescent="0.65">
      <c r="C279" s="147">
        <v>45245</v>
      </c>
      <c r="D279" s="148" t="s">
        <v>196</v>
      </c>
      <c r="E279" s="148" t="s">
        <v>36</v>
      </c>
      <c r="F279" s="149">
        <v>100</v>
      </c>
      <c r="G279" s="149">
        <v>50</v>
      </c>
      <c r="H279" s="150" t="s">
        <v>213</v>
      </c>
      <c r="I279" s="151"/>
      <c r="J279" s="214">
        <f>tbl_orders[[#This Row],[Purchased_Qty]]-tbl_orders[[#This Row],[Other Rep]]</f>
        <v>50</v>
      </c>
      <c r="K279" s="211">
        <f>YEAR(tbl_orders[[#This Row],[InvoiceDate]])</f>
        <v>2023</v>
      </c>
      <c r="L279" s="210" t="str">
        <f>TEXT(tbl_orders[[#This Row],[InvoiceDate]],"mmm")</f>
        <v>Nov</v>
      </c>
      <c r="M279" s="210">
        <f>SUBTOTAL(3,tbl_orders[[#This Row],[Facility]])</f>
        <v>0</v>
      </c>
      <c r="N279" s="210" t="str">
        <f>INDEX(
      tbl_Customers[Facility Type], MATCH(tbl_orders[[#This Row],[Facility]],tbl_Customers[Facility],0))</f>
        <v>Wholesale Pharmacies</v>
      </c>
      <c r="O27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79" s="210">
        <f>WEEKNUM(tbl_orders[[#This Row],[InvoiceDate]])</f>
        <v>46</v>
      </c>
      <c r="Q279" s="217">
        <f ca="1">IF(
   tbl_orders[[#This Row],[Week]] = 53,
    IF(
        MONTH(DATE(YEAR(TODAY()), 12, 31)) = 12,
        DATE(YEAR(TODAY()), 12, 31 - WEEKDAY(DATE(YEAR(TODAY()), 12, 31)) + 1),
        DATE(YEAR(TODAY()), 1,tbl_orders[[#This Row],[Week]] * 7 - 2 - WEEKDAY(DATE(YEAR(TODAY()), 1, 1)))
    ),
    DATE(YEAR(TODAY()), 1,tbl_orders[[#This Row],[Week]] * 7 - 2 - WEEKDAY(DATE(YEAR(TODAY()), 1, 1)))
)</f>
        <v>45609</v>
      </c>
    </row>
    <row r="280" spans="3:17" hidden="1" thickBot="1" x14ac:dyDescent="0.65">
      <c r="C280" s="147">
        <v>45245</v>
      </c>
      <c r="D280" s="148" t="s">
        <v>178</v>
      </c>
      <c r="E280" s="148" t="s">
        <v>100</v>
      </c>
      <c r="F280" s="149">
        <v>150</v>
      </c>
      <c r="G280" s="149">
        <v>75</v>
      </c>
      <c r="H280" s="150" t="s">
        <v>99</v>
      </c>
      <c r="I280" s="152"/>
      <c r="J280" s="214">
        <f>tbl_orders[[#This Row],[Purchased_Qty]]-tbl_orders[[#This Row],[Other Rep]]</f>
        <v>75</v>
      </c>
      <c r="K280" s="210">
        <f>YEAR(tbl_orders[[#This Row],[InvoiceDate]])</f>
        <v>2023</v>
      </c>
      <c r="L280" s="210" t="str">
        <f>TEXT(tbl_orders[[#This Row],[InvoiceDate]],"mmm")</f>
        <v>Nov</v>
      </c>
      <c r="M280" s="210">
        <f>SUBTOTAL(3,tbl_orders[[#This Row],[Facility]])</f>
        <v>0</v>
      </c>
      <c r="N280" s="210" t="str">
        <f>INDEX(
      tbl_Customers[Facility Type], MATCH(tbl_orders[[#This Row],[Facility]],tbl_Customers[Facility],0))</f>
        <v>Retail Pharmacies</v>
      </c>
      <c r="O28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80" s="210">
        <f>WEEKNUM(tbl_orders[[#This Row],[InvoiceDate]])</f>
        <v>46</v>
      </c>
      <c r="Q280" s="217">
        <f ca="1">IF(
   tbl_orders[[#This Row],[Week]] = 53,
    IF(
        MONTH(DATE(YEAR(TODAY()), 12, 31)) = 12,
        DATE(YEAR(TODAY()), 12, 31 - WEEKDAY(DATE(YEAR(TODAY()), 12, 31)) + 1),
        DATE(YEAR(TODAY()), 1,tbl_orders[[#This Row],[Week]] * 7 - 2 - WEEKDAY(DATE(YEAR(TODAY()), 1, 1)))
    ),
    DATE(YEAR(TODAY()), 1,tbl_orders[[#This Row],[Week]] * 7 - 2 - WEEKDAY(DATE(YEAR(TODAY()), 1, 1)))
)</f>
        <v>45609</v>
      </c>
    </row>
    <row r="281" spans="3:17" hidden="1" thickBot="1" x14ac:dyDescent="0.65">
      <c r="C281" s="147">
        <v>45245</v>
      </c>
      <c r="D281" s="148" t="s">
        <v>178</v>
      </c>
      <c r="E281" s="148" t="s">
        <v>101</v>
      </c>
      <c r="F281" s="149">
        <v>50</v>
      </c>
      <c r="G281" s="149">
        <v>25</v>
      </c>
      <c r="H281" s="150" t="s">
        <v>99</v>
      </c>
      <c r="I281" s="152"/>
      <c r="J281" s="214">
        <f>tbl_orders[[#This Row],[Purchased_Qty]]-tbl_orders[[#This Row],[Other Rep]]</f>
        <v>25</v>
      </c>
      <c r="K281" s="210">
        <f>YEAR(tbl_orders[[#This Row],[InvoiceDate]])</f>
        <v>2023</v>
      </c>
      <c r="L281" s="210" t="str">
        <f>TEXT(tbl_orders[[#This Row],[InvoiceDate]],"mmm")</f>
        <v>Nov</v>
      </c>
      <c r="M281" s="210">
        <f>SUBTOTAL(3,tbl_orders[[#This Row],[Facility]])</f>
        <v>0</v>
      </c>
      <c r="N281" s="210" t="str">
        <f>INDEX(
      tbl_Customers[Facility Type], MATCH(tbl_orders[[#This Row],[Facility]],tbl_Customers[Facility],0))</f>
        <v>Retail Pharmacies</v>
      </c>
      <c r="O28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81" s="210">
        <f>WEEKNUM(tbl_orders[[#This Row],[InvoiceDate]])</f>
        <v>46</v>
      </c>
      <c r="Q281" s="217">
        <f ca="1">IF(
   tbl_orders[[#This Row],[Week]] = 53,
    IF(
        MONTH(DATE(YEAR(TODAY()), 12, 31)) = 12,
        DATE(YEAR(TODAY()), 12, 31 - WEEKDAY(DATE(YEAR(TODAY()), 12, 31)) + 1),
        DATE(YEAR(TODAY()), 1,tbl_orders[[#This Row],[Week]] * 7 - 2 - WEEKDAY(DATE(YEAR(TODAY()), 1, 1)))
    ),
    DATE(YEAR(TODAY()), 1,tbl_orders[[#This Row],[Week]] * 7 - 2 - WEEKDAY(DATE(YEAR(TODAY()), 1, 1)))
)</f>
        <v>45609</v>
      </c>
    </row>
    <row r="282" spans="3:17" hidden="1" thickBot="1" x14ac:dyDescent="0.65">
      <c r="C282" s="147">
        <v>45245</v>
      </c>
      <c r="D282" s="148" t="s">
        <v>178</v>
      </c>
      <c r="E282" s="148" t="s">
        <v>36</v>
      </c>
      <c r="F282" s="149">
        <v>40</v>
      </c>
      <c r="G282" s="149">
        <v>20</v>
      </c>
      <c r="H282" s="150" t="s">
        <v>99</v>
      </c>
      <c r="I282" s="151"/>
      <c r="J282" s="214">
        <f>tbl_orders[[#This Row],[Purchased_Qty]]-tbl_orders[[#This Row],[Other Rep]]</f>
        <v>20</v>
      </c>
      <c r="K282" s="211">
        <f>YEAR(tbl_orders[[#This Row],[InvoiceDate]])</f>
        <v>2023</v>
      </c>
      <c r="L282" s="210" t="str">
        <f>TEXT(tbl_orders[[#This Row],[InvoiceDate]],"mmm")</f>
        <v>Nov</v>
      </c>
      <c r="M282" s="210">
        <f>SUBTOTAL(3,tbl_orders[[#This Row],[Facility]])</f>
        <v>0</v>
      </c>
      <c r="N282" s="210" t="str">
        <f>INDEX(
      tbl_Customers[Facility Type], MATCH(tbl_orders[[#This Row],[Facility]],tbl_Customers[Facility],0))</f>
        <v>Retail Pharmacies</v>
      </c>
      <c r="O28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82" s="210">
        <f>WEEKNUM(tbl_orders[[#This Row],[InvoiceDate]])</f>
        <v>46</v>
      </c>
      <c r="Q282" s="217">
        <f ca="1">IF(
   tbl_orders[[#This Row],[Week]] = 53,
    IF(
        MONTH(DATE(YEAR(TODAY()), 12, 31)) = 12,
        DATE(YEAR(TODAY()), 12, 31 - WEEKDAY(DATE(YEAR(TODAY()), 12, 31)) + 1),
        DATE(YEAR(TODAY()), 1,tbl_orders[[#This Row],[Week]] * 7 - 2 - WEEKDAY(DATE(YEAR(TODAY()), 1, 1)))
    ),
    DATE(YEAR(TODAY()), 1,tbl_orders[[#This Row],[Week]] * 7 - 2 - WEEKDAY(DATE(YEAR(TODAY()), 1, 1)))
)</f>
        <v>45609</v>
      </c>
    </row>
    <row r="283" spans="3:17" hidden="1" thickBot="1" x14ac:dyDescent="0.65">
      <c r="C283" s="147">
        <v>45245</v>
      </c>
      <c r="D283" s="148" t="s">
        <v>142</v>
      </c>
      <c r="E283" s="148" t="s">
        <v>36</v>
      </c>
      <c r="F283" s="149">
        <v>10</v>
      </c>
      <c r="G283" s="149">
        <v>0</v>
      </c>
      <c r="H283" s="150" t="s">
        <v>213</v>
      </c>
      <c r="I283" s="151"/>
      <c r="J283" s="214">
        <f>tbl_orders[[#This Row],[Purchased_Qty]]-tbl_orders[[#This Row],[Other Rep]]</f>
        <v>10</v>
      </c>
      <c r="K283" s="211">
        <f>YEAR(tbl_orders[[#This Row],[InvoiceDate]])</f>
        <v>2023</v>
      </c>
      <c r="L283" s="210" t="str">
        <f>TEXT(tbl_orders[[#This Row],[InvoiceDate]],"mmm")</f>
        <v>Nov</v>
      </c>
      <c r="M283" s="210">
        <f>SUBTOTAL(3,tbl_orders[[#This Row],[Facility]])</f>
        <v>0</v>
      </c>
      <c r="N283" s="210" t="str">
        <f>INDEX(
      tbl_Customers[Facility Type], MATCH(tbl_orders[[#This Row],[Facility]],tbl_Customers[Facility],0))</f>
        <v>Private Hospitals</v>
      </c>
      <c r="O28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83" s="210">
        <f>WEEKNUM(tbl_orders[[#This Row],[InvoiceDate]])</f>
        <v>46</v>
      </c>
      <c r="Q283" s="217">
        <f ca="1">IF(
   tbl_orders[[#This Row],[Week]] = 53,
    IF(
        MONTH(DATE(YEAR(TODAY()), 12, 31)) = 12,
        DATE(YEAR(TODAY()), 12, 31 - WEEKDAY(DATE(YEAR(TODAY()), 12, 31)) + 1),
        DATE(YEAR(TODAY()), 1,tbl_orders[[#This Row],[Week]] * 7 - 2 - WEEKDAY(DATE(YEAR(TODAY()), 1, 1)))
    ),
    DATE(YEAR(TODAY()), 1,tbl_orders[[#This Row],[Week]] * 7 - 2 - WEEKDAY(DATE(YEAR(TODAY()), 1, 1)))
)</f>
        <v>45609</v>
      </c>
    </row>
    <row r="284" spans="3:17" hidden="1" thickBot="1" x14ac:dyDescent="0.65">
      <c r="C284" s="147">
        <v>45245</v>
      </c>
      <c r="D284" s="148" t="s">
        <v>146</v>
      </c>
      <c r="E284" s="148" t="s">
        <v>36</v>
      </c>
      <c r="F284" s="149">
        <v>40</v>
      </c>
      <c r="G284" s="149">
        <v>0</v>
      </c>
      <c r="H284" s="150" t="s">
        <v>99</v>
      </c>
      <c r="I284" s="151"/>
      <c r="J284" s="214">
        <f>tbl_orders[[#This Row],[Purchased_Qty]]-tbl_orders[[#This Row],[Other Rep]]</f>
        <v>40</v>
      </c>
      <c r="K284" s="211">
        <f>YEAR(tbl_orders[[#This Row],[InvoiceDate]])</f>
        <v>2023</v>
      </c>
      <c r="L284" s="210" t="str">
        <f>TEXT(tbl_orders[[#This Row],[InvoiceDate]],"mmm")</f>
        <v>Nov</v>
      </c>
      <c r="M284" s="210">
        <f>SUBTOTAL(3,tbl_orders[[#This Row],[Facility]])</f>
        <v>0</v>
      </c>
      <c r="N284" s="210" t="str">
        <f>INDEX(
      tbl_Customers[Facility Type], MATCH(tbl_orders[[#This Row],[Facility]],tbl_Customers[Facility],0))</f>
        <v>Private Hospitals</v>
      </c>
      <c r="O28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84" s="210">
        <f>WEEKNUM(tbl_orders[[#This Row],[InvoiceDate]])</f>
        <v>46</v>
      </c>
      <c r="Q284" s="217">
        <f ca="1">IF(
   tbl_orders[[#This Row],[Week]] = 53,
    IF(
        MONTH(DATE(YEAR(TODAY()), 12, 31)) = 12,
        DATE(YEAR(TODAY()), 12, 31 - WEEKDAY(DATE(YEAR(TODAY()), 12, 31)) + 1),
        DATE(YEAR(TODAY()), 1,tbl_orders[[#This Row],[Week]] * 7 - 2 - WEEKDAY(DATE(YEAR(TODAY()), 1, 1)))
    ),
    DATE(YEAR(TODAY()), 1,tbl_orders[[#This Row],[Week]] * 7 - 2 - WEEKDAY(DATE(YEAR(TODAY()), 1, 1)))
)</f>
        <v>45609</v>
      </c>
    </row>
    <row r="285" spans="3:17" hidden="1" thickBot="1" x14ac:dyDescent="0.65">
      <c r="C285" s="147">
        <v>45246</v>
      </c>
      <c r="D285" s="148" t="s">
        <v>170</v>
      </c>
      <c r="E285" s="148" t="s">
        <v>102</v>
      </c>
      <c r="F285" s="149">
        <v>10</v>
      </c>
      <c r="G285" s="149">
        <v>0</v>
      </c>
      <c r="H285" s="150" t="s">
        <v>99</v>
      </c>
      <c r="I285" s="151"/>
      <c r="J285" s="214">
        <f>tbl_orders[[#This Row],[Purchased_Qty]]-tbl_orders[[#This Row],[Other Rep]]</f>
        <v>10</v>
      </c>
      <c r="K285" s="211">
        <f>YEAR(tbl_orders[[#This Row],[InvoiceDate]])</f>
        <v>2023</v>
      </c>
      <c r="L285" s="210" t="str">
        <f>TEXT(tbl_orders[[#This Row],[InvoiceDate]],"mmm")</f>
        <v>Nov</v>
      </c>
      <c r="M285" s="210">
        <f>SUBTOTAL(3,tbl_orders[[#This Row],[Facility]])</f>
        <v>0</v>
      </c>
      <c r="N285" s="210" t="str">
        <f>INDEX(
      tbl_Customers[Facility Type], MATCH(tbl_orders[[#This Row],[Facility]],tbl_Customers[Facility],0))</f>
        <v>Retail Pharmacies</v>
      </c>
      <c r="O28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85" s="210">
        <f>WEEKNUM(tbl_orders[[#This Row],[InvoiceDate]])</f>
        <v>46</v>
      </c>
      <c r="Q285" s="217">
        <f ca="1">IF(
   tbl_orders[[#This Row],[Week]] = 53,
    IF(
        MONTH(DATE(YEAR(TODAY()), 12, 31)) = 12,
        DATE(YEAR(TODAY()), 12, 31 - WEEKDAY(DATE(YEAR(TODAY()), 12, 31)) + 1),
        DATE(YEAR(TODAY()), 1,tbl_orders[[#This Row],[Week]] * 7 - 2 - WEEKDAY(DATE(YEAR(TODAY()), 1, 1)))
    ),
    DATE(YEAR(TODAY()), 1,tbl_orders[[#This Row],[Week]] * 7 - 2 - WEEKDAY(DATE(YEAR(TODAY()), 1, 1)))
)</f>
        <v>45609</v>
      </c>
    </row>
    <row r="286" spans="3:17" hidden="1" thickBot="1" x14ac:dyDescent="0.65">
      <c r="C286" s="147">
        <v>45247</v>
      </c>
      <c r="D286" s="148" t="s">
        <v>120</v>
      </c>
      <c r="E286" s="148" t="s">
        <v>36</v>
      </c>
      <c r="F286" s="149">
        <v>20</v>
      </c>
      <c r="G286" s="149">
        <v>0</v>
      </c>
      <c r="H286" s="150" t="s">
        <v>99</v>
      </c>
      <c r="I286" s="151"/>
      <c r="J286" s="214">
        <f>tbl_orders[[#This Row],[Purchased_Qty]]-tbl_orders[[#This Row],[Other Rep]]</f>
        <v>20</v>
      </c>
      <c r="K286" s="211">
        <f>YEAR(tbl_orders[[#This Row],[InvoiceDate]])</f>
        <v>2023</v>
      </c>
      <c r="L286" s="210" t="str">
        <f>TEXT(tbl_orders[[#This Row],[InvoiceDate]],"mmm")</f>
        <v>Nov</v>
      </c>
      <c r="M286" s="210">
        <f>SUBTOTAL(3,tbl_orders[[#This Row],[Facility]])</f>
        <v>0</v>
      </c>
      <c r="N286" s="210" t="str">
        <f>INDEX(
      tbl_Customers[Facility Type], MATCH(tbl_orders[[#This Row],[Facility]],tbl_Customers[Facility],0))</f>
        <v>Private Hospitals</v>
      </c>
      <c r="O28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86" s="210">
        <f>WEEKNUM(tbl_orders[[#This Row],[InvoiceDate]])</f>
        <v>46</v>
      </c>
      <c r="Q286" s="217">
        <f ca="1">IF(
   tbl_orders[[#This Row],[Week]] = 53,
    IF(
        MONTH(DATE(YEAR(TODAY()), 12, 31)) = 12,
        DATE(YEAR(TODAY()), 12, 31 - WEEKDAY(DATE(YEAR(TODAY()), 12, 31)) + 1),
        DATE(YEAR(TODAY()), 1,tbl_orders[[#This Row],[Week]] * 7 - 2 - WEEKDAY(DATE(YEAR(TODAY()), 1, 1)))
    ),
    DATE(YEAR(TODAY()), 1,tbl_orders[[#This Row],[Week]] * 7 - 2 - WEEKDAY(DATE(YEAR(TODAY()), 1, 1)))
)</f>
        <v>45609</v>
      </c>
    </row>
    <row r="287" spans="3:17" hidden="1" thickBot="1" x14ac:dyDescent="0.65">
      <c r="C287" s="147">
        <v>45247</v>
      </c>
      <c r="D287" s="148" t="s">
        <v>124</v>
      </c>
      <c r="E287" s="148" t="s">
        <v>100</v>
      </c>
      <c r="F287" s="149">
        <v>5</v>
      </c>
      <c r="G287" s="149">
        <v>0</v>
      </c>
      <c r="H287" s="150" t="s">
        <v>99</v>
      </c>
      <c r="I287" s="151"/>
      <c r="J287" s="214">
        <f>tbl_orders[[#This Row],[Purchased_Qty]]-tbl_orders[[#This Row],[Other Rep]]</f>
        <v>5</v>
      </c>
      <c r="K287" s="211">
        <f>YEAR(tbl_orders[[#This Row],[InvoiceDate]])</f>
        <v>2023</v>
      </c>
      <c r="L287" s="210" t="str">
        <f>TEXT(tbl_orders[[#This Row],[InvoiceDate]],"mmm")</f>
        <v>Nov</v>
      </c>
      <c r="M287" s="210">
        <f>SUBTOTAL(3,tbl_orders[[#This Row],[Facility]])</f>
        <v>0</v>
      </c>
      <c r="N287" s="210" t="str">
        <f>INDEX(
      tbl_Customers[Facility Type], MATCH(tbl_orders[[#This Row],[Facility]],tbl_Customers[Facility],0))</f>
        <v>Private Hospitals</v>
      </c>
      <c r="O28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87" s="210">
        <f>WEEKNUM(tbl_orders[[#This Row],[InvoiceDate]])</f>
        <v>46</v>
      </c>
      <c r="Q287" s="217">
        <f ca="1">IF(
   tbl_orders[[#This Row],[Week]] = 53,
    IF(
        MONTH(DATE(YEAR(TODAY()), 12, 31)) = 12,
        DATE(YEAR(TODAY()), 12, 31 - WEEKDAY(DATE(YEAR(TODAY()), 12, 31)) + 1),
        DATE(YEAR(TODAY()), 1,tbl_orders[[#This Row],[Week]] * 7 - 2 - WEEKDAY(DATE(YEAR(TODAY()), 1, 1)))
    ),
    DATE(YEAR(TODAY()), 1,tbl_orders[[#This Row],[Week]] * 7 - 2 - WEEKDAY(DATE(YEAR(TODAY()), 1, 1)))
)</f>
        <v>45609</v>
      </c>
    </row>
    <row r="288" spans="3:17" hidden="1" thickBot="1" x14ac:dyDescent="0.65">
      <c r="C288" s="147">
        <v>45251</v>
      </c>
      <c r="D288" s="148" t="s">
        <v>156</v>
      </c>
      <c r="E288" s="148" t="s">
        <v>102</v>
      </c>
      <c r="F288" s="149">
        <v>80</v>
      </c>
      <c r="G288" s="149">
        <v>0</v>
      </c>
      <c r="H288" s="150" t="s">
        <v>213</v>
      </c>
      <c r="I288" s="151"/>
      <c r="J288" s="214">
        <f>tbl_orders[[#This Row],[Purchased_Qty]]-tbl_orders[[#This Row],[Other Rep]]</f>
        <v>80</v>
      </c>
      <c r="K288" s="211">
        <f>YEAR(tbl_orders[[#This Row],[InvoiceDate]])</f>
        <v>2023</v>
      </c>
      <c r="L288" s="210" t="str">
        <f>TEXT(tbl_orders[[#This Row],[InvoiceDate]],"mmm")</f>
        <v>Nov</v>
      </c>
      <c r="M288" s="210">
        <f>SUBTOTAL(3,tbl_orders[[#This Row],[Facility]])</f>
        <v>0</v>
      </c>
      <c r="N288" s="210" t="str">
        <f>INDEX(
      tbl_Customers[Facility Type], MATCH(tbl_orders[[#This Row],[Facility]],tbl_Customers[Facility],0))</f>
        <v>Private Hospitals</v>
      </c>
      <c r="O28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88" s="210">
        <f>WEEKNUM(tbl_orders[[#This Row],[InvoiceDate]])</f>
        <v>47</v>
      </c>
      <c r="Q288" s="217">
        <f ca="1">IF(
   tbl_orders[[#This Row],[Week]] = 53,
    IF(
        MONTH(DATE(YEAR(TODAY()), 12, 31)) = 12,
        DATE(YEAR(TODAY()), 12, 31 - WEEKDAY(DATE(YEAR(TODAY()), 12, 31)) + 1),
        DATE(YEAR(TODAY()), 1,tbl_orders[[#This Row],[Week]] * 7 - 2 - WEEKDAY(DATE(YEAR(TODAY()), 1, 1)))
    ),
    DATE(YEAR(TODAY()), 1,tbl_orders[[#This Row],[Week]] * 7 - 2 - WEEKDAY(DATE(YEAR(TODAY()), 1, 1)))
)</f>
        <v>45616</v>
      </c>
    </row>
    <row r="289" spans="3:17" hidden="1" thickBot="1" x14ac:dyDescent="0.65">
      <c r="C289" s="147">
        <v>45251</v>
      </c>
      <c r="D289" s="148" t="s">
        <v>156</v>
      </c>
      <c r="E289" s="148" t="s">
        <v>36</v>
      </c>
      <c r="F289" s="149">
        <v>10</v>
      </c>
      <c r="G289" s="149">
        <v>0</v>
      </c>
      <c r="H289" s="150" t="s">
        <v>213</v>
      </c>
      <c r="I289" s="151"/>
      <c r="J289" s="214">
        <f>tbl_orders[[#This Row],[Purchased_Qty]]-tbl_orders[[#This Row],[Other Rep]]</f>
        <v>10</v>
      </c>
      <c r="K289" s="211">
        <f>YEAR(tbl_orders[[#This Row],[InvoiceDate]])</f>
        <v>2023</v>
      </c>
      <c r="L289" s="210" t="str">
        <f>TEXT(tbl_orders[[#This Row],[InvoiceDate]],"mmm")</f>
        <v>Nov</v>
      </c>
      <c r="M289" s="210">
        <f>SUBTOTAL(3,tbl_orders[[#This Row],[Facility]])</f>
        <v>0</v>
      </c>
      <c r="N289" s="210" t="str">
        <f>INDEX(
      tbl_Customers[Facility Type], MATCH(tbl_orders[[#This Row],[Facility]],tbl_Customers[Facility],0))</f>
        <v>Private Hospitals</v>
      </c>
      <c r="O28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89" s="210">
        <f>WEEKNUM(tbl_orders[[#This Row],[InvoiceDate]])</f>
        <v>47</v>
      </c>
      <c r="Q289" s="217">
        <f ca="1">IF(
   tbl_orders[[#This Row],[Week]] = 53,
    IF(
        MONTH(DATE(YEAR(TODAY()), 12, 31)) = 12,
        DATE(YEAR(TODAY()), 12, 31 - WEEKDAY(DATE(YEAR(TODAY()), 12, 31)) + 1),
        DATE(YEAR(TODAY()), 1,tbl_orders[[#This Row],[Week]] * 7 - 2 - WEEKDAY(DATE(YEAR(TODAY()), 1, 1)))
    ),
    DATE(YEAR(TODAY()), 1,tbl_orders[[#This Row],[Week]] * 7 - 2 - WEEKDAY(DATE(YEAR(TODAY()), 1, 1)))
)</f>
        <v>45616</v>
      </c>
    </row>
    <row r="290" spans="3:17" hidden="1" thickBot="1" x14ac:dyDescent="0.65">
      <c r="C290" s="147">
        <v>45252</v>
      </c>
      <c r="D290" s="148" t="s">
        <v>145</v>
      </c>
      <c r="E290" s="148" t="s">
        <v>102</v>
      </c>
      <c r="F290" s="149">
        <v>30</v>
      </c>
      <c r="G290" s="149">
        <v>0</v>
      </c>
      <c r="H290" s="150" t="s">
        <v>99</v>
      </c>
      <c r="I290" s="152"/>
      <c r="J290" s="214">
        <f>tbl_orders[[#This Row],[Purchased_Qty]]-tbl_orders[[#This Row],[Other Rep]]</f>
        <v>30</v>
      </c>
      <c r="K290" s="210">
        <f>YEAR(tbl_orders[[#This Row],[InvoiceDate]])</f>
        <v>2023</v>
      </c>
      <c r="L290" s="210" t="str">
        <f>TEXT(tbl_orders[[#This Row],[InvoiceDate]],"mmm")</f>
        <v>Nov</v>
      </c>
      <c r="M290" s="210">
        <f>SUBTOTAL(3,tbl_orders[[#This Row],[Facility]])</f>
        <v>0</v>
      </c>
      <c r="N290" s="210" t="str">
        <f>INDEX(
      tbl_Customers[Facility Type], MATCH(tbl_orders[[#This Row],[Facility]],tbl_Customers[Facility],0))</f>
        <v>Public Hospitals</v>
      </c>
      <c r="O29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90" s="210">
        <f>WEEKNUM(tbl_orders[[#This Row],[InvoiceDate]])</f>
        <v>47</v>
      </c>
      <c r="Q290" s="217">
        <f ca="1">IF(
   tbl_orders[[#This Row],[Week]] = 53,
    IF(
        MONTH(DATE(YEAR(TODAY()), 12, 31)) = 12,
        DATE(YEAR(TODAY()), 12, 31 - WEEKDAY(DATE(YEAR(TODAY()), 12, 31)) + 1),
        DATE(YEAR(TODAY()), 1,tbl_orders[[#This Row],[Week]] * 7 - 2 - WEEKDAY(DATE(YEAR(TODAY()), 1, 1)))
    ),
    DATE(YEAR(TODAY()), 1,tbl_orders[[#This Row],[Week]] * 7 - 2 - WEEKDAY(DATE(YEAR(TODAY()), 1, 1)))
)</f>
        <v>45616</v>
      </c>
    </row>
    <row r="291" spans="3:17" hidden="1" thickBot="1" x14ac:dyDescent="0.65">
      <c r="C291" s="147">
        <v>45252</v>
      </c>
      <c r="D291" s="148" t="s">
        <v>206</v>
      </c>
      <c r="E291" s="148" t="s">
        <v>102</v>
      </c>
      <c r="F291" s="149">
        <v>168</v>
      </c>
      <c r="G291" s="149">
        <v>0</v>
      </c>
      <c r="H291" s="150" t="s">
        <v>99</v>
      </c>
      <c r="I291" s="151"/>
      <c r="J291" s="214">
        <f>tbl_orders[[#This Row],[Purchased_Qty]]-tbl_orders[[#This Row],[Other Rep]]</f>
        <v>168</v>
      </c>
      <c r="K291" s="211">
        <f>YEAR(tbl_orders[[#This Row],[InvoiceDate]])</f>
        <v>2023</v>
      </c>
      <c r="L291" s="210" t="str">
        <f>TEXT(tbl_orders[[#This Row],[InvoiceDate]],"mmm")</f>
        <v>Nov</v>
      </c>
      <c r="M291" s="210">
        <f>SUBTOTAL(3,tbl_orders[[#This Row],[Facility]])</f>
        <v>0</v>
      </c>
      <c r="N291" s="210" t="str">
        <f>INDEX(
      tbl_Customers[Facility Type], MATCH(tbl_orders[[#This Row],[Facility]],tbl_Customers[Facility],0))</f>
        <v>Wholesale Pharmacies</v>
      </c>
      <c r="O29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91" s="210">
        <f>WEEKNUM(tbl_orders[[#This Row],[InvoiceDate]])</f>
        <v>47</v>
      </c>
      <c r="Q291" s="217">
        <f ca="1">IF(
   tbl_orders[[#This Row],[Week]] = 53,
    IF(
        MONTH(DATE(YEAR(TODAY()), 12, 31)) = 12,
        DATE(YEAR(TODAY()), 12, 31 - WEEKDAY(DATE(YEAR(TODAY()), 12, 31)) + 1),
        DATE(YEAR(TODAY()), 1,tbl_orders[[#This Row],[Week]] * 7 - 2 - WEEKDAY(DATE(YEAR(TODAY()), 1, 1)))
    ),
    DATE(YEAR(TODAY()), 1,tbl_orders[[#This Row],[Week]] * 7 - 2 - WEEKDAY(DATE(YEAR(TODAY()), 1, 1)))
)</f>
        <v>45616</v>
      </c>
    </row>
    <row r="292" spans="3:17" hidden="1" thickBot="1" x14ac:dyDescent="0.65">
      <c r="C292" s="147">
        <v>45252</v>
      </c>
      <c r="D292" s="148" t="s">
        <v>208</v>
      </c>
      <c r="E292" s="148" t="s">
        <v>102</v>
      </c>
      <c r="F292" s="149">
        <v>5</v>
      </c>
      <c r="G292" s="149">
        <v>0</v>
      </c>
      <c r="H292" s="150" t="s">
        <v>99</v>
      </c>
      <c r="I292" s="152"/>
      <c r="J292" s="214">
        <f>tbl_orders[[#This Row],[Purchased_Qty]]-tbl_orders[[#This Row],[Other Rep]]</f>
        <v>5</v>
      </c>
      <c r="K292" s="210">
        <f>YEAR(tbl_orders[[#This Row],[InvoiceDate]])</f>
        <v>2023</v>
      </c>
      <c r="L292" s="210" t="str">
        <f>TEXT(tbl_orders[[#This Row],[InvoiceDate]],"mmm")</f>
        <v>Nov</v>
      </c>
      <c r="M292" s="210">
        <f>SUBTOTAL(3,tbl_orders[[#This Row],[Facility]])</f>
        <v>0</v>
      </c>
      <c r="N292" s="210" t="str">
        <f>INDEX(
      tbl_Customers[Facility Type], MATCH(tbl_orders[[#This Row],[Facility]],tbl_Customers[Facility],0))</f>
        <v>Wholesale Pharmacies</v>
      </c>
      <c r="O29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92" s="210">
        <f>WEEKNUM(tbl_orders[[#This Row],[InvoiceDate]])</f>
        <v>47</v>
      </c>
      <c r="Q292" s="217">
        <f ca="1">IF(
   tbl_orders[[#This Row],[Week]] = 53,
    IF(
        MONTH(DATE(YEAR(TODAY()), 12, 31)) = 12,
        DATE(YEAR(TODAY()), 12, 31 - WEEKDAY(DATE(YEAR(TODAY()), 12, 31)) + 1),
        DATE(YEAR(TODAY()), 1,tbl_orders[[#This Row],[Week]] * 7 - 2 - WEEKDAY(DATE(YEAR(TODAY()), 1, 1)))
    ),
    DATE(YEAR(TODAY()), 1,tbl_orders[[#This Row],[Week]] * 7 - 2 - WEEKDAY(DATE(YEAR(TODAY()), 1, 1)))
)</f>
        <v>45616</v>
      </c>
    </row>
    <row r="293" spans="3:17" hidden="1" thickBot="1" x14ac:dyDescent="0.65">
      <c r="C293" s="147">
        <v>45257</v>
      </c>
      <c r="D293" s="148" t="s">
        <v>199</v>
      </c>
      <c r="E293" s="148" t="s">
        <v>102</v>
      </c>
      <c r="F293" s="149">
        <v>240</v>
      </c>
      <c r="G293" s="149">
        <v>120</v>
      </c>
      <c r="H293" s="150" t="s">
        <v>213</v>
      </c>
      <c r="I293" s="152"/>
      <c r="J293" s="214">
        <f>tbl_orders[[#This Row],[Purchased_Qty]]-tbl_orders[[#This Row],[Other Rep]]</f>
        <v>120</v>
      </c>
      <c r="K293" s="210">
        <f>YEAR(tbl_orders[[#This Row],[InvoiceDate]])</f>
        <v>2023</v>
      </c>
      <c r="L293" s="210" t="str">
        <f>TEXT(tbl_orders[[#This Row],[InvoiceDate]],"mmm")</f>
        <v>Nov</v>
      </c>
      <c r="M293" s="210">
        <f>SUBTOTAL(3,tbl_orders[[#This Row],[Facility]])</f>
        <v>0</v>
      </c>
      <c r="N293" s="210" t="str">
        <f>INDEX(
      tbl_Customers[Facility Type], MATCH(tbl_orders[[#This Row],[Facility]],tbl_Customers[Facility],0))</f>
        <v>Wholesale Pharmacies</v>
      </c>
      <c r="O29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93" s="210">
        <f>WEEKNUM(tbl_orders[[#This Row],[InvoiceDate]])</f>
        <v>48</v>
      </c>
      <c r="Q293" s="217">
        <f ca="1">IF(
   tbl_orders[[#This Row],[Week]] = 53,
    IF(
        MONTH(DATE(YEAR(TODAY()), 12, 31)) = 12,
        DATE(YEAR(TODAY()), 12, 31 - WEEKDAY(DATE(YEAR(TODAY()), 12, 31)) + 1),
        DATE(YEAR(TODAY()), 1,tbl_orders[[#This Row],[Week]] * 7 - 2 - WEEKDAY(DATE(YEAR(TODAY()), 1, 1)))
    ),
    DATE(YEAR(TODAY()), 1,tbl_orders[[#This Row],[Week]] * 7 - 2 - WEEKDAY(DATE(YEAR(TODAY()), 1, 1)))
)</f>
        <v>45623</v>
      </c>
    </row>
    <row r="294" spans="3:17" hidden="1" thickBot="1" x14ac:dyDescent="0.65">
      <c r="C294" s="147">
        <v>45257</v>
      </c>
      <c r="D294" s="148" t="s">
        <v>199</v>
      </c>
      <c r="E294" s="148" t="s">
        <v>101</v>
      </c>
      <c r="F294" s="149">
        <v>160</v>
      </c>
      <c r="G294" s="149">
        <v>80</v>
      </c>
      <c r="H294" s="150" t="s">
        <v>213</v>
      </c>
      <c r="I294" s="152"/>
      <c r="J294" s="214">
        <f>tbl_orders[[#This Row],[Purchased_Qty]]-tbl_orders[[#This Row],[Other Rep]]</f>
        <v>80</v>
      </c>
      <c r="K294" s="210">
        <f>YEAR(tbl_orders[[#This Row],[InvoiceDate]])</f>
        <v>2023</v>
      </c>
      <c r="L294" s="210" t="str">
        <f>TEXT(tbl_orders[[#This Row],[InvoiceDate]],"mmm")</f>
        <v>Nov</v>
      </c>
      <c r="M294" s="210">
        <f>SUBTOTAL(3,tbl_orders[[#This Row],[Facility]])</f>
        <v>0</v>
      </c>
      <c r="N294" s="210" t="str">
        <f>INDEX(
      tbl_Customers[Facility Type], MATCH(tbl_orders[[#This Row],[Facility]],tbl_Customers[Facility],0))</f>
        <v>Wholesale Pharmacies</v>
      </c>
      <c r="O29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94" s="210">
        <f>WEEKNUM(tbl_orders[[#This Row],[InvoiceDate]])</f>
        <v>48</v>
      </c>
      <c r="Q294" s="217">
        <f ca="1">IF(
   tbl_orders[[#This Row],[Week]] = 53,
    IF(
        MONTH(DATE(YEAR(TODAY()), 12, 31)) = 12,
        DATE(YEAR(TODAY()), 12, 31 - WEEKDAY(DATE(YEAR(TODAY()), 12, 31)) + 1),
        DATE(YEAR(TODAY()), 1,tbl_orders[[#This Row],[Week]] * 7 - 2 - WEEKDAY(DATE(YEAR(TODAY()), 1, 1)))
    ),
    DATE(YEAR(TODAY()), 1,tbl_orders[[#This Row],[Week]] * 7 - 2 - WEEKDAY(DATE(YEAR(TODAY()), 1, 1)))
)</f>
        <v>45623</v>
      </c>
    </row>
    <row r="295" spans="3:17" hidden="1" thickBot="1" x14ac:dyDescent="0.65">
      <c r="C295" s="147">
        <v>45257</v>
      </c>
      <c r="D295" s="148" t="s">
        <v>199</v>
      </c>
      <c r="E295" s="148" t="s">
        <v>36</v>
      </c>
      <c r="F295" s="149">
        <v>50</v>
      </c>
      <c r="G295" s="149">
        <v>25</v>
      </c>
      <c r="H295" s="150" t="s">
        <v>213</v>
      </c>
      <c r="I295" s="152"/>
      <c r="J295" s="214">
        <f>tbl_orders[[#This Row],[Purchased_Qty]]-tbl_orders[[#This Row],[Other Rep]]</f>
        <v>25</v>
      </c>
      <c r="K295" s="210">
        <f>YEAR(tbl_orders[[#This Row],[InvoiceDate]])</f>
        <v>2023</v>
      </c>
      <c r="L295" s="210" t="str">
        <f>TEXT(tbl_orders[[#This Row],[InvoiceDate]],"mmm")</f>
        <v>Nov</v>
      </c>
      <c r="M295" s="210">
        <f>SUBTOTAL(3,tbl_orders[[#This Row],[Facility]])</f>
        <v>0</v>
      </c>
      <c r="N295" s="210" t="str">
        <f>INDEX(
      tbl_Customers[Facility Type], MATCH(tbl_orders[[#This Row],[Facility]],tbl_Customers[Facility],0))</f>
        <v>Wholesale Pharmacies</v>
      </c>
      <c r="O29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95" s="210">
        <f>WEEKNUM(tbl_orders[[#This Row],[InvoiceDate]])</f>
        <v>48</v>
      </c>
      <c r="Q295" s="217">
        <f ca="1">IF(
   tbl_orders[[#This Row],[Week]] = 53,
    IF(
        MONTH(DATE(YEAR(TODAY()), 12, 31)) = 12,
        DATE(YEAR(TODAY()), 12, 31 - WEEKDAY(DATE(YEAR(TODAY()), 12, 31)) + 1),
        DATE(YEAR(TODAY()), 1,tbl_orders[[#This Row],[Week]] * 7 - 2 - WEEKDAY(DATE(YEAR(TODAY()), 1, 1)))
    ),
    DATE(YEAR(TODAY()), 1,tbl_orders[[#This Row],[Week]] * 7 - 2 - WEEKDAY(DATE(YEAR(TODAY()), 1, 1)))
)</f>
        <v>45623</v>
      </c>
    </row>
    <row r="296" spans="3:17" hidden="1" thickBot="1" x14ac:dyDescent="0.65">
      <c r="C296" s="147">
        <v>45257</v>
      </c>
      <c r="D296" s="148" t="s">
        <v>87</v>
      </c>
      <c r="E296" s="148" t="s">
        <v>102</v>
      </c>
      <c r="F296" s="149">
        <v>30</v>
      </c>
      <c r="G296" s="149">
        <v>0</v>
      </c>
      <c r="H296" s="150" t="s">
        <v>213</v>
      </c>
      <c r="I296" s="152"/>
      <c r="J296" s="214">
        <f>tbl_orders[[#This Row],[Purchased_Qty]]-tbl_orders[[#This Row],[Other Rep]]</f>
        <v>30</v>
      </c>
      <c r="K296" s="210">
        <f>YEAR(tbl_orders[[#This Row],[InvoiceDate]])</f>
        <v>2023</v>
      </c>
      <c r="L296" s="210" t="str">
        <f>TEXT(tbl_orders[[#This Row],[InvoiceDate]],"mmm")</f>
        <v>Nov</v>
      </c>
      <c r="M296" s="210">
        <f>SUBTOTAL(3,tbl_orders[[#This Row],[Facility]])</f>
        <v>0</v>
      </c>
      <c r="N296" s="210" t="str">
        <f>INDEX(
      tbl_Customers[Facility Type], MATCH(tbl_orders[[#This Row],[Facility]],tbl_Customers[Facility],0))</f>
        <v>Retail Pharmacies</v>
      </c>
      <c r="O29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96" s="210">
        <f>WEEKNUM(tbl_orders[[#This Row],[InvoiceDate]])</f>
        <v>48</v>
      </c>
      <c r="Q296" s="217">
        <f ca="1">IF(
   tbl_orders[[#This Row],[Week]] = 53,
    IF(
        MONTH(DATE(YEAR(TODAY()), 12, 31)) = 12,
        DATE(YEAR(TODAY()), 12, 31 - WEEKDAY(DATE(YEAR(TODAY()), 12, 31)) + 1),
        DATE(YEAR(TODAY()), 1,tbl_orders[[#This Row],[Week]] * 7 - 2 - WEEKDAY(DATE(YEAR(TODAY()), 1, 1)))
    ),
    DATE(YEAR(TODAY()), 1,tbl_orders[[#This Row],[Week]] * 7 - 2 - WEEKDAY(DATE(YEAR(TODAY()), 1, 1)))
)</f>
        <v>45623</v>
      </c>
    </row>
    <row r="297" spans="3:17" hidden="1" thickBot="1" x14ac:dyDescent="0.65">
      <c r="C297" s="147">
        <v>45257</v>
      </c>
      <c r="D297" s="148" t="s">
        <v>87</v>
      </c>
      <c r="E297" s="148" t="s">
        <v>100</v>
      </c>
      <c r="F297" s="149">
        <v>10</v>
      </c>
      <c r="G297" s="149">
        <v>0</v>
      </c>
      <c r="H297" s="150" t="s">
        <v>213</v>
      </c>
      <c r="I297" s="152"/>
      <c r="J297" s="214">
        <f>tbl_orders[[#This Row],[Purchased_Qty]]-tbl_orders[[#This Row],[Other Rep]]</f>
        <v>10</v>
      </c>
      <c r="K297" s="210">
        <f>YEAR(tbl_orders[[#This Row],[InvoiceDate]])</f>
        <v>2023</v>
      </c>
      <c r="L297" s="210" t="str">
        <f>TEXT(tbl_orders[[#This Row],[InvoiceDate]],"mmm")</f>
        <v>Nov</v>
      </c>
      <c r="M297" s="210">
        <f>SUBTOTAL(3,tbl_orders[[#This Row],[Facility]])</f>
        <v>0</v>
      </c>
      <c r="N297" s="210" t="str">
        <f>INDEX(
      tbl_Customers[Facility Type], MATCH(tbl_orders[[#This Row],[Facility]],tbl_Customers[Facility],0))</f>
        <v>Retail Pharmacies</v>
      </c>
      <c r="O29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97" s="210">
        <f>WEEKNUM(tbl_orders[[#This Row],[InvoiceDate]])</f>
        <v>48</v>
      </c>
      <c r="Q297" s="217">
        <f ca="1">IF(
   tbl_orders[[#This Row],[Week]] = 53,
    IF(
        MONTH(DATE(YEAR(TODAY()), 12, 31)) = 12,
        DATE(YEAR(TODAY()), 12, 31 - WEEKDAY(DATE(YEAR(TODAY()), 12, 31)) + 1),
        DATE(YEAR(TODAY()), 1,tbl_orders[[#This Row],[Week]] * 7 - 2 - WEEKDAY(DATE(YEAR(TODAY()), 1, 1)))
    ),
    DATE(YEAR(TODAY()), 1,tbl_orders[[#This Row],[Week]] * 7 - 2 - WEEKDAY(DATE(YEAR(TODAY()), 1, 1)))
)</f>
        <v>45623</v>
      </c>
    </row>
    <row r="298" spans="3:17" hidden="1" thickBot="1" x14ac:dyDescent="0.65">
      <c r="C298" s="147">
        <v>45257</v>
      </c>
      <c r="D298" s="148" t="s">
        <v>87</v>
      </c>
      <c r="E298" s="148" t="s">
        <v>36</v>
      </c>
      <c r="F298" s="149">
        <v>10</v>
      </c>
      <c r="G298" s="149">
        <v>0</v>
      </c>
      <c r="H298" s="150" t="s">
        <v>213</v>
      </c>
      <c r="I298" s="152"/>
      <c r="J298" s="214">
        <f>tbl_orders[[#This Row],[Purchased_Qty]]-tbl_orders[[#This Row],[Other Rep]]</f>
        <v>10</v>
      </c>
      <c r="K298" s="210">
        <f>YEAR(tbl_orders[[#This Row],[InvoiceDate]])</f>
        <v>2023</v>
      </c>
      <c r="L298" s="210" t="str">
        <f>TEXT(tbl_orders[[#This Row],[InvoiceDate]],"mmm")</f>
        <v>Nov</v>
      </c>
      <c r="M298" s="210">
        <f>SUBTOTAL(3,tbl_orders[[#This Row],[Facility]])</f>
        <v>0</v>
      </c>
      <c r="N298" s="210" t="str">
        <f>INDEX(
      tbl_Customers[Facility Type], MATCH(tbl_orders[[#This Row],[Facility]],tbl_Customers[Facility],0))</f>
        <v>Retail Pharmacies</v>
      </c>
      <c r="O29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98" s="210">
        <f>WEEKNUM(tbl_orders[[#This Row],[InvoiceDate]])</f>
        <v>48</v>
      </c>
      <c r="Q298" s="217">
        <f ca="1">IF(
   tbl_orders[[#This Row],[Week]] = 53,
    IF(
        MONTH(DATE(YEAR(TODAY()), 12, 31)) = 12,
        DATE(YEAR(TODAY()), 12, 31 - WEEKDAY(DATE(YEAR(TODAY()), 12, 31)) + 1),
        DATE(YEAR(TODAY()), 1,tbl_orders[[#This Row],[Week]] * 7 - 2 - WEEKDAY(DATE(YEAR(TODAY()), 1, 1)))
    ),
    DATE(YEAR(TODAY()), 1,tbl_orders[[#This Row],[Week]] * 7 - 2 - WEEKDAY(DATE(YEAR(TODAY()), 1, 1)))
)</f>
        <v>45623</v>
      </c>
    </row>
    <row r="299" spans="3:17" hidden="1" thickBot="1" x14ac:dyDescent="0.65">
      <c r="C299" s="147">
        <v>45257</v>
      </c>
      <c r="D299" s="148" t="s">
        <v>147</v>
      </c>
      <c r="E299" s="148" t="s">
        <v>36</v>
      </c>
      <c r="F299" s="149">
        <v>400</v>
      </c>
      <c r="G299" s="149">
        <v>0</v>
      </c>
      <c r="H299" s="150" t="s">
        <v>213</v>
      </c>
      <c r="I299" s="152"/>
      <c r="J299" s="214">
        <f>tbl_orders[[#This Row],[Purchased_Qty]]-tbl_orders[[#This Row],[Other Rep]]</f>
        <v>400</v>
      </c>
      <c r="K299" s="210">
        <f>YEAR(tbl_orders[[#This Row],[InvoiceDate]])</f>
        <v>2023</v>
      </c>
      <c r="L299" s="210" t="str">
        <f>TEXT(tbl_orders[[#This Row],[InvoiceDate]],"mmm")</f>
        <v>Nov</v>
      </c>
      <c r="M299" s="210">
        <f>SUBTOTAL(3,tbl_orders[[#This Row],[Facility]])</f>
        <v>0</v>
      </c>
      <c r="N299" s="210" t="str">
        <f>INDEX(
      tbl_Customers[Facility Type], MATCH(tbl_orders[[#This Row],[Facility]],tbl_Customers[Facility],0))</f>
        <v>Public Hospitals</v>
      </c>
      <c r="O29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299" s="210">
        <f>WEEKNUM(tbl_orders[[#This Row],[InvoiceDate]])</f>
        <v>48</v>
      </c>
      <c r="Q299" s="217">
        <f ca="1">IF(
   tbl_orders[[#This Row],[Week]] = 53,
    IF(
        MONTH(DATE(YEAR(TODAY()), 12, 31)) = 12,
        DATE(YEAR(TODAY()), 12, 31 - WEEKDAY(DATE(YEAR(TODAY()), 12, 31)) + 1),
        DATE(YEAR(TODAY()), 1,tbl_orders[[#This Row],[Week]] * 7 - 2 - WEEKDAY(DATE(YEAR(TODAY()), 1, 1)))
    ),
    DATE(YEAR(TODAY()), 1,tbl_orders[[#This Row],[Week]] * 7 - 2 - WEEKDAY(DATE(YEAR(TODAY()), 1, 1)))
)</f>
        <v>45623</v>
      </c>
    </row>
    <row r="300" spans="3:17" hidden="1" thickBot="1" x14ac:dyDescent="0.65">
      <c r="C300" s="147">
        <v>45258</v>
      </c>
      <c r="D300" s="148" t="s">
        <v>146</v>
      </c>
      <c r="E300" s="148" t="s">
        <v>102</v>
      </c>
      <c r="F300" s="149">
        <v>336</v>
      </c>
      <c r="G300" s="149">
        <v>0</v>
      </c>
      <c r="H300" s="150" t="s">
        <v>99</v>
      </c>
      <c r="I300" s="151"/>
      <c r="J300" s="214">
        <f>tbl_orders[[#This Row],[Purchased_Qty]]-tbl_orders[[#This Row],[Other Rep]]</f>
        <v>336</v>
      </c>
      <c r="K300" s="211">
        <f>YEAR(tbl_orders[[#This Row],[InvoiceDate]])</f>
        <v>2023</v>
      </c>
      <c r="L300" s="210" t="str">
        <f>TEXT(tbl_orders[[#This Row],[InvoiceDate]],"mmm")</f>
        <v>Nov</v>
      </c>
      <c r="M300" s="210">
        <f>SUBTOTAL(3,tbl_orders[[#This Row],[Facility]])</f>
        <v>0</v>
      </c>
      <c r="N300" s="210" t="str">
        <f>INDEX(
      tbl_Customers[Facility Type], MATCH(tbl_orders[[#This Row],[Facility]],tbl_Customers[Facility],0))</f>
        <v>Private Hospitals</v>
      </c>
      <c r="O30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300" s="210">
        <f>WEEKNUM(tbl_orders[[#This Row],[InvoiceDate]])</f>
        <v>48</v>
      </c>
      <c r="Q300" s="217">
        <f ca="1">IF(
   tbl_orders[[#This Row],[Week]] = 53,
    IF(
        MONTH(DATE(YEAR(TODAY()), 12, 31)) = 12,
        DATE(YEAR(TODAY()), 12, 31 - WEEKDAY(DATE(YEAR(TODAY()), 12, 31)) + 1),
        DATE(YEAR(TODAY()), 1,tbl_orders[[#This Row],[Week]] * 7 - 2 - WEEKDAY(DATE(YEAR(TODAY()), 1, 1)))
    ),
    DATE(YEAR(TODAY()), 1,tbl_orders[[#This Row],[Week]] * 7 - 2 - WEEKDAY(DATE(YEAR(TODAY()), 1, 1)))
)</f>
        <v>45623</v>
      </c>
    </row>
    <row r="301" spans="3:17" hidden="1" thickBot="1" x14ac:dyDescent="0.65">
      <c r="C301" s="147">
        <v>45258</v>
      </c>
      <c r="D301" s="148" t="s">
        <v>153</v>
      </c>
      <c r="E301" s="148" t="s">
        <v>102</v>
      </c>
      <c r="F301" s="149">
        <v>40</v>
      </c>
      <c r="G301" s="149">
        <v>0</v>
      </c>
      <c r="H301" s="150" t="s">
        <v>213</v>
      </c>
      <c r="I301" s="152"/>
      <c r="J301" s="214">
        <f>tbl_orders[[#This Row],[Purchased_Qty]]-tbl_orders[[#This Row],[Other Rep]]</f>
        <v>40</v>
      </c>
      <c r="K301" s="210">
        <f>YEAR(tbl_orders[[#This Row],[InvoiceDate]])</f>
        <v>2023</v>
      </c>
      <c r="L301" s="210" t="str">
        <f>TEXT(tbl_orders[[#This Row],[InvoiceDate]],"mmm")</f>
        <v>Nov</v>
      </c>
      <c r="M301" s="210">
        <f>SUBTOTAL(3,tbl_orders[[#This Row],[Facility]])</f>
        <v>0</v>
      </c>
      <c r="N301" s="210" t="str">
        <f>INDEX(
      tbl_Customers[Facility Type], MATCH(tbl_orders[[#This Row],[Facility]],tbl_Customers[Facility],0))</f>
        <v>Public Hospitals</v>
      </c>
      <c r="O30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301" s="210">
        <f>WEEKNUM(tbl_orders[[#This Row],[InvoiceDate]])</f>
        <v>48</v>
      </c>
      <c r="Q301" s="217">
        <f ca="1">IF(
   tbl_orders[[#This Row],[Week]] = 53,
    IF(
        MONTH(DATE(YEAR(TODAY()), 12, 31)) = 12,
        DATE(YEAR(TODAY()), 12, 31 - WEEKDAY(DATE(YEAR(TODAY()), 12, 31)) + 1),
        DATE(YEAR(TODAY()), 1,tbl_orders[[#This Row],[Week]] * 7 - 2 - WEEKDAY(DATE(YEAR(TODAY()), 1, 1)))
    ),
    DATE(YEAR(TODAY()), 1,tbl_orders[[#This Row],[Week]] * 7 - 2 - WEEKDAY(DATE(YEAR(TODAY()), 1, 1)))
)</f>
        <v>45623</v>
      </c>
    </row>
    <row r="302" spans="3:17" hidden="1" thickBot="1" x14ac:dyDescent="0.65">
      <c r="C302" s="147">
        <v>45259</v>
      </c>
      <c r="D302" s="148" t="s">
        <v>106</v>
      </c>
      <c r="E302" s="148" t="s">
        <v>102</v>
      </c>
      <c r="F302" s="149">
        <v>100</v>
      </c>
      <c r="G302" s="149">
        <v>0</v>
      </c>
      <c r="H302" s="150" t="s">
        <v>213</v>
      </c>
      <c r="I302" s="151"/>
      <c r="J302" s="214">
        <f>tbl_orders[[#This Row],[Purchased_Qty]]-tbl_orders[[#This Row],[Other Rep]]</f>
        <v>100</v>
      </c>
      <c r="K302" s="211">
        <f>YEAR(tbl_orders[[#This Row],[InvoiceDate]])</f>
        <v>2023</v>
      </c>
      <c r="L302" s="210" t="str">
        <f>TEXT(tbl_orders[[#This Row],[InvoiceDate]],"mmm")</f>
        <v>Nov</v>
      </c>
      <c r="M302" s="210">
        <f>SUBTOTAL(3,tbl_orders[[#This Row],[Facility]])</f>
        <v>0</v>
      </c>
      <c r="N302" s="210" t="str">
        <f>INDEX(
      tbl_Customers[Facility Type], MATCH(tbl_orders[[#This Row],[Facility]],tbl_Customers[Facility],0))</f>
        <v>Private Hospitals</v>
      </c>
      <c r="O30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302" s="210">
        <f>WEEKNUM(tbl_orders[[#This Row],[InvoiceDate]])</f>
        <v>48</v>
      </c>
      <c r="Q302" s="217">
        <f ca="1">IF(
   tbl_orders[[#This Row],[Week]] = 53,
    IF(
        MONTH(DATE(YEAR(TODAY()), 12, 31)) = 12,
        DATE(YEAR(TODAY()), 12, 31 - WEEKDAY(DATE(YEAR(TODAY()), 12, 31)) + 1),
        DATE(YEAR(TODAY()), 1,tbl_orders[[#This Row],[Week]] * 7 - 2 - WEEKDAY(DATE(YEAR(TODAY()), 1, 1)))
    ),
    DATE(YEAR(TODAY()), 1,tbl_orders[[#This Row],[Week]] * 7 - 2 - WEEKDAY(DATE(YEAR(TODAY()), 1, 1)))
)</f>
        <v>45623</v>
      </c>
    </row>
    <row r="303" spans="3:17" hidden="1" thickBot="1" x14ac:dyDescent="0.65">
      <c r="C303" s="147">
        <v>45259</v>
      </c>
      <c r="D303" s="148" t="s">
        <v>148</v>
      </c>
      <c r="E303" s="148" t="s">
        <v>102</v>
      </c>
      <c r="F303" s="149">
        <v>40</v>
      </c>
      <c r="G303" s="149">
        <v>0</v>
      </c>
      <c r="H303" s="150" t="s">
        <v>213</v>
      </c>
      <c r="I303" s="152"/>
      <c r="J303" s="214">
        <f>tbl_orders[[#This Row],[Purchased_Qty]]-tbl_orders[[#This Row],[Other Rep]]</f>
        <v>40</v>
      </c>
      <c r="K303" s="210">
        <f>YEAR(tbl_orders[[#This Row],[InvoiceDate]])</f>
        <v>2023</v>
      </c>
      <c r="L303" s="210" t="str">
        <f>TEXT(tbl_orders[[#This Row],[InvoiceDate]],"mmm")</f>
        <v>Nov</v>
      </c>
      <c r="M303" s="210">
        <f>SUBTOTAL(3,tbl_orders[[#This Row],[Facility]])</f>
        <v>0</v>
      </c>
      <c r="N303" s="210" t="str">
        <f>INDEX(
      tbl_Customers[Facility Type], MATCH(tbl_orders[[#This Row],[Facility]],tbl_Customers[Facility],0))</f>
        <v>Public Hospitals</v>
      </c>
      <c r="O30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303" s="210">
        <f>WEEKNUM(tbl_orders[[#This Row],[InvoiceDate]])</f>
        <v>48</v>
      </c>
      <c r="Q303" s="217">
        <f ca="1">IF(
   tbl_orders[[#This Row],[Week]] = 53,
    IF(
        MONTH(DATE(YEAR(TODAY()), 12, 31)) = 12,
        DATE(YEAR(TODAY()), 12, 31 - WEEKDAY(DATE(YEAR(TODAY()), 12, 31)) + 1),
        DATE(YEAR(TODAY()), 1,tbl_orders[[#This Row],[Week]] * 7 - 2 - WEEKDAY(DATE(YEAR(TODAY()), 1, 1)))
    ),
    DATE(YEAR(TODAY()), 1,tbl_orders[[#This Row],[Week]] * 7 - 2 - WEEKDAY(DATE(YEAR(TODAY()), 1, 1)))
)</f>
        <v>45623</v>
      </c>
    </row>
    <row r="304" spans="3:17" hidden="1" thickBot="1" x14ac:dyDescent="0.65">
      <c r="C304" s="154">
        <v>45260</v>
      </c>
      <c r="D304" s="155" t="s">
        <v>173</v>
      </c>
      <c r="E304" s="155" t="s">
        <v>102</v>
      </c>
      <c r="F304" s="156">
        <v>10</v>
      </c>
      <c r="G304" s="156">
        <v>0</v>
      </c>
      <c r="H304" s="157" t="s">
        <v>213</v>
      </c>
      <c r="I304" s="158"/>
      <c r="J304" s="215">
        <f>tbl_orders[[#This Row],[Purchased_Qty]]-tbl_orders[[#This Row],[Other Rep]]</f>
        <v>10</v>
      </c>
      <c r="K304" s="211">
        <f>YEAR(tbl_orders[[#This Row],[InvoiceDate]])</f>
        <v>2023</v>
      </c>
      <c r="L304" s="210" t="str">
        <f>TEXT(tbl_orders[[#This Row],[InvoiceDate]],"mmm")</f>
        <v>Nov</v>
      </c>
      <c r="M304" s="210">
        <f>SUBTOTAL(3,tbl_orders[[#This Row],[Facility]])</f>
        <v>0</v>
      </c>
      <c r="N304" s="210" t="str">
        <f>INDEX(
      tbl_Customers[Facility Type], MATCH(tbl_orders[[#This Row],[Facility]],tbl_Customers[Facility],0))</f>
        <v>Retail Pharmacies</v>
      </c>
      <c r="O30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304" s="210">
        <f>WEEKNUM(tbl_orders[[#This Row],[InvoiceDate]])</f>
        <v>48</v>
      </c>
      <c r="Q304" s="217">
        <f ca="1">IF(
   tbl_orders[[#This Row],[Week]] = 53,
    IF(
        MONTH(DATE(YEAR(TODAY()), 12, 31)) = 12,
        DATE(YEAR(TODAY()), 12, 31 - WEEKDAY(DATE(YEAR(TODAY()), 12, 31)) + 1),
        DATE(YEAR(TODAY()), 1,tbl_orders[[#This Row],[Week]] * 7 - 2 - WEEKDAY(DATE(YEAR(TODAY()), 1, 1)))
    ),
    DATE(YEAR(TODAY()), 1,tbl_orders[[#This Row],[Week]] * 7 - 2 - WEEKDAY(DATE(YEAR(TODAY()), 1, 1)))
)</f>
        <v>45623</v>
      </c>
    </row>
    <row r="305" spans="3:17" hidden="1" thickBot="1" x14ac:dyDescent="0.65">
      <c r="C305" s="154">
        <v>45260</v>
      </c>
      <c r="D305" s="155" t="s">
        <v>92</v>
      </c>
      <c r="E305" s="155" t="s">
        <v>102</v>
      </c>
      <c r="F305" s="156">
        <v>10</v>
      </c>
      <c r="G305" s="156">
        <v>0</v>
      </c>
      <c r="H305" s="157" t="s">
        <v>99</v>
      </c>
      <c r="I305" s="159"/>
      <c r="J305" s="215">
        <f>tbl_orders[[#This Row],[Purchased_Qty]]-tbl_orders[[#This Row],[Other Rep]]</f>
        <v>10</v>
      </c>
      <c r="K305" s="210">
        <f>YEAR(tbl_orders[[#This Row],[InvoiceDate]])</f>
        <v>2023</v>
      </c>
      <c r="L305" s="210" t="str">
        <f>TEXT(tbl_orders[[#This Row],[InvoiceDate]],"mmm")</f>
        <v>Nov</v>
      </c>
      <c r="M305" s="210">
        <f>SUBTOTAL(3,tbl_orders[[#This Row],[Facility]])</f>
        <v>0</v>
      </c>
      <c r="N305" s="210" t="str">
        <f>INDEX(
      tbl_Customers[Facility Type], MATCH(tbl_orders[[#This Row],[Facility]],tbl_Customers[Facility],0))</f>
        <v>Retail Pharmacies</v>
      </c>
      <c r="O30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Nov</v>
      </c>
      <c r="P305" s="210">
        <f>WEEKNUM(tbl_orders[[#This Row],[InvoiceDate]])</f>
        <v>48</v>
      </c>
      <c r="Q305" s="217">
        <f ca="1">IF(
   tbl_orders[[#This Row],[Week]] = 53,
    IF(
        MONTH(DATE(YEAR(TODAY()), 12, 31)) = 12,
        DATE(YEAR(TODAY()), 12, 31 - WEEKDAY(DATE(YEAR(TODAY()), 12, 31)) + 1),
        DATE(YEAR(TODAY()), 1,tbl_orders[[#This Row],[Week]] * 7 - 2 - WEEKDAY(DATE(YEAR(TODAY()), 1, 1)))
    ),
    DATE(YEAR(TODAY()), 1,tbl_orders[[#This Row],[Week]] * 7 - 2 - WEEKDAY(DATE(YEAR(TODAY()), 1, 1)))
)</f>
        <v>45623</v>
      </c>
    </row>
    <row r="306" spans="3:17" hidden="1" thickBot="1" x14ac:dyDescent="0.65">
      <c r="C306" s="154">
        <v>45266</v>
      </c>
      <c r="D306" s="155" t="s">
        <v>182</v>
      </c>
      <c r="E306" s="155" t="s">
        <v>102</v>
      </c>
      <c r="F306" s="156">
        <v>20</v>
      </c>
      <c r="G306" s="156"/>
      <c r="H306" s="157" t="s">
        <v>99</v>
      </c>
      <c r="I306" s="158"/>
      <c r="J306" s="215">
        <f>tbl_orders[[#This Row],[Purchased_Qty]]-tbl_orders[[#This Row],[Other Rep]]</f>
        <v>20</v>
      </c>
      <c r="K306" s="211">
        <f>YEAR(tbl_orders[[#This Row],[InvoiceDate]])</f>
        <v>2023</v>
      </c>
      <c r="L306" s="210" t="str">
        <f>TEXT(tbl_orders[[#This Row],[InvoiceDate]],"mmm")</f>
        <v>Dec</v>
      </c>
      <c r="M306" s="210">
        <f>SUBTOTAL(3,tbl_orders[[#This Row],[Facility]])</f>
        <v>0</v>
      </c>
      <c r="N306" s="210" t="str">
        <f>INDEX(
      tbl_Customers[Facility Type], MATCH(tbl_orders[[#This Row],[Facility]],tbl_Customers[Facility],0))</f>
        <v>Retail Pharmacies</v>
      </c>
      <c r="O30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Dec</v>
      </c>
      <c r="P306" s="210">
        <f>WEEKNUM(tbl_orders[[#This Row],[InvoiceDate]])</f>
        <v>49</v>
      </c>
      <c r="Q306" s="217">
        <f ca="1">IF(
   tbl_orders[[#This Row],[Week]] = 53,
    IF(
        MONTH(DATE(YEAR(TODAY()), 12, 31)) = 12,
        DATE(YEAR(TODAY()), 12, 31 - WEEKDAY(DATE(YEAR(TODAY()), 12, 31)) + 1),
        DATE(YEAR(TODAY()), 1,tbl_orders[[#This Row],[Week]] * 7 - 2 - WEEKDAY(DATE(YEAR(TODAY()), 1, 1)))
    ),
    DATE(YEAR(TODAY()), 1,tbl_orders[[#This Row],[Week]] * 7 - 2 - WEEKDAY(DATE(YEAR(TODAY()), 1, 1)))
)</f>
        <v>45630</v>
      </c>
    </row>
    <row r="307" spans="3:17" hidden="1" thickBot="1" x14ac:dyDescent="0.65">
      <c r="C307" s="154">
        <v>45266</v>
      </c>
      <c r="D307" s="155" t="s">
        <v>189</v>
      </c>
      <c r="E307" s="155" t="s">
        <v>102</v>
      </c>
      <c r="F307" s="156">
        <v>20</v>
      </c>
      <c r="G307" s="156"/>
      <c r="H307" s="157" t="s">
        <v>99</v>
      </c>
      <c r="I307" s="158"/>
      <c r="J307" s="215">
        <f>tbl_orders[[#This Row],[Purchased_Qty]]-tbl_orders[[#This Row],[Other Rep]]</f>
        <v>20</v>
      </c>
      <c r="K307" s="211">
        <f>YEAR(tbl_orders[[#This Row],[InvoiceDate]])</f>
        <v>2023</v>
      </c>
      <c r="L307" s="210" t="str">
        <f>TEXT(tbl_orders[[#This Row],[InvoiceDate]],"mmm")</f>
        <v>Dec</v>
      </c>
      <c r="M307" s="210">
        <f>SUBTOTAL(3,tbl_orders[[#This Row],[Facility]])</f>
        <v>0</v>
      </c>
      <c r="N307" s="210" t="str">
        <f>INDEX(
      tbl_Customers[Facility Type], MATCH(tbl_orders[[#This Row],[Facility]],tbl_Customers[Facility],0))</f>
        <v>Retail Pharmacies</v>
      </c>
      <c r="O30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Dec</v>
      </c>
      <c r="P307" s="210">
        <f>WEEKNUM(tbl_orders[[#This Row],[InvoiceDate]])</f>
        <v>49</v>
      </c>
      <c r="Q307" s="217">
        <f ca="1">IF(
   tbl_orders[[#This Row],[Week]] = 53,
    IF(
        MONTH(DATE(YEAR(TODAY()), 12, 31)) = 12,
        DATE(YEAR(TODAY()), 12, 31 - WEEKDAY(DATE(YEAR(TODAY()), 12, 31)) + 1),
        DATE(YEAR(TODAY()), 1,tbl_orders[[#This Row],[Week]] * 7 - 2 - WEEKDAY(DATE(YEAR(TODAY()), 1, 1)))
    ),
    DATE(YEAR(TODAY()), 1,tbl_orders[[#This Row],[Week]] * 7 - 2 - WEEKDAY(DATE(YEAR(TODAY()), 1, 1)))
)</f>
        <v>45630</v>
      </c>
    </row>
    <row r="308" spans="3:17" hidden="1" thickBot="1" x14ac:dyDescent="0.65">
      <c r="C308" s="154">
        <v>45271</v>
      </c>
      <c r="D308" s="155" t="s">
        <v>96</v>
      </c>
      <c r="E308" s="155" t="s">
        <v>36</v>
      </c>
      <c r="F308" s="156">
        <v>5</v>
      </c>
      <c r="G308" s="156">
        <v>3</v>
      </c>
      <c r="H308" s="157" t="s">
        <v>99</v>
      </c>
      <c r="I308" s="158"/>
      <c r="J308" s="215">
        <f>tbl_orders[[#This Row],[Purchased_Qty]]-tbl_orders[[#This Row],[Other Rep]]</f>
        <v>2</v>
      </c>
      <c r="K308" s="211">
        <f>YEAR(tbl_orders[[#This Row],[InvoiceDate]])</f>
        <v>2023</v>
      </c>
      <c r="L308" s="210" t="str">
        <f>TEXT(tbl_orders[[#This Row],[InvoiceDate]],"mmm")</f>
        <v>Dec</v>
      </c>
      <c r="M308" s="210">
        <f>SUBTOTAL(3,tbl_orders[[#This Row],[Facility]])</f>
        <v>0</v>
      </c>
      <c r="N308" s="210" t="str">
        <f>INDEX(
      tbl_Customers[Facility Type], MATCH(tbl_orders[[#This Row],[Facility]],tbl_Customers[Facility],0))</f>
        <v>Retail Pharmacies</v>
      </c>
      <c r="O30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Dec</v>
      </c>
      <c r="P308" s="210">
        <f>WEEKNUM(tbl_orders[[#This Row],[InvoiceDate]])</f>
        <v>50</v>
      </c>
      <c r="Q308" s="217">
        <f ca="1">IF(
   tbl_orders[[#This Row],[Week]] = 53,
    IF(
        MONTH(DATE(YEAR(TODAY()), 12, 31)) = 12,
        DATE(YEAR(TODAY()), 12, 31 - WEEKDAY(DATE(YEAR(TODAY()), 12, 31)) + 1),
        DATE(YEAR(TODAY()), 1,tbl_orders[[#This Row],[Week]] * 7 - 2 - WEEKDAY(DATE(YEAR(TODAY()), 1, 1)))
    ),
    DATE(YEAR(TODAY()), 1,tbl_orders[[#This Row],[Week]] * 7 - 2 - WEEKDAY(DATE(YEAR(TODAY()), 1, 1)))
)</f>
        <v>45637</v>
      </c>
    </row>
    <row r="309" spans="3:17" hidden="1" thickBot="1" x14ac:dyDescent="0.65">
      <c r="C309" s="154">
        <v>45274</v>
      </c>
      <c r="D309" s="155" t="s">
        <v>146</v>
      </c>
      <c r="E309" s="155" t="s">
        <v>36</v>
      </c>
      <c r="F309" s="156">
        <v>60</v>
      </c>
      <c r="G309" s="156"/>
      <c r="H309" s="157" t="s">
        <v>99</v>
      </c>
      <c r="I309" s="159"/>
      <c r="J309" s="215">
        <f>tbl_orders[[#This Row],[Purchased_Qty]]-tbl_orders[[#This Row],[Other Rep]]</f>
        <v>60</v>
      </c>
      <c r="K309" s="210">
        <f>YEAR(tbl_orders[[#This Row],[InvoiceDate]])</f>
        <v>2023</v>
      </c>
      <c r="L309" s="210" t="str">
        <f>TEXT(tbl_orders[[#This Row],[InvoiceDate]],"mmm")</f>
        <v>Dec</v>
      </c>
      <c r="M309" s="210">
        <f>SUBTOTAL(3,tbl_orders[[#This Row],[Facility]])</f>
        <v>0</v>
      </c>
      <c r="N309" s="210" t="str">
        <f>INDEX(
      tbl_Customers[Facility Type], MATCH(tbl_orders[[#This Row],[Facility]],tbl_Customers[Facility],0))</f>
        <v>Private Hospitals</v>
      </c>
      <c r="O30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Dec</v>
      </c>
      <c r="P309" s="210">
        <f>WEEKNUM(tbl_orders[[#This Row],[InvoiceDate]])</f>
        <v>50</v>
      </c>
      <c r="Q309" s="217">
        <f ca="1">IF(
   tbl_orders[[#This Row],[Week]] = 53,
    IF(
        MONTH(DATE(YEAR(TODAY()), 12, 31)) = 12,
        DATE(YEAR(TODAY()), 12, 31 - WEEKDAY(DATE(YEAR(TODAY()), 12, 31)) + 1),
        DATE(YEAR(TODAY()), 1,tbl_orders[[#This Row],[Week]] * 7 - 2 - WEEKDAY(DATE(YEAR(TODAY()), 1, 1)))
    ),
    DATE(YEAR(TODAY()), 1,tbl_orders[[#This Row],[Week]] * 7 - 2 - WEEKDAY(DATE(YEAR(TODAY()), 1, 1)))
)</f>
        <v>45637</v>
      </c>
    </row>
    <row r="310" spans="3:17" hidden="1" thickBot="1" x14ac:dyDescent="0.65">
      <c r="C310" s="154">
        <v>45281</v>
      </c>
      <c r="D310" s="155" t="s">
        <v>173</v>
      </c>
      <c r="E310" s="155" t="s">
        <v>102</v>
      </c>
      <c r="F310" s="156">
        <v>30</v>
      </c>
      <c r="G310" s="156"/>
      <c r="H310" s="157" t="s">
        <v>213</v>
      </c>
      <c r="I310" s="159"/>
      <c r="J310" s="215">
        <f>tbl_orders[[#This Row],[Purchased_Qty]]-tbl_orders[[#This Row],[Other Rep]]</f>
        <v>30</v>
      </c>
      <c r="K310" s="210">
        <f>YEAR(tbl_orders[[#This Row],[InvoiceDate]])</f>
        <v>2023</v>
      </c>
      <c r="L310" s="210" t="str">
        <f>TEXT(tbl_orders[[#This Row],[InvoiceDate]],"mmm")</f>
        <v>Dec</v>
      </c>
      <c r="M310" s="210">
        <f>SUBTOTAL(3,tbl_orders[[#This Row],[Facility]])</f>
        <v>0</v>
      </c>
      <c r="N310" s="210" t="str">
        <f>INDEX(
      tbl_Customers[Facility Type], MATCH(tbl_orders[[#This Row],[Facility]],tbl_Customers[Facility],0))</f>
        <v>Retail Pharmacies</v>
      </c>
      <c r="O31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Dec</v>
      </c>
      <c r="P310" s="210">
        <f>WEEKNUM(tbl_orders[[#This Row],[InvoiceDate]])</f>
        <v>51</v>
      </c>
      <c r="Q310" s="217">
        <f ca="1">IF(
   tbl_orders[[#This Row],[Week]] = 53,
    IF(
        MONTH(DATE(YEAR(TODAY()), 12, 31)) = 12,
        DATE(YEAR(TODAY()), 12, 31 - WEEKDAY(DATE(YEAR(TODAY()), 12, 31)) + 1),
        DATE(YEAR(TODAY()), 1,tbl_orders[[#This Row],[Week]] * 7 - 2 - WEEKDAY(DATE(YEAR(TODAY()), 1, 1)))
    ),
    DATE(YEAR(TODAY()), 1,tbl_orders[[#This Row],[Week]] * 7 - 2 - WEEKDAY(DATE(YEAR(TODAY()), 1, 1)))
)</f>
        <v>45644</v>
      </c>
    </row>
    <row r="311" spans="3:17" hidden="1" thickBot="1" x14ac:dyDescent="0.65">
      <c r="C311" s="154">
        <v>45281</v>
      </c>
      <c r="D311" s="155" t="s">
        <v>147</v>
      </c>
      <c r="E311" s="155" t="s">
        <v>102</v>
      </c>
      <c r="F311" s="156">
        <v>50</v>
      </c>
      <c r="G311" s="156"/>
      <c r="H311" s="157" t="s">
        <v>99</v>
      </c>
      <c r="I311" s="158"/>
      <c r="J311" s="215">
        <f>tbl_orders[[#This Row],[Purchased_Qty]]-tbl_orders[[#This Row],[Other Rep]]</f>
        <v>50</v>
      </c>
      <c r="K311" s="211">
        <f>YEAR(tbl_orders[[#This Row],[InvoiceDate]])</f>
        <v>2023</v>
      </c>
      <c r="L311" s="210" t="str">
        <f>TEXT(tbl_orders[[#This Row],[InvoiceDate]],"mmm")</f>
        <v>Dec</v>
      </c>
      <c r="M311" s="210">
        <f>SUBTOTAL(3,tbl_orders[[#This Row],[Facility]])</f>
        <v>0</v>
      </c>
      <c r="N311" s="210" t="str">
        <f>INDEX(
      tbl_Customers[Facility Type], MATCH(tbl_orders[[#This Row],[Facility]],tbl_Customers[Facility],0))</f>
        <v>Public Hospitals</v>
      </c>
      <c r="O31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Dec</v>
      </c>
      <c r="P311" s="210">
        <f>WEEKNUM(tbl_orders[[#This Row],[InvoiceDate]])</f>
        <v>51</v>
      </c>
      <c r="Q311" s="217">
        <f ca="1">IF(
   tbl_orders[[#This Row],[Week]] = 53,
    IF(
        MONTH(DATE(YEAR(TODAY()), 12, 31)) = 12,
        DATE(YEAR(TODAY()), 12, 31 - WEEKDAY(DATE(YEAR(TODAY()), 12, 31)) + 1),
        DATE(YEAR(TODAY()), 1,tbl_orders[[#This Row],[Week]] * 7 - 2 - WEEKDAY(DATE(YEAR(TODAY()), 1, 1)))
    ),
    DATE(YEAR(TODAY()), 1,tbl_orders[[#This Row],[Week]] * 7 - 2 - WEEKDAY(DATE(YEAR(TODAY()), 1, 1)))
)</f>
        <v>45644</v>
      </c>
    </row>
    <row r="312" spans="3:17" hidden="1" thickBot="1" x14ac:dyDescent="0.65">
      <c r="C312" s="154">
        <v>45281</v>
      </c>
      <c r="D312" s="155" t="s">
        <v>156</v>
      </c>
      <c r="E312" s="155" t="s">
        <v>36</v>
      </c>
      <c r="F312" s="156">
        <v>40</v>
      </c>
      <c r="G312" s="156"/>
      <c r="H312" s="157" t="s">
        <v>213</v>
      </c>
      <c r="I312" s="158"/>
      <c r="J312" s="215">
        <f>tbl_orders[[#This Row],[Purchased_Qty]]-tbl_orders[[#This Row],[Other Rep]]</f>
        <v>40</v>
      </c>
      <c r="K312" s="211">
        <f>YEAR(tbl_orders[[#This Row],[InvoiceDate]])</f>
        <v>2023</v>
      </c>
      <c r="L312" s="210" t="str">
        <f>TEXT(tbl_orders[[#This Row],[InvoiceDate]],"mmm")</f>
        <v>Dec</v>
      </c>
      <c r="M312" s="210">
        <f>SUBTOTAL(3,tbl_orders[[#This Row],[Facility]])</f>
        <v>0</v>
      </c>
      <c r="N312" s="210" t="str">
        <f>INDEX(
      tbl_Customers[Facility Type], MATCH(tbl_orders[[#This Row],[Facility]],tbl_Customers[Facility],0))</f>
        <v>Private Hospitals</v>
      </c>
      <c r="O31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Dec</v>
      </c>
      <c r="P312" s="210">
        <f>WEEKNUM(tbl_orders[[#This Row],[InvoiceDate]])</f>
        <v>51</v>
      </c>
      <c r="Q312" s="217">
        <f ca="1">IF(
   tbl_orders[[#This Row],[Week]] = 53,
    IF(
        MONTH(DATE(YEAR(TODAY()), 12, 31)) = 12,
        DATE(YEAR(TODAY()), 12, 31 - WEEKDAY(DATE(YEAR(TODAY()), 12, 31)) + 1),
        DATE(YEAR(TODAY()), 1,tbl_orders[[#This Row],[Week]] * 7 - 2 - WEEKDAY(DATE(YEAR(TODAY()), 1, 1)))
    ),
    DATE(YEAR(TODAY()), 1,tbl_orders[[#This Row],[Week]] * 7 - 2 - WEEKDAY(DATE(YEAR(TODAY()), 1, 1)))
)</f>
        <v>45644</v>
      </c>
    </row>
    <row r="313" spans="3:17" hidden="1" thickBot="1" x14ac:dyDescent="0.65">
      <c r="C313" s="154">
        <v>45282</v>
      </c>
      <c r="D313" s="155" t="s">
        <v>82</v>
      </c>
      <c r="E313" s="155" t="s">
        <v>36</v>
      </c>
      <c r="F313" s="156">
        <v>40</v>
      </c>
      <c r="G313" s="156"/>
      <c r="H313" s="157" t="s">
        <v>99</v>
      </c>
      <c r="I313" s="158"/>
      <c r="J313" s="215">
        <f>tbl_orders[[#This Row],[Purchased_Qty]]-tbl_orders[[#This Row],[Other Rep]]</f>
        <v>40</v>
      </c>
      <c r="K313" s="211">
        <f>YEAR(tbl_orders[[#This Row],[InvoiceDate]])</f>
        <v>2023</v>
      </c>
      <c r="L313" s="210" t="str">
        <f>TEXT(tbl_orders[[#This Row],[InvoiceDate]],"mmm")</f>
        <v>Dec</v>
      </c>
      <c r="M313" s="210">
        <f>SUBTOTAL(3,tbl_orders[[#This Row],[Facility]])</f>
        <v>0</v>
      </c>
      <c r="N313" s="210" t="str">
        <f>INDEX(
      tbl_Customers[Facility Type], MATCH(tbl_orders[[#This Row],[Facility]],tbl_Customers[Facility],0))</f>
        <v>Public Hospitals</v>
      </c>
      <c r="O31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Dec</v>
      </c>
      <c r="P313" s="210">
        <f>WEEKNUM(tbl_orders[[#This Row],[InvoiceDate]])</f>
        <v>51</v>
      </c>
      <c r="Q313" s="217">
        <f ca="1">IF(
   tbl_orders[[#This Row],[Week]] = 53,
    IF(
        MONTH(DATE(YEAR(TODAY()), 12, 31)) = 12,
        DATE(YEAR(TODAY()), 12, 31 - WEEKDAY(DATE(YEAR(TODAY()), 12, 31)) + 1),
        DATE(YEAR(TODAY()), 1,tbl_orders[[#This Row],[Week]] * 7 - 2 - WEEKDAY(DATE(YEAR(TODAY()), 1, 1)))
    ),
    DATE(YEAR(TODAY()), 1,tbl_orders[[#This Row],[Week]] * 7 - 2 - WEEKDAY(DATE(YEAR(TODAY()), 1, 1)))
)</f>
        <v>45644</v>
      </c>
    </row>
    <row r="314" spans="3:17" thickBot="1" x14ac:dyDescent="0.65">
      <c r="C314" s="154">
        <v>45295</v>
      </c>
      <c r="D314" s="155" t="s">
        <v>106</v>
      </c>
      <c r="E314" s="155" t="s">
        <v>101</v>
      </c>
      <c r="F314" s="156">
        <v>640</v>
      </c>
      <c r="G314" s="156"/>
      <c r="H314" s="157" t="s">
        <v>213</v>
      </c>
      <c r="I314" s="155"/>
      <c r="J314" s="215">
        <f>tbl_orders[[#This Row],[Purchased_Qty]]-tbl_orders[[#This Row],[Other Rep]]</f>
        <v>640</v>
      </c>
      <c r="K314" s="216">
        <f>YEAR(tbl_orders[[#This Row],[InvoiceDate]])</f>
        <v>2024</v>
      </c>
      <c r="L314" s="210" t="str">
        <f>TEXT(tbl_orders[[#This Row],[InvoiceDate]],"mmm")</f>
        <v>Jan</v>
      </c>
      <c r="M314" s="210">
        <f>SUBTOTAL(3,tbl_orders[[#This Row],[Facility]])</f>
        <v>1</v>
      </c>
      <c r="N314" s="210" t="str">
        <f>INDEX(
      tbl_Customers[Facility Type], MATCH(tbl_orders[[#This Row],[Facility]],tbl_Customers[Facility],0))</f>
        <v>Private Hospitals</v>
      </c>
      <c r="O31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14" s="210">
        <f>WEEKNUM(tbl_orders[[#This Row],[InvoiceDate]])</f>
        <v>1</v>
      </c>
      <c r="Q314" s="217">
        <f ca="1">IF(
   tbl_orders[[#This Row],[Week]] = 53,
    IF(
        MONTH(DATE(YEAR(TODAY()), 12, 31)) = 12,
        DATE(YEAR(TODAY()), 12, 31 - WEEKDAY(DATE(YEAR(TODAY()), 12, 31)) + 1),
        DATE(YEAR(TODAY()), 1,tbl_orders[[#This Row],[Week]] * 7 - 2 - WEEKDAY(DATE(YEAR(TODAY()), 1, 1)))
    ),
    DATE(YEAR(TODAY()), 1,tbl_orders[[#This Row],[Week]] * 7 - 2 - WEEKDAY(DATE(YEAR(TODAY()), 1, 1)))
)</f>
        <v>45294</v>
      </c>
    </row>
    <row r="315" spans="3:17" thickBot="1" x14ac:dyDescent="0.65">
      <c r="C315" s="154">
        <v>45300</v>
      </c>
      <c r="D315" s="155" t="s">
        <v>189</v>
      </c>
      <c r="E315" s="155" t="s">
        <v>102</v>
      </c>
      <c r="F315" s="156">
        <v>20</v>
      </c>
      <c r="G315" s="156"/>
      <c r="H315" s="157" t="s">
        <v>99</v>
      </c>
      <c r="I315" s="155"/>
      <c r="J315" s="215">
        <f>tbl_orders[[#This Row],[Purchased_Qty]]-tbl_orders[[#This Row],[Other Rep]]</f>
        <v>20</v>
      </c>
      <c r="K315" s="216">
        <f>YEAR(tbl_orders[[#This Row],[InvoiceDate]])</f>
        <v>2024</v>
      </c>
      <c r="L315" s="210" t="str">
        <f>TEXT(tbl_orders[[#This Row],[InvoiceDate]],"mmm")</f>
        <v>Jan</v>
      </c>
      <c r="M315" s="210">
        <f>SUBTOTAL(3,tbl_orders[[#This Row],[Facility]])</f>
        <v>1</v>
      </c>
      <c r="N315" s="210" t="str">
        <f>INDEX(
      tbl_Customers[Facility Type], MATCH(tbl_orders[[#This Row],[Facility]],tbl_Customers[Facility],0))</f>
        <v>Retail Pharmacies</v>
      </c>
      <c r="O31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15" s="210">
        <f>WEEKNUM(tbl_orders[[#This Row],[InvoiceDate]])</f>
        <v>2</v>
      </c>
      <c r="Q315" s="217">
        <f ca="1">IF(
   tbl_orders[[#This Row],[Week]] = 53,
    IF(
        MONTH(DATE(YEAR(TODAY()), 12, 31)) = 12,
        DATE(YEAR(TODAY()), 12, 31 - WEEKDAY(DATE(YEAR(TODAY()), 12, 31)) + 1),
        DATE(YEAR(TODAY()), 1,tbl_orders[[#This Row],[Week]] * 7 - 2 - WEEKDAY(DATE(YEAR(TODAY()), 1, 1)))
    ),
    DATE(YEAR(TODAY()), 1,tbl_orders[[#This Row],[Week]] * 7 - 2 - WEEKDAY(DATE(YEAR(TODAY()), 1, 1)))
)</f>
        <v>45301</v>
      </c>
    </row>
    <row r="316" spans="3:17" thickBot="1" x14ac:dyDescent="0.65">
      <c r="C316" s="154">
        <v>45300</v>
      </c>
      <c r="D316" s="155" t="s">
        <v>120</v>
      </c>
      <c r="E316" s="155" t="s">
        <v>100</v>
      </c>
      <c r="F316" s="156">
        <v>50</v>
      </c>
      <c r="G316" s="156"/>
      <c r="H316" s="157" t="s">
        <v>99</v>
      </c>
      <c r="I316" s="155"/>
      <c r="J316" s="215">
        <f>tbl_orders[[#This Row],[Purchased_Qty]]-tbl_orders[[#This Row],[Other Rep]]</f>
        <v>50</v>
      </c>
      <c r="K316" s="216">
        <f>YEAR(tbl_orders[[#This Row],[InvoiceDate]])</f>
        <v>2024</v>
      </c>
      <c r="L316" s="210" t="str">
        <f>TEXT(tbl_orders[[#This Row],[InvoiceDate]],"mmm")</f>
        <v>Jan</v>
      </c>
      <c r="M316" s="210">
        <f>SUBTOTAL(3,tbl_orders[[#This Row],[Facility]])</f>
        <v>1</v>
      </c>
      <c r="N316" s="210" t="str">
        <f>INDEX(
      tbl_Customers[Facility Type], MATCH(tbl_orders[[#This Row],[Facility]],tbl_Customers[Facility],0))</f>
        <v>Private Hospitals</v>
      </c>
      <c r="O31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16" s="210">
        <f>WEEKNUM(tbl_orders[[#This Row],[InvoiceDate]])</f>
        <v>2</v>
      </c>
      <c r="Q316" s="217">
        <f ca="1">IF(
   tbl_orders[[#This Row],[Week]] = 53,
    IF(
        MONTH(DATE(YEAR(TODAY()), 12, 31)) = 12,
        DATE(YEAR(TODAY()), 12, 31 - WEEKDAY(DATE(YEAR(TODAY()), 12, 31)) + 1),
        DATE(YEAR(TODAY()), 1,tbl_orders[[#This Row],[Week]] * 7 - 2 - WEEKDAY(DATE(YEAR(TODAY()), 1, 1)))
    ),
    DATE(YEAR(TODAY()), 1,tbl_orders[[#This Row],[Week]] * 7 - 2 - WEEKDAY(DATE(YEAR(TODAY()), 1, 1)))
)</f>
        <v>45301</v>
      </c>
    </row>
    <row r="317" spans="3:17" thickBot="1" x14ac:dyDescent="0.65">
      <c r="C317" s="154">
        <v>45300</v>
      </c>
      <c r="D317" s="155" t="s">
        <v>120</v>
      </c>
      <c r="E317" s="155" t="s">
        <v>36</v>
      </c>
      <c r="F317" s="156">
        <v>50</v>
      </c>
      <c r="G317" s="156"/>
      <c r="H317" s="157" t="s">
        <v>99</v>
      </c>
      <c r="I317" s="155"/>
      <c r="J317" s="215">
        <f>tbl_orders[[#This Row],[Purchased_Qty]]-tbl_orders[[#This Row],[Other Rep]]</f>
        <v>50</v>
      </c>
      <c r="K317" s="216">
        <f>YEAR(tbl_orders[[#This Row],[InvoiceDate]])</f>
        <v>2024</v>
      </c>
      <c r="L317" s="210" t="str">
        <f>TEXT(tbl_orders[[#This Row],[InvoiceDate]],"mmm")</f>
        <v>Jan</v>
      </c>
      <c r="M317" s="210">
        <f>SUBTOTAL(3,tbl_orders[[#This Row],[Facility]])</f>
        <v>1</v>
      </c>
      <c r="N317" s="210" t="str">
        <f>INDEX(
      tbl_Customers[Facility Type], MATCH(tbl_orders[[#This Row],[Facility]],tbl_Customers[Facility],0))</f>
        <v>Private Hospitals</v>
      </c>
      <c r="O31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17" s="210">
        <f>WEEKNUM(tbl_orders[[#This Row],[InvoiceDate]])</f>
        <v>2</v>
      </c>
      <c r="Q317" s="217">
        <f ca="1">IF(
   tbl_orders[[#This Row],[Week]] = 53,
    IF(
        MONTH(DATE(YEAR(TODAY()), 12, 31)) = 12,
        DATE(YEAR(TODAY()), 12, 31 - WEEKDAY(DATE(YEAR(TODAY()), 12, 31)) + 1),
        DATE(YEAR(TODAY()), 1,tbl_orders[[#This Row],[Week]] * 7 - 2 - WEEKDAY(DATE(YEAR(TODAY()), 1, 1)))
    ),
    DATE(YEAR(TODAY()), 1,tbl_orders[[#This Row],[Week]] * 7 - 2 - WEEKDAY(DATE(YEAR(TODAY()), 1, 1)))
)</f>
        <v>45301</v>
      </c>
    </row>
    <row r="318" spans="3:17" thickBot="1" x14ac:dyDescent="0.65">
      <c r="C318" s="154">
        <v>45300</v>
      </c>
      <c r="D318" s="155" t="s">
        <v>82</v>
      </c>
      <c r="E318" s="155" t="s">
        <v>102</v>
      </c>
      <c r="F318" s="156">
        <v>100</v>
      </c>
      <c r="G318" s="156"/>
      <c r="H318" s="157" t="s">
        <v>99</v>
      </c>
      <c r="I318" s="155"/>
      <c r="J318" s="215">
        <f>tbl_orders[[#This Row],[Purchased_Qty]]-tbl_orders[[#This Row],[Other Rep]]</f>
        <v>100</v>
      </c>
      <c r="K318" s="216">
        <f>YEAR(tbl_orders[[#This Row],[InvoiceDate]])</f>
        <v>2024</v>
      </c>
      <c r="L318" s="210" t="str">
        <f>TEXT(tbl_orders[[#This Row],[InvoiceDate]],"mmm")</f>
        <v>Jan</v>
      </c>
      <c r="M318" s="210">
        <f>SUBTOTAL(3,tbl_orders[[#This Row],[Facility]])</f>
        <v>1</v>
      </c>
      <c r="N318" s="210" t="str">
        <f>INDEX(
      tbl_Customers[Facility Type], MATCH(tbl_orders[[#This Row],[Facility]],tbl_Customers[Facility],0))</f>
        <v>Public Hospitals</v>
      </c>
      <c r="O31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18" s="210">
        <f>WEEKNUM(tbl_orders[[#This Row],[InvoiceDate]])</f>
        <v>2</v>
      </c>
      <c r="Q318" s="217">
        <f ca="1">IF(
   tbl_orders[[#This Row],[Week]] = 53,
    IF(
        MONTH(DATE(YEAR(TODAY()), 12, 31)) = 12,
        DATE(YEAR(TODAY()), 12, 31 - WEEKDAY(DATE(YEAR(TODAY()), 12, 31)) + 1),
        DATE(YEAR(TODAY()), 1,tbl_orders[[#This Row],[Week]] * 7 - 2 - WEEKDAY(DATE(YEAR(TODAY()), 1, 1)))
    ),
    DATE(YEAR(TODAY()), 1,tbl_orders[[#This Row],[Week]] * 7 - 2 - WEEKDAY(DATE(YEAR(TODAY()), 1, 1)))
)</f>
        <v>45301</v>
      </c>
    </row>
    <row r="319" spans="3:17" thickBot="1" x14ac:dyDescent="0.65">
      <c r="C319" s="147">
        <v>45308</v>
      </c>
      <c r="D319" s="155" t="s">
        <v>158</v>
      </c>
      <c r="E319" s="155" t="s">
        <v>102</v>
      </c>
      <c r="F319" s="156">
        <v>50</v>
      </c>
      <c r="G319" s="156"/>
      <c r="H319" s="157" t="s">
        <v>99</v>
      </c>
      <c r="I319" s="155"/>
      <c r="J319" s="215">
        <f>tbl_orders[[#This Row],[Purchased_Qty]]-tbl_orders[[#This Row],[Other Rep]]</f>
        <v>50</v>
      </c>
      <c r="K319" s="216">
        <f>YEAR(tbl_orders[[#This Row],[InvoiceDate]])</f>
        <v>2024</v>
      </c>
      <c r="L319" s="210" t="str">
        <f>TEXT(tbl_orders[[#This Row],[InvoiceDate]],"mmm")</f>
        <v>Jan</v>
      </c>
      <c r="M319" s="210">
        <f>SUBTOTAL(3,tbl_orders[[#This Row],[Facility]])</f>
        <v>1</v>
      </c>
      <c r="N319" s="210" t="str">
        <f>INDEX(
      tbl_Customers[Facility Type], MATCH(tbl_orders[[#This Row],[Facility]],tbl_Customers[Facility],0))</f>
        <v>Public Hospitals</v>
      </c>
      <c r="O31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19" s="210">
        <f>WEEKNUM(tbl_orders[[#This Row],[InvoiceDate]])</f>
        <v>3</v>
      </c>
      <c r="Q319" s="217">
        <f ca="1">IF(
   tbl_orders[[#This Row],[Week]] = 53,
    IF(
        MONTH(DATE(YEAR(TODAY()), 12, 31)) = 12,
        DATE(YEAR(TODAY()), 12, 31 - WEEKDAY(DATE(YEAR(TODAY()), 12, 31)) + 1),
        DATE(YEAR(TODAY()), 1,tbl_orders[[#This Row],[Week]] * 7 - 2 - WEEKDAY(DATE(YEAR(TODAY()), 1, 1)))
    ),
    DATE(YEAR(TODAY()), 1,tbl_orders[[#This Row],[Week]] * 7 - 2 - WEEKDAY(DATE(YEAR(TODAY()), 1, 1)))
)</f>
        <v>45308</v>
      </c>
    </row>
    <row r="320" spans="3:17" thickBot="1" x14ac:dyDescent="0.65">
      <c r="C320" s="154">
        <v>45308</v>
      </c>
      <c r="D320" s="155" t="s">
        <v>89</v>
      </c>
      <c r="E320" s="155" t="s">
        <v>101</v>
      </c>
      <c r="F320" s="156">
        <v>10</v>
      </c>
      <c r="G320" s="156"/>
      <c r="H320" s="157" t="s">
        <v>213</v>
      </c>
      <c r="I320" s="155"/>
      <c r="J320" s="215">
        <f>tbl_orders[[#This Row],[Purchased_Qty]]-tbl_orders[[#This Row],[Other Rep]]</f>
        <v>10</v>
      </c>
      <c r="K320" s="216">
        <f>YEAR(tbl_orders[[#This Row],[InvoiceDate]])</f>
        <v>2024</v>
      </c>
      <c r="L320" s="210" t="str">
        <f>TEXT(tbl_orders[[#This Row],[InvoiceDate]],"mmm")</f>
        <v>Jan</v>
      </c>
      <c r="M320" s="210">
        <f>SUBTOTAL(3,tbl_orders[[#This Row],[Facility]])</f>
        <v>1</v>
      </c>
      <c r="N320" s="210" t="str">
        <f>INDEX(
      tbl_Customers[Facility Type], MATCH(tbl_orders[[#This Row],[Facility]],tbl_Customers[Facility],0))</f>
        <v>Private Hospitals</v>
      </c>
      <c r="O32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20" s="210">
        <f>WEEKNUM(tbl_orders[[#This Row],[InvoiceDate]])</f>
        <v>3</v>
      </c>
      <c r="Q320" s="217">
        <f ca="1">IF(
   tbl_orders[[#This Row],[Week]] = 53,
    IF(
        MONTH(DATE(YEAR(TODAY()), 12, 31)) = 12,
        DATE(YEAR(TODAY()), 12, 31 - WEEKDAY(DATE(YEAR(TODAY()), 12, 31)) + 1),
        DATE(YEAR(TODAY()), 1,tbl_orders[[#This Row],[Week]] * 7 - 2 - WEEKDAY(DATE(YEAR(TODAY()), 1, 1)))
    ),
    DATE(YEAR(TODAY()), 1,tbl_orders[[#This Row],[Week]] * 7 - 2 - WEEKDAY(DATE(YEAR(TODAY()), 1, 1)))
)</f>
        <v>45308</v>
      </c>
    </row>
    <row r="321" spans="3:17" thickBot="1" x14ac:dyDescent="0.65">
      <c r="C321" s="154">
        <v>45308</v>
      </c>
      <c r="D321" s="155" t="s">
        <v>89</v>
      </c>
      <c r="E321" s="155" t="s">
        <v>36</v>
      </c>
      <c r="F321" s="156">
        <v>10</v>
      </c>
      <c r="G321" s="156"/>
      <c r="H321" s="157" t="s">
        <v>213</v>
      </c>
      <c r="I321" s="155"/>
      <c r="J321" s="215">
        <f>tbl_orders[[#This Row],[Purchased_Qty]]-tbl_orders[[#This Row],[Other Rep]]</f>
        <v>10</v>
      </c>
      <c r="K321" s="216">
        <f>YEAR(tbl_orders[[#This Row],[InvoiceDate]])</f>
        <v>2024</v>
      </c>
      <c r="L321" s="210" t="str">
        <f>TEXT(tbl_orders[[#This Row],[InvoiceDate]],"mmm")</f>
        <v>Jan</v>
      </c>
      <c r="M321" s="210">
        <f>SUBTOTAL(3,tbl_orders[[#This Row],[Facility]])</f>
        <v>1</v>
      </c>
      <c r="N321" s="210" t="str">
        <f>INDEX(
      tbl_Customers[Facility Type], MATCH(tbl_orders[[#This Row],[Facility]],tbl_Customers[Facility],0))</f>
        <v>Private Hospitals</v>
      </c>
      <c r="O32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21" s="210">
        <f>WEEKNUM(tbl_orders[[#This Row],[InvoiceDate]])</f>
        <v>3</v>
      </c>
      <c r="Q321" s="217">
        <f ca="1">IF(
   tbl_orders[[#This Row],[Week]] = 53,
    IF(
        MONTH(DATE(YEAR(TODAY()), 12, 31)) = 12,
        DATE(YEAR(TODAY()), 12, 31 - WEEKDAY(DATE(YEAR(TODAY()), 12, 31)) + 1),
        DATE(YEAR(TODAY()), 1,tbl_orders[[#This Row],[Week]] * 7 - 2 - WEEKDAY(DATE(YEAR(TODAY()), 1, 1)))
    ),
    DATE(YEAR(TODAY()), 1,tbl_orders[[#This Row],[Week]] * 7 - 2 - WEEKDAY(DATE(YEAR(TODAY()), 1, 1)))
)</f>
        <v>45308</v>
      </c>
    </row>
    <row r="322" spans="3:17" thickBot="1" x14ac:dyDescent="0.65">
      <c r="C322" s="154">
        <v>45310</v>
      </c>
      <c r="D322" s="155" t="s">
        <v>146</v>
      </c>
      <c r="E322" s="155" t="s">
        <v>101</v>
      </c>
      <c r="F322" s="156">
        <v>50</v>
      </c>
      <c r="G322" s="156"/>
      <c r="H322" s="157" t="s">
        <v>99</v>
      </c>
      <c r="I322" s="155"/>
      <c r="J322" s="215">
        <f>tbl_orders[[#This Row],[Purchased_Qty]]-tbl_orders[[#This Row],[Other Rep]]</f>
        <v>50</v>
      </c>
      <c r="K322" s="216">
        <f>YEAR(tbl_orders[[#This Row],[InvoiceDate]])</f>
        <v>2024</v>
      </c>
      <c r="L322" s="210" t="str">
        <f>TEXT(tbl_orders[[#This Row],[InvoiceDate]],"mmm")</f>
        <v>Jan</v>
      </c>
      <c r="M322" s="210">
        <f>SUBTOTAL(3,tbl_orders[[#This Row],[Facility]])</f>
        <v>1</v>
      </c>
      <c r="N322" s="210" t="str">
        <f>INDEX(
      tbl_Customers[Facility Type], MATCH(tbl_orders[[#This Row],[Facility]],tbl_Customers[Facility],0))</f>
        <v>Private Hospitals</v>
      </c>
      <c r="O32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22" s="210">
        <f>WEEKNUM(tbl_orders[[#This Row],[InvoiceDate]])</f>
        <v>3</v>
      </c>
      <c r="Q322" s="217">
        <f ca="1">IF(
   tbl_orders[[#This Row],[Week]] = 53,
    IF(
        MONTH(DATE(YEAR(TODAY()), 12, 31)) = 12,
        DATE(YEAR(TODAY()), 12, 31 - WEEKDAY(DATE(YEAR(TODAY()), 12, 31)) + 1),
        DATE(YEAR(TODAY()), 1,tbl_orders[[#This Row],[Week]] * 7 - 2 - WEEKDAY(DATE(YEAR(TODAY()), 1, 1)))
    ),
    DATE(YEAR(TODAY()), 1,tbl_orders[[#This Row],[Week]] * 7 - 2 - WEEKDAY(DATE(YEAR(TODAY()), 1, 1)))
)</f>
        <v>45308</v>
      </c>
    </row>
    <row r="323" spans="3:17" thickBot="1" x14ac:dyDescent="0.65">
      <c r="C323" s="154">
        <v>45310</v>
      </c>
      <c r="D323" s="155" t="s">
        <v>133</v>
      </c>
      <c r="E323" s="155" t="s">
        <v>36</v>
      </c>
      <c r="F323" s="156">
        <v>10</v>
      </c>
      <c r="G323" s="156"/>
      <c r="H323" s="157" t="s">
        <v>213</v>
      </c>
      <c r="I323" s="155"/>
      <c r="J323" s="215">
        <f>tbl_orders[[#This Row],[Purchased_Qty]]-tbl_orders[[#This Row],[Other Rep]]</f>
        <v>10</v>
      </c>
      <c r="K323" s="216">
        <f>YEAR(tbl_orders[[#This Row],[InvoiceDate]])</f>
        <v>2024</v>
      </c>
      <c r="L323" s="210" t="str">
        <f>TEXT(tbl_orders[[#This Row],[InvoiceDate]],"mmm")</f>
        <v>Jan</v>
      </c>
      <c r="M323" s="210">
        <f>SUBTOTAL(3,tbl_orders[[#This Row],[Facility]])</f>
        <v>1</v>
      </c>
      <c r="N323" s="210" t="str">
        <f>INDEX(
      tbl_Customers[Facility Type], MATCH(tbl_orders[[#This Row],[Facility]],tbl_Customers[Facility],0))</f>
        <v>Private Hospitals</v>
      </c>
      <c r="O32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23" s="210">
        <f>WEEKNUM(tbl_orders[[#This Row],[InvoiceDate]])</f>
        <v>3</v>
      </c>
      <c r="Q323" s="217">
        <f ca="1">IF(
   tbl_orders[[#This Row],[Week]] = 53,
    IF(
        MONTH(DATE(YEAR(TODAY()), 12, 31)) = 12,
        DATE(YEAR(TODAY()), 12, 31 - WEEKDAY(DATE(YEAR(TODAY()), 12, 31)) + 1),
        DATE(YEAR(TODAY()), 1,tbl_orders[[#This Row],[Week]] * 7 - 2 - WEEKDAY(DATE(YEAR(TODAY()), 1, 1)))
    ),
    DATE(YEAR(TODAY()), 1,tbl_orders[[#This Row],[Week]] * 7 - 2 - WEEKDAY(DATE(YEAR(TODAY()), 1, 1)))
)</f>
        <v>45308</v>
      </c>
    </row>
    <row r="324" spans="3:17" thickBot="1" x14ac:dyDescent="0.65">
      <c r="C324" s="154">
        <v>45310</v>
      </c>
      <c r="D324" s="155" t="s">
        <v>196</v>
      </c>
      <c r="E324" s="155" t="s">
        <v>36</v>
      </c>
      <c r="F324" s="156">
        <v>100</v>
      </c>
      <c r="G324" s="156">
        <v>50</v>
      </c>
      <c r="H324" s="157" t="s">
        <v>213</v>
      </c>
      <c r="I324" s="155"/>
      <c r="J324" s="215">
        <f>tbl_orders[[#This Row],[Purchased_Qty]]-tbl_orders[[#This Row],[Other Rep]]</f>
        <v>50</v>
      </c>
      <c r="K324" s="216">
        <f>YEAR(tbl_orders[[#This Row],[InvoiceDate]])</f>
        <v>2024</v>
      </c>
      <c r="L324" s="210" t="str">
        <f>TEXT(tbl_orders[[#This Row],[InvoiceDate]],"mmm")</f>
        <v>Jan</v>
      </c>
      <c r="M324" s="210">
        <f>SUBTOTAL(3,tbl_orders[[#This Row],[Facility]])</f>
        <v>1</v>
      </c>
      <c r="N324" s="210" t="str">
        <f>INDEX(
      tbl_Customers[Facility Type], MATCH(tbl_orders[[#This Row],[Facility]],tbl_Customers[Facility],0))</f>
        <v>Wholesale Pharmacies</v>
      </c>
      <c r="O32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24" s="210">
        <f>WEEKNUM(tbl_orders[[#This Row],[InvoiceDate]])</f>
        <v>3</v>
      </c>
      <c r="Q324" s="217">
        <f ca="1">IF(
   tbl_orders[[#This Row],[Week]] = 53,
    IF(
        MONTH(DATE(YEAR(TODAY()), 12, 31)) = 12,
        DATE(YEAR(TODAY()), 12, 31 - WEEKDAY(DATE(YEAR(TODAY()), 12, 31)) + 1),
        DATE(YEAR(TODAY()), 1,tbl_orders[[#This Row],[Week]] * 7 - 2 - WEEKDAY(DATE(YEAR(TODAY()), 1, 1)))
    ),
    DATE(YEAR(TODAY()), 1,tbl_orders[[#This Row],[Week]] * 7 - 2 - WEEKDAY(DATE(YEAR(TODAY()), 1, 1)))
)</f>
        <v>45308</v>
      </c>
    </row>
    <row r="325" spans="3:17" thickBot="1" x14ac:dyDescent="0.65">
      <c r="C325" s="154">
        <v>45313</v>
      </c>
      <c r="D325" s="155" t="s">
        <v>208</v>
      </c>
      <c r="E325" s="155" t="s">
        <v>102</v>
      </c>
      <c r="F325" s="156">
        <v>10</v>
      </c>
      <c r="G325" s="156"/>
      <c r="H325" s="157" t="s">
        <v>99</v>
      </c>
      <c r="I325" s="155"/>
      <c r="J325" s="215">
        <f>tbl_orders[[#This Row],[Purchased_Qty]]-tbl_orders[[#This Row],[Other Rep]]</f>
        <v>10</v>
      </c>
      <c r="K325" s="216">
        <f>YEAR(tbl_orders[[#This Row],[InvoiceDate]])</f>
        <v>2024</v>
      </c>
      <c r="L325" s="210" t="str">
        <f>TEXT(tbl_orders[[#This Row],[InvoiceDate]],"mmm")</f>
        <v>Jan</v>
      </c>
      <c r="M325" s="210">
        <f>SUBTOTAL(3,tbl_orders[[#This Row],[Facility]])</f>
        <v>1</v>
      </c>
      <c r="N325" s="210" t="str">
        <f>INDEX(
      tbl_Customers[Facility Type], MATCH(tbl_orders[[#This Row],[Facility]],tbl_Customers[Facility],0))</f>
        <v>Wholesale Pharmacies</v>
      </c>
      <c r="O32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25" s="210">
        <f>WEEKNUM(tbl_orders[[#This Row],[InvoiceDate]])</f>
        <v>4</v>
      </c>
      <c r="Q325"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26" spans="3:17" thickBot="1" x14ac:dyDescent="0.65">
      <c r="C326" s="154">
        <v>45313</v>
      </c>
      <c r="D326" s="155" t="s">
        <v>198</v>
      </c>
      <c r="E326" s="155" t="s">
        <v>101</v>
      </c>
      <c r="F326" s="156">
        <v>50</v>
      </c>
      <c r="G326" s="156">
        <v>25</v>
      </c>
      <c r="H326" s="157" t="s">
        <v>213</v>
      </c>
      <c r="I326" s="155"/>
      <c r="J326" s="215">
        <f>tbl_orders[[#This Row],[Purchased_Qty]]-tbl_orders[[#This Row],[Other Rep]]</f>
        <v>25</v>
      </c>
      <c r="K326" s="216">
        <f>YEAR(tbl_orders[[#This Row],[InvoiceDate]])</f>
        <v>2024</v>
      </c>
      <c r="L326" s="210" t="str">
        <f>TEXT(tbl_orders[[#This Row],[InvoiceDate]],"mmm")</f>
        <v>Jan</v>
      </c>
      <c r="M326" s="210">
        <f>SUBTOTAL(3,tbl_orders[[#This Row],[Facility]])</f>
        <v>1</v>
      </c>
      <c r="N326" s="210" t="str">
        <f>INDEX(
      tbl_Customers[Facility Type], MATCH(tbl_orders[[#This Row],[Facility]],tbl_Customers[Facility],0))</f>
        <v>Wholesale Pharmacies</v>
      </c>
      <c r="O32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26" s="210">
        <f>WEEKNUM(tbl_orders[[#This Row],[InvoiceDate]])</f>
        <v>4</v>
      </c>
      <c r="Q326"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27" spans="3:17" thickBot="1" x14ac:dyDescent="0.65">
      <c r="C327" s="154">
        <v>45313</v>
      </c>
      <c r="D327" s="155" t="s">
        <v>198</v>
      </c>
      <c r="E327" s="155" t="s">
        <v>102</v>
      </c>
      <c r="F327" s="156">
        <v>50</v>
      </c>
      <c r="G327" s="156">
        <v>25</v>
      </c>
      <c r="H327" s="157" t="s">
        <v>213</v>
      </c>
      <c r="I327" s="155"/>
      <c r="J327" s="215">
        <f>tbl_orders[[#This Row],[Purchased_Qty]]-tbl_orders[[#This Row],[Other Rep]]</f>
        <v>25</v>
      </c>
      <c r="K327" s="216">
        <f>YEAR(tbl_orders[[#This Row],[InvoiceDate]])</f>
        <v>2024</v>
      </c>
      <c r="L327" s="210" t="str">
        <f>TEXT(tbl_orders[[#This Row],[InvoiceDate]],"mmm")</f>
        <v>Jan</v>
      </c>
      <c r="M327" s="210">
        <f>SUBTOTAL(3,tbl_orders[[#This Row],[Facility]])</f>
        <v>1</v>
      </c>
      <c r="N327" s="210" t="str">
        <f>INDEX(
      tbl_Customers[Facility Type], MATCH(tbl_orders[[#This Row],[Facility]],tbl_Customers[Facility],0))</f>
        <v>Wholesale Pharmacies</v>
      </c>
      <c r="O32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27" s="210">
        <f>WEEKNUM(tbl_orders[[#This Row],[InvoiceDate]])</f>
        <v>4</v>
      </c>
      <c r="Q327"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28" spans="3:17" thickBot="1" x14ac:dyDescent="0.65">
      <c r="C328" s="154">
        <v>45314</v>
      </c>
      <c r="D328" s="155" t="s">
        <v>97</v>
      </c>
      <c r="E328" s="155" t="s">
        <v>102</v>
      </c>
      <c r="F328" s="156">
        <v>200</v>
      </c>
      <c r="G328" s="156"/>
      <c r="H328" s="157" t="s">
        <v>213</v>
      </c>
      <c r="I328" s="155"/>
      <c r="J328" s="215">
        <f>tbl_orders[[#This Row],[Purchased_Qty]]-tbl_orders[[#This Row],[Other Rep]]</f>
        <v>200</v>
      </c>
      <c r="K328" s="216">
        <f>YEAR(tbl_orders[[#This Row],[InvoiceDate]])</f>
        <v>2024</v>
      </c>
      <c r="L328" s="210" t="str">
        <f>TEXT(tbl_orders[[#This Row],[InvoiceDate]],"mmm")</f>
        <v>Jan</v>
      </c>
      <c r="M328" s="210">
        <f>SUBTOTAL(3,tbl_orders[[#This Row],[Facility]])</f>
        <v>1</v>
      </c>
      <c r="N328" s="210" t="str">
        <f>INDEX(
      tbl_Customers[Facility Type], MATCH(tbl_orders[[#This Row],[Facility]],tbl_Customers[Facility],0))</f>
        <v>Public Hospitals</v>
      </c>
      <c r="O32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28" s="210">
        <f>WEEKNUM(tbl_orders[[#This Row],[InvoiceDate]])</f>
        <v>4</v>
      </c>
      <c r="Q328"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29" spans="3:17" thickBot="1" x14ac:dyDescent="0.65">
      <c r="C329" s="154">
        <v>45314</v>
      </c>
      <c r="D329" s="155" t="s">
        <v>97</v>
      </c>
      <c r="E329" s="155" t="s">
        <v>36</v>
      </c>
      <c r="F329" s="156">
        <v>200</v>
      </c>
      <c r="G329" s="156"/>
      <c r="H329" s="157" t="s">
        <v>213</v>
      </c>
      <c r="I329" s="155"/>
      <c r="J329" s="215">
        <f>tbl_orders[[#This Row],[Purchased_Qty]]-tbl_orders[[#This Row],[Other Rep]]</f>
        <v>200</v>
      </c>
      <c r="K329" s="216">
        <f>YEAR(tbl_orders[[#This Row],[InvoiceDate]])</f>
        <v>2024</v>
      </c>
      <c r="L329" s="210" t="str">
        <f>TEXT(tbl_orders[[#This Row],[InvoiceDate]],"mmm")</f>
        <v>Jan</v>
      </c>
      <c r="M329" s="210">
        <f>SUBTOTAL(3,tbl_orders[[#This Row],[Facility]])</f>
        <v>1</v>
      </c>
      <c r="N329" s="210" t="str">
        <f>INDEX(
      tbl_Customers[Facility Type], MATCH(tbl_orders[[#This Row],[Facility]],tbl_Customers[Facility],0))</f>
        <v>Public Hospitals</v>
      </c>
      <c r="O32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29" s="210">
        <f>WEEKNUM(tbl_orders[[#This Row],[InvoiceDate]])</f>
        <v>4</v>
      </c>
      <c r="Q329"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30" spans="3:17" thickBot="1" x14ac:dyDescent="0.65">
      <c r="C330" s="154">
        <v>45314</v>
      </c>
      <c r="D330" s="148" t="s">
        <v>173</v>
      </c>
      <c r="E330" s="148" t="s">
        <v>102</v>
      </c>
      <c r="F330" s="149">
        <v>5</v>
      </c>
      <c r="G330" s="149"/>
      <c r="H330" s="150" t="s">
        <v>213</v>
      </c>
      <c r="I330" s="148"/>
      <c r="J330" s="214">
        <f>tbl_orders[[#This Row],[Purchased_Qty]]-tbl_orders[[#This Row],[Other Rep]]</f>
        <v>5</v>
      </c>
      <c r="K330" s="216">
        <f>YEAR(tbl_orders[[#This Row],[InvoiceDate]])</f>
        <v>2024</v>
      </c>
      <c r="L330" s="210" t="str">
        <f>TEXT(tbl_orders[[#This Row],[InvoiceDate]],"mmm")</f>
        <v>Jan</v>
      </c>
      <c r="M330" s="210">
        <f>SUBTOTAL(3,tbl_orders[[#This Row],[Facility]])</f>
        <v>1</v>
      </c>
      <c r="N330" s="210" t="str">
        <f>INDEX(
      tbl_Customers[Facility Type], MATCH(tbl_orders[[#This Row],[Facility]],tbl_Customers[Facility],0))</f>
        <v>Retail Pharmacies</v>
      </c>
      <c r="O33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30" s="210">
        <f>WEEKNUM(tbl_orders[[#This Row],[InvoiceDate]])</f>
        <v>4</v>
      </c>
      <c r="Q330"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31" spans="3:17" thickBot="1" x14ac:dyDescent="0.65">
      <c r="C331" s="154">
        <v>45315</v>
      </c>
      <c r="D331" s="155" t="s">
        <v>193</v>
      </c>
      <c r="E331" s="155" t="s">
        <v>101</v>
      </c>
      <c r="F331" s="156">
        <v>10</v>
      </c>
      <c r="G331" s="156"/>
      <c r="H331" s="150" t="s">
        <v>99</v>
      </c>
      <c r="I331" s="155"/>
      <c r="J331" s="215">
        <f>tbl_orders[[#This Row],[Purchased_Qty]]-tbl_orders[[#This Row],[Other Rep]]</f>
        <v>10</v>
      </c>
      <c r="K331" s="216">
        <f>YEAR(tbl_orders[[#This Row],[InvoiceDate]])</f>
        <v>2024</v>
      </c>
      <c r="L331" s="210" t="str">
        <f>TEXT(tbl_orders[[#This Row],[InvoiceDate]],"mmm")</f>
        <v>Jan</v>
      </c>
      <c r="M331" s="210">
        <f>SUBTOTAL(3,tbl_orders[[#This Row],[Facility]])</f>
        <v>1</v>
      </c>
      <c r="N331" s="210" t="str">
        <f>INDEX(
      tbl_Customers[Facility Type], MATCH(tbl_orders[[#This Row],[Facility]],tbl_Customers[Facility],0))</f>
        <v>Retail Pharmacies</v>
      </c>
      <c r="O33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31" s="210">
        <f>WEEKNUM(tbl_orders[[#This Row],[InvoiceDate]])</f>
        <v>4</v>
      </c>
      <c r="Q331"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32" spans="3:17" thickBot="1" x14ac:dyDescent="0.65">
      <c r="C332" s="154">
        <v>45315</v>
      </c>
      <c r="D332" s="155" t="s">
        <v>193</v>
      </c>
      <c r="E332" s="155" t="s">
        <v>100</v>
      </c>
      <c r="F332" s="156">
        <v>10</v>
      </c>
      <c r="G332" s="156"/>
      <c r="H332" s="157" t="s">
        <v>99</v>
      </c>
      <c r="I332" s="155" t="s">
        <v>782</v>
      </c>
      <c r="J332" s="215">
        <f>tbl_orders[[#This Row],[Purchased_Qty]]-tbl_orders[[#This Row],[Other Rep]]</f>
        <v>10</v>
      </c>
      <c r="K332" s="216">
        <f>YEAR(tbl_orders[[#This Row],[InvoiceDate]])</f>
        <v>2024</v>
      </c>
      <c r="L332" s="210" t="str">
        <f>TEXT(tbl_orders[[#This Row],[InvoiceDate]],"mmm")</f>
        <v>Jan</v>
      </c>
      <c r="M332" s="210">
        <f>SUBTOTAL(3,tbl_orders[[#This Row],[Facility]])</f>
        <v>1</v>
      </c>
      <c r="N332" s="210" t="str">
        <f>INDEX(
      tbl_Customers[Facility Type], MATCH(tbl_orders[[#This Row],[Facility]],tbl_Customers[Facility],0))</f>
        <v>Retail Pharmacies</v>
      </c>
      <c r="O33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32" s="210">
        <f>WEEKNUM(tbl_orders[[#This Row],[InvoiceDate]])</f>
        <v>4</v>
      </c>
      <c r="Q332"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33" spans="3:17" thickBot="1" x14ac:dyDescent="0.65">
      <c r="C333" s="154">
        <v>45315</v>
      </c>
      <c r="D333" s="155" t="s">
        <v>150</v>
      </c>
      <c r="E333" s="155" t="s">
        <v>36</v>
      </c>
      <c r="F333" s="156">
        <v>20</v>
      </c>
      <c r="G333" s="156"/>
      <c r="H333" s="157" t="s">
        <v>99</v>
      </c>
      <c r="I333" s="155"/>
      <c r="J333" s="215">
        <f>tbl_orders[[#This Row],[Purchased_Qty]]-tbl_orders[[#This Row],[Other Rep]]</f>
        <v>20</v>
      </c>
      <c r="K333" s="216">
        <f>YEAR(tbl_orders[[#This Row],[InvoiceDate]])</f>
        <v>2024</v>
      </c>
      <c r="L333" s="210" t="str">
        <f>TEXT(tbl_orders[[#This Row],[InvoiceDate]],"mmm")</f>
        <v>Jan</v>
      </c>
      <c r="M333" s="210">
        <f>SUBTOTAL(3,tbl_orders[[#This Row],[Facility]])</f>
        <v>1</v>
      </c>
      <c r="N333" s="210" t="str">
        <f>INDEX(
      tbl_Customers[Facility Type], MATCH(tbl_orders[[#This Row],[Facility]],tbl_Customers[Facility],0))</f>
        <v>Public Hospitals</v>
      </c>
      <c r="O33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33" s="210">
        <f>WEEKNUM(tbl_orders[[#This Row],[InvoiceDate]])</f>
        <v>4</v>
      </c>
      <c r="Q333"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34" spans="3:17" thickBot="1" x14ac:dyDescent="0.65">
      <c r="C334" s="154">
        <v>45316</v>
      </c>
      <c r="D334" s="155" t="s">
        <v>92</v>
      </c>
      <c r="E334" s="155" t="s">
        <v>102</v>
      </c>
      <c r="F334" s="156">
        <v>100</v>
      </c>
      <c r="G334" s="156"/>
      <c r="H334" s="157" t="s">
        <v>99</v>
      </c>
      <c r="I334" s="155"/>
      <c r="J334" s="215">
        <f>tbl_orders[[#This Row],[Purchased_Qty]]-tbl_orders[[#This Row],[Other Rep]]</f>
        <v>100</v>
      </c>
      <c r="K334" s="216">
        <f>YEAR(tbl_orders[[#This Row],[InvoiceDate]])</f>
        <v>2024</v>
      </c>
      <c r="L334" s="210" t="str">
        <f>TEXT(tbl_orders[[#This Row],[InvoiceDate]],"mmm")</f>
        <v>Jan</v>
      </c>
      <c r="M334" s="210">
        <f>SUBTOTAL(3,tbl_orders[[#This Row],[Facility]])</f>
        <v>1</v>
      </c>
      <c r="N334" s="210" t="str">
        <f>INDEX(
      tbl_Customers[Facility Type], MATCH(tbl_orders[[#This Row],[Facility]],tbl_Customers[Facility],0))</f>
        <v>Retail Pharmacies</v>
      </c>
      <c r="O33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34" s="210">
        <f>WEEKNUM(tbl_orders[[#This Row],[InvoiceDate]])</f>
        <v>4</v>
      </c>
      <c r="Q334" s="217">
        <f ca="1">IF(
   tbl_orders[[#This Row],[Week]] = 53,
    IF(
        MONTH(DATE(YEAR(TODAY()), 12, 31)) = 12,
        DATE(YEAR(TODAY()), 12, 31 - WEEKDAY(DATE(YEAR(TODAY()), 12, 31)) + 1),
        DATE(YEAR(TODAY()), 1,tbl_orders[[#This Row],[Week]] * 7 - 2 - WEEKDAY(DATE(YEAR(TODAY()), 1, 1)))
    ),
    DATE(YEAR(TODAY()), 1,tbl_orders[[#This Row],[Week]] * 7 - 2 - WEEKDAY(DATE(YEAR(TODAY()), 1, 1)))
)</f>
        <v>45315</v>
      </c>
    </row>
    <row r="335" spans="3:17" thickBot="1" x14ac:dyDescent="0.65">
      <c r="C335" s="154">
        <v>45320</v>
      </c>
      <c r="D335" s="155" t="s">
        <v>750</v>
      </c>
      <c r="E335" s="155" t="s">
        <v>100</v>
      </c>
      <c r="F335" s="156">
        <v>15</v>
      </c>
      <c r="G335" s="156"/>
      <c r="H335" s="157" t="s">
        <v>99</v>
      </c>
      <c r="I335" s="155"/>
      <c r="J335" s="215">
        <f>tbl_orders[[#This Row],[Purchased_Qty]]-tbl_orders[[#This Row],[Other Rep]]</f>
        <v>15</v>
      </c>
      <c r="K335" s="216">
        <f>YEAR(tbl_orders[[#This Row],[InvoiceDate]])</f>
        <v>2024</v>
      </c>
      <c r="L335" s="210" t="str">
        <f>TEXT(tbl_orders[[#This Row],[InvoiceDate]],"mmm")</f>
        <v>Jan</v>
      </c>
      <c r="M335" s="210">
        <f>SUBTOTAL(3,tbl_orders[[#This Row],[Facility]])</f>
        <v>1</v>
      </c>
      <c r="N335" s="210" t="str">
        <f>INDEX(
      tbl_Customers[Facility Type], MATCH(tbl_orders[[#This Row],[Facility]],tbl_Customers[Facility],0))</f>
        <v>Retail Pharmacies</v>
      </c>
      <c r="O33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35" s="210">
        <f>WEEKNUM(tbl_orders[[#This Row],[InvoiceDate]])</f>
        <v>5</v>
      </c>
      <c r="Q335"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36" spans="3:17" thickBot="1" x14ac:dyDescent="0.65">
      <c r="C336" s="154">
        <v>45320</v>
      </c>
      <c r="D336" s="155" t="s">
        <v>750</v>
      </c>
      <c r="E336" s="155" t="s">
        <v>101</v>
      </c>
      <c r="F336" s="156">
        <v>15</v>
      </c>
      <c r="G336" s="156"/>
      <c r="H336" s="157" t="s">
        <v>99</v>
      </c>
      <c r="I336" s="155"/>
      <c r="J336" s="215">
        <f>tbl_orders[[#This Row],[Purchased_Qty]]-tbl_orders[[#This Row],[Other Rep]]</f>
        <v>15</v>
      </c>
      <c r="K336" s="216">
        <f>YEAR(tbl_orders[[#This Row],[InvoiceDate]])</f>
        <v>2024</v>
      </c>
      <c r="L336" s="210" t="str">
        <f>TEXT(tbl_orders[[#This Row],[InvoiceDate]],"mmm")</f>
        <v>Jan</v>
      </c>
      <c r="M336" s="210">
        <f>SUBTOTAL(3,tbl_orders[[#This Row],[Facility]])</f>
        <v>1</v>
      </c>
      <c r="N336" s="210" t="str">
        <f>INDEX(
      tbl_Customers[Facility Type], MATCH(tbl_orders[[#This Row],[Facility]],tbl_Customers[Facility],0))</f>
        <v>Retail Pharmacies</v>
      </c>
      <c r="O33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36" s="210">
        <f>WEEKNUM(tbl_orders[[#This Row],[InvoiceDate]])</f>
        <v>5</v>
      </c>
      <c r="Q336"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37" spans="3:17" thickBot="1" x14ac:dyDescent="0.65">
      <c r="C337" s="154">
        <v>45320</v>
      </c>
      <c r="D337" s="155" t="s">
        <v>750</v>
      </c>
      <c r="E337" s="155" t="s">
        <v>102</v>
      </c>
      <c r="F337" s="156">
        <v>15</v>
      </c>
      <c r="G337" s="156"/>
      <c r="H337" s="157" t="s">
        <v>99</v>
      </c>
      <c r="I337" s="155"/>
      <c r="J337" s="215">
        <f>tbl_orders[[#This Row],[Purchased_Qty]]-tbl_orders[[#This Row],[Other Rep]]</f>
        <v>15</v>
      </c>
      <c r="K337" s="216">
        <f>YEAR(tbl_orders[[#This Row],[InvoiceDate]])</f>
        <v>2024</v>
      </c>
      <c r="L337" s="210" t="str">
        <f>TEXT(tbl_orders[[#This Row],[InvoiceDate]],"mmm")</f>
        <v>Jan</v>
      </c>
      <c r="M337" s="210">
        <f>SUBTOTAL(3,tbl_orders[[#This Row],[Facility]])</f>
        <v>1</v>
      </c>
      <c r="N337" s="210" t="str">
        <f>INDEX(
      tbl_Customers[Facility Type], MATCH(tbl_orders[[#This Row],[Facility]],tbl_Customers[Facility],0))</f>
        <v>Retail Pharmacies</v>
      </c>
      <c r="O33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37" s="210">
        <f>WEEKNUM(tbl_orders[[#This Row],[InvoiceDate]])</f>
        <v>5</v>
      </c>
      <c r="Q337"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38" spans="3:17" thickBot="1" x14ac:dyDescent="0.65">
      <c r="C338" s="185">
        <v>45320</v>
      </c>
      <c r="D338" s="155" t="s">
        <v>146</v>
      </c>
      <c r="E338" s="155" t="s">
        <v>36</v>
      </c>
      <c r="F338" s="156">
        <v>60</v>
      </c>
      <c r="G338" s="156"/>
      <c r="H338" s="157" t="s">
        <v>99</v>
      </c>
      <c r="I338" s="155"/>
      <c r="J338" s="215">
        <f>tbl_orders[[#This Row],[Purchased_Qty]]-tbl_orders[[#This Row],[Other Rep]]</f>
        <v>60</v>
      </c>
      <c r="K338" s="216">
        <f>YEAR(tbl_orders[[#This Row],[InvoiceDate]])</f>
        <v>2024</v>
      </c>
      <c r="L338" s="210" t="str">
        <f>TEXT(tbl_orders[[#This Row],[InvoiceDate]],"mmm")</f>
        <v>Jan</v>
      </c>
      <c r="M338" s="210">
        <f>SUBTOTAL(3,tbl_orders[[#This Row],[Facility]])</f>
        <v>1</v>
      </c>
      <c r="N338" s="210" t="str">
        <f>INDEX(
      tbl_Customers[Facility Type], MATCH(tbl_orders[[#This Row],[Facility]],tbl_Customers[Facility],0))</f>
        <v>Private Hospitals</v>
      </c>
      <c r="O33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38" s="210">
        <f>WEEKNUM(tbl_orders[[#This Row],[InvoiceDate]])</f>
        <v>5</v>
      </c>
      <c r="Q338"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39" spans="3:17" thickBot="1" x14ac:dyDescent="0.65">
      <c r="C339" s="154">
        <v>45320</v>
      </c>
      <c r="D339" s="155" t="s">
        <v>138</v>
      </c>
      <c r="E339" s="155" t="s">
        <v>102</v>
      </c>
      <c r="F339" s="156">
        <v>50</v>
      </c>
      <c r="G339" s="156"/>
      <c r="H339" s="157" t="s">
        <v>99</v>
      </c>
      <c r="I339" s="155" t="s">
        <v>770</v>
      </c>
      <c r="J339" s="215">
        <f>tbl_orders[[#This Row],[Purchased_Qty]]-tbl_orders[[#This Row],[Other Rep]]</f>
        <v>50</v>
      </c>
      <c r="K339" s="216">
        <f>YEAR(tbl_orders[[#This Row],[InvoiceDate]])</f>
        <v>2024</v>
      </c>
      <c r="L339" s="210" t="str">
        <f>TEXT(tbl_orders[[#This Row],[InvoiceDate]],"mmm")</f>
        <v>Jan</v>
      </c>
      <c r="M339" s="210">
        <f>SUBTOTAL(3,tbl_orders[[#This Row],[Facility]])</f>
        <v>1</v>
      </c>
      <c r="N339" s="210" t="str">
        <f>INDEX(
      tbl_Customers[Facility Type], MATCH(tbl_orders[[#This Row],[Facility]],tbl_Customers[Facility],0))</f>
        <v>Public Hospitals</v>
      </c>
      <c r="O33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39" s="210">
        <f>WEEKNUM(tbl_orders[[#This Row],[InvoiceDate]])</f>
        <v>5</v>
      </c>
      <c r="Q339"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40" spans="3:17" thickBot="1" x14ac:dyDescent="0.65">
      <c r="C340" s="154">
        <v>45321</v>
      </c>
      <c r="D340" s="155" t="s">
        <v>768</v>
      </c>
      <c r="E340" s="155" t="s">
        <v>100</v>
      </c>
      <c r="F340" s="156">
        <v>3</v>
      </c>
      <c r="G340" s="156"/>
      <c r="H340" s="157" t="s">
        <v>99</v>
      </c>
      <c r="I340" s="155" t="s">
        <v>769</v>
      </c>
      <c r="J340" s="215">
        <f>tbl_orders[[#This Row],[Purchased_Qty]]-tbl_orders[[#This Row],[Other Rep]]</f>
        <v>3</v>
      </c>
      <c r="K340" s="216">
        <f>YEAR(tbl_orders[[#This Row],[InvoiceDate]])</f>
        <v>2024</v>
      </c>
      <c r="L340" s="210" t="str">
        <f>TEXT(tbl_orders[[#This Row],[InvoiceDate]],"mmm")</f>
        <v>Jan</v>
      </c>
      <c r="M340" s="210">
        <f>SUBTOTAL(3,tbl_orders[[#This Row],[Facility]])</f>
        <v>1</v>
      </c>
      <c r="N340" s="210" t="str">
        <f>INDEX(
      tbl_Customers[Facility Type], MATCH(tbl_orders[[#This Row],[Facility]],tbl_Customers[Facility],0))</f>
        <v>Retail Pharmacies</v>
      </c>
      <c r="O34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40" s="210">
        <f>WEEKNUM(tbl_orders[[#This Row],[InvoiceDate]])</f>
        <v>5</v>
      </c>
      <c r="Q340"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41" spans="3:17" thickBot="1" x14ac:dyDescent="0.65">
      <c r="C341" s="154">
        <v>45321</v>
      </c>
      <c r="D341" s="155" t="s">
        <v>768</v>
      </c>
      <c r="E341" s="155" t="s">
        <v>101</v>
      </c>
      <c r="F341" s="156">
        <v>3</v>
      </c>
      <c r="G341" s="156"/>
      <c r="H341" s="157" t="s">
        <v>99</v>
      </c>
      <c r="I341" s="155" t="s">
        <v>769</v>
      </c>
      <c r="J341" s="215">
        <f>tbl_orders[[#This Row],[Purchased_Qty]]-tbl_orders[[#This Row],[Other Rep]]</f>
        <v>3</v>
      </c>
      <c r="K341" s="216">
        <f>YEAR(tbl_orders[[#This Row],[InvoiceDate]])</f>
        <v>2024</v>
      </c>
      <c r="L341" s="210" t="str">
        <f>TEXT(tbl_orders[[#This Row],[InvoiceDate]],"mmm")</f>
        <v>Jan</v>
      </c>
      <c r="M341" s="210">
        <f>SUBTOTAL(3,tbl_orders[[#This Row],[Facility]])</f>
        <v>1</v>
      </c>
      <c r="N341" s="210" t="str">
        <f>INDEX(
      tbl_Customers[Facility Type], MATCH(tbl_orders[[#This Row],[Facility]],tbl_Customers[Facility],0))</f>
        <v>Retail Pharmacies</v>
      </c>
      <c r="O34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41" s="210">
        <f>WEEKNUM(tbl_orders[[#This Row],[InvoiceDate]])</f>
        <v>5</v>
      </c>
      <c r="Q341"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42" spans="3:17" thickBot="1" x14ac:dyDescent="0.65">
      <c r="C342" s="154">
        <v>45322</v>
      </c>
      <c r="D342" s="155" t="s">
        <v>96</v>
      </c>
      <c r="E342" s="155" t="s">
        <v>36</v>
      </c>
      <c r="F342" s="156">
        <v>10</v>
      </c>
      <c r="G342" s="156"/>
      <c r="H342" s="157" t="s">
        <v>213</v>
      </c>
      <c r="I342" s="155"/>
      <c r="J342" s="215">
        <f>tbl_orders[[#This Row],[Purchased_Qty]]-tbl_orders[[#This Row],[Other Rep]]</f>
        <v>10</v>
      </c>
      <c r="K342" s="216">
        <f>YEAR(tbl_orders[[#This Row],[InvoiceDate]])</f>
        <v>2024</v>
      </c>
      <c r="L342" s="210" t="str">
        <f>TEXT(tbl_orders[[#This Row],[InvoiceDate]],"mmm")</f>
        <v>Jan</v>
      </c>
      <c r="M342" s="210">
        <f>SUBTOTAL(3,tbl_orders[[#This Row],[Facility]])</f>
        <v>1</v>
      </c>
      <c r="N342" s="210" t="str">
        <f>INDEX(
      tbl_Customers[Facility Type], MATCH(tbl_orders[[#This Row],[Facility]],tbl_Customers[Facility],0))</f>
        <v>Retail Pharmacies</v>
      </c>
      <c r="O34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42" s="210">
        <f>WEEKNUM(tbl_orders[[#This Row],[InvoiceDate]])</f>
        <v>5</v>
      </c>
      <c r="Q342"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43" spans="3:17" thickBot="1" x14ac:dyDescent="0.65">
      <c r="C343" s="154">
        <v>45322</v>
      </c>
      <c r="D343" s="155" t="s">
        <v>199</v>
      </c>
      <c r="E343" s="155" t="s">
        <v>36</v>
      </c>
      <c r="F343" s="156">
        <v>100</v>
      </c>
      <c r="G343" s="156">
        <v>50</v>
      </c>
      <c r="H343" s="157" t="s">
        <v>213</v>
      </c>
      <c r="I343" s="155"/>
      <c r="J343" s="215">
        <f>tbl_orders[[#This Row],[Purchased_Qty]]-tbl_orders[[#This Row],[Other Rep]]</f>
        <v>50</v>
      </c>
      <c r="K343" s="216">
        <f>YEAR(tbl_orders[[#This Row],[InvoiceDate]])</f>
        <v>2024</v>
      </c>
      <c r="L343" s="210" t="str">
        <f>TEXT(tbl_orders[[#This Row],[InvoiceDate]],"mmm")</f>
        <v>Jan</v>
      </c>
      <c r="M343" s="210">
        <f>SUBTOTAL(3,tbl_orders[[#This Row],[Facility]])</f>
        <v>1</v>
      </c>
      <c r="N343" s="210" t="str">
        <f>INDEX(
      tbl_Customers[Facility Type], MATCH(tbl_orders[[#This Row],[Facility]],tbl_Customers[Facility],0))</f>
        <v>Wholesale Pharmacies</v>
      </c>
      <c r="O34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43" s="210">
        <f>WEEKNUM(tbl_orders[[#This Row],[InvoiceDate]])</f>
        <v>5</v>
      </c>
      <c r="Q343"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44" spans="3:17" thickBot="1" x14ac:dyDescent="0.65">
      <c r="C344" s="154">
        <v>45322</v>
      </c>
      <c r="D344" s="155" t="s">
        <v>199</v>
      </c>
      <c r="E344" s="155" t="s">
        <v>102</v>
      </c>
      <c r="F344" s="156">
        <v>336</v>
      </c>
      <c r="G344" s="156">
        <v>168</v>
      </c>
      <c r="H344" s="157" t="s">
        <v>213</v>
      </c>
      <c r="I344" s="155"/>
      <c r="J344" s="215">
        <f>tbl_orders[[#This Row],[Purchased_Qty]]-tbl_orders[[#This Row],[Other Rep]]</f>
        <v>168</v>
      </c>
      <c r="K344" s="216">
        <f>YEAR(tbl_orders[[#This Row],[InvoiceDate]])</f>
        <v>2024</v>
      </c>
      <c r="L344" s="210" t="str">
        <f>TEXT(tbl_orders[[#This Row],[InvoiceDate]],"mmm")</f>
        <v>Jan</v>
      </c>
      <c r="M344" s="210">
        <f>SUBTOTAL(3,tbl_orders[[#This Row],[Facility]])</f>
        <v>1</v>
      </c>
      <c r="N344" s="210" t="str">
        <f>INDEX(
      tbl_Customers[Facility Type], MATCH(tbl_orders[[#This Row],[Facility]],tbl_Customers[Facility],0))</f>
        <v>Wholesale Pharmacies</v>
      </c>
      <c r="O34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44" s="210">
        <f>WEEKNUM(tbl_orders[[#This Row],[InvoiceDate]])</f>
        <v>5</v>
      </c>
      <c r="Q344"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45" spans="3:17" thickBot="1" x14ac:dyDescent="0.65">
      <c r="C345" s="154">
        <v>45324</v>
      </c>
      <c r="D345" s="155" t="s">
        <v>208</v>
      </c>
      <c r="E345" s="155" t="s">
        <v>36</v>
      </c>
      <c r="F345" s="156">
        <v>10</v>
      </c>
      <c r="G345" s="156"/>
      <c r="H345" s="157" t="s">
        <v>99</v>
      </c>
      <c r="I345" s="155"/>
      <c r="J345" s="215">
        <f>tbl_orders[[#This Row],[Purchased_Qty]]-tbl_orders[[#This Row],[Other Rep]]</f>
        <v>10</v>
      </c>
      <c r="K345" s="216">
        <f>YEAR(tbl_orders[[#This Row],[InvoiceDate]])</f>
        <v>2024</v>
      </c>
      <c r="L345" s="210" t="str">
        <f>TEXT(tbl_orders[[#This Row],[InvoiceDate]],"mmm")</f>
        <v>Feb</v>
      </c>
      <c r="M345" s="210">
        <f>SUBTOTAL(3,tbl_orders[[#This Row],[Facility]])</f>
        <v>1</v>
      </c>
      <c r="N345" s="210" t="str">
        <f>INDEX(
      tbl_Customers[Facility Type], MATCH(tbl_orders[[#This Row],[Facility]],tbl_Customers[Facility],0))</f>
        <v>Wholesale Pharmacies</v>
      </c>
      <c r="O34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45" s="210">
        <f>WEEKNUM(tbl_orders[[#This Row],[InvoiceDate]])</f>
        <v>5</v>
      </c>
      <c r="Q345"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46" spans="3:17" thickBot="1" x14ac:dyDescent="0.65">
      <c r="C346" s="154">
        <v>45324</v>
      </c>
      <c r="D346" s="155" t="s">
        <v>206</v>
      </c>
      <c r="E346" s="155" t="s">
        <v>36</v>
      </c>
      <c r="F346" s="156">
        <v>20</v>
      </c>
      <c r="G346" s="156"/>
      <c r="H346" s="157" t="s">
        <v>99</v>
      </c>
      <c r="I346" s="155"/>
      <c r="J346" s="215">
        <f>tbl_orders[[#This Row],[Purchased_Qty]]-tbl_orders[[#This Row],[Other Rep]]</f>
        <v>20</v>
      </c>
      <c r="K346" s="216">
        <f>YEAR(tbl_orders[[#This Row],[InvoiceDate]])</f>
        <v>2024</v>
      </c>
      <c r="L346" s="210" t="str">
        <f>TEXT(tbl_orders[[#This Row],[InvoiceDate]],"mmm")</f>
        <v>Feb</v>
      </c>
      <c r="M346" s="210">
        <f>SUBTOTAL(3,tbl_orders[[#This Row],[Facility]])</f>
        <v>1</v>
      </c>
      <c r="N346" s="210" t="str">
        <f>INDEX(
      tbl_Customers[Facility Type], MATCH(tbl_orders[[#This Row],[Facility]],tbl_Customers[Facility],0))</f>
        <v>Wholesale Pharmacies</v>
      </c>
      <c r="O34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46" s="210">
        <f>WEEKNUM(tbl_orders[[#This Row],[InvoiceDate]])</f>
        <v>5</v>
      </c>
      <c r="Q346"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47" spans="3:17" thickBot="1" x14ac:dyDescent="0.65">
      <c r="C347" s="154">
        <v>45324</v>
      </c>
      <c r="D347" s="155" t="s">
        <v>128</v>
      </c>
      <c r="E347" s="155" t="s">
        <v>36</v>
      </c>
      <c r="F347" s="156">
        <v>30</v>
      </c>
      <c r="G347" s="156"/>
      <c r="H347" s="157" t="s">
        <v>213</v>
      </c>
      <c r="I347" s="155"/>
      <c r="J347" s="215">
        <f>tbl_orders[[#This Row],[Purchased_Qty]]-tbl_orders[[#This Row],[Other Rep]]</f>
        <v>30</v>
      </c>
      <c r="K347" s="216">
        <f>YEAR(tbl_orders[[#This Row],[InvoiceDate]])</f>
        <v>2024</v>
      </c>
      <c r="L347" s="210" t="str">
        <f>TEXT(tbl_orders[[#This Row],[InvoiceDate]],"mmm")</f>
        <v>Feb</v>
      </c>
      <c r="M347" s="210">
        <f>SUBTOTAL(3,tbl_orders[[#This Row],[Facility]])</f>
        <v>1</v>
      </c>
      <c r="N347" s="210" t="str">
        <f>INDEX(
      tbl_Customers[Facility Type], MATCH(tbl_orders[[#This Row],[Facility]],tbl_Customers[Facility],0))</f>
        <v>Private Hospitals</v>
      </c>
      <c r="O34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47" s="210">
        <f>WEEKNUM(tbl_orders[[#This Row],[InvoiceDate]])</f>
        <v>5</v>
      </c>
      <c r="Q347"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48" spans="3:17" thickBot="1" x14ac:dyDescent="0.65">
      <c r="C348" s="154">
        <v>45325</v>
      </c>
      <c r="D348" s="155" t="s">
        <v>193</v>
      </c>
      <c r="E348" s="155" t="s">
        <v>36</v>
      </c>
      <c r="F348" s="156">
        <v>5</v>
      </c>
      <c r="G348" s="156"/>
      <c r="H348" s="157" t="s">
        <v>99</v>
      </c>
      <c r="I348" s="155" t="s">
        <v>767</v>
      </c>
      <c r="J348" s="215">
        <f>tbl_orders[[#This Row],[Purchased_Qty]]-tbl_orders[[#This Row],[Other Rep]]</f>
        <v>5</v>
      </c>
      <c r="K348" s="216">
        <f>YEAR(tbl_orders[[#This Row],[InvoiceDate]])</f>
        <v>2024</v>
      </c>
      <c r="L348" s="210" t="str">
        <f>TEXT(tbl_orders[[#This Row],[InvoiceDate]],"mmm")</f>
        <v>Feb</v>
      </c>
      <c r="M348" s="210">
        <f>SUBTOTAL(3,tbl_orders[[#This Row],[Facility]])</f>
        <v>1</v>
      </c>
      <c r="N348" s="210" t="str">
        <f>INDEX(
      tbl_Customers[Facility Type], MATCH(tbl_orders[[#This Row],[Facility]],tbl_Customers[Facility],0))</f>
        <v>Retail Pharmacies</v>
      </c>
      <c r="O34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48" s="210">
        <f>WEEKNUM(tbl_orders[[#This Row],[InvoiceDate]])</f>
        <v>5</v>
      </c>
      <c r="Q348"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49" spans="3:17" thickBot="1" x14ac:dyDescent="0.65">
      <c r="C349" s="154">
        <v>45325</v>
      </c>
      <c r="D349" s="155" t="s">
        <v>193</v>
      </c>
      <c r="E349" s="155" t="s">
        <v>100</v>
      </c>
      <c r="F349" s="156">
        <v>2</v>
      </c>
      <c r="G349" s="156"/>
      <c r="H349" s="157" t="s">
        <v>99</v>
      </c>
      <c r="I349" s="155" t="s">
        <v>767</v>
      </c>
      <c r="J349" s="215">
        <f>tbl_orders[[#This Row],[Purchased_Qty]]-tbl_orders[[#This Row],[Other Rep]]</f>
        <v>2</v>
      </c>
      <c r="K349" s="216">
        <f>YEAR(tbl_orders[[#This Row],[InvoiceDate]])</f>
        <v>2024</v>
      </c>
      <c r="L349" s="210" t="str">
        <f>TEXT(tbl_orders[[#This Row],[InvoiceDate]],"mmm")</f>
        <v>Feb</v>
      </c>
      <c r="M349" s="210">
        <f>SUBTOTAL(3,tbl_orders[[#This Row],[Facility]])</f>
        <v>1</v>
      </c>
      <c r="N349" s="210" t="str">
        <f>INDEX(
      tbl_Customers[Facility Type], MATCH(tbl_orders[[#This Row],[Facility]],tbl_Customers[Facility],0))</f>
        <v>Retail Pharmacies</v>
      </c>
      <c r="O349"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49" s="210">
        <f>WEEKNUM(tbl_orders[[#This Row],[InvoiceDate]])</f>
        <v>5</v>
      </c>
      <c r="Q349"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50" spans="3:17" thickBot="1" x14ac:dyDescent="0.65">
      <c r="C350" s="154">
        <v>45325</v>
      </c>
      <c r="D350" s="155" t="s">
        <v>193</v>
      </c>
      <c r="E350" s="155" t="s">
        <v>101</v>
      </c>
      <c r="F350" s="156">
        <v>2</v>
      </c>
      <c r="G350" s="156"/>
      <c r="H350" s="157" t="s">
        <v>99</v>
      </c>
      <c r="I350" s="155" t="s">
        <v>767</v>
      </c>
      <c r="J350" s="215">
        <f>tbl_orders[[#This Row],[Purchased_Qty]]-tbl_orders[[#This Row],[Other Rep]]</f>
        <v>2</v>
      </c>
      <c r="K350" s="216">
        <f>YEAR(tbl_orders[[#This Row],[InvoiceDate]])</f>
        <v>2024</v>
      </c>
      <c r="L350" s="210" t="str">
        <f>TEXT(tbl_orders[[#This Row],[InvoiceDate]],"mmm")</f>
        <v>Feb</v>
      </c>
      <c r="M350" s="210">
        <f>SUBTOTAL(3,tbl_orders[[#This Row],[Facility]])</f>
        <v>1</v>
      </c>
      <c r="N350" s="210" t="str">
        <f>INDEX(
      tbl_Customers[Facility Type], MATCH(tbl_orders[[#This Row],[Facility]],tbl_Customers[Facility],0))</f>
        <v>Retail Pharmacies</v>
      </c>
      <c r="O350"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50" s="210">
        <f>WEEKNUM(tbl_orders[[#This Row],[InvoiceDate]])</f>
        <v>5</v>
      </c>
      <c r="Q350"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51" spans="3:17" thickBot="1" x14ac:dyDescent="0.65">
      <c r="C351" s="154">
        <v>45325</v>
      </c>
      <c r="D351" s="155" t="s">
        <v>597</v>
      </c>
      <c r="E351" s="155" t="s">
        <v>102</v>
      </c>
      <c r="F351" s="156">
        <v>20</v>
      </c>
      <c r="G351" s="156"/>
      <c r="H351" s="157" t="s">
        <v>99</v>
      </c>
      <c r="I351" s="155"/>
      <c r="J351" s="215">
        <f>tbl_orders[[#This Row],[Purchased_Qty]]-tbl_orders[[#This Row],[Other Rep]]</f>
        <v>20</v>
      </c>
      <c r="K351" s="216">
        <f>YEAR(tbl_orders[[#This Row],[InvoiceDate]])</f>
        <v>2024</v>
      </c>
      <c r="L351" s="210" t="str">
        <f>TEXT(tbl_orders[[#This Row],[InvoiceDate]],"mmm")</f>
        <v>Feb</v>
      </c>
      <c r="M351" s="210">
        <f>SUBTOTAL(3,tbl_orders[[#This Row],[Facility]])</f>
        <v>1</v>
      </c>
      <c r="N351" s="210" t="str">
        <f>INDEX(
      tbl_Customers[Facility Type], MATCH(tbl_orders[[#This Row],[Facility]],tbl_Customers[Facility],0))</f>
        <v>Retail Pharmacies</v>
      </c>
      <c r="O351"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Jan</v>
      </c>
      <c r="P351" s="210">
        <f>WEEKNUM(tbl_orders[[#This Row],[InvoiceDate]])</f>
        <v>5</v>
      </c>
      <c r="Q351" s="217">
        <f ca="1">IF(
   tbl_orders[[#This Row],[Week]] = 53,
    IF(
        MONTH(DATE(YEAR(TODAY()), 12, 31)) = 12,
        DATE(YEAR(TODAY()), 12, 31 - WEEKDAY(DATE(YEAR(TODAY()), 12, 31)) + 1),
        DATE(YEAR(TODAY()), 1,tbl_orders[[#This Row],[Week]] * 7 - 2 - WEEKDAY(DATE(YEAR(TODAY()), 1, 1)))
    ),
    DATE(YEAR(TODAY()), 1,tbl_orders[[#This Row],[Week]] * 7 - 2 - WEEKDAY(DATE(YEAR(TODAY()), 1, 1)))
)</f>
        <v>45322</v>
      </c>
    </row>
    <row r="352" spans="3:17" thickBot="1" x14ac:dyDescent="0.65">
      <c r="C352" s="154">
        <v>45329</v>
      </c>
      <c r="D352" s="155" t="s">
        <v>196</v>
      </c>
      <c r="E352" s="155" t="s">
        <v>102</v>
      </c>
      <c r="F352" s="156">
        <v>200</v>
      </c>
      <c r="G352" s="156">
        <v>100</v>
      </c>
      <c r="H352" s="157" t="s">
        <v>213</v>
      </c>
      <c r="I352" s="155"/>
      <c r="J352" s="215">
        <f>tbl_orders[[#This Row],[Purchased_Qty]]-tbl_orders[[#This Row],[Other Rep]]</f>
        <v>100</v>
      </c>
      <c r="K352" s="216">
        <f>YEAR(tbl_orders[[#This Row],[InvoiceDate]])</f>
        <v>2024</v>
      </c>
      <c r="L352" s="210" t="str">
        <f>TEXT(tbl_orders[[#This Row],[InvoiceDate]],"mmm")</f>
        <v>Feb</v>
      </c>
      <c r="M352" s="210">
        <f>SUBTOTAL(3,tbl_orders[[#This Row],[Facility]])</f>
        <v>1</v>
      </c>
      <c r="N352" s="210" t="str">
        <f>INDEX(
      tbl_Customers[Facility Type], MATCH(tbl_orders[[#This Row],[Facility]],tbl_Customers[Facility],0))</f>
        <v>Wholesale Pharmacies</v>
      </c>
      <c r="O352"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352" s="210">
        <f>WEEKNUM(tbl_orders[[#This Row],[InvoiceDate]])</f>
        <v>6</v>
      </c>
      <c r="Q352" s="217">
        <f ca="1">IF(
   tbl_orders[[#This Row],[Week]] = 53,
    IF(
        MONTH(DATE(YEAR(TODAY()), 12, 31)) = 12,
        DATE(YEAR(TODAY()), 12, 31 - WEEKDAY(DATE(YEAR(TODAY()), 12, 31)) + 1),
        DATE(YEAR(TODAY()), 1,tbl_orders[[#This Row],[Week]] * 7 - 2 - WEEKDAY(DATE(YEAR(TODAY()), 1, 1)))
    ),
    DATE(YEAR(TODAY()), 1,tbl_orders[[#This Row],[Week]] * 7 - 2 - WEEKDAY(DATE(YEAR(TODAY()), 1, 1)))
)</f>
        <v>45329</v>
      </c>
    </row>
    <row r="353" spans="3:17" thickBot="1" x14ac:dyDescent="0.65">
      <c r="C353" s="154">
        <v>45331</v>
      </c>
      <c r="D353" s="155" t="s">
        <v>96</v>
      </c>
      <c r="E353" s="155" t="s">
        <v>36</v>
      </c>
      <c r="F353" s="156">
        <v>50</v>
      </c>
      <c r="G353" s="156">
        <v>25</v>
      </c>
      <c r="H353" s="157" t="s">
        <v>99</v>
      </c>
      <c r="I353" s="155"/>
      <c r="J353" s="215">
        <f>tbl_orders[[#This Row],[Purchased_Qty]]-tbl_orders[[#This Row],[Other Rep]]</f>
        <v>25</v>
      </c>
      <c r="K353" s="216">
        <f>YEAR(tbl_orders[[#This Row],[InvoiceDate]])</f>
        <v>2024</v>
      </c>
      <c r="L353" s="210" t="str">
        <f>TEXT(tbl_orders[[#This Row],[InvoiceDate]],"mmm")</f>
        <v>Feb</v>
      </c>
      <c r="M353" s="210">
        <f>SUBTOTAL(3,tbl_orders[[#This Row],[Facility]])</f>
        <v>1</v>
      </c>
      <c r="N353" s="210" t="str">
        <f>INDEX(
      tbl_Customers[Facility Type], MATCH(tbl_orders[[#This Row],[Facility]],tbl_Customers[Facility],0))</f>
        <v>Retail Pharmacies</v>
      </c>
      <c r="O353"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353" s="210">
        <f>WEEKNUM(tbl_orders[[#This Row],[InvoiceDate]])</f>
        <v>6</v>
      </c>
      <c r="Q353" s="217">
        <f ca="1">IF(
   tbl_orders[[#This Row],[Week]] = 53,
    IF(
        MONTH(DATE(YEAR(TODAY()), 12, 31)) = 12,
        DATE(YEAR(TODAY()), 12, 31 - WEEKDAY(DATE(YEAR(TODAY()), 12, 31)) + 1),
        DATE(YEAR(TODAY()), 1,tbl_orders[[#This Row],[Week]] * 7 - 2 - WEEKDAY(DATE(YEAR(TODAY()), 1, 1)))
    ),
    DATE(YEAR(TODAY()), 1,tbl_orders[[#This Row],[Week]] * 7 - 2 - WEEKDAY(DATE(YEAR(TODAY()), 1, 1)))
)</f>
        <v>45329</v>
      </c>
    </row>
    <row r="354" spans="3:17" thickBot="1" x14ac:dyDescent="0.65">
      <c r="C354" s="154">
        <v>45335</v>
      </c>
      <c r="D354" s="155" t="s">
        <v>146</v>
      </c>
      <c r="E354" s="155" t="s">
        <v>101</v>
      </c>
      <c r="F354" s="156">
        <v>50</v>
      </c>
      <c r="G354" s="156"/>
      <c r="H354" s="157" t="s">
        <v>99</v>
      </c>
      <c r="I354" s="155"/>
      <c r="J354" s="215">
        <f>tbl_orders[[#This Row],[Purchased_Qty]]-tbl_orders[[#This Row],[Other Rep]]</f>
        <v>50</v>
      </c>
      <c r="K354" s="216">
        <f>YEAR(tbl_orders[[#This Row],[InvoiceDate]])</f>
        <v>2024</v>
      </c>
      <c r="L354" s="210" t="str">
        <f>TEXT(tbl_orders[[#This Row],[InvoiceDate]],"mmm")</f>
        <v>Feb</v>
      </c>
      <c r="M354" s="210">
        <f>SUBTOTAL(3,tbl_orders[[#This Row],[Facility]])</f>
        <v>1</v>
      </c>
      <c r="N354" s="210" t="str">
        <f>INDEX(
      tbl_Customers[Facility Type], MATCH(tbl_orders[[#This Row],[Facility]],tbl_Customers[Facility],0))</f>
        <v>Private Hospitals</v>
      </c>
      <c r="O354"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354" s="210">
        <f>WEEKNUM(tbl_orders[[#This Row],[InvoiceDate]])</f>
        <v>7</v>
      </c>
      <c r="Q354" s="217">
        <f ca="1">IF(
   tbl_orders[[#This Row],[Week]] = 53,
    IF(
        MONTH(DATE(YEAR(TODAY()), 12, 31)) = 12,
        DATE(YEAR(TODAY()), 12, 31 - WEEKDAY(DATE(YEAR(TODAY()), 12, 31)) + 1),
        DATE(YEAR(TODAY()), 1,tbl_orders[[#This Row],[Week]] * 7 - 2 - WEEKDAY(DATE(YEAR(TODAY()), 1, 1)))
    ),
    DATE(YEAR(TODAY()), 1,tbl_orders[[#This Row],[Week]] * 7 - 2 - WEEKDAY(DATE(YEAR(TODAY()), 1, 1)))
)</f>
        <v>45336</v>
      </c>
    </row>
    <row r="355" spans="3:17" thickBot="1" x14ac:dyDescent="0.65">
      <c r="C355" s="154">
        <v>45338</v>
      </c>
      <c r="D355" s="155" t="s">
        <v>190</v>
      </c>
      <c r="E355" s="155" t="s">
        <v>102</v>
      </c>
      <c r="F355" s="156">
        <v>20</v>
      </c>
      <c r="G355" s="156"/>
      <c r="H355" s="157" t="s">
        <v>99</v>
      </c>
      <c r="I355" s="155"/>
      <c r="J355" s="215">
        <f>tbl_orders[[#This Row],[Purchased_Qty]]-tbl_orders[[#This Row],[Other Rep]]</f>
        <v>20</v>
      </c>
      <c r="K355" s="216">
        <f>YEAR(tbl_orders[[#This Row],[InvoiceDate]])</f>
        <v>2024</v>
      </c>
      <c r="L355" s="210" t="str">
        <f>TEXT(tbl_orders[[#This Row],[InvoiceDate]],"mmm")</f>
        <v>Feb</v>
      </c>
      <c r="M355" s="210">
        <f>SUBTOTAL(3,tbl_orders[[#This Row],[Facility]])</f>
        <v>1</v>
      </c>
      <c r="N355" s="210" t="str">
        <f>INDEX(
      tbl_Customers[Facility Type], MATCH(tbl_orders[[#This Row],[Facility]],tbl_Customers[Facility],0))</f>
        <v>Retail Pharmacies</v>
      </c>
      <c r="O355"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355" s="210">
        <f>WEEKNUM(tbl_orders[[#This Row],[InvoiceDate]])</f>
        <v>7</v>
      </c>
      <c r="Q355" s="217">
        <f ca="1">IF(
   tbl_orders[[#This Row],[Week]] = 53,
    IF(
        MONTH(DATE(YEAR(TODAY()), 12, 31)) = 12,
        DATE(YEAR(TODAY()), 12, 31 - WEEKDAY(DATE(YEAR(TODAY()), 12, 31)) + 1),
        DATE(YEAR(TODAY()), 1,tbl_orders[[#This Row],[Week]] * 7 - 2 - WEEKDAY(DATE(YEAR(TODAY()), 1, 1)))
    ),
    DATE(YEAR(TODAY()), 1,tbl_orders[[#This Row],[Week]] * 7 - 2 - WEEKDAY(DATE(YEAR(TODAY()), 1, 1)))
)</f>
        <v>45336</v>
      </c>
    </row>
    <row r="356" spans="3:17" thickBot="1" x14ac:dyDescent="0.65">
      <c r="C356" s="154">
        <v>45338</v>
      </c>
      <c r="D356" s="155" t="s">
        <v>173</v>
      </c>
      <c r="E356" s="155" t="s">
        <v>101</v>
      </c>
      <c r="F356" s="156">
        <v>5</v>
      </c>
      <c r="G356" s="156"/>
      <c r="H356" s="157" t="s">
        <v>213</v>
      </c>
      <c r="I356" s="155"/>
      <c r="J356" s="215">
        <f>tbl_orders[[#This Row],[Purchased_Qty]]-tbl_orders[[#This Row],[Other Rep]]</f>
        <v>5</v>
      </c>
      <c r="K356" s="216">
        <f>YEAR(tbl_orders[[#This Row],[InvoiceDate]])</f>
        <v>2024</v>
      </c>
      <c r="L356" s="210" t="str">
        <f>TEXT(tbl_orders[[#This Row],[InvoiceDate]],"mmm")</f>
        <v>Feb</v>
      </c>
      <c r="M356" s="210">
        <f>SUBTOTAL(3,tbl_orders[[#This Row],[Facility]])</f>
        <v>1</v>
      </c>
      <c r="N356" s="210" t="str">
        <f>INDEX(
      tbl_Customers[Facility Type], MATCH(tbl_orders[[#This Row],[Facility]],tbl_Customers[Facility],0))</f>
        <v>Retail Pharmacies</v>
      </c>
      <c r="O356"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356" s="210">
        <f>WEEKNUM(tbl_orders[[#This Row],[InvoiceDate]])</f>
        <v>7</v>
      </c>
      <c r="Q356" s="217">
        <f ca="1">IF(
   tbl_orders[[#This Row],[Week]] = 53,
    IF(
        MONTH(DATE(YEAR(TODAY()), 12, 31)) = 12,
        DATE(YEAR(TODAY()), 12, 31 - WEEKDAY(DATE(YEAR(TODAY()), 12, 31)) + 1),
        DATE(YEAR(TODAY()), 1,tbl_orders[[#This Row],[Week]] * 7 - 2 - WEEKDAY(DATE(YEAR(TODAY()), 1, 1)))
    ),
    DATE(YEAR(TODAY()), 1,tbl_orders[[#This Row],[Week]] * 7 - 2 - WEEKDAY(DATE(YEAR(TODAY()), 1, 1)))
)</f>
        <v>45336</v>
      </c>
    </row>
    <row r="357" spans="3:17" thickBot="1" x14ac:dyDescent="0.65">
      <c r="C357" s="154">
        <v>45341</v>
      </c>
      <c r="D357" s="155" t="s">
        <v>197</v>
      </c>
      <c r="E357" s="155" t="s">
        <v>101</v>
      </c>
      <c r="F357" s="156">
        <v>10</v>
      </c>
      <c r="G357" s="156">
        <v>5</v>
      </c>
      <c r="H357" s="157" t="s">
        <v>213</v>
      </c>
      <c r="I357" s="155" t="s">
        <v>820</v>
      </c>
      <c r="J357" s="215">
        <f>tbl_orders[[#This Row],[Purchased_Qty]]-tbl_orders[[#This Row],[Other Rep]]</f>
        <v>5</v>
      </c>
      <c r="K357" s="216">
        <f>YEAR(tbl_orders[[#This Row],[InvoiceDate]])</f>
        <v>2024</v>
      </c>
      <c r="L357" s="210" t="str">
        <f>TEXT(tbl_orders[[#This Row],[InvoiceDate]],"mmm")</f>
        <v>Feb</v>
      </c>
      <c r="M357" s="210">
        <f>SUBTOTAL(3,tbl_orders[[#This Row],[Facility]])</f>
        <v>1</v>
      </c>
      <c r="N357" s="210" t="str">
        <f>INDEX(
      tbl_Customers[Facility Type], MATCH(tbl_orders[[#This Row],[Facility]],tbl_Customers[Facility],0))</f>
        <v>Wholesale Pharmacies</v>
      </c>
      <c r="O357"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357" s="210">
        <f>WEEKNUM(tbl_orders[[#This Row],[InvoiceDate]])</f>
        <v>8</v>
      </c>
      <c r="Q357" s="217">
        <f ca="1">IF(
   tbl_orders[[#This Row],[Week]] = 53,
    IF(
        MONTH(DATE(YEAR(TODAY()), 12, 31)) = 12,
        DATE(YEAR(TODAY()), 12, 31 - WEEKDAY(DATE(YEAR(TODAY()), 12, 31)) + 1),
        DATE(YEAR(TODAY()), 1,tbl_orders[[#This Row],[Week]] * 7 - 2 - WEEKDAY(DATE(YEAR(TODAY()), 1, 1)))
    ),
    DATE(YEAR(TODAY()), 1,tbl_orders[[#This Row],[Week]] * 7 - 2 - WEEKDAY(DATE(YEAR(TODAY()), 1, 1)))
)</f>
        <v>45343</v>
      </c>
    </row>
    <row r="358" spans="3:17" ht="17.399999999999999" x14ac:dyDescent="0.6">
      <c r="C358" s="154">
        <v>45341</v>
      </c>
      <c r="D358" s="155" t="s">
        <v>197</v>
      </c>
      <c r="E358" s="155" t="s">
        <v>102</v>
      </c>
      <c r="F358" s="156">
        <v>40</v>
      </c>
      <c r="G358" s="156">
        <v>20</v>
      </c>
      <c r="H358" s="157" t="s">
        <v>213</v>
      </c>
      <c r="I358" s="155"/>
      <c r="J358" s="215">
        <f>tbl_orders[[#This Row],[Purchased_Qty]]-tbl_orders[[#This Row],[Other Rep]]</f>
        <v>20</v>
      </c>
      <c r="K358" s="216">
        <f>YEAR(tbl_orders[[#This Row],[InvoiceDate]])</f>
        <v>2024</v>
      </c>
      <c r="L358" s="210" t="str">
        <f>TEXT(tbl_orders[[#This Row],[InvoiceDate]],"mmm")</f>
        <v>Feb</v>
      </c>
      <c r="M358" s="210">
        <f>SUBTOTAL(3,tbl_orders[[#This Row],[Facility]])</f>
        <v>1</v>
      </c>
      <c r="N358" s="210" t="str">
        <f>INDEX(
      tbl_Customers[Facility Type], MATCH(tbl_orders[[#This Row],[Facility]],tbl_Customers[Facility],0))</f>
        <v>Wholesale Pharmacies</v>
      </c>
      <c r="O358" s="210" t="str">
        <f ca="1">IF(
   tbl_orders[[#This Row],[Week]] = 53,
    IF(
        MONTH(DATE(YEAR(TODAY()), 12, 31)) = 12,
        TEXT(DATE(YEAR(TODAY()), 12, 31 - WEEKDAY(DATE(YEAR(TODAY()), 12, 31)) + 1), "mmm"),
        TEXT(DATE(YEAR(TODAY()), 1,tbl_orders[[#This Row],[Week]] * 7 - 2 - WEEKDAY(DATE(YEAR(TODAY()), 1, 1))), "mmm")
    ),
    TEXT(DATE(YEAR(TODAY()), 1, tbl_orders[[#This Row],[Week]] * 7 - 2 - WEEKDAY(DATE(YEAR(TODAY()), 1, 1))), "mmm")
)</f>
        <v>Feb</v>
      </c>
      <c r="P358" s="210">
        <f>WEEKNUM(tbl_orders[[#This Row],[InvoiceDate]])</f>
        <v>8</v>
      </c>
      <c r="Q358" s="217">
        <f ca="1">IF(
   tbl_orders[[#This Row],[Week]] = 53,
    IF(
        MONTH(DATE(YEAR(TODAY()), 12, 31)) = 12,
        DATE(YEAR(TODAY()), 12, 31 - WEEKDAY(DATE(YEAR(TODAY()), 12, 31)) + 1),
        DATE(YEAR(TODAY()), 1,tbl_orders[[#This Row],[Week]] * 7 - 2 - WEEKDAY(DATE(YEAR(TODAY()), 1, 1)))
    ),
    DATE(YEAR(TODAY()), 1,tbl_orders[[#This Row],[Week]] * 7 - 2 - WEEKDAY(DATE(YEAR(TODAY()), 1, 1)))
)</f>
        <v>45343</v>
      </c>
    </row>
  </sheetData>
  <sheetProtection formatCells="0" insertRows="0" deleteRows="0" sort="0" autoFilter="0" pivotTables="0"/>
  <phoneticPr fontId="5" type="noConversion"/>
  <conditionalFormatting sqref="G12 J12">
    <cfRule type="cellIs" dxfId="36" priority="2" operator="equal">
      <formula>0</formula>
    </cfRule>
  </conditionalFormatting>
  <dataValidations count="3">
    <dataValidation type="list" allowBlank="1" showInputMessage="1" showErrorMessage="1" sqref="E13:E358" xr:uid="{2B696ECB-B20F-4DFE-9CB9-72A3062012AF}">
      <formula1>SKUs</formula1>
    </dataValidation>
    <dataValidation type="list" allowBlank="1" showInputMessage="1" showErrorMessage="1" sqref="D13:D358" xr:uid="{3CB3B95A-A7A3-420F-8971-0D6A6E27849A}">
      <formula1>CustomerName</formula1>
    </dataValidation>
    <dataValidation type="list" allowBlank="1" showInputMessage="1" showErrorMessage="1" sqref="H13:H358" xr:uid="{7E174D42-8E1C-482C-AD95-B136D9C625B2}">
      <formula1>col_supplier</formula1>
    </dataValidation>
  </dataValidations>
  <hyperlinks>
    <hyperlink ref="E2" location="Dashboard!A1" display="VIEW DASHBOARD" xr:uid="{2A6D2E64-0D20-4308-991D-49CAC63B50D3}"/>
    <hyperlink ref="I2" location="Customers!A1" display="CUSTOMERS" xr:uid="{D15CFDCE-9EAD-4031-BC98-F7BC52E5C4AD}"/>
  </hyperlinks>
  <pageMargins left="0.7" right="0.7" top="0.75" bottom="0.75" header="0.3" footer="0.3"/>
  <pageSetup orientation="portrait"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D232E-4AB9-41CC-806E-AC1C0A859C5B}">
  <sheetPr codeName="Sheet6"/>
  <dimension ref="B2:O18"/>
  <sheetViews>
    <sheetView showGridLines="0" workbookViewId="0">
      <selection activeCell="O3" sqref="O3"/>
    </sheetView>
  </sheetViews>
  <sheetFormatPr defaultRowHeight="14.4" x14ac:dyDescent="0.3"/>
  <cols>
    <col min="2" max="2" width="26.88671875" bestFit="1" customWidth="1"/>
    <col min="3" max="3" width="12" bestFit="1" customWidth="1"/>
    <col min="4" max="4" width="9.6640625" customWidth="1"/>
    <col min="5" max="5" width="12.6640625" bestFit="1" customWidth="1"/>
    <col min="6" max="6" width="10.77734375" bestFit="1" customWidth="1"/>
    <col min="7" max="7" width="11.21875" bestFit="1" customWidth="1"/>
    <col min="8" max="8" width="31" customWidth="1"/>
    <col min="10" max="10" width="12.5546875" bestFit="1" customWidth="1"/>
    <col min="11" max="11" width="13.77734375" bestFit="1" customWidth="1"/>
    <col min="12" max="12" width="9" bestFit="1" customWidth="1"/>
    <col min="13" max="13" width="14.88671875" customWidth="1"/>
    <col min="14" max="14" width="12.5546875" bestFit="1" customWidth="1"/>
    <col min="15" max="15" width="13.77734375" bestFit="1" customWidth="1"/>
  </cols>
  <sheetData>
    <row r="2" spans="2:15" ht="19.8" x14ac:dyDescent="0.7">
      <c r="B2" s="116" t="s">
        <v>0</v>
      </c>
      <c r="C2" s="116" t="s">
        <v>1</v>
      </c>
      <c r="D2" s="116" t="s">
        <v>704</v>
      </c>
      <c r="E2" s="130" t="s">
        <v>60</v>
      </c>
      <c r="F2" s="44" t="s">
        <v>705</v>
      </c>
      <c r="G2" s="130" t="s">
        <v>736</v>
      </c>
      <c r="H2" s="131" t="s">
        <v>44</v>
      </c>
      <c r="N2" s="4" t="s">
        <v>27</v>
      </c>
      <c r="O2" t="s">
        <v>737</v>
      </c>
    </row>
    <row r="3" spans="2:15" ht="19.8" x14ac:dyDescent="0.7">
      <c r="B3" s="230" t="s">
        <v>37</v>
      </c>
      <c r="C3" s="230" t="s">
        <v>101</v>
      </c>
      <c r="D3" s="230">
        <v>10</v>
      </c>
      <c r="E3" s="2"/>
      <c r="F3" s="2"/>
      <c r="G3" s="2">
        <f>Table8[[#This Row],[Qty]]-Table8[[#This Row],[Other Rep]]</f>
        <v>10</v>
      </c>
      <c r="H3" s="2"/>
      <c r="N3" s="5" t="s">
        <v>36</v>
      </c>
      <c r="O3">
        <v>50</v>
      </c>
    </row>
    <row r="4" spans="2:15" ht="19.8" x14ac:dyDescent="0.7">
      <c r="B4" s="230" t="s">
        <v>37</v>
      </c>
      <c r="C4" s="230" t="s">
        <v>102</v>
      </c>
      <c r="D4" s="230">
        <v>30</v>
      </c>
      <c r="E4" s="2"/>
      <c r="F4" s="2"/>
      <c r="G4" s="2">
        <f>Table8[[#This Row],[Qty]]-Table8[[#This Row],[Other Rep]]</f>
        <v>30</v>
      </c>
      <c r="H4" s="2"/>
      <c r="N4" s="5" t="s">
        <v>101</v>
      </c>
      <c r="O4">
        <v>10</v>
      </c>
    </row>
    <row r="5" spans="2:15" ht="19.8" x14ac:dyDescent="0.7">
      <c r="B5" s="129" t="s">
        <v>86</v>
      </c>
      <c r="C5" s="129" t="s">
        <v>102</v>
      </c>
      <c r="D5" s="129">
        <v>50</v>
      </c>
      <c r="E5" s="2"/>
      <c r="F5" s="2"/>
      <c r="G5" s="44"/>
      <c r="H5" s="2" t="s">
        <v>758</v>
      </c>
      <c r="N5" s="5" t="s">
        <v>102</v>
      </c>
      <c r="O5">
        <v>110</v>
      </c>
    </row>
    <row r="6" spans="2:15" ht="19.8" x14ac:dyDescent="0.7">
      <c r="B6" s="129" t="s">
        <v>743</v>
      </c>
      <c r="C6" s="129" t="s">
        <v>102</v>
      </c>
      <c r="D6" s="129">
        <v>50</v>
      </c>
      <c r="E6" s="2"/>
      <c r="F6" s="2"/>
      <c r="G6" s="44">
        <f>Table8[[#This Row],[Qty]]-Table8[[#This Row],[Other Rep]]</f>
        <v>50</v>
      </c>
      <c r="H6" s="2" t="s">
        <v>742</v>
      </c>
      <c r="I6" s="44"/>
      <c r="N6" s="5" t="s">
        <v>733</v>
      </c>
    </row>
    <row r="7" spans="2:15" ht="19.8" x14ac:dyDescent="0.7">
      <c r="B7" s="129" t="s">
        <v>93</v>
      </c>
      <c r="C7" s="129" t="s">
        <v>102</v>
      </c>
      <c r="D7" s="129"/>
      <c r="E7" s="2"/>
      <c r="F7" s="2"/>
      <c r="G7" s="44"/>
      <c r="H7" s="44"/>
      <c r="I7" s="44"/>
      <c r="N7" s="5" t="s">
        <v>28</v>
      </c>
      <c r="O7">
        <v>170</v>
      </c>
    </row>
    <row r="8" spans="2:15" ht="19.8" x14ac:dyDescent="0.7">
      <c r="B8" s="129" t="s">
        <v>93</v>
      </c>
      <c r="C8" s="129" t="s">
        <v>36</v>
      </c>
      <c r="D8" s="129"/>
      <c r="E8" s="2"/>
      <c r="F8" s="2"/>
      <c r="G8" s="44"/>
      <c r="H8" s="44"/>
      <c r="I8" s="44"/>
    </row>
    <row r="9" spans="2:15" ht="19.8" x14ac:dyDescent="0.7">
      <c r="B9" s="129" t="s">
        <v>93</v>
      </c>
      <c r="C9" s="129" t="s">
        <v>101</v>
      </c>
      <c r="D9" s="129"/>
      <c r="E9" s="2"/>
      <c r="F9" s="2"/>
      <c r="G9" s="44"/>
      <c r="H9" s="2"/>
    </row>
    <row r="10" spans="2:15" ht="19.8" x14ac:dyDescent="0.7">
      <c r="B10" s="129" t="s">
        <v>799</v>
      </c>
      <c r="C10" s="129" t="s">
        <v>102</v>
      </c>
      <c r="D10" s="129"/>
      <c r="E10" s="2"/>
      <c r="F10" s="2"/>
      <c r="G10" s="44"/>
      <c r="H10" s="2" t="s">
        <v>755</v>
      </c>
    </row>
    <row r="11" spans="2:15" ht="19.8" x14ac:dyDescent="0.7">
      <c r="B11" s="129" t="s">
        <v>765</v>
      </c>
      <c r="C11" s="129" t="s">
        <v>102</v>
      </c>
      <c r="D11" s="129"/>
      <c r="E11" s="2"/>
      <c r="F11" s="2"/>
      <c r="G11" s="2">
        <f>Table8[[#This Row],[Qty]]-Table8[[#This Row],[Other Rep]]</f>
        <v>0</v>
      </c>
      <c r="H11" s="2"/>
      <c r="K11" s="28"/>
      <c r="L11" s="28"/>
      <c r="M11" s="28"/>
      <c r="N11" s="28"/>
    </row>
    <row r="12" spans="2:15" ht="19.8" x14ac:dyDescent="0.7">
      <c r="B12" s="117" t="s">
        <v>154</v>
      </c>
      <c r="C12" s="117" t="s">
        <v>36</v>
      </c>
      <c r="D12" s="117">
        <v>40</v>
      </c>
      <c r="E12" s="44"/>
      <c r="F12" s="44" t="s">
        <v>706</v>
      </c>
      <c r="G12" s="44">
        <f>Table8[[#This Row],[Qty]]-Table8[[#This Row],[Other Rep]]</f>
        <v>40</v>
      </c>
      <c r="H12" s="2" t="s">
        <v>735</v>
      </c>
      <c r="N12" s="133"/>
    </row>
    <row r="13" spans="2:15" ht="19.8" x14ac:dyDescent="0.7">
      <c r="B13" s="129" t="s">
        <v>155</v>
      </c>
      <c r="C13" s="129" t="s">
        <v>102</v>
      </c>
      <c r="D13" s="129">
        <v>50</v>
      </c>
      <c r="E13" s="2"/>
      <c r="F13" s="2"/>
      <c r="G13" s="117"/>
      <c r="H13" s="117" t="s">
        <v>756</v>
      </c>
      <c r="N13" s="133"/>
    </row>
    <row r="14" spans="2:15" ht="19.8" x14ac:dyDescent="0.7">
      <c r="B14" s="129" t="s">
        <v>156</v>
      </c>
      <c r="C14" s="129" t="s">
        <v>36</v>
      </c>
      <c r="D14" s="129">
        <v>10</v>
      </c>
      <c r="E14" s="2"/>
      <c r="F14" s="2"/>
      <c r="G14" s="117">
        <f>Table8[[#This Row],[Qty]]-Table8[[#This Row],[Other Rep]]</f>
        <v>10</v>
      </c>
      <c r="H14" s="129"/>
      <c r="N14" s="133"/>
    </row>
    <row r="15" spans="2:15" ht="19.8" x14ac:dyDescent="0.7">
      <c r="B15" s="129" t="s">
        <v>156</v>
      </c>
      <c r="C15" s="129" t="s">
        <v>102</v>
      </c>
      <c r="D15" s="129">
        <v>30</v>
      </c>
      <c r="E15" s="2"/>
      <c r="F15" s="2"/>
      <c r="G15" s="117">
        <f>Table8[[#This Row],[Qty]]-Table8[[#This Row],[Other Rep]]</f>
        <v>30</v>
      </c>
      <c r="H15" s="129"/>
      <c r="N15" s="133"/>
    </row>
    <row r="16" spans="2:15" ht="19.8" x14ac:dyDescent="0.7">
      <c r="B16" s="117" t="s">
        <v>159</v>
      </c>
      <c r="C16" s="117" t="s">
        <v>102</v>
      </c>
      <c r="D16" s="117"/>
      <c r="E16" s="44"/>
      <c r="F16" s="44" t="s">
        <v>706</v>
      </c>
      <c r="G16" s="44">
        <f>Table8[[#This Row],[Qty]]-Table8[[#This Row],[Other Rep]]</f>
        <v>0</v>
      </c>
      <c r="H16" s="2" t="s">
        <v>734</v>
      </c>
    </row>
    <row r="17" spans="2:8" ht="19.8" x14ac:dyDescent="0.7">
      <c r="B17" s="117"/>
      <c r="C17" s="117"/>
      <c r="D17" s="117"/>
      <c r="E17" s="44"/>
      <c r="F17" s="44"/>
      <c r="G17" s="44"/>
      <c r="H17" s="2"/>
    </row>
    <row r="18" spans="2:8" ht="19.8" x14ac:dyDescent="0.7">
      <c r="B18" s="129"/>
      <c r="C18" s="129"/>
      <c r="D18" s="129"/>
      <c r="E18" s="2"/>
      <c r="F18" s="2"/>
      <c r="G18" s="44"/>
      <c r="H18" s="2"/>
    </row>
  </sheetData>
  <conditionalFormatting sqref="E11:E12 D16:E18 D3:E10">
    <cfRule type="top10" dxfId="35" priority="44" percent="1" rank="10"/>
  </conditionalFormatting>
  <dataValidations count="1">
    <dataValidation type="list" allowBlank="1" showInputMessage="1" showErrorMessage="1" sqref="B3:B18" xr:uid="{295AC7B3-7B91-48DB-8A29-CEFB90534BC5}">
      <formula1>col_customer</formula1>
    </dataValidation>
  </dataValidation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32760-0943-4588-8EC8-6A4D30B19EE8}">
  <sheetPr codeName="Sheet9"/>
  <dimension ref="A1:AC221"/>
  <sheetViews>
    <sheetView showGridLines="0" tabSelected="1" zoomScaleNormal="100" workbookViewId="0">
      <pane xSplit="7" ySplit="6" topLeftCell="Y27" activePane="bottomRight" state="frozen"/>
      <selection activeCell="D1" sqref="D1"/>
      <selection pane="topRight" activeCell="I1" sqref="I1"/>
      <selection pane="bottomLeft" activeCell="D6" sqref="D6"/>
      <selection pane="bottomRight" activeCell="G30" sqref="G30"/>
    </sheetView>
  </sheetViews>
  <sheetFormatPr defaultColWidth="40.77734375" defaultRowHeight="19.8" outlineLevelCol="1" x14ac:dyDescent="0.7"/>
  <cols>
    <col min="1" max="1" width="23.109375" style="2" hidden="1" customWidth="1"/>
    <col min="2" max="2" width="25.109375" style="2" hidden="1" customWidth="1"/>
    <col min="3" max="3" width="23.109375" style="2" hidden="1" customWidth="1"/>
    <col min="4" max="4" width="43.33203125" style="160" customWidth="1"/>
    <col min="5" max="5" width="22.33203125" style="160" customWidth="1"/>
    <col min="6" max="7" width="15.109375" style="3" customWidth="1"/>
    <col min="8" max="8" width="11.33203125" style="3" customWidth="1"/>
    <col min="9" max="9" width="14.77734375" style="3" customWidth="1"/>
    <col min="10" max="10" width="10.21875" style="3" customWidth="1"/>
    <col min="11" max="11" width="11.44140625" style="3" customWidth="1"/>
    <col min="12" max="12" width="12.77734375" style="3" customWidth="1"/>
    <col min="13" max="13" width="16.44140625" style="3" customWidth="1"/>
    <col min="14" max="14" width="11.88671875" style="161" bestFit="1" customWidth="1"/>
    <col min="15" max="15" width="24.44140625" style="75" bestFit="1" customWidth="1"/>
    <col min="16" max="17" width="11.88671875" style="3" customWidth="1"/>
    <col min="18" max="19" width="11.88671875" style="3" customWidth="1" outlineLevel="1"/>
    <col min="21" max="21" width="11.88671875" style="3" customWidth="1" outlineLevel="1"/>
    <col min="22" max="22" width="14.6640625" style="3" customWidth="1"/>
    <col min="23" max="23" width="14.44140625" style="3" customWidth="1"/>
    <col min="24" max="24" width="12.33203125" style="3" customWidth="1"/>
    <col min="25" max="25" width="11.88671875" style="2" bestFit="1" customWidth="1"/>
    <col min="26" max="26" width="27.5546875" style="2" customWidth="1"/>
    <col min="27" max="27" width="19.33203125" style="239" bestFit="1" customWidth="1"/>
    <col min="29" max="29" width="11.88671875" style="3" customWidth="1" outlineLevel="1"/>
    <col min="30" max="16384" width="40.77734375" style="2"/>
  </cols>
  <sheetData>
    <row r="1" spans="1:29" ht="27" customHeight="1" x14ac:dyDescent="0.7">
      <c r="A1" s="57" t="s">
        <v>70</v>
      </c>
      <c r="B1" s="57"/>
      <c r="C1" s="57"/>
      <c r="D1"/>
      <c r="E1" s="2"/>
      <c r="N1" s="3"/>
      <c r="O1" s="3"/>
      <c r="T1" s="3"/>
      <c r="W1" s="2"/>
      <c r="X1" s="2"/>
      <c r="Y1" s="239"/>
      <c r="Z1" s="3"/>
      <c r="AA1" s="3"/>
      <c r="AB1" s="2"/>
      <c r="AC1" s="2"/>
    </row>
    <row r="2" spans="1:29" customFormat="1" ht="28.8" customHeight="1" x14ac:dyDescent="0.7">
      <c r="C2" s="2"/>
      <c r="D2" s="115" t="s">
        <v>815</v>
      </c>
      <c r="E2" s="114">
        <v>2024</v>
      </c>
      <c r="F2" s="3"/>
      <c r="G2" s="3"/>
      <c r="H2" s="3"/>
      <c r="I2" s="3"/>
      <c r="L2" s="113"/>
      <c r="O2" s="75"/>
      <c r="R2" s="3"/>
      <c r="S2" s="3"/>
      <c r="T2" s="3"/>
      <c r="U2" s="3"/>
      <c r="V2" s="3"/>
      <c r="W2" s="2"/>
      <c r="Y2" s="113"/>
      <c r="Z2" s="3"/>
    </row>
    <row r="3" spans="1:29" x14ac:dyDescent="0.7">
      <c r="A3" s="64" t="s">
        <v>79</v>
      </c>
      <c r="B3" s="64"/>
      <c r="C3" s="162" t="s">
        <v>100</v>
      </c>
      <c r="D3"/>
      <c r="E3"/>
      <c r="N3" s="3"/>
      <c r="O3" s="3"/>
      <c r="T3" s="3"/>
      <c r="W3" s="2"/>
      <c r="X3" s="2"/>
      <c r="Y3" s="239"/>
      <c r="Z3"/>
      <c r="AA3"/>
      <c r="AB3" s="2"/>
      <c r="AC3" s="2"/>
    </row>
    <row r="4" spans="1:29" ht="28.2" customHeight="1" x14ac:dyDescent="0.7">
      <c r="A4" s="64" t="s">
        <v>78</v>
      </c>
      <c r="B4" s="64"/>
      <c r="C4" s="3"/>
      <c r="D4" s="109" t="s">
        <v>687</v>
      </c>
      <c r="E4" s="110">
        <v>12</v>
      </c>
      <c r="N4" s="3"/>
      <c r="O4" s="3"/>
      <c r="T4" s="3"/>
      <c r="W4" s="2"/>
      <c r="X4" s="2"/>
      <c r="Y4" s="239"/>
      <c r="Z4" s="3"/>
      <c r="AA4" s="3"/>
      <c r="AB4" s="2"/>
      <c r="AC4" s="2"/>
    </row>
    <row r="5" spans="1:29" ht="35.4" customHeight="1" x14ac:dyDescent="0.7">
      <c r="A5" s="64"/>
      <c r="B5" s="64"/>
      <c r="C5" s="3"/>
      <c r="D5" s="23"/>
      <c r="E5"/>
      <c r="N5" s="3"/>
      <c r="O5" s="3"/>
      <c r="T5" s="3"/>
      <c r="W5" s="2"/>
      <c r="X5" s="2"/>
      <c r="Y5" s="239"/>
      <c r="Z5" s="3"/>
      <c r="AA5" s="3"/>
      <c r="AB5" s="2"/>
      <c r="AC5" s="2"/>
    </row>
    <row r="6" spans="1:29" ht="35.4" customHeight="1" x14ac:dyDescent="0.7">
      <c r="A6" s="58" t="s">
        <v>40</v>
      </c>
      <c r="B6" s="58" t="s">
        <v>38</v>
      </c>
      <c r="C6" s="58" t="s">
        <v>304</v>
      </c>
      <c r="D6" s="63" t="s">
        <v>0</v>
      </c>
      <c r="E6" s="63" t="s">
        <v>20</v>
      </c>
      <c r="F6" s="58" t="s">
        <v>803</v>
      </c>
      <c r="G6" s="58" t="s">
        <v>802</v>
      </c>
      <c r="H6" s="59" t="s">
        <v>805</v>
      </c>
      <c r="I6" s="242" t="s">
        <v>806</v>
      </c>
      <c r="J6" s="107" t="s">
        <v>807</v>
      </c>
      <c r="K6" s="72" t="s">
        <v>808</v>
      </c>
      <c r="L6" s="108" t="s">
        <v>740</v>
      </c>
      <c r="M6" s="108" t="s">
        <v>741</v>
      </c>
      <c r="N6" s="63" t="s">
        <v>695</v>
      </c>
      <c r="O6" s="108" t="s">
        <v>816</v>
      </c>
      <c r="P6" s="132" t="s">
        <v>739</v>
      </c>
      <c r="Q6" s="132" t="s">
        <v>781</v>
      </c>
      <c r="R6" s="58" t="s">
        <v>812</v>
      </c>
      <c r="S6" s="58" t="s">
        <v>804</v>
      </c>
      <c r="T6" s="58" t="s">
        <v>73</v>
      </c>
      <c r="U6" s="58" t="s">
        <v>80</v>
      </c>
      <c r="V6" s="63" t="s">
        <v>300</v>
      </c>
      <c r="W6" s="107" t="s">
        <v>814</v>
      </c>
      <c r="X6" s="72" t="s">
        <v>811</v>
      </c>
      <c r="Y6" s="240" t="s">
        <v>813</v>
      </c>
      <c r="Z6" s="248" t="s">
        <v>697</v>
      </c>
      <c r="AA6" s="248" t="s">
        <v>696</v>
      </c>
      <c r="AB6" s="2"/>
      <c r="AC6" s="2"/>
    </row>
    <row r="7" spans="1:29" ht="26.4" customHeight="1" x14ac:dyDescent="0.7">
      <c r="A7" s="2" t="str">
        <f>_xlfn.IFNA(INDEX(tbl_Customers[Facility Type], MATCH(tbl_targeted_CustomerList[[#This Row],[Facility]],tbl_Customers[Facility],0)),"")</f>
        <v>Retail Pharmacies</v>
      </c>
      <c r="B7" s="2" t="str">
        <f>_xlfn.IFNA(INDEX(tbl_Customers[Territory], MATCH(tbl_targeted_CustomerList[[#This Row],[Facility]],tbl_Customers[Facility],0)),"")</f>
        <v>Achimota_Dome_Kwabenya_Haatso</v>
      </c>
      <c r="C7" s="2">
        <f>SUBTOTAL(3,tbl_targeted_CustomerList[[#This Row],[Facility]])</f>
        <v>1</v>
      </c>
      <c r="D7" s="160" t="s">
        <v>195</v>
      </c>
      <c r="E7" s="160" t="s">
        <v>102</v>
      </c>
      <c r="F7" s="3">
        <f>SUMIFS(
     tbl_orders[Purchased_Qty],
     tbl_orders[Facility],tbl_targeted_CustomerList[[#This Row],[Facility]],
     tbl_orders[Product],tbl_targeted_CustomerList[[#This Row],[Products]])</f>
        <v>120</v>
      </c>
      <c r="G7" s="3">
        <f>SUMIFS(
     tbl_orders[Qty_],
     tbl_orders[Facility],tbl_targeted_CustomerList[[#This Row],[Facility]],
     tbl_orders[Product],tbl_targeted_CustomerList[[#This Row],[Products]])</f>
        <v>60</v>
      </c>
      <c r="H7" s="3">
        <f>SUMIFS(
    tbl_orders[Purchased_Qty],
    tbl_orders[Facility], tbl_targeted_CustomerList[[#This Row],[Facility]],
    tbl_orders[Product], tbl_targeted_CustomerList[[#This Row],[Products]],
    tbl_orders[Year], "&lt;="&amp;$E$2-1
)</f>
        <v>120</v>
      </c>
      <c r="I7" s="3">
        <f>SUMIFS(
     tbl_orders[Qty_],
     tbl_orders[Facility], tbl_targeted_CustomerList[[#This Row],[Facility]],
     tbl_orders[Product],tbl_targeted_CustomerList[[#This Row],[Products]],
     tbl_orders[Year],"&lt;="&amp;$E$2-1
)</f>
        <v>60</v>
      </c>
      <c r="J7" s="60" cm="1">
        <f t="array" ref="J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15.107913669064747</v>
      </c>
      <c r="K7" s="60" cm="1">
        <f t="array" ref="K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7.5539568345323733</v>
      </c>
      <c r="L7" s="60">
        <f>IFERROR(IF(
     tbl_targeted_CustomerList[[#This Row],[PYs Run Rate]]="-", tbl_targeted_CustomerList[[#This Row],[PYs Rec Qty]],  tbl_targeted_CustomerList[[#This Row],[My PYs Run Rate]]*$E$4
), "")</f>
        <v>90.647482014388487</v>
      </c>
      <c r="M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91.90647482014387</v>
      </c>
      <c r="N7" s="161">
        <v>100</v>
      </c>
      <c r="O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91.90647482014387</v>
      </c>
      <c r="P7" s="3">
        <f>SUMIFS(
     tbl_orders[Qty_],
     tbl_orders[Facility], tbl_targeted_CustomerList[[#This Row],[Facility]],
     tbl_orders[Product],tbl_targeted_CustomerList[[#This Row],[Products]],
     tbl_orders[Year],2024
)</f>
        <v>0</v>
      </c>
      <c r="Q7" s="196">
        <f>tbl_targeted_CustomerList[[#This Row],[2024 Achieved]]/tbl_targeted_CustomerList[[#This Row],[2024 Allocation]]</f>
        <v>0</v>
      </c>
      <c r="R7" s="106">
        <f>IF(tbl_targeted_CustomerList[[#This Row],[PYs Purc Qty]] = 0, "",
    _xlfn.MINIFS(tbl_orders[InvoiceDate],
        tbl_orders[Facility], tbl_targeted_CustomerList[[#This Row],[Facility]],
        tbl_orders[Product], tbl_targeted_CustomerList[[#This Row],[Products]])
)</f>
        <v>44940</v>
      </c>
      <c r="S7" s="106" cm="1">
        <f t="array" ref="S7">IF(
    tbl_targeted_CustomerList[[#This Row],[PYs Purc Qty]] = 0,
    "",
    MAX(
        IF(
            (YEAR(tbl_orders[InvoiceDate]) &lt;= $E$2-1) *
            (tbl_orders[Facility] = tbl_targeted_CustomerList[[#This Row],[Facility]]) *
            (tbl_orders[Product] = tbl_targeted_CustomerList[[#This Row],[Products]]),
            tbl_orders[InvoiceDate]
        )
    )
)</f>
        <v>45079</v>
      </c>
      <c r="T7" s="61">
        <f>IFERROR(tbl_targeted_CustomerList[[#This Row],[2024 Allocation]]/tbl_targeted_CustomerList[[#This Row],[PYs Rec Qty]]-1,"")</f>
        <v>0.66666666666666674</v>
      </c>
      <c r="U7" s="61">
        <f>_xlfn.IFNA(
tbl_targeted_CustomerList[[#This Row],[2024 Allocation]]/INDEX(tbl_Territory_PlanSummary[2024 Target],MATCH(tbl_targeted_CustomerList[[#This Row],[Products]],tbl_Territory_PlanSummary[SKUs],0)),
"")</f>
        <v>1.1111111111111112E-2</v>
      </c>
      <c r="V7" s="61" t="str">
        <f>IF(
    tbl_targeted_CustomerList[[#This Row],[PYs Rec Qty]]=0,"Introduce",
    IF(tbl_targeted_CustomerList[[#This Row],[2024 Allocation]]&gt;tbl_targeted_CustomerList[[#This Row],[PYs Rec Qty]],"Grow", "Defend")
)</f>
        <v>Grow</v>
      </c>
      <c r="W7" s="60" cm="1">
        <f t="array" ref="W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15.107913669064747</v>
      </c>
      <c r="X7" s="60" cm="1">
        <f t="array" ref="X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7.5539568345323733</v>
      </c>
      <c r="Y7" s="241" cm="1">
        <f t="array" ref="Y7">IF(
    tbl_targeted_CustomerList[[#This Row],[Rec Total Qty]] = 0,
    "",
    MAX(
        IF(
            (tbl_orders[Facility] = tbl_targeted_CustomerList[[#This Row],[Facility]]) *
            (tbl_orders[Product] = tbl_targeted_CustomerList[[#This Row],[Products]]),
            tbl_orders[InvoiceDate]
        )
    )
)</f>
        <v>45079</v>
      </c>
      <c r="Z7" s="3" cm="1">
        <f t="array" ref="Z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25</v>
      </c>
      <c r="AA7" s="106">
        <f>IFERROR(tbl_targeted_CustomerList[[#This Row],[Last Purc Date]]+
ROUND(tbl_targeted_CustomerList[[#This Row],[Last Purchase Qty]]/tbl_targeted_CustomerList[[#This Row],[My Run Rate]]*30,0),"")</f>
        <v>45178</v>
      </c>
      <c r="AB7" s="2"/>
      <c r="AC7" s="2"/>
    </row>
    <row r="8" spans="1:29" x14ac:dyDescent="0.7">
      <c r="A8" s="2" t="str">
        <f>_xlfn.IFNA(INDEX(tbl_Customers[Facility Type], MATCH(tbl_targeted_CustomerList[[#This Row],[Facility]],tbl_Customers[Facility],0)),"")</f>
        <v>Retail Pharmacies</v>
      </c>
      <c r="B8" s="2" t="str">
        <f>_xlfn.IFNA(INDEX(tbl_Customers[Territory], MATCH(tbl_targeted_CustomerList[[#This Row],[Facility]],tbl_Customers[Facility],0)),"")</f>
        <v>Achimota_Dome_Kwabenya_Haatso</v>
      </c>
      <c r="C8" s="2">
        <f>SUBTOTAL(3,tbl_targeted_CustomerList[[#This Row],[Facility]])</f>
        <v>1</v>
      </c>
      <c r="D8" s="160" t="s">
        <v>195</v>
      </c>
      <c r="E8" s="160" t="s">
        <v>101</v>
      </c>
      <c r="F8" s="3">
        <f>SUMIFS(
     tbl_orders[Purchased_Qty],
     tbl_orders[Facility],tbl_targeted_CustomerList[[#This Row],[Facility]],
     tbl_orders[Product],tbl_targeted_CustomerList[[#This Row],[Products]])</f>
        <v>72</v>
      </c>
      <c r="G8" s="3">
        <f>SUMIFS(
     tbl_orders[Qty_],
     tbl_orders[Facility],tbl_targeted_CustomerList[[#This Row],[Facility]],
     tbl_orders[Product],tbl_targeted_CustomerList[[#This Row],[Products]])</f>
        <v>12</v>
      </c>
      <c r="H8" s="3">
        <f>SUMIFS(
    tbl_orders[Purchased_Qty],
    tbl_orders[Facility], tbl_targeted_CustomerList[[#This Row],[Facility]],
    tbl_orders[Product], tbl_targeted_CustomerList[[#This Row],[Products]],
    tbl_orders[Year], "&lt;="&amp;$E$2-1
)</f>
        <v>72</v>
      </c>
      <c r="I8" s="3">
        <f>SUMIFS(
     tbl_orders[Qty_],
     tbl_orders[Facility], tbl_targeted_CustomerList[[#This Row],[Facility]],
     tbl_orders[Product],tbl_targeted_CustomerList[[#This Row],[Products]],
     tbl_orders[Year],"&lt;="&amp;$E$2-1
)</f>
        <v>12</v>
      </c>
      <c r="J8" s="60" cm="1">
        <f t="array" ref="J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4.0697674418604652</v>
      </c>
      <c r="K8" s="60" cm="1">
        <f t="array" ref="K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1.3953488372093024</v>
      </c>
      <c r="L8" s="60">
        <f>IFERROR(IF(
     tbl_targeted_CustomerList[[#This Row],[PYs Run Rate]]="-", tbl_targeted_CustomerList[[#This Row],[PYs Rec Qty]],  tbl_targeted_CustomerList[[#This Row],[My PYs Run Rate]]*$E$4
), "")</f>
        <v>16.744186046511629</v>
      </c>
      <c r="M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16.97674418604651</v>
      </c>
      <c r="N8" s="161">
        <v>50</v>
      </c>
      <c r="O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16.97674418604651</v>
      </c>
      <c r="P8" s="3">
        <f>SUMIFS(
     tbl_orders[Qty_],
     tbl_orders[Facility], tbl_targeted_CustomerList[[#This Row],[Facility]],
     tbl_orders[Product],tbl_targeted_CustomerList[[#This Row],[Products]],
     tbl_orders[Year],2024
)</f>
        <v>0</v>
      </c>
      <c r="Q8" s="196">
        <f>tbl_targeted_CustomerList[[#This Row],[2024 Achieved]]/tbl_targeted_CustomerList[[#This Row],[2024 Allocation]]</f>
        <v>0</v>
      </c>
      <c r="R8" s="106">
        <f>IF(tbl_targeted_CustomerList[[#This Row],[PYs Purc Qty]] = 0, "",
    _xlfn.MINIFS(tbl_orders[InvoiceDate],
        tbl_orders[Facility], tbl_targeted_CustomerList[[#This Row],[Facility]],
        tbl_orders[Product], tbl_targeted_CustomerList[[#This Row],[Products]])
)</f>
        <v>44972</v>
      </c>
      <c r="S8" s="106" cm="1">
        <f t="array" ref="S8">IF(
    tbl_targeted_CustomerList[[#This Row],[PYs Purc Qty]] = 0,
    "",
    MAX(
        IF(
            (YEAR(tbl_orders[InvoiceDate]) &lt;= $E$2-1) *
            (tbl_orders[Facility] = tbl_targeted_CustomerList[[#This Row],[Facility]]) *
            (tbl_orders[Product] = tbl_targeted_CustomerList[[#This Row],[Products]]),
            tbl_orders[InvoiceDate]
        )
    )
)</f>
        <v>45230</v>
      </c>
      <c r="T8" s="61">
        <f>IFERROR(tbl_targeted_CustomerList[[#This Row],[2024 Allocation]]/tbl_targeted_CustomerList[[#This Row],[PYs Rec Qty]]-1,"")</f>
        <v>3.166666666666667</v>
      </c>
      <c r="U8" s="61">
        <f>_xlfn.IFNA(
tbl_targeted_CustomerList[[#This Row],[2024 Allocation]]/INDEX(tbl_Territory_PlanSummary[2024 Target],MATCH(tbl_targeted_CustomerList[[#This Row],[Products]],tbl_Territory_PlanSummary[SKUs],0)),
"")</f>
        <v>7.6875768757687576E-3</v>
      </c>
      <c r="V8" s="61" t="str">
        <f>IF(
    tbl_targeted_CustomerList[[#This Row],[PYs Rec Qty]]=0,"Introduce",
    IF(tbl_targeted_CustomerList[[#This Row],[2024 Allocation]]&gt;tbl_targeted_CustomerList[[#This Row],[PYs Rec Qty]],"Grow", "Defend")
)</f>
        <v>Grow</v>
      </c>
      <c r="W8" s="60" cm="1">
        <f t="array" ref="W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4.0697674418604652</v>
      </c>
      <c r="X8" s="60" cm="1">
        <f t="array" ref="X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1.3953488372093024</v>
      </c>
      <c r="Y8" s="241" cm="1">
        <f t="array" ref="Y8">IF(
    tbl_targeted_CustomerList[[#This Row],[Rec Total Qty]] = 0,
    "",
    MAX(
        IF(
            (tbl_orders[Facility] = tbl_targeted_CustomerList[[#This Row],[Facility]]) *
            (tbl_orders[Product] = tbl_targeted_CustomerList[[#This Row],[Products]]),
            tbl_orders[InvoiceDate]
        )
    )
)</f>
        <v>45230</v>
      </c>
      <c r="Z8" s="3" cm="1">
        <f t="array" ref="Z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0</v>
      </c>
      <c r="AA8" s="106">
        <f>IFERROR(tbl_targeted_CustomerList[[#This Row],[Last Purc Date]]+
ROUND(tbl_targeted_CustomerList[[#This Row],[Last Purchase Qty]]/tbl_targeted_CustomerList[[#This Row],[My Run Rate]]*30,0),"")</f>
        <v>45230</v>
      </c>
      <c r="AB8" s="2"/>
      <c r="AC8" s="2"/>
    </row>
    <row r="9" spans="1:29" x14ac:dyDescent="0.7">
      <c r="A9" s="2" t="str">
        <f>_xlfn.IFNA(INDEX(tbl_Customers[Facility Type], MATCH(tbl_targeted_CustomerList[[#This Row],[Facility]],tbl_Customers[Facility],0)),"")</f>
        <v>Private Hospitals</v>
      </c>
      <c r="B9" s="2" t="str">
        <f>_xlfn.IFNA(INDEX(tbl_Customers[Territory], MATCH(tbl_targeted_CustomerList[[#This Row],[Facility]],tbl_Customers[Facility],0)),"")</f>
        <v>Spintex_Sakumono</v>
      </c>
      <c r="C9" s="2">
        <f>SUBTOTAL(3,tbl_targeted_CustomerList[[#This Row],[Facility]])</f>
        <v>1</v>
      </c>
      <c r="D9" s="160" t="s">
        <v>113</v>
      </c>
      <c r="E9" s="160" t="s">
        <v>101</v>
      </c>
      <c r="F9" s="3">
        <f>SUMIFS(
     tbl_orders[Purchased_Qty],
     tbl_orders[Facility],tbl_targeted_CustomerList[[#This Row],[Facility]],
     tbl_orders[Product],tbl_targeted_CustomerList[[#This Row],[Products]])</f>
        <v>42</v>
      </c>
      <c r="G9" s="3">
        <f>SUMIFS(
     tbl_orders[Qty_],
     tbl_orders[Facility],tbl_targeted_CustomerList[[#This Row],[Facility]],
     tbl_orders[Product],tbl_targeted_CustomerList[[#This Row],[Products]])</f>
        <v>42</v>
      </c>
      <c r="H9" s="3">
        <f>SUMIFS(
    tbl_orders[Purchased_Qty],
    tbl_orders[Facility], tbl_targeted_CustomerList[[#This Row],[Facility]],
    tbl_orders[Product], tbl_targeted_CustomerList[[#This Row],[Products]],
    tbl_orders[Year], "&lt;="&amp;$E$2-1
)</f>
        <v>42</v>
      </c>
      <c r="I9" s="3">
        <f>SUMIFS(
     tbl_orders[Qty_],
     tbl_orders[Facility], tbl_targeted_CustomerList[[#This Row],[Facility]],
     tbl_orders[Product],tbl_targeted_CustomerList[[#This Row],[Products]],
     tbl_orders[Year],"&lt;="&amp;$E$2-1
)</f>
        <v>42</v>
      </c>
      <c r="J9" s="60" cm="1">
        <f t="array" ref="J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4.7482014388489207</v>
      </c>
      <c r="K9" s="60" cm="1">
        <f t="array" ref="K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4.7482014388489207</v>
      </c>
      <c r="L9" s="60">
        <f>IFERROR(IF(
     tbl_targeted_CustomerList[[#This Row],[PYs Run Rate]]="-", tbl_targeted_CustomerList[[#This Row],[PYs Rec Qty]],  tbl_targeted_CustomerList[[#This Row],[My PYs Run Rate]]*$E$4
), "")</f>
        <v>56.978417266187051</v>
      </c>
      <c r="M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57.769784172661865</v>
      </c>
      <c r="N9" s="161">
        <v>100</v>
      </c>
      <c r="O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57.769784172661865</v>
      </c>
      <c r="P9" s="3">
        <f>SUMIFS(
     tbl_orders[Qty_],
     tbl_orders[Facility], tbl_targeted_CustomerList[[#This Row],[Facility]],
     tbl_orders[Product],tbl_targeted_CustomerList[[#This Row],[Products]],
     tbl_orders[Year],2024
)</f>
        <v>0</v>
      </c>
      <c r="Q9" s="196">
        <f>tbl_targeted_CustomerList[[#This Row],[2024 Achieved]]/tbl_targeted_CustomerList[[#This Row],[2024 Allocation]]</f>
        <v>0</v>
      </c>
      <c r="R9" s="106">
        <f>IF(tbl_targeted_CustomerList[[#This Row],[PYs Purc Qty]] = 0, "",
    _xlfn.MINIFS(tbl_orders[InvoiceDate],
        tbl_orders[Facility], tbl_targeted_CustomerList[[#This Row],[Facility]],
        tbl_orders[Product], tbl_targeted_CustomerList[[#This Row],[Products]])
)</f>
        <v>44979</v>
      </c>
      <c r="S9" s="106" cm="1">
        <f t="array" ref="S9">IF(
    tbl_targeted_CustomerList[[#This Row],[PYs Purc Qty]] = 0,
    "",
    MAX(
        IF(
            (YEAR(tbl_orders[InvoiceDate]) &lt;= $E$2-1) *
            (tbl_orders[Facility] = tbl_targeted_CustomerList[[#This Row],[Facility]]) *
            (tbl_orders[Product] = tbl_targeted_CustomerList[[#This Row],[Products]]),
            tbl_orders[InvoiceDate]
        )
    )
)</f>
        <v>45118</v>
      </c>
      <c r="T9" s="61">
        <f>IFERROR(tbl_targeted_CustomerList[[#This Row],[2024 Allocation]]/tbl_targeted_CustomerList[[#This Row],[PYs Rec Qty]]-1,"")</f>
        <v>1.3809523809523809</v>
      </c>
      <c r="U9" s="61">
        <f>_xlfn.IFNA(
tbl_targeted_CustomerList[[#This Row],[2024 Allocation]]/INDEX(tbl_Territory_PlanSummary[2024 Target],MATCH(tbl_targeted_CustomerList[[#This Row],[Products]],tbl_Territory_PlanSummary[SKUs],0)),
"")</f>
        <v>1.5375153751537515E-2</v>
      </c>
      <c r="V9" s="61" t="str">
        <f>IF(
    tbl_targeted_CustomerList[[#This Row],[PYs Rec Qty]]=0,"Introduce",
    IF(tbl_targeted_CustomerList[[#This Row],[2024 Allocation]]&gt;tbl_targeted_CustomerList[[#This Row],[PYs Rec Qty]],"Grow", "Defend")
)</f>
        <v>Grow</v>
      </c>
      <c r="W9" s="60" cm="1">
        <f t="array" ref="W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4.7482014388489207</v>
      </c>
      <c r="X9" s="60" cm="1">
        <f t="array" ref="X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4.7482014388489207</v>
      </c>
      <c r="Y9" s="241" cm="1">
        <f t="array" ref="Y9">IF(
    tbl_targeted_CustomerList[[#This Row],[Rec Total Qty]] = 0,
    "",
    MAX(
        IF(
            (tbl_orders[Facility] = tbl_targeted_CustomerList[[#This Row],[Facility]]) *
            (tbl_orders[Product] = tbl_targeted_CustomerList[[#This Row],[Products]]),
            tbl_orders[InvoiceDate]
        )
    )
)</f>
        <v>45118</v>
      </c>
      <c r="Z9" s="3" cm="1">
        <f t="array" ref="Z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9" s="106">
        <f>IFERROR(tbl_targeted_CustomerList[[#This Row],[Last Purc Date]]+
ROUND(tbl_targeted_CustomerList[[#This Row],[Last Purchase Qty]]/tbl_targeted_CustomerList[[#This Row],[My Run Rate]]*30,0),"")</f>
        <v>45244</v>
      </c>
      <c r="AB9" s="2"/>
      <c r="AC9" s="2"/>
    </row>
    <row r="10" spans="1:29" x14ac:dyDescent="0.7">
      <c r="A10" s="2" t="str">
        <f>_xlfn.IFNA(INDEX(tbl_Customers[Facility Type], MATCH(tbl_targeted_CustomerList[[#This Row],[Facility]],tbl_Customers[Facility],0)),"")</f>
        <v>Wholesale Pharmacies</v>
      </c>
      <c r="B10" s="2" t="str">
        <f>_xlfn.IFNA(INDEX(tbl_Customers[Territory], MATCH(tbl_targeted_CustomerList[[#This Row],[Facility]],tbl_Customers[Facility],0)),"")</f>
        <v>Amasaman_Ablekuma_Pokuase_Taifa_Medie</v>
      </c>
      <c r="C10" s="2">
        <f>SUBTOTAL(3,tbl_targeted_CustomerList[[#This Row],[Facility]])</f>
        <v>1</v>
      </c>
      <c r="D10" s="160" t="s">
        <v>116</v>
      </c>
      <c r="E10" s="160" t="s">
        <v>102</v>
      </c>
      <c r="F10" s="3">
        <f>SUMIFS(
     tbl_orders[Purchased_Qty],
     tbl_orders[Facility],tbl_targeted_CustomerList[[#This Row],[Facility]],
     tbl_orders[Product],tbl_targeted_CustomerList[[#This Row],[Products]])</f>
        <v>100</v>
      </c>
      <c r="G10" s="3">
        <f>SUMIFS(
     tbl_orders[Qty_],
     tbl_orders[Facility],tbl_targeted_CustomerList[[#This Row],[Facility]],
     tbl_orders[Product],tbl_targeted_CustomerList[[#This Row],[Products]])</f>
        <v>100</v>
      </c>
      <c r="H10" s="3">
        <f>SUMIFS(
    tbl_orders[Purchased_Qty],
    tbl_orders[Facility], tbl_targeted_CustomerList[[#This Row],[Facility]],
    tbl_orders[Product], tbl_targeted_CustomerList[[#This Row],[Products]],
    tbl_orders[Year], "&lt;="&amp;$E$2-1
)</f>
        <v>100</v>
      </c>
      <c r="I10" s="3">
        <f>SUMIFS(
     tbl_orders[Qty_],
     tbl_orders[Facility], tbl_targeted_CustomerList[[#This Row],[Facility]],
     tbl_orders[Product],tbl_targeted_CustomerList[[#This Row],[Products]],
     tbl_orders[Year],"&lt;="&amp;$E$2-1
)</f>
        <v>100</v>
      </c>
      <c r="J10" s="60" cm="1">
        <f t="array" ref="J1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23.80952380952381</v>
      </c>
      <c r="K10" s="60" cm="1">
        <f t="array" ref="K1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23.80952380952381</v>
      </c>
      <c r="L10" s="60">
        <f>IFERROR(IF(
     tbl_targeted_CustomerList[[#This Row],[PYs Run Rate]]="-", tbl_targeted_CustomerList[[#This Row],[PYs Rec Qty]],  tbl_targeted_CustomerList[[#This Row],[My PYs Run Rate]]*$E$4
), "")</f>
        <v>285.71428571428572</v>
      </c>
      <c r="M10"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289.6825396825397</v>
      </c>
      <c r="N10" s="161">
        <v>300</v>
      </c>
      <c r="O10"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289.6825396825397</v>
      </c>
      <c r="P10" s="3">
        <f>SUMIFS(
     tbl_orders[Qty_],
     tbl_orders[Facility], tbl_targeted_CustomerList[[#This Row],[Facility]],
     tbl_orders[Product],tbl_targeted_CustomerList[[#This Row],[Products]],
     tbl_orders[Year],2024
)</f>
        <v>0</v>
      </c>
      <c r="Q10" s="196">
        <f>tbl_targeted_CustomerList[[#This Row],[2024 Achieved]]/tbl_targeted_CustomerList[[#This Row],[2024 Allocation]]</f>
        <v>0</v>
      </c>
      <c r="R10" s="106">
        <f>IF(tbl_targeted_CustomerList[[#This Row],[PYs Purc Qty]] = 0, "",
    _xlfn.MINIFS(tbl_orders[InvoiceDate],
        tbl_orders[Facility], tbl_targeted_CustomerList[[#This Row],[Facility]],
        tbl_orders[Product], tbl_targeted_CustomerList[[#This Row],[Products]])
)</f>
        <v>45125</v>
      </c>
      <c r="S10" s="106" cm="1">
        <f t="array" ref="S10">IF(
    tbl_targeted_CustomerList[[#This Row],[PYs Purc Qty]] = 0,
    "",
    MAX(
        IF(
            (YEAR(tbl_orders[InvoiceDate]) &lt;= $E$2-1) *
            (tbl_orders[Facility] = tbl_targeted_CustomerList[[#This Row],[Facility]]) *
            (tbl_orders[Product] = tbl_targeted_CustomerList[[#This Row],[Products]]),
            tbl_orders[InvoiceDate]
        )
    )
)</f>
        <v>45188</v>
      </c>
      <c r="T10" s="61">
        <f>IFERROR(tbl_targeted_CustomerList[[#This Row],[2024 Allocation]]/tbl_targeted_CustomerList[[#This Row],[PYs Rec Qty]]-1,"")</f>
        <v>2</v>
      </c>
      <c r="U10" s="61">
        <f>_xlfn.IFNA(
tbl_targeted_CustomerList[[#This Row],[2024 Allocation]]/INDEX(tbl_Territory_PlanSummary[2024 Target],MATCH(tbl_targeted_CustomerList[[#This Row],[Products]],tbl_Territory_PlanSummary[SKUs],0)),
"")</f>
        <v>3.3333333333333333E-2</v>
      </c>
      <c r="V10" s="61" t="str">
        <f>IF(
    tbl_targeted_CustomerList[[#This Row],[PYs Rec Qty]]=0,"Introduce",
    IF(tbl_targeted_CustomerList[[#This Row],[2024 Allocation]]&gt;tbl_targeted_CustomerList[[#This Row],[PYs Rec Qty]],"Grow", "Defend")
)</f>
        <v>Grow</v>
      </c>
      <c r="W10" s="60" cm="1">
        <f t="array" ref="W1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23.80952380952381</v>
      </c>
      <c r="X10" s="60" cm="1">
        <f t="array" ref="X1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23.80952380952381</v>
      </c>
      <c r="Y10" s="241" cm="1">
        <f t="array" ref="Y10">IF(
    tbl_targeted_CustomerList[[#This Row],[Rec Total Qty]] = 0,
    "",
    MAX(
        IF(
            (tbl_orders[Facility] = tbl_targeted_CustomerList[[#This Row],[Facility]]) *
            (tbl_orders[Product] = tbl_targeted_CustomerList[[#This Row],[Products]]),
            tbl_orders[InvoiceDate]
        )
    )
)</f>
        <v>45188</v>
      </c>
      <c r="Z10" s="3" cm="1">
        <f t="array" ref="Z1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50</v>
      </c>
      <c r="AA10" s="106">
        <f>IFERROR(tbl_targeted_CustomerList[[#This Row],[Last Purc Date]]+
ROUND(tbl_targeted_CustomerList[[#This Row],[Last Purchase Qty]]/tbl_targeted_CustomerList[[#This Row],[My Run Rate]]*30,0),"")</f>
        <v>45251</v>
      </c>
      <c r="AB10" s="2"/>
      <c r="AC10" s="2"/>
    </row>
    <row r="11" spans="1:29" x14ac:dyDescent="0.7">
      <c r="A11" s="2" t="str">
        <f>_xlfn.IFNA(INDEX(tbl_Customers[Facility Type], MATCH(tbl_targeted_CustomerList[[#This Row],[Facility]],tbl_Customers[Facility],0)),"")</f>
        <v>Wholesale Pharmacies</v>
      </c>
      <c r="B11" s="2" t="str">
        <f>_xlfn.IFNA(INDEX(tbl_Customers[Territory], MATCH(tbl_targeted_CustomerList[[#This Row],[Facility]],tbl_Customers[Facility],0)),"")</f>
        <v>Spintex_Sakumono</v>
      </c>
      <c r="C11" s="2">
        <f>SUBTOTAL(3,tbl_targeted_CustomerList[[#This Row],[Facility]])</f>
        <v>1</v>
      </c>
      <c r="D11" s="160" t="s">
        <v>199</v>
      </c>
      <c r="E11" s="160" t="s">
        <v>100</v>
      </c>
      <c r="F11" s="3">
        <f>SUMIFS(
     tbl_orders[Purchased_Qty],
     tbl_orders[Facility],tbl_targeted_CustomerList[[#This Row],[Facility]],
     tbl_orders[Product],tbl_targeted_CustomerList[[#This Row],[Products]])</f>
        <v>250</v>
      </c>
      <c r="G11" s="3">
        <f>SUMIFS(
     tbl_orders[Qty_],
     tbl_orders[Facility],tbl_targeted_CustomerList[[#This Row],[Facility]],
     tbl_orders[Product],tbl_targeted_CustomerList[[#This Row],[Products]])</f>
        <v>125</v>
      </c>
      <c r="H11" s="3">
        <f>SUMIFS(
    tbl_orders[Purchased_Qty],
    tbl_orders[Facility], tbl_targeted_CustomerList[[#This Row],[Facility]],
    tbl_orders[Product], tbl_targeted_CustomerList[[#This Row],[Products]],
    tbl_orders[Year], "&lt;="&amp;$E$2-1
)</f>
        <v>250</v>
      </c>
      <c r="I11" s="3">
        <f>SUMIFS(
     tbl_orders[Qty_],
     tbl_orders[Facility], tbl_targeted_CustomerList[[#This Row],[Facility]],
     tbl_orders[Product],tbl_targeted_CustomerList[[#This Row],[Products]],
     tbl_orders[Year],"&lt;="&amp;$E$2-1
)</f>
        <v>125</v>
      </c>
      <c r="J11" s="60" cm="1">
        <f t="array" ref="J1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24.770642201834864</v>
      </c>
      <c r="K11" s="60" cm="1">
        <f t="array" ref="K1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12.385321100917432</v>
      </c>
      <c r="L11" s="60">
        <f>IFERROR(IF(
     tbl_targeted_CustomerList[[#This Row],[PYs Run Rate]]="-", tbl_targeted_CustomerList[[#This Row],[PYs Rec Qty]],  tbl_targeted_CustomerList[[#This Row],[My PYs Run Rate]]*$E$4
), "")</f>
        <v>148.62385321100919</v>
      </c>
      <c r="M1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150.6880733944954</v>
      </c>
      <c r="N11" s="161">
        <v>250</v>
      </c>
      <c r="O1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150.6880733944954</v>
      </c>
      <c r="P11" s="3">
        <f>SUMIFS(
     tbl_orders[Qty_],
     tbl_orders[Facility], tbl_targeted_CustomerList[[#This Row],[Facility]],
     tbl_orders[Product],tbl_targeted_CustomerList[[#This Row],[Products]],
     tbl_orders[Year],2024
)</f>
        <v>0</v>
      </c>
      <c r="Q11" s="196">
        <f>tbl_targeted_CustomerList[[#This Row],[2024 Achieved]]/tbl_targeted_CustomerList[[#This Row],[2024 Allocation]]</f>
        <v>0</v>
      </c>
      <c r="R11" s="106">
        <f>IF(tbl_targeted_CustomerList[[#This Row],[PYs Purc Qty]] = 0, "",
    _xlfn.MINIFS(tbl_orders[InvoiceDate],
        tbl_orders[Facility], tbl_targeted_CustomerList[[#This Row],[Facility]],
        tbl_orders[Product], tbl_targeted_CustomerList[[#This Row],[Products]])
)</f>
        <v>44959</v>
      </c>
      <c r="S11" s="106" cm="1">
        <f t="array" ref="S11">IF(
    tbl_targeted_CustomerList[[#This Row],[PYs Purc Qty]] = 0,
    "",
    MAX(
        IF(
            (YEAR(tbl_orders[InvoiceDate]) &lt;= $E$2-1) *
            (tbl_orders[Facility] = tbl_targeted_CustomerList[[#This Row],[Facility]]) *
            (tbl_orders[Product] = tbl_targeted_CustomerList[[#This Row],[Products]]),
            tbl_orders[InvoiceDate]
        )
    )
)</f>
        <v>45068</v>
      </c>
      <c r="T11" s="61">
        <f>IFERROR(tbl_targeted_CustomerList[[#This Row],[2024 Allocation]]/tbl_targeted_CustomerList[[#This Row],[PYs Rec Qty]]-1,"")</f>
        <v>1</v>
      </c>
      <c r="U11" s="61">
        <f>_xlfn.IFNA(
tbl_targeted_CustomerList[[#This Row],[2024 Allocation]]/INDEX(tbl_Territory_PlanSummary[2024 Target],MATCH(tbl_targeted_CustomerList[[#This Row],[Products]],tbl_Territory_PlanSummary[SKUs],0)),
"")</f>
        <v>8.903133903133903E-2</v>
      </c>
      <c r="V11" s="61" t="str">
        <f>IF(
    tbl_targeted_CustomerList[[#This Row],[PYs Rec Qty]]=0,"Introduce",
    IF(tbl_targeted_CustomerList[[#This Row],[2024 Allocation]]&gt;tbl_targeted_CustomerList[[#This Row],[PYs Rec Qty]],"Grow", "Defend")
)</f>
        <v>Grow</v>
      </c>
      <c r="W11" s="60" cm="1">
        <f t="array" ref="W1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24.770642201834864</v>
      </c>
      <c r="X11" s="60" cm="1">
        <f t="array" ref="X1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12.385321100917432</v>
      </c>
      <c r="Y11" s="241" cm="1">
        <f t="array" ref="Y11">IF(
    tbl_targeted_CustomerList[[#This Row],[Rec Total Qty]] = 0,
    "",
    MAX(
        IF(
            (tbl_orders[Facility] = tbl_targeted_CustomerList[[#This Row],[Facility]]) *
            (tbl_orders[Product] = tbl_targeted_CustomerList[[#This Row],[Products]]),
            tbl_orders[InvoiceDate]
        )
    )
)</f>
        <v>45068</v>
      </c>
      <c r="Z11" s="3" cm="1">
        <f t="array" ref="Z1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80</v>
      </c>
      <c r="AA11" s="106">
        <f>IFERROR(tbl_targeted_CustomerList[[#This Row],[Last Purc Date]]+
ROUND(tbl_targeted_CustomerList[[#This Row],[Last Purchase Qty]]/tbl_targeted_CustomerList[[#This Row],[My Run Rate]]*30,0),"")</f>
        <v>45262</v>
      </c>
      <c r="AB11" s="2"/>
      <c r="AC11" s="2"/>
    </row>
    <row r="12" spans="1:29" x14ac:dyDescent="0.7">
      <c r="A12" s="2" t="str">
        <f>_xlfn.IFNA(INDEX(tbl_Customers[Facility Type], MATCH(tbl_targeted_CustomerList[[#This Row],[Facility]],tbl_Customers[Facility],0)),"")</f>
        <v>Retail Pharmacies</v>
      </c>
      <c r="B12" s="2" t="str">
        <f>_xlfn.IFNA(INDEX(tbl_Customers[Territory], MATCH(tbl_targeted_CustomerList[[#This Row],[Facility]],tbl_Customers[Facility],0)),"")</f>
        <v>_Out Station</v>
      </c>
      <c r="C12" s="2">
        <f>SUBTOTAL(3,tbl_targeted_CustomerList[[#This Row],[Facility]])</f>
        <v>1</v>
      </c>
      <c r="D12" s="160" t="s">
        <v>187</v>
      </c>
      <c r="E12" s="160" t="s">
        <v>102</v>
      </c>
      <c r="F12" s="3">
        <f>SUMIFS(
     tbl_orders[Purchased_Qty],
     tbl_orders[Facility],tbl_targeted_CustomerList[[#This Row],[Facility]],
     tbl_orders[Product],tbl_targeted_CustomerList[[#This Row],[Products]])</f>
        <v>70</v>
      </c>
      <c r="G12" s="3">
        <f>SUMIFS(
     tbl_orders[Qty_],
     tbl_orders[Facility],tbl_targeted_CustomerList[[#This Row],[Facility]],
     tbl_orders[Product],tbl_targeted_CustomerList[[#This Row],[Products]])</f>
        <v>70</v>
      </c>
      <c r="H12" s="3">
        <f>SUMIFS(
    tbl_orders[Purchased_Qty],
    tbl_orders[Facility], tbl_targeted_CustomerList[[#This Row],[Facility]],
    tbl_orders[Product], tbl_targeted_CustomerList[[#This Row],[Products]],
    tbl_orders[Year], "&lt;="&amp;$E$2-1
)</f>
        <v>70</v>
      </c>
      <c r="I12" s="3">
        <f>SUMIFS(
     tbl_orders[Qty_],
     tbl_orders[Facility], tbl_targeted_CustomerList[[#This Row],[Facility]],
     tbl_orders[Product],tbl_targeted_CustomerList[[#This Row],[Products]],
     tbl_orders[Year],"&lt;="&amp;$E$2-1
)</f>
        <v>70</v>
      </c>
      <c r="J12" s="60" cm="1">
        <f t="array" ref="J1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16.216216216216214</v>
      </c>
      <c r="K12" s="60" cm="1">
        <f t="array" ref="K1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16.216216216216214</v>
      </c>
      <c r="L12" s="60">
        <f>IFERROR(IF(
     tbl_targeted_CustomerList[[#This Row],[PYs Run Rate]]="-", tbl_targeted_CustomerList[[#This Row],[PYs Rec Qty]],  tbl_targeted_CustomerList[[#This Row],[My PYs Run Rate]]*$E$4
), "")</f>
        <v>194.59459459459458</v>
      </c>
      <c r="M12"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197.29729729729726</v>
      </c>
      <c r="N12" s="161">
        <v>200</v>
      </c>
      <c r="O12"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197.29729729729726</v>
      </c>
      <c r="P12" s="3">
        <f>SUMIFS(
     tbl_orders[Qty_],
     tbl_orders[Facility], tbl_targeted_CustomerList[[#This Row],[Facility]],
     tbl_orders[Product],tbl_targeted_CustomerList[[#This Row],[Products]],
     tbl_orders[Year],2024
)</f>
        <v>0</v>
      </c>
      <c r="Q12" s="196">
        <f>tbl_targeted_CustomerList[[#This Row],[2024 Achieved]]/tbl_targeted_CustomerList[[#This Row],[2024 Allocation]]</f>
        <v>0</v>
      </c>
      <c r="R12" s="106">
        <f>IF(tbl_targeted_CustomerList[[#This Row],[PYs Purc Qty]] = 0, "",
    _xlfn.MINIFS(tbl_orders[InvoiceDate],
        tbl_orders[Facility], tbl_targeted_CustomerList[[#This Row],[Facility]],
        tbl_orders[Product], tbl_targeted_CustomerList[[#This Row],[Products]])
)</f>
        <v>45145</v>
      </c>
      <c r="S12" s="106" cm="1">
        <f t="array" ref="S12">IF(
    tbl_targeted_CustomerList[[#This Row],[PYs Purc Qty]] = 0,
    "",
    MAX(
        IF(
            (YEAR(tbl_orders[InvoiceDate]) &lt;= $E$2-1) *
            (tbl_orders[Facility] = tbl_targeted_CustomerList[[#This Row],[Facility]]) *
            (tbl_orders[Product] = tbl_targeted_CustomerList[[#This Row],[Products]]),
            tbl_orders[InvoiceDate]
        )
    )
)</f>
        <v>45182</v>
      </c>
      <c r="T12" s="61">
        <f>IFERROR(tbl_targeted_CustomerList[[#This Row],[2024 Allocation]]/tbl_targeted_CustomerList[[#This Row],[PYs Rec Qty]]-1,"")</f>
        <v>1.8571428571428572</v>
      </c>
      <c r="U12" s="61">
        <f>_xlfn.IFNA(
tbl_targeted_CustomerList[[#This Row],[2024 Allocation]]/INDEX(tbl_Territory_PlanSummary[2024 Target],MATCH(tbl_targeted_CustomerList[[#This Row],[Products]],tbl_Territory_PlanSummary[SKUs],0)),
"")</f>
        <v>2.2222222222222223E-2</v>
      </c>
      <c r="V12" s="61" t="str">
        <f>IF(
    tbl_targeted_CustomerList[[#This Row],[PYs Rec Qty]]=0,"Introduce",
    IF(tbl_targeted_CustomerList[[#This Row],[2024 Allocation]]&gt;tbl_targeted_CustomerList[[#This Row],[PYs Rec Qty]],"Grow", "Defend")
)</f>
        <v>Grow</v>
      </c>
      <c r="W12" s="60" cm="1">
        <f t="array" ref="W1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16.216216216216214</v>
      </c>
      <c r="X12" s="60" cm="1">
        <f t="array" ref="X1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16.216216216216214</v>
      </c>
      <c r="Y12" s="241" cm="1">
        <f t="array" ref="Y12">IF(
    tbl_targeted_CustomerList[[#This Row],[Rec Total Qty]] = 0,
    "",
    MAX(
        IF(
            (tbl_orders[Facility] = tbl_targeted_CustomerList[[#This Row],[Facility]]) *
            (tbl_orders[Product] = tbl_targeted_CustomerList[[#This Row],[Products]]),
            tbl_orders[InvoiceDate]
        )
    )
)</f>
        <v>45182</v>
      </c>
      <c r="Z12" s="3" cm="1">
        <f t="array" ref="Z1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50</v>
      </c>
      <c r="AA12" s="106">
        <f>IFERROR(tbl_targeted_CustomerList[[#This Row],[Last Purc Date]]+
ROUND(tbl_targeted_CustomerList[[#This Row],[Last Purchase Qty]]/tbl_targeted_CustomerList[[#This Row],[My Run Rate]]*30,0),"")</f>
        <v>45275</v>
      </c>
      <c r="AB12" s="2"/>
      <c r="AC12" s="2"/>
    </row>
    <row r="13" spans="1:29" x14ac:dyDescent="0.7">
      <c r="A13" s="2" t="str">
        <f>_xlfn.IFNA(INDEX(tbl_Customers[Facility Type], MATCH(tbl_targeted_CustomerList[[#This Row],[Facility]],tbl_Customers[Facility],0)),"")</f>
        <v>Retail Pharmacies</v>
      </c>
      <c r="B13" s="2" t="str">
        <f>_xlfn.IFNA(INDEX(tbl_Customers[Territory], MATCH(tbl_targeted_CustomerList[[#This Row],[Facility]],tbl_Customers[Facility],0)),"")</f>
        <v>Tema - Main</v>
      </c>
      <c r="C13" s="2">
        <f>SUBTOTAL(3,tbl_targeted_CustomerList[[#This Row],[Facility]])</f>
        <v>1</v>
      </c>
      <c r="D13" s="160" t="s">
        <v>96</v>
      </c>
      <c r="E13" s="160" t="s">
        <v>102</v>
      </c>
      <c r="F13" s="3">
        <f>SUMIFS(
     tbl_orders[Purchased_Qty],
     tbl_orders[Facility],tbl_targeted_CustomerList[[#This Row],[Facility]],
     tbl_orders[Product],tbl_targeted_CustomerList[[#This Row],[Products]])</f>
        <v>400</v>
      </c>
      <c r="G13" s="3">
        <f>SUMIFS(
     tbl_orders[Qty_],
     tbl_orders[Facility],tbl_targeted_CustomerList[[#This Row],[Facility]],
     tbl_orders[Product],tbl_targeted_CustomerList[[#This Row],[Products]])</f>
        <v>200</v>
      </c>
      <c r="H13" s="3">
        <f>SUMIFS(
    tbl_orders[Purchased_Qty],
    tbl_orders[Facility], tbl_targeted_CustomerList[[#This Row],[Facility]],
    tbl_orders[Product], tbl_targeted_CustomerList[[#This Row],[Products]],
    tbl_orders[Year], "&lt;="&amp;$E$2-1
)</f>
        <v>400</v>
      </c>
      <c r="I13" s="3">
        <f>SUMIFS(
     tbl_orders[Qty_],
     tbl_orders[Facility], tbl_targeted_CustomerList[[#This Row],[Facility]],
     tbl_orders[Product],tbl_targeted_CustomerList[[#This Row],[Products]],
     tbl_orders[Year],"&lt;="&amp;$E$2-1
)</f>
        <v>200</v>
      </c>
      <c r="J13" s="60" cm="1">
        <f t="array" ref="J1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58.064516129032256</v>
      </c>
      <c r="K13" s="60" cm="1">
        <f t="array" ref="K1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29.032258064516128</v>
      </c>
      <c r="L13" s="60">
        <f>IFERROR(IF(
     tbl_targeted_CustomerList[[#This Row],[PYs Run Rate]]="-", tbl_targeted_CustomerList[[#This Row],[PYs Rec Qty]],  tbl_targeted_CustomerList[[#This Row],[My PYs Run Rate]]*$E$4
), "")</f>
        <v>348.38709677419354</v>
      </c>
      <c r="M13"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353.22580645161287</v>
      </c>
      <c r="N13" s="161">
        <v>500</v>
      </c>
      <c r="O13"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353.22580645161287</v>
      </c>
      <c r="P13" s="3">
        <f>SUMIFS(
     tbl_orders[Qty_],
     tbl_orders[Facility], tbl_targeted_CustomerList[[#This Row],[Facility]],
     tbl_orders[Product],tbl_targeted_CustomerList[[#This Row],[Products]],
     tbl_orders[Year],2024
)</f>
        <v>0</v>
      </c>
      <c r="Q13" s="196">
        <f>tbl_targeted_CustomerList[[#This Row],[2024 Achieved]]/tbl_targeted_CustomerList[[#This Row],[2024 Allocation]]</f>
        <v>0</v>
      </c>
      <c r="R13" s="106">
        <f>IF(tbl_targeted_CustomerList[[#This Row],[PYs Purc Qty]] = 0, "",
    _xlfn.MINIFS(tbl_orders[InvoiceDate],
        tbl_orders[Facility], tbl_targeted_CustomerList[[#This Row],[Facility]],
        tbl_orders[Product], tbl_targeted_CustomerList[[#This Row],[Products]])
)</f>
        <v>45071</v>
      </c>
      <c r="S13" s="106" cm="1">
        <f t="array" ref="S13">IF(
    tbl_targeted_CustomerList[[#This Row],[PYs Purc Qty]] = 0,
    "",
    MAX(
        IF(
            (YEAR(tbl_orders[InvoiceDate]) &lt;= $E$2-1) *
            (tbl_orders[Facility] = tbl_targeted_CustomerList[[#This Row],[Facility]]) *
            (tbl_orders[Product] = tbl_targeted_CustomerList[[#This Row],[Products]]),
            tbl_orders[InvoiceDate]
        )
    )
)</f>
        <v>45226</v>
      </c>
      <c r="T13" s="61">
        <f>IFERROR(tbl_targeted_CustomerList[[#This Row],[2024 Allocation]]/tbl_targeted_CustomerList[[#This Row],[PYs Rec Qty]]-1,"")</f>
        <v>1.5</v>
      </c>
      <c r="U13" s="61">
        <f>_xlfn.IFNA(
tbl_targeted_CustomerList[[#This Row],[2024 Allocation]]/INDEX(tbl_Territory_PlanSummary[2024 Target],MATCH(tbl_targeted_CustomerList[[#This Row],[Products]],tbl_Territory_PlanSummary[SKUs],0)),
"")</f>
        <v>5.5555555555555552E-2</v>
      </c>
      <c r="V13" s="61" t="str">
        <f>IF(
    tbl_targeted_CustomerList[[#This Row],[PYs Rec Qty]]=0,"Introduce",
    IF(tbl_targeted_CustomerList[[#This Row],[2024 Allocation]]&gt;tbl_targeted_CustomerList[[#This Row],[PYs Rec Qty]],"Grow", "Defend")
)</f>
        <v>Grow</v>
      </c>
      <c r="W13" s="60" cm="1">
        <f t="array" ref="W1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58.064516129032256</v>
      </c>
      <c r="X13" s="60" cm="1">
        <f t="array" ref="X1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29.032258064516128</v>
      </c>
      <c r="Y13" s="241" cm="1">
        <f t="array" ref="Y13">IF(
    tbl_targeted_CustomerList[[#This Row],[Rec Total Qty]] = 0,
    "",
    MAX(
        IF(
            (tbl_orders[Facility] = tbl_targeted_CustomerList[[#This Row],[Facility]]) *
            (tbl_orders[Product] = tbl_targeted_CustomerList[[#This Row],[Products]]),
            tbl_orders[InvoiceDate]
        )
    )
)</f>
        <v>45226</v>
      </c>
      <c r="Z13" s="3" cm="1">
        <f t="array" ref="Z1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50</v>
      </c>
      <c r="AA13" s="106">
        <f>IFERROR(tbl_targeted_CustomerList[[#This Row],[Last Purc Date]]+
ROUND(tbl_targeted_CustomerList[[#This Row],[Last Purchase Qty]]/tbl_targeted_CustomerList[[#This Row],[My Run Rate]]*30,0),"")</f>
        <v>45278</v>
      </c>
      <c r="AB13" s="2"/>
      <c r="AC13" s="2"/>
    </row>
    <row r="14" spans="1:29" x14ac:dyDescent="0.7">
      <c r="A14" s="2" t="str">
        <f>_xlfn.IFNA(INDEX(tbl_Customers[Facility Type], MATCH(tbl_targeted_CustomerList[[#This Row],[Facility]],tbl_Customers[Facility],0)),"")</f>
        <v>Wholesale Pharmacies</v>
      </c>
      <c r="B14" s="2" t="str">
        <f>_xlfn.IFNA(INDEX(tbl_Customers[Territory], MATCH(tbl_targeted_CustomerList[[#This Row],[Facility]],tbl_Customers[Facility],0)),"")</f>
        <v>AirportCity_Dzorwulu</v>
      </c>
      <c r="C14" s="2">
        <f>SUBTOTAL(3,tbl_targeted_CustomerList[[#This Row],[Facility]])</f>
        <v>1</v>
      </c>
      <c r="D14" s="160" t="s">
        <v>197</v>
      </c>
      <c r="E14" s="160" t="s">
        <v>100</v>
      </c>
      <c r="F14" s="3">
        <f>SUMIFS(
     tbl_orders[Purchased_Qty],
     tbl_orders[Facility],tbl_targeted_CustomerList[[#This Row],[Facility]],
     tbl_orders[Product],tbl_targeted_CustomerList[[#This Row],[Products]])</f>
        <v>40</v>
      </c>
      <c r="G14" s="3">
        <f>SUMIFS(
     tbl_orders[Qty_],
     tbl_orders[Facility],tbl_targeted_CustomerList[[#This Row],[Facility]],
     tbl_orders[Product],tbl_targeted_CustomerList[[#This Row],[Products]])</f>
        <v>20</v>
      </c>
      <c r="H14" s="3">
        <f>SUMIFS(
    tbl_orders[Purchased_Qty],
    tbl_orders[Facility], tbl_targeted_CustomerList[[#This Row],[Facility]],
    tbl_orders[Product], tbl_targeted_CustomerList[[#This Row],[Products]],
    tbl_orders[Year], "&lt;="&amp;$E$2-1
)</f>
        <v>40</v>
      </c>
      <c r="I14" s="3">
        <f>SUMIFS(
     tbl_orders[Qty_],
     tbl_orders[Facility], tbl_targeted_CustomerList[[#This Row],[Facility]],
     tbl_orders[Product],tbl_targeted_CustomerList[[#This Row],[Products]],
     tbl_orders[Year],"&lt;="&amp;$E$2-1
)</f>
        <v>20</v>
      </c>
      <c r="J14" s="60" cm="1">
        <f t="array" ref="J1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5.3892215568862278</v>
      </c>
      <c r="K14" s="60" cm="1">
        <f t="array" ref="K1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2.6946107784431139</v>
      </c>
      <c r="L14" s="60">
        <f>IFERROR(IF(
     tbl_targeted_CustomerList[[#This Row],[PYs Run Rate]]="-", tbl_targeted_CustomerList[[#This Row],[PYs Rec Qty]],  tbl_targeted_CustomerList[[#This Row],[My PYs Run Rate]]*$E$4
), "")</f>
        <v>32.335329341317369</v>
      </c>
      <c r="M14"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32.784431137724553</v>
      </c>
      <c r="N14" s="161">
        <v>100</v>
      </c>
      <c r="O14"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32.784431137724553</v>
      </c>
      <c r="P14" s="3">
        <f>SUMIFS(
     tbl_orders[Qty_],
     tbl_orders[Facility], tbl_targeted_CustomerList[[#This Row],[Facility]],
     tbl_orders[Product],tbl_targeted_CustomerList[[#This Row],[Products]],
     tbl_orders[Year],2024
)</f>
        <v>0</v>
      </c>
      <c r="Q14" s="196">
        <f>tbl_targeted_CustomerList[[#This Row],[2024 Achieved]]/tbl_targeted_CustomerList[[#This Row],[2024 Allocation]]</f>
        <v>0</v>
      </c>
      <c r="R14" s="106">
        <f>IF(tbl_targeted_CustomerList[[#This Row],[PYs Purc Qty]] = 0, "",
    _xlfn.MINIFS(tbl_orders[InvoiceDate],
        tbl_orders[Facility], tbl_targeted_CustomerList[[#This Row],[Facility]],
        tbl_orders[Product], tbl_targeted_CustomerList[[#This Row],[Products]])
)</f>
        <v>45063</v>
      </c>
      <c r="S14" s="106" cm="1">
        <f t="array" ref="S14">IF(
    tbl_targeted_CustomerList[[#This Row],[PYs Purc Qty]] = 0,
    "",
    MAX(
        IF(
            (YEAR(tbl_orders[InvoiceDate]) &lt;= $E$2-1) *
            (tbl_orders[Facility] = tbl_targeted_CustomerList[[#This Row],[Facility]]) *
            (tbl_orders[Product] = tbl_targeted_CustomerList[[#This Row],[Products]]),
            tbl_orders[InvoiceDate]
        )
    )
)</f>
        <v>45230</v>
      </c>
      <c r="T14" s="61">
        <f>IFERROR(tbl_targeted_CustomerList[[#This Row],[2024 Allocation]]/tbl_targeted_CustomerList[[#This Row],[PYs Rec Qty]]-1,"")</f>
        <v>4</v>
      </c>
      <c r="U14" s="61">
        <f>_xlfn.IFNA(
tbl_targeted_CustomerList[[#This Row],[2024 Allocation]]/INDEX(tbl_Territory_PlanSummary[2024 Target],MATCH(tbl_targeted_CustomerList[[#This Row],[Products]],tbl_Territory_PlanSummary[SKUs],0)),
"")</f>
        <v>3.5612535612535613E-2</v>
      </c>
      <c r="V14" s="61" t="str">
        <f>IF(
    tbl_targeted_CustomerList[[#This Row],[PYs Rec Qty]]=0,"Introduce",
    IF(tbl_targeted_CustomerList[[#This Row],[2024 Allocation]]&gt;tbl_targeted_CustomerList[[#This Row],[PYs Rec Qty]],"Grow", "Defend")
)</f>
        <v>Grow</v>
      </c>
      <c r="W14" s="60" cm="1">
        <f t="array" ref="W1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5.3892215568862278</v>
      </c>
      <c r="X14" s="60" cm="1">
        <f t="array" ref="X1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2.6946107784431139</v>
      </c>
      <c r="Y14" s="241" cm="1">
        <f t="array" ref="Y14">IF(
    tbl_targeted_CustomerList[[#This Row],[Rec Total Qty]] = 0,
    "",
    MAX(
        IF(
            (tbl_orders[Facility] = tbl_targeted_CustomerList[[#This Row],[Facility]]) *
            (tbl_orders[Product] = tbl_targeted_CustomerList[[#This Row],[Products]]),
            tbl_orders[InvoiceDate]
        )
    )
)</f>
        <v>45230</v>
      </c>
      <c r="Z14" s="3" cm="1">
        <f t="array" ref="Z1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14" s="106">
        <f>IFERROR(tbl_targeted_CustomerList[[#This Row],[Last Purc Date]]+
ROUND(tbl_targeted_CustomerList[[#This Row],[Last Purchase Qty]]/tbl_targeted_CustomerList[[#This Row],[My Run Rate]]*30,0),"")</f>
        <v>45286</v>
      </c>
      <c r="AB14" s="2"/>
      <c r="AC14" s="2"/>
    </row>
    <row r="15" spans="1:29" x14ac:dyDescent="0.7">
      <c r="A15" s="2" t="str">
        <f>_xlfn.IFNA(INDEX(tbl_Customers[Facility Type], MATCH(tbl_targeted_CustomerList[[#This Row],[Facility]],tbl_Customers[Facility],0)),"")</f>
        <v>Wholesale Pharmacies</v>
      </c>
      <c r="B15" s="2" t="str">
        <f>_xlfn.IFNA(INDEX(tbl_Customers[Territory], MATCH(tbl_targeted_CustomerList[[#This Row],[Facility]],tbl_Customers[Facility],0)),"")</f>
        <v>Achimota_Dome_Kwabenya_Haatso</v>
      </c>
      <c r="C15" s="2">
        <f>SUBTOTAL(3,tbl_targeted_CustomerList[[#This Row],[Facility]])</f>
        <v>1</v>
      </c>
      <c r="D15" s="160" t="s">
        <v>210</v>
      </c>
      <c r="E15" s="160" t="s">
        <v>102</v>
      </c>
      <c r="F15" s="3">
        <f>SUMIFS(
     tbl_orders[Purchased_Qty],
     tbl_orders[Facility],tbl_targeted_CustomerList[[#This Row],[Facility]],
     tbl_orders[Product],tbl_targeted_CustomerList[[#This Row],[Products]])</f>
        <v>110</v>
      </c>
      <c r="G15" s="3">
        <f>SUMIFS(
     tbl_orders[Qty_],
     tbl_orders[Facility],tbl_targeted_CustomerList[[#This Row],[Facility]],
     tbl_orders[Product],tbl_targeted_CustomerList[[#This Row],[Products]])</f>
        <v>110</v>
      </c>
      <c r="H15" s="3">
        <f>SUMIFS(
    tbl_orders[Purchased_Qty],
    tbl_orders[Facility], tbl_targeted_CustomerList[[#This Row],[Facility]],
    tbl_orders[Product], tbl_targeted_CustomerList[[#This Row],[Products]],
    tbl_orders[Year], "&lt;="&amp;$E$2-1
)</f>
        <v>110</v>
      </c>
      <c r="I15" s="3">
        <f>SUMIFS(
     tbl_orders[Qty_],
     tbl_orders[Facility], tbl_targeted_CustomerList[[#This Row],[Facility]],
     tbl_orders[Product],tbl_targeted_CustomerList[[#This Row],[Products]],
     tbl_orders[Year],"&lt;="&amp;$E$2-1
)</f>
        <v>110</v>
      </c>
      <c r="J15" s="60" cm="1">
        <f t="array" ref="J1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10.344827586206897</v>
      </c>
      <c r="K15" s="60" cm="1">
        <f t="array" ref="K1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10.344827586206897</v>
      </c>
      <c r="L15" s="60">
        <f>IFERROR(IF(
     tbl_targeted_CustomerList[[#This Row],[PYs Run Rate]]="-", tbl_targeted_CustomerList[[#This Row],[PYs Rec Qty]],  tbl_targeted_CustomerList[[#This Row],[My PYs Run Rate]]*$E$4
), "")</f>
        <v>124.13793103448276</v>
      </c>
      <c r="M15"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125.86206896551724</v>
      </c>
      <c r="N15" s="161">
        <v>200</v>
      </c>
      <c r="O15"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125.86206896551724</v>
      </c>
      <c r="P15" s="3">
        <f>SUMIFS(
     tbl_orders[Qty_],
     tbl_orders[Facility], tbl_targeted_CustomerList[[#This Row],[Facility]],
     tbl_orders[Product],tbl_targeted_CustomerList[[#This Row],[Products]],
     tbl_orders[Year],2024
)</f>
        <v>0</v>
      </c>
      <c r="Q15" s="196">
        <f>tbl_targeted_CustomerList[[#This Row],[2024 Achieved]]/tbl_targeted_CustomerList[[#This Row],[2024 Allocation]]</f>
        <v>0</v>
      </c>
      <c r="R15" s="106">
        <f>IF(tbl_targeted_CustomerList[[#This Row],[PYs Purc Qty]] = 0, "",
    _xlfn.MINIFS(tbl_orders[InvoiceDate],
        tbl_orders[Facility], tbl_targeted_CustomerList[[#This Row],[Facility]],
        tbl_orders[Product], tbl_targeted_CustomerList[[#This Row],[Products]])
)</f>
        <v>44967</v>
      </c>
      <c r="S15" s="106" cm="1">
        <f t="array" ref="S15">IF(
    tbl_targeted_CustomerList[[#This Row],[PYs Purc Qty]] = 0,
    "",
    MAX(
        IF(
            (YEAR(tbl_orders[InvoiceDate]) &lt;= $E$2-1) *
            (tbl_orders[Facility] = tbl_targeted_CustomerList[[#This Row],[Facility]]) *
            (tbl_orders[Product] = tbl_targeted_CustomerList[[#This Row],[Products]]),
            tbl_orders[InvoiceDate]
        )
    )
)</f>
        <v>45141</v>
      </c>
      <c r="T15" s="61">
        <f>IFERROR(tbl_targeted_CustomerList[[#This Row],[2024 Allocation]]/tbl_targeted_CustomerList[[#This Row],[PYs Rec Qty]]-1,"")</f>
        <v>0.81818181818181812</v>
      </c>
      <c r="U15" s="61">
        <f>_xlfn.IFNA(
tbl_targeted_CustomerList[[#This Row],[2024 Allocation]]/INDEX(tbl_Territory_PlanSummary[2024 Target],MATCH(tbl_targeted_CustomerList[[#This Row],[Products]],tbl_Territory_PlanSummary[SKUs],0)),
"")</f>
        <v>2.2222222222222223E-2</v>
      </c>
      <c r="V15" s="61" t="str">
        <f>IF(
    tbl_targeted_CustomerList[[#This Row],[PYs Rec Qty]]=0,"Introduce",
    IF(tbl_targeted_CustomerList[[#This Row],[2024 Allocation]]&gt;tbl_targeted_CustomerList[[#This Row],[PYs Rec Qty]],"Grow", "Defend")
)</f>
        <v>Grow</v>
      </c>
      <c r="W15" s="60" cm="1">
        <f t="array" ref="W1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10.344827586206897</v>
      </c>
      <c r="X15" s="60" cm="1">
        <f t="array" ref="X1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10.344827586206897</v>
      </c>
      <c r="Y15" s="241" cm="1">
        <f t="array" ref="Y15">IF(
    tbl_targeted_CustomerList[[#This Row],[Rec Total Qty]] = 0,
    "",
    MAX(
        IF(
            (tbl_orders[Facility] = tbl_targeted_CustomerList[[#This Row],[Facility]]) *
            (tbl_orders[Product] = tbl_targeted_CustomerList[[#This Row],[Products]]),
            tbl_orders[InvoiceDate]
        )
    )
)</f>
        <v>45141</v>
      </c>
      <c r="Z15" s="3" cm="1">
        <f t="array" ref="Z1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50</v>
      </c>
      <c r="AA15" s="106">
        <f>IFERROR(tbl_targeted_CustomerList[[#This Row],[Last Purc Date]]+
ROUND(tbl_targeted_CustomerList[[#This Row],[Last Purchase Qty]]/tbl_targeted_CustomerList[[#This Row],[My Run Rate]]*30,0),"")</f>
        <v>45286</v>
      </c>
      <c r="AB15" s="2"/>
      <c r="AC15" s="2"/>
    </row>
    <row r="16" spans="1:29" x14ac:dyDescent="0.7">
      <c r="A16" s="2" t="str">
        <f>_xlfn.IFNA(INDEX(tbl_Customers[Facility Type], MATCH(tbl_targeted_CustomerList[[#This Row],[Facility]],tbl_Customers[Facility],0)),"")</f>
        <v>Private Hospitals</v>
      </c>
      <c r="B16" s="2" t="str">
        <f>_xlfn.IFNA(INDEX(tbl_Customers[Territory], MATCH(tbl_targeted_CustomerList[[#This Row],[Facility]],tbl_Customers[Facility],0)),"")</f>
        <v>Spintex_Sakumono</v>
      </c>
      <c r="C16" s="2">
        <f>SUBTOTAL(3,tbl_targeted_CustomerList[[#This Row],[Facility]])</f>
        <v>1</v>
      </c>
      <c r="D16" s="160" t="s">
        <v>113</v>
      </c>
      <c r="E16" s="160" t="s">
        <v>102</v>
      </c>
      <c r="F16" s="3">
        <f>SUMIFS(
     tbl_orders[Purchased_Qty],
     tbl_orders[Facility],tbl_targeted_CustomerList[[#This Row],[Facility]],
     tbl_orders[Product],tbl_targeted_CustomerList[[#This Row],[Products]])</f>
        <v>40</v>
      </c>
      <c r="G16" s="3">
        <f>SUMIFS(
     tbl_orders[Qty_],
     tbl_orders[Facility],tbl_targeted_CustomerList[[#This Row],[Facility]],
     tbl_orders[Product],tbl_targeted_CustomerList[[#This Row],[Products]])</f>
        <v>40</v>
      </c>
      <c r="H16" s="3">
        <f>SUMIFS(
    tbl_orders[Purchased_Qty],
    tbl_orders[Facility], tbl_targeted_CustomerList[[#This Row],[Facility]],
    tbl_orders[Product], tbl_targeted_CustomerList[[#This Row],[Products]],
    tbl_orders[Year], "&lt;="&amp;$E$2-1
)</f>
        <v>40</v>
      </c>
      <c r="I16" s="3">
        <f>SUMIFS(
     tbl_orders[Qty_],
     tbl_orders[Facility], tbl_targeted_CustomerList[[#This Row],[Facility]],
     tbl_orders[Product],tbl_targeted_CustomerList[[#This Row],[Products]],
     tbl_orders[Year],"&lt;="&amp;$E$2-1
)</f>
        <v>40</v>
      </c>
      <c r="J16" s="60" cm="1">
        <f t="array" ref="J1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3.4883720930232558</v>
      </c>
      <c r="K16" s="60" cm="1">
        <f t="array" ref="K1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3.4883720930232558</v>
      </c>
      <c r="L16" s="60">
        <f>IFERROR(IF(
     tbl_targeted_CustomerList[[#This Row],[PYs Run Rate]]="-", tbl_targeted_CustomerList[[#This Row],[PYs Rec Qty]],  tbl_targeted_CustomerList[[#This Row],[My PYs Run Rate]]*$E$4
), "")</f>
        <v>41.860465116279073</v>
      </c>
      <c r="M16"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42.441860465116278</v>
      </c>
      <c r="N16" s="161">
        <v>100</v>
      </c>
      <c r="O16"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42.441860465116278</v>
      </c>
      <c r="P16" s="3">
        <f>SUMIFS(
     tbl_orders[Qty_],
     tbl_orders[Facility], tbl_targeted_CustomerList[[#This Row],[Facility]],
     tbl_orders[Product],tbl_targeted_CustomerList[[#This Row],[Products]],
     tbl_orders[Year],2024
)</f>
        <v>0</v>
      </c>
      <c r="Q16" s="196">
        <f>tbl_targeted_CustomerList[[#This Row],[2024 Achieved]]/tbl_targeted_CustomerList[[#This Row],[2024 Allocation]]</f>
        <v>0</v>
      </c>
      <c r="R16" s="106">
        <f>IF(tbl_targeted_CustomerList[[#This Row],[PYs Purc Qty]] = 0, "",
    _xlfn.MINIFS(tbl_orders[InvoiceDate],
        tbl_orders[Facility], tbl_targeted_CustomerList[[#This Row],[Facility]],
        tbl_orders[Product], tbl_targeted_CustomerList[[#This Row],[Products]])
)</f>
        <v>44946</v>
      </c>
      <c r="S16" s="106" cm="1">
        <f t="array" ref="S16">IF(
    tbl_targeted_CustomerList[[#This Row],[PYs Purc Qty]] = 0,
    "",
    MAX(
        IF(
            (YEAR(tbl_orders[InvoiceDate]) &lt;= $E$2-1) *
            (tbl_orders[Facility] = tbl_targeted_CustomerList[[#This Row],[Facility]]) *
            (tbl_orders[Product] = tbl_targeted_CustomerList[[#This Row],[Products]]),
            tbl_orders[InvoiceDate]
        )
    )
)</f>
        <v>45118</v>
      </c>
      <c r="T16" s="61">
        <f>IFERROR(tbl_targeted_CustomerList[[#This Row],[2024 Allocation]]/tbl_targeted_CustomerList[[#This Row],[PYs Rec Qty]]-1,"")</f>
        <v>1.5</v>
      </c>
      <c r="U16" s="61">
        <f>_xlfn.IFNA(
tbl_targeted_CustomerList[[#This Row],[2024 Allocation]]/INDEX(tbl_Territory_PlanSummary[2024 Target],MATCH(tbl_targeted_CustomerList[[#This Row],[Products]],tbl_Territory_PlanSummary[SKUs],0)),
"")</f>
        <v>1.1111111111111112E-2</v>
      </c>
      <c r="V16" s="61" t="str">
        <f>IF(
    tbl_targeted_CustomerList[[#This Row],[PYs Rec Qty]]=0,"Introduce",
    IF(tbl_targeted_CustomerList[[#This Row],[2024 Allocation]]&gt;tbl_targeted_CustomerList[[#This Row],[PYs Rec Qty]],"Grow", "Defend")
)</f>
        <v>Grow</v>
      </c>
      <c r="W16" s="60" cm="1">
        <f t="array" ref="W1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3.4883720930232558</v>
      </c>
      <c r="X16" s="60" cm="1">
        <f t="array" ref="X1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3.4883720930232558</v>
      </c>
      <c r="Y16" s="241" cm="1">
        <f t="array" ref="Y16">IF(
    tbl_targeted_CustomerList[[#This Row],[Rec Total Qty]] = 0,
    "",
    MAX(
        IF(
            (tbl_orders[Facility] = tbl_targeted_CustomerList[[#This Row],[Facility]]) *
            (tbl_orders[Product] = tbl_targeted_CustomerList[[#This Row],[Products]]),
            tbl_orders[InvoiceDate]
        )
    )
)</f>
        <v>45118</v>
      </c>
      <c r="Z16" s="3" cm="1">
        <f t="array" ref="Z1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16" s="106">
        <f>IFERROR(tbl_targeted_CustomerList[[#This Row],[Last Purc Date]]+
ROUND(tbl_targeted_CustomerList[[#This Row],[Last Purchase Qty]]/tbl_targeted_CustomerList[[#This Row],[My Run Rate]]*30,0),"")</f>
        <v>45290</v>
      </c>
      <c r="AB16" s="2"/>
      <c r="AC16" s="2"/>
    </row>
    <row r="17" spans="1:29" x14ac:dyDescent="0.7">
      <c r="A17" s="2" t="str">
        <f>_xlfn.IFNA(INDEX(tbl_Customers[Facility Type], MATCH(tbl_targeted_CustomerList[[#This Row],[Facility]],tbl_Customers[Facility],0)),"")</f>
        <v>Private Hospitals</v>
      </c>
      <c r="B17" s="2" t="str">
        <f>_xlfn.IFNA(INDEX(tbl_Customers[Territory], MATCH(tbl_targeted_CustomerList[[#This Row],[Facility]],tbl_Customers[Facility],0)),"")</f>
        <v>Tema - Main</v>
      </c>
      <c r="C17" s="2">
        <f>SUBTOTAL(3,tbl_targeted_CustomerList[[#This Row],[Facility]])</f>
        <v>1</v>
      </c>
      <c r="D17" s="160" t="s">
        <v>142</v>
      </c>
      <c r="E17" s="160" t="s">
        <v>36</v>
      </c>
      <c r="F17" s="3">
        <f>SUMIFS(
     tbl_orders[Purchased_Qty],
     tbl_orders[Facility],tbl_targeted_CustomerList[[#This Row],[Facility]],
     tbl_orders[Product],tbl_targeted_CustomerList[[#This Row],[Products]])</f>
        <v>26</v>
      </c>
      <c r="G17" s="3">
        <f>SUMIFS(
     tbl_orders[Qty_],
     tbl_orders[Facility],tbl_targeted_CustomerList[[#This Row],[Facility]],
     tbl_orders[Product],tbl_targeted_CustomerList[[#This Row],[Products]])</f>
        <v>26</v>
      </c>
      <c r="H17" s="3">
        <f>SUMIFS(
    tbl_orders[Purchased_Qty],
    tbl_orders[Facility], tbl_targeted_CustomerList[[#This Row],[Facility]],
    tbl_orders[Product], tbl_targeted_CustomerList[[#This Row],[Products]],
    tbl_orders[Year], "&lt;="&amp;$E$2-1
)</f>
        <v>26</v>
      </c>
      <c r="I17" s="3">
        <f>SUMIFS(
     tbl_orders[Qty_],
     tbl_orders[Facility], tbl_targeted_CustomerList[[#This Row],[Facility]],
     tbl_orders[Product],tbl_targeted_CustomerList[[#This Row],[Products]],
     tbl_orders[Year],"&lt;="&amp;$E$2-1
)</f>
        <v>26</v>
      </c>
      <c r="J17" s="60" cm="1">
        <f t="array" ref="J1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6.666666666666667</v>
      </c>
      <c r="K17" s="60" cm="1">
        <f t="array" ref="K1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6.666666666666667</v>
      </c>
      <c r="L17" s="60">
        <f>IFERROR(IF(
     tbl_targeted_CustomerList[[#This Row],[PYs Run Rate]]="-", tbl_targeted_CustomerList[[#This Row],[PYs Rec Qty]],  tbl_targeted_CustomerList[[#This Row],[My PYs Run Rate]]*$E$4
), "")</f>
        <v>80</v>
      </c>
      <c r="M1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81.111111111111114</v>
      </c>
      <c r="N17" s="161">
        <v>150</v>
      </c>
      <c r="O1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81.111111111111114</v>
      </c>
      <c r="P17" s="3">
        <f>SUMIFS(
     tbl_orders[Qty_],
     tbl_orders[Facility], tbl_targeted_CustomerList[[#This Row],[Facility]],
     tbl_orders[Product],tbl_targeted_CustomerList[[#This Row],[Products]],
     tbl_orders[Year],2024
)</f>
        <v>0</v>
      </c>
      <c r="Q17" s="196">
        <f>tbl_targeted_CustomerList[[#This Row],[2024 Achieved]]/tbl_targeted_CustomerList[[#This Row],[2024 Allocation]]</f>
        <v>0</v>
      </c>
      <c r="R17" s="106">
        <f>IF(tbl_targeted_CustomerList[[#This Row],[PYs Purc Qty]] = 0, "",
    _xlfn.MINIFS(tbl_orders[InvoiceDate],
        tbl_orders[Facility], tbl_targeted_CustomerList[[#This Row],[Facility]],
        tbl_orders[Product], tbl_targeted_CustomerList[[#This Row],[Products]])
)</f>
        <v>45173</v>
      </c>
      <c r="S17" s="106" cm="1">
        <f t="array" ref="S17">IF(
    tbl_targeted_CustomerList[[#This Row],[PYs Purc Qty]] = 0,
    "",
    MAX(
        IF(
            (YEAR(tbl_orders[InvoiceDate]) &lt;= $E$2-1) *
            (tbl_orders[Facility] = tbl_targeted_CustomerList[[#This Row],[Facility]]) *
            (tbl_orders[Product] = tbl_targeted_CustomerList[[#This Row],[Products]]),
            tbl_orders[InvoiceDate]
        )
    )
)</f>
        <v>45245</v>
      </c>
      <c r="T17" s="61">
        <f>IFERROR(tbl_targeted_CustomerList[[#This Row],[2024 Allocation]]/tbl_targeted_CustomerList[[#This Row],[PYs Rec Qty]]-1,"")</f>
        <v>4.7692307692307692</v>
      </c>
      <c r="U17" s="61">
        <f>_xlfn.IFNA(
tbl_targeted_CustomerList[[#This Row],[2024 Allocation]]/INDEX(tbl_Territory_PlanSummary[2024 Target],MATCH(tbl_targeted_CustomerList[[#This Row],[Products]],tbl_Territory_PlanSummary[SKUs],0)),
"")</f>
        <v>2.2727272727272728E-2</v>
      </c>
      <c r="V17" s="61" t="str">
        <f>IF(
    tbl_targeted_CustomerList[[#This Row],[PYs Rec Qty]]=0,"Introduce",
    IF(tbl_targeted_CustomerList[[#This Row],[2024 Allocation]]&gt;tbl_targeted_CustomerList[[#This Row],[PYs Rec Qty]],"Grow", "Defend")
)</f>
        <v>Grow</v>
      </c>
      <c r="W17" s="60" cm="1">
        <f t="array" ref="W1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6.666666666666667</v>
      </c>
      <c r="X17" s="60" cm="1">
        <f t="array" ref="X1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6.666666666666667</v>
      </c>
      <c r="Y17" s="241" cm="1">
        <f t="array" ref="Y17">IF(
    tbl_targeted_CustomerList[[#This Row],[Rec Total Qty]] = 0,
    "",
    MAX(
        IF(
            (tbl_orders[Facility] = tbl_targeted_CustomerList[[#This Row],[Facility]]) *
            (tbl_orders[Product] = tbl_targeted_CustomerList[[#This Row],[Products]]),
            tbl_orders[InvoiceDate]
        )
    )
)</f>
        <v>45245</v>
      </c>
      <c r="Z17" s="3" cm="1">
        <f t="array" ref="Z1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17" s="106">
        <f>IFERROR(tbl_targeted_CustomerList[[#This Row],[Last Purc Date]]+
ROUND(tbl_targeted_CustomerList[[#This Row],[Last Purchase Qty]]/tbl_targeted_CustomerList[[#This Row],[My Run Rate]]*30,0),"")</f>
        <v>45290</v>
      </c>
      <c r="AB17" s="2"/>
      <c r="AC17" s="2"/>
    </row>
    <row r="18" spans="1:29" x14ac:dyDescent="0.7">
      <c r="A18" s="2" t="str">
        <f>_xlfn.IFNA(INDEX(tbl_Customers[Facility Type], MATCH(tbl_targeted_CustomerList[[#This Row],[Facility]],tbl_Customers[Facility],0)),"")</f>
        <v>Retail Pharmacies</v>
      </c>
      <c r="B18" s="2" t="str">
        <f>_xlfn.IFNA(INDEX(tbl_Customers[Territory], MATCH(tbl_targeted_CustomerList[[#This Row],[Facility]],tbl_Customers[Facility],0)),"")</f>
        <v>Tema - Main</v>
      </c>
      <c r="C18" s="2">
        <f>SUBTOTAL(3,tbl_targeted_CustomerList[[#This Row],[Facility]])</f>
        <v>1</v>
      </c>
      <c r="D18" s="160" t="s">
        <v>96</v>
      </c>
      <c r="E18" s="160" t="s">
        <v>100</v>
      </c>
      <c r="F18" s="3">
        <f>SUMIFS(
     tbl_orders[Purchased_Qty],
     tbl_orders[Facility],tbl_targeted_CustomerList[[#This Row],[Facility]],
     tbl_orders[Product],tbl_targeted_CustomerList[[#This Row],[Products]])</f>
        <v>140</v>
      </c>
      <c r="G18" s="3">
        <f>SUMIFS(
     tbl_orders[Qty_],
     tbl_orders[Facility],tbl_targeted_CustomerList[[#This Row],[Facility]],
     tbl_orders[Product],tbl_targeted_CustomerList[[#This Row],[Products]])</f>
        <v>70</v>
      </c>
      <c r="H18" s="3">
        <f>SUMIFS(
    tbl_orders[Purchased_Qty],
    tbl_orders[Facility], tbl_targeted_CustomerList[[#This Row],[Facility]],
    tbl_orders[Product], tbl_targeted_CustomerList[[#This Row],[Products]],
    tbl_orders[Year], "&lt;="&amp;$E$2-1
)</f>
        <v>140</v>
      </c>
      <c r="I18" s="3">
        <f>SUMIFS(
     tbl_orders[Qty_],
     tbl_orders[Facility], tbl_targeted_CustomerList[[#This Row],[Facility]],
     tbl_orders[Product],tbl_targeted_CustomerList[[#This Row],[Products]],
     tbl_orders[Year],"&lt;="&amp;$E$2-1
)</f>
        <v>70</v>
      </c>
      <c r="J18" s="60" cm="1">
        <f t="array" ref="J1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11.952191235059761</v>
      </c>
      <c r="K18" s="60" cm="1">
        <f t="array" ref="K1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5.9760956175298805</v>
      </c>
      <c r="L18" s="60">
        <f>IFERROR(IF(
     tbl_targeted_CustomerList[[#This Row],[PYs Run Rate]]="-", tbl_targeted_CustomerList[[#This Row],[PYs Rec Qty]],  tbl_targeted_CustomerList[[#This Row],[My PYs Run Rate]]*$E$4
), "")</f>
        <v>71.713147410358573</v>
      </c>
      <c r="M1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72.709163346613536</v>
      </c>
      <c r="N18" s="161">
        <v>200</v>
      </c>
      <c r="O1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72.709163346613536</v>
      </c>
      <c r="P18" s="3">
        <f>SUMIFS(
     tbl_orders[Qty_],
     tbl_orders[Facility], tbl_targeted_CustomerList[[#This Row],[Facility]],
     tbl_orders[Product],tbl_targeted_CustomerList[[#This Row],[Products]],
     tbl_orders[Year],2024
)</f>
        <v>0</v>
      </c>
      <c r="Q18" s="196">
        <f>tbl_targeted_CustomerList[[#This Row],[2024 Achieved]]/tbl_targeted_CustomerList[[#This Row],[2024 Allocation]]</f>
        <v>0</v>
      </c>
      <c r="R18" s="106">
        <f>IF(tbl_targeted_CustomerList[[#This Row],[PYs Purc Qty]] = 0, "",
    _xlfn.MINIFS(tbl_orders[InvoiceDate],
        tbl_orders[Facility], tbl_targeted_CustomerList[[#This Row],[Facility]],
        tbl_orders[Product], tbl_targeted_CustomerList[[#This Row],[Products]])
)</f>
        <v>44946</v>
      </c>
      <c r="S18" s="106" cm="1">
        <f t="array" ref="S18">IF(
    tbl_targeted_CustomerList[[#This Row],[PYs Purc Qty]] = 0,
    "",
    MAX(
        IF(
            (YEAR(tbl_orders[InvoiceDate]) &lt;= $E$2-1) *
            (tbl_orders[Facility] = tbl_targeted_CustomerList[[#This Row],[Facility]]) *
            (tbl_orders[Product] = tbl_targeted_CustomerList[[#This Row],[Products]]),
            tbl_orders[InvoiceDate]
        )
    )
)</f>
        <v>45197</v>
      </c>
      <c r="T18" s="61">
        <f>IFERROR(tbl_targeted_CustomerList[[#This Row],[2024 Allocation]]/tbl_targeted_CustomerList[[#This Row],[PYs Rec Qty]]-1,"")</f>
        <v>1.8571428571428572</v>
      </c>
      <c r="U18" s="61">
        <f>_xlfn.IFNA(
tbl_targeted_CustomerList[[#This Row],[2024 Allocation]]/INDEX(tbl_Territory_PlanSummary[2024 Target],MATCH(tbl_targeted_CustomerList[[#This Row],[Products]],tbl_Territory_PlanSummary[SKUs],0)),
"")</f>
        <v>7.1225071225071226E-2</v>
      </c>
      <c r="V18" s="61" t="str">
        <f>IF(
    tbl_targeted_CustomerList[[#This Row],[PYs Rec Qty]]=0,"Introduce",
    IF(tbl_targeted_CustomerList[[#This Row],[2024 Allocation]]&gt;tbl_targeted_CustomerList[[#This Row],[PYs Rec Qty]],"Grow", "Defend")
)</f>
        <v>Grow</v>
      </c>
      <c r="W18" s="60" cm="1">
        <f t="array" ref="W1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11.952191235059761</v>
      </c>
      <c r="X18" s="60" cm="1">
        <f t="array" ref="X1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5.9760956175298805</v>
      </c>
      <c r="Y18" s="241" cm="1">
        <f t="array" ref="Y18">IF(
    tbl_targeted_CustomerList[[#This Row],[Rec Total Qty]] = 0,
    "",
    MAX(
        IF(
            (tbl_orders[Facility] = tbl_targeted_CustomerList[[#This Row],[Facility]]) *
            (tbl_orders[Product] = tbl_targeted_CustomerList[[#This Row],[Products]]),
            tbl_orders[InvoiceDate]
        )
    )
)</f>
        <v>45197</v>
      </c>
      <c r="Z18" s="3" cm="1">
        <f t="array" ref="Z1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18" s="106">
        <f>IFERROR(tbl_targeted_CustomerList[[#This Row],[Last Purc Date]]+
ROUND(tbl_targeted_CustomerList[[#This Row],[Last Purchase Qty]]/tbl_targeted_CustomerList[[#This Row],[My Run Rate]]*30,0),"")</f>
        <v>45297</v>
      </c>
      <c r="AB18" s="2"/>
      <c r="AC18" s="2"/>
    </row>
    <row r="19" spans="1:29" x14ac:dyDescent="0.7">
      <c r="A19" s="2" t="str">
        <f>_xlfn.IFNA(INDEX(tbl_Customers[Facility Type], MATCH(tbl_targeted_CustomerList[[#This Row],[Facility]],tbl_Customers[Facility],0)),"")</f>
        <v>Public Hospitals</v>
      </c>
      <c r="B19" s="2" t="str">
        <f>_xlfn.IFNA(INDEX(tbl_Customers[Territory], MATCH(tbl_targeted_CustomerList[[#This Row],[Facility]],tbl_Customers[Facility],0)),"")</f>
        <v>_Out Station</v>
      </c>
      <c r="C19" s="2">
        <f>SUBTOTAL(3,tbl_targeted_CustomerList[[#This Row],[Facility]])</f>
        <v>1</v>
      </c>
      <c r="D19" s="160" t="s">
        <v>126</v>
      </c>
      <c r="E19" s="160" t="s">
        <v>102</v>
      </c>
      <c r="F19" s="3">
        <f>SUMIFS(
     tbl_orders[Purchased_Qty],
     tbl_orders[Facility],tbl_targeted_CustomerList[[#This Row],[Facility]],
     tbl_orders[Product],tbl_targeted_CustomerList[[#This Row],[Products]])</f>
        <v>150</v>
      </c>
      <c r="G19" s="3">
        <f>SUMIFS(
     tbl_orders[Qty_],
     tbl_orders[Facility],tbl_targeted_CustomerList[[#This Row],[Facility]],
     tbl_orders[Product],tbl_targeted_CustomerList[[#This Row],[Products]])</f>
        <v>150</v>
      </c>
      <c r="H19" s="3">
        <f>SUMIFS(
    tbl_orders[Purchased_Qty],
    tbl_orders[Facility], tbl_targeted_CustomerList[[#This Row],[Facility]],
    tbl_orders[Product], tbl_targeted_CustomerList[[#This Row],[Products]],
    tbl_orders[Year], "&lt;="&amp;$E$2-1
)</f>
        <v>150</v>
      </c>
      <c r="I19" s="3">
        <f>SUMIFS(
     tbl_orders[Qty_],
     tbl_orders[Facility], tbl_targeted_CustomerList[[#This Row],[Facility]],
     tbl_orders[Product],tbl_targeted_CustomerList[[#This Row],[Products]],
     tbl_orders[Year],"&lt;="&amp;$E$2-1
)</f>
        <v>150</v>
      </c>
      <c r="J19" s="60" cm="1">
        <f t="array" ref="J1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30</v>
      </c>
      <c r="K19" s="60" cm="1">
        <f t="array" ref="K1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30</v>
      </c>
      <c r="L19" s="60">
        <f>IFERROR(IF(
     tbl_targeted_CustomerList[[#This Row],[PYs Run Rate]]="-", tbl_targeted_CustomerList[[#This Row],[PYs Rec Qty]],  tbl_targeted_CustomerList[[#This Row],[My PYs Run Rate]]*$E$4
), "")</f>
        <v>360</v>
      </c>
      <c r="M1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365</v>
      </c>
      <c r="N19" s="161">
        <v>400</v>
      </c>
      <c r="O1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365</v>
      </c>
      <c r="P19" s="3">
        <f>SUMIFS(
     tbl_orders[Qty_],
     tbl_orders[Facility], tbl_targeted_CustomerList[[#This Row],[Facility]],
     tbl_orders[Product],tbl_targeted_CustomerList[[#This Row],[Products]],
     tbl_orders[Year],2024
)</f>
        <v>0</v>
      </c>
      <c r="Q19" s="196">
        <f>tbl_targeted_CustomerList[[#This Row],[2024 Achieved]]/tbl_targeted_CustomerList[[#This Row],[2024 Allocation]]</f>
        <v>0</v>
      </c>
      <c r="R19" s="106">
        <f>IF(tbl_targeted_CustomerList[[#This Row],[PYs Purc Qty]] = 0, "",
    _xlfn.MINIFS(tbl_orders[InvoiceDate],
        tbl_orders[Facility], tbl_targeted_CustomerList[[#This Row],[Facility]],
        tbl_orders[Product], tbl_targeted_CustomerList[[#This Row],[Products]])
)</f>
        <v>45148</v>
      </c>
      <c r="S19" s="106" cm="1">
        <f t="array" ref="S19">IF(
    tbl_targeted_CustomerList[[#This Row],[PYs Purc Qty]] = 0,
    "",
    MAX(
        IF(
            (YEAR(tbl_orders[InvoiceDate]) &lt;= $E$2-1) *
            (tbl_orders[Facility] = tbl_targeted_CustomerList[[#This Row],[Facility]]) *
            (tbl_orders[Product] = tbl_targeted_CustomerList[[#This Row],[Products]]),
            tbl_orders[InvoiceDate]
        )
    )
)</f>
        <v>45198</v>
      </c>
      <c r="T19" s="61">
        <f>IFERROR(tbl_targeted_CustomerList[[#This Row],[2024 Allocation]]/tbl_targeted_CustomerList[[#This Row],[PYs Rec Qty]]-1,"")</f>
        <v>1.6666666666666665</v>
      </c>
      <c r="U19" s="61">
        <f>_xlfn.IFNA(
tbl_targeted_CustomerList[[#This Row],[2024 Allocation]]/INDEX(tbl_Territory_PlanSummary[2024 Target],MATCH(tbl_targeted_CustomerList[[#This Row],[Products]],tbl_Territory_PlanSummary[SKUs],0)),
"")</f>
        <v>4.4444444444444446E-2</v>
      </c>
      <c r="V19" s="61" t="str">
        <f>IF(
    tbl_targeted_CustomerList[[#This Row],[PYs Rec Qty]]=0,"Introduce",
    IF(tbl_targeted_CustomerList[[#This Row],[2024 Allocation]]&gt;tbl_targeted_CustomerList[[#This Row],[PYs Rec Qty]],"Grow", "Defend")
)</f>
        <v>Grow</v>
      </c>
      <c r="W19" s="60" cm="1">
        <f t="array" ref="W1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30</v>
      </c>
      <c r="X19" s="60" cm="1">
        <f t="array" ref="X1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30</v>
      </c>
      <c r="Y19" s="241" cm="1">
        <f t="array" ref="Y19">IF(
    tbl_targeted_CustomerList[[#This Row],[Rec Total Qty]] = 0,
    "",
    MAX(
        IF(
            (tbl_orders[Facility] = tbl_targeted_CustomerList[[#This Row],[Facility]]) *
            (tbl_orders[Product] = tbl_targeted_CustomerList[[#This Row],[Products]]),
            tbl_orders[InvoiceDate]
        )
    )
)</f>
        <v>45198</v>
      </c>
      <c r="Z19" s="3" cm="1">
        <f t="array" ref="Z1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100</v>
      </c>
      <c r="AA19" s="106">
        <f>IFERROR(tbl_targeted_CustomerList[[#This Row],[Last Purc Date]]+
ROUND(tbl_targeted_CustomerList[[#This Row],[Last Purchase Qty]]/tbl_targeted_CustomerList[[#This Row],[My Run Rate]]*30,0),"")</f>
        <v>45298</v>
      </c>
      <c r="AB19" s="2"/>
      <c r="AC19" s="2"/>
    </row>
    <row r="20" spans="1:29" x14ac:dyDescent="0.7">
      <c r="A20" s="2" t="str">
        <f>_xlfn.IFNA(INDEX(tbl_Customers[Facility Type], MATCH(tbl_targeted_CustomerList[[#This Row],[Facility]],tbl_Customers[Facility],0)),"")</f>
        <v>Retail Pharmacies</v>
      </c>
      <c r="B20" s="2" t="str">
        <f>_xlfn.IFNA(INDEX(tbl_Customers[Territory], MATCH(tbl_targeted_CustomerList[[#This Row],[Facility]],tbl_Customers[Facility],0)),"")</f>
        <v>Tema - Main</v>
      </c>
      <c r="C20" s="2">
        <f>SUBTOTAL(3,tbl_targeted_CustomerList[[#This Row],[Facility]])</f>
        <v>1</v>
      </c>
      <c r="D20" s="160" t="s">
        <v>96</v>
      </c>
      <c r="E20" s="160" t="s">
        <v>101</v>
      </c>
      <c r="F20" s="3">
        <f>SUMIFS(
     tbl_orders[Purchased_Qty],
     tbl_orders[Facility],tbl_targeted_CustomerList[[#This Row],[Facility]],
     tbl_orders[Product],tbl_targeted_CustomerList[[#This Row],[Products]])</f>
        <v>150</v>
      </c>
      <c r="G20" s="3">
        <f>SUMIFS(
     tbl_orders[Qty_],
     tbl_orders[Facility],tbl_targeted_CustomerList[[#This Row],[Facility]],
     tbl_orders[Product],tbl_targeted_CustomerList[[#This Row],[Products]])</f>
        <v>75</v>
      </c>
      <c r="H20" s="3">
        <f>SUMIFS(
    tbl_orders[Purchased_Qty],
    tbl_orders[Facility], tbl_targeted_CustomerList[[#This Row],[Facility]],
    tbl_orders[Product], tbl_targeted_CustomerList[[#This Row],[Products]],
    tbl_orders[Year], "&lt;="&amp;$E$2-1
)</f>
        <v>150</v>
      </c>
      <c r="I20" s="3">
        <f>SUMIFS(
     tbl_orders[Qty_],
     tbl_orders[Facility], tbl_targeted_CustomerList[[#This Row],[Facility]],
     tbl_orders[Product],tbl_targeted_CustomerList[[#This Row],[Products]],
     tbl_orders[Year],"&lt;="&amp;$E$2-1
)</f>
        <v>75</v>
      </c>
      <c r="J20" s="60" cm="1">
        <f t="array" ref="J2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12.448132780082988</v>
      </c>
      <c r="K20" s="60" cm="1">
        <f t="array" ref="K2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6.2240663900414939</v>
      </c>
      <c r="L20" s="60">
        <f>IFERROR(IF(
     tbl_targeted_CustomerList[[#This Row],[PYs Run Rate]]="-", tbl_targeted_CustomerList[[#This Row],[PYs Rec Qty]],  tbl_targeted_CustomerList[[#This Row],[My PYs Run Rate]]*$E$4
), "")</f>
        <v>74.68879668049793</v>
      </c>
      <c r="M20"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75.726141078838168</v>
      </c>
      <c r="N20" s="161">
        <v>200</v>
      </c>
      <c r="O20"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75.726141078838168</v>
      </c>
      <c r="P20" s="3">
        <f>SUMIFS(
     tbl_orders[Qty_],
     tbl_orders[Facility], tbl_targeted_CustomerList[[#This Row],[Facility]],
     tbl_orders[Product],tbl_targeted_CustomerList[[#This Row],[Products]],
     tbl_orders[Year],2024
)</f>
        <v>0</v>
      </c>
      <c r="Q20" s="196">
        <f>tbl_targeted_CustomerList[[#This Row],[2024 Achieved]]/tbl_targeted_CustomerList[[#This Row],[2024 Allocation]]</f>
        <v>0</v>
      </c>
      <c r="R20" s="106">
        <f>IF(tbl_targeted_CustomerList[[#This Row],[PYs Purc Qty]] = 0, "",
    _xlfn.MINIFS(tbl_orders[InvoiceDate],
        tbl_orders[Facility], tbl_targeted_CustomerList[[#This Row],[Facility]],
        tbl_orders[Product], tbl_targeted_CustomerList[[#This Row],[Products]])
)</f>
        <v>44946</v>
      </c>
      <c r="S20" s="106" cm="1">
        <f t="array" ref="S20">IF(
    tbl_targeted_CustomerList[[#This Row],[PYs Purc Qty]] = 0,
    "",
    MAX(
        IF(
            (YEAR(tbl_orders[InvoiceDate]) &lt;= $E$2-1) *
            (tbl_orders[Facility] = tbl_targeted_CustomerList[[#This Row],[Facility]]) *
            (tbl_orders[Product] = tbl_targeted_CustomerList[[#This Row],[Products]]),
            tbl_orders[InvoiceDate]
        )
    )
)</f>
        <v>45187</v>
      </c>
      <c r="T20" s="61">
        <f>IFERROR(tbl_targeted_CustomerList[[#This Row],[2024 Allocation]]/tbl_targeted_CustomerList[[#This Row],[PYs Rec Qty]]-1,"")</f>
        <v>1.6666666666666665</v>
      </c>
      <c r="U20" s="61">
        <f>_xlfn.IFNA(
tbl_targeted_CustomerList[[#This Row],[2024 Allocation]]/INDEX(tbl_Territory_PlanSummary[2024 Target],MATCH(tbl_targeted_CustomerList[[#This Row],[Products]],tbl_Territory_PlanSummary[SKUs],0)),
"")</f>
        <v>3.0750307503075031E-2</v>
      </c>
      <c r="V20" s="61" t="str">
        <f>IF(
    tbl_targeted_CustomerList[[#This Row],[PYs Rec Qty]]=0,"Introduce",
    IF(tbl_targeted_CustomerList[[#This Row],[2024 Allocation]]&gt;tbl_targeted_CustomerList[[#This Row],[PYs Rec Qty]],"Grow", "Defend")
)</f>
        <v>Grow</v>
      </c>
      <c r="W20" s="60" cm="1">
        <f t="array" ref="W2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12.448132780082988</v>
      </c>
      <c r="X20" s="60" cm="1">
        <f t="array" ref="X2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6.2240663900414939</v>
      </c>
      <c r="Y20" s="241" cm="1">
        <f t="array" ref="Y20">IF(
    tbl_targeted_CustomerList[[#This Row],[Rec Total Qty]] = 0,
    "",
    MAX(
        IF(
            (tbl_orders[Facility] = tbl_targeted_CustomerList[[#This Row],[Facility]]) *
            (tbl_orders[Product] = tbl_targeted_CustomerList[[#This Row],[Products]]),
            tbl_orders[InvoiceDate]
        )
    )
)</f>
        <v>45187</v>
      </c>
      <c r="Z20" s="3" cm="1">
        <f t="array" ref="Z2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25</v>
      </c>
      <c r="AA20" s="106">
        <f>IFERROR(tbl_targeted_CustomerList[[#This Row],[Last Purc Date]]+
ROUND(tbl_targeted_CustomerList[[#This Row],[Last Purchase Qty]]/tbl_targeted_CustomerList[[#This Row],[My Run Rate]]*30,0),"")</f>
        <v>45308</v>
      </c>
      <c r="AB20" s="2"/>
      <c r="AC20" s="2"/>
    </row>
    <row r="21" spans="1:29" x14ac:dyDescent="0.7">
      <c r="A21" s="2" t="str">
        <f>_xlfn.IFNA(INDEX(tbl_Customers[Facility Type], MATCH(tbl_targeted_CustomerList[[#This Row],[Facility]],tbl_Customers[Facility],0)),"")</f>
        <v>Retail Pharmacies</v>
      </c>
      <c r="B21" s="2" t="str">
        <f>_xlfn.IFNA(INDEX(tbl_Customers[Territory], MATCH(tbl_targeted_CustomerList[[#This Row],[Facility]],tbl_Customers[Facility],0)),"")</f>
        <v>Legon_Madina_Adenta_Oyarifa</v>
      </c>
      <c r="C21" s="2">
        <f>SUBTOTAL(3,tbl_targeted_CustomerList[[#This Row],[Facility]])</f>
        <v>1</v>
      </c>
      <c r="D21" s="160" t="s">
        <v>173</v>
      </c>
      <c r="E21" s="160" t="s">
        <v>100</v>
      </c>
      <c r="F21" s="3">
        <f>SUMIFS(
     tbl_orders[Purchased_Qty],
     tbl_orders[Facility],tbl_targeted_CustomerList[[#This Row],[Facility]],
     tbl_orders[Product],tbl_targeted_CustomerList[[#This Row],[Products]])</f>
        <v>7</v>
      </c>
      <c r="G21" s="3">
        <f>SUMIFS(
     tbl_orders[Qty_],
     tbl_orders[Facility],tbl_targeted_CustomerList[[#This Row],[Facility]],
     tbl_orders[Product],tbl_targeted_CustomerList[[#This Row],[Products]])</f>
        <v>7</v>
      </c>
      <c r="H21" s="3">
        <f>SUMIFS(
    tbl_orders[Purchased_Qty],
    tbl_orders[Facility], tbl_targeted_CustomerList[[#This Row],[Facility]],
    tbl_orders[Product], tbl_targeted_CustomerList[[#This Row],[Products]],
    tbl_orders[Year], "&lt;="&amp;$E$2-1
)</f>
        <v>7</v>
      </c>
      <c r="I21" s="3">
        <f>SUMIFS(
     tbl_orders[Qty_],
     tbl_orders[Facility], tbl_targeted_CustomerList[[#This Row],[Facility]],
     tbl_orders[Product],tbl_targeted_CustomerList[[#This Row],[Products]],
     tbl_orders[Year],"&lt;="&amp;$E$2-1
)</f>
        <v>7</v>
      </c>
      <c r="J21" s="60" cm="1">
        <f t="array" ref="J2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0.84507042253521125</v>
      </c>
      <c r="K21" s="60" cm="1">
        <f t="array" ref="K2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0.84507042253521125</v>
      </c>
      <c r="L21" s="60">
        <f>IFERROR(IF(
     tbl_targeted_CustomerList[[#This Row],[PYs Run Rate]]="-", tbl_targeted_CustomerList[[#This Row],[PYs Rec Qty]],  tbl_targeted_CustomerList[[#This Row],[My PYs Run Rate]]*$E$4
), "")</f>
        <v>10.140845070422536</v>
      </c>
      <c r="M2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10.28169014084507</v>
      </c>
      <c r="N21" s="161">
        <v>20</v>
      </c>
      <c r="O2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10.28169014084507</v>
      </c>
      <c r="P21" s="3">
        <f>SUMIFS(
     tbl_orders[Qty_],
     tbl_orders[Facility], tbl_targeted_CustomerList[[#This Row],[Facility]],
     tbl_orders[Product],tbl_targeted_CustomerList[[#This Row],[Products]],
     tbl_orders[Year],2024
)</f>
        <v>0</v>
      </c>
      <c r="Q21" s="196">
        <f>tbl_targeted_CustomerList[[#This Row],[2024 Achieved]]/tbl_targeted_CustomerList[[#This Row],[2024 Allocation]]</f>
        <v>0</v>
      </c>
      <c r="R21" s="106">
        <f>IF(tbl_targeted_CustomerList[[#This Row],[PYs Purc Qty]] = 0, "",
    _xlfn.MINIFS(tbl_orders[InvoiceDate],
        tbl_orders[Facility], tbl_targeted_CustomerList[[#This Row],[Facility]],
        tbl_orders[Product], tbl_targeted_CustomerList[[#This Row],[Products]])
)</f>
        <v>45075</v>
      </c>
      <c r="S21" s="106" cm="1">
        <f t="array" ref="S21">IF(
    tbl_targeted_CustomerList[[#This Row],[PYs Purc Qty]] = 0,
    "",
    MAX(
        IF(
            (YEAR(tbl_orders[InvoiceDate]) &lt;= $E$2-1) *
            (tbl_orders[Facility] = tbl_targeted_CustomerList[[#This Row],[Facility]]) *
            (tbl_orders[Product] = tbl_targeted_CustomerList[[#This Row],[Products]]),
            tbl_orders[InvoiceDate]
        )
    )
)</f>
        <v>45146</v>
      </c>
      <c r="T21" s="61">
        <f>IFERROR(tbl_targeted_CustomerList[[#This Row],[2024 Allocation]]/tbl_targeted_CustomerList[[#This Row],[PYs Rec Qty]]-1,"")</f>
        <v>1.8571428571428572</v>
      </c>
      <c r="U21" s="61">
        <f>_xlfn.IFNA(
tbl_targeted_CustomerList[[#This Row],[2024 Allocation]]/INDEX(tbl_Territory_PlanSummary[2024 Target],MATCH(tbl_targeted_CustomerList[[#This Row],[Products]],tbl_Territory_PlanSummary[SKUs],0)),
"")</f>
        <v>7.1225071225071226E-3</v>
      </c>
      <c r="V21" s="61" t="str">
        <f>IF(
    tbl_targeted_CustomerList[[#This Row],[PYs Rec Qty]]=0,"Introduce",
    IF(tbl_targeted_CustomerList[[#This Row],[2024 Allocation]]&gt;tbl_targeted_CustomerList[[#This Row],[PYs Rec Qty]],"Grow", "Defend")
)</f>
        <v>Grow</v>
      </c>
      <c r="W21" s="60" cm="1">
        <f t="array" ref="W2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0.84507042253521125</v>
      </c>
      <c r="X21" s="60" cm="1">
        <f t="array" ref="X2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0.84507042253521125</v>
      </c>
      <c r="Y21" s="241" cm="1">
        <f t="array" ref="Y21">IF(
    tbl_targeted_CustomerList[[#This Row],[Rec Total Qty]] = 0,
    "",
    MAX(
        IF(
            (tbl_orders[Facility] = tbl_targeted_CustomerList[[#This Row],[Facility]]) *
            (tbl_orders[Product] = tbl_targeted_CustomerList[[#This Row],[Products]]),
            tbl_orders[InvoiceDate]
        )
    )
)</f>
        <v>45146</v>
      </c>
      <c r="Z21" s="3" cm="1">
        <f t="array" ref="Z2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21" s="106">
        <f>IFERROR(tbl_targeted_CustomerList[[#This Row],[Last Purc Date]]+
ROUND(tbl_targeted_CustomerList[[#This Row],[Last Purchase Qty]]/tbl_targeted_CustomerList[[#This Row],[My Run Rate]]*30,0),"")</f>
        <v>45324</v>
      </c>
      <c r="AB21" s="2"/>
      <c r="AC21" s="2"/>
    </row>
    <row r="22" spans="1:29" x14ac:dyDescent="0.7">
      <c r="A22" s="2" t="str">
        <f>_xlfn.IFNA(INDEX(tbl_Customers[Facility Type], MATCH(tbl_targeted_CustomerList[[#This Row],[Facility]],tbl_Customers[Facility],0)),"")</f>
        <v>Retail Pharmacies</v>
      </c>
      <c r="B22" s="2" t="str">
        <f>_xlfn.IFNA(INDEX(tbl_Customers[Territory], MATCH(tbl_targeted_CustomerList[[#This Row],[Facility]],tbl_Customers[Facility],0)),"")</f>
        <v>Legon_Madina_Adenta_Oyarifa</v>
      </c>
      <c r="C22" s="2">
        <f>SUBTOTAL(3,tbl_targeted_CustomerList[[#This Row],[Facility]])</f>
        <v>1</v>
      </c>
      <c r="D22" s="160" t="s">
        <v>189</v>
      </c>
      <c r="E22" s="160" t="s">
        <v>101</v>
      </c>
      <c r="F22" s="3">
        <f>SUMIFS(
     tbl_orders[Purchased_Qty],
     tbl_orders[Facility],tbl_targeted_CustomerList[[#This Row],[Facility]],
     tbl_orders[Product],tbl_targeted_CustomerList[[#This Row],[Products]])</f>
        <v>15</v>
      </c>
      <c r="G22" s="3">
        <f>SUMIFS(
     tbl_orders[Qty_],
     tbl_orders[Facility],tbl_targeted_CustomerList[[#This Row],[Facility]],
     tbl_orders[Product],tbl_targeted_CustomerList[[#This Row],[Products]])</f>
        <v>15</v>
      </c>
      <c r="H22" s="3">
        <f>SUMIFS(
    tbl_orders[Purchased_Qty],
    tbl_orders[Facility], tbl_targeted_CustomerList[[#This Row],[Facility]],
    tbl_orders[Product], tbl_targeted_CustomerList[[#This Row],[Products]],
    tbl_orders[Year], "&lt;="&amp;$E$2-1
)</f>
        <v>15</v>
      </c>
      <c r="I22" s="3">
        <f>SUMIFS(
     tbl_orders[Qty_],
     tbl_orders[Facility], tbl_targeted_CustomerList[[#This Row],[Facility]],
     tbl_orders[Product],tbl_targeted_CustomerList[[#This Row],[Products]],
     tbl_orders[Year],"&lt;="&amp;$E$2-1
)</f>
        <v>15</v>
      </c>
      <c r="J22" s="60" cm="1">
        <f t="array" ref="J2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1.2195121951219514</v>
      </c>
      <c r="K22" s="60" cm="1">
        <f t="array" ref="K2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1.2195121951219514</v>
      </c>
      <c r="L22" s="60">
        <f>IFERROR(IF(
     tbl_targeted_CustomerList[[#This Row],[PYs Run Rate]]="-", tbl_targeted_CustomerList[[#This Row],[PYs Rec Qty]],  tbl_targeted_CustomerList[[#This Row],[My PYs Run Rate]]*$E$4
), "")</f>
        <v>14.634146341463417</v>
      </c>
      <c r="M22"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14.837398373983742</v>
      </c>
      <c r="N22" s="161">
        <v>50</v>
      </c>
      <c r="O22"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14.837398373983742</v>
      </c>
      <c r="P22" s="3">
        <f>SUMIFS(
     tbl_orders[Qty_],
     tbl_orders[Facility], tbl_targeted_CustomerList[[#This Row],[Facility]],
     tbl_orders[Product],tbl_targeted_CustomerList[[#This Row],[Products]],
     tbl_orders[Year],2024
)</f>
        <v>0</v>
      </c>
      <c r="Q22" s="196">
        <f>tbl_targeted_CustomerList[[#This Row],[2024 Achieved]]/tbl_targeted_CustomerList[[#This Row],[2024 Allocation]]</f>
        <v>0</v>
      </c>
      <c r="R22" s="106">
        <f>IF(tbl_targeted_CustomerList[[#This Row],[PYs Purc Qty]] = 0, "",
    _xlfn.MINIFS(tbl_orders[InvoiceDate],
        tbl_orders[Facility], tbl_targeted_CustomerList[[#This Row],[Facility]],
        tbl_orders[Product], tbl_targeted_CustomerList[[#This Row],[Products]])
)</f>
        <v>44959</v>
      </c>
      <c r="S22" s="106" cm="1">
        <f t="array" ref="S22">IF(
    tbl_targeted_CustomerList[[#This Row],[PYs Purc Qty]] = 0,
    "",
    MAX(
        IF(
            (YEAR(tbl_orders[InvoiceDate]) &lt;= $E$2-1) *
            (tbl_orders[Facility] = tbl_targeted_CustomerList[[#This Row],[Facility]]) *
            (tbl_orders[Product] = tbl_targeted_CustomerList[[#This Row],[Products]]),
            tbl_orders[InvoiceDate]
        )
    )
)</f>
        <v>45205</v>
      </c>
      <c r="T22" s="61">
        <f>IFERROR(tbl_targeted_CustomerList[[#This Row],[2024 Allocation]]/tbl_targeted_CustomerList[[#This Row],[PYs Rec Qty]]-1,"")</f>
        <v>2.3333333333333335</v>
      </c>
      <c r="U22" s="61">
        <f>_xlfn.IFNA(
tbl_targeted_CustomerList[[#This Row],[2024 Allocation]]/INDEX(tbl_Territory_PlanSummary[2024 Target],MATCH(tbl_targeted_CustomerList[[#This Row],[Products]],tbl_Territory_PlanSummary[SKUs],0)),
"")</f>
        <v>7.6875768757687576E-3</v>
      </c>
      <c r="V22" s="61" t="str">
        <f>IF(
    tbl_targeted_CustomerList[[#This Row],[PYs Rec Qty]]=0,"Introduce",
    IF(tbl_targeted_CustomerList[[#This Row],[2024 Allocation]]&gt;tbl_targeted_CustomerList[[#This Row],[PYs Rec Qty]],"Grow", "Defend")
)</f>
        <v>Grow</v>
      </c>
      <c r="W22" s="60" cm="1">
        <f t="array" ref="W2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1.2195121951219514</v>
      </c>
      <c r="X22" s="60" cm="1">
        <f t="array" ref="X2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1.2195121951219514</v>
      </c>
      <c r="Y22" s="241" cm="1">
        <f t="array" ref="Y22">IF(
    tbl_targeted_CustomerList[[#This Row],[Rec Total Qty]] = 0,
    "",
    MAX(
        IF(
            (tbl_orders[Facility] = tbl_targeted_CustomerList[[#This Row],[Facility]]) *
            (tbl_orders[Product] = tbl_targeted_CustomerList[[#This Row],[Products]]),
            tbl_orders[InvoiceDate]
        )
    )
)</f>
        <v>45205</v>
      </c>
      <c r="Z22" s="3" cm="1">
        <f t="array" ref="Z2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22" s="106">
        <f>IFERROR(tbl_targeted_CustomerList[[#This Row],[Last Purc Date]]+
ROUND(tbl_targeted_CustomerList[[#This Row],[Last Purchase Qty]]/tbl_targeted_CustomerList[[#This Row],[My Run Rate]]*30,0),"")</f>
        <v>45328</v>
      </c>
      <c r="AB22" s="2"/>
      <c r="AC22" s="2"/>
    </row>
    <row r="23" spans="1:29" x14ac:dyDescent="0.7">
      <c r="A23" s="2" t="str">
        <f>_xlfn.IFNA(INDEX(tbl_Customers[Facility Type], MATCH(tbl_targeted_CustomerList[[#This Row],[Facility]],tbl_Customers[Facility],0)),"")</f>
        <v>Retail Pharmacies</v>
      </c>
      <c r="B23" s="2" t="str">
        <f>_xlfn.IFNA(INDEX(tbl_Customers[Territory], MATCH(tbl_targeted_CustomerList[[#This Row],[Facility]],tbl_Customers[Facility],0)),"")</f>
        <v>Legon_Madina_Adenta_Oyarifa</v>
      </c>
      <c r="C23" s="2">
        <f>SUBTOTAL(3,tbl_targeted_CustomerList[[#This Row],[Facility]])</f>
        <v>1</v>
      </c>
      <c r="D23" s="160" t="s">
        <v>178</v>
      </c>
      <c r="E23" s="160" t="s">
        <v>102</v>
      </c>
      <c r="F23" s="3">
        <f>SUMIFS(
     tbl_orders[Purchased_Qty],
     tbl_orders[Facility],tbl_targeted_CustomerList[[#This Row],[Facility]],
     tbl_orders[Product],tbl_targeted_CustomerList[[#This Row],[Products]])</f>
        <v>300</v>
      </c>
      <c r="G23" s="3">
        <f>SUMIFS(
     tbl_orders[Qty_],
     tbl_orders[Facility],tbl_targeted_CustomerList[[#This Row],[Facility]],
     tbl_orders[Product],tbl_targeted_CustomerList[[#This Row],[Products]])</f>
        <v>150</v>
      </c>
      <c r="H23" s="3">
        <f>SUMIFS(
    tbl_orders[Purchased_Qty],
    tbl_orders[Facility], tbl_targeted_CustomerList[[#This Row],[Facility]],
    tbl_orders[Product], tbl_targeted_CustomerList[[#This Row],[Products]],
    tbl_orders[Year], "&lt;="&amp;$E$2-1
)</f>
        <v>300</v>
      </c>
      <c r="I23" s="3">
        <f>SUMIFS(
     tbl_orders[Qty_],
     tbl_orders[Facility], tbl_targeted_CustomerList[[#This Row],[Facility]],
     tbl_orders[Product],tbl_targeted_CustomerList[[#This Row],[Products]],
     tbl_orders[Year],"&lt;="&amp;$E$2-1
)</f>
        <v>150</v>
      </c>
      <c r="J23" s="60" cm="1">
        <f t="array" ref="J2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24.291497975708506</v>
      </c>
      <c r="K23" s="60" cm="1">
        <f t="array" ref="K2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12.145748987854253</v>
      </c>
      <c r="L23" s="60">
        <f>IFERROR(IF(
     tbl_targeted_CustomerList[[#This Row],[PYs Run Rate]]="-", tbl_targeted_CustomerList[[#This Row],[PYs Rec Qty]],  tbl_targeted_CustomerList[[#This Row],[My PYs Run Rate]]*$E$4
), "")</f>
        <v>145.74898785425103</v>
      </c>
      <c r="M23"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147.77327935222672</v>
      </c>
      <c r="N23" s="161">
        <v>200</v>
      </c>
      <c r="O23"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147.77327935222672</v>
      </c>
      <c r="P23" s="3">
        <f>SUMIFS(
     tbl_orders[Qty_],
     tbl_orders[Facility], tbl_targeted_CustomerList[[#This Row],[Facility]],
     tbl_orders[Product],tbl_targeted_CustomerList[[#This Row],[Products]],
     tbl_orders[Year],2024
)</f>
        <v>0</v>
      </c>
      <c r="Q23" s="196">
        <f>tbl_targeted_CustomerList[[#This Row],[2024 Achieved]]/tbl_targeted_CustomerList[[#This Row],[2024 Allocation]]</f>
        <v>0</v>
      </c>
      <c r="R23" s="106">
        <f>IF(tbl_targeted_CustomerList[[#This Row],[PYs Purc Qty]] = 0, "",
    _xlfn.MINIFS(tbl_orders[InvoiceDate],
        tbl_orders[Facility], tbl_targeted_CustomerList[[#This Row],[Facility]],
        tbl_orders[Product], tbl_targeted_CustomerList[[#This Row],[Products]])
)</f>
        <v>44958</v>
      </c>
      <c r="S23" s="106" cm="1">
        <f t="array" ref="S23">IF(
    tbl_targeted_CustomerList[[#This Row],[PYs Purc Qty]] = 0,
    "",
    MAX(
        IF(
            (YEAR(tbl_orders[InvoiceDate]) &lt;= $E$2-1) *
            (tbl_orders[Facility] = tbl_targeted_CustomerList[[#This Row],[Facility]]) *
            (tbl_orders[Product] = tbl_targeted_CustomerList[[#This Row],[Products]]),
            tbl_orders[InvoiceDate]
        )
    )
)</f>
        <v>45205</v>
      </c>
      <c r="T23" s="61">
        <f>IFERROR(tbl_targeted_CustomerList[[#This Row],[2024 Allocation]]/tbl_targeted_CustomerList[[#This Row],[PYs Rec Qty]]-1,"")</f>
        <v>0.33333333333333326</v>
      </c>
      <c r="U23" s="61">
        <f>_xlfn.IFNA(
tbl_targeted_CustomerList[[#This Row],[2024 Allocation]]/INDEX(tbl_Territory_PlanSummary[2024 Target],MATCH(tbl_targeted_CustomerList[[#This Row],[Products]],tbl_Territory_PlanSummary[SKUs],0)),
"")</f>
        <v>2.2222222222222223E-2</v>
      </c>
      <c r="V23" s="61" t="str">
        <f>IF(
    tbl_targeted_CustomerList[[#This Row],[PYs Rec Qty]]=0,"Introduce",
    IF(tbl_targeted_CustomerList[[#This Row],[2024 Allocation]]&gt;tbl_targeted_CustomerList[[#This Row],[PYs Rec Qty]],"Grow", "Defend")
)</f>
        <v>Grow</v>
      </c>
      <c r="W23" s="60" cm="1">
        <f t="array" ref="W2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24.291497975708506</v>
      </c>
      <c r="X23" s="60" cm="1">
        <f t="array" ref="X2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12.145748987854253</v>
      </c>
      <c r="Y23" s="241" cm="1">
        <f t="array" ref="Y23">IF(
    tbl_targeted_CustomerList[[#This Row],[Rec Total Qty]] = 0,
    "",
    MAX(
        IF(
            (tbl_orders[Facility] = tbl_targeted_CustomerList[[#This Row],[Facility]]) *
            (tbl_orders[Product] = tbl_targeted_CustomerList[[#This Row],[Products]]),
            tbl_orders[InvoiceDate]
        )
    )
)</f>
        <v>45205</v>
      </c>
      <c r="Z23" s="3" cm="1">
        <f t="array" ref="Z2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50</v>
      </c>
      <c r="AA23" s="106">
        <f>IFERROR(tbl_targeted_CustomerList[[#This Row],[Last Purc Date]]+
ROUND(tbl_targeted_CustomerList[[#This Row],[Last Purchase Qty]]/tbl_targeted_CustomerList[[#This Row],[My Run Rate]]*30,0),"")</f>
        <v>45329</v>
      </c>
      <c r="AB23" s="2"/>
      <c r="AC23" s="2"/>
    </row>
    <row r="24" spans="1:29" x14ac:dyDescent="0.7">
      <c r="A24" s="2" t="str">
        <f>_xlfn.IFNA(INDEX(tbl_Customers[Facility Type], MATCH(tbl_targeted_CustomerList[[#This Row],[Facility]],tbl_Customers[Facility],0)),"")</f>
        <v>Retail Pharmacies</v>
      </c>
      <c r="B24" s="2" t="str">
        <f>_xlfn.IFNA(INDEX(tbl_Customers[Territory], MATCH(tbl_targeted_CustomerList[[#This Row],[Facility]],tbl_Customers[Facility],0)),"")</f>
        <v>Ashaiman</v>
      </c>
      <c r="C24" s="2">
        <f>SUBTOTAL(3,tbl_targeted_CustomerList[[#This Row],[Facility]])</f>
        <v>1</v>
      </c>
      <c r="D24" s="160" t="s">
        <v>87</v>
      </c>
      <c r="E24" s="160" t="s">
        <v>36</v>
      </c>
      <c r="F24" s="3">
        <f>SUMIFS(
     tbl_orders[Purchased_Qty],
     tbl_orders[Facility],tbl_targeted_CustomerList[[#This Row],[Facility]],
     tbl_orders[Product],tbl_targeted_CustomerList[[#This Row],[Products]])</f>
        <v>28</v>
      </c>
      <c r="G24" s="3">
        <f>SUMIFS(
     tbl_orders[Qty_],
     tbl_orders[Facility],tbl_targeted_CustomerList[[#This Row],[Facility]],
     tbl_orders[Product],tbl_targeted_CustomerList[[#This Row],[Products]])</f>
        <v>28</v>
      </c>
      <c r="H24" s="3">
        <f>SUMIFS(
    tbl_orders[Purchased_Qty],
    tbl_orders[Facility], tbl_targeted_CustomerList[[#This Row],[Facility]],
    tbl_orders[Product], tbl_targeted_CustomerList[[#This Row],[Products]],
    tbl_orders[Year], "&lt;="&amp;$E$2-1
)</f>
        <v>28</v>
      </c>
      <c r="I24" s="3">
        <f>SUMIFS(
     tbl_orders[Qty_],
     tbl_orders[Facility], tbl_targeted_CustomerList[[#This Row],[Facility]],
     tbl_orders[Product],tbl_targeted_CustomerList[[#This Row],[Products]],
     tbl_orders[Year],"&lt;="&amp;$E$2-1
)</f>
        <v>28</v>
      </c>
      <c r="J24" s="60" cm="1">
        <f t="array" ref="J2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4.0601503759398492</v>
      </c>
      <c r="K24" s="60" cm="1">
        <f t="array" ref="K2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4.0601503759398492</v>
      </c>
      <c r="L24" s="60">
        <f>IFERROR(IF(
     tbl_targeted_CustomerList[[#This Row],[PYs Run Rate]]="-", tbl_targeted_CustomerList[[#This Row],[PYs Rec Qty]],  tbl_targeted_CustomerList[[#This Row],[My PYs Run Rate]]*$E$4
), "")</f>
        <v>48.721804511278194</v>
      </c>
      <c r="M24"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49.398496240601496</v>
      </c>
      <c r="N24" s="161">
        <v>100</v>
      </c>
      <c r="O24"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49.398496240601496</v>
      </c>
      <c r="P24" s="3">
        <f>SUMIFS(
     tbl_orders[Qty_],
     tbl_orders[Facility], tbl_targeted_CustomerList[[#This Row],[Facility]],
     tbl_orders[Product],tbl_targeted_CustomerList[[#This Row],[Products]],
     tbl_orders[Year],2024
)</f>
        <v>0</v>
      </c>
      <c r="Q24" s="196">
        <f>tbl_targeted_CustomerList[[#This Row],[2024 Achieved]]/tbl_targeted_CustomerList[[#This Row],[2024 Allocation]]</f>
        <v>0</v>
      </c>
      <c r="R24" s="106">
        <f>IF(tbl_targeted_CustomerList[[#This Row],[PYs Purc Qty]] = 0, "",
    _xlfn.MINIFS(tbl_orders[InvoiceDate],
        tbl_orders[Facility], tbl_targeted_CustomerList[[#This Row],[Facility]],
        tbl_orders[Product], tbl_targeted_CustomerList[[#This Row],[Products]])
)</f>
        <v>45124</v>
      </c>
      <c r="S24" s="106" cm="1">
        <f t="array" ref="S24">IF(
    tbl_targeted_CustomerList[[#This Row],[PYs Purc Qty]] = 0,
    "",
    MAX(
        IF(
            (YEAR(tbl_orders[InvoiceDate]) &lt;= $E$2-1) *
            (tbl_orders[Facility] = tbl_targeted_CustomerList[[#This Row],[Facility]]) *
            (tbl_orders[Product] = tbl_targeted_CustomerList[[#This Row],[Products]]),
            tbl_orders[InvoiceDate]
        )
    )
)</f>
        <v>45257</v>
      </c>
      <c r="T24" s="61">
        <f>IFERROR(tbl_targeted_CustomerList[[#This Row],[2024 Allocation]]/tbl_targeted_CustomerList[[#This Row],[PYs Rec Qty]]-1,"")</f>
        <v>2.5714285714285716</v>
      </c>
      <c r="U24" s="61">
        <f>_xlfn.IFNA(
tbl_targeted_CustomerList[[#This Row],[2024 Allocation]]/INDEX(tbl_Territory_PlanSummary[2024 Target],MATCH(tbl_targeted_CustomerList[[#This Row],[Products]],tbl_Territory_PlanSummary[SKUs],0)),
"")</f>
        <v>1.5151515151515152E-2</v>
      </c>
      <c r="V24" s="61" t="str">
        <f>IF(
    tbl_targeted_CustomerList[[#This Row],[PYs Rec Qty]]=0,"Introduce",
    IF(tbl_targeted_CustomerList[[#This Row],[2024 Allocation]]&gt;tbl_targeted_CustomerList[[#This Row],[PYs Rec Qty]],"Grow", "Defend")
)</f>
        <v>Grow</v>
      </c>
      <c r="W24" s="60" cm="1">
        <f t="array" ref="W2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4.0601503759398492</v>
      </c>
      <c r="X24" s="60" cm="1">
        <f t="array" ref="X2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4.0601503759398492</v>
      </c>
      <c r="Y24" s="241" cm="1">
        <f t="array" ref="Y24">IF(
    tbl_targeted_CustomerList[[#This Row],[Rec Total Qty]] = 0,
    "",
    MAX(
        IF(
            (tbl_orders[Facility] = tbl_targeted_CustomerList[[#This Row],[Facility]]) *
            (tbl_orders[Product] = tbl_targeted_CustomerList[[#This Row],[Products]]),
            tbl_orders[InvoiceDate]
        )
    )
)</f>
        <v>45257</v>
      </c>
      <c r="Z24" s="3" cm="1">
        <f t="array" ref="Z2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24" s="106">
        <f>IFERROR(tbl_targeted_CustomerList[[#This Row],[Last Purc Date]]+
ROUND(tbl_targeted_CustomerList[[#This Row],[Last Purchase Qty]]/tbl_targeted_CustomerList[[#This Row],[My Run Rate]]*30,0),"")</f>
        <v>45331</v>
      </c>
      <c r="AB24" s="2"/>
      <c r="AC24" s="2"/>
    </row>
    <row r="25" spans="1:29" x14ac:dyDescent="0.7">
      <c r="A25" s="2" t="str">
        <f>_xlfn.IFNA(INDEX(tbl_Customers[Facility Type], MATCH(tbl_targeted_CustomerList[[#This Row],[Facility]],tbl_Customers[Facility],0)),"")</f>
        <v>Private Hospitals</v>
      </c>
      <c r="B25" s="2" t="str">
        <f>_xlfn.IFNA(INDEX(tbl_Customers[Territory], MATCH(tbl_targeted_CustomerList[[#This Row],[Facility]],tbl_Customers[Facility],0)),"")</f>
        <v>Tema - Main</v>
      </c>
      <c r="C25" s="2">
        <f>SUBTOTAL(3,tbl_targeted_CustomerList[[#This Row],[Facility]])</f>
        <v>1</v>
      </c>
      <c r="D25" s="160" t="s">
        <v>124</v>
      </c>
      <c r="E25" s="160" t="s">
        <v>100</v>
      </c>
      <c r="F25" s="3">
        <f>SUMIFS(
     tbl_orders[Purchased_Qty],
     tbl_orders[Facility],tbl_targeted_CustomerList[[#This Row],[Facility]],
     tbl_orders[Product],tbl_targeted_CustomerList[[#This Row],[Products]])</f>
        <v>10</v>
      </c>
      <c r="G25" s="3">
        <f>SUMIFS(
     tbl_orders[Qty_],
     tbl_orders[Facility],tbl_targeted_CustomerList[[#This Row],[Facility]],
     tbl_orders[Product],tbl_targeted_CustomerList[[#This Row],[Products]])</f>
        <v>10</v>
      </c>
      <c r="H25" s="3">
        <f>SUMIFS(
    tbl_orders[Purchased_Qty],
    tbl_orders[Facility], tbl_targeted_CustomerList[[#This Row],[Facility]],
    tbl_orders[Product], tbl_targeted_CustomerList[[#This Row],[Products]],
    tbl_orders[Year], "&lt;="&amp;$E$2-1
)</f>
        <v>10</v>
      </c>
      <c r="I25" s="3">
        <f>SUMIFS(
     tbl_orders[Qty_],
     tbl_orders[Facility], tbl_targeted_CustomerList[[#This Row],[Facility]],
     tbl_orders[Product],tbl_targeted_CustomerList[[#This Row],[Products]],
     tbl_orders[Year],"&lt;="&amp;$E$2-1
)</f>
        <v>10</v>
      </c>
      <c r="J25" s="60" cm="1">
        <f t="array" ref="J2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1.7857142857142858</v>
      </c>
      <c r="K25" s="60" cm="1">
        <f t="array" ref="K2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1.7857142857142858</v>
      </c>
      <c r="L25" s="60">
        <f>IFERROR(IF(
     tbl_targeted_CustomerList[[#This Row],[PYs Run Rate]]="-", tbl_targeted_CustomerList[[#This Row],[PYs Rec Qty]],  tbl_targeted_CustomerList[[#This Row],[My PYs Run Rate]]*$E$4
), "")</f>
        <v>21.428571428571431</v>
      </c>
      <c r="M25"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21.726190476190478</v>
      </c>
      <c r="N25" s="161">
        <v>50</v>
      </c>
      <c r="O25"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21.726190476190478</v>
      </c>
      <c r="P25" s="3">
        <f>SUMIFS(
     tbl_orders[Qty_],
     tbl_orders[Facility], tbl_targeted_CustomerList[[#This Row],[Facility]],
     tbl_orders[Product],tbl_targeted_CustomerList[[#This Row],[Products]],
     tbl_orders[Year],2024
)</f>
        <v>0</v>
      </c>
      <c r="Q25" s="196">
        <f>tbl_targeted_CustomerList[[#This Row],[2024 Achieved]]/tbl_targeted_CustomerList[[#This Row],[2024 Allocation]]</f>
        <v>0</v>
      </c>
      <c r="R25" s="106">
        <f>IF(tbl_targeted_CustomerList[[#This Row],[PYs Purc Qty]] = 0, "",
    _xlfn.MINIFS(tbl_orders[InvoiceDate],
        tbl_orders[Facility], tbl_targeted_CustomerList[[#This Row],[Facility]],
        tbl_orders[Product], tbl_targeted_CustomerList[[#This Row],[Products]])
)</f>
        <v>45163</v>
      </c>
      <c r="S25" s="106" cm="1">
        <f t="array" ref="S25">IF(
    tbl_targeted_CustomerList[[#This Row],[PYs Purc Qty]] = 0,
    "",
    MAX(
        IF(
            (YEAR(tbl_orders[InvoiceDate]) &lt;= $E$2-1) *
            (tbl_orders[Facility] = tbl_targeted_CustomerList[[#This Row],[Facility]]) *
            (tbl_orders[Product] = tbl_targeted_CustomerList[[#This Row],[Products]]),
            tbl_orders[InvoiceDate]
        )
    )
)</f>
        <v>45247</v>
      </c>
      <c r="T25" s="61">
        <f>IFERROR(tbl_targeted_CustomerList[[#This Row],[2024 Allocation]]/tbl_targeted_CustomerList[[#This Row],[PYs Rec Qty]]-1,"")</f>
        <v>4</v>
      </c>
      <c r="U25" s="61">
        <f>_xlfn.IFNA(
tbl_targeted_CustomerList[[#This Row],[2024 Allocation]]/INDEX(tbl_Territory_PlanSummary[2024 Target],MATCH(tbl_targeted_CustomerList[[#This Row],[Products]],tbl_Territory_PlanSummary[SKUs],0)),
"")</f>
        <v>1.7806267806267807E-2</v>
      </c>
      <c r="V25" s="61" t="str">
        <f>IF(
    tbl_targeted_CustomerList[[#This Row],[PYs Rec Qty]]=0,"Introduce",
    IF(tbl_targeted_CustomerList[[#This Row],[2024 Allocation]]&gt;tbl_targeted_CustomerList[[#This Row],[PYs Rec Qty]],"Grow", "Defend")
)</f>
        <v>Grow</v>
      </c>
      <c r="W25" s="60" cm="1">
        <f t="array" ref="W2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1.7857142857142858</v>
      </c>
      <c r="X25" s="60" cm="1">
        <f t="array" ref="X2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1.7857142857142858</v>
      </c>
      <c r="Y25" s="241" cm="1">
        <f t="array" ref="Y25">IF(
    tbl_targeted_CustomerList[[#This Row],[Rec Total Qty]] = 0,
    "",
    MAX(
        IF(
            (tbl_orders[Facility] = tbl_targeted_CustomerList[[#This Row],[Facility]]) *
            (tbl_orders[Product] = tbl_targeted_CustomerList[[#This Row],[Products]]),
            tbl_orders[InvoiceDate]
        )
    )
)</f>
        <v>45247</v>
      </c>
      <c r="Z25" s="3" cm="1">
        <f t="array" ref="Z2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25" s="106">
        <f>IFERROR(tbl_targeted_CustomerList[[#This Row],[Last Purc Date]]+
ROUND(tbl_targeted_CustomerList[[#This Row],[Last Purchase Qty]]/tbl_targeted_CustomerList[[#This Row],[My Run Rate]]*30,0),"")</f>
        <v>45331</v>
      </c>
      <c r="AB25" s="2"/>
      <c r="AC25" s="2"/>
    </row>
    <row r="26" spans="1:29" x14ac:dyDescent="0.7">
      <c r="A26" s="2" t="str">
        <f>_xlfn.IFNA(INDEX(tbl_Customers[Facility Type], MATCH(tbl_targeted_CustomerList[[#This Row],[Facility]],tbl_Customers[Facility],0)),"")</f>
        <v>Retail Pharmacies</v>
      </c>
      <c r="B26" s="2" t="str">
        <f>_xlfn.IFNA(INDEX(tbl_Customers[Territory], MATCH(tbl_targeted_CustomerList[[#This Row],[Facility]],tbl_Customers[Facility],0)),"")</f>
        <v>Legon_Madina_Adenta_Oyarifa</v>
      </c>
      <c r="C26" s="2">
        <f>SUBTOTAL(3,tbl_targeted_CustomerList[[#This Row],[Facility]])</f>
        <v>1</v>
      </c>
      <c r="D26" s="160" t="s">
        <v>173</v>
      </c>
      <c r="E26" s="160" t="s">
        <v>102</v>
      </c>
      <c r="F26" s="3">
        <f>SUMIFS(
     tbl_orders[Purchased_Qty],
     tbl_orders[Facility],tbl_targeted_CustomerList[[#This Row],[Facility]],
     tbl_orders[Product],tbl_targeted_CustomerList[[#This Row],[Products]])</f>
        <v>81</v>
      </c>
      <c r="G26" s="3">
        <f>SUMIFS(
     tbl_orders[Qty_],
     tbl_orders[Facility],tbl_targeted_CustomerList[[#This Row],[Facility]],
     tbl_orders[Product],tbl_targeted_CustomerList[[#This Row],[Products]])</f>
        <v>61</v>
      </c>
      <c r="H26" s="3">
        <f>SUMIFS(
    tbl_orders[Purchased_Qty],
    tbl_orders[Facility], tbl_targeted_CustomerList[[#This Row],[Facility]],
    tbl_orders[Product], tbl_targeted_CustomerList[[#This Row],[Products]],
    tbl_orders[Year], "&lt;="&amp;$E$2-1
)</f>
        <v>76</v>
      </c>
      <c r="I26" s="3">
        <f>SUMIFS(
     tbl_orders[Qty_],
     tbl_orders[Facility], tbl_targeted_CustomerList[[#This Row],[Facility]],
     tbl_orders[Product],tbl_targeted_CustomerList[[#This Row],[Products]],
     tbl_orders[Year],"&lt;="&amp;$E$2-1
)</f>
        <v>56</v>
      </c>
      <c r="J26" s="60" cm="1">
        <f t="array" ref="J2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7.3015873015873014</v>
      </c>
      <c r="K26" s="60" cm="1">
        <f t="array" ref="K2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4.1269841269841274</v>
      </c>
      <c r="L26" s="60">
        <f>IFERROR(IF(
     tbl_targeted_CustomerList[[#This Row],[PYs Run Rate]]="-", tbl_targeted_CustomerList[[#This Row],[PYs Rec Qty]],  tbl_targeted_CustomerList[[#This Row],[My PYs Run Rate]]*$E$4
), "")</f>
        <v>49.523809523809533</v>
      </c>
      <c r="M26"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50.211640211640216</v>
      </c>
      <c r="N26" s="161">
        <v>40</v>
      </c>
      <c r="O26"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92.072072072072061</v>
      </c>
      <c r="P26" s="3">
        <f>SUMIFS(
     tbl_orders[Qty_],
     tbl_orders[Facility], tbl_targeted_CustomerList[[#This Row],[Facility]],
     tbl_orders[Product],tbl_targeted_CustomerList[[#This Row],[Products]],
     tbl_orders[Year],2024
)</f>
        <v>5</v>
      </c>
      <c r="Q26" s="196">
        <f>tbl_targeted_CustomerList[[#This Row],[2024 Achieved]]/tbl_targeted_CustomerList[[#This Row],[2024 Allocation]]</f>
        <v>0.125</v>
      </c>
      <c r="R26" s="106">
        <f>IF(tbl_targeted_CustomerList[[#This Row],[PYs Purc Qty]] = 0, "",
    _xlfn.MINIFS(tbl_orders[InvoiceDate],
        tbl_orders[Facility], tbl_targeted_CustomerList[[#This Row],[Facility]],
        tbl_orders[Product], tbl_targeted_CustomerList[[#This Row],[Products]])
)</f>
        <v>45092</v>
      </c>
      <c r="S26" s="106" cm="1">
        <f t="array" ref="S26">IF(
    tbl_targeted_CustomerList[[#This Row],[PYs Purc Qty]] = 0,
    "",
    MAX(
        IF(
            (YEAR(tbl_orders[InvoiceDate]) &lt;= $E$2-1) *
            (tbl_orders[Facility] = tbl_targeted_CustomerList[[#This Row],[Facility]]) *
            (tbl_orders[Product] = tbl_targeted_CustomerList[[#This Row],[Products]]),
            tbl_orders[InvoiceDate]
        )
    )
)</f>
        <v>45281</v>
      </c>
      <c r="T26" s="61">
        <f>IFERROR(tbl_targeted_CustomerList[[#This Row],[2024 Allocation]]/tbl_targeted_CustomerList[[#This Row],[PYs Rec Qty]]-1,"")</f>
        <v>-0.2857142857142857</v>
      </c>
      <c r="U26" s="61">
        <f>_xlfn.IFNA(
tbl_targeted_CustomerList[[#This Row],[2024 Allocation]]/INDEX(tbl_Territory_PlanSummary[2024 Target],MATCH(tbl_targeted_CustomerList[[#This Row],[Products]],tbl_Territory_PlanSummary[SKUs],0)),
"")</f>
        <v>4.4444444444444444E-3</v>
      </c>
      <c r="V26" s="61" t="str">
        <f>IF(
    tbl_targeted_CustomerList[[#This Row],[PYs Rec Qty]]=0,"Introduce",
    IF(tbl_targeted_CustomerList[[#This Row],[2024 Allocation]]&gt;tbl_targeted_CustomerList[[#This Row],[PYs Rec Qty]],"Grow", "Defend")
)</f>
        <v>Defend</v>
      </c>
      <c r="W26" s="60" cm="1">
        <f t="array" ref="W2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10.27027027027027</v>
      </c>
      <c r="X26" s="60" cm="1">
        <f t="array" ref="X2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7.5675675675675675</v>
      </c>
      <c r="Y26" s="241" cm="1">
        <f t="array" ref="Y26">IF(
    tbl_targeted_CustomerList[[#This Row],[Rec Total Qty]] = 0,
    "",
    MAX(
        IF(
            (tbl_orders[Facility] = tbl_targeted_CustomerList[[#This Row],[Facility]]) *
            (tbl_orders[Product] = tbl_targeted_CustomerList[[#This Row],[Products]]),
            tbl_orders[InvoiceDate]
        )
    )
)</f>
        <v>45314</v>
      </c>
      <c r="Z26" s="3" cm="1">
        <f t="array" ref="Z2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26" s="106">
        <f>IFERROR(tbl_targeted_CustomerList[[#This Row],[Last Purc Date]]+
ROUND(tbl_targeted_CustomerList[[#This Row],[Last Purchase Qty]]/tbl_targeted_CustomerList[[#This Row],[My Run Rate]]*30,0),"")</f>
        <v>45334</v>
      </c>
      <c r="AB26" s="2"/>
      <c r="AC26" s="2"/>
    </row>
    <row r="27" spans="1:29" x14ac:dyDescent="0.7">
      <c r="A27" s="2" t="str">
        <f>_xlfn.IFNA(INDEX(tbl_Customers[Facility Type], MATCH(tbl_targeted_CustomerList[[#This Row],[Facility]],tbl_Customers[Facility],0)),"")</f>
        <v>Wholesale Pharmacies</v>
      </c>
      <c r="B27" s="2" t="str">
        <f>_xlfn.IFNA(INDEX(tbl_Customers[Territory], MATCH(tbl_targeted_CustomerList[[#This Row],[Facility]],tbl_Customers[Facility],0)),"")</f>
        <v>Spintex_Sakumono</v>
      </c>
      <c r="C27" s="2">
        <f>SUBTOTAL(3,tbl_targeted_CustomerList[[#This Row],[Facility]])</f>
        <v>1</v>
      </c>
      <c r="D27" s="160" t="s">
        <v>196</v>
      </c>
      <c r="E27" s="160" t="s">
        <v>100</v>
      </c>
      <c r="F27" s="3">
        <f>SUMIFS(
     tbl_orders[Purchased_Qty],
     tbl_orders[Facility],tbl_targeted_CustomerList[[#This Row],[Facility]],
     tbl_orders[Product],tbl_targeted_CustomerList[[#This Row],[Products]])</f>
        <v>160</v>
      </c>
      <c r="G27" s="3">
        <f>SUMIFS(
     tbl_orders[Qty_],
     tbl_orders[Facility],tbl_targeted_CustomerList[[#This Row],[Facility]],
     tbl_orders[Product],tbl_targeted_CustomerList[[#This Row],[Products]])</f>
        <v>80</v>
      </c>
      <c r="H27" s="3">
        <f>SUMIFS(
    tbl_orders[Purchased_Qty],
    tbl_orders[Facility], tbl_targeted_CustomerList[[#This Row],[Facility]],
    tbl_orders[Product], tbl_targeted_CustomerList[[#This Row],[Products]],
    tbl_orders[Year], "&lt;="&amp;$E$2-1
)</f>
        <v>160</v>
      </c>
      <c r="I27" s="3">
        <f>SUMIFS(
     tbl_orders[Qty_],
     tbl_orders[Facility], tbl_targeted_CustomerList[[#This Row],[Facility]],
     tbl_orders[Product],tbl_targeted_CustomerList[[#This Row],[Products]],
     tbl_orders[Year],"&lt;="&amp;$E$2-1
)</f>
        <v>80</v>
      </c>
      <c r="J27" s="60" cm="1">
        <f t="array" ref="J2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14.102564102564102</v>
      </c>
      <c r="K27" s="60" cm="1">
        <f t="array" ref="K2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7.0512820512820511</v>
      </c>
      <c r="L27" s="60">
        <f>IFERROR(IF(
     tbl_targeted_CustomerList[[#This Row],[PYs Run Rate]]="-", tbl_targeted_CustomerList[[#This Row],[PYs Rec Qty]],  tbl_targeted_CustomerList[[#This Row],[My PYs Run Rate]]*$E$4
), "")</f>
        <v>84.615384615384613</v>
      </c>
      <c r="M2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85.790598290598282</v>
      </c>
      <c r="N27" s="161">
        <v>150</v>
      </c>
      <c r="O2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85.790598290598282</v>
      </c>
      <c r="P27" s="3">
        <f>SUMIFS(
     tbl_orders[Qty_],
     tbl_orders[Facility], tbl_targeted_CustomerList[[#This Row],[Facility]],
     tbl_orders[Product],tbl_targeted_CustomerList[[#This Row],[Products]],
     tbl_orders[Year],2024
)</f>
        <v>0</v>
      </c>
      <c r="Q27" s="196">
        <f>tbl_targeted_CustomerList[[#This Row],[2024 Achieved]]/tbl_targeted_CustomerList[[#This Row],[2024 Allocation]]</f>
        <v>0</v>
      </c>
      <c r="R27" s="106">
        <f>IF(tbl_targeted_CustomerList[[#This Row],[PYs Purc Qty]] = 0, "",
    _xlfn.MINIFS(tbl_orders[InvoiceDate],
        tbl_orders[Facility], tbl_targeted_CustomerList[[#This Row],[Facility]],
        tbl_orders[Product], tbl_targeted_CustomerList[[#This Row],[Products]])
)</f>
        <v>44995</v>
      </c>
      <c r="S27" s="106" cm="1">
        <f t="array" ref="S27">IF(
    tbl_targeted_CustomerList[[#This Row],[PYs Purc Qty]] = 0,
    "",
    MAX(
        IF(
            (YEAR(tbl_orders[InvoiceDate]) &lt;= $E$2-1) *
            (tbl_orders[Facility] = tbl_targeted_CustomerList[[#This Row],[Facility]]) *
            (tbl_orders[Product] = tbl_targeted_CustomerList[[#This Row],[Products]]),
            tbl_orders[InvoiceDate]
        )
    )
)</f>
        <v>45229</v>
      </c>
      <c r="T27" s="61">
        <f>IFERROR(tbl_targeted_CustomerList[[#This Row],[2024 Allocation]]/tbl_targeted_CustomerList[[#This Row],[PYs Rec Qty]]-1,"")</f>
        <v>0.875</v>
      </c>
      <c r="U27" s="61">
        <f>_xlfn.IFNA(
tbl_targeted_CustomerList[[#This Row],[2024 Allocation]]/INDEX(tbl_Territory_PlanSummary[2024 Target],MATCH(tbl_targeted_CustomerList[[#This Row],[Products]],tbl_Territory_PlanSummary[SKUs],0)),
"")</f>
        <v>5.3418803418803416E-2</v>
      </c>
      <c r="V27" s="61" t="str">
        <f>IF(
    tbl_targeted_CustomerList[[#This Row],[PYs Rec Qty]]=0,"Introduce",
    IF(tbl_targeted_CustomerList[[#This Row],[2024 Allocation]]&gt;tbl_targeted_CustomerList[[#This Row],[PYs Rec Qty]],"Grow", "Defend")
)</f>
        <v>Grow</v>
      </c>
      <c r="W27" s="60" cm="1">
        <f t="array" ref="W2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14.102564102564102</v>
      </c>
      <c r="X27" s="60" cm="1">
        <f t="array" ref="X2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7.0512820512820511</v>
      </c>
      <c r="Y27" s="241" cm="1">
        <f t="array" ref="Y27">IF(
    tbl_targeted_CustomerList[[#This Row],[Rec Total Qty]] = 0,
    "",
    MAX(
        IF(
            (tbl_orders[Facility] = tbl_targeted_CustomerList[[#This Row],[Facility]]) *
            (tbl_orders[Product] = tbl_targeted_CustomerList[[#This Row],[Products]]),
            tbl_orders[InvoiceDate]
        )
    )
)</f>
        <v>45229</v>
      </c>
      <c r="Z27" s="3" cm="1">
        <f t="array" ref="Z2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25</v>
      </c>
      <c r="AA27" s="106">
        <f>IFERROR(tbl_targeted_CustomerList[[#This Row],[Last Purc Date]]+
ROUND(tbl_targeted_CustomerList[[#This Row],[Last Purchase Qty]]/tbl_targeted_CustomerList[[#This Row],[My Run Rate]]*30,0),"")</f>
        <v>45335</v>
      </c>
      <c r="AB27" s="2"/>
      <c r="AC27" s="2"/>
    </row>
    <row r="28" spans="1:29" x14ac:dyDescent="0.7">
      <c r="A28" s="2" t="str">
        <f>_xlfn.IFNA(INDEX(tbl_Customers[Facility Type], MATCH(tbl_targeted_CustomerList[[#This Row],[Facility]],tbl_Customers[Facility],0)),"")</f>
        <v>Wholesale Pharmacies</v>
      </c>
      <c r="B28" s="2" t="str">
        <f>_xlfn.IFNA(INDEX(tbl_Customers[Territory], MATCH(tbl_targeted_CustomerList[[#This Row],[Facility]],tbl_Customers[Facility],0)),"")</f>
        <v>AirportCity_Dzorwulu</v>
      </c>
      <c r="C28" s="2">
        <f>SUBTOTAL(3,tbl_targeted_CustomerList[[#This Row],[Facility]])</f>
        <v>1</v>
      </c>
      <c r="D28" s="160" t="s">
        <v>198</v>
      </c>
      <c r="E28" s="160" t="s">
        <v>100</v>
      </c>
      <c r="F28" s="3">
        <f>SUMIFS(
     tbl_orders[Purchased_Qty],
     tbl_orders[Facility],tbl_targeted_CustomerList[[#This Row],[Facility]],
     tbl_orders[Product],tbl_targeted_CustomerList[[#This Row],[Products]])</f>
        <v>30</v>
      </c>
      <c r="G28" s="3">
        <f>SUMIFS(
     tbl_orders[Qty_],
     tbl_orders[Facility],tbl_targeted_CustomerList[[#This Row],[Facility]],
     tbl_orders[Product],tbl_targeted_CustomerList[[#This Row],[Products]])</f>
        <v>14</v>
      </c>
      <c r="H28" s="3">
        <f>SUMIFS(
    tbl_orders[Purchased_Qty],
    tbl_orders[Facility], tbl_targeted_CustomerList[[#This Row],[Facility]],
    tbl_orders[Product], tbl_targeted_CustomerList[[#This Row],[Products]],
    tbl_orders[Year], "&lt;="&amp;$E$2-1
)</f>
        <v>30</v>
      </c>
      <c r="I28" s="3">
        <f>SUMIFS(
     tbl_orders[Qty_],
     tbl_orders[Facility], tbl_targeted_CustomerList[[#This Row],[Facility]],
     tbl_orders[Product],tbl_targeted_CustomerList[[#This Row],[Products]],
     tbl_orders[Year],"&lt;="&amp;$E$2-1
)</f>
        <v>14</v>
      </c>
      <c r="J28" s="60" cm="1">
        <f t="array" ref="J2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4.9450549450549453</v>
      </c>
      <c r="K28" s="60" cm="1">
        <f t="array" ref="K2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2.3076923076923079</v>
      </c>
      <c r="L28" s="60">
        <f>IFERROR(IF(
     tbl_targeted_CustomerList[[#This Row],[PYs Run Rate]]="-", tbl_targeted_CustomerList[[#This Row],[PYs Rec Qty]],  tbl_targeted_CustomerList[[#This Row],[My PYs Run Rate]]*$E$4
), "")</f>
        <v>27.692307692307693</v>
      </c>
      <c r="M2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28.07692307692308</v>
      </c>
      <c r="N28" s="161">
        <v>50</v>
      </c>
      <c r="O2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28.07692307692308</v>
      </c>
      <c r="P28" s="3">
        <f>SUMIFS(
     tbl_orders[Qty_],
     tbl_orders[Facility], tbl_targeted_CustomerList[[#This Row],[Facility]],
     tbl_orders[Product],tbl_targeted_CustomerList[[#This Row],[Products]],
     tbl_orders[Year],2024
)</f>
        <v>0</v>
      </c>
      <c r="Q28" s="196">
        <f>tbl_targeted_CustomerList[[#This Row],[2024 Achieved]]/tbl_targeted_CustomerList[[#This Row],[2024 Allocation]]</f>
        <v>0</v>
      </c>
      <c r="R28" s="106">
        <f>IF(tbl_targeted_CustomerList[[#This Row],[PYs Purc Qty]] = 0, "",
    _xlfn.MINIFS(tbl_orders[InvoiceDate],
        tbl_orders[Facility], tbl_targeted_CustomerList[[#This Row],[Facility]],
        tbl_orders[Product], tbl_targeted_CustomerList[[#This Row],[Products]])
)</f>
        <v>45153</v>
      </c>
      <c r="S28" s="106" cm="1">
        <f t="array" ref="S28">IF(
    tbl_targeted_CustomerList[[#This Row],[PYs Purc Qty]] = 0,
    "",
    MAX(
        IF(
            (YEAR(tbl_orders[InvoiceDate]) &lt;= $E$2-1) *
            (tbl_orders[Facility] = tbl_targeted_CustomerList[[#This Row],[Facility]]) *
            (tbl_orders[Product] = tbl_targeted_CustomerList[[#This Row],[Products]]),
            tbl_orders[InvoiceDate]
        )
    )
)</f>
        <v>45244</v>
      </c>
      <c r="T28" s="61">
        <f>IFERROR(tbl_targeted_CustomerList[[#This Row],[2024 Allocation]]/tbl_targeted_CustomerList[[#This Row],[PYs Rec Qty]]-1,"")</f>
        <v>2.5714285714285716</v>
      </c>
      <c r="U28" s="61">
        <f>_xlfn.IFNA(
tbl_targeted_CustomerList[[#This Row],[2024 Allocation]]/INDEX(tbl_Territory_PlanSummary[2024 Target],MATCH(tbl_targeted_CustomerList[[#This Row],[Products]],tbl_Territory_PlanSummary[SKUs],0)),
"")</f>
        <v>1.7806267806267807E-2</v>
      </c>
      <c r="V28" s="61" t="str">
        <f>IF(
    tbl_targeted_CustomerList[[#This Row],[PYs Rec Qty]]=0,"Introduce",
    IF(tbl_targeted_CustomerList[[#This Row],[2024 Allocation]]&gt;tbl_targeted_CustomerList[[#This Row],[PYs Rec Qty]],"Grow", "Defend")
)</f>
        <v>Grow</v>
      </c>
      <c r="W28" s="60" cm="1">
        <f t="array" ref="W2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4.9450549450549453</v>
      </c>
      <c r="X28" s="60" cm="1">
        <f t="array" ref="X2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2.3076923076923079</v>
      </c>
      <c r="Y28" s="241" cm="1">
        <f t="array" ref="Y28">IF(
    tbl_targeted_CustomerList[[#This Row],[Rec Total Qty]] = 0,
    "",
    MAX(
        IF(
            (tbl_orders[Facility] = tbl_targeted_CustomerList[[#This Row],[Facility]]) *
            (tbl_orders[Product] = tbl_targeted_CustomerList[[#This Row],[Products]]),
            tbl_orders[InvoiceDate]
        )
    )
)</f>
        <v>45244</v>
      </c>
      <c r="Z28" s="3" cm="1">
        <f t="array" ref="Z2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7</v>
      </c>
      <c r="AA28" s="106">
        <f>IFERROR(tbl_targeted_CustomerList[[#This Row],[Last Purc Date]]+
ROUND(tbl_targeted_CustomerList[[#This Row],[Last Purchase Qty]]/tbl_targeted_CustomerList[[#This Row],[My Run Rate]]*30,0),"")</f>
        <v>45335</v>
      </c>
      <c r="AB28" s="2"/>
      <c r="AC28" s="2"/>
    </row>
    <row r="29" spans="1:29" x14ac:dyDescent="0.7">
      <c r="A29" s="2" t="str">
        <f>_xlfn.IFNA(INDEX(tbl_Customers[Facility Type], MATCH(tbl_targeted_CustomerList[[#This Row],[Facility]],tbl_Customers[Facility],0)),"")</f>
        <v>Private Hospitals</v>
      </c>
      <c r="B29" s="2" t="str">
        <f>_xlfn.IFNA(INDEX(tbl_Customers[Territory], MATCH(tbl_targeted_CustomerList[[#This Row],[Facility]],tbl_Customers[Facility],0)),"")</f>
        <v>Tema - Main</v>
      </c>
      <c r="C29" s="2">
        <f>SUBTOTAL(3,tbl_targeted_CustomerList[[#This Row],[Facility]])</f>
        <v>1</v>
      </c>
      <c r="D29" s="160" t="s">
        <v>94</v>
      </c>
      <c r="E29" s="160" t="s">
        <v>36</v>
      </c>
      <c r="F29" s="3">
        <f>SUMIFS(
     tbl_orders[Purchased_Qty],
     tbl_orders[Facility],tbl_targeted_CustomerList[[#This Row],[Facility]],
     tbl_orders[Product],tbl_targeted_CustomerList[[#This Row],[Products]])</f>
        <v>40</v>
      </c>
      <c r="G29" s="3">
        <f>SUMIFS(
     tbl_orders[Qty_],
     tbl_orders[Facility],tbl_targeted_CustomerList[[#This Row],[Facility]],
     tbl_orders[Product],tbl_targeted_CustomerList[[#This Row],[Products]])</f>
        <v>40</v>
      </c>
      <c r="H29" s="3">
        <f>SUMIFS(
    tbl_orders[Purchased_Qty],
    tbl_orders[Facility], tbl_targeted_CustomerList[[#This Row],[Facility]],
    tbl_orders[Product], tbl_targeted_CustomerList[[#This Row],[Products]],
    tbl_orders[Year], "&lt;="&amp;$E$2-1
)</f>
        <v>40</v>
      </c>
      <c r="I29" s="3">
        <f>SUMIFS(
     tbl_orders[Qty_],
     tbl_orders[Facility], tbl_targeted_CustomerList[[#This Row],[Facility]],
     tbl_orders[Product],tbl_targeted_CustomerList[[#This Row],[Products]],
     tbl_orders[Year],"&lt;="&amp;$E$2-1
)</f>
        <v>40</v>
      </c>
      <c r="J29" s="60" cm="1">
        <f t="array" ref="J2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4.1379310344827589</v>
      </c>
      <c r="K29" s="60" cm="1">
        <f t="array" ref="K2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4.1379310344827589</v>
      </c>
      <c r="L29" s="60">
        <f>IFERROR(IF(
     tbl_targeted_CustomerList[[#This Row],[PYs Run Rate]]="-", tbl_targeted_CustomerList[[#This Row],[PYs Rec Qty]],  tbl_targeted_CustomerList[[#This Row],[My PYs Run Rate]]*$E$4
), "")</f>
        <v>49.65517241379311</v>
      </c>
      <c r="M2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50.344827586206897</v>
      </c>
      <c r="N29" s="161">
        <v>100</v>
      </c>
      <c r="O2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50.344827586206897</v>
      </c>
      <c r="P29" s="3">
        <f>SUMIFS(
     tbl_orders[Qty_],
     tbl_orders[Facility], tbl_targeted_CustomerList[[#This Row],[Facility]],
     tbl_orders[Product],tbl_targeted_CustomerList[[#This Row],[Products]],
     tbl_orders[Year],2024
)</f>
        <v>0</v>
      </c>
      <c r="Q29" s="196">
        <f>tbl_targeted_CustomerList[[#This Row],[2024 Achieved]]/tbl_targeted_CustomerList[[#This Row],[2024 Allocation]]</f>
        <v>0</v>
      </c>
      <c r="R29" s="106">
        <f>IF(tbl_targeted_CustomerList[[#This Row],[PYs Purc Qty]] = 0, "",
    _xlfn.MINIFS(tbl_orders[InvoiceDate],
        tbl_orders[Facility], tbl_targeted_CustomerList[[#This Row],[Facility]],
        tbl_orders[Product], tbl_targeted_CustomerList[[#This Row],[Products]])
)</f>
        <v>45051</v>
      </c>
      <c r="S29" s="106" cm="1">
        <f t="array" ref="S29">IF(
    tbl_targeted_CustomerList[[#This Row],[PYs Purc Qty]] = 0,
    "",
    MAX(
        IF(
            (YEAR(tbl_orders[InvoiceDate]) &lt;= $E$2-1) *
            (tbl_orders[Facility] = tbl_targeted_CustomerList[[#This Row],[Facility]]) *
            (tbl_orders[Product] = tbl_targeted_CustomerList[[#This Row],[Products]]),
            tbl_orders[InvoiceDate]
        )
    )
)</f>
        <v>45196</v>
      </c>
      <c r="T29" s="61">
        <f>IFERROR(tbl_targeted_CustomerList[[#This Row],[2024 Allocation]]/tbl_targeted_CustomerList[[#This Row],[PYs Rec Qty]]-1,"")</f>
        <v>1.5</v>
      </c>
      <c r="U29" s="61">
        <f>_xlfn.IFNA(
tbl_targeted_CustomerList[[#This Row],[2024 Allocation]]/INDEX(tbl_Territory_PlanSummary[2024 Target],MATCH(tbl_targeted_CustomerList[[#This Row],[Products]],tbl_Territory_PlanSummary[SKUs],0)),
"")</f>
        <v>1.5151515151515152E-2</v>
      </c>
      <c r="V29" s="61" t="str">
        <f>IF(
    tbl_targeted_CustomerList[[#This Row],[PYs Rec Qty]]=0,"Introduce",
    IF(tbl_targeted_CustomerList[[#This Row],[2024 Allocation]]&gt;tbl_targeted_CustomerList[[#This Row],[PYs Rec Qty]],"Grow", "Defend")
)</f>
        <v>Grow</v>
      </c>
      <c r="W29" s="60" cm="1">
        <f t="array" ref="W2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4.1379310344827589</v>
      </c>
      <c r="X29" s="60" cm="1">
        <f t="array" ref="X2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4.1379310344827589</v>
      </c>
      <c r="Y29" s="241" cm="1">
        <f t="array" ref="Y29">IF(
    tbl_targeted_CustomerList[[#This Row],[Rec Total Qty]] = 0,
    "",
    MAX(
        IF(
            (tbl_orders[Facility] = tbl_targeted_CustomerList[[#This Row],[Facility]]) *
            (tbl_orders[Product] = tbl_targeted_CustomerList[[#This Row],[Products]]),
            tbl_orders[InvoiceDate]
        )
    )
)</f>
        <v>45196</v>
      </c>
      <c r="Z29" s="3" cm="1">
        <f t="array" ref="Z2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29" s="106">
        <f>IFERROR(tbl_targeted_CustomerList[[#This Row],[Last Purc Date]]+
ROUND(tbl_targeted_CustomerList[[#This Row],[Last Purchase Qty]]/tbl_targeted_CustomerList[[#This Row],[My Run Rate]]*30,0),"")</f>
        <v>45341</v>
      </c>
      <c r="AB29" s="2"/>
      <c r="AC29" s="2"/>
    </row>
    <row r="30" spans="1:29" x14ac:dyDescent="0.7">
      <c r="A30" s="2" t="str">
        <f>_xlfn.IFNA(INDEX(tbl_Customers[Facility Type], MATCH(tbl_targeted_CustomerList[[#This Row],[Facility]],tbl_Customers[Facility],0)),"")</f>
        <v>Retail Pharmacies</v>
      </c>
      <c r="B30" s="2" t="str">
        <f>_xlfn.IFNA(INDEX(tbl_Customers[Territory], MATCH(tbl_targeted_CustomerList[[#This Row],[Facility]],tbl_Customers[Facility],0)),"")</f>
        <v>Ashaiman</v>
      </c>
      <c r="C30" s="2">
        <f>SUBTOTAL(3,tbl_targeted_CustomerList[[#This Row],[Facility]])</f>
        <v>1</v>
      </c>
      <c r="D30" s="160" t="s">
        <v>87</v>
      </c>
      <c r="E30" s="160" t="s">
        <v>102</v>
      </c>
      <c r="F30" s="3">
        <f>SUMIFS(
     tbl_orders[Purchased_Qty],
     tbl_orders[Facility],tbl_targeted_CustomerList[[#This Row],[Facility]],
     tbl_orders[Product],tbl_targeted_CustomerList[[#This Row],[Products]])</f>
        <v>90</v>
      </c>
      <c r="G30" s="3">
        <f>SUMIFS(
     tbl_orders[Qty_],
     tbl_orders[Facility],tbl_targeted_CustomerList[[#This Row],[Facility]],
     tbl_orders[Product],tbl_targeted_CustomerList[[#This Row],[Products]])</f>
        <v>90</v>
      </c>
      <c r="H30" s="3">
        <f>SUMIFS(
    tbl_orders[Purchased_Qty],
    tbl_orders[Facility], tbl_targeted_CustomerList[[#This Row],[Facility]],
    tbl_orders[Product], tbl_targeted_CustomerList[[#This Row],[Products]],
    tbl_orders[Year], "&lt;="&amp;$E$2-1
)</f>
        <v>90</v>
      </c>
      <c r="I30" s="3">
        <f>SUMIFS(
     tbl_orders[Qty_],
     tbl_orders[Facility], tbl_targeted_CustomerList[[#This Row],[Facility]],
     tbl_orders[Product],tbl_targeted_CustomerList[[#This Row],[Products]],
     tbl_orders[Year],"&lt;="&amp;$E$2-1
)</f>
        <v>90</v>
      </c>
      <c r="J30" s="60" cm="1">
        <f t="array" ref="J3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10.465116279069766</v>
      </c>
      <c r="K30" s="60" cm="1">
        <f t="array" ref="K3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10.465116279069766</v>
      </c>
      <c r="L30" s="60">
        <f>IFERROR(IF(
     tbl_targeted_CustomerList[[#This Row],[PYs Run Rate]]="-", tbl_targeted_CustomerList[[#This Row],[PYs Rec Qty]],  tbl_targeted_CustomerList[[#This Row],[My PYs Run Rate]]*$E$4
), "")</f>
        <v>125.58139534883719</v>
      </c>
      <c r="M30"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127.32558139534882</v>
      </c>
      <c r="N30" s="161">
        <v>200</v>
      </c>
      <c r="O30"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127.32558139534882</v>
      </c>
      <c r="P30" s="3">
        <f>SUMIFS(
     tbl_orders[Qty_],
     tbl_orders[Facility], tbl_targeted_CustomerList[[#This Row],[Facility]],
     tbl_orders[Product],tbl_targeted_CustomerList[[#This Row],[Products]],
     tbl_orders[Year],2024
)</f>
        <v>0</v>
      </c>
      <c r="Q30" s="196">
        <f>tbl_targeted_CustomerList[[#This Row],[2024 Achieved]]/tbl_targeted_CustomerList[[#This Row],[2024 Allocation]]</f>
        <v>0</v>
      </c>
      <c r="R30" s="106">
        <f>IF(tbl_targeted_CustomerList[[#This Row],[PYs Purc Qty]] = 0, "",
    _xlfn.MINIFS(tbl_orders[InvoiceDate],
        tbl_orders[Facility], tbl_targeted_CustomerList[[#This Row],[Facility]],
        tbl_orders[Product], tbl_targeted_CustomerList[[#This Row],[Products]])
)</f>
        <v>45085</v>
      </c>
      <c r="S30" s="106" cm="1">
        <f t="array" ref="S30">IF(
    tbl_targeted_CustomerList[[#This Row],[PYs Purc Qty]] = 0,
    "",
    MAX(
        IF(
            (YEAR(tbl_orders[InvoiceDate]) &lt;= $E$2-1) *
            (tbl_orders[Facility] = tbl_targeted_CustomerList[[#This Row],[Facility]]) *
            (tbl_orders[Product] = tbl_targeted_CustomerList[[#This Row],[Products]]),
            tbl_orders[InvoiceDate]
        )
    )
)</f>
        <v>45257</v>
      </c>
      <c r="T30" s="61">
        <f>IFERROR(tbl_targeted_CustomerList[[#This Row],[2024 Allocation]]/tbl_targeted_CustomerList[[#This Row],[PYs Rec Qty]]-1,"")</f>
        <v>1.2222222222222223</v>
      </c>
      <c r="U30" s="61">
        <f>_xlfn.IFNA(
tbl_targeted_CustomerList[[#This Row],[2024 Allocation]]/INDEX(tbl_Territory_PlanSummary[2024 Target],MATCH(tbl_targeted_CustomerList[[#This Row],[Products]],tbl_Territory_PlanSummary[SKUs],0)),
"")</f>
        <v>2.2222222222222223E-2</v>
      </c>
      <c r="V30" s="61" t="str">
        <f>IF(
    tbl_targeted_CustomerList[[#This Row],[PYs Rec Qty]]=0,"Introduce",
    IF(tbl_targeted_CustomerList[[#This Row],[2024 Allocation]]&gt;tbl_targeted_CustomerList[[#This Row],[PYs Rec Qty]],"Grow", "Defend")
)</f>
        <v>Grow</v>
      </c>
      <c r="W30" s="60" cm="1">
        <f t="array" ref="W3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10.465116279069766</v>
      </c>
      <c r="X30" s="60" cm="1">
        <f t="array" ref="X3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10.465116279069766</v>
      </c>
      <c r="Y30" s="241" cm="1">
        <f t="array" ref="Y30">IF(
    tbl_targeted_CustomerList[[#This Row],[Rec Total Qty]] = 0,
    "",
    MAX(
        IF(
            (tbl_orders[Facility] = tbl_targeted_CustomerList[[#This Row],[Facility]]) *
            (tbl_orders[Product] = tbl_targeted_CustomerList[[#This Row],[Products]]),
            tbl_orders[InvoiceDate]
        )
    )
)</f>
        <v>45257</v>
      </c>
      <c r="Z30" s="3" cm="1">
        <f t="array" ref="Z3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30</v>
      </c>
      <c r="AA30" s="106">
        <f>IFERROR(tbl_targeted_CustomerList[[#This Row],[Last Purc Date]]+
ROUND(tbl_targeted_CustomerList[[#This Row],[Last Purchase Qty]]/tbl_targeted_CustomerList[[#This Row],[My Run Rate]]*30,0),"")</f>
        <v>45343</v>
      </c>
      <c r="AB30" s="2"/>
      <c r="AC30" s="2"/>
    </row>
    <row r="31" spans="1:29" x14ac:dyDescent="0.7">
      <c r="A31" s="2" t="str">
        <f>_xlfn.IFNA(INDEX(tbl_Customers[Facility Type], MATCH(tbl_targeted_CustomerList[[#This Row],[Facility]],tbl_Customers[Facility],0)),"")</f>
        <v>Retail Pharmacies</v>
      </c>
      <c r="B31" s="2" t="str">
        <f>_xlfn.IFNA(INDEX(tbl_Customers[Territory], MATCH(tbl_targeted_CustomerList[[#This Row],[Facility]],tbl_Customers[Facility],0)),"")</f>
        <v>Legon_Madina_Adenta_Oyarifa</v>
      </c>
      <c r="C31" s="2">
        <f>SUBTOTAL(3,tbl_targeted_CustomerList[[#This Row],[Facility]])</f>
        <v>1</v>
      </c>
      <c r="D31" s="160" t="s">
        <v>189</v>
      </c>
      <c r="E31" s="160" t="s">
        <v>102</v>
      </c>
      <c r="F31" s="3">
        <f>SUMIFS(
     tbl_orders[Purchased_Qty],
     tbl_orders[Facility],tbl_targeted_CustomerList[[#This Row],[Facility]],
     tbl_orders[Product],tbl_targeted_CustomerList[[#This Row],[Products]])</f>
        <v>120</v>
      </c>
      <c r="G31" s="3">
        <f>SUMIFS(
     tbl_orders[Qty_],
     tbl_orders[Facility],tbl_targeted_CustomerList[[#This Row],[Facility]],
     tbl_orders[Product],tbl_targeted_CustomerList[[#This Row],[Products]])</f>
        <v>120</v>
      </c>
      <c r="H31" s="3">
        <f>SUMIFS(
    tbl_orders[Purchased_Qty],
    tbl_orders[Facility], tbl_targeted_CustomerList[[#This Row],[Facility]],
    tbl_orders[Product], tbl_targeted_CustomerList[[#This Row],[Products]],
    tbl_orders[Year], "&lt;="&amp;$E$2-1
)</f>
        <v>100</v>
      </c>
      <c r="I31" s="3">
        <f>SUMIFS(
     tbl_orders[Qty_],
     tbl_orders[Facility], tbl_targeted_CustomerList[[#This Row],[Facility]],
     tbl_orders[Product],tbl_targeted_CustomerList[[#This Row],[Products]],
     tbl_orders[Year],"&lt;="&amp;$E$2-1
)</f>
        <v>100</v>
      </c>
      <c r="J31" s="60" cm="1">
        <f t="array" ref="J3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12.371134020618557</v>
      </c>
      <c r="K31" s="60" cm="1">
        <f t="array" ref="K3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12.371134020618557</v>
      </c>
      <c r="L31" s="60">
        <f>IFERROR(IF(
     tbl_targeted_CustomerList[[#This Row],[PYs Run Rate]]="-", tbl_targeted_CustomerList[[#This Row],[PYs Rec Qty]],  tbl_targeted_CustomerList[[#This Row],[My PYs Run Rate]]*$E$4
), "")</f>
        <v>148.45360824742269</v>
      </c>
      <c r="M3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128.24742268041237</v>
      </c>
      <c r="N31" s="161">
        <v>150</v>
      </c>
      <c r="O3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136.40350877192984</v>
      </c>
      <c r="P31" s="3">
        <f>SUMIFS(
     tbl_orders[Qty_],
     tbl_orders[Facility], tbl_targeted_CustomerList[[#This Row],[Facility]],
     tbl_orders[Product],tbl_targeted_CustomerList[[#This Row],[Products]],
     tbl_orders[Year],2024
)</f>
        <v>20</v>
      </c>
      <c r="Q31" s="196">
        <f>tbl_targeted_CustomerList[[#This Row],[2024 Achieved]]/tbl_targeted_CustomerList[[#This Row],[2024 Allocation]]</f>
        <v>0.13333333333333333</v>
      </c>
      <c r="R31" s="106">
        <f>IF(tbl_targeted_CustomerList[[#This Row],[PYs Purc Qty]] = 0, "",
    _xlfn.MINIFS(tbl_orders[InvoiceDate],
        tbl_orders[Facility], tbl_targeted_CustomerList[[#This Row],[Facility]],
        tbl_orders[Product], tbl_targeted_CustomerList[[#This Row],[Products]])
)</f>
        <v>45072</v>
      </c>
      <c r="S31" s="106" cm="1">
        <f t="array" ref="S31">IF(
    tbl_targeted_CustomerList[[#This Row],[PYs Purc Qty]] = 0,
    "",
    MAX(
        IF(
            (YEAR(tbl_orders[InvoiceDate]) &lt;= $E$2-1) *
            (tbl_orders[Facility] = tbl_targeted_CustomerList[[#This Row],[Facility]]) *
            (tbl_orders[Product] = tbl_targeted_CustomerList[[#This Row],[Products]]),
            tbl_orders[InvoiceDate]
        )
    )
)</f>
        <v>45266</v>
      </c>
      <c r="T31" s="61">
        <f>IFERROR(tbl_targeted_CustomerList[[#This Row],[2024 Allocation]]/tbl_targeted_CustomerList[[#This Row],[PYs Rec Qty]]-1,"")</f>
        <v>0.5</v>
      </c>
      <c r="U31" s="61">
        <f>_xlfn.IFNA(
tbl_targeted_CustomerList[[#This Row],[2024 Allocation]]/INDEX(tbl_Territory_PlanSummary[2024 Target],MATCH(tbl_targeted_CustomerList[[#This Row],[Products]],tbl_Territory_PlanSummary[SKUs],0)),
"")</f>
        <v>1.6666666666666666E-2</v>
      </c>
      <c r="V31" s="61" t="str">
        <f>IF(
    tbl_targeted_CustomerList[[#This Row],[PYs Rec Qty]]=0,"Introduce",
    IF(tbl_targeted_CustomerList[[#This Row],[2024 Allocation]]&gt;tbl_targeted_CustomerList[[#This Row],[PYs Rec Qty]],"Grow", "Defend")
)</f>
        <v>Grow</v>
      </c>
      <c r="W31" s="60" cm="1">
        <f t="array" ref="W3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13.157894736842106</v>
      </c>
      <c r="X31" s="60" cm="1">
        <f t="array" ref="X3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13.157894736842106</v>
      </c>
      <c r="Y31" s="241" cm="1">
        <f t="array" ref="Y31">IF(
    tbl_targeted_CustomerList[[#This Row],[Rec Total Qty]] = 0,
    "",
    MAX(
        IF(
            (tbl_orders[Facility] = tbl_targeted_CustomerList[[#This Row],[Facility]]) *
            (tbl_orders[Product] = tbl_targeted_CustomerList[[#This Row],[Products]]),
            tbl_orders[InvoiceDate]
        )
    )
)</f>
        <v>45300</v>
      </c>
      <c r="Z31" s="3" cm="1">
        <f t="array" ref="Z3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31" s="106">
        <f>IFERROR(tbl_targeted_CustomerList[[#This Row],[Last Purc Date]]+
ROUND(tbl_targeted_CustomerList[[#This Row],[Last Purchase Qty]]/tbl_targeted_CustomerList[[#This Row],[My Run Rate]]*30,0),"")</f>
        <v>45346</v>
      </c>
      <c r="AB31" s="2"/>
      <c r="AC31" s="2"/>
    </row>
    <row r="32" spans="1:29" x14ac:dyDescent="0.7">
      <c r="A32" s="2" t="str">
        <f>_xlfn.IFNA(INDEX(tbl_Customers[Facility Type], MATCH(tbl_targeted_CustomerList[[#This Row],[Facility]],tbl_Customers[Facility],0)),"")</f>
        <v>Retail Pharmacies</v>
      </c>
      <c r="B32" s="2" t="str">
        <f>_xlfn.IFNA(INDEX(tbl_Customers[Territory], MATCH(tbl_targeted_CustomerList[[#This Row],[Facility]],tbl_Customers[Facility],0)),"")</f>
        <v>AirportCity_Dzorwulu</v>
      </c>
      <c r="C32" s="2">
        <f>SUBTOTAL(3,tbl_targeted_CustomerList[[#This Row],[Facility]])</f>
        <v>1</v>
      </c>
      <c r="D32" s="160" t="s">
        <v>193</v>
      </c>
      <c r="E32" s="160" t="s">
        <v>101</v>
      </c>
      <c r="F32" s="3">
        <f>SUMIFS(
     tbl_orders[Purchased_Qty],
     tbl_orders[Facility],tbl_targeted_CustomerList[[#This Row],[Facility]],
     tbl_orders[Product],tbl_targeted_CustomerList[[#This Row],[Products]])</f>
        <v>21</v>
      </c>
      <c r="G32" s="3">
        <f>SUMIFS(
     tbl_orders[Qty_],
     tbl_orders[Facility],tbl_targeted_CustomerList[[#This Row],[Facility]],
     tbl_orders[Product],tbl_targeted_CustomerList[[#This Row],[Products]])</f>
        <v>21</v>
      </c>
      <c r="H32" s="3">
        <f>SUMIFS(
    tbl_orders[Purchased_Qty],
    tbl_orders[Facility], tbl_targeted_CustomerList[[#This Row],[Facility]],
    tbl_orders[Product], tbl_targeted_CustomerList[[#This Row],[Products]],
    tbl_orders[Year], "&lt;="&amp;$E$2-1
)</f>
        <v>9</v>
      </c>
      <c r="I32" s="3">
        <f>SUMIFS(
     tbl_orders[Qty_],
     tbl_orders[Facility], tbl_targeted_CustomerList[[#This Row],[Facility]],
     tbl_orders[Product],tbl_targeted_CustomerList[[#This Row],[Products]],
     tbl_orders[Year],"&lt;="&amp;$E$2-1
)</f>
        <v>9</v>
      </c>
      <c r="J32" s="60" cm="1">
        <f t="array" ref="J3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6.25</v>
      </c>
      <c r="K32" s="60" cm="1">
        <f t="array" ref="K3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6.25</v>
      </c>
      <c r="L32" s="60">
        <f>IFERROR(IF(
     tbl_targeted_CustomerList[[#This Row],[PYs Run Rate]]="-", tbl_targeted_CustomerList[[#This Row],[PYs Rec Qty]],  tbl_targeted_CustomerList[[#This Row],[My PYs Run Rate]]*$E$4
), "")</f>
        <v>75</v>
      </c>
      <c r="M32"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64.583333333333343</v>
      </c>
      <c r="N32" s="161">
        <v>100</v>
      </c>
      <c r="O32"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27.914691943127966</v>
      </c>
      <c r="P32" s="3">
        <f>SUMIFS(
     tbl_orders[Qty_],
     tbl_orders[Facility], tbl_targeted_CustomerList[[#This Row],[Facility]],
     tbl_orders[Product],tbl_targeted_CustomerList[[#This Row],[Products]],
     tbl_orders[Year],2024
)</f>
        <v>12</v>
      </c>
      <c r="Q32" s="196">
        <f>tbl_targeted_CustomerList[[#This Row],[2024 Achieved]]/tbl_targeted_CustomerList[[#This Row],[2024 Allocation]]</f>
        <v>0.12</v>
      </c>
      <c r="R32" s="106">
        <f>IF(tbl_targeted_CustomerList[[#This Row],[PYs Purc Qty]] = 0, "",
    _xlfn.MINIFS(tbl_orders[InvoiceDate],
        tbl_orders[Facility], tbl_targeted_CustomerList[[#This Row],[Facility]],
        tbl_orders[Product], tbl_targeted_CustomerList[[#This Row],[Products]])
)</f>
        <v>45114</v>
      </c>
      <c r="S32" s="106" cm="1">
        <f t="array" ref="S32">IF(
    tbl_targeted_CustomerList[[#This Row],[PYs Purc Qty]] = 0,
    "",
    MAX(
        IF(
            (YEAR(tbl_orders[InvoiceDate]) &lt;= $E$2-1) *
            (tbl_orders[Facility] = tbl_targeted_CustomerList[[#This Row],[Facility]]) *
            (tbl_orders[Product] = tbl_targeted_CustomerList[[#This Row],[Products]]),
            tbl_orders[InvoiceDate]
        )
    )
)</f>
        <v>45138</v>
      </c>
      <c r="T32" s="61">
        <f>IFERROR(tbl_targeted_CustomerList[[#This Row],[2024 Allocation]]/tbl_targeted_CustomerList[[#This Row],[PYs Rec Qty]]-1,"")</f>
        <v>10.111111111111111</v>
      </c>
      <c r="U32" s="61">
        <f>_xlfn.IFNA(
tbl_targeted_CustomerList[[#This Row],[2024 Allocation]]/INDEX(tbl_Territory_PlanSummary[2024 Target],MATCH(tbl_targeted_CustomerList[[#This Row],[Products]],tbl_Territory_PlanSummary[SKUs],0)),
"")</f>
        <v>1.5375153751537515E-2</v>
      </c>
      <c r="V32" s="61" t="str">
        <f>IF(
    tbl_targeted_CustomerList[[#This Row],[PYs Rec Qty]]=0,"Introduce",
    IF(tbl_targeted_CustomerList[[#This Row],[2024 Allocation]]&gt;tbl_targeted_CustomerList[[#This Row],[PYs Rec Qty]],"Grow", "Defend")
)</f>
        <v>Grow</v>
      </c>
      <c r="W32" s="60" cm="1">
        <f t="array" ref="W3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2.7014218009478674</v>
      </c>
      <c r="X32" s="60" cm="1">
        <f t="array" ref="X3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2.7014218009478674</v>
      </c>
      <c r="Y32" s="241" cm="1">
        <f t="array" ref="Y32">IF(
    tbl_targeted_CustomerList[[#This Row],[Rec Total Qty]] = 0,
    "",
    MAX(
        IF(
            (tbl_orders[Facility] = tbl_targeted_CustomerList[[#This Row],[Facility]]) *
            (tbl_orders[Product] = tbl_targeted_CustomerList[[#This Row],[Products]]),
            tbl_orders[InvoiceDate]
        )
    )
)</f>
        <v>45325</v>
      </c>
      <c r="Z32" s="3" cm="1">
        <f t="array" ref="Z3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v>
      </c>
      <c r="AA32" s="106">
        <f>IFERROR(tbl_targeted_CustomerList[[#This Row],[Last Purc Date]]+
ROUND(tbl_targeted_CustomerList[[#This Row],[Last Purchase Qty]]/tbl_targeted_CustomerList[[#This Row],[My Run Rate]]*30,0),"")</f>
        <v>45347</v>
      </c>
      <c r="AB32" s="2"/>
      <c r="AC32" s="2"/>
    </row>
    <row r="33" spans="1:29" x14ac:dyDescent="0.7">
      <c r="A33" s="2" t="str">
        <f>_xlfn.IFNA(INDEX(tbl_Customers[Facility Type], MATCH(tbl_targeted_CustomerList[[#This Row],[Facility]],tbl_Customers[Facility],0)),"")</f>
        <v>Public Hospitals</v>
      </c>
      <c r="B33" s="2" t="str">
        <f>_xlfn.IFNA(INDEX(tbl_Customers[Territory], MATCH(tbl_targeted_CustomerList[[#This Row],[Facility]],tbl_Customers[Facility],0)),"")</f>
        <v>Cantonments_Labone</v>
      </c>
      <c r="C33" s="2">
        <f>SUBTOTAL(3,tbl_targeted_CustomerList[[#This Row],[Facility]])</f>
        <v>1</v>
      </c>
      <c r="D33" s="160" t="s">
        <v>82</v>
      </c>
      <c r="E33" s="160" t="s">
        <v>36</v>
      </c>
      <c r="F33" s="3">
        <f>SUMIFS(
     tbl_orders[Purchased_Qty],
     tbl_orders[Facility],tbl_targeted_CustomerList[[#This Row],[Facility]],
     tbl_orders[Product],tbl_targeted_CustomerList[[#This Row],[Products]])</f>
        <v>60</v>
      </c>
      <c r="G33" s="3">
        <f>SUMIFS(
     tbl_orders[Qty_],
     tbl_orders[Facility],tbl_targeted_CustomerList[[#This Row],[Facility]],
     tbl_orders[Product],tbl_targeted_CustomerList[[#This Row],[Products]])</f>
        <v>60</v>
      </c>
      <c r="H33" s="3">
        <f>SUMIFS(
    tbl_orders[Purchased_Qty],
    tbl_orders[Facility], tbl_targeted_CustomerList[[#This Row],[Facility]],
    tbl_orders[Product], tbl_targeted_CustomerList[[#This Row],[Products]],
    tbl_orders[Year], "&lt;="&amp;$E$2-1
)</f>
        <v>60</v>
      </c>
      <c r="I33" s="3">
        <f>SUMIFS(
     tbl_orders[Qty_],
     tbl_orders[Facility], tbl_targeted_CustomerList[[#This Row],[Facility]],
     tbl_orders[Product],tbl_targeted_CustomerList[[#This Row],[Products]],
     tbl_orders[Year],"&lt;="&amp;$E$2-1
)</f>
        <v>60</v>
      </c>
      <c r="J33" s="60" cm="1">
        <f t="array" ref="J3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16.216216216216214</v>
      </c>
      <c r="K33" s="60" cm="1">
        <f t="array" ref="K3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16.216216216216214</v>
      </c>
      <c r="L33" s="60">
        <f>IFERROR(IF(
     tbl_targeted_CustomerList[[#This Row],[PYs Run Rate]]="-", tbl_targeted_CustomerList[[#This Row],[PYs Rec Qty]],  tbl_targeted_CustomerList[[#This Row],[My PYs Run Rate]]*$E$4
), "")</f>
        <v>194.59459459459458</v>
      </c>
      <c r="M33"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162.70270270270268</v>
      </c>
      <c r="N33" s="161">
        <v>500</v>
      </c>
      <c r="O33"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162.70270270270268</v>
      </c>
      <c r="P33" s="3">
        <f>SUMIFS(
     tbl_orders[Qty_],
     tbl_orders[Facility], tbl_targeted_CustomerList[[#This Row],[Facility]],
     tbl_orders[Product],tbl_targeted_CustomerList[[#This Row],[Products]],
     tbl_orders[Year],2024
)</f>
        <v>0</v>
      </c>
      <c r="Q33" s="196">
        <f>tbl_targeted_CustomerList[[#This Row],[2024 Achieved]]/tbl_targeted_CustomerList[[#This Row],[2024 Allocation]]</f>
        <v>0</v>
      </c>
      <c r="R33" s="106">
        <f>IF(tbl_targeted_CustomerList[[#This Row],[PYs Purc Qty]] = 0, "",
    _xlfn.MINIFS(tbl_orders[InvoiceDate],
        tbl_orders[Facility], tbl_targeted_CustomerList[[#This Row],[Facility]],
        tbl_orders[Product], tbl_targeted_CustomerList[[#This Row],[Products]])
)</f>
        <v>45245</v>
      </c>
      <c r="S33" s="106" cm="1">
        <f t="array" ref="S33">IF(
    tbl_targeted_CustomerList[[#This Row],[PYs Purc Qty]] = 0,
    "",
    MAX(
        IF(
            (YEAR(tbl_orders[InvoiceDate]) &lt;= $E$2-1) *
            (tbl_orders[Facility] = tbl_targeted_CustomerList[[#This Row],[Facility]]) *
            (tbl_orders[Product] = tbl_targeted_CustomerList[[#This Row],[Products]]),
            tbl_orders[InvoiceDate]
        )
    )
)</f>
        <v>45282</v>
      </c>
      <c r="T33" s="61">
        <f>IFERROR(tbl_targeted_CustomerList[[#This Row],[2024 Allocation]]/tbl_targeted_CustomerList[[#This Row],[PYs Rec Qty]]-1,"")</f>
        <v>7.3333333333333339</v>
      </c>
      <c r="U33" s="61">
        <f>_xlfn.IFNA(
tbl_targeted_CustomerList[[#This Row],[2024 Allocation]]/INDEX(tbl_Territory_PlanSummary[2024 Target],MATCH(tbl_targeted_CustomerList[[#This Row],[Products]],tbl_Territory_PlanSummary[SKUs],0)),
"")</f>
        <v>7.575757575757576E-2</v>
      </c>
      <c r="V33" s="61" t="str">
        <f>IF(
    tbl_targeted_CustomerList[[#This Row],[PYs Rec Qty]]=0,"Introduce",
    IF(tbl_targeted_CustomerList[[#This Row],[2024 Allocation]]&gt;tbl_targeted_CustomerList[[#This Row],[PYs Rec Qty]],"Grow", "Defend")
)</f>
        <v>Grow</v>
      </c>
      <c r="W33" s="60" cm="1">
        <f t="array" ref="W3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16.216216216216214</v>
      </c>
      <c r="X33" s="60" cm="1">
        <f t="array" ref="X3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16.216216216216214</v>
      </c>
      <c r="Y33" s="241" cm="1">
        <f t="array" ref="Y33">IF(
    tbl_targeted_CustomerList[[#This Row],[Rec Total Qty]] = 0,
    "",
    MAX(
        IF(
            (tbl_orders[Facility] = tbl_targeted_CustomerList[[#This Row],[Facility]]) *
            (tbl_orders[Product] = tbl_targeted_CustomerList[[#This Row],[Products]]),
            tbl_orders[InvoiceDate]
        )
    )
)</f>
        <v>45282</v>
      </c>
      <c r="Z33" s="3" cm="1">
        <f t="array" ref="Z3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40</v>
      </c>
      <c r="AA33" s="106">
        <f>IFERROR(tbl_targeted_CustomerList[[#This Row],[Last Purc Date]]+
ROUND(tbl_targeted_CustomerList[[#This Row],[Last Purchase Qty]]/tbl_targeted_CustomerList[[#This Row],[My Run Rate]]*30,0),"")</f>
        <v>45356</v>
      </c>
      <c r="AB33" s="2"/>
      <c r="AC33" s="2"/>
    </row>
    <row r="34" spans="1:29" x14ac:dyDescent="0.7">
      <c r="A34" s="2" t="str">
        <f>_xlfn.IFNA(INDEX(tbl_Customers[Facility Type], MATCH(tbl_targeted_CustomerList[[#This Row],[Facility]],tbl_Customers[Facility],0)),"")</f>
        <v>Retail Pharmacies</v>
      </c>
      <c r="B34" s="2" t="str">
        <f>_xlfn.IFNA(INDEX(tbl_Customers[Territory], MATCH(tbl_targeted_CustomerList[[#This Row],[Facility]],tbl_Customers[Facility],0)),"")</f>
        <v>AirportCity_Dzorwulu</v>
      </c>
      <c r="C34" s="2">
        <f>SUBTOTAL(3,tbl_targeted_CustomerList[[#This Row],[Facility]])</f>
        <v>1</v>
      </c>
      <c r="D34" s="160" t="s">
        <v>193</v>
      </c>
      <c r="E34" s="160" t="s">
        <v>100</v>
      </c>
      <c r="F34" s="3">
        <f>SUMIFS(
     tbl_orders[Purchased_Qty],
     tbl_orders[Facility],tbl_targeted_CustomerList[[#This Row],[Facility]],
     tbl_orders[Product],tbl_targeted_CustomerList[[#This Row],[Products]])</f>
        <v>18</v>
      </c>
      <c r="G34" s="3">
        <f>SUMIFS(
     tbl_orders[Qty_],
     tbl_orders[Facility],tbl_targeted_CustomerList[[#This Row],[Facility]],
     tbl_orders[Product],tbl_targeted_CustomerList[[#This Row],[Products]])</f>
        <v>18</v>
      </c>
      <c r="H34" s="3">
        <f>SUMIFS(
    tbl_orders[Purchased_Qty],
    tbl_orders[Facility], tbl_targeted_CustomerList[[#This Row],[Facility]],
    tbl_orders[Product], tbl_targeted_CustomerList[[#This Row],[Products]],
    tbl_orders[Year], "&lt;="&amp;$E$2-1
)</f>
        <v>6</v>
      </c>
      <c r="I34" s="3">
        <f>SUMIFS(
     tbl_orders[Qty_],
     tbl_orders[Facility], tbl_targeted_CustomerList[[#This Row],[Facility]],
     tbl_orders[Product],tbl_targeted_CustomerList[[#This Row],[Products]],
     tbl_orders[Year],"&lt;="&amp;$E$2-1
)</f>
        <v>6</v>
      </c>
      <c r="J34" s="60" cm="1">
        <f t="array" ref="J3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0.96774193548387089</v>
      </c>
      <c r="K34" s="60" cm="1">
        <f t="array" ref="K3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0.96774193548387089</v>
      </c>
      <c r="L34" s="60">
        <f>IFERROR(IF(
     tbl_targeted_CustomerList[[#This Row],[PYs Run Rate]]="-", tbl_targeted_CustomerList[[#This Row],[PYs Rec Qty]],  tbl_targeted_CustomerList[[#This Row],[My PYs Run Rate]]*$E$4
), "")</f>
        <v>11.61290322580645</v>
      </c>
      <c r="M34"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9.7096774193548381</v>
      </c>
      <c r="N34" s="161">
        <v>30</v>
      </c>
      <c r="O34"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19.341365461847388</v>
      </c>
      <c r="P34" s="3">
        <f>SUMIFS(
     tbl_orders[Qty_],
     tbl_orders[Facility], tbl_targeted_CustomerList[[#This Row],[Facility]],
     tbl_orders[Product],tbl_targeted_CustomerList[[#This Row],[Products]],
     tbl_orders[Year],2024
)</f>
        <v>12</v>
      </c>
      <c r="Q34" s="196">
        <f>tbl_targeted_CustomerList[[#This Row],[2024 Achieved]]/tbl_targeted_CustomerList[[#This Row],[2024 Allocation]]</f>
        <v>0.4</v>
      </c>
      <c r="R34" s="106">
        <f>IF(tbl_targeted_CustomerList[[#This Row],[PYs Purc Qty]] = 0, "",
    _xlfn.MINIFS(tbl_orders[InvoiceDate],
        tbl_orders[Facility], tbl_targeted_CustomerList[[#This Row],[Facility]],
        tbl_orders[Product], tbl_targeted_CustomerList[[#This Row],[Products]])
)</f>
        <v>45076</v>
      </c>
      <c r="S34" s="106" cm="1">
        <f t="array" ref="S34">IF(
    tbl_targeted_CustomerList[[#This Row],[PYs Purc Qty]] = 0,
    "",
    MAX(
        IF(
            (YEAR(tbl_orders[InvoiceDate]) &lt;= $E$2-1) *
            (tbl_orders[Facility] = tbl_targeted_CustomerList[[#This Row],[Facility]]) *
            (tbl_orders[Product] = tbl_targeted_CustomerList[[#This Row],[Products]]),
            tbl_orders[InvoiceDate]
        )
    )
)</f>
        <v>45138</v>
      </c>
      <c r="T34" s="61">
        <f>IFERROR(tbl_targeted_CustomerList[[#This Row],[2024 Allocation]]/tbl_targeted_CustomerList[[#This Row],[PYs Rec Qty]]-1,"")</f>
        <v>4</v>
      </c>
      <c r="U34" s="61">
        <f>_xlfn.IFNA(
tbl_targeted_CustomerList[[#This Row],[2024 Allocation]]/INDEX(tbl_Territory_PlanSummary[2024 Target],MATCH(tbl_targeted_CustomerList[[#This Row],[Products]],tbl_Territory_PlanSummary[SKUs],0)),
"")</f>
        <v>1.0683760683760684E-2</v>
      </c>
      <c r="V34" s="61" t="str">
        <f>IF(
    tbl_targeted_CustomerList[[#This Row],[PYs Rec Qty]]=0,"Introduce",
    IF(tbl_targeted_CustomerList[[#This Row],[2024 Allocation]]&gt;tbl_targeted_CustomerList[[#This Row],[PYs Rec Qty]],"Grow", "Defend")
)</f>
        <v>Grow</v>
      </c>
      <c r="W34" s="60" cm="1">
        <f t="array" ref="W3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1.9277108433734937</v>
      </c>
      <c r="X34" s="60" cm="1">
        <f t="array" ref="X3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1.9277108433734937</v>
      </c>
      <c r="Y34" s="241" cm="1">
        <f t="array" ref="Y34">IF(
    tbl_targeted_CustomerList[[#This Row],[Rec Total Qty]] = 0,
    "",
    MAX(
        IF(
            (tbl_orders[Facility] = tbl_targeted_CustomerList[[#This Row],[Facility]]) *
            (tbl_orders[Product] = tbl_targeted_CustomerList[[#This Row],[Products]]),
            tbl_orders[InvoiceDate]
        )
    )
)</f>
        <v>45325</v>
      </c>
      <c r="Z34" s="3" cm="1">
        <f t="array" ref="Z3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v>
      </c>
      <c r="AA34" s="106">
        <f>IFERROR(tbl_targeted_CustomerList[[#This Row],[Last Purc Date]]+
ROUND(tbl_targeted_CustomerList[[#This Row],[Last Purchase Qty]]/tbl_targeted_CustomerList[[#This Row],[My Run Rate]]*30,0),"")</f>
        <v>45356</v>
      </c>
      <c r="AB34" s="2"/>
      <c r="AC34" s="2"/>
    </row>
    <row r="35" spans="1:29" x14ac:dyDescent="0.7">
      <c r="A35" s="2" t="str">
        <f>_xlfn.IFNA(INDEX(tbl_Customers[Facility Type], MATCH(tbl_targeted_CustomerList[[#This Row],[Facility]],tbl_Customers[Facility],0)),"")</f>
        <v>Private Hospitals</v>
      </c>
      <c r="B35" s="2" t="str">
        <f>_xlfn.IFNA(INDEX(tbl_Customers[Territory], MATCH(tbl_targeted_CustomerList[[#This Row],[Facility]],tbl_Customers[Facility],0)),"")</f>
        <v>Legon_Madina_Adenta_Oyarifa</v>
      </c>
      <c r="C35" s="2">
        <f>SUBTOTAL(3,tbl_targeted_CustomerList[[#This Row],[Facility]])</f>
        <v>1</v>
      </c>
      <c r="D35" s="160" t="s">
        <v>146</v>
      </c>
      <c r="E35" s="160" t="s">
        <v>102</v>
      </c>
      <c r="F35" s="3">
        <f>SUMIFS(
     tbl_orders[Purchased_Qty],
     tbl_orders[Facility],tbl_targeted_CustomerList[[#This Row],[Facility]],
     tbl_orders[Product],tbl_targeted_CustomerList[[#This Row],[Products]])</f>
        <v>1008</v>
      </c>
      <c r="G35" s="3">
        <f>SUMIFS(
     tbl_orders[Qty_],
     tbl_orders[Facility],tbl_targeted_CustomerList[[#This Row],[Facility]],
     tbl_orders[Product],tbl_targeted_CustomerList[[#This Row],[Products]])</f>
        <v>1008</v>
      </c>
      <c r="H35" s="3">
        <f>SUMIFS(
    tbl_orders[Purchased_Qty],
    tbl_orders[Facility], tbl_targeted_CustomerList[[#This Row],[Facility]],
    tbl_orders[Product], tbl_targeted_CustomerList[[#This Row],[Products]],
    tbl_orders[Year], "&lt;="&amp;$E$2-1
)</f>
        <v>1008</v>
      </c>
      <c r="I35" s="3">
        <f>SUMIFS(
     tbl_orders[Qty_],
     tbl_orders[Facility], tbl_targeted_CustomerList[[#This Row],[Facility]],
     tbl_orders[Product],tbl_targeted_CustomerList[[#This Row],[Products]],
     tbl_orders[Year],"&lt;="&amp;$E$2-1
)</f>
        <v>1008</v>
      </c>
      <c r="J35" s="60" cm="1">
        <f t="array" ref="J3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99.801980198019805</v>
      </c>
      <c r="K35" s="60" cm="1">
        <f t="array" ref="K3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99.801980198019805</v>
      </c>
      <c r="L35" s="60">
        <f>IFERROR(IF(
     tbl_targeted_CustomerList[[#This Row],[PYs Run Rate]]="-", tbl_targeted_CustomerList[[#This Row],[PYs Rec Qty]],  tbl_targeted_CustomerList[[#This Row],[My PYs Run Rate]]*$E$4
), "")</f>
        <v>1197.6237623762377</v>
      </c>
      <c r="M35"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991.36633663366342</v>
      </c>
      <c r="N35" s="161">
        <v>1800</v>
      </c>
      <c r="O35"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991.36633663366342</v>
      </c>
      <c r="P35" s="3">
        <f>SUMIFS(
     tbl_orders[Qty_],
     tbl_orders[Facility], tbl_targeted_CustomerList[[#This Row],[Facility]],
     tbl_orders[Product],tbl_targeted_CustomerList[[#This Row],[Products]],
     tbl_orders[Year],2024
)</f>
        <v>0</v>
      </c>
      <c r="Q35" s="196">
        <f>tbl_targeted_CustomerList[[#This Row],[2024 Achieved]]/tbl_targeted_CustomerList[[#This Row],[2024 Allocation]]</f>
        <v>0</v>
      </c>
      <c r="R35" s="106">
        <f>IF(tbl_targeted_CustomerList[[#This Row],[PYs Purc Qty]] = 0, "",
    _xlfn.MINIFS(tbl_orders[InvoiceDate],
        tbl_orders[Facility], tbl_targeted_CustomerList[[#This Row],[Facility]],
        tbl_orders[Product], tbl_targeted_CustomerList[[#This Row],[Products]])
)</f>
        <v>45056</v>
      </c>
      <c r="S35" s="106" cm="1">
        <f t="array" ref="S35">IF(
    tbl_targeted_CustomerList[[#This Row],[PYs Purc Qty]] = 0,
    "",
    MAX(
        IF(
            (YEAR(tbl_orders[InvoiceDate]) &lt;= $E$2-1) *
            (tbl_orders[Facility] = tbl_targeted_CustomerList[[#This Row],[Facility]]) *
            (tbl_orders[Product] = tbl_targeted_CustomerList[[#This Row],[Products]]),
            tbl_orders[InvoiceDate]
        )
    )
)</f>
        <v>45258</v>
      </c>
      <c r="T35" s="61">
        <f>IFERROR(tbl_targeted_CustomerList[[#This Row],[2024 Allocation]]/tbl_targeted_CustomerList[[#This Row],[PYs Rec Qty]]-1,"")</f>
        <v>0.78571428571428581</v>
      </c>
      <c r="U35" s="61">
        <f>_xlfn.IFNA(
tbl_targeted_CustomerList[[#This Row],[2024 Allocation]]/INDEX(tbl_Territory_PlanSummary[2024 Target],MATCH(tbl_targeted_CustomerList[[#This Row],[Products]],tbl_Territory_PlanSummary[SKUs],0)),
"")</f>
        <v>0.2</v>
      </c>
      <c r="V35" s="61" t="str">
        <f>IF(
    tbl_targeted_CustomerList[[#This Row],[PYs Rec Qty]]=0,"Introduce",
    IF(tbl_targeted_CustomerList[[#This Row],[2024 Allocation]]&gt;tbl_targeted_CustomerList[[#This Row],[PYs Rec Qty]],"Grow", "Defend")
)</f>
        <v>Grow</v>
      </c>
      <c r="W35" s="60" cm="1">
        <f t="array" ref="W3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99.801980198019805</v>
      </c>
      <c r="X35" s="60" cm="1">
        <f t="array" ref="X3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99.801980198019805</v>
      </c>
      <c r="Y35" s="241" cm="1">
        <f t="array" ref="Y35">IF(
    tbl_targeted_CustomerList[[#This Row],[Rec Total Qty]] = 0,
    "",
    MAX(
        IF(
            (tbl_orders[Facility] = tbl_targeted_CustomerList[[#This Row],[Facility]]) *
            (tbl_orders[Product] = tbl_targeted_CustomerList[[#This Row],[Products]]),
            tbl_orders[InvoiceDate]
        )
    )
)</f>
        <v>45258</v>
      </c>
      <c r="Z35" s="3" cm="1">
        <f t="array" ref="Z3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336</v>
      </c>
      <c r="AA35" s="106">
        <f>IFERROR(tbl_targeted_CustomerList[[#This Row],[Last Purc Date]]+
ROUND(tbl_targeted_CustomerList[[#This Row],[Last Purchase Qty]]/tbl_targeted_CustomerList[[#This Row],[My Run Rate]]*30,0),"")</f>
        <v>45359</v>
      </c>
      <c r="AB35" s="2"/>
      <c r="AC35" s="2"/>
    </row>
    <row r="36" spans="1:29" x14ac:dyDescent="0.7">
      <c r="A36" s="2" t="str">
        <f>_xlfn.IFNA(INDEX(tbl_Customers[Facility Type], MATCH(tbl_targeted_CustomerList[[#This Row],[Facility]],tbl_Customers[Facility],0)),"")</f>
        <v>Wholesale Pharmacies</v>
      </c>
      <c r="B36" s="2" t="str">
        <f>_xlfn.IFNA(INDEX(tbl_Customers[Territory], MATCH(tbl_targeted_CustomerList[[#This Row],[Facility]],tbl_Customers[Facility],0)),"")</f>
        <v>Spintex_Sakumono</v>
      </c>
      <c r="C36" s="2">
        <f>SUBTOTAL(3,tbl_targeted_CustomerList[[#This Row],[Facility]])</f>
        <v>1</v>
      </c>
      <c r="D36" s="160" t="s">
        <v>196</v>
      </c>
      <c r="E36" s="160" t="s">
        <v>36</v>
      </c>
      <c r="F36" s="3">
        <f>SUMIFS(
     tbl_orders[Purchased_Qty],
     tbl_orders[Facility],tbl_targeted_CustomerList[[#This Row],[Facility]],
     tbl_orders[Product],tbl_targeted_CustomerList[[#This Row],[Products]])</f>
        <v>560</v>
      </c>
      <c r="G36" s="3">
        <f>SUMIFS(
     tbl_orders[Qty_],
     tbl_orders[Facility],tbl_targeted_CustomerList[[#This Row],[Facility]],
     tbl_orders[Product],tbl_targeted_CustomerList[[#This Row],[Products]])</f>
        <v>280</v>
      </c>
      <c r="H36" s="3">
        <f>SUMIFS(
    tbl_orders[Purchased_Qty],
    tbl_orders[Facility], tbl_targeted_CustomerList[[#This Row],[Facility]],
    tbl_orders[Product], tbl_targeted_CustomerList[[#This Row],[Products]],
    tbl_orders[Year], "&lt;="&amp;$E$2-1
)</f>
        <v>460</v>
      </c>
      <c r="I36" s="3">
        <f>SUMIFS(
     tbl_orders[Qty_],
     tbl_orders[Facility], tbl_targeted_CustomerList[[#This Row],[Facility]],
     tbl_orders[Product],tbl_targeted_CustomerList[[#This Row],[Products]],
     tbl_orders[Year],"&lt;="&amp;$E$2-1
)</f>
        <v>230</v>
      </c>
      <c r="J36" s="60" cm="1">
        <f t="array" ref="J3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64.285714285714292</v>
      </c>
      <c r="K36" s="60" cm="1">
        <f t="array" ref="K3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32.142857142857146</v>
      </c>
      <c r="L36" s="60">
        <f>IFERROR(IF(
     tbl_targeted_CustomerList[[#This Row],[PYs Run Rate]]="-", tbl_targeted_CustomerList[[#This Row],[PYs Rec Qty]],  tbl_targeted_CustomerList[[#This Row],[My PYs Run Rate]]*$E$4
), "")</f>
        <v>385.71428571428578</v>
      </c>
      <c r="M36"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317.14285714285717</v>
      </c>
      <c r="N36" s="161">
        <v>400</v>
      </c>
      <c r="O36"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292.18884120171674</v>
      </c>
      <c r="P36" s="3">
        <f>SUMIFS(
     tbl_orders[Qty_],
     tbl_orders[Facility], tbl_targeted_CustomerList[[#This Row],[Facility]],
     tbl_orders[Product],tbl_targeted_CustomerList[[#This Row],[Products]],
     tbl_orders[Year],2024
)</f>
        <v>50</v>
      </c>
      <c r="Q36" s="196">
        <f>tbl_targeted_CustomerList[[#This Row],[2024 Achieved]]/tbl_targeted_CustomerList[[#This Row],[2024 Allocation]]</f>
        <v>0.125</v>
      </c>
      <c r="R36" s="106">
        <f>IF(tbl_targeted_CustomerList[[#This Row],[PYs Purc Qty]] = 0, "",
    _xlfn.MINIFS(tbl_orders[InvoiceDate],
        tbl_orders[Facility], tbl_targeted_CustomerList[[#This Row],[Facility]],
        tbl_orders[Product], tbl_targeted_CustomerList[[#This Row],[Products]])
)</f>
        <v>45077</v>
      </c>
      <c r="S36" s="106" cm="1">
        <f t="array" ref="S36">IF(
    tbl_targeted_CustomerList[[#This Row],[PYs Purc Qty]] = 0,
    "",
    MAX(
        IF(
            (YEAR(tbl_orders[InvoiceDate]) &lt;= $E$2-1) *
            (tbl_orders[Facility] = tbl_targeted_CustomerList[[#This Row],[Facility]]) *
            (tbl_orders[Product] = tbl_targeted_CustomerList[[#This Row],[Products]]),
            tbl_orders[InvoiceDate]
        )
    )
)</f>
        <v>45245</v>
      </c>
      <c r="T36" s="61">
        <f>IFERROR(tbl_targeted_CustomerList[[#This Row],[2024 Allocation]]/tbl_targeted_CustomerList[[#This Row],[PYs Rec Qty]]-1,"")</f>
        <v>0.73913043478260865</v>
      </c>
      <c r="U36" s="61">
        <f>_xlfn.IFNA(
tbl_targeted_CustomerList[[#This Row],[2024 Allocation]]/INDEX(tbl_Territory_PlanSummary[2024 Target],MATCH(tbl_targeted_CustomerList[[#This Row],[Products]],tbl_Territory_PlanSummary[SKUs],0)),
"")</f>
        <v>6.0606060606060608E-2</v>
      </c>
      <c r="V36" s="61" t="str">
        <f>IF(
    tbl_targeted_CustomerList[[#This Row],[PYs Rec Qty]]=0,"Introduce",
    IF(tbl_targeted_CustomerList[[#This Row],[2024 Allocation]]&gt;tbl_targeted_CustomerList[[#This Row],[PYs Rec Qty]],"Grow", "Defend")
)</f>
        <v>Grow</v>
      </c>
      <c r="W36" s="60" cm="1">
        <f t="array" ref="W3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59.227467811158796</v>
      </c>
      <c r="X36" s="60" cm="1">
        <f t="array" ref="X3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29.613733905579398</v>
      </c>
      <c r="Y36" s="241" cm="1">
        <f t="array" ref="Y36">IF(
    tbl_targeted_CustomerList[[#This Row],[Rec Total Qty]] = 0,
    "",
    MAX(
        IF(
            (tbl_orders[Facility] = tbl_targeted_CustomerList[[#This Row],[Facility]]) *
            (tbl_orders[Product] = tbl_targeted_CustomerList[[#This Row],[Products]]),
            tbl_orders[InvoiceDate]
        )
    )
)</f>
        <v>45310</v>
      </c>
      <c r="Z36" s="3" cm="1">
        <f t="array" ref="Z3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50</v>
      </c>
      <c r="AA36" s="106">
        <f>IFERROR(tbl_targeted_CustomerList[[#This Row],[Last Purc Date]]+
ROUND(tbl_targeted_CustomerList[[#This Row],[Last Purchase Qty]]/tbl_targeted_CustomerList[[#This Row],[My Run Rate]]*30,0),"")</f>
        <v>45361</v>
      </c>
      <c r="AB36" s="2"/>
      <c r="AC36" s="2"/>
    </row>
    <row r="37" spans="1:29" x14ac:dyDescent="0.7">
      <c r="A37" s="2" t="str">
        <f>_xlfn.IFNA(INDEX(tbl_Customers[Facility Type], MATCH(tbl_targeted_CustomerList[[#This Row],[Facility]],tbl_Customers[Facility],0)),"")</f>
        <v>Retail Pharmacies</v>
      </c>
      <c r="B37" s="2" t="str">
        <f>_xlfn.IFNA(INDEX(tbl_Customers[Territory], MATCH(tbl_targeted_CustomerList[[#This Row],[Facility]],tbl_Customers[Facility],0)),"")</f>
        <v>Achimota_Dome_Kwabenya_Haatso</v>
      </c>
      <c r="C37" s="2">
        <f>SUBTOTAL(3,tbl_targeted_CustomerList[[#This Row],[Facility]])</f>
        <v>1</v>
      </c>
      <c r="D37" s="160" t="s">
        <v>195</v>
      </c>
      <c r="E37" s="160" t="s">
        <v>36</v>
      </c>
      <c r="F37" s="3">
        <f>SUMIFS(
     tbl_orders[Purchased_Qty],
     tbl_orders[Facility],tbl_targeted_CustomerList[[#This Row],[Facility]],
     tbl_orders[Product],tbl_targeted_CustomerList[[#This Row],[Products]])</f>
        <v>170</v>
      </c>
      <c r="G37" s="3">
        <f>SUMIFS(
     tbl_orders[Qty_],
     tbl_orders[Facility],tbl_targeted_CustomerList[[#This Row],[Facility]],
     tbl_orders[Product],tbl_targeted_CustomerList[[#This Row],[Products]])</f>
        <v>85</v>
      </c>
      <c r="H37" s="3">
        <f>SUMIFS(
    tbl_orders[Purchased_Qty],
    tbl_orders[Facility], tbl_targeted_CustomerList[[#This Row],[Facility]],
    tbl_orders[Product], tbl_targeted_CustomerList[[#This Row],[Products]],
    tbl_orders[Year], "&lt;="&amp;$E$2-1
)</f>
        <v>170</v>
      </c>
      <c r="I37" s="3">
        <f>SUMIFS(
     tbl_orders[Qty_],
     tbl_orders[Facility], tbl_targeted_CustomerList[[#This Row],[Facility]],
     tbl_orders[Product],tbl_targeted_CustomerList[[#This Row],[Products]],
     tbl_orders[Year],"&lt;="&amp;$E$2-1
)</f>
        <v>85</v>
      </c>
      <c r="J37" s="60" cm="1">
        <f t="array" ref="J3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12.406015037593985</v>
      </c>
      <c r="K37" s="60" cm="1">
        <f t="array" ref="K3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6.2030075187969924</v>
      </c>
      <c r="L37" s="60">
        <f>IFERROR(IF(
     tbl_targeted_CustomerList[[#This Row],[PYs Run Rate]]="-", tbl_targeted_CustomerList[[#This Row],[PYs Rec Qty]],  tbl_targeted_CustomerList[[#This Row],[My PYs Run Rate]]*$E$4
), "")</f>
        <v>74.436090225563902</v>
      </c>
      <c r="M3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60.582706766917298</v>
      </c>
      <c r="N37" s="161">
        <v>85</v>
      </c>
      <c r="O3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60.582706766917298</v>
      </c>
      <c r="P37" s="3">
        <f>SUMIFS(
     tbl_orders[Qty_],
     tbl_orders[Facility], tbl_targeted_CustomerList[[#This Row],[Facility]],
     tbl_orders[Product],tbl_targeted_CustomerList[[#This Row],[Products]],
     tbl_orders[Year],2024
)</f>
        <v>0</v>
      </c>
      <c r="Q37" s="196">
        <f>tbl_targeted_CustomerList[[#This Row],[2024 Achieved]]/tbl_targeted_CustomerList[[#This Row],[2024 Allocation]]</f>
        <v>0</v>
      </c>
      <c r="R37" s="106">
        <f>IF(tbl_targeted_CustomerList[[#This Row],[PYs Purc Qty]] = 0, "",
    _xlfn.MINIFS(tbl_orders[InvoiceDate],
        tbl_orders[Facility], tbl_targeted_CustomerList[[#This Row],[Facility]],
        tbl_orders[Product], tbl_targeted_CustomerList[[#This Row],[Products]])
)</f>
        <v>44953</v>
      </c>
      <c r="S37" s="106" cm="1">
        <f t="array" ref="S37">IF(
    tbl_targeted_CustomerList[[#This Row],[PYs Purc Qty]] = 0,
    "",
    MAX(
        IF(
            (YEAR(tbl_orders[InvoiceDate]) &lt;= $E$2-1) *
            (tbl_orders[Facility] = tbl_targeted_CustomerList[[#This Row],[Facility]]) *
            (tbl_orders[Product] = tbl_targeted_CustomerList[[#This Row],[Products]]),
            tbl_orders[InvoiceDate]
        )
    )
)</f>
        <v>45219</v>
      </c>
      <c r="T37" s="61">
        <f>IFERROR(tbl_targeted_CustomerList[[#This Row],[2024 Allocation]]/tbl_targeted_CustomerList[[#This Row],[PYs Rec Qty]]-1,"")</f>
        <v>0</v>
      </c>
      <c r="U37" s="61">
        <f>_xlfn.IFNA(
tbl_targeted_CustomerList[[#This Row],[2024 Allocation]]/INDEX(tbl_Territory_PlanSummary[2024 Target],MATCH(tbl_targeted_CustomerList[[#This Row],[Products]],tbl_Territory_PlanSummary[SKUs],0)),
"")</f>
        <v>1.2878787878787878E-2</v>
      </c>
      <c r="V37" s="61" t="str">
        <f>IF(
    tbl_targeted_CustomerList[[#This Row],[PYs Rec Qty]]=0,"Introduce",
    IF(tbl_targeted_CustomerList[[#This Row],[2024 Allocation]]&gt;tbl_targeted_CustomerList[[#This Row],[PYs Rec Qty]],"Grow", "Defend")
)</f>
        <v>Defend</v>
      </c>
      <c r="W37" s="60" cm="1">
        <f t="array" ref="W3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12.406015037593985</v>
      </c>
      <c r="X37" s="60" cm="1">
        <f t="array" ref="X3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6.2030075187969924</v>
      </c>
      <c r="Y37" s="241" cm="1">
        <f t="array" ref="Y37">IF(
    tbl_targeted_CustomerList[[#This Row],[Rec Total Qty]] = 0,
    "",
    MAX(
        IF(
            (tbl_orders[Facility] = tbl_targeted_CustomerList[[#This Row],[Facility]]) *
            (tbl_orders[Product] = tbl_targeted_CustomerList[[#This Row],[Products]]),
            tbl_orders[InvoiceDate]
        )
    )
)</f>
        <v>45219</v>
      </c>
      <c r="Z37" s="3" cm="1">
        <f t="array" ref="Z3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30</v>
      </c>
      <c r="AA37" s="106">
        <f>IFERROR(tbl_targeted_CustomerList[[#This Row],[Last Purc Date]]+
ROUND(tbl_targeted_CustomerList[[#This Row],[Last Purchase Qty]]/tbl_targeted_CustomerList[[#This Row],[My Run Rate]]*30,0),"")</f>
        <v>45364</v>
      </c>
      <c r="AB37" s="2"/>
      <c r="AC37" s="2"/>
    </row>
    <row r="38" spans="1:29" x14ac:dyDescent="0.7">
      <c r="A38" s="2" t="str">
        <f>_xlfn.IFNA(INDEX(tbl_Customers[Facility Type], MATCH(tbl_targeted_CustomerList[[#This Row],[Facility]],tbl_Customers[Facility],0)),"")</f>
        <v>Private Hospitals</v>
      </c>
      <c r="B38" s="2" t="str">
        <f>_xlfn.IFNA(INDEX(tbl_Customers[Territory], MATCH(tbl_targeted_CustomerList[[#This Row],[Facility]],tbl_Customers[Facility],0)),"")</f>
        <v>Legon_Madina_Adenta_Oyarifa</v>
      </c>
      <c r="C38" s="2">
        <f>SUBTOTAL(3,tbl_targeted_CustomerList[[#This Row],[Facility]])</f>
        <v>1</v>
      </c>
      <c r="D38" s="160" t="s">
        <v>146</v>
      </c>
      <c r="E38" s="160" t="s">
        <v>36</v>
      </c>
      <c r="F38" s="3">
        <f>SUMIFS(
     tbl_orders[Purchased_Qty],
     tbl_orders[Facility],tbl_targeted_CustomerList[[#This Row],[Facility]],
     tbl_orders[Product],tbl_targeted_CustomerList[[#This Row],[Products]])</f>
        <v>210</v>
      </c>
      <c r="G38" s="3">
        <f>SUMIFS(
     tbl_orders[Qty_],
     tbl_orders[Facility],tbl_targeted_CustomerList[[#This Row],[Facility]],
     tbl_orders[Product],tbl_targeted_CustomerList[[#This Row],[Products]])</f>
        <v>210</v>
      </c>
      <c r="H38" s="3">
        <f>SUMIFS(
    tbl_orders[Purchased_Qty],
    tbl_orders[Facility], tbl_targeted_CustomerList[[#This Row],[Facility]],
    tbl_orders[Product], tbl_targeted_CustomerList[[#This Row],[Products]],
    tbl_orders[Year], "&lt;="&amp;$E$2-1
)</f>
        <v>150</v>
      </c>
      <c r="I38" s="3">
        <f>SUMIFS(
     tbl_orders[Qty_],
     tbl_orders[Facility], tbl_targeted_CustomerList[[#This Row],[Facility]],
     tbl_orders[Product],tbl_targeted_CustomerList[[#This Row],[Products]],
     tbl_orders[Year],"&lt;="&amp;$E$2-1
)</f>
        <v>150</v>
      </c>
      <c r="J38" s="60" cm="1">
        <f t="array" ref="J3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29.670329670329672</v>
      </c>
      <c r="K38" s="60" cm="1">
        <f t="array" ref="K3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29.670329670329672</v>
      </c>
      <c r="L38" s="60">
        <f>IFERROR(IF(
     tbl_targeted_CustomerList[[#This Row],[PYs Run Rate]]="-", tbl_targeted_CustomerList[[#This Row],[PYs Rec Qty]],  tbl_targeted_CustomerList[[#This Row],[My PYs Run Rate]]*$E$4
), "")</f>
        <v>356.04395604395609</v>
      </c>
      <c r="M3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278.90109890109892</v>
      </c>
      <c r="N38" s="161">
        <v>500</v>
      </c>
      <c r="O3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308.75912408759126</v>
      </c>
      <c r="P38" s="3">
        <f>SUMIFS(
     tbl_orders[Qty_],
     tbl_orders[Facility], tbl_targeted_CustomerList[[#This Row],[Facility]],
     tbl_orders[Product],tbl_targeted_CustomerList[[#This Row],[Products]],
     tbl_orders[Year],2024
)</f>
        <v>60</v>
      </c>
      <c r="Q38" s="196">
        <f>tbl_targeted_CustomerList[[#This Row],[2024 Achieved]]/tbl_targeted_CustomerList[[#This Row],[2024 Allocation]]</f>
        <v>0.12</v>
      </c>
      <c r="R38" s="106">
        <f>IF(tbl_targeted_CustomerList[[#This Row],[PYs Purc Qty]] = 0, "",
    _xlfn.MINIFS(tbl_orders[InvoiceDate],
        tbl_orders[Facility], tbl_targeted_CustomerList[[#This Row],[Facility]],
        tbl_orders[Product], tbl_targeted_CustomerList[[#This Row],[Products]])
)</f>
        <v>45183</v>
      </c>
      <c r="S38" s="106" cm="1">
        <f t="array" ref="S38">IF(
    tbl_targeted_CustomerList[[#This Row],[PYs Purc Qty]] = 0,
    "",
    MAX(
        IF(
            (YEAR(tbl_orders[InvoiceDate]) &lt;= $E$2-1) *
            (tbl_orders[Facility] = tbl_targeted_CustomerList[[#This Row],[Facility]]) *
            (tbl_orders[Product] = tbl_targeted_CustomerList[[#This Row],[Products]]),
            tbl_orders[InvoiceDate]
        )
    )
)</f>
        <v>45274</v>
      </c>
      <c r="T38" s="61">
        <f>IFERROR(tbl_targeted_CustomerList[[#This Row],[2024 Allocation]]/tbl_targeted_CustomerList[[#This Row],[PYs Rec Qty]]-1,"")</f>
        <v>2.3333333333333335</v>
      </c>
      <c r="U38" s="61">
        <f>_xlfn.IFNA(
tbl_targeted_CustomerList[[#This Row],[2024 Allocation]]/INDEX(tbl_Territory_PlanSummary[2024 Target],MATCH(tbl_targeted_CustomerList[[#This Row],[Products]],tbl_Territory_PlanSummary[SKUs],0)),
"")</f>
        <v>7.575757575757576E-2</v>
      </c>
      <c r="V38" s="61" t="str">
        <f>IF(
    tbl_targeted_CustomerList[[#This Row],[PYs Rec Qty]]=0,"Introduce",
    IF(tbl_targeted_CustomerList[[#This Row],[2024 Allocation]]&gt;tbl_targeted_CustomerList[[#This Row],[PYs Rec Qty]],"Grow", "Defend")
)</f>
        <v>Grow</v>
      </c>
      <c r="W38" s="60" cm="1">
        <f t="array" ref="W3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32.846715328467155</v>
      </c>
      <c r="X38" s="60" cm="1">
        <f t="array" ref="X3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32.846715328467155</v>
      </c>
      <c r="Y38" s="241" cm="1">
        <f t="array" ref="Y38">IF(
    tbl_targeted_CustomerList[[#This Row],[Rec Total Qty]] = 0,
    "",
    MAX(
        IF(
            (tbl_orders[Facility] = tbl_targeted_CustomerList[[#This Row],[Facility]]) *
            (tbl_orders[Product] = tbl_targeted_CustomerList[[#This Row],[Products]]),
            tbl_orders[InvoiceDate]
        )
    )
)</f>
        <v>45320</v>
      </c>
      <c r="Z38" s="3" cm="1">
        <f t="array" ref="Z3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60</v>
      </c>
      <c r="AA38" s="106">
        <f>IFERROR(tbl_targeted_CustomerList[[#This Row],[Last Purc Date]]+
ROUND(tbl_targeted_CustomerList[[#This Row],[Last Purchase Qty]]/tbl_targeted_CustomerList[[#This Row],[My Run Rate]]*30,0),"")</f>
        <v>45375</v>
      </c>
      <c r="AB38" s="2"/>
      <c r="AC38" s="2"/>
    </row>
    <row r="39" spans="1:29" x14ac:dyDescent="0.7">
      <c r="A39" s="2" t="str">
        <f>_xlfn.IFNA(INDEX(tbl_Customers[Facility Type], MATCH(tbl_targeted_CustomerList[[#This Row],[Facility]],tbl_Customers[Facility],0)),"")</f>
        <v>Retail Pharmacies</v>
      </c>
      <c r="B39" s="2" t="str">
        <f>_xlfn.IFNA(INDEX(tbl_Customers[Territory], MATCH(tbl_targeted_CustomerList[[#This Row],[Facility]],tbl_Customers[Facility],0)),"")</f>
        <v>Tema - Main</v>
      </c>
      <c r="C39" s="2">
        <f>SUBTOTAL(3,tbl_targeted_CustomerList[[#This Row],[Facility]])</f>
        <v>1</v>
      </c>
      <c r="D39" s="160" t="s">
        <v>185</v>
      </c>
      <c r="E39" s="160" t="s">
        <v>102</v>
      </c>
      <c r="F39" s="3">
        <f>SUMIFS(
     tbl_orders[Purchased_Qty],
     tbl_orders[Facility],tbl_targeted_CustomerList[[#This Row],[Facility]],
     tbl_orders[Product],tbl_targeted_CustomerList[[#This Row],[Products]])</f>
        <v>30</v>
      </c>
      <c r="G39" s="3">
        <f>SUMIFS(
     tbl_orders[Qty_],
     tbl_orders[Facility],tbl_targeted_CustomerList[[#This Row],[Facility]],
     tbl_orders[Product],tbl_targeted_CustomerList[[#This Row],[Products]])</f>
        <v>30</v>
      </c>
      <c r="H39" s="3">
        <f>SUMIFS(
    tbl_orders[Purchased_Qty],
    tbl_orders[Facility], tbl_targeted_CustomerList[[#This Row],[Facility]],
    tbl_orders[Product], tbl_targeted_CustomerList[[#This Row],[Products]],
    tbl_orders[Year], "&lt;="&amp;$E$2-1
)</f>
        <v>30</v>
      </c>
      <c r="I39" s="3">
        <f>SUMIFS(
     tbl_orders[Qty_],
     tbl_orders[Facility], tbl_targeted_CustomerList[[#This Row],[Facility]],
     tbl_orders[Product],tbl_targeted_CustomerList[[#This Row],[Products]],
     tbl_orders[Year],"&lt;="&amp;$E$2-1
)</f>
        <v>30</v>
      </c>
      <c r="J39" s="60" cm="1">
        <f t="array" ref="J3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3.0612244897959182</v>
      </c>
      <c r="K39" s="60" cm="1">
        <f t="array" ref="K3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3.0612244897959182</v>
      </c>
      <c r="L39" s="60">
        <f>IFERROR(IF(
     tbl_targeted_CustomerList[[#This Row],[PYs Run Rate]]="-", tbl_targeted_CustomerList[[#This Row],[PYs Rec Qty]],  tbl_targeted_CustomerList[[#This Row],[My PYs Run Rate]]*$E$4
), "")</f>
        <v>36.734693877551017</v>
      </c>
      <c r="M3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27.244897959183675</v>
      </c>
      <c r="N39" s="161">
        <v>50</v>
      </c>
      <c r="O3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27.244897959183675</v>
      </c>
      <c r="P39" s="3">
        <f>SUMIFS(
     tbl_orders[Qty_],
     tbl_orders[Facility], tbl_targeted_CustomerList[[#This Row],[Facility]],
     tbl_orders[Product],tbl_targeted_CustomerList[[#This Row],[Products]],
     tbl_orders[Year],2024
)</f>
        <v>0</v>
      </c>
      <c r="Q39" s="196">
        <f>tbl_targeted_CustomerList[[#This Row],[2024 Achieved]]/tbl_targeted_CustomerList[[#This Row],[2024 Allocation]]</f>
        <v>0</v>
      </c>
      <c r="R39" s="106">
        <f>IF(tbl_targeted_CustomerList[[#This Row],[PYs Purc Qty]] = 0, "",
    _xlfn.MINIFS(tbl_orders[InvoiceDate],
        tbl_orders[Facility], tbl_targeted_CustomerList[[#This Row],[Facility]],
        tbl_orders[Product], tbl_targeted_CustomerList[[#This Row],[Products]])
)</f>
        <v>45096</v>
      </c>
      <c r="S39" s="106" cm="1">
        <f t="array" ref="S39">IF(
    tbl_targeted_CustomerList[[#This Row],[PYs Purc Qty]] = 0,
    "",
    MAX(
        IF(
            (YEAR(tbl_orders[InvoiceDate]) &lt;= $E$2-1) *
            (tbl_orders[Facility] = tbl_targeted_CustomerList[[#This Row],[Facility]]) *
            (tbl_orders[Product] = tbl_targeted_CustomerList[[#This Row],[Products]]),
            tbl_orders[InvoiceDate]
        )
    )
)</f>
        <v>45243</v>
      </c>
      <c r="T39" s="61">
        <f>IFERROR(tbl_targeted_CustomerList[[#This Row],[2024 Allocation]]/tbl_targeted_CustomerList[[#This Row],[PYs Rec Qty]]-1,"")</f>
        <v>0.66666666666666674</v>
      </c>
      <c r="U39" s="61">
        <f>_xlfn.IFNA(
tbl_targeted_CustomerList[[#This Row],[2024 Allocation]]/INDEX(tbl_Territory_PlanSummary[2024 Target],MATCH(tbl_targeted_CustomerList[[#This Row],[Products]],tbl_Territory_PlanSummary[SKUs],0)),
"")</f>
        <v>5.5555555555555558E-3</v>
      </c>
      <c r="V39" s="61" t="str">
        <f>IF(
    tbl_targeted_CustomerList[[#This Row],[PYs Rec Qty]]=0,"Introduce",
    IF(tbl_targeted_CustomerList[[#This Row],[2024 Allocation]]&gt;tbl_targeted_CustomerList[[#This Row],[PYs Rec Qty]],"Grow", "Defend")
)</f>
        <v>Grow</v>
      </c>
      <c r="W39" s="60" cm="1">
        <f t="array" ref="W3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3.0612244897959182</v>
      </c>
      <c r="X39" s="60" cm="1">
        <f t="array" ref="X3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3.0612244897959182</v>
      </c>
      <c r="Y39" s="241" cm="1">
        <f t="array" ref="Y39">IF(
    tbl_targeted_CustomerList[[#This Row],[Rec Total Qty]] = 0,
    "",
    MAX(
        IF(
            (tbl_orders[Facility] = tbl_targeted_CustomerList[[#This Row],[Facility]]) *
            (tbl_orders[Product] = tbl_targeted_CustomerList[[#This Row],[Products]]),
            tbl_orders[InvoiceDate]
        )
    )
)</f>
        <v>45243</v>
      </c>
      <c r="Z39" s="3" cm="1">
        <f t="array" ref="Z3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15</v>
      </c>
      <c r="AA39" s="106">
        <f>IFERROR(tbl_targeted_CustomerList[[#This Row],[Last Purc Date]]+
ROUND(tbl_targeted_CustomerList[[#This Row],[Last Purchase Qty]]/tbl_targeted_CustomerList[[#This Row],[My Run Rate]]*30,0),"")</f>
        <v>45390</v>
      </c>
      <c r="AB39" s="2"/>
      <c r="AC39" s="2"/>
    </row>
    <row r="40" spans="1:29" x14ac:dyDescent="0.7">
      <c r="A40" s="2" t="str">
        <f>_xlfn.IFNA(INDEX(tbl_Customers[Facility Type], MATCH(tbl_targeted_CustomerList[[#This Row],[Facility]],tbl_Customers[Facility],0)),"")</f>
        <v>Wholesale Pharmacies</v>
      </c>
      <c r="B40" s="2" t="str">
        <f>_xlfn.IFNA(INDEX(tbl_Customers[Territory], MATCH(tbl_targeted_CustomerList[[#This Row],[Facility]],tbl_Customers[Facility],0)),"")</f>
        <v>AirportCity_Dzorwulu</v>
      </c>
      <c r="C40" s="2">
        <f>SUBTOTAL(3,tbl_targeted_CustomerList[[#This Row],[Facility]])</f>
        <v>1</v>
      </c>
      <c r="D40" s="160" t="s">
        <v>198</v>
      </c>
      <c r="E40" s="160" t="s">
        <v>101</v>
      </c>
      <c r="F40" s="3">
        <f>SUMIFS(
     tbl_orders[Purchased_Qty],
     tbl_orders[Facility],tbl_targeted_CustomerList[[#This Row],[Facility]],
     tbl_orders[Product],tbl_targeted_CustomerList[[#This Row],[Products]])</f>
        <v>180</v>
      </c>
      <c r="G40" s="3">
        <f>SUMIFS(
     tbl_orders[Qty_],
     tbl_orders[Facility],tbl_targeted_CustomerList[[#This Row],[Facility]],
     tbl_orders[Product],tbl_targeted_CustomerList[[#This Row],[Products]])</f>
        <v>90</v>
      </c>
      <c r="H40" s="3">
        <f>SUMIFS(
    tbl_orders[Purchased_Qty],
    tbl_orders[Facility], tbl_targeted_CustomerList[[#This Row],[Facility]],
    tbl_orders[Product], tbl_targeted_CustomerList[[#This Row],[Products]],
    tbl_orders[Year], "&lt;="&amp;$E$2-1
)</f>
        <v>130</v>
      </c>
      <c r="I40" s="3">
        <f>SUMIFS(
     tbl_orders[Qty_],
     tbl_orders[Facility], tbl_targeted_CustomerList[[#This Row],[Facility]],
     tbl_orders[Product],tbl_targeted_CustomerList[[#This Row],[Products]],
     tbl_orders[Year],"&lt;="&amp;$E$2-1
)</f>
        <v>65</v>
      </c>
      <c r="J40" s="60" cm="1">
        <f t="array" ref="J4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22.388059701492537</v>
      </c>
      <c r="K40" s="60" cm="1">
        <f t="array" ref="K4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11.194029850746269</v>
      </c>
      <c r="L40" s="60">
        <f>IFERROR(IF(
     tbl_targeted_CustomerList[[#This Row],[PYs Run Rate]]="-", tbl_targeted_CustomerList[[#This Row],[PYs Rec Qty]],  tbl_targeted_CustomerList[[#This Row],[My PYs Run Rate]]*$E$4
), "")</f>
        <v>134.32835820895522</v>
      </c>
      <c r="M40"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99.25373134328359</v>
      </c>
      <c r="N40" s="161">
        <v>150</v>
      </c>
      <c r="O40"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85.172413793103459</v>
      </c>
      <c r="P40" s="3">
        <f>SUMIFS(
     tbl_orders[Qty_],
     tbl_orders[Facility], tbl_targeted_CustomerList[[#This Row],[Facility]],
     tbl_orders[Product],tbl_targeted_CustomerList[[#This Row],[Products]],
     tbl_orders[Year],2024
)</f>
        <v>25</v>
      </c>
      <c r="Q40" s="196">
        <f>tbl_targeted_CustomerList[[#This Row],[2024 Achieved]]/tbl_targeted_CustomerList[[#This Row],[2024 Allocation]]</f>
        <v>0.16666666666666666</v>
      </c>
      <c r="R40" s="106">
        <f>IF(tbl_targeted_CustomerList[[#This Row],[PYs Purc Qty]] = 0, "",
    _xlfn.MINIFS(tbl_orders[InvoiceDate],
        tbl_orders[Facility], tbl_targeted_CustomerList[[#This Row],[Facility]],
        tbl_orders[Product], tbl_targeted_CustomerList[[#This Row],[Products]])
)</f>
        <v>45110</v>
      </c>
      <c r="S40" s="106" cm="1">
        <f t="array" ref="S40">IF(
    tbl_targeted_CustomerList[[#This Row],[PYs Purc Qty]] = 0,
    "",
    MAX(
        IF(
            (YEAR(tbl_orders[InvoiceDate]) &lt;= $E$2-1) *
            (tbl_orders[Facility] = tbl_targeted_CustomerList[[#This Row],[Facility]]) *
            (tbl_orders[Product] = tbl_targeted_CustomerList[[#This Row],[Products]]),
            tbl_orders[InvoiceDate]
        )
    )
)</f>
        <v>45244</v>
      </c>
      <c r="T40" s="61">
        <f>IFERROR(tbl_targeted_CustomerList[[#This Row],[2024 Allocation]]/tbl_targeted_CustomerList[[#This Row],[PYs Rec Qty]]-1,"")</f>
        <v>1.3076923076923075</v>
      </c>
      <c r="U40" s="61">
        <f>_xlfn.IFNA(
tbl_targeted_CustomerList[[#This Row],[2024 Allocation]]/INDEX(tbl_Territory_PlanSummary[2024 Target],MATCH(tbl_targeted_CustomerList[[#This Row],[Products]],tbl_Territory_PlanSummary[SKUs],0)),
"")</f>
        <v>2.3062730627306273E-2</v>
      </c>
      <c r="V40" s="61" t="str">
        <f>IF(
    tbl_targeted_CustomerList[[#This Row],[PYs Rec Qty]]=0,"Introduce",
    IF(tbl_targeted_CustomerList[[#This Row],[2024 Allocation]]&gt;tbl_targeted_CustomerList[[#This Row],[PYs Rec Qty]],"Grow", "Defend")
)</f>
        <v>Grow</v>
      </c>
      <c r="W40" s="60" cm="1">
        <f t="array" ref="W4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19.211822660098523</v>
      </c>
      <c r="X40" s="60" cm="1">
        <f t="array" ref="X4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9.6059113300492616</v>
      </c>
      <c r="Y40" s="241" cm="1">
        <f t="array" ref="Y40">IF(
    tbl_targeted_CustomerList[[#This Row],[Rec Total Qty]] = 0,
    "",
    MAX(
        IF(
            (tbl_orders[Facility] = tbl_targeted_CustomerList[[#This Row],[Facility]]) *
            (tbl_orders[Product] = tbl_targeted_CustomerList[[#This Row],[Products]]),
            tbl_orders[InvoiceDate]
        )
    )
)</f>
        <v>45313</v>
      </c>
      <c r="Z40" s="3" cm="1">
        <f t="array" ref="Z4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25</v>
      </c>
      <c r="AA40" s="106">
        <f>IFERROR(tbl_targeted_CustomerList[[#This Row],[Last Purc Date]]+
ROUND(tbl_targeted_CustomerList[[#This Row],[Last Purchase Qty]]/tbl_targeted_CustomerList[[#This Row],[My Run Rate]]*30,0),"")</f>
        <v>45391</v>
      </c>
      <c r="AB40" s="2"/>
      <c r="AC40" s="2"/>
    </row>
    <row r="41" spans="1:29" x14ac:dyDescent="0.7">
      <c r="A41" s="2" t="str">
        <f>_xlfn.IFNA(INDEX(tbl_Customers[Facility Type], MATCH(tbl_targeted_CustomerList[[#This Row],[Facility]],tbl_Customers[Facility],0)),"")</f>
        <v>Retail Pharmacies</v>
      </c>
      <c r="B41" s="2" t="str">
        <f>_xlfn.IFNA(INDEX(tbl_Customers[Territory], MATCH(tbl_targeted_CustomerList[[#This Row],[Facility]],tbl_Customers[Facility],0)),"")</f>
        <v>Amrahia_Oyibi_Dodowa</v>
      </c>
      <c r="C41" s="2">
        <f>SUBTOTAL(3,tbl_targeted_CustomerList[[#This Row],[Facility]])</f>
        <v>1</v>
      </c>
      <c r="D41" s="160" t="s">
        <v>170</v>
      </c>
      <c r="E41" s="160" t="s">
        <v>102</v>
      </c>
      <c r="F41" s="3">
        <f>SUMIFS(
     tbl_orders[Purchased_Qty],
     tbl_orders[Facility],tbl_targeted_CustomerList[[#This Row],[Facility]],
     tbl_orders[Product],tbl_targeted_CustomerList[[#This Row],[Products]])</f>
        <v>20</v>
      </c>
      <c r="G41" s="3">
        <f>SUMIFS(
     tbl_orders[Qty_],
     tbl_orders[Facility],tbl_targeted_CustomerList[[#This Row],[Facility]],
     tbl_orders[Product],tbl_targeted_CustomerList[[#This Row],[Products]])</f>
        <v>20</v>
      </c>
      <c r="H41" s="3">
        <f>SUMIFS(
    tbl_orders[Purchased_Qty],
    tbl_orders[Facility], tbl_targeted_CustomerList[[#This Row],[Facility]],
    tbl_orders[Product], tbl_targeted_CustomerList[[#This Row],[Products]],
    tbl_orders[Year], "&lt;="&amp;$E$2-1
)</f>
        <v>20</v>
      </c>
      <c r="I41" s="3">
        <f>SUMIFS(
     tbl_orders[Qty_],
     tbl_orders[Facility], tbl_targeted_CustomerList[[#This Row],[Facility]],
     tbl_orders[Product],tbl_targeted_CustomerList[[#This Row],[Products]],
     tbl_orders[Year],"&lt;="&amp;$E$2-1
)</f>
        <v>20</v>
      </c>
      <c r="J41" s="60" cm="1">
        <f t="array" ref="J4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2.0547945205479454</v>
      </c>
      <c r="K41" s="60" cm="1">
        <f t="array" ref="K4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2.0547945205479454</v>
      </c>
      <c r="L41" s="60">
        <f>IFERROR(IF(
     tbl_targeted_CustomerList[[#This Row],[PYs Run Rate]]="-", tbl_targeted_CustomerList[[#This Row],[PYs Rec Qty]],  tbl_targeted_CustomerList[[#This Row],[My PYs Run Rate]]*$E$4
), "")</f>
        <v>24.657534246575345</v>
      </c>
      <c r="M4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18.150684931506852</v>
      </c>
      <c r="N41" s="161">
        <v>50</v>
      </c>
      <c r="O4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18.150684931506852</v>
      </c>
      <c r="P41" s="3">
        <f>SUMIFS(
     tbl_orders[Qty_],
     tbl_orders[Facility], tbl_targeted_CustomerList[[#This Row],[Facility]],
     tbl_orders[Product],tbl_targeted_CustomerList[[#This Row],[Products]],
     tbl_orders[Year],2024
)</f>
        <v>0</v>
      </c>
      <c r="Q41" s="196">
        <f>tbl_targeted_CustomerList[[#This Row],[2024 Achieved]]/tbl_targeted_CustomerList[[#This Row],[2024 Allocation]]</f>
        <v>0</v>
      </c>
      <c r="R41" s="106">
        <f>IF(tbl_targeted_CustomerList[[#This Row],[PYs Purc Qty]] = 0, "",
    _xlfn.MINIFS(tbl_orders[InvoiceDate],
        tbl_orders[Facility], tbl_targeted_CustomerList[[#This Row],[Facility]],
        tbl_orders[Product], tbl_targeted_CustomerList[[#This Row],[Products]])
)</f>
        <v>45100</v>
      </c>
      <c r="S41" s="106" cm="1">
        <f t="array" ref="S41">IF(
    tbl_targeted_CustomerList[[#This Row],[PYs Purc Qty]] = 0,
    "",
    MAX(
        IF(
            (YEAR(tbl_orders[InvoiceDate]) &lt;= $E$2-1) *
            (tbl_orders[Facility] = tbl_targeted_CustomerList[[#This Row],[Facility]]) *
            (tbl_orders[Product] = tbl_targeted_CustomerList[[#This Row],[Products]]),
            tbl_orders[InvoiceDate]
        )
    )
)</f>
        <v>45246</v>
      </c>
      <c r="T41" s="61">
        <f>IFERROR(tbl_targeted_CustomerList[[#This Row],[2024 Allocation]]/tbl_targeted_CustomerList[[#This Row],[PYs Rec Qty]]-1,"")</f>
        <v>1.5</v>
      </c>
      <c r="U41" s="61">
        <f>_xlfn.IFNA(
tbl_targeted_CustomerList[[#This Row],[2024 Allocation]]/INDEX(tbl_Territory_PlanSummary[2024 Target],MATCH(tbl_targeted_CustomerList[[#This Row],[Products]],tbl_Territory_PlanSummary[SKUs],0)),
"")</f>
        <v>5.5555555555555558E-3</v>
      </c>
      <c r="V41" s="61" t="str">
        <f>IF(
    tbl_targeted_CustomerList[[#This Row],[PYs Rec Qty]]=0,"Introduce",
    IF(tbl_targeted_CustomerList[[#This Row],[2024 Allocation]]&gt;tbl_targeted_CustomerList[[#This Row],[PYs Rec Qty]],"Grow", "Defend")
)</f>
        <v>Grow</v>
      </c>
      <c r="W41" s="60" cm="1">
        <f t="array" ref="W4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2.0547945205479454</v>
      </c>
      <c r="X41" s="60" cm="1">
        <f t="array" ref="X4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2.0547945205479454</v>
      </c>
      <c r="Y41" s="241" cm="1">
        <f t="array" ref="Y41">IF(
    tbl_targeted_CustomerList[[#This Row],[Rec Total Qty]] = 0,
    "",
    MAX(
        IF(
            (tbl_orders[Facility] = tbl_targeted_CustomerList[[#This Row],[Facility]]) *
            (tbl_orders[Product] = tbl_targeted_CustomerList[[#This Row],[Products]]),
            tbl_orders[InvoiceDate]
        )
    )
)</f>
        <v>45246</v>
      </c>
      <c r="Z41" s="3" cm="1">
        <f t="array" ref="Z4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41" s="106">
        <f>IFERROR(tbl_targeted_CustomerList[[#This Row],[Last Purc Date]]+
ROUND(tbl_targeted_CustomerList[[#This Row],[Last Purchase Qty]]/tbl_targeted_CustomerList[[#This Row],[My Run Rate]]*30,0),"")</f>
        <v>45392</v>
      </c>
      <c r="AB41" s="2"/>
      <c r="AC41" s="2"/>
    </row>
    <row r="42" spans="1:29" x14ac:dyDescent="0.7">
      <c r="A42" s="2" t="str">
        <f>_xlfn.IFNA(INDEX(tbl_Customers[Facility Type], MATCH(tbl_targeted_CustomerList[[#This Row],[Facility]],tbl_Customers[Facility],0)),"")</f>
        <v>Wholesale Pharmacies</v>
      </c>
      <c r="B42" s="2" t="str">
        <f>_xlfn.IFNA(INDEX(tbl_Customers[Territory], MATCH(tbl_targeted_CustomerList[[#This Row],[Facility]],tbl_Customers[Facility],0)),"")</f>
        <v>AirportCity_Dzorwulu</v>
      </c>
      <c r="C42" s="2">
        <f>SUBTOTAL(3,tbl_targeted_CustomerList[[#This Row],[Facility]])</f>
        <v>1</v>
      </c>
      <c r="D42" s="160" t="s">
        <v>197</v>
      </c>
      <c r="E42" s="160" t="s">
        <v>36</v>
      </c>
      <c r="F42" s="3">
        <f>SUMIFS(
     tbl_orders[Purchased_Qty],
     tbl_orders[Facility],tbl_targeted_CustomerList[[#This Row],[Facility]],
     tbl_orders[Product],tbl_targeted_CustomerList[[#This Row],[Products]])</f>
        <v>100</v>
      </c>
      <c r="G42" s="3">
        <f>SUMIFS(
     tbl_orders[Qty_],
     tbl_orders[Facility],tbl_targeted_CustomerList[[#This Row],[Facility]],
     tbl_orders[Product],tbl_targeted_CustomerList[[#This Row],[Products]])</f>
        <v>50</v>
      </c>
      <c r="H42" s="3">
        <f>SUMIFS(
    tbl_orders[Purchased_Qty],
    tbl_orders[Facility], tbl_targeted_CustomerList[[#This Row],[Facility]],
    tbl_orders[Product], tbl_targeted_CustomerList[[#This Row],[Products]],
    tbl_orders[Year], "&lt;="&amp;$E$2-1
)</f>
        <v>100</v>
      </c>
      <c r="I42" s="3">
        <f>SUMIFS(
     tbl_orders[Qty_],
     tbl_orders[Facility], tbl_targeted_CustomerList[[#This Row],[Facility]],
     tbl_orders[Product],tbl_targeted_CustomerList[[#This Row],[Products]],
     tbl_orders[Year],"&lt;="&amp;$E$2-1
)</f>
        <v>50</v>
      </c>
      <c r="J42" s="60" cm="1">
        <f t="array" ref="J4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8.9820359281437128</v>
      </c>
      <c r="K42" s="60" cm="1">
        <f t="array" ref="K4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4.4910179640718564</v>
      </c>
      <c r="L42" s="60">
        <f>IFERROR(IF(
     tbl_targeted_CustomerList[[#This Row],[PYs Run Rate]]="-", tbl_targeted_CustomerList[[#This Row],[PYs Rec Qty]],  tbl_targeted_CustomerList[[#This Row],[My PYs Run Rate]]*$E$4
), "")</f>
        <v>53.892215568862277</v>
      </c>
      <c r="M42"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38.922155688622752</v>
      </c>
      <c r="N42" s="161">
        <v>100</v>
      </c>
      <c r="O42"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38.922155688622752</v>
      </c>
      <c r="P42" s="3">
        <f>SUMIFS(
     tbl_orders[Qty_],
     tbl_orders[Facility], tbl_targeted_CustomerList[[#This Row],[Facility]],
     tbl_orders[Product],tbl_targeted_CustomerList[[#This Row],[Products]],
     tbl_orders[Year],2024
)</f>
        <v>0</v>
      </c>
      <c r="Q42" s="196">
        <f>tbl_targeted_CustomerList[[#This Row],[2024 Achieved]]/tbl_targeted_CustomerList[[#This Row],[2024 Allocation]]</f>
        <v>0</v>
      </c>
      <c r="R42" s="106">
        <f>IF(tbl_targeted_CustomerList[[#This Row],[PYs Purc Qty]] = 0, "",
    _xlfn.MINIFS(tbl_orders[InvoiceDate],
        tbl_orders[Facility], tbl_targeted_CustomerList[[#This Row],[Facility]],
        tbl_orders[Product], tbl_targeted_CustomerList[[#This Row],[Products]])
)</f>
        <v>45063</v>
      </c>
      <c r="S42" s="106" cm="1">
        <f t="array" ref="S42">IF(
    tbl_targeted_CustomerList[[#This Row],[PYs Purc Qty]] = 0,
    "",
    MAX(
        IF(
            (YEAR(tbl_orders[InvoiceDate]) &lt;= $E$2-1) *
            (tbl_orders[Facility] = tbl_targeted_CustomerList[[#This Row],[Facility]]) *
            (tbl_orders[Product] = tbl_targeted_CustomerList[[#This Row],[Products]]),
            tbl_orders[InvoiceDate]
        )
    )
)</f>
        <v>45230</v>
      </c>
      <c r="T42" s="61">
        <f>IFERROR(tbl_targeted_CustomerList[[#This Row],[2024 Allocation]]/tbl_targeted_CustomerList[[#This Row],[PYs Rec Qty]]-1,"")</f>
        <v>1</v>
      </c>
      <c r="U42" s="61">
        <f>_xlfn.IFNA(
tbl_targeted_CustomerList[[#This Row],[2024 Allocation]]/INDEX(tbl_Territory_PlanSummary[2024 Target],MATCH(tbl_targeted_CustomerList[[#This Row],[Products]],tbl_Territory_PlanSummary[SKUs],0)),
"")</f>
        <v>1.5151515151515152E-2</v>
      </c>
      <c r="V42" s="61" t="str">
        <f>IF(
    tbl_targeted_CustomerList[[#This Row],[PYs Rec Qty]]=0,"Introduce",
    IF(tbl_targeted_CustomerList[[#This Row],[2024 Allocation]]&gt;tbl_targeted_CustomerList[[#This Row],[PYs Rec Qty]],"Grow", "Defend")
)</f>
        <v>Grow</v>
      </c>
      <c r="W42" s="60" cm="1">
        <f t="array" ref="W4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8.9820359281437128</v>
      </c>
      <c r="X42" s="60" cm="1">
        <f t="array" ref="X4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4.4910179640718564</v>
      </c>
      <c r="Y42" s="241" cm="1">
        <f t="array" ref="Y42">IF(
    tbl_targeted_CustomerList[[#This Row],[Rec Total Qty]] = 0,
    "",
    MAX(
        IF(
            (tbl_orders[Facility] = tbl_targeted_CustomerList[[#This Row],[Facility]]) *
            (tbl_orders[Product] = tbl_targeted_CustomerList[[#This Row],[Products]]),
            tbl_orders[InvoiceDate]
        )
    )
)</f>
        <v>45230</v>
      </c>
      <c r="Z42" s="3" cm="1">
        <f t="array" ref="Z4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25</v>
      </c>
      <c r="AA42" s="106">
        <f>IFERROR(tbl_targeted_CustomerList[[#This Row],[Last Purc Date]]+
ROUND(tbl_targeted_CustomerList[[#This Row],[Last Purchase Qty]]/tbl_targeted_CustomerList[[#This Row],[My Run Rate]]*30,0),"")</f>
        <v>45397</v>
      </c>
      <c r="AB42" s="2"/>
      <c r="AC42" s="2"/>
    </row>
    <row r="43" spans="1:29" x14ac:dyDescent="0.7">
      <c r="A43" s="2" t="str">
        <f>_xlfn.IFNA(INDEX(tbl_Customers[Facility Type], MATCH(tbl_targeted_CustomerList[[#This Row],[Facility]],tbl_Customers[Facility],0)),"")</f>
        <v>Wholesale Pharmacies</v>
      </c>
      <c r="B43" s="2" t="str">
        <f>_xlfn.IFNA(INDEX(tbl_Customers[Territory], MATCH(tbl_targeted_CustomerList[[#This Row],[Facility]],tbl_Customers[Facility],0)),"")</f>
        <v>AirportCity_Dzorwulu</v>
      </c>
      <c r="C43" s="2">
        <f>SUBTOTAL(3,tbl_targeted_CustomerList[[#This Row],[Facility]])</f>
        <v>1</v>
      </c>
      <c r="D43" s="160" t="s">
        <v>198</v>
      </c>
      <c r="E43" s="160" t="s">
        <v>102</v>
      </c>
      <c r="F43" s="3">
        <f>SUMIFS(
     tbl_orders[Purchased_Qty],
     tbl_orders[Facility],tbl_targeted_CustomerList[[#This Row],[Facility]],
     tbl_orders[Product],tbl_targeted_CustomerList[[#This Row],[Products]])</f>
        <v>170</v>
      </c>
      <c r="G43" s="3">
        <f>SUMIFS(
     tbl_orders[Qty_],
     tbl_orders[Facility],tbl_targeted_CustomerList[[#This Row],[Facility]],
     tbl_orders[Product],tbl_targeted_CustomerList[[#This Row],[Products]])</f>
        <v>85</v>
      </c>
      <c r="H43" s="3">
        <f>SUMIFS(
    tbl_orders[Purchased_Qty],
    tbl_orders[Facility], tbl_targeted_CustomerList[[#This Row],[Facility]],
    tbl_orders[Product], tbl_targeted_CustomerList[[#This Row],[Products]],
    tbl_orders[Year], "&lt;="&amp;$E$2-1
)</f>
        <v>120</v>
      </c>
      <c r="I43" s="3">
        <f>SUMIFS(
     tbl_orders[Qty_],
     tbl_orders[Facility], tbl_targeted_CustomerList[[#This Row],[Facility]],
     tbl_orders[Product],tbl_targeted_CustomerList[[#This Row],[Products]],
     tbl_orders[Year],"&lt;="&amp;$E$2-1
)</f>
        <v>60</v>
      </c>
      <c r="J43" s="60" cm="1">
        <f t="array" ref="J4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15.671641791044776</v>
      </c>
      <c r="K43" s="60" cm="1">
        <f t="array" ref="K4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7.8358208955223878</v>
      </c>
      <c r="L43" s="60">
        <f>IFERROR(IF(
     tbl_targeted_CustomerList[[#This Row],[PYs Run Rate]]="-", tbl_targeted_CustomerList[[#This Row],[PYs Rec Qty]],  tbl_targeted_CustomerList[[#This Row],[My PYs Run Rate]]*$E$4
), "")</f>
        <v>94.02985074626865</v>
      </c>
      <c r="M43"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67.649253731343279</v>
      </c>
      <c r="N43" s="161">
        <v>100</v>
      </c>
      <c r="O43"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76.551724137931032</v>
      </c>
      <c r="P43" s="3">
        <f>SUMIFS(
     tbl_orders[Qty_],
     tbl_orders[Facility], tbl_targeted_CustomerList[[#This Row],[Facility]],
     tbl_orders[Product],tbl_targeted_CustomerList[[#This Row],[Products]],
     tbl_orders[Year],2024
)</f>
        <v>25</v>
      </c>
      <c r="Q43" s="196">
        <f>tbl_targeted_CustomerList[[#This Row],[2024 Achieved]]/tbl_targeted_CustomerList[[#This Row],[2024 Allocation]]</f>
        <v>0.25</v>
      </c>
      <c r="R43" s="106">
        <f>IF(tbl_targeted_CustomerList[[#This Row],[PYs Purc Qty]] = 0, "",
    _xlfn.MINIFS(tbl_orders[InvoiceDate],
        tbl_orders[Facility], tbl_targeted_CustomerList[[#This Row],[Facility]],
        tbl_orders[Product], tbl_targeted_CustomerList[[#This Row],[Products]])
)</f>
        <v>45110</v>
      </c>
      <c r="S43" s="106" cm="1">
        <f t="array" ref="S43">IF(
    tbl_targeted_CustomerList[[#This Row],[PYs Purc Qty]] = 0,
    "",
    MAX(
        IF(
            (YEAR(tbl_orders[InvoiceDate]) &lt;= $E$2-1) *
            (tbl_orders[Facility] = tbl_targeted_CustomerList[[#This Row],[Facility]]) *
            (tbl_orders[Product] = tbl_targeted_CustomerList[[#This Row],[Products]]),
            tbl_orders[InvoiceDate]
        )
    )
)</f>
        <v>45244</v>
      </c>
      <c r="T43" s="61">
        <f>IFERROR(tbl_targeted_CustomerList[[#This Row],[2024 Allocation]]/tbl_targeted_CustomerList[[#This Row],[PYs Rec Qty]]-1,"")</f>
        <v>0.66666666666666674</v>
      </c>
      <c r="U43" s="61">
        <f>_xlfn.IFNA(
tbl_targeted_CustomerList[[#This Row],[2024 Allocation]]/INDEX(tbl_Territory_PlanSummary[2024 Target],MATCH(tbl_targeted_CustomerList[[#This Row],[Products]],tbl_Territory_PlanSummary[SKUs],0)),
"")</f>
        <v>1.1111111111111112E-2</v>
      </c>
      <c r="V43" s="61" t="str">
        <f>IF(
    tbl_targeted_CustomerList[[#This Row],[PYs Rec Qty]]=0,"Introduce",
    IF(tbl_targeted_CustomerList[[#This Row],[2024 Allocation]]&gt;tbl_targeted_CustomerList[[#This Row],[PYs Rec Qty]],"Grow", "Defend")
)</f>
        <v>Grow</v>
      </c>
      <c r="W43" s="60" cm="1">
        <f t="array" ref="W4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17.733990147783253</v>
      </c>
      <c r="X43" s="60" cm="1">
        <f t="array" ref="X4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8.8669950738916263</v>
      </c>
      <c r="Y43" s="241" cm="1">
        <f t="array" ref="Y43">IF(
    tbl_targeted_CustomerList[[#This Row],[Rec Total Qty]] = 0,
    "",
    MAX(
        IF(
            (tbl_orders[Facility] = tbl_targeted_CustomerList[[#This Row],[Facility]]) *
            (tbl_orders[Product] = tbl_targeted_CustomerList[[#This Row],[Products]]),
            tbl_orders[InvoiceDate]
        )
    )
)</f>
        <v>45313</v>
      </c>
      <c r="Z43" s="3" cm="1">
        <f t="array" ref="Z4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25</v>
      </c>
      <c r="AA43" s="106">
        <f>IFERROR(tbl_targeted_CustomerList[[#This Row],[Last Purc Date]]+
ROUND(tbl_targeted_CustomerList[[#This Row],[Last Purchase Qty]]/tbl_targeted_CustomerList[[#This Row],[My Run Rate]]*30,0),"")</f>
        <v>45398</v>
      </c>
      <c r="AB43" s="2"/>
      <c r="AC43" s="2"/>
    </row>
    <row r="44" spans="1:29" x14ac:dyDescent="0.7">
      <c r="A44" s="2" t="str">
        <f>_xlfn.IFNA(INDEX(tbl_Customers[Facility Type], MATCH(tbl_targeted_CustomerList[[#This Row],[Facility]],tbl_Customers[Facility],0)),"")</f>
        <v>Private Hospitals</v>
      </c>
      <c r="B44" s="2" t="str">
        <f>_xlfn.IFNA(INDEX(tbl_Customers[Territory], MATCH(tbl_targeted_CustomerList[[#This Row],[Facility]],tbl_Customers[Facility],0)),"")</f>
        <v>Cantonments_Labone</v>
      </c>
      <c r="C44" s="2">
        <f>SUBTOTAL(3,tbl_targeted_CustomerList[[#This Row],[Facility]])</f>
        <v>1</v>
      </c>
      <c r="D44" s="160" t="s">
        <v>156</v>
      </c>
      <c r="E44" s="160" t="s">
        <v>36</v>
      </c>
      <c r="F44" s="3">
        <f>SUMIFS(
     tbl_orders[Purchased_Qty],
     tbl_orders[Facility],tbl_targeted_CustomerList[[#This Row],[Facility]],
     tbl_orders[Product],tbl_targeted_CustomerList[[#This Row],[Products]])</f>
        <v>50</v>
      </c>
      <c r="G44" s="3">
        <f>SUMIFS(
     tbl_orders[Qty_],
     tbl_orders[Facility],tbl_targeted_CustomerList[[#This Row],[Facility]],
     tbl_orders[Product],tbl_targeted_CustomerList[[#This Row],[Products]])</f>
        <v>50</v>
      </c>
      <c r="H44" s="3">
        <f>SUMIFS(
    tbl_orders[Purchased_Qty],
    tbl_orders[Facility], tbl_targeted_CustomerList[[#This Row],[Facility]],
    tbl_orders[Product], tbl_targeted_CustomerList[[#This Row],[Products]],
    tbl_orders[Year], "&lt;="&amp;$E$2-1
)</f>
        <v>50</v>
      </c>
      <c r="I44" s="3">
        <f>SUMIFS(
     tbl_orders[Qty_],
     tbl_orders[Facility], tbl_targeted_CustomerList[[#This Row],[Facility]],
     tbl_orders[Product],tbl_targeted_CustomerList[[#This Row],[Products]],
     tbl_orders[Year],"&lt;="&amp;$E$2-1
)</f>
        <v>50</v>
      </c>
      <c r="J44" s="60" cm="1">
        <f t="array" ref="J4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10</v>
      </c>
      <c r="K44" s="60" cm="1">
        <f t="array" ref="K4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10</v>
      </c>
      <c r="L44" s="60">
        <f>IFERROR(IF(
     tbl_targeted_CustomerList[[#This Row],[PYs Run Rate]]="-", tbl_targeted_CustomerList[[#This Row],[PYs Rec Qty]],  tbl_targeted_CustomerList[[#This Row],[My PYs Run Rate]]*$E$4
), "")</f>
        <v>120</v>
      </c>
      <c r="M44"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85.333333333333329</v>
      </c>
      <c r="N44" s="161">
        <v>200</v>
      </c>
      <c r="O44"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85.333333333333329</v>
      </c>
      <c r="P44" s="3">
        <f>SUMIFS(
     tbl_orders[Qty_],
     tbl_orders[Facility], tbl_targeted_CustomerList[[#This Row],[Facility]],
     tbl_orders[Product],tbl_targeted_CustomerList[[#This Row],[Products]],
     tbl_orders[Year],2024
)</f>
        <v>0</v>
      </c>
      <c r="Q44" s="196">
        <f>tbl_targeted_CustomerList[[#This Row],[2024 Achieved]]/tbl_targeted_CustomerList[[#This Row],[2024 Allocation]]</f>
        <v>0</v>
      </c>
      <c r="R44" s="106">
        <f>IF(tbl_targeted_CustomerList[[#This Row],[PYs Purc Qty]] = 0, "",
    _xlfn.MINIFS(tbl_orders[InvoiceDate],
        tbl_orders[Facility], tbl_targeted_CustomerList[[#This Row],[Facility]],
        tbl_orders[Product], tbl_targeted_CustomerList[[#This Row],[Products]])
)</f>
        <v>45251</v>
      </c>
      <c r="S44" s="106" cm="1">
        <f t="array" ref="S44">IF(
    tbl_targeted_CustomerList[[#This Row],[PYs Purc Qty]] = 0,
    "",
    MAX(
        IF(
            (YEAR(tbl_orders[InvoiceDate]) &lt;= $E$2-1) *
            (tbl_orders[Facility] = tbl_targeted_CustomerList[[#This Row],[Facility]]) *
            (tbl_orders[Product] = tbl_targeted_CustomerList[[#This Row],[Products]]),
            tbl_orders[InvoiceDate]
        )
    )
)</f>
        <v>45281</v>
      </c>
      <c r="T44" s="61">
        <f>IFERROR(tbl_targeted_CustomerList[[#This Row],[2024 Allocation]]/tbl_targeted_CustomerList[[#This Row],[PYs Rec Qty]]-1,"")</f>
        <v>3</v>
      </c>
      <c r="U44" s="61">
        <f>_xlfn.IFNA(
tbl_targeted_CustomerList[[#This Row],[2024 Allocation]]/INDEX(tbl_Territory_PlanSummary[2024 Target],MATCH(tbl_targeted_CustomerList[[#This Row],[Products]],tbl_Territory_PlanSummary[SKUs],0)),
"")</f>
        <v>3.0303030303030304E-2</v>
      </c>
      <c r="V44" s="61" t="str">
        <f>IF(
    tbl_targeted_CustomerList[[#This Row],[PYs Rec Qty]]=0,"Introduce",
    IF(tbl_targeted_CustomerList[[#This Row],[2024 Allocation]]&gt;tbl_targeted_CustomerList[[#This Row],[PYs Rec Qty]],"Grow", "Defend")
)</f>
        <v>Grow</v>
      </c>
      <c r="W44" s="60" cm="1">
        <f t="array" ref="W4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10</v>
      </c>
      <c r="X44" s="60" cm="1">
        <f t="array" ref="X4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10</v>
      </c>
      <c r="Y44" s="241" cm="1">
        <f t="array" ref="Y44">IF(
    tbl_targeted_CustomerList[[#This Row],[Rec Total Qty]] = 0,
    "",
    MAX(
        IF(
            (tbl_orders[Facility] = tbl_targeted_CustomerList[[#This Row],[Facility]]) *
            (tbl_orders[Product] = tbl_targeted_CustomerList[[#This Row],[Products]]),
            tbl_orders[InvoiceDate]
        )
    )
)</f>
        <v>45281</v>
      </c>
      <c r="Z44" s="3" cm="1">
        <f t="array" ref="Z4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40</v>
      </c>
      <c r="AA44" s="106">
        <f>IFERROR(tbl_targeted_CustomerList[[#This Row],[Last Purc Date]]+
ROUND(tbl_targeted_CustomerList[[#This Row],[Last Purchase Qty]]/tbl_targeted_CustomerList[[#This Row],[My Run Rate]]*30,0),"")</f>
        <v>45401</v>
      </c>
      <c r="AB44" s="2"/>
      <c r="AC44" s="2"/>
    </row>
    <row r="45" spans="1:29" x14ac:dyDescent="0.7">
      <c r="A45" s="2" t="str">
        <f>_xlfn.IFNA(INDEX(tbl_Customers[Facility Type], MATCH(tbl_targeted_CustomerList[[#This Row],[Facility]],tbl_Customers[Facility],0)),"")</f>
        <v>Retail Pharmacies</v>
      </c>
      <c r="B45" s="2" t="str">
        <f>_xlfn.IFNA(INDEX(tbl_Customers[Territory], MATCH(tbl_targeted_CustomerList[[#This Row],[Facility]],tbl_Customers[Facility],0)),"")</f>
        <v>Legon_Madina_Adenta_Oyarifa</v>
      </c>
      <c r="C45" s="2">
        <f>SUBTOTAL(3,tbl_targeted_CustomerList[[#This Row],[Facility]])</f>
        <v>1</v>
      </c>
      <c r="D45" s="160" t="s">
        <v>178</v>
      </c>
      <c r="E45" s="160" t="s">
        <v>36</v>
      </c>
      <c r="F45" s="3">
        <f>SUMIFS(
     tbl_orders[Purchased_Qty],
     tbl_orders[Facility],tbl_targeted_CustomerList[[#This Row],[Facility]],
     tbl_orders[Product],tbl_targeted_CustomerList[[#This Row],[Products]])</f>
        <v>50</v>
      </c>
      <c r="G45" s="3">
        <f>SUMIFS(
     tbl_orders[Qty_],
     tbl_orders[Facility],tbl_targeted_CustomerList[[#This Row],[Facility]],
     tbl_orders[Product],tbl_targeted_CustomerList[[#This Row],[Products]])</f>
        <v>25</v>
      </c>
      <c r="H45" s="3">
        <f>SUMIFS(
    tbl_orders[Purchased_Qty],
    tbl_orders[Facility], tbl_targeted_CustomerList[[#This Row],[Facility]],
    tbl_orders[Product], tbl_targeted_CustomerList[[#This Row],[Products]],
    tbl_orders[Year], "&lt;="&amp;$E$2-1
)</f>
        <v>50</v>
      </c>
      <c r="I45" s="3">
        <f>SUMIFS(
     tbl_orders[Qty_],
     tbl_orders[Facility], tbl_targeted_CustomerList[[#This Row],[Facility]],
     tbl_orders[Product],tbl_targeted_CustomerList[[#This Row],[Products]],
     tbl_orders[Year],"&lt;="&amp;$E$2-1
)</f>
        <v>25</v>
      </c>
      <c r="J45" s="60" cm="1">
        <f t="array" ref="J4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7.5</v>
      </c>
      <c r="K45" s="60" cm="1">
        <f t="array" ref="K4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3.75</v>
      </c>
      <c r="L45" s="60">
        <f>IFERROR(IF(
     tbl_targeted_CustomerList[[#This Row],[PYs Run Rate]]="-", tbl_targeted_CustomerList[[#This Row],[PYs Rec Qty]],  tbl_targeted_CustomerList[[#This Row],[My PYs Run Rate]]*$E$4
), "")</f>
        <v>45</v>
      </c>
      <c r="M45"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31.5</v>
      </c>
      <c r="N45" s="161">
        <v>100</v>
      </c>
      <c r="O45"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31.5</v>
      </c>
      <c r="P45" s="3">
        <f>SUMIFS(
     tbl_orders[Qty_],
     tbl_orders[Facility], tbl_targeted_CustomerList[[#This Row],[Facility]],
     tbl_orders[Product],tbl_targeted_CustomerList[[#This Row],[Products]],
     tbl_orders[Year],2024
)</f>
        <v>0</v>
      </c>
      <c r="Q45" s="196">
        <f>tbl_targeted_CustomerList[[#This Row],[2024 Achieved]]/tbl_targeted_CustomerList[[#This Row],[2024 Allocation]]</f>
        <v>0</v>
      </c>
      <c r="R45" s="106">
        <f>IF(tbl_targeted_CustomerList[[#This Row],[PYs Purc Qty]] = 0, "",
    _xlfn.MINIFS(tbl_orders[InvoiceDate],
        tbl_orders[Facility], tbl_targeted_CustomerList[[#This Row],[Facility]],
        tbl_orders[Product], tbl_targeted_CustomerList[[#This Row],[Products]])
)</f>
        <v>45205</v>
      </c>
      <c r="S45" s="106" cm="1">
        <f t="array" ref="S45">IF(
    tbl_targeted_CustomerList[[#This Row],[PYs Purc Qty]] = 0,
    "",
    MAX(
        IF(
            (YEAR(tbl_orders[InvoiceDate]) &lt;= $E$2-1) *
            (tbl_orders[Facility] = tbl_targeted_CustomerList[[#This Row],[Facility]]) *
            (tbl_orders[Product] = tbl_targeted_CustomerList[[#This Row],[Products]]),
            tbl_orders[InvoiceDate]
        )
    )
)</f>
        <v>45245</v>
      </c>
      <c r="T45" s="61">
        <f>IFERROR(tbl_targeted_CustomerList[[#This Row],[2024 Allocation]]/tbl_targeted_CustomerList[[#This Row],[PYs Rec Qty]]-1,"")</f>
        <v>3</v>
      </c>
      <c r="U45" s="61">
        <f>_xlfn.IFNA(
tbl_targeted_CustomerList[[#This Row],[2024 Allocation]]/INDEX(tbl_Territory_PlanSummary[2024 Target],MATCH(tbl_targeted_CustomerList[[#This Row],[Products]],tbl_Territory_PlanSummary[SKUs],0)),
"")</f>
        <v>1.5151515151515152E-2</v>
      </c>
      <c r="V45" s="61" t="str">
        <f>IF(
    tbl_targeted_CustomerList[[#This Row],[PYs Rec Qty]]=0,"Introduce",
    IF(tbl_targeted_CustomerList[[#This Row],[2024 Allocation]]&gt;tbl_targeted_CustomerList[[#This Row],[PYs Rec Qty]],"Grow", "Defend")
)</f>
        <v>Grow</v>
      </c>
      <c r="W45" s="60" cm="1">
        <f t="array" ref="W4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7.5</v>
      </c>
      <c r="X45" s="60" cm="1">
        <f t="array" ref="X4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3.75</v>
      </c>
      <c r="Y45" s="241" cm="1">
        <f t="array" ref="Y45">IF(
    tbl_targeted_CustomerList[[#This Row],[Rec Total Qty]] = 0,
    "",
    MAX(
        IF(
            (tbl_orders[Facility] = tbl_targeted_CustomerList[[#This Row],[Facility]]) *
            (tbl_orders[Product] = tbl_targeted_CustomerList[[#This Row],[Products]]),
            tbl_orders[InvoiceDate]
        )
    )
)</f>
        <v>45245</v>
      </c>
      <c r="Z45" s="3" cm="1">
        <f t="array" ref="Z4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45" s="106">
        <f>IFERROR(tbl_targeted_CustomerList[[#This Row],[Last Purc Date]]+
ROUND(tbl_targeted_CustomerList[[#This Row],[Last Purchase Qty]]/tbl_targeted_CustomerList[[#This Row],[My Run Rate]]*30,0),"")</f>
        <v>45405</v>
      </c>
      <c r="AB45" s="2"/>
      <c r="AC45" s="2"/>
    </row>
    <row r="46" spans="1:29" x14ac:dyDescent="0.7">
      <c r="A46" s="2" t="str">
        <f>_xlfn.IFNA(INDEX(tbl_Customers[Facility Type], MATCH(tbl_targeted_CustomerList[[#This Row],[Facility]],tbl_Customers[Facility],0)),"")</f>
        <v>Public Hospitals</v>
      </c>
      <c r="B46" s="2" t="str">
        <f>_xlfn.IFNA(INDEX(tbl_Customers[Territory], MATCH(tbl_targeted_CustomerList[[#This Row],[Facility]],tbl_Customers[Facility],0)),"")</f>
        <v>_Out Station</v>
      </c>
      <c r="C46" s="2">
        <f>SUBTOTAL(3,tbl_targeted_CustomerList[[#This Row],[Facility]])</f>
        <v>1</v>
      </c>
      <c r="D46" s="160" t="s">
        <v>153</v>
      </c>
      <c r="E46" s="160" t="s">
        <v>36</v>
      </c>
      <c r="F46" s="3">
        <f>SUMIFS(
     tbl_orders[Purchased_Qty],
     tbl_orders[Facility],tbl_targeted_CustomerList[[#This Row],[Facility]],
     tbl_orders[Product],tbl_targeted_CustomerList[[#This Row],[Products]])</f>
        <v>200</v>
      </c>
      <c r="G46" s="3">
        <f>SUMIFS(
     tbl_orders[Qty_],
     tbl_orders[Facility],tbl_targeted_CustomerList[[#This Row],[Facility]],
     tbl_orders[Product],tbl_targeted_CustomerList[[#This Row],[Products]])</f>
        <v>160</v>
      </c>
      <c r="H46" s="3">
        <f>SUMIFS(
    tbl_orders[Purchased_Qty],
    tbl_orders[Facility], tbl_targeted_CustomerList[[#This Row],[Facility]],
    tbl_orders[Product], tbl_targeted_CustomerList[[#This Row],[Products]],
    tbl_orders[Year], "&lt;="&amp;$E$2-1
)</f>
        <v>200</v>
      </c>
      <c r="I46" s="3">
        <f>SUMIFS(
     tbl_orders[Qty_],
     tbl_orders[Facility], tbl_targeted_CustomerList[[#This Row],[Facility]],
     tbl_orders[Product],tbl_targeted_CustomerList[[#This Row],[Products]],
     tbl_orders[Year],"&lt;="&amp;$E$2-1
)</f>
        <v>160</v>
      </c>
      <c r="J46" s="60" cm="1">
        <f t="array" ref="J4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18.404907975460123</v>
      </c>
      <c r="K46" s="60" cm="1">
        <f t="array" ref="K4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11.042944785276074</v>
      </c>
      <c r="L46" s="60">
        <f>IFERROR(IF(
     tbl_targeted_CustomerList[[#This Row],[PYs Run Rate]]="-", tbl_targeted_CustomerList[[#This Row],[PYs Rec Qty]],  tbl_targeted_CustomerList[[#This Row],[My PYs Run Rate]]*$E$4
), "")</f>
        <v>132.51533742331287</v>
      </c>
      <c r="M46"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92.392638036809828</v>
      </c>
      <c r="N46" s="161">
        <v>300</v>
      </c>
      <c r="O46"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92.392638036809828</v>
      </c>
      <c r="P46" s="3">
        <f>SUMIFS(
     tbl_orders[Qty_],
     tbl_orders[Facility], tbl_targeted_CustomerList[[#This Row],[Facility]],
     tbl_orders[Product],tbl_targeted_CustomerList[[#This Row],[Products]],
     tbl_orders[Year],2024
)</f>
        <v>0</v>
      </c>
      <c r="Q46" s="196">
        <f>tbl_targeted_CustomerList[[#This Row],[2024 Achieved]]/tbl_targeted_CustomerList[[#This Row],[2024 Allocation]]</f>
        <v>0</v>
      </c>
      <c r="R46" s="106">
        <f>IF(tbl_targeted_CustomerList[[#This Row],[PYs Purc Qty]] = 0, "",
    _xlfn.MINIFS(tbl_orders[InvoiceDate],
        tbl_orders[Facility], tbl_targeted_CustomerList[[#This Row],[Facility]],
        tbl_orders[Product], tbl_targeted_CustomerList[[#This Row],[Products]])
)</f>
        <v>44971</v>
      </c>
      <c r="S46" s="106" cm="1">
        <f t="array" ref="S46">IF(
    tbl_targeted_CustomerList[[#This Row],[PYs Purc Qty]] = 0,
    "",
    MAX(
        IF(
            (YEAR(tbl_orders[InvoiceDate]) &lt;= $E$2-1) *
            (tbl_orders[Facility] = tbl_targeted_CustomerList[[#This Row],[Facility]]) *
            (tbl_orders[Product] = tbl_targeted_CustomerList[[#This Row],[Products]]),
            tbl_orders[InvoiceDate]
        )
    )
)</f>
        <v>45134</v>
      </c>
      <c r="T46" s="61">
        <f>IFERROR(tbl_targeted_CustomerList[[#This Row],[2024 Allocation]]/tbl_targeted_CustomerList[[#This Row],[PYs Rec Qty]]-1,"")</f>
        <v>0.875</v>
      </c>
      <c r="U46" s="61">
        <f>_xlfn.IFNA(
tbl_targeted_CustomerList[[#This Row],[2024 Allocation]]/INDEX(tbl_Territory_PlanSummary[2024 Target],MATCH(tbl_targeted_CustomerList[[#This Row],[Products]],tbl_Territory_PlanSummary[SKUs],0)),
"")</f>
        <v>4.5454545454545456E-2</v>
      </c>
      <c r="V46" s="61" t="str">
        <f>IF(
    tbl_targeted_CustomerList[[#This Row],[PYs Rec Qty]]=0,"Introduce",
    IF(tbl_targeted_CustomerList[[#This Row],[2024 Allocation]]&gt;tbl_targeted_CustomerList[[#This Row],[PYs Rec Qty]],"Grow", "Defend")
)</f>
        <v>Grow</v>
      </c>
      <c r="W46" s="60" cm="1">
        <f t="array" ref="W4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18.404907975460123</v>
      </c>
      <c r="X46" s="60" cm="1">
        <f t="array" ref="X4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11.042944785276074</v>
      </c>
      <c r="Y46" s="241" cm="1">
        <f t="array" ref="Y46">IF(
    tbl_targeted_CustomerList[[#This Row],[Rec Total Qty]] = 0,
    "",
    MAX(
        IF(
            (tbl_orders[Facility] = tbl_targeted_CustomerList[[#This Row],[Facility]]) *
            (tbl_orders[Product] = tbl_targeted_CustomerList[[#This Row],[Products]]),
            tbl_orders[InvoiceDate]
        )
    )
)</f>
        <v>45134</v>
      </c>
      <c r="Z46" s="3" cm="1">
        <f t="array" ref="Z4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100</v>
      </c>
      <c r="AA46" s="106">
        <f>IFERROR(tbl_targeted_CustomerList[[#This Row],[Last Purc Date]]+
ROUND(tbl_targeted_CustomerList[[#This Row],[Last Purchase Qty]]/tbl_targeted_CustomerList[[#This Row],[My Run Rate]]*30,0),"")</f>
        <v>45406</v>
      </c>
      <c r="AB46" s="2"/>
      <c r="AC46" s="2"/>
    </row>
    <row r="47" spans="1:29" x14ac:dyDescent="0.7">
      <c r="A47" s="2" t="str">
        <f>_xlfn.IFNA(INDEX(tbl_Customers[Facility Type], MATCH(tbl_targeted_CustomerList[[#This Row],[Facility]],tbl_Customers[Facility],0)),"")</f>
        <v>Wholesale Pharmacies</v>
      </c>
      <c r="B47" s="2" t="str">
        <f>_xlfn.IFNA(INDEX(tbl_Customers[Territory], MATCH(tbl_targeted_CustomerList[[#This Row],[Facility]],tbl_Customers[Facility],0)),"")</f>
        <v>Legon_Madina_Adenta_Oyarifa</v>
      </c>
      <c r="C47" s="2">
        <f>SUBTOTAL(3,tbl_targeted_CustomerList[[#This Row],[Facility]])</f>
        <v>1</v>
      </c>
      <c r="D47" s="160" t="s">
        <v>208</v>
      </c>
      <c r="E47" s="160" t="s">
        <v>102</v>
      </c>
      <c r="F47" s="3">
        <f>SUMIFS(
     tbl_orders[Purchased_Qty],
     tbl_orders[Facility],tbl_targeted_CustomerList[[#This Row],[Facility]],
     tbl_orders[Product],tbl_targeted_CustomerList[[#This Row],[Products]])</f>
        <v>20</v>
      </c>
      <c r="G47" s="3">
        <f>SUMIFS(
     tbl_orders[Qty_],
     tbl_orders[Facility],tbl_targeted_CustomerList[[#This Row],[Facility]],
     tbl_orders[Product],tbl_targeted_CustomerList[[#This Row],[Products]])</f>
        <v>20</v>
      </c>
      <c r="H47" s="3">
        <f>SUMIFS(
    tbl_orders[Purchased_Qty],
    tbl_orders[Facility], tbl_targeted_CustomerList[[#This Row],[Facility]],
    tbl_orders[Product], tbl_targeted_CustomerList[[#This Row],[Products]],
    tbl_orders[Year], "&lt;="&amp;$E$2-1
)</f>
        <v>10</v>
      </c>
      <c r="I47" s="3">
        <f>SUMIFS(
     tbl_orders[Qty_],
     tbl_orders[Facility], tbl_targeted_CustomerList[[#This Row],[Facility]],
     tbl_orders[Product],tbl_targeted_CustomerList[[#This Row],[Products]],
     tbl_orders[Year],"&lt;="&amp;$E$2-1
)</f>
        <v>10</v>
      </c>
      <c r="J47" s="60" cm="1">
        <f t="array" ref="J4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3.5714285714285716</v>
      </c>
      <c r="K47" s="60" cm="1">
        <f t="array" ref="K4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3.5714285714285716</v>
      </c>
      <c r="L47" s="60">
        <f>IFERROR(IF(
     tbl_targeted_CustomerList[[#This Row],[PYs Run Rate]]="-", tbl_targeted_CustomerList[[#This Row],[PYs Rec Qty]],  tbl_targeted_CustomerList[[#This Row],[My PYs Run Rate]]*$E$4
), "")</f>
        <v>42.857142857142861</v>
      </c>
      <c r="M4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28.690476190476193</v>
      </c>
      <c r="N47" s="161">
        <v>50</v>
      </c>
      <c r="O4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23.398058252427184</v>
      </c>
      <c r="P47" s="3">
        <f>SUMIFS(
     tbl_orders[Qty_],
     tbl_orders[Facility], tbl_targeted_CustomerList[[#This Row],[Facility]],
     tbl_orders[Product],tbl_targeted_CustomerList[[#This Row],[Products]],
     tbl_orders[Year],2024
)</f>
        <v>10</v>
      </c>
      <c r="Q47" s="196">
        <f>tbl_targeted_CustomerList[[#This Row],[2024 Achieved]]/tbl_targeted_CustomerList[[#This Row],[2024 Allocation]]</f>
        <v>0.2</v>
      </c>
      <c r="R47" s="106">
        <f>IF(tbl_targeted_CustomerList[[#This Row],[PYs Purc Qty]] = 0, "",
    _xlfn.MINIFS(tbl_orders[InvoiceDate],
        tbl_orders[Facility], tbl_targeted_CustomerList[[#This Row],[Facility]],
        tbl_orders[Product], tbl_targeted_CustomerList[[#This Row],[Products]])
)</f>
        <v>45210</v>
      </c>
      <c r="S47" s="106" cm="1">
        <f t="array" ref="S47">IF(
    tbl_targeted_CustomerList[[#This Row],[PYs Purc Qty]] = 0,
    "",
    MAX(
        IF(
            (YEAR(tbl_orders[InvoiceDate]) &lt;= $E$2-1) *
            (tbl_orders[Facility] = tbl_targeted_CustomerList[[#This Row],[Facility]]) *
            (tbl_orders[Product] = tbl_targeted_CustomerList[[#This Row],[Products]]),
            tbl_orders[InvoiceDate]
        )
    )
)</f>
        <v>45252</v>
      </c>
      <c r="T47" s="61">
        <f>IFERROR(tbl_targeted_CustomerList[[#This Row],[2024 Allocation]]/tbl_targeted_CustomerList[[#This Row],[PYs Rec Qty]]-1,"")</f>
        <v>4</v>
      </c>
      <c r="U47" s="61">
        <f>_xlfn.IFNA(
tbl_targeted_CustomerList[[#This Row],[2024 Allocation]]/INDEX(tbl_Territory_PlanSummary[2024 Target],MATCH(tbl_targeted_CustomerList[[#This Row],[Products]],tbl_Territory_PlanSummary[SKUs],0)),
"")</f>
        <v>5.5555555555555558E-3</v>
      </c>
      <c r="V47" s="61" t="str">
        <f>IF(
    tbl_targeted_CustomerList[[#This Row],[PYs Rec Qty]]=0,"Introduce",
    IF(tbl_targeted_CustomerList[[#This Row],[2024 Allocation]]&gt;tbl_targeted_CustomerList[[#This Row],[PYs Rec Qty]],"Grow", "Defend")
)</f>
        <v>Grow</v>
      </c>
      <c r="W47" s="60" cm="1">
        <f t="array" ref="W4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2.912621359223301</v>
      </c>
      <c r="X47" s="60" cm="1">
        <f t="array" ref="X4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2.912621359223301</v>
      </c>
      <c r="Y47" s="241" cm="1">
        <f t="array" ref="Y47">IF(
    tbl_targeted_CustomerList[[#This Row],[Rec Total Qty]] = 0,
    "",
    MAX(
        IF(
            (tbl_orders[Facility] = tbl_targeted_CustomerList[[#This Row],[Facility]]) *
            (tbl_orders[Product] = tbl_targeted_CustomerList[[#This Row],[Products]]),
            tbl_orders[InvoiceDate]
        )
    )
)</f>
        <v>45313</v>
      </c>
      <c r="Z47" s="3" cm="1">
        <f t="array" ref="Z4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47" s="106">
        <f>IFERROR(tbl_targeted_CustomerList[[#This Row],[Last Purc Date]]+
ROUND(tbl_targeted_CustomerList[[#This Row],[Last Purchase Qty]]/tbl_targeted_CustomerList[[#This Row],[My Run Rate]]*30,0),"")</f>
        <v>45416</v>
      </c>
      <c r="AB47" s="2"/>
      <c r="AC47" s="2"/>
    </row>
    <row r="48" spans="1:29" x14ac:dyDescent="0.7">
      <c r="A48" s="2" t="str">
        <f>_xlfn.IFNA(INDEX(tbl_Customers[Facility Type], MATCH(tbl_targeted_CustomerList[[#This Row],[Facility]],tbl_Customers[Facility],0)),"")</f>
        <v>Wholesale Pharmacies</v>
      </c>
      <c r="B48" s="2" t="str">
        <f>_xlfn.IFNA(INDEX(tbl_Customers[Territory], MATCH(tbl_targeted_CustomerList[[#This Row],[Facility]],tbl_Customers[Facility],0)),"")</f>
        <v>Spintex_Sakumono</v>
      </c>
      <c r="C48" s="2">
        <f>SUBTOTAL(3,tbl_targeted_CustomerList[[#This Row],[Facility]])</f>
        <v>1</v>
      </c>
      <c r="D48" s="160" t="s">
        <v>196</v>
      </c>
      <c r="E48" s="160" t="s">
        <v>102</v>
      </c>
      <c r="F48" s="3">
        <f>SUMIFS(
     tbl_orders[Purchased_Qty],
     tbl_orders[Facility],tbl_targeted_CustomerList[[#This Row],[Facility]],
     tbl_orders[Product],tbl_targeted_CustomerList[[#This Row],[Products]])</f>
        <v>968</v>
      </c>
      <c r="G48" s="3">
        <f>SUMIFS(
     tbl_orders[Qty_],
     tbl_orders[Facility],tbl_targeted_CustomerList[[#This Row],[Facility]],
     tbl_orders[Product],tbl_targeted_CustomerList[[#This Row],[Products]])</f>
        <v>484</v>
      </c>
      <c r="H48" s="3">
        <f>SUMIFS(
    tbl_orders[Purchased_Qty],
    tbl_orders[Facility], tbl_targeted_CustomerList[[#This Row],[Facility]],
    tbl_orders[Product], tbl_targeted_CustomerList[[#This Row],[Products]],
    tbl_orders[Year], "&lt;="&amp;$E$2-1
)</f>
        <v>768</v>
      </c>
      <c r="I48" s="3">
        <f>SUMIFS(
     tbl_orders[Qty_],
     tbl_orders[Facility], tbl_targeted_CustomerList[[#This Row],[Facility]],
     tbl_orders[Product],tbl_targeted_CustomerList[[#This Row],[Products]],
     tbl_orders[Year],"&lt;="&amp;$E$2-1
)</f>
        <v>384</v>
      </c>
      <c r="J48" s="60" cm="1">
        <f t="array" ref="J4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71.034482758620697</v>
      </c>
      <c r="K48" s="60" cm="1">
        <f t="array" ref="K4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35.517241379310349</v>
      </c>
      <c r="L48" s="60">
        <f>IFERROR(IF(
     tbl_targeted_CustomerList[[#This Row],[PYs Run Rate]]="-", tbl_targeted_CustomerList[[#This Row],[PYs Rec Qty]],  tbl_targeted_CustomerList[[#This Row],[My PYs Run Rate]]*$E$4
), "")</f>
        <v>426.20689655172418</v>
      </c>
      <c r="M4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275.85057471264372</v>
      </c>
      <c r="N48" s="161">
        <v>600</v>
      </c>
      <c r="O4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244.45901639344265</v>
      </c>
      <c r="P48" s="3">
        <f>SUMIFS(
     tbl_orders[Qty_],
     tbl_orders[Facility], tbl_targeted_CustomerList[[#This Row],[Facility]],
     tbl_orders[Product],tbl_targeted_CustomerList[[#This Row],[Products]],
     tbl_orders[Year],2024
)</f>
        <v>100</v>
      </c>
      <c r="Q48" s="196">
        <f>tbl_targeted_CustomerList[[#This Row],[2024 Achieved]]/tbl_targeted_CustomerList[[#This Row],[2024 Allocation]]</f>
        <v>0.16666666666666666</v>
      </c>
      <c r="R48" s="106">
        <f>IF(tbl_targeted_CustomerList[[#This Row],[PYs Purc Qty]] = 0, "",
    _xlfn.MINIFS(tbl_orders[InvoiceDate],
        tbl_orders[Facility], tbl_targeted_CustomerList[[#This Row],[Facility]],
        tbl_orders[Product], tbl_targeted_CustomerList[[#This Row],[Products]])
)</f>
        <v>44963</v>
      </c>
      <c r="S48" s="106" cm="1">
        <f t="array" ref="S48">IF(
    tbl_targeted_CustomerList[[#This Row],[PYs Purc Qty]] = 0,
    "",
    MAX(
        IF(
            (YEAR(tbl_orders[InvoiceDate]) &lt;= $E$2-1) *
            (tbl_orders[Facility] = tbl_targeted_CustomerList[[#This Row],[Facility]]) *
            (tbl_orders[Product] = tbl_targeted_CustomerList[[#This Row],[Products]]),
            tbl_orders[InvoiceDate]
        )
    )
)</f>
        <v>45224</v>
      </c>
      <c r="T48" s="61">
        <f>IFERROR(tbl_targeted_CustomerList[[#This Row],[2024 Allocation]]/tbl_targeted_CustomerList[[#This Row],[PYs Rec Qty]]-1,"")</f>
        <v>0.5625</v>
      </c>
      <c r="U48" s="61">
        <f>_xlfn.IFNA(
tbl_targeted_CustomerList[[#This Row],[2024 Allocation]]/INDEX(tbl_Territory_PlanSummary[2024 Target],MATCH(tbl_targeted_CustomerList[[#This Row],[Products]],tbl_Territory_PlanSummary[SKUs],0)),
"")</f>
        <v>6.6666666666666666E-2</v>
      </c>
      <c r="V48" s="61" t="str">
        <f>IF(
    tbl_targeted_CustomerList[[#This Row],[PYs Rec Qty]]=0,"Introduce",
    IF(tbl_targeted_CustomerList[[#This Row],[2024 Allocation]]&gt;tbl_targeted_CustomerList[[#This Row],[PYs Rec Qty]],"Grow", "Defend")
)</f>
        <v>Grow</v>
      </c>
      <c r="W48" s="60" cm="1">
        <f t="array" ref="W4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62.950819672131153</v>
      </c>
      <c r="X48" s="60" cm="1">
        <f t="array" ref="X4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31.475409836065577</v>
      </c>
      <c r="Y48" s="241" cm="1">
        <f t="array" ref="Y48">IF(
    tbl_targeted_CustomerList[[#This Row],[Rec Total Qty]] = 0,
    "",
    MAX(
        IF(
            (tbl_orders[Facility] = tbl_targeted_CustomerList[[#This Row],[Facility]]) *
            (tbl_orders[Product] = tbl_targeted_CustomerList[[#This Row],[Products]]),
            tbl_orders[InvoiceDate]
        )
    )
)</f>
        <v>45329</v>
      </c>
      <c r="Z48" s="3" cm="1">
        <f t="array" ref="Z4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100</v>
      </c>
      <c r="AA48" s="106">
        <f>IFERROR(tbl_targeted_CustomerList[[#This Row],[Last Purc Date]]+
ROUND(tbl_targeted_CustomerList[[#This Row],[Last Purchase Qty]]/tbl_targeted_CustomerList[[#This Row],[My Run Rate]]*30,0),"")</f>
        <v>45424</v>
      </c>
      <c r="AB48" s="2"/>
      <c r="AC48" s="2"/>
    </row>
    <row r="49" spans="1:29" x14ac:dyDescent="0.7">
      <c r="A49" s="2" t="str">
        <f>_xlfn.IFNA(INDEX(tbl_Customers[Facility Type], MATCH(tbl_targeted_CustomerList[[#This Row],[Facility]],tbl_Customers[Facility],0)),"")</f>
        <v>Wholesale Pharmacies</v>
      </c>
      <c r="B49" s="2" t="str">
        <f>_xlfn.IFNA(INDEX(tbl_Customers[Territory], MATCH(tbl_targeted_CustomerList[[#This Row],[Facility]],tbl_Customers[Facility],0)),"")</f>
        <v>Spintex_Sakumono</v>
      </c>
      <c r="C49" s="2">
        <f>SUBTOTAL(3,tbl_targeted_CustomerList[[#This Row],[Facility]])</f>
        <v>1</v>
      </c>
      <c r="D49" s="160" t="s">
        <v>199</v>
      </c>
      <c r="E49" s="160" t="s">
        <v>36</v>
      </c>
      <c r="F49" s="3">
        <f>SUMIFS(
     tbl_orders[Purchased_Qty],
     tbl_orders[Facility],tbl_targeted_CustomerList[[#This Row],[Facility]],
     tbl_orders[Product],tbl_targeted_CustomerList[[#This Row],[Products]])</f>
        <v>260</v>
      </c>
      <c r="G49" s="3">
        <f>SUMIFS(
     tbl_orders[Qty_],
     tbl_orders[Facility],tbl_targeted_CustomerList[[#This Row],[Facility]],
     tbl_orders[Product],tbl_targeted_CustomerList[[#This Row],[Products]])</f>
        <v>130</v>
      </c>
      <c r="H49" s="3">
        <f>SUMIFS(
    tbl_orders[Purchased_Qty],
    tbl_orders[Facility], tbl_targeted_CustomerList[[#This Row],[Facility]],
    tbl_orders[Product], tbl_targeted_CustomerList[[#This Row],[Products]],
    tbl_orders[Year], "&lt;="&amp;$E$2-1
)</f>
        <v>160</v>
      </c>
      <c r="I49" s="3">
        <f>SUMIFS(
     tbl_orders[Qty_],
     tbl_orders[Facility], tbl_targeted_CustomerList[[#This Row],[Facility]],
     tbl_orders[Product],tbl_targeted_CustomerList[[#This Row],[Products]],
     tbl_orders[Year],"&lt;="&amp;$E$2-1
)</f>
        <v>80</v>
      </c>
      <c r="J49" s="60" cm="1">
        <f t="array" ref="J4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30.555555555555554</v>
      </c>
      <c r="K49" s="60" cm="1">
        <f t="array" ref="K4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15.277777777777777</v>
      </c>
      <c r="L49" s="60">
        <f>IFERROR(IF(
     tbl_targeted_CustomerList[[#This Row],[PYs Run Rate]]="-", tbl_targeted_CustomerList[[#This Row],[PYs Rec Qty]],  tbl_targeted_CustomerList[[#This Row],[My PYs Run Rate]]*$E$4
), "")</f>
        <v>183.33333333333331</v>
      </c>
      <c r="M4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115.60185185185185</v>
      </c>
      <c r="N49" s="161">
        <v>200</v>
      </c>
      <c r="O4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104.97109826589595</v>
      </c>
      <c r="P49" s="3">
        <f>SUMIFS(
     tbl_orders[Qty_],
     tbl_orders[Facility], tbl_targeted_CustomerList[[#This Row],[Facility]],
     tbl_orders[Product],tbl_targeted_CustomerList[[#This Row],[Products]],
     tbl_orders[Year],2024
)</f>
        <v>50</v>
      </c>
      <c r="Q49" s="196">
        <f>tbl_targeted_CustomerList[[#This Row],[2024 Achieved]]/tbl_targeted_CustomerList[[#This Row],[2024 Allocation]]</f>
        <v>0.25</v>
      </c>
      <c r="R49" s="106">
        <f>IF(tbl_targeted_CustomerList[[#This Row],[PYs Purc Qty]] = 0, "",
    _xlfn.MINIFS(tbl_orders[InvoiceDate],
        tbl_orders[Facility], tbl_targeted_CustomerList[[#This Row],[Facility]],
        tbl_orders[Product], tbl_targeted_CustomerList[[#This Row],[Products]])
)</f>
        <v>45149</v>
      </c>
      <c r="S49" s="106" cm="1">
        <f t="array" ref="S49">IF(
    tbl_targeted_CustomerList[[#This Row],[PYs Purc Qty]] = 0,
    "",
    MAX(
        IF(
            (YEAR(tbl_orders[InvoiceDate]) &lt;= $E$2-1) *
            (tbl_orders[Facility] = tbl_targeted_CustomerList[[#This Row],[Facility]]) *
            (tbl_orders[Product] = tbl_targeted_CustomerList[[#This Row],[Products]]),
            tbl_orders[InvoiceDate]
        )
    )
)</f>
        <v>45257</v>
      </c>
      <c r="T49" s="61">
        <f>IFERROR(tbl_targeted_CustomerList[[#This Row],[2024 Allocation]]/tbl_targeted_CustomerList[[#This Row],[PYs Rec Qty]]-1,"")</f>
        <v>1.5</v>
      </c>
      <c r="U49" s="61">
        <f>_xlfn.IFNA(
tbl_targeted_CustomerList[[#This Row],[2024 Allocation]]/INDEX(tbl_Territory_PlanSummary[2024 Target],MATCH(tbl_targeted_CustomerList[[#This Row],[Products]],tbl_Territory_PlanSummary[SKUs],0)),
"")</f>
        <v>3.0303030303030304E-2</v>
      </c>
      <c r="V49" s="61" t="str">
        <f>IF(
    tbl_targeted_CustomerList[[#This Row],[PYs Rec Qty]]=0,"Introduce",
    IF(tbl_targeted_CustomerList[[#This Row],[2024 Allocation]]&gt;tbl_targeted_CustomerList[[#This Row],[PYs Rec Qty]],"Grow", "Defend")
)</f>
        <v>Grow</v>
      </c>
      <c r="W49" s="60" cm="1">
        <f t="array" ref="W4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27.745664739884393</v>
      </c>
      <c r="X49" s="60" cm="1">
        <f t="array" ref="X4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13.872832369942197</v>
      </c>
      <c r="Y49" s="241" cm="1">
        <f t="array" ref="Y49">IF(
    tbl_targeted_CustomerList[[#This Row],[Rec Total Qty]] = 0,
    "",
    MAX(
        IF(
            (tbl_orders[Facility] = tbl_targeted_CustomerList[[#This Row],[Facility]]) *
            (tbl_orders[Product] = tbl_targeted_CustomerList[[#This Row],[Products]]),
            tbl_orders[InvoiceDate]
        )
    )
)</f>
        <v>45322</v>
      </c>
      <c r="Z49" s="3" cm="1">
        <f t="array" ref="Z4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50</v>
      </c>
      <c r="AA49" s="106">
        <f>IFERROR(tbl_targeted_CustomerList[[#This Row],[Last Purc Date]]+
ROUND(tbl_targeted_CustomerList[[#This Row],[Last Purchase Qty]]/tbl_targeted_CustomerList[[#This Row],[My Run Rate]]*30,0),"")</f>
        <v>45430</v>
      </c>
      <c r="AB49" s="2"/>
      <c r="AC49" s="2"/>
    </row>
    <row r="50" spans="1:29" x14ac:dyDescent="0.7">
      <c r="A50" s="2" t="str">
        <f>_xlfn.IFNA(INDEX(tbl_Customers[Facility Type], MATCH(tbl_targeted_CustomerList[[#This Row],[Facility]],tbl_Customers[Facility],0)),"")</f>
        <v>Retail Pharmacies</v>
      </c>
      <c r="B50" s="2" t="str">
        <f>_xlfn.IFNA(INDEX(tbl_Customers[Territory], MATCH(tbl_targeted_CustomerList[[#This Row],[Facility]],tbl_Customers[Facility],0)),"")</f>
        <v>AirportCity_Dzorwulu</v>
      </c>
      <c r="C50" s="2">
        <f>SUBTOTAL(3,tbl_targeted_CustomerList[[#This Row],[Facility]])</f>
        <v>1</v>
      </c>
      <c r="D50" s="160" t="s">
        <v>193</v>
      </c>
      <c r="E50" s="160" t="s">
        <v>36</v>
      </c>
      <c r="F50" s="3">
        <f>SUMIFS(
     tbl_orders[Purchased_Qty],
     tbl_orders[Facility],tbl_targeted_CustomerList[[#This Row],[Facility]],
     tbl_orders[Product],tbl_targeted_CustomerList[[#This Row],[Products]])</f>
        <v>9</v>
      </c>
      <c r="G50" s="3">
        <f>SUMIFS(
     tbl_orders[Qty_],
     tbl_orders[Facility],tbl_targeted_CustomerList[[#This Row],[Facility]],
     tbl_orders[Product],tbl_targeted_CustomerList[[#This Row],[Products]])</f>
        <v>9</v>
      </c>
      <c r="H50" s="3">
        <f>SUMIFS(
    tbl_orders[Purchased_Qty],
    tbl_orders[Facility], tbl_targeted_CustomerList[[#This Row],[Facility]],
    tbl_orders[Product], tbl_targeted_CustomerList[[#This Row],[Products]],
    tbl_orders[Year], "&lt;="&amp;$E$2-1
)</f>
        <v>4</v>
      </c>
      <c r="I50" s="3">
        <f>SUMIFS(
     tbl_orders[Qty_],
     tbl_orders[Facility], tbl_targeted_CustomerList[[#This Row],[Facility]],
     tbl_orders[Product],tbl_targeted_CustomerList[[#This Row],[Products]],
     tbl_orders[Year],"&lt;="&amp;$E$2-1
)</f>
        <v>4</v>
      </c>
      <c r="J50" s="60" t="str" cm="1">
        <f t="array" ref="J5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50" s="60" t="str" cm="1">
        <f t="array" ref="K5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50" s="60">
        <f>IFERROR(IF(
     tbl_targeted_CustomerList[[#This Row],[PYs Run Rate]]="-", tbl_targeted_CustomerList[[#This Row],[PYs Rec Qty]],  tbl_targeted_CustomerList[[#This Row],[My PYs Run Rate]]*$E$4
), "")</f>
        <v>4</v>
      </c>
      <c r="M50"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4</v>
      </c>
      <c r="N50" s="161">
        <v>4</v>
      </c>
      <c r="O50"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10.418604651162791</v>
      </c>
      <c r="P50" s="3">
        <f>SUMIFS(
     tbl_orders[Qty_],
     tbl_orders[Facility], tbl_targeted_CustomerList[[#This Row],[Facility]],
     tbl_orders[Product],tbl_targeted_CustomerList[[#This Row],[Products]],
     tbl_orders[Year],2024
)</f>
        <v>5</v>
      </c>
      <c r="Q50" s="196">
        <f>tbl_targeted_CustomerList[[#This Row],[2024 Achieved]]/tbl_targeted_CustomerList[[#This Row],[2024 Allocation]]</f>
        <v>1.25</v>
      </c>
      <c r="R50" s="106">
        <f>IF(tbl_targeted_CustomerList[[#This Row],[PYs Purc Qty]] = 0, "",
    _xlfn.MINIFS(tbl_orders[InvoiceDate],
        tbl_orders[Facility], tbl_targeted_CustomerList[[#This Row],[Facility]],
        tbl_orders[Product], tbl_targeted_CustomerList[[#This Row],[Products]])
)</f>
        <v>45239</v>
      </c>
      <c r="S50" s="106" cm="1">
        <f t="array" ref="S50">IF(
    tbl_targeted_CustomerList[[#This Row],[PYs Purc Qty]] = 0,
    "",
    MAX(
        IF(
            (YEAR(tbl_orders[InvoiceDate]) &lt;= $E$2-1) *
            (tbl_orders[Facility] = tbl_targeted_CustomerList[[#This Row],[Facility]]) *
            (tbl_orders[Product] = tbl_targeted_CustomerList[[#This Row],[Products]]),
            tbl_orders[InvoiceDate]
        )
    )
)</f>
        <v>45239</v>
      </c>
      <c r="T50" s="61">
        <f>IFERROR(tbl_targeted_CustomerList[[#This Row],[2024 Allocation]]/tbl_targeted_CustomerList[[#This Row],[PYs Rec Qty]]-1,"")</f>
        <v>0</v>
      </c>
      <c r="U50" s="61">
        <f>_xlfn.IFNA(
tbl_targeted_CustomerList[[#This Row],[2024 Allocation]]/INDEX(tbl_Territory_PlanSummary[2024 Target],MATCH(tbl_targeted_CustomerList[[#This Row],[Products]],tbl_Territory_PlanSummary[SKUs],0)),
"")</f>
        <v>6.0606060606060606E-4</v>
      </c>
      <c r="V50" s="61" t="str">
        <f>IF(
    tbl_targeted_CustomerList[[#This Row],[PYs Rec Qty]]=0,"Introduce",
    IF(tbl_targeted_CustomerList[[#This Row],[2024 Allocation]]&gt;tbl_targeted_CustomerList[[#This Row],[PYs Rec Qty]],"Grow", "Defend")
)</f>
        <v>Defend</v>
      </c>
      <c r="W50" s="60" cm="1">
        <f t="array" ref="W5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1.3953488372093024</v>
      </c>
      <c r="X50" s="60" cm="1">
        <f t="array" ref="X5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1.3953488372093024</v>
      </c>
      <c r="Y50" s="241" cm="1">
        <f t="array" ref="Y50">IF(
    tbl_targeted_CustomerList[[#This Row],[Rec Total Qty]] = 0,
    "",
    MAX(
        IF(
            (tbl_orders[Facility] = tbl_targeted_CustomerList[[#This Row],[Facility]]) *
            (tbl_orders[Product] = tbl_targeted_CustomerList[[#This Row],[Products]]),
            tbl_orders[InvoiceDate]
        )
    )
)</f>
        <v>45325</v>
      </c>
      <c r="Z50" s="3" cm="1">
        <f t="array" ref="Z5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50" s="106">
        <f>IFERROR(tbl_targeted_CustomerList[[#This Row],[Last Purc Date]]+
ROUND(tbl_targeted_CustomerList[[#This Row],[Last Purchase Qty]]/tbl_targeted_CustomerList[[#This Row],[My Run Rate]]*30,0),"")</f>
        <v>45433</v>
      </c>
      <c r="AB50" s="2"/>
      <c r="AC50" s="2"/>
    </row>
    <row r="51" spans="1:29" x14ac:dyDescent="0.7">
      <c r="A51" s="2" t="str">
        <f>_xlfn.IFNA(INDEX(tbl_Customers[Facility Type], MATCH(tbl_targeted_CustomerList[[#This Row],[Facility]],tbl_Customers[Facility],0)),"")</f>
        <v>Wholesale Pharmacies</v>
      </c>
      <c r="B51" s="2" t="str">
        <f>_xlfn.IFNA(INDEX(tbl_Customers[Territory], MATCH(tbl_targeted_CustomerList[[#This Row],[Facility]],tbl_Customers[Facility],0)),"")</f>
        <v>AirportCity_Dzorwulu</v>
      </c>
      <c r="C51" s="2">
        <f>SUBTOTAL(3,tbl_targeted_CustomerList[[#This Row],[Facility]])</f>
        <v>1</v>
      </c>
      <c r="D51" s="160" t="s">
        <v>197</v>
      </c>
      <c r="E51" s="160" t="s">
        <v>102</v>
      </c>
      <c r="F51" s="3">
        <f>SUMIFS(
     tbl_orders[Purchased_Qty],
     tbl_orders[Facility],tbl_targeted_CustomerList[[#This Row],[Facility]],
     tbl_orders[Product],tbl_targeted_CustomerList[[#This Row],[Products]])</f>
        <v>200</v>
      </c>
      <c r="G51" s="3">
        <f>SUMIFS(
     tbl_orders[Qty_],
     tbl_orders[Facility],tbl_targeted_CustomerList[[#This Row],[Facility]],
     tbl_orders[Product],tbl_targeted_CustomerList[[#This Row],[Products]])</f>
        <v>100</v>
      </c>
      <c r="H51" s="3">
        <f>SUMIFS(
    tbl_orders[Purchased_Qty],
    tbl_orders[Facility], tbl_targeted_CustomerList[[#This Row],[Facility]],
    tbl_orders[Product], tbl_targeted_CustomerList[[#This Row],[Products]],
    tbl_orders[Year], "&lt;="&amp;$E$2-1
)</f>
        <v>160</v>
      </c>
      <c r="I51" s="3">
        <f>SUMIFS(
     tbl_orders[Qty_],
     tbl_orders[Facility], tbl_targeted_CustomerList[[#This Row],[Facility]],
     tbl_orders[Product],tbl_targeted_CustomerList[[#This Row],[Products]],
     tbl_orders[Year],"&lt;="&amp;$E$2-1
)</f>
        <v>80</v>
      </c>
      <c r="J51" s="60" cm="1">
        <f t="array" ref="J5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12.547528517110266</v>
      </c>
      <c r="K51" s="60" cm="1">
        <f t="array" ref="K5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6.2737642585551328</v>
      </c>
      <c r="L51" s="60">
        <f>IFERROR(IF(
     tbl_targeted_CustomerList[[#This Row],[PYs Run Rate]]="-", tbl_targeted_CustomerList[[#This Row],[PYs Rec Qty]],  tbl_targeted_CustomerList[[#This Row],[My PYs Run Rate]]*$E$4
), "")</f>
        <v>75.285171102661593</v>
      </c>
      <c r="M5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46.425855513307987</v>
      </c>
      <c r="N51" s="161">
        <v>120</v>
      </c>
      <c r="O5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47.486631016042779</v>
      </c>
      <c r="P51" s="3">
        <f>SUMIFS(
     tbl_orders[Qty_],
     tbl_orders[Facility], tbl_targeted_CustomerList[[#This Row],[Facility]],
     tbl_orders[Product],tbl_targeted_CustomerList[[#This Row],[Products]],
     tbl_orders[Year],2024
)</f>
        <v>20</v>
      </c>
      <c r="Q51" s="196">
        <f>tbl_targeted_CustomerList[[#This Row],[2024 Achieved]]/tbl_targeted_CustomerList[[#This Row],[2024 Allocation]]</f>
        <v>0.16666666666666666</v>
      </c>
      <c r="R51" s="106">
        <f>IF(tbl_targeted_CustomerList[[#This Row],[PYs Purc Qty]] = 0, "",
    _xlfn.MINIFS(tbl_orders[InvoiceDate],
        tbl_orders[Facility], tbl_targeted_CustomerList[[#This Row],[Facility]],
        tbl_orders[Product], tbl_targeted_CustomerList[[#This Row],[Products]])
)</f>
        <v>44967</v>
      </c>
      <c r="S51" s="106" cm="1">
        <f t="array" ref="S51">IF(
    tbl_targeted_CustomerList[[#This Row],[PYs Purc Qty]] = 0,
    "",
    MAX(
        IF(
            (YEAR(tbl_orders[InvoiceDate]) &lt;= $E$2-1) *
            (tbl_orders[Facility] = tbl_targeted_CustomerList[[#This Row],[Facility]]) *
            (tbl_orders[Product] = tbl_targeted_CustomerList[[#This Row],[Products]]),
            tbl_orders[InvoiceDate]
        )
    )
)</f>
        <v>45230</v>
      </c>
      <c r="T51" s="61">
        <f>IFERROR(tbl_targeted_CustomerList[[#This Row],[2024 Allocation]]/tbl_targeted_CustomerList[[#This Row],[PYs Rec Qty]]-1,"")</f>
        <v>0.5</v>
      </c>
      <c r="U51" s="61">
        <f>_xlfn.IFNA(
tbl_targeted_CustomerList[[#This Row],[2024 Allocation]]/INDEX(tbl_Territory_PlanSummary[2024 Target],MATCH(tbl_targeted_CustomerList[[#This Row],[Products]],tbl_Territory_PlanSummary[SKUs],0)),
"")</f>
        <v>1.3333333333333334E-2</v>
      </c>
      <c r="V51" s="61" t="str">
        <f>IF(
    tbl_targeted_CustomerList[[#This Row],[PYs Rec Qty]]=0,"Introduce",
    IF(tbl_targeted_CustomerList[[#This Row],[2024 Allocation]]&gt;tbl_targeted_CustomerList[[#This Row],[PYs Rec Qty]],"Grow", "Defend")
)</f>
        <v>Grow</v>
      </c>
      <c r="W51" s="60" cm="1">
        <f t="array" ref="W5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12.834224598930481</v>
      </c>
      <c r="X51" s="60" cm="1">
        <f t="array" ref="X5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6.4171122994652405</v>
      </c>
      <c r="Y51" s="241" cm="1">
        <f t="array" ref="Y51">IF(
    tbl_targeted_CustomerList[[#This Row],[Rec Total Qty]] = 0,
    "",
    MAX(
        IF(
            (tbl_orders[Facility] = tbl_targeted_CustomerList[[#This Row],[Facility]]) *
            (tbl_orders[Product] = tbl_targeted_CustomerList[[#This Row],[Products]]),
            tbl_orders[InvoiceDate]
        )
    )
)</f>
        <v>45341</v>
      </c>
      <c r="Z51" s="3" cm="1">
        <f t="array" ref="Z5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51" s="106">
        <f>IFERROR(tbl_targeted_CustomerList[[#This Row],[Last Purc Date]]+
ROUND(tbl_targeted_CustomerList[[#This Row],[Last Purchase Qty]]/tbl_targeted_CustomerList[[#This Row],[My Run Rate]]*30,0),"")</f>
        <v>45435</v>
      </c>
      <c r="AB51" s="2"/>
      <c r="AC51" s="2"/>
    </row>
    <row r="52" spans="1:29" x14ac:dyDescent="0.7">
      <c r="A52" s="2" t="str">
        <f>_xlfn.IFNA(INDEX(tbl_Customers[Facility Type], MATCH(tbl_targeted_CustomerList[[#This Row],[Facility]],tbl_Customers[Facility],0)),"")</f>
        <v>Private Hospitals</v>
      </c>
      <c r="B52" s="2" t="str">
        <f>_xlfn.IFNA(INDEX(tbl_Customers[Territory], MATCH(tbl_targeted_CustomerList[[#This Row],[Facility]],tbl_Customers[Facility],0)),"")</f>
        <v>Tema - Main</v>
      </c>
      <c r="C52" s="2">
        <f>SUBTOTAL(3,tbl_targeted_CustomerList[[#This Row],[Facility]])</f>
        <v>1</v>
      </c>
      <c r="D52" s="160" t="s">
        <v>133</v>
      </c>
      <c r="E52" s="160" t="s">
        <v>36</v>
      </c>
      <c r="F52" s="3">
        <f>SUMIFS(
     tbl_orders[Purchased_Qty],
     tbl_orders[Facility],tbl_targeted_CustomerList[[#This Row],[Facility]],
     tbl_orders[Product],tbl_targeted_CustomerList[[#This Row],[Products]])</f>
        <v>20</v>
      </c>
      <c r="G52" s="3">
        <f>SUMIFS(
     tbl_orders[Qty_],
     tbl_orders[Facility],tbl_targeted_CustomerList[[#This Row],[Facility]],
     tbl_orders[Product],tbl_targeted_CustomerList[[#This Row],[Products]])</f>
        <v>20</v>
      </c>
      <c r="H52" s="3">
        <f>SUMIFS(
    tbl_orders[Purchased_Qty],
    tbl_orders[Facility], tbl_targeted_CustomerList[[#This Row],[Facility]],
    tbl_orders[Product], tbl_targeted_CustomerList[[#This Row],[Products]],
    tbl_orders[Year], "&lt;="&amp;$E$2-1
)</f>
        <v>10</v>
      </c>
      <c r="I52" s="3">
        <f>SUMIFS(
     tbl_orders[Qty_],
     tbl_orders[Facility], tbl_targeted_CustomerList[[#This Row],[Facility]],
     tbl_orders[Product],tbl_targeted_CustomerList[[#This Row],[Products]],
     tbl_orders[Year],"&lt;="&amp;$E$2-1
)</f>
        <v>10</v>
      </c>
      <c r="J52" s="60" t="str" cm="1">
        <f t="array" ref="J5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52" s="60" t="str" cm="1">
        <f t="array" ref="K5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52" s="60">
        <f>IFERROR(IF(
     tbl_targeted_CustomerList[[#This Row],[PYs Run Rate]]="-", tbl_targeted_CustomerList[[#This Row],[PYs Rec Qty]],  tbl_targeted_CustomerList[[#This Row],[My PYs Run Rate]]*$E$4
), "")</f>
        <v>10</v>
      </c>
      <c r="M52"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v>
      </c>
      <c r="N52" s="161">
        <v>50</v>
      </c>
      <c r="O52"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17.109375</v>
      </c>
      <c r="P52" s="3">
        <f>SUMIFS(
     tbl_orders[Qty_],
     tbl_orders[Facility], tbl_targeted_CustomerList[[#This Row],[Facility]],
     tbl_orders[Product],tbl_targeted_CustomerList[[#This Row],[Products]],
     tbl_orders[Year],2024
)</f>
        <v>10</v>
      </c>
      <c r="Q52" s="196">
        <f>tbl_targeted_CustomerList[[#This Row],[2024 Achieved]]/tbl_targeted_CustomerList[[#This Row],[2024 Allocation]]</f>
        <v>0.2</v>
      </c>
      <c r="R52" s="106">
        <f>IF(tbl_targeted_CustomerList[[#This Row],[PYs Purc Qty]] = 0, "",
    _xlfn.MINIFS(tbl_orders[InvoiceDate],
        tbl_orders[Facility], tbl_targeted_CustomerList[[#This Row],[Facility]],
        tbl_orders[Product], tbl_targeted_CustomerList[[#This Row],[Products]])
)</f>
        <v>45182</v>
      </c>
      <c r="S52" s="106" cm="1">
        <f t="array" ref="S52">IF(
    tbl_targeted_CustomerList[[#This Row],[PYs Purc Qty]] = 0,
    "",
    MAX(
        IF(
            (YEAR(tbl_orders[InvoiceDate]) &lt;= $E$2-1) *
            (tbl_orders[Facility] = tbl_targeted_CustomerList[[#This Row],[Facility]]) *
            (tbl_orders[Product] = tbl_targeted_CustomerList[[#This Row],[Products]]),
            tbl_orders[InvoiceDate]
        )
    )
)</f>
        <v>45182</v>
      </c>
      <c r="T52" s="61">
        <f>IFERROR(tbl_targeted_CustomerList[[#This Row],[2024 Allocation]]/tbl_targeted_CustomerList[[#This Row],[PYs Rec Qty]]-1,"")</f>
        <v>4</v>
      </c>
      <c r="U52" s="61">
        <f>_xlfn.IFNA(
tbl_targeted_CustomerList[[#This Row],[2024 Allocation]]/INDEX(tbl_Territory_PlanSummary[2024 Target],MATCH(tbl_targeted_CustomerList[[#This Row],[Products]],tbl_Territory_PlanSummary[SKUs],0)),
"")</f>
        <v>7.575757575757576E-3</v>
      </c>
      <c r="V52" s="61" t="str">
        <f>IF(
    tbl_targeted_CustomerList[[#This Row],[PYs Rec Qty]]=0,"Introduce",
    IF(tbl_targeted_CustomerList[[#This Row],[2024 Allocation]]&gt;tbl_targeted_CustomerList[[#This Row],[PYs Rec Qty]],"Grow", "Defend")
)</f>
        <v>Grow</v>
      </c>
      <c r="W52" s="60" cm="1">
        <f t="array" ref="W5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2.34375</v>
      </c>
      <c r="X52" s="60" cm="1">
        <f t="array" ref="X5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2.34375</v>
      </c>
      <c r="Y52" s="241" cm="1">
        <f t="array" ref="Y52">IF(
    tbl_targeted_CustomerList[[#This Row],[Rec Total Qty]] = 0,
    "",
    MAX(
        IF(
            (tbl_orders[Facility] = tbl_targeted_CustomerList[[#This Row],[Facility]]) *
            (tbl_orders[Product] = tbl_targeted_CustomerList[[#This Row],[Products]]),
            tbl_orders[InvoiceDate]
        )
    )
)</f>
        <v>45310</v>
      </c>
      <c r="Z52" s="3" cm="1">
        <f t="array" ref="Z5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52" s="106">
        <f>IFERROR(tbl_targeted_CustomerList[[#This Row],[Last Purc Date]]+
ROUND(tbl_targeted_CustomerList[[#This Row],[Last Purchase Qty]]/tbl_targeted_CustomerList[[#This Row],[My Run Rate]]*30,0),"")</f>
        <v>45438</v>
      </c>
      <c r="AB52" s="2"/>
      <c r="AC52" s="2"/>
    </row>
    <row r="53" spans="1:29" x14ac:dyDescent="0.7">
      <c r="A53" s="2" t="str">
        <f>_xlfn.IFNA(INDEX(tbl_Customers[Facility Type], MATCH(tbl_targeted_CustomerList[[#This Row],[Facility]],tbl_Customers[Facility],0)),"")</f>
        <v>Private Hospitals</v>
      </c>
      <c r="B53" s="2" t="str">
        <f>_xlfn.IFNA(INDEX(tbl_Customers[Territory], MATCH(tbl_targeted_CustomerList[[#This Row],[Facility]],tbl_Customers[Facility],0)),"")</f>
        <v>_Out Station</v>
      </c>
      <c r="C53" s="2">
        <f>SUBTOTAL(3,tbl_targeted_CustomerList[[#This Row],[Facility]])</f>
        <v>1</v>
      </c>
      <c r="D53" s="160" t="s">
        <v>106</v>
      </c>
      <c r="E53" s="160" t="s">
        <v>101</v>
      </c>
      <c r="F53" s="3">
        <f>SUMIFS(
     tbl_orders[Purchased_Qty],
     tbl_orders[Facility],tbl_targeted_CustomerList[[#This Row],[Facility]],
     tbl_orders[Product],tbl_targeted_CustomerList[[#This Row],[Products]])</f>
        <v>2740</v>
      </c>
      <c r="G53" s="3">
        <f>SUMIFS(
     tbl_orders[Qty_],
     tbl_orders[Facility],tbl_targeted_CustomerList[[#This Row],[Facility]],
     tbl_orders[Product],tbl_targeted_CustomerList[[#This Row],[Products]])</f>
        <v>2140</v>
      </c>
      <c r="H53" s="3">
        <f>SUMIFS(
    tbl_orders[Purchased_Qty],
    tbl_orders[Facility], tbl_targeted_CustomerList[[#This Row],[Facility]],
    tbl_orders[Product], tbl_targeted_CustomerList[[#This Row],[Products]],
    tbl_orders[Year], "&lt;="&amp;$E$2-1
)</f>
        <v>2100</v>
      </c>
      <c r="I53" s="3">
        <f>SUMIFS(
     tbl_orders[Qty_],
     tbl_orders[Facility], tbl_targeted_CustomerList[[#This Row],[Facility]],
     tbl_orders[Product],tbl_targeted_CustomerList[[#This Row],[Products]],
     tbl_orders[Year],"&lt;="&amp;$E$2-1
)</f>
        <v>1500</v>
      </c>
      <c r="J53" s="60" cm="1">
        <f t="array" ref="J5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200.89285714285714</v>
      </c>
      <c r="K53" s="60" cm="1">
        <f t="array" ref="K5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120.53571428571428</v>
      </c>
      <c r="L53" s="60">
        <f>IFERROR(IF(
     tbl_targeted_CustomerList[[#This Row],[PYs Run Rate]]="-", tbl_targeted_CustomerList[[#This Row],[PYs Rec Qty]],  tbl_targeted_CustomerList[[#This Row],[My PYs Run Rate]]*$E$4
), "")</f>
        <v>1446.4285714285713</v>
      </c>
      <c r="M53"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855.80357142857133</v>
      </c>
      <c r="N53" s="161">
        <v>2500</v>
      </c>
      <c r="O53"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915.47277936962746</v>
      </c>
      <c r="P53" s="3">
        <f>SUMIFS(
     tbl_orders[Qty_],
     tbl_orders[Facility], tbl_targeted_CustomerList[[#This Row],[Facility]],
     tbl_orders[Product],tbl_targeted_CustomerList[[#This Row],[Products]],
     tbl_orders[Year],2024
)</f>
        <v>640</v>
      </c>
      <c r="Q53" s="196">
        <f>tbl_targeted_CustomerList[[#This Row],[2024 Achieved]]/tbl_targeted_CustomerList[[#This Row],[2024 Allocation]]</f>
        <v>0.25600000000000001</v>
      </c>
      <c r="R53" s="106">
        <f>IF(tbl_targeted_CustomerList[[#This Row],[PYs Purc Qty]] = 0, "",
    _xlfn.MINIFS(tbl_orders[InvoiceDate],
        tbl_orders[Facility], tbl_targeted_CustomerList[[#This Row],[Facility]],
        tbl_orders[Product], tbl_targeted_CustomerList[[#This Row],[Products]])
)</f>
        <v>44946</v>
      </c>
      <c r="S53" s="106" cm="1">
        <f t="array" ref="S53">IF(
    tbl_targeted_CustomerList[[#This Row],[PYs Purc Qty]] = 0,
    "",
    MAX(
        IF(
            (YEAR(tbl_orders[InvoiceDate]) &lt;= $E$2-1) *
            (tbl_orders[Facility] = tbl_targeted_CustomerList[[#This Row],[Facility]]) *
            (tbl_orders[Product] = tbl_targeted_CustomerList[[#This Row],[Products]]),
            tbl_orders[InvoiceDate]
        )
    )
)</f>
        <v>45170</v>
      </c>
      <c r="T53" s="61">
        <f>IFERROR(tbl_targeted_CustomerList[[#This Row],[2024 Allocation]]/tbl_targeted_CustomerList[[#This Row],[PYs Rec Qty]]-1,"")</f>
        <v>0.66666666666666674</v>
      </c>
      <c r="U53" s="61">
        <f>_xlfn.IFNA(
tbl_targeted_CustomerList[[#This Row],[2024 Allocation]]/INDEX(tbl_Territory_PlanSummary[2024 Target],MATCH(tbl_targeted_CustomerList[[#This Row],[Products]],tbl_Territory_PlanSummary[SKUs],0)),
"")</f>
        <v>0.3843788437884379</v>
      </c>
      <c r="V53" s="61" t="str">
        <f>IF(
    tbl_targeted_CustomerList[[#This Row],[PYs Rec Qty]]=0,"Introduce",
    IF(tbl_targeted_CustomerList[[#This Row],[2024 Allocation]]&gt;tbl_targeted_CustomerList[[#This Row],[PYs Rec Qty]],"Grow", "Defend")
)</f>
        <v>Grow</v>
      </c>
      <c r="W53" s="60" cm="1">
        <f t="array" ref="W5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180.51575931232094</v>
      </c>
      <c r="X53" s="60" cm="1">
        <f t="array" ref="X5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128.93982808022923</v>
      </c>
      <c r="Y53" s="241" cm="1">
        <f t="array" ref="Y53">IF(
    tbl_targeted_CustomerList[[#This Row],[Rec Total Qty]] = 0,
    "",
    MAX(
        IF(
            (tbl_orders[Facility] = tbl_targeted_CustomerList[[#This Row],[Facility]]) *
            (tbl_orders[Product] = tbl_targeted_CustomerList[[#This Row],[Products]]),
            tbl_orders[InvoiceDate]
        )
    )
)</f>
        <v>45295</v>
      </c>
      <c r="Z53" s="3" cm="1">
        <f t="array" ref="Z5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640</v>
      </c>
      <c r="AA53" s="106">
        <f>IFERROR(tbl_targeted_CustomerList[[#This Row],[Last Purc Date]]+
ROUND(tbl_targeted_CustomerList[[#This Row],[Last Purchase Qty]]/tbl_targeted_CustomerList[[#This Row],[My Run Rate]]*30,0),"")</f>
        <v>45444</v>
      </c>
      <c r="AB53" s="2"/>
      <c r="AC53" s="2"/>
    </row>
    <row r="54" spans="1:29" x14ac:dyDescent="0.7">
      <c r="A54" s="2" t="str">
        <f>_xlfn.IFNA(INDEX(tbl_Customers[Facility Type], MATCH(tbl_targeted_CustomerList[[#This Row],[Facility]],tbl_Customers[Facility],0)),"")</f>
        <v>Wholesale Pharmacies</v>
      </c>
      <c r="B54" s="2" t="str">
        <f>_xlfn.IFNA(INDEX(tbl_Customers[Territory], MATCH(tbl_targeted_CustomerList[[#This Row],[Facility]],tbl_Customers[Facility],0)),"")</f>
        <v>Spintex_Sakumono</v>
      </c>
      <c r="C54" s="2">
        <f>SUBTOTAL(3,tbl_targeted_CustomerList[[#This Row],[Facility]])</f>
        <v>1</v>
      </c>
      <c r="D54" s="160" t="s">
        <v>199</v>
      </c>
      <c r="E54" s="160" t="s">
        <v>102</v>
      </c>
      <c r="F54" s="3">
        <f>SUMIFS(
     tbl_orders[Purchased_Qty],
     tbl_orders[Facility],tbl_targeted_CustomerList[[#This Row],[Facility]],
     tbl_orders[Product],tbl_targeted_CustomerList[[#This Row],[Products]])</f>
        <v>1324</v>
      </c>
      <c r="G54" s="3">
        <f>SUMIFS(
     tbl_orders[Qty_],
     tbl_orders[Facility],tbl_targeted_CustomerList[[#This Row],[Facility]],
     tbl_orders[Product],tbl_targeted_CustomerList[[#This Row],[Products]])</f>
        <v>662</v>
      </c>
      <c r="H54" s="3">
        <f>SUMIFS(
    tbl_orders[Purchased_Qty],
    tbl_orders[Facility], tbl_targeted_CustomerList[[#This Row],[Facility]],
    tbl_orders[Product], tbl_targeted_CustomerList[[#This Row],[Products]],
    tbl_orders[Year], "&lt;="&amp;$E$2-1
)</f>
        <v>988</v>
      </c>
      <c r="I54" s="3">
        <f>SUMIFS(
     tbl_orders[Qty_],
     tbl_orders[Facility], tbl_targeted_CustomerList[[#This Row],[Facility]],
     tbl_orders[Product],tbl_targeted_CustomerList[[#This Row],[Products]],
     tbl_orders[Year],"&lt;="&amp;$E$2-1
)</f>
        <v>494</v>
      </c>
      <c r="J54" s="60" cm="1">
        <f t="array" ref="J5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75.302013422818789</v>
      </c>
      <c r="K54" s="60" cm="1">
        <f t="array" ref="K5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37.651006711409394</v>
      </c>
      <c r="L54" s="60">
        <f>IFERROR(IF(
     tbl_targeted_CustomerList[[#This Row],[PYs Run Rate]]="-", tbl_targeted_CustomerList[[#This Row],[PYs Rec Qty]],  tbl_targeted_CustomerList[[#This Row],[My PYs Run Rate]]*$E$4
), "")</f>
        <v>451.81208053691273</v>
      </c>
      <c r="M54"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266.06711409395973</v>
      </c>
      <c r="N54" s="161">
        <v>600</v>
      </c>
      <c r="O54"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288.5068870523416</v>
      </c>
      <c r="P54" s="3">
        <f>SUMIFS(
     tbl_orders[Qty_],
     tbl_orders[Facility], tbl_targeted_CustomerList[[#This Row],[Facility]],
     tbl_orders[Product],tbl_targeted_CustomerList[[#This Row],[Products]],
     tbl_orders[Year],2024
)</f>
        <v>168</v>
      </c>
      <c r="Q54" s="196">
        <f>tbl_targeted_CustomerList[[#This Row],[2024 Achieved]]/tbl_targeted_CustomerList[[#This Row],[2024 Allocation]]</f>
        <v>0.28000000000000003</v>
      </c>
      <c r="R54" s="106">
        <f>IF(tbl_targeted_CustomerList[[#This Row],[PYs Purc Qty]] = 0, "",
    _xlfn.MINIFS(tbl_orders[InvoiceDate],
        tbl_orders[Facility], tbl_targeted_CustomerList[[#This Row],[Facility]],
        tbl_orders[Product], tbl_targeted_CustomerList[[#This Row],[Products]])
)</f>
        <v>44959</v>
      </c>
      <c r="S54" s="106" cm="1">
        <f t="array" ref="S54">IF(
    tbl_targeted_CustomerList[[#This Row],[PYs Purc Qty]] = 0,
    "",
    MAX(
        IF(
            (YEAR(tbl_orders[InvoiceDate]) &lt;= $E$2-1) *
            (tbl_orders[Facility] = tbl_targeted_CustomerList[[#This Row],[Facility]]) *
            (tbl_orders[Product] = tbl_targeted_CustomerList[[#This Row],[Products]]),
            tbl_orders[InvoiceDate]
        )
    )
)</f>
        <v>45257</v>
      </c>
      <c r="T54" s="61">
        <f>IFERROR(tbl_targeted_CustomerList[[#This Row],[2024 Allocation]]/tbl_targeted_CustomerList[[#This Row],[PYs Rec Qty]]-1,"")</f>
        <v>0.21457489878542502</v>
      </c>
      <c r="U54" s="61">
        <f>_xlfn.IFNA(
tbl_targeted_CustomerList[[#This Row],[2024 Allocation]]/INDEX(tbl_Territory_PlanSummary[2024 Target],MATCH(tbl_targeted_CustomerList[[#This Row],[Products]],tbl_Territory_PlanSummary[SKUs],0)),
"")</f>
        <v>6.6666666666666666E-2</v>
      </c>
      <c r="V54" s="61" t="str">
        <f>IF(
    tbl_targeted_CustomerList[[#This Row],[PYs Rec Qty]]=0,"Introduce",
    IF(tbl_targeted_CustomerList[[#This Row],[2024 Allocation]]&gt;tbl_targeted_CustomerList[[#This Row],[PYs Rec Qty]],"Grow", "Defend")
)</f>
        <v>Grow</v>
      </c>
      <c r="W54" s="60" cm="1">
        <f t="array" ref="W5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81.652892561983478</v>
      </c>
      <c r="X54" s="60" cm="1">
        <f t="array" ref="X5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40.826446280991739</v>
      </c>
      <c r="Y54" s="241" cm="1">
        <f t="array" ref="Y54">IF(
    tbl_targeted_CustomerList[[#This Row],[Rec Total Qty]] = 0,
    "",
    MAX(
        IF(
            (tbl_orders[Facility] = tbl_targeted_CustomerList[[#This Row],[Facility]]) *
            (tbl_orders[Product] = tbl_targeted_CustomerList[[#This Row],[Products]]),
            tbl_orders[InvoiceDate]
        )
    )
)</f>
        <v>45322</v>
      </c>
      <c r="Z54" s="3" cm="1">
        <f t="array" ref="Z5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168</v>
      </c>
      <c r="AA54" s="106">
        <f>IFERROR(tbl_targeted_CustomerList[[#This Row],[Last Purc Date]]+
ROUND(tbl_targeted_CustomerList[[#This Row],[Last Purchase Qty]]/tbl_targeted_CustomerList[[#This Row],[My Run Rate]]*30,0),"")</f>
        <v>45445</v>
      </c>
      <c r="AB54" s="2"/>
      <c r="AC54" s="2"/>
    </row>
    <row r="55" spans="1:29" x14ac:dyDescent="0.7">
      <c r="A55" s="2" t="str">
        <f>_xlfn.IFNA(INDEX(tbl_Customers[Facility Type], MATCH(tbl_targeted_CustomerList[[#This Row],[Facility]],tbl_Customers[Facility],0)),"")</f>
        <v>Retail Pharmacies</v>
      </c>
      <c r="B55" s="2" t="str">
        <f>_xlfn.IFNA(INDEX(tbl_Customers[Territory], MATCH(tbl_targeted_CustomerList[[#This Row],[Facility]],tbl_Customers[Facility],0)),"")</f>
        <v>Tema - Main</v>
      </c>
      <c r="C55" s="2">
        <f>SUBTOTAL(3,tbl_targeted_CustomerList[[#This Row],[Facility]])</f>
        <v>1</v>
      </c>
      <c r="D55" s="160" t="s">
        <v>96</v>
      </c>
      <c r="E55" s="160" t="s">
        <v>36</v>
      </c>
      <c r="F55" s="3">
        <f>SUMIFS(
     tbl_orders[Purchased_Qty],
     tbl_orders[Facility],tbl_targeted_CustomerList[[#This Row],[Facility]],
     tbl_orders[Product],tbl_targeted_CustomerList[[#This Row],[Products]])</f>
        <v>162</v>
      </c>
      <c r="G55" s="3">
        <f>SUMIFS(
     tbl_orders[Qty_],
     tbl_orders[Facility],tbl_targeted_CustomerList[[#This Row],[Facility]],
     tbl_orders[Product],tbl_targeted_CustomerList[[#This Row],[Products]])</f>
        <v>86</v>
      </c>
      <c r="H55" s="3">
        <f>SUMIFS(
    tbl_orders[Purchased_Qty],
    tbl_orders[Facility], tbl_targeted_CustomerList[[#This Row],[Facility]],
    tbl_orders[Product], tbl_targeted_CustomerList[[#This Row],[Products]],
    tbl_orders[Year], "&lt;="&amp;$E$2-1
)</f>
        <v>102</v>
      </c>
      <c r="I55" s="3">
        <f>SUMIFS(
     tbl_orders[Qty_],
     tbl_orders[Facility], tbl_targeted_CustomerList[[#This Row],[Facility]],
     tbl_orders[Product],tbl_targeted_CustomerList[[#This Row],[Products]],
     tbl_orders[Year],"&lt;="&amp;$E$2-1
)</f>
        <v>51</v>
      </c>
      <c r="J55" s="60" cm="1">
        <f t="array" ref="J5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13.227272727272728</v>
      </c>
      <c r="K55" s="60" cm="1">
        <f t="array" ref="K5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6.6818181818181817</v>
      </c>
      <c r="L55" s="60">
        <f>IFERROR(IF(
     tbl_targeted_CustomerList[[#This Row],[PYs Run Rate]]="-", tbl_targeted_CustomerList[[#This Row],[PYs Rec Qty]],  tbl_targeted_CustomerList[[#This Row],[My PYs Run Rate]]*$E$4
), "")</f>
        <v>80.181818181818187</v>
      </c>
      <c r="M55"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46.995454545454542</v>
      </c>
      <c r="N55" s="161">
        <v>100</v>
      </c>
      <c r="O55"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45.967857142857142</v>
      </c>
      <c r="P55" s="3">
        <f>SUMIFS(
     tbl_orders[Qty_],
     tbl_orders[Facility], tbl_targeted_CustomerList[[#This Row],[Facility]],
     tbl_orders[Product],tbl_targeted_CustomerList[[#This Row],[Products]],
     tbl_orders[Year],2024
)</f>
        <v>35</v>
      </c>
      <c r="Q55" s="196">
        <f>tbl_targeted_CustomerList[[#This Row],[2024 Achieved]]/tbl_targeted_CustomerList[[#This Row],[2024 Allocation]]</f>
        <v>0.35</v>
      </c>
      <c r="R55" s="106">
        <f>IF(tbl_targeted_CustomerList[[#This Row],[PYs Purc Qty]] = 0, "",
    _xlfn.MINIFS(tbl_orders[InvoiceDate],
        tbl_orders[Facility], tbl_targeted_CustomerList[[#This Row],[Facility]],
        tbl_orders[Product], tbl_targeted_CustomerList[[#This Row],[Products]])
)</f>
        <v>45051</v>
      </c>
      <c r="S55" s="106" cm="1">
        <f t="array" ref="S55">IF(
    tbl_targeted_CustomerList[[#This Row],[PYs Purc Qty]] = 0,
    "",
    MAX(
        IF(
            (YEAR(tbl_orders[InvoiceDate]) &lt;= $E$2-1) *
            (tbl_orders[Facility] = tbl_targeted_CustomerList[[#This Row],[Facility]]) *
            (tbl_orders[Product] = tbl_targeted_CustomerList[[#This Row],[Products]]),
            tbl_orders[InvoiceDate]
        )
    )
)</f>
        <v>45271</v>
      </c>
      <c r="T55" s="61">
        <f>IFERROR(tbl_targeted_CustomerList[[#This Row],[2024 Allocation]]/tbl_targeted_CustomerList[[#This Row],[PYs Rec Qty]]-1,"")</f>
        <v>0.96078431372549011</v>
      </c>
      <c r="U55" s="61">
        <f>_xlfn.IFNA(
tbl_targeted_CustomerList[[#This Row],[2024 Allocation]]/INDEX(tbl_Territory_PlanSummary[2024 Target],MATCH(tbl_targeted_CustomerList[[#This Row],[Products]],tbl_Territory_PlanSummary[SKUs],0)),
"")</f>
        <v>1.5151515151515152E-2</v>
      </c>
      <c r="V55" s="61" t="str">
        <f>IF(
    tbl_targeted_CustomerList[[#This Row],[PYs Rec Qty]]=0,"Introduce",
    IF(tbl_targeted_CustomerList[[#This Row],[2024 Allocation]]&gt;tbl_targeted_CustomerList[[#This Row],[PYs Rec Qty]],"Grow", "Defend")
)</f>
        <v>Grow</v>
      </c>
      <c r="W55" s="60" cm="1">
        <f t="array" ref="W5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12</v>
      </c>
      <c r="X55" s="60" cm="1">
        <f t="array" ref="X5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6.5357142857142856</v>
      </c>
      <c r="Y55" s="241" cm="1">
        <f t="array" ref="Y55">IF(
    tbl_targeted_CustomerList[[#This Row],[Rec Total Qty]] = 0,
    "",
    MAX(
        IF(
            (tbl_orders[Facility] = tbl_targeted_CustomerList[[#This Row],[Facility]]) *
            (tbl_orders[Product] = tbl_targeted_CustomerList[[#This Row],[Products]]),
            tbl_orders[InvoiceDate]
        )
    )
)</f>
        <v>45331</v>
      </c>
      <c r="Z55" s="3" cm="1">
        <f t="array" ref="Z5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25</v>
      </c>
      <c r="AA55" s="106">
        <f>IFERROR(tbl_targeted_CustomerList[[#This Row],[Last Purc Date]]+
ROUND(tbl_targeted_CustomerList[[#This Row],[Last Purchase Qty]]/tbl_targeted_CustomerList[[#This Row],[My Run Rate]]*30,0),"")</f>
        <v>45446</v>
      </c>
      <c r="AB55" s="2"/>
      <c r="AC55" s="2"/>
    </row>
    <row r="56" spans="1:29" x14ac:dyDescent="0.7">
      <c r="A56" s="2" t="str">
        <f>_xlfn.IFNA(INDEX(tbl_Customers[Facility Type], MATCH(tbl_targeted_CustomerList[[#This Row],[Facility]],tbl_Customers[Facility],0)),"")</f>
        <v>Public Hospitals</v>
      </c>
      <c r="B56" s="2" t="str">
        <f>_xlfn.IFNA(INDEX(tbl_Customers[Territory], MATCH(tbl_targeted_CustomerList[[#This Row],[Facility]],tbl_Customers[Facility],0)),"")</f>
        <v>_Out Station</v>
      </c>
      <c r="C56" s="2">
        <f>SUBTOTAL(3,tbl_targeted_CustomerList[[#This Row],[Facility]])</f>
        <v>1</v>
      </c>
      <c r="D56" s="160" t="s">
        <v>153</v>
      </c>
      <c r="E56" s="160" t="s">
        <v>102</v>
      </c>
      <c r="F56" s="3">
        <f>SUMIFS(
     tbl_orders[Purchased_Qty],
     tbl_orders[Facility],tbl_targeted_CustomerList[[#This Row],[Facility]],
     tbl_orders[Product],tbl_targeted_CustomerList[[#This Row],[Products]])</f>
        <v>140</v>
      </c>
      <c r="G56" s="3">
        <f>SUMIFS(
     tbl_orders[Qty_],
     tbl_orders[Facility],tbl_targeted_CustomerList[[#This Row],[Facility]],
     tbl_orders[Product],tbl_targeted_CustomerList[[#This Row],[Products]])</f>
        <v>100</v>
      </c>
      <c r="H56" s="3">
        <f>SUMIFS(
    tbl_orders[Purchased_Qty],
    tbl_orders[Facility], tbl_targeted_CustomerList[[#This Row],[Facility]],
    tbl_orders[Product], tbl_targeted_CustomerList[[#This Row],[Products]],
    tbl_orders[Year], "&lt;="&amp;$E$2-1
)</f>
        <v>140</v>
      </c>
      <c r="I56" s="3">
        <f>SUMIFS(
     tbl_orders[Qty_],
     tbl_orders[Facility], tbl_targeted_CustomerList[[#This Row],[Facility]],
     tbl_orders[Product],tbl_targeted_CustomerList[[#This Row],[Products]],
     tbl_orders[Year],"&lt;="&amp;$E$2-1
)</f>
        <v>100</v>
      </c>
      <c r="J56" s="60" cm="1">
        <f t="array" ref="J5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10.452961672473867</v>
      </c>
      <c r="K56" s="60" cm="1">
        <f t="array" ref="K5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6.2717770034843205</v>
      </c>
      <c r="L56" s="60">
        <f>IFERROR(IF(
     tbl_targeted_CustomerList[[#This Row],[PYs Run Rate]]="-", tbl_targeted_CustomerList[[#This Row],[PYs Rec Qty]],  tbl_targeted_CustomerList[[#This Row],[My PYs Run Rate]]*$E$4
), "")</f>
        <v>75.261324041811847</v>
      </c>
      <c r="M56"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43.484320557491287</v>
      </c>
      <c r="N56" s="161">
        <v>200</v>
      </c>
      <c r="O56"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43.484320557491287</v>
      </c>
      <c r="P56" s="3">
        <f>SUMIFS(
     tbl_orders[Qty_],
     tbl_orders[Facility], tbl_targeted_CustomerList[[#This Row],[Facility]],
     tbl_orders[Product],tbl_targeted_CustomerList[[#This Row],[Products]],
     tbl_orders[Year],2024
)</f>
        <v>0</v>
      </c>
      <c r="Q56" s="196">
        <f>tbl_targeted_CustomerList[[#This Row],[2024 Achieved]]/tbl_targeted_CustomerList[[#This Row],[2024 Allocation]]</f>
        <v>0</v>
      </c>
      <c r="R56" s="106">
        <f>IF(tbl_targeted_CustomerList[[#This Row],[PYs Purc Qty]] = 0, "",
    _xlfn.MINIFS(tbl_orders[InvoiceDate],
        tbl_orders[Facility], tbl_targeted_CustomerList[[#This Row],[Facility]],
        tbl_orders[Product], tbl_targeted_CustomerList[[#This Row],[Products]])
)</f>
        <v>44971</v>
      </c>
      <c r="S56" s="106" cm="1">
        <f t="array" ref="S56">IF(
    tbl_targeted_CustomerList[[#This Row],[PYs Purc Qty]] = 0,
    "",
    MAX(
        IF(
            (YEAR(tbl_orders[InvoiceDate]) &lt;= $E$2-1) *
            (tbl_orders[Facility] = tbl_targeted_CustomerList[[#This Row],[Facility]]) *
            (tbl_orders[Product] = tbl_targeted_CustomerList[[#This Row],[Products]]),
            tbl_orders[InvoiceDate]
        )
    )
)</f>
        <v>45258</v>
      </c>
      <c r="T56" s="61">
        <f>IFERROR(tbl_targeted_CustomerList[[#This Row],[2024 Allocation]]/tbl_targeted_CustomerList[[#This Row],[PYs Rec Qty]]-1,"")</f>
        <v>1</v>
      </c>
      <c r="U56" s="61">
        <f>_xlfn.IFNA(
tbl_targeted_CustomerList[[#This Row],[2024 Allocation]]/INDEX(tbl_Territory_PlanSummary[2024 Target],MATCH(tbl_targeted_CustomerList[[#This Row],[Products]],tbl_Territory_PlanSummary[SKUs],0)),
"")</f>
        <v>2.2222222222222223E-2</v>
      </c>
      <c r="V56" s="61" t="str">
        <f>IF(
    tbl_targeted_CustomerList[[#This Row],[PYs Rec Qty]]=0,"Introduce",
    IF(tbl_targeted_CustomerList[[#This Row],[2024 Allocation]]&gt;tbl_targeted_CustomerList[[#This Row],[PYs Rec Qty]],"Grow", "Defend")
)</f>
        <v>Grow</v>
      </c>
      <c r="W56" s="60" cm="1">
        <f t="array" ref="W5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10.452961672473867</v>
      </c>
      <c r="X56" s="60" cm="1">
        <f t="array" ref="X5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6.2717770034843205</v>
      </c>
      <c r="Y56" s="241" cm="1">
        <f t="array" ref="Y56">IF(
    tbl_targeted_CustomerList[[#This Row],[Rec Total Qty]] = 0,
    "",
    MAX(
        IF(
            (tbl_orders[Facility] = tbl_targeted_CustomerList[[#This Row],[Facility]]) *
            (tbl_orders[Product] = tbl_targeted_CustomerList[[#This Row],[Products]]),
            tbl_orders[InvoiceDate]
        )
    )
)</f>
        <v>45258</v>
      </c>
      <c r="Z56" s="3" cm="1">
        <f t="array" ref="Z5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40</v>
      </c>
      <c r="AA56" s="106">
        <f>IFERROR(tbl_targeted_CustomerList[[#This Row],[Last Purc Date]]+
ROUND(tbl_targeted_CustomerList[[#This Row],[Last Purchase Qty]]/tbl_targeted_CustomerList[[#This Row],[My Run Rate]]*30,0),"")</f>
        <v>45449</v>
      </c>
      <c r="AB56" s="2"/>
      <c r="AC56" s="2"/>
    </row>
    <row r="57" spans="1:29" x14ac:dyDescent="0.7">
      <c r="A57" s="2" t="str">
        <f>_xlfn.IFNA(INDEX(tbl_Customers[Facility Type], MATCH(tbl_targeted_CustomerList[[#This Row],[Facility]],tbl_Customers[Facility],0)),"")</f>
        <v>Wholesale Pharmacies</v>
      </c>
      <c r="B57" s="2" t="str">
        <f>_xlfn.IFNA(INDEX(tbl_Customers[Territory], MATCH(tbl_targeted_CustomerList[[#This Row],[Facility]],tbl_Customers[Facility],0)),"")</f>
        <v>AirportCity_Dzorwulu</v>
      </c>
      <c r="C57" s="2">
        <f>SUBTOTAL(3,tbl_targeted_CustomerList[[#This Row],[Facility]])</f>
        <v>1</v>
      </c>
      <c r="D57" s="160" t="s">
        <v>197</v>
      </c>
      <c r="E57" s="160" t="s">
        <v>101</v>
      </c>
      <c r="F57" s="3">
        <f>SUMIFS(
     tbl_orders[Purchased_Qty],
     tbl_orders[Facility],tbl_targeted_CustomerList[[#This Row],[Facility]],
     tbl_orders[Product],tbl_targeted_CustomerList[[#This Row],[Products]])</f>
        <v>20</v>
      </c>
      <c r="G57" s="3">
        <f>SUMIFS(
     tbl_orders[Qty_],
     tbl_orders[Facility],tbl_targeted_CustomerList[[#This Row],[Facility]],
     tbl_orders[Product],tbl_targeted_CustomerList[[#This Row],[Products]])</f>
        <v>10</v>
      </c>
      <c r="H57" s="3">
        <f>SUMIFS(
    tbl_orders[Purchased_Qty],
    tbl_orders[Facility], tbl_targeted_CustomerList[[#This Row],[Facility]],
    tbl_orders[Product], tbl_targeted_CustomerList[[#This Row],[Products]],
    tbl_orders[Year], "&lt;="&amp;$E$2-1
)</f>
        <v>10</v>
      </c>
      <c r="I57" s="3">
        <f>SUMIFS(
     tbl_orders[Qty_],
     tbl_orders[Facility], tbl_targeted_CustomerList[[#This Row],[Facility]],
     tbl_orders[Product],tbl_targeted_CustomerList[[#This Row],[Products]],
     tbl_orders[Year],"&lt;="&amp;$E$2-1
)</f>
        <v>5</v>
      </c>
      <c r="J57" s="60" t="str" cm="1">
        <f t="array" ref="J5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57" s="60" t="str" cm="1">
        <f t="array" ref="K5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57" s="60">
        <f>IFERROR(IF(
     tbl_targeted_CustomerList[[#This Row],[PYs Run Rate]]="-", tbl_targeted_CustomerList[[#This Row],[PYs Rec Qty]],  tbl_targeted_CustomerList[[#This Row],[My PYs Run Rate]]*$E$4
), "")</f>
        <v>5</v>
      </c>
      <c r="M5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v>
      </c>
      <c r="N57" s="161">
        <v>50</v>
      </c>
      <c r="O5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9.2342342342342327</v>
      </c>
      <c r="P57" s="3">
        <f>SUMIFS(
     tbl_orders[Qty_],
     tbl_orders[Facility], tbl_targeted_CustomerList[[#This Row],[Facility]],
     tbl_orders[Product],tbl_targeted_CustomerList[[#This Row],[Products]],
     tbl_orders[Year],2024
)</f>
        <v>5</v>
      </c>
      <c r="Q57" s="196">
        <f>tbl_targeted_CustomerList[[#This Row],[2024 Achieved]]/tbl_targeted_CustomerList[[#This Row],[2024 Allocation]]</f>
        <v>0.1</v>
      </c>
      <c r="R57" s="106">
        <f>IF(tbl_targeted_CustomerList[[#This Row],[PYs Purc Qty]] = 0, "",
    _xlfn.MINIFS(tbl_orders[InvoiceDate],
        tbl_orders[Facility], tbl_targeted_CustomerList[[#This Row],[Facility]],
        tbl_orders[Product], tbl_targeted_CustomerList[[#This Row],[Products]])
)</f>
        <v>45230</v>
      </c>
      <c r="S57" s="106" cm="1">
        <f t="array" ref="S57">IF(
    tbl_targeted_CustomerList[[#This Row],[PYs Purc Qty]] = 0,
    "",
    MAX(
        IF(
            (YEAR(tbl_orders[InvoiceDate]) &lt;= $E$2-1) *
            (tbl_orders[Facility] = tbl_targeted_CustomerList[[#This Row],[Facility]]) *
            (tbl_orders[Product] = tbl_targeted_CustomerList[[#This Row],[Products]]),
            tbl_orders[InvoiceDate]
        )
    )
)</f>
        <v>45230</v>
      </c>
      <c r="T57" s="61">
        <f>IFERROR(tbl_targeted_CustomerList[[#This Row],[2024 Allocation]]/tbl_targeted_CustomerList[[#This Row],[PYs Rec Qty]]-1,"")</f>
        <v>9</v>
      </c>
      <c r="U57" s="61">
        <f>_xlfn.IFNA(
tbl_targeted_CustomerList[[#This Row],[2024 Allocation]]/INDEX(tbl_Territory_PlanSummary[2024 Target],MATCH(tbl_targeted_CustomerList[[#This Row],[Products]],tbl_Territory_PlanSummary[SKUs],0)),
"")</f>
        <v>7.6875768757687576E-3</v>
      </c>
      <c r="V57" s="61" t="str">
        <f>IF(
    tbl_targeted_CustomerList[[#This Row],[PYs Rec Qty]]=0,"Introduce",
    IF(tbl_targeted_CustomerList[[#This Row],[2024 Allocation]]&gt;tbl_targeted_CustomerList[[#This Row],[PYs Rec Qty]],"Grow", "Defend")
)</f>
        <v>Grow</v>
      </c>
      <c r="W57" s="60" cm="1">
        <f t="array" ref="W5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2.7027027027027026</v>
      </c>
      <c r="X57" s="60" cm="1">
        <f t="array" ref="X5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1.3513513513513513</v>
      </c>
      <c r="Y57" s="241" cm="1">
        <f t="array" ref="Y57">IF(
    tbl_targeted_CustomerList[[#This Row],[Rec Total Qty]] = 0,
    "",
    MAX(
        IF(
            (tbl_orders[Facility] = tbl_targeted_CustomerList[[#This Row],[Facility]]) *
            (tbl_orders[Product] = tbl_targeted_CustomerList[[#This Row],[Products]]),
            tbl_orders[InvoiceDate]
        )
    )
)</f>
        <v>45341</v>
      </c>
      <c r="Z57" s="3" cm="1">
        <f t="array" ref="Z5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57" s="106">
        <f>IFERROR(tbl_targeted_CustomerList[[#This Row],[Last Purc Date]]+
ROUND(tbl_targeted_CustomerList[[#This Row],[Last Purchase Qty]]/tbl_targeted_CustomerList[[#This Row],[My Run Rate]]*30,0),"")</f>
        <v>45452</v>
      </c>
      <c r="AB57" s="2"/>
      <c r="AC57" s="2"/>
    </row>
    <row r="58" spans="1:29" x14ac:dyDescent="0.7">
      <c r="A58" s="2" t="str">
        <f>_xlfn.IFNA(INDEX(tbl_Customers[Facility Type], MATCH(tbl_targeted_CustomerList[[#This Row],[Facility]],tbl_Customers[Facility],0)),"")</f>
        <v>Public Hospitals</v>
      </c>
      <c r="B58" s="2" t="str">
        <f>_xlfn.IFNA(INDEX(tbl_Customers[Territory], MATCH(tbl_targeted_CustomerList[[#This Row],[Facility]],tbl_Customers[Facility],0)),"")</f>
        <v>Cantonments_Labone</v>
      </c>
      <c r="C58" s="2">
        <f>SUBTOTAL(3,tbl_targeted_CustomerList[[#This Row],[Facility]])</f>
        <v>1</v>
      </c>
      <c r="D58" s="160" t="s">
        <v>82</v>
      </c>
      <c r="E58" s="160" t="s">
        <v>102</v>
      </c>
      <c r="F58" s="3">
        <f>SUMIFS(
     tbl_orders[Purchased_Qty],
     tbl_orders[Facility],tbl_targeted_CustomerList[[#This Row],[Facility]],
     tbl_orders[Product],tbl_targeted_CustomerList[[#This Row],[Products]])</f>
        <v>200</v>
      </c>
      <c r="G58" s="3">
        <f>SUMIFS(
     tbl_orders[Qty_],
     tbl_orders[Facility],tbl_targeted_CustomerList[[#This Row],[Facility]],
     tbl_orders[Product],tbl_targeted_CustomerList[[#This Row],[Products]])</f>
        <v>200</v>
      </c>
      <c r="H58" s="3">
        <f>SUMIFS(
    tbl_orders[Purchased_Qty],
    tbl_orders[Facility], tbl_targeted_CustomerList[[#This Row],[Facility]],
    tbl_orders[Product], tbl_targeted_CustomerList[[#This Row],[Products]],
    tbl_orders[Year], "&lt;="&amp;$E$2-1
)</f>
        <v>100</v>
      </c>
      <c r="I58" s="3">
        <f>SUMIFS(
     tbl_orders[Qty_],
     tbl_orders[Facility], tbl_targeted_CustomerList[[#This Row],[Facility]],
     tbl_orders[Product],tbl_targeted_CustomerList[[#This Row],[Products]],
     tbl_orders[Year],"&lt;="&amp;$E$2-1
)</f>
        <v>100</v>
      </c>
      <c r="J58" s="60" t="str" cm="1">
        <f t="array" ref="J5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58" s="60" t="str" cm="1">
        <f t="array" ref="K5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58" s="60">
        <f>IFERROR(IF(
     tbl_targeted_CustomerList[[#This Row],[PYs Run Rate]]="-", tbl_targeted_CustomerList[[#This Row],[PYs Rec Qty]],  tbl_targeted_CustomerList[[#This Row],[My PYs Run Rate]]*$E$4
), "")</f>
        <v>100</v>
      </c>
      <c r="M5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100</v>
      </c>
      <c r="N58" s="161">
        <v>300</v>
      </c>
      <c r="O5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133.33333333333334</v>
      </c>
      <c r="P58" s="3">
        <f>SUMIFS(
     tbl_orders[Qty_],
     tbl_orders[Facility], tbl_targeted_CustomerList[[#This Row],[Facility]],
     tbl_orders[Product],tbl_targeted_CustomerList[[#This Row],[Products]],
     tbl_orders[Year],2024
)</f>
        <v>100</v>
      </c>
      <c r="Q58" s="196">
        <f>tbl_targeted_CustomerList[[#This Row],[2024 Achieved]]/tbl_targeted_CustomerList[[#This Row],[2024 Allocation]]</f>
        <v>0.33333333333333331</v>
      </c>
      <c r="R58" s="106">
        <f>IF(tbl_targeted_CustomerList[[#This Row],[PYs Purc Qty]] = 0, "",
    _xlfn.MINIFS(tbl_orders[InvoiceDate],
        tbl_orders[Facility], tbl_targeted_CustomerList[[#This Row],[Facility]],
        tbl_orders[Product], tbl_targeted_CustomerList[[#This Row],[Products]])
)</f>
        <v>45147</v>
      </c>
      <c r="S58" s="106" cm="1">
        <f t="array" ref="S58">IF(
    tbl_targeted_CustomerList[[#This Row],[PYs Purc Qty]] = 0,
    "",
    MAX(
        IF(
            (YEAR(tbl_orders[InvoiceDate]) &lt;= $E$2-1) *
            (tbl_orders[Facility] = tbl_targeted_CustomerList[[#This Row],[Facility]]) *
            (tbl_orders[Product] = tbl_targeted_CustomerList[[#This Row],[Products]]),
            tbl_orders[InvoiceDate]
        )
    )
)</f>
        <v>45147</v>
      </c>
      <c r="T58" s="61">
        <f>IFERROR(tbl_targeted_CustomerList[[#This Row],[2024 Allocation]]/tbl_targeted_CustomerList[[#This Row],[PYs Rec Qty]]-1,"")</f>
        <v>2</v>
      </c>
      <c r="U58" s="61">
        <f>_xlfn.IFNA(
tbl_targeted_CustomerList[[#This Row],[2024 Allocation]]/INDEX(tbl_Territory_PlanSummary[2024 Target],MATCH(tbl_targeted_CustomerList[[#This Row],[Products]],tbl_Territory_PlanSummary[SKUs],0)),
"")</f>
        <v>3.3333333333333333E-2</v>
      </c>
      <c r="V58" s="61" t="str">
        <f>IF(
    tbl_targeted_CustomerList[[#This Row],[PYs Rec Qty]]=0,"Introduce",
    IF(tbl_targeted_CustomerList[[#This Row],[2024 Allocation]]&gt;tbl_targeted_CustomerList[[#This Row],[PYs Rec Qty]],"Grow", "Defend")
)</f>
        <v>Grow</v>
      </c>
      <c r="W58" s="60" cm="1">
        <f t="array" ref="W5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19.607843137254903</v>
      </c>
      <c r="X58" s="60" cm="1">
        <f t="array" ref="X5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19.607843137254903</v>
      </c>
      <c r="Y58" s="241" cm="1">
        <f t="array" ref="Y58">IF(
    tbl_targeted_CustomerList[[#This Row],[Rec Total Qty]] = 0,
    "",
    MAX(
        IF(
            (tbl_orders[Facility] = tbl_targeted_CustomerList[[#This Row],[Facility]]) *
            (tbl_orders[Product] = tbl_targeted_CustomerList[[#This Row],[Products]]),
            tbl_orders[InvoiceDate]
        )
    )
)</f>
        <v>45300</v>
      </c>
      <c r="Z58" s="3" cm="1">
        <f t="array" ref="Z5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100</v>
      </c>
      <c r="AA58" s="106">
        <f>IFERROR(tbl_targeted_CustomerList[[#This Row],[Last Purc Date]]+
ROUND(tbl_targeted_CustomerList[[#This Row],[Last Purchase Qty]]/tbl_targeted_CustomerList[[#This Row],[My Run Rate]]*30,0),"")</f>
        <v>45453</v>
      </c>
      <c r="AB58" s="2"/>
      <c r="AC58" s="2"/>
    </row>
    <row r="59" spans="1:29" x14ac:dyDescent="0.7">
      <c r="A59" s="2" t="str">
        <f>_xlfn.IFNA(INDEX(tbl_Customers[Facility Type], MATCH(tbl_targeted_CustomerList[[#This Row],[Facility]],tbl_Customers[Facility],0)),"")</f>
        <v>Public Hospitals</v>
      </c>
      <c r="B59" s="2" t="str">
        <f>_xlfn.IFNA(INDEX(tbl_Customers[Territory], MATCH(tbl_targeted_CustomerList[[#This Row],[Facility]],tbl_Customers[Facility],0)),"")</f>
        <v>Cantonments_Labone</v>
      </c>
      <c r="C59" s="2">
        <f>SUBTOTAL(3,tbl_targeted_CustomerList[[#This Row],[Facility]])</f>
        <v>1</v>
      </c>
      <c r="D59" s="160" t="s">
        <v>147</v>
      </c>
      <c r="E59" s="160" t="s">
        <v>102</v>
      </c>
      <c r="F59" s="3">
        <f>SUMIFS(
     tbl_orders[Purchased_Qty],
     tbl_orders[Facility],tbl_targeted_CustomerList[[#This Row],[Facility]],
     tbl_orders[Product],tbl_targeted_CustomerList[[#This Row],[Products]])</f>
        <v>100</v>
      </c>
      <c r="G59" s="3">
        <f>SUMIFS(
     tbl_orders[Qty_],
     tbl_orders[Facility],tbl_targeted_CustomerList[[#This Row],[Facility]],
     tbl_orders[Product],tbl_targeted_CustomerList[[#This Row],[Products]])</f>
        <v>100</v>
      </c>
      <c r="H59" s="3">
        <f>SUMIFS(
    tbl_orders[Purchased_Qty],
    tbl_orders[Facility], tbl_targeted_CustomerList[[#This Row],[Facility]],
    tbl_orders[Product], tbl_targeted_CustomerList[[#This Row],[Products]],
    tbl_orders[Year], "&lt;="&amp;$E$2-1
)</f>
        <v>100</v>
      </c>
      <c r="I59" s="3">
        <f>SUMIFS(
     tbl_orders[Qty_],
     tbl_orders[Facility], tbl_targeted_CustomerList[[#This Row],[Facility]],
     tbl_orders[Product],tbl_targeted_CustomerList[[#This Row],[Products]],
     tbl_orders[Year],"&lt;="&amp;$E$2-1
)</f>
        <v>100</v>
      </c>
      <c r="J59" s="60" cm="1">
        <f t="array" ref="J5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8.5714285714285712</v>
      </c>
      <c r="K59" s="60" cm="1">
        <f t="array" ref="K5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8.5714285714285712</v>
      </c>
      <c r="L59" s="60">
        <f>IFERROR(IF(
     tbl_targeted_CustomerList[[#This Row],[PYs Run Rate]]="-", tbl_targeted_CustomerList[[#This Row],[PYs Rec Qty]],  tbl_targeted_CustomerList[[#This Row],[My PYs Run Rate]]*$E$4
), "")</f>
        <v>102.85714285714286</v>
      </c>
      <c r="M5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57.428571428571431</v>
      </c>
      <c r="N59" s="161">
        <v>200</v>
      </c>
      <c r="O5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57.428571428571431</v>
      </c>
      <c r="P59" s="3">
        <f>SUMIFS(
     tbl_orders[Qty_],
     tbl_orders[Facility], tbl_targeted_CustomerList[[#This Row],[Facility]],
     tbl_orders[Product],tbl_targeted_CustomerList[[#This Row],[Products]],
     tbl_orders[Year],2024
)</f>
        <v>0</v>
      </c>
      <c r="Q59" s="196">
        <f>tbl_targeted_CustomerList[[#This Row],[2024 Achieved]]/tbl_targeted_CustomerList[[#This Row],[2024 Allocation]]</f>
        <v>0</v>
      </c>
      <c r="R59" s="106">
        <f>IF(tbl_targeted_CustomerList[[#This Row],[PYs Purc Qty]] = 0, "",
    _xlfn.MINIFS(tbl_orders[InvoiceDate],
        tbl_orders[Facility], tbl_targeted_CustomerList[[#This Row],[Facility]],
        tbl_orders[Product], tbl_targeted_CustomerList[[#This Row],[Products]])
)</f>
        <v>45106</v>
      </c>
      <c r="S59" s="106" cm="1">
        <f t="array" ref="S59">IF(
    tbl_targeted_CustomerList[[#This Row],[PYs Purc Qty]] = 0,
    "",
    MAX(
        IF(
            (YEAR(tbl_orders[InvoiceDate]) &lt;= $E$2-1) *
            (tbl_orders[Facility] = tbl_targeted_CustomerList[[#This Row],[Facility]]) *
            (tbl_orders[Product] = tbl_targeted_CustomerList[[#This Row],[Products]]),
            tbl_orders[InvoiceDate]
        )
    )
)</f>
        <v>45281</v>
      </c>
      <c r="T59" s="61">
        <f>IFERROR(tbl_targeted_CustomerList[[#This Row],[2024 Allocation]]/tbl_targeted_CustomerList[[#This Row],[PYs Rec Qty]]-1,"")</f>
        <v>1</v>
      </c>
      <c r="U59" s="61">
        <f>_xlfn.IFNA(
tbl_targeted_CustomerList[[#This Row],[2024 Allocation]]/INDEX(tbl_Territory_PlanSummary[2024 Target],MATCH(tbl_targeted_CustomerList[[#This Row],[Products]],tbl_Territory_PlanSummary[SKUs],0)),
"")</f>
        <v>2.2222222222222223E-2</v>
      </c>
      <c r="V59" s="61" t="str">
        <f>IF(
    tbl_targeted_CustomerList[[#This Row],[PYs Rec Qty]]=0,"Introduce",
    IF(tbl_targeted_CustomerList[[#This Row],[2024 Allocation]]&gt;tbl_targeted_CustomerList[[#This Row],[PYs Rec Qty]],"Grow", "Defend")
)</f>
        <v>Grow</v>
      </c>
      <c r="W59" s="60" cm="1">
        <f t="array" ref="W5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8.5714285714285712</v>
      </c>
      <c r="X59" s="60" cm="1">
        <f t="array" ref="X5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8.5714285714285712</v>
      </c>
      <c r="Y59" s="241" cm="1">
        <f t="array" ref="Y59">IF(
    tbl_targeted_CustomerList[[#This Row],[Rec Total Qty]] = 0,
    "",
    MAX(
        IF(
            (tbl_orders[Facility] = tbl_targeted_CustomerList[[#This Row],[Facility]]) *
            (tbl_orders[Product] = tbl_targeted_CustomerList[[#This Row],[Products]]),
            tbl_orders[InvoiceDate]
        )
    )
)</f>
        <v>45281</v>
      </c>
      <c r="Z59" s="3" cm="1">
        <f t="array" ref="Z5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50</v>
      </c>
      <c r="AA59" s="106">
        <f>IFERROR(tbl_targeted_CustomerList[[#This Row],[Last Purc Date]]+
ROUND(tbl_targeted_CustomerList[[#This Row],[Last Purchase Qty]]/tbl_targeted_CustomerList[[#This Row],[My Run Rate]]*30,0),"")</f>
        <v>45456</v>
      </c>
      <c r="AB59" s="2"/>
      <c r="AC59" s="2"/>
    </row>
    <row r="60" spans="1:29" x14ac:dyDescent="0.7">
      <c r="A60" s="2" t="str">
        <f>_xlfn.IFNA(INDEX(tbl_Customers[Facility Type], MATCH(tbl_targeted_CustomerList[[#This Row],[Facility]],tbl_Customers[Facility],0)),"")</f>
        <v>Public Hospitals</v>
      </c>
      <c r="B60" s="2" t="str">
        <f>_xlfn.IFNA(INDEX(tbl_Customers[Territory], MATCH(tbl_targeted_CustomerList[[#This Row],[Facility]],tbl_Customers[Facility],0)),"")</f>
        <v>_Out Station</v>
      </c>
      <c r="C60" s="2">
        <f>SUBTOTAL(3,tbl_targeted_CustomerList[[#This Row],[Facility]])</f>
        <v>1</v>
      </c>
      <c r="D60" s="160" t="s">
        <v>150</v>
      </c>
      <c r="E60" s="160" t="s">
        <v>36</v>
      </c>
      <c r="F60" s="3">
        <f>SUMIFS(
     tbl_orders[Purchased_Qty],
     tbl_orders[Facility],tbl_targeted_CustomerList[[#This Row],[Facility]],
     tbl_orders[Product],tbl_targeted_CustomerList[[#This Row],[Products]])</f>
        <v>40</v>
      </c>
      <c r="G60" s="3">
        <f>SUMIFS(
     tbl_orders[Qty_],
     tbl_orders[Facility],tbl_targeted_CustomerList[[#This Row],[Facility]],
     tbl_orders[Product],tbl_targeted_CustomerList[[#This Row],[Products]])</f>
        <v>40</v>
      </c>
      <c r="H60" s="3">
        <f>SUMIFS(
    tbl_orders[Purchased_Qty],
    tbl_orders[Facility], tbl_targeted_CustomerList[[#This Row],[Facility]],
    tbl_orders[Product], tbl_targeted_CustomerList[[#This Row],[Products]],
    tbl_orders[Year], "&lt;="&amp;$E$2-1
)</f>
        <v>20</v>
      </c>
      <c r="I60" s="3">
        <f>SUMIFS(
     tbl_orders[Qty_],
     tbl_orders[Facility], tbl_targeted_CustomerList[[#This Row],[Facility]],
     tbl_orders[Product],tbl_targeted_CustomerList[[#This Row],[Products]],
     tbl_orders[Year],"&lt;="&amp;$E$2-1
)</f>
        <v>20</v>
      </c>
      <c r="J60" s="60" t="str" cm="1">
        <f t="array" ref="J6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60" s="60" t="str" cm="1">
        <f t="array" ref="K6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60" s="60">
        <f>IFERROR(IF(
     tbl_targeted_CustomerList[[#This Row],[PYs Run Rate]]="-", tbl_targeted_CustomerList[[#This Row],[PYs Rec Qty]],  tbl_targeted_CustomerList[[#This Row],[My PYs Run Rate]]*$E$4
), "")</f>
        <v>20</v>
      </c>
      <c r="M60"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v>
      </c>
      <c r="N60" s="161">
        <v>200</v>
      </c>
      <c r="O60"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26.216216216216214</v>
      </c>
      <c r="P60" s="3">
        <f>SUMIFS(
     tbl_orders[Qty_],
     tbl_orders[Facility], tbl_targeted_CustomerList[[#This Row],[Facility]],
     tbl_orders[Product],tbl_targeted_CustomerList[[#This Row],[Products]],
     tbl_orders[Year],2024
)</f>
        <v>20</v>
      </c>
      <c r="Q60" s="196">
        <f>tbl_targeted_CustomerList[[#This Row],[2024 Achieved]]/tbl_targeted_CustomerList[[#This Row],[2024 Allocation]]</f>
        <v>0.1</v>
      </c>
      <c r="R60" s="106">
        <f>IF(tbl_targeted_CustomerList[[#This Row],[PYs Purc Qty]] = 0, "",
    _xlfn.MINIFS(tbl_orders[InvoiceDate],
        tbl_orders[Facility], tbl_targeted_CustomerList[[#This Row],[Facility]],
        tbl_orders[Product], tbl_targeted_CustomerList[[#This Row],[Products]])
)</f>
        <v>45167</v>
      </c>
      <c r="S60" s="106" cm="1">
        <f t="array" ref="S60">IF(
    tbl_targeted_CustomerList[[#This Row],[PYs Purc Qty]] = 0,
    "",
    MAX(
        IF(
            (YEAR(tbl_orders[InvoiceDate]) &lt;= $E$2-1) *
            (tbl_orders[Facility] = tbl_targeted_CustomerList[[#This Row],[Facility]]) *
            (tbl_orders[Product] = tbl_targeted_CustomerList[[#This Row],[Products]]),
            tbl_orders[InvoiceDate]
        )
    )
)</f>
        <v>45167</v>
      </c>
      <c r="T60" s="61">
        <f>IFERROR(tbl_targeted_CustomerList[[#This Row],[2024 Allocation]]/tbl_targeted_CustomerList[[#This Row],[PYs Rec Qty]]-1,"")</f>
        <v>9</v>
      </c>
      <c r="U60" s="61">
        <f>_xlfn.IFNA(
tbl_targeted_CustomerList[[#This Row],[2024 Allocation]]/INDEX(tbl_Territory_PlanSummary[2024 Target],MATCH(tbl_targeted_CustomerList[[#This Row],[Products]],tbl_Territory_PlanSummary[SKUs],0)),
"")</f>
        <v>3.0303030303030304E-2</v>
      </c>
      <c r="V60" s="61" t="str">
        <f>IF(
    tbl_targeted_CustomerList[[#This Row],[PYs Rec Qty]]=0,"Introduce",
    IF(tbl_targeted_CustomerList[[#This Row],[2024 Allocation]]&gt;tbl_targeted_CustomerList[[#This Row],[PYs Rec Qty]],"Grow", "Defend")
)</f>
        <v>Grow</v>
      </c>
      <c r="W60" s="60" cm="1">
        <f t="array" ref="W6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4.0540540540540535</v>
      </c>
      <c r="X60" s="60" cm="1">
        <f t="array" ref="X6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4.0540540540540535</v>
      </c>
      <c r="Y60" s="241" cm="1">
        <f t="array" ref="Y60">IF(
    tbl_targeted_CustomerList[[#This Row],[Rec Total Qty]] = 0,
    "",
    MAX(
        IF(
            (tbl_orders[Facility] = tbl_targeted_CustomerList[[#This Row],[Facility]]) *
            (tbl_orders[Product] = tbl_targeted_CustomerList[[#This Row],[Products]]),
            tbl_orders[InvoiceDate]
        )
    )
)</f>
        <v>45315</v>
      </c>
      <c r="Z60" s="3" cm="1">
        <f t="array" ref="Z6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60" s="106">
        <f>IFERROR(tbl_targeted_CustomerList[[#This Row],[Last Purc Date]]+
ROUND(tbl_targeted_CustomerList[[#This Row],[Last Purchase Qty]]/tbl_targeted_CustomerList[[#This Row],[My Run Rate]]*30,0),"")</f>
        <v>45463</v>
      </c>
      <c r="AB60" s="2"/>
      <c r="AC60" s="2"/>
    </row>
    <row r="61" spans="1:29" x14ac:dyDescent="0.7">
      <c r="A61" s="2" t="str">
        <f>_xlfn.IFNA(INDEX(tbl_Customers[Facility Type], MATCH(tbl_targeted_CustomerList[[#This Row],[Facility]],tbl_Customers[Facility],0)),"")</f>
        <v>Wholesale Pharmacies</v>
      </c>
      <c r="B61" s="2" t="str">
        <f>_xlfn.IFNA(INDEX(tbl_Customers[Territory], MATCH(tbl_targeted_CustomerList[[#This Row],[Facility]],tbl_Customers[Facility],0)),"")</f>
        <v>Spintex_Sakumono</v>
      </c>
      <c r="C61" s="2">
        <f>SUBTOTAL(3,tbl_targeted_CustomerList[[#This Row],[Facility]])</f>
        <v>1</v>
      </c>
      <c r="D61" s="160" t="s">
        <v>199</v>
      </c>
      <c r="E61" s="160" t="s">
        <v>101</v>
      </c>
      <c r="F61" s="3">
        <f>SUMIFS(
     tbl_orders[Purchased_Qty],
     tbl_orders[Facility],tbl_targeted_CustomerList[[#This Row],[Facility]],
     tbl_orders[Product],tbl_targeted_CustomerList[[#This Row],[Products]])</f>
        <v>380</v>
      </c>
      <c r="G61" s="3">
        <f>SUMIFS(
     tbl_orders[Qty_],
     tbl_orders[Facility],tbl_targeted_CustomerList[[#This Row],[Facility]],
     tbl_orders[Product],tbl_targeted_CustomerList[[#This Row],[Products]])</f>
        <v>190</v>
      </c>
      <c r="H61" s="3">
        <f>SUMIFS(
    tbl_orders[Purchased_Qty],
    tbl_orders[Facility], tbl_targeted_CustomerList[[#This Row],[Facility]],
    tbl_orders[Product], tbl_targeted_CustomerList[[#This Row],[Products]],
    tbl_orders[Year], "&lt;="&amp;$E$2-1
)</f>
        <v>380</v>
      </c>
      <c r="I61" s="3">
        <f>SUMIFS(
     tbl_orders[Qty_],
     tbl_orders[Facility], tbl_targeted_CustomerList[[#This Row],[Facility]],
     tbl_orders[Product],tbl_targeted_CustomerList[[#This Row],[Products]],
     tbl_orders[Year],"&lt;="&amp;$E$2-1
)</f>
        <v>190</v>
      </c>
      <c r="J61" s="60" cm="1">
        <f t="array" ref="J6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22.14765100671141</v>
      </c>
      <c r="K61" s="60" cm="1">
        <f t="array" ref="K6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11.073825503355705</v>
      </c>
      <c r="L61" s="60">
        <f>IFERROR(IF(
     tbl_targeted_CustomerList[[#This Row],[PYs Run Rate]]="-", tbl_targeted_CustomerList[[#This Row],[PYs Rec Qty]],  tbl_targeted_CustomerList[[#This Row],[My PYs Run Rate]]*$E$4
), "")</f>
        <v>132.88590604026845</v>
      </c>
      <c r="M6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67.550335570469798</v>
      </c>
      <c r="N61" s="161">
        <v>300</v>
      </c>
      <c r="O6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67.550335570469798</v>
      </c>
      <c r="P61" s="3">
        <f>SUMIFS(
     tbl_orders[Qty_],
     tbl_orders[Facility], tbl_targeted_CustomerList[[#This Row],[Facility]],
     tbl_orders[Product],tbl_targeted_CustomerList[[#This Row],[Products]],
     tbl_orders[Year],2024
)</f>
        <v>0</v>
      </c>
      <c r="Q61" s="196">
        <f>tbl_targeted_CustomerList[[#This Row],[2024 Achieved]]/tbl_targeted_CustomerList[[#This Row],[2024 Allocation]]</f>
        <v>0</v>
      </c>
      <c r="R61" s="106">
        <f>IF(tbl_targeted_CustomerList[[#This Row],[PYs Purc Qty]] = 0, "",
    _xlfn.MINIFS(tbl_orders[InvoiceDate],
        tbl_orders[Facility], tbl_targeted_CustomerList[[#This Row],[Facility]],
        tbl_orders[Product], tbl_targeted_CustomerList[[#This Row],[Products]])
)</f>
        <v>44959</v>
      </c>
      <c r="S61" s="106" cm="1">
        <f t="array" ref="S61">IF(
    tbl_targeted_CustomerList[[#This Row],[PYs Purc Qty]] = 0,
    "",
    MAX(
        IF(
            (YEAR(tbl_orders[InvoiceDate]) &lt;= $E$2-1) *
            (tbl_orders[Facility] = tbl_targeted_CustomerList[[#This Row],[Facility]]) *
            (tbl_orders[Product] = tbl_targeted_CustomerList[[#This Row],[Products]]),
            tbl_orders[InvoiceDate]
        )
    )
)</f>
        <v>45257</v>
      </c>
      <c r="T61" s="61">
        <f>IFERROR(tbl_targeted_CustomerList[[#This Row],[2024 Allocation]]/tbl_targeted_CustomerList[[#This Row],[PYs Rec Qty]]-1,"")</f>
        <v>0.57894736842105265</v>
      </c>
      <c r="U61" s="61">
        <f>_xlfn.IFNA(
tbl_targeted_CustomerList[[#This Row],[2024 Allocation]]/INDEX(tbl_Territory_PlanSummary[2024 Target],MATCH(tbl_targeted_CustomerList[[#This Row],[Products]],tbl_Territory_PlanSummary[SKUs],0)),
"")</f>
        <v>4.6125461254612546E-2</v>
      </c>
      <c r="V61" s="61" t="str">
        <f>IF(
    tbl_targeted_CustomerList[[#This Row],[PYs Rec Qty]]=0,"Introduce",
    IF(tbl_targeted_CustomerList[[#This Row],[2024 Allocation]]&gt;tbl_targeted_CustomerList[[#This Row],[PYs Rec Qty]],"Grow", "Defend")
)</f>
        <v>Grow</v>
      </c>
      <c r="W61" s="60" cm="1">
        <f t="array" ref="W6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22.14765100671141</v>
      </c>
      <c r="X61" s="60" cm="1">
        <f t="array" ref="X6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11.073825503355705</v>
      </c>
      <c r="Y61" s="241" cm="1">
        <f t="array" ref="Y61">IF(
    tbl_targeted_CustomerList[[#This Row],[Rec Total Qty]] = 0,
    "",
    MAX(
        IF(
            (tbl_orders[Facility] = tbl_targeted_CustomerList[[#This Row],[Facility]]) *
            (tbl_orders[Product] = tbl_targeted_CustomerList[[#This Row],[Products]]),
            tbl_orders[InvoiceDate]
        )
    )
)</f>
        <v>45257</v>
      </c>
      <c r="Z61" s="3" cm="1">
        <f t="array" ref="Z6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80</v>
      </c>
      <c r="AA61" s="106">
        <f>IFERROR(tbl_targeted_CustomerList[[#This Row],[Last Purc Date]]+
ROUND(tbl_targeted_CustomerList[[#This Row],[Last Purchase Qty]]/tbl_targeted_CustomerList[[#This Row],[My Run Rate]]*30,0),"")</f>
        <v>45474</v>
      </c>
      <c r="AB61" s="2"/>
      <c r="AC61" s="2"/>
    </row>
    <row r="62" spans="1:29" x14ac:dyDescent="0.7">
      <c r="A62" s="2" t="str">
        <f>_xlfn.IFNA(INDEX(tbl_Customers[Facility Type], MATCH(tbl_targeted_CustomerList[[#This Row],[Facility]],tbl_Customers[Facility],0)),"")</f>
        <v>Retail Pharmacies</v>
      </c>
      <c r="B62" s="2" t="str">
        <f>_xlfn.IFNA(INDEX(tbl_Customers[Territory], MATCH(tbl_targeted_CustomerList[[#This Row],[Facility]],tbl_Customers[Facility],0)),"")</f>
        <v>Ashaiman</v>
      </c>
      <c r="C62" s="2">
        <f>SUBTOTAL(3,tbl_targeted_CustomerList[[#This Row],[Facility]])</f>
        <v>1</v>
      </c>
      <c r="D62" s="160" t="s">
        <v>87</v>
      </c>
      <c r="E62" s="160" t="s">
        <v>100</v>
      </c>
      <c r="F62" s="3">
        <f>SUMIFS(
     tbl_orders[Purchased_Qty],
     tbl_orders[Facility],tbl_targeted_CustomerList[[#This Row],[Facility]],
     tbl_orders[Product],tbl_targeted_CustomerList[[#This Row],[Products]])</f>
        <v>16</v>
      </c>
      <c r="G62" s="3">
        <f>SUMIFS(
     tbl_orders[Qty_],
     tbl_orders[Facility],tbl_targeted_CustomerList[[#This Row],[Facility]],
     tbl_orders[Product],tbl_targeted_CustomerList[[#This Row],[Products]])</f>
        <v>16</v>
      </c>
      <c r="H62" s="3">
        <f>SUMIFS(
    tbl_orders[Purchased_Qty],
    tbl_orders[Facility], tbl_targeted_CustomerList[[#This Row],[Facility]],
    tbl_orders[Product], tbl_targeted_CustomerList[[#This Row],[Products]],
    tbl_orders[Year], "&lt;="&amp;$E$2-1
)</f>
        <v>16</v>
      </c>
      <c r="I62" s="3">
        <f>SUMIFS(
     tbl_orders[Qty_],
     tbl_orders[Facility], tbl_targeted_CustomerList[[#This Row],[Facility]],
     tbl_orders[Product],tbl_targeted_CustomerList[[#This Row],[Products]],
     tbl_orders[Year],"&lt;="&amp;$E$2-1
)</f>
        <v>16</v>
      </c>
      <c r="J62" s="60" cm="1">
        <f t="array" ref="J6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1.3533834586466165</v>
      </c>
      <c r="K62" s="60" cm="1">
        <f t="array" ref="K6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1.3533834586466165</v>
      </c>
      <c r="L62" s="60">
        <f>IFERROR(IF(
     tbl_targeted_CustomerList[[#This Row],[PYs Run Rate]]="-", tbl_targeted_CustomerList[[#This Row],[PYs Rec Qty]],  tbl_targeted_CustomerList[[#This Row],[My PYs Run Rate]]*$E$4
), "")</f>
        <v>16.240601503759397</v>
      </c>
      <c r="M62"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8.0300751879699241</v>
      </c>
      <c r="N62" s="161">
        <v>100</v>
      </c>
      <c r="O62"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8.0300751879699241</v>
      </c>
      <c r="P62" s="3">
        <f>SUMIFS(
     tbl_orders[Qty_],
     tbl_orders[Facility], tbl_targeted_CustomerList[[#This Row],[Facility]],
     tbl_orders[Product],tbl_targeted_CustomerList[[#This Row],[Products]],
     tbl_orders[Year],2024
)</f>
        <v>0</v>
      </c>
      <c r="Q62" s="196">
        <f>tbl_targeted_CustomerList[[#This Row],[2024 Achieved]]/tbl_targeted_CustomerList[[#This Row],[2024 Allocation]]</f>
        <v>0</v>
      </c>
      <c r="R62" s="106">
        <f>IF(tbl_targeted_CustomerList[[#This Row],[PYs Purc Qty]] = 0, "",
    _xlfn.MINIFS(tbl_orders[InvoiceDate],
        tbl_orders[Facility], tbl_targeted_CustomerList[[#This Row],[Facility]],
        tbl_orders[Product], tbl_targeted_CustomerList[[#This Row],[Products]])
)</f>
        <v>45124</v>
      </c>
      <c r="S62" s="106" cm="1">
        <f t="array" ref="S62">IF(
    tbl_targeted_CustomerList[[#This Row],[PYs Purc Qty]] = 0,
    "",
    MAX(
        IF(
            (YEAR(tbl_orders[InvoiceDate]) &lt;= $E$2-1) *
            (tbl_orders[Facility] = tbl_targeted_CustomerList[[#This Row],[Facility]]) *
            (tbl_orders[Product] = tbl_targeted_CustomerList[[#This Row],[Products]]),
            tbl_orders[InvoiceDate]
        )
    )
)</f>
        <v>45257</v>
      </c>
      <c r="T62" s="61">
        <f>IFERROR(tbl_targeted_CustomerList[[#This Row],[2024 Allocation]]/tbl_targeted_CustomerList[[#This Row],[PYs Rec Qty]]-1,"")</f>
        <v>5.25</v>
      </c>
      <c r="U62" s="61">
        <f>_xlfn.IFNA(
tbl_targeted_CustomerList[[#This Row],[2024 Allocation]]/INDEX(tbl_Territory_PlanSummary[2024 Target],MATCH(tbl_targeted_CustomerList[[#This Row],[Products]],tbl_Territory_PlanSummary[SKUs],0)),
"")</f>
        <v>3.5612535612535613E-2</v>
      </c>
      <c r="V62" s="61" t="str">
        <f>IF(
    tbl_targeted_CustomerList[[#This Row],[PYs Rec Qty]]=0,"Introduce",
    IF(tbl_targeted_CustomerList[[#This Row],[2024 Allocation]]&gt;tbl_targeted_CustomerList[[#This Row],[PYs Rec Qty]],"Grow", "Defend")
)</f>
        <v>Grow</v>
      </c>
      <c r="W62" s="60" cm="1">
        <f t="array" ref="W6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1.3533834586466165</v>
      </c>
      <c r="X62" s="60" cm="1">
        <f t="array" ref="X6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1.3533834586466165</v>
      </c>
      <c r="Y62" s="241" cm="1">
        <f t="array" ref="Y62">IF(
    tbl_targeted_CustomerList[[#This Row],[Rec Total Qty]] = 0,
    "",
    MAX(
        IF(
            (tbl_orders[Facility] = tbl_targeted_CustomerList[[#This Row],[Facility]]) *
            (tbl_orders[Product] = tbl_targeted_CustomerList[[#This Row],[Products]]),
            tbl_orders[InvoiceDate]
        )
    )
)</f>
        <v>45257</v>
      </c>
      <c r="Z62" s="3" cm="1">
        <f t="array" ref="Z6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62" s="106">
        <f>IFERROR(tbl_targeted_CustomerList[[#This Row],[Last Purc Date]]+
ROUND(tbl_targeted_CustomerList[[#This Row],[Last Purchase Qty]]/tbl_targeted_CustomerList[[#This Row],[My Run Rate]]*30,0),"")</f>
        <v>45479</v>
      </c>
      <c r="AB62" s="2"/>
      <c r="AC62" s="2"/>
    </row>
    <row r="63" spans="1:29" x14ac:dyDescent="0.7">
      <c r="A63" s="2" t="str">
        <f>_xlfn.IFNA(INDEX(tbl_Customers[Facility Type], MATCH(tbl_targeted_CustomerList[[#This Row],[Facility]],tbl_Customers[Facility],0)),"")</f>
        <v>Retail Pharmacies</v>
      </c>
      <c r="B63" s="2" t="str">
        <f>_xlfn.IFNA(INDEX(tbl_Customers[Territory], MATCH(tbl_targeted_CustomerList[[#This Row],[Facility]],tbl_Customers[Facility],0)),"")</f>
        <v>Tema - Afienya</v>
      </c>
      <c r="C63" s="2">
        <f>SUBTOTAL(3,tbl_targeted_CustomerList[[#This Row],[Facility]])</f>
        <v>1</v>
      </c>
      <c r="D63" s="160" t="s">
        <v>92</v>
      </c>
      <c r="E63" s="160" t="s">
        <v>102</v>
      </c>
      <c r="F63" s="3">
        <f>SUMIFS(
     tbl_orders[Purchased_Qty],
     tbl_orders[Facility],tbl_targeted_CustomerList[[#This Row],[Facility]],
     tbl_orders[Product],tbl_targeted_CustomerList[[#This Row],[Products]])</f>
        <v>225</v>
      </c>
      <c r="G63" s="3">
        <f>SUMIFS(
     tbl_orders[Qty_],
     tbl_orders[Facility],tbl_targeted_CustomerList[[#This Row],[Facility]],
     tbl_orders[Product],tbl_targeted_CustomerList[[#This Row],[Products]])</f>
        <v>225</v>
      </c>
      <c r="H63" s="3">
        <f>SUMIFS(
    tbl_orders[Purchased_Qty],
    tbl_orders[Facility], tbl_targeted_CustomerList[[#This Row],[Facility]],
    tbl_orders[Product], tbl_targeted_CustomerList[[#This Row],[Products]],
    tbl_orders[Year], "&lt;="&amp;$E$2-1
)</f>
        <v>125</v>
      </c>
      <c r="I63" s="3">
        <f>SUMIFS(
     tbl_orders[Qty_],
     tbl_orders[Facility], tbl_targeted_CustomerList[[#This Row],[Facility]],
     tbl_orders[Product],tbl_targeted_CustomerList[[#This Row],[Products]],
     tbl_orders[Year],"&lt;="&amp;$E$2-1
)</f>
        <v>125</v>
      </c>
      <c r="J63" s="60" cm="1">
        <f t="array" ref="J6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20.414201183431953</v>
      </c>
      <c r="K63" s="60" cm="1">
        <f t="array" ref="K6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20.414201183431953</v>
      </c>
      <c r="L63" s="60">
        <f>IFERROR(IF(
     tbl_targeted_CustomerList[[#This Row],[PYs Run Rate]]="-", tbl_targeted_CustomerList[[#This Row],[PYs Rec Qty]],  tbl_targeted_CustomerList[[#This Row],[My PYs Run Rate]]*$E$4
), "")</f>
        <v>244.97041420118342</v>
      </c>
      <c r="M63"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109.55621301775147</v>
      </c>
      <c r="N63" s="161">
        <v>200</v>
      </c>
      <c r="O63"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89.444444444444443</v>
      </c>
      <c r="P63" s="3">
        <f>SUMIFS(
     tbl_orders[Qty_],
     tbl_orders[Facility], tbl_targeted_CustomerList[[#This Row],[Facility]],
     tbl_orders[Product],tbl_targeted_CustomerList[[#This Row],[Products]],
     tbl_orders[Year],2024
)</f>
        <v>100</v>
      </c>
      <c r="Q63" s="196">
        <f>tbl_targeted_CustomerList[[#This Row],[2024 Achieved]]/tbl_targeted_CustomerList[[#This Row],[2024 Allocation]]</f>
        <v>0.5</v>
      </c>
      <c r="R63" s="106">
        <f>IF(tbl_targeted_CustomerList[[#This Row],[PYs Purc Qty]] = 0, "",
    _xlfn.MINIFS(tbl_orders[InvoiceDate],
        tbl_orders[Facility], tbl_targeted_CustomerList[[#This Row],[Facility]],
        tbl_orders[Product], tbl_targeted_CustomerList[[#This Row],[Products]])
)</f>
        <v>45091</v>
      </c>
      <c r="S63" s="106" cm="1">
        <f t="array" ref="S63">IF(
    tbl_targeted_CustomerList[[#This Row],[PYs Purc Qty]] = 0,
    "",
    MAX(
        IF(
            (YEAR(tbl_orders[InvoiceDate]) &lt;= $E$2-1) *
            (tbl_orders[Facility] = tbl_targeted_CustomerList[[#This Row],[Facility]]) *
            (tbl_orders[Product] = tbl_targeted_CustomerList[[#This Row],[Products]]),
            tbl_orders[InvoiceDate]
        )
    )
)</f>
        <v>45260</v>
      </c>
      <c r="T63" s="61">
        <f>IFERROR(tbl_targeted_CustomerList[[#This Row],[2024 Allocation]]/tbl_targeted_CustomerList[[#This Row],[PYs Rec Qty]]-1,"")</f>
        <v>0.60000000000000009</v>
      </c>
      <c r="U63" s="61">
        <f>_xlfn.IFNA(
tbl_targeted_CustomerList[[#This Row],[2024 Allocation]]/INDEX(tbl_Territory_PlanSummary[2024 Target],MATCH(tbl_targeted_CustomerList[[#This Row],[Products]],tbl_Territory_PlanSummary[SKUs],0)),
"")</f>
        <v>2.2222222222222223E-2</v>
      </c>
      <c r="V63" s="61" t="str">
        <f>IF(
    tbl_targeted_CustomerList[[#This Row],[PYs Rec Qty]]=0,"Introduce",
    IF(tbl_targeted_CustomerList[[#This Row],[2024 Allocation]]&gt;tbl_targeted_CustomerList[[#This Row],[PYs Rec Qty]],"Grow", "Defend")
)</f>
        <v>Grow</v>
      </c>
      <c r="W63" s="60" cm="1">
        <f t="array" ref="W6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16.666666666666668</v>
      </c>
      <c r="X63" s="60" cm="1">
        <f t="array" ref="X6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16.666666666666668</v>
      </c>
      <c r="Y63" s="241" cm="1">
        <f t="array" ref="Y63">IF(
    tbl_targeted_CustomerList[[#This Row],[Rec Total Qty]] = 0,
    "",
    MAX(
        IF(
            (tbl_orders[Facility] = tbl_targeted_CustomerList[[#This Row],[Facility]]) *
            (tbl_orders[Product] = tbl_targeted_CustomerList[[#This Row],[Products]]),
            tbl_orders[InvoiceDate]
        )
    )
)</f>
        <v>45316</v>
      </c>
      <c r="Z63" s="3" cm="1">
        <f t="array" ref="Z6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100</v>
      </c>
      <c r="AA63" s="106">
        <f>IFERROR(tbl_targeted_CustomerList[[#This Row],[Last Purc Date]]+
ROUND(tbl_targeted_CustomerList[[#This Row],[Last Purchase Qty]]/tbl_targeted_CustomerList[[#This Row],[My Run Rate]]*30,0),"")</f>
        <v>45496</v>
      </c>
      <c r="AB63" s="2"/>
      <c r="AC63" s="2"/>
    </row>
    <row r="64" spans="1:29" x14ac:dyDescent="0.7">
      <c r="A64" s="2" t="str">
        <f>_xlfn.IFNA(INDEX(tbl_Customers[Facility Type], MATCH(tbl_targeted_CustomerList[[#This Row],[Facility]],tbl_Customers[Facility],0)),"")</f>
        <v>Retail Pharmacies</v>
      </c>
      <c r="B64" s="2" t="str">
        <f>_xlfn.IFNA(INDEX(tbl_Customers[Territory], MATCH(tbl_targeted_CustomerList[[#This Row],[Facility]],tbl_Customers[Facility],0)),"")</f>
        <v>Legon_Madina_Adenta_Oyarifa</v>
      </c>
      <c r="C64" s="2">
        <f>SUBTOTAL(3,tbl_targeted_CustomerList[[#This Row],[Facility]])</f>
        <v>1</v>
      </c>
      <c r="D64" s="160" t="s">
        <v>178</v>
      </c>
      <c r="E64" s="160" t="s">
        <v>100</v>
      </c>
      <c r="F64" s="3">
        <f>SUMIFS(
     tbl_orders[Purchased_Qty],
     tbl_orders[Facility],tbl_targeted_CustomerList[[#This Row],[Facility]],
     tbl_orders[Product],tbl_targeted_CustomerList[[#This Row],[Products]])</f>
        <v>250</v>
      </c>
      <c r="G64" s="3">
        <f>SUMIFS(
     tbl_orders[Qty_],
     tbl_orders[Facility],tbl_targeted_CustomerList[[#This Row],[Facility]],
     tbl_orders[Product],tbl_targeted_CustomerList[[#This Row],[Products]])</f>
        <v>125</v>
      </c>
      <c r="H64" s="3">
        <f>SUMIFS(
    tbl_orders[Purchased_Qty],
    tbl_orders[Facility], tbl_targeted_CustomerList[[#This Row],[Facility]],
    tbl_orders[Product], tbl_targeted_CustomerList[[#This Row],[Products]],
    tbl_orders[Year], "&lt;="&amp;$E$2-1
)</f>
        <v>250</v>
      </c>
      <c r="I64" s="3">
        <f>SUMIFS(
     tbl_orders[Qty_],
     tbl_orders[Facility], tbl_targeted_CustomerList[[#This Row],[Facility]],
     tbl_orders[Product],tbl_targeted_CustomerList[[#This Row],[Products]],
     tbl_orders[Year],"&lt;="&amp;$E$2-1
)</f>
        <v>125</v>
      </c>
      <c r="J64" s="60" cm="1">
        <f t="array" ref="J6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17.857142857142858</v>
      </c>
      <c r="K64" s="60" cm="1">
        <f t="array" ref="K6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8.9285714285714288</v>
      </c>
      <c r="L64" s="60">
        <f>IFERROR(IF(
     tbl_targeted_CustomerList[[#This Row],[PYs Run Rate]]="-", tbl_targeted_CustomerList[[#This Row],[PYs Rec Qty]],  tbl_targeted_CustomerList[[#This Row],[My PYs Run Rate]]*$E$4
), "")</f>
        <v>107.14285714285714</v>
      </c>
      <c r="M64"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47.61904761904762</v>
      </c>
      <c r="N64" s="161">
        <v>200</v>
      </c>
      <c r="O64"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47.61904761904762</v>
      </c>
      <c r="P64" s="3">
        <f>SUMIFS(
     tbl_orders[Qty_],
     tbl_orders[Facility], tbl_targeted_CustomerList[[#This Row],[Facility]],
     tbl_orders[Product],tbl_targeted_CustomerList[[#This Row],[Products]],
     tbl_orders[Year],2024
)</f>
        <v>0</v>
      </c>
      <c r="Q64" s="196">
        <f>tbl_targeted_CustomerList[[#This Row],[2024 Achieved]]/tbl_targeted_CustomerList[[#This Row],[2024 Allocation]]</f>
        <v>0</v>
      </c>
      <c r="R64" s="106">
        <f>IF(tbl_targeted_CustomerList[[#This Row],[PYs Purc Qty]] = 0, "",
    _xlfn.MINIFS(tbl_orders[InvoiceDate],
        tbl_orders[Facility], tbl_targeted_CustomerList[[#This Row],[Facility]],
        tbl_orders[Product], tbl_targeted_CustomerList[[#This Row],[Products]])
)</f>
        <v>45077</v>
      </c>
      <c r="S64" s="106" cm="1">
        <f t="array" ref="S64">IF(
    tbl_targeted_CustomerList[[#This Row],[PYs Purc Qty]] = 0,
    "",
    MAX(
        IF(
            (YEAR(tbl_orders[InvoiceDate]) &lt;= $E$2-1) *
            (tbl_orders[Facility] = tbl_targeted_CustomerList[[#This Row],[Facility]]) *
            (tbl_orders[Product] = tbl_targeted_CustomerList[[#This Row],[Products]]),
            tbl_orders[InvoiceDate]
        )
    )
)</f>
        <v>45245</v>
      </c>
      <c r="T64" s="61">
        <f>IFERROR(tbl_targeted_CustomerList[[#This Row],[2024 Allocation]]/tbl_targeted_CustomerList[[#This Row],[PYs Rec Qty]]-1,"")</f>
        <v>0.60000000000000009</v>
      </c>
      <c r="U64" s="61">
        <f>_xlfn.IFNA(
tbl_targeted_CustomerList[[#This Row],[2024 Allocation]]/INDEX(tbl_Territory_PlanSummary[2024 Target],MATCH(tbl_targeted_CustomerList[[#This Row],[Products]],tbl_Territory_PlanSummary[SKUs],0)),
"")</f>
        <v>7.1225071225071226E-2</v>
      </c>
      <c r="V64" s="61" t="str">
        <f>IF(
    tbl_targeted_CustomerList[[#This Row],[PYs Rec Qty]]=0,"Introduce",
    IF(tbl_targeted_CustomerList[[#This Row],[2024 Allocation]]&gt;tbl_targeted_CustomerList[[#This Row],[PYs Rec Qty]],"Grow", "Defend")
)</f>
        <v>Grow</v>
      </c>
      <c r="W64" s="60" cm="1">
        <f t="array" ref="W6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17.857142857142858</v>
      </c>
      <c r="X64" s="60" cm="1">
        <f t="array" ref="X6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8.9285714285714288</v>
      </c>
      <c r="Y64" s="241" cm="1">
        <f t="array" ref="Y64">IF(
    tbl_targeted_CustomerList[[#This Row],[Rec Total Qty]] = 0,
    "",
    MAX(
        IF(
            (tbl_orders[Facility] = tbl_targeted_CustomerList[[#This Row],[Facility]]) *
            (tbl_orders[Product] = tbl_targeted_CustomerList[[#This Row],[Products]]),
            tbl_orders[InvoiceDate]
        )
    )
)</f>
        <v>45245</v>
      </c>
      <c r="Z64" s="3" cm="1">
        <f t="array" ref="Z6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75</v>
      </c>
      <c r="AA64" s="106">
        <f>IFERROR(tbl_targeted_CustomerList[[#This Row],[Last Purc Date]]+
ROUND(tbl_targeted_CustomerList[[#This Row],[Last Purchase Qty]]/tbl_targeted_CustomerList[[#This Row],[My Run Rate]]*30,0),"")</f>
        <v>45497</v>
      </c>
      <c r="AB64" s="2"/>
      <c r="AC64" s="2"/>
    </row>
    <row r="65" spans="1:29" x14ac:dyDescent="0.7">
      <c r="A65" s="2" t="str">
        <f>_xlfn.IFNA(INDEX(tbl_Customers[Facility Type], MATCH(tbl_targeted_CustomerList[[#This Row],[Facility]],tbl_Customers[Facility],0)),"")</f>
        <v>Retail Pharmacies</v>
      </c>
      <c r="B65" s="2" t="str">
        <f>_xlfn.IFNA(INDEX(tbl_Customers[Territory], MATCH(tbl_targeted_CustomerList[[#This Row],[Facility]],tbl_Customers[Facility],0)),"")</f>
        <v>Legon_Madina_Adenta_Oyarifa</v>
      </c>
      <c r="C65" s="2">
        <f>SUBTOTAL(3,tbl_targeted_CustomerList[[#This Row],[Facility]])</f>
        <v>1</v>
      </c>
      <c r="D65" s="160" t="s">
        <v>178</v>
      </c>
      <c r="E65" s="160" t="s">
        <v>101</v>
      </c>
      <c r="F65" s="3">
        <f>SUMIFS(
     tbl_orders[Purchased_Qty],
     tbl_orders[Facility],tbl_targeted_CustomerList[[#This Row],[Facility]],
     tbl_orders[Product],tbl_targeted_CustomerList[[#This Row],[Products]])</f>
        <v>70</v>
      </c>
      <c r="G65" s="3">
        <f>SUMIFS(
     tbl_orders[Qty_],
     tbl_orders[Facility],tbl_targeted_CustomerList[[#This Row],[Facility]],
     tbl_orders[Product],tbl_targeted_CustomerList[[#This Row],[Products]])</f>
        <v>35</v>
      </c>
      <c r="H65" s="3">
        <f>SUMIFS(
    tbl_orders[Purchased_Qty],
    tbl_orders[Facility], tbl_targeted_CustomerList[[#This Row],[Facility]],
    tbl_orders[Product], tbl_targeted_CustomerList[[#This Row],[Products]],
    tbl_orders[Year], "&lt;="&amp;$E$2-1
)</f>
        <v>70</v>
      </c>
      <c r="I65" s="3">
        <f>SUMIFS(
     tbl_orders[Qty_],
     tbl_orders[Facility], tbl_targeted_CustomerList[[#This Row],[Facility]],
     tbl_orders[Product],tbl_targeted_CustomerList[[#This Row],[Products]],
     tbl_orders[Year],"&lt;="&amp;$E$2-1
)</f>
        <v>35</v>
      </c>
      <c r="J65" s="60" cm="1">
        <f t="array" ref="J6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5.7142857142857144</v>
      </c>
      <c r="K65" s="60" cm="1">
        <f t="array" ref="K6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2.8571428571428572</v>
      </c>
      <c r="L65" s="60">
        <f>IFERROR(IF(
     tbl_targeted_CustomerList[[#This Row],[PYs Run Rate]]="-", tbl_targeted_CustomerList[[#This Row],[PYs Rec Qty]],  tbl_targeted_CustomerList[[#This Row],[My PYs Run Rate]]*$E$4
), "")</f>
        <v>34.285714285714285</v>
      </c>
      <c r="M65"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14.190476190476192</v>
      </c>
      <c r="N65" s="161">
        <v>200</v>
      </c>
      <c r="O65"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14.190476190476192</v>
      </c>
      <c r="P65" s="3">
        <f>SUMIFS(
     tbl_orders[Qty_],
     tbl_orders[Facility], tbl_targeted_CustomerList[[#This Row],[Facility]],
     tbl_orders[Product],tbl_targeted_CustomerList[[#This Row],[Products]],
     tbl_orders[Year],2024
)</f>
        <v>0</v>
      </c>
      <c r="Q65" s="196">
        <f>tbl_targeted_CustomerList[[#This Row],[2024 Achieved]]/tbl_targeted_CustomerList[[#This Row],[2024 Allocation]]</f>
        <v>0</v>
      </c>
      <c r="R65" s="106">
        <f>IF(tbl_targeted_CustomerList[[#This Row],[PYs Purc Qty]] = 0, "",
    _xlfn.MINIFS(tbl_orders[InvoiceDate],
        tbl_orders[Facility], tbl_targeted_CustomerList[[#This Row],[Facility]],
        tbl_orders[Product], tbl_targeted_CustomerList[[#This Row],[Products]])
)</f>
        <v>45140</v>
      </c>
      <c r="S65" s="106" cm="1">
        <f t="array" ref="S65">IF(
    tbl_targeted_CustomerList[[#This Row],[PYs Purc Qty]] = 0,
    "",
    MAX(
        IF(
            (YEAR(tbl_orders[InvoiceDate]) &lt;= $E$2-1) *
            (tbl_orders[Facility] = tbl_targeted_CustomerList[[#This Row],[Facility]]) *
            (tbl_orders[Product] = tbl_targeted_CustomerList[[#This Row],[Products]]),
            tbl_orders[InvoiceDate]
        )
    )
)</f>
        <v>45245</v>
      </c>
      <c r="T65" s="61">
        <f>IFERROR(tbl_targeted_CustomerList[[#This Row],[2024 Allocation]]/tbl_targeted_CustomerList[[#This Row],[PYs Rec Qty]]-1,"")</f>
        <v>4.7142857142857144</v>
      </c>
      <c r="U65" s="61">
        <f>_xlfn.IFNA(
tbl_targeted_CustomerList[[#This Row],[2024 Allocation]]/INDEX(tbl_Territory_PlanSummary[2024 Target],MATCH(tbl_targeted_CustomerList[[#This Row],[Products]],tbl_Territory_PlanSummary[SKUs],0)),
"")</f>
        <v>3.0750307503075031E-2</v>
      </c>
      <c r="V65" s="61" t="str">
        <f>IF(
    tbl_targeted_CustomerList[[#This Row],[PYs Rec Qty]]=0,"Introduce",
    IF(tbl_targeted_CustomerList[[#This Row],[2024 Allocation]]&gt;tbl_targeted_CustomerList[[#This Row],[PYs Rec Qty]],"Grow", "Defend")
)</f>
        <v>Grow</v>
      </c>
      <c r="W65" s="60" cm="1">
        <f t="array" ref="W6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5.7142857142857144</v>
      </c>
      <c r="X65" s="60" cm="1">
        <f t="array" ref="X6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2.8571428571428572</v>
      </c>
      <c r="Y65" s="241" cm="1">
        <f t="array" ref="Y65">IF(
    tbl_targeted_CustomerList[[#This Row],[Rec Total Qty]] = 0,
    "",
    MAX(
        IF(
            (tbl_orders[Facility] = tbl_targeted_CustomerList[[#This Row],[Facility]]) *
            (tbl_orders[Product] = tbl_targeted_CustomerList[[#This Row],[Products]]),
            tbl_orders[InvoiceDate]
        )
    )
)</f>
        <v>45245</v>
      </c>
      <c r="Z65" s="3" cm="1">
        <f t="array" ref="Z6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25</v>
      </c>
      <c r="AA65" s="106">
        <f>IFERROR(tbl_targeted_CustomerList[[#This Row],[Last Purc Date]]+
ROUND(tbl_targeted_CustomerList[[#This Row],[Last Purchase Qty]]/tbl_targeted_CustomerList[[#This Row],[My Run Rate]]*30,0),"")</f>
        <v>45508</v>
      </c>
      <c r="AB65" s="2"/>
      <c r="AC65" s="2"/>
    </row>
    <row r="66" spans="1:29" x14ac:dyDescent="0.7">
      <c r="A66" s="2" t="str">
        <f>_xlfn.IFNA(INDEX(tbl_Customers[Facility Type], MATCH(tbl_targeted_CustomerList[[#This Row],[Facility]],tbl_Customers[Facility],0)),"")</f>
        <v>Retail Pharmacies</v>
      </c>
      <c r="B66" s="2" t="str">
        <f>_xlfn.IFNA(INDEX(tbl_Customers[Territory], MATCH(tbl_targeted_CustomerList[[#This Row],[Facility]],tbl_Customers[Facility],0)),"")</f>
        <v>Legon_Madina_Adenta_Oyarifa</v>
      </c>
      <c r="C66" s="2">
        <f>SUBTOTAL(3,tbl_targeted_CustomerList[[#This Row],[Facility]])</f>
        <v>1</v>
      </c>
      <c r="D66" s="160" t="s">
        <v>173</v>
      </c>
      <c r="E66" s="160" t="s">
        <v>101</v>
      </c>
      <c r="F66" s="3">
        <f>SUMIFS(
     tbl_orders[Purchased_Qty],
     tbl_orders[Facility],tbl_targeted_CustomerList[[#This Row],[Facility]],
     tbl_orders[Product],tbl_targeted_CustomerList[[#This Row],[Products]])</f>
        <v>10</v>
      </c>
      <c r="G66" s="3">
        <f>SUMIFS(
     tbl_orders[Qty_],
     tbl_orders[Facility],tbl_targeted_CustomerList[[#This Row],[Facility]],
     tbl_orders[Product],tbl_targeted_CustomerList[[#This Row],[Products]])</f>
        <v>10</v>
      </c>
      <c r="H66" s="3">
        <f>SUMIFS(
    tbl_orders[Purchased_Qty],
    tbl_orders[Facility], tbl_targeted_CustomerList[[#This Row],[Facility]],
    tbl_orders[Product], tbl_targeted_CustomerList[[#This Row],[Products]],
    tbl_orders[Year], "&lt;="&amp;$E$2-1
)</f>
        <v>5</v>
      </c>
      <c r="I66" s="3">
        <f>SUMIFS(
     tbl_orders[Qty_],
     tbl_orders[Facility], tbl_targeted_CustomerList[[#This Row],[Facility]],
     tbl_orders[Product],tbl_targeted_CustomerList[[#This Row],[Products]],
     tbl_orders[Year],"&lt;="&amp;$E$2-1
)</f>
        <v>5</v>
      </c>
      <c r="J66" s="60" t="str" cm="1">
        <f t="array" ref="J6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66" s="60" t="str" cm="1">
        <f t="array" ref="K6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66" s="60">
        <f>IFERROR(IF(
     tbl_targeted_CustomerList[[#This Row],[PYs Run Rate]]="-", tbl_targeted_CustomerList[[#This Row],[PYs Rec Qty]],  tbl_targeted_CustomerList[[#This Row],[My PYs Run Rate]]*$E$4
), "")</f>
        <v>5</v>
      </c>
      <c r="M66"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v>
      </c>
      <c r="N66" s="161">
        <v>30</v>
      </c>
      <c r="O66"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3.3072916666666665</v>
      </c>
      <c r="P66" s="3">
        <f>SUMIFS(
     tbl_orders[Qty_],
     tbl_orders[Facility], tbl_targeted_CustomerList[[#This Row],[Facility]],
     tbl_orders[Product],tbl_targeted_CustomerList[[#This Row],[Products]],
     tbl_orders[Year],2024
)</f>
        <v>5</v>
      </c>
      <c r="Q66" s="196">
        <f>tbl_targeted_CustomerList[[#This Row],[2024 Achieved]]/tbl_targeted_CustomerList[[#This Row],[2024 Allocation]]</f>
        <v>0.16666666666666666</v>
      </c>
      <c r="R66" s="106">
        <f>IF(tbl_targeted_CustomerList[[#This Row],[PYs Purc Qty]] = 0, "",
    _xlfn.MINIFS(tbl_orders[InvoiceDate],
        tbl_orders[Facility], tbl_targeted_CustomerList[[#This Row],[Facility]],
        tbl_orders[Product], tbl_targeted_CustomerList[[#This Row],[Products]])
)</f>
        <v>45146</v>
      </c>
      <c r="S66" s="106" cm="1">
        <f t="array" ref="S66">IF(
    tbl_targeted_CustomerList[[#This Row],[PYs Purc Qty]] = 0,
    "",
    MAX(
        IF(
            (YEAR(tbl_orders[InvoiceDate]) &lt;= $E$2-1) *
            (tbl_orders[Facility] = tbl_targeted_CustomerList[[#This Row],[Facility]]) *
            (tbl_orders[Product] = tbl_targeted_CustomerList[[#This Row],[Products]]),
            tbl_orders[InvoiceDate]
        )
    )
)</f>
        <v>45146</v>
      </c>
      <c r="T66" s="61">
        <f>IFERROR(tbl_targeted_CustomerList[[#This Row],[2024 Allocation]]/tbl_targeted_CustomerList[[#This Row],[PYs Rec Qty]]-1,"")</f>
        <v>5</v>
      </c>
      <c r="U66" s="61">
        <f>_xlfn.IFNA(
tbl_targeted_CustomerList[[#This Row],[2024 Allocation]]/INDEX(tbl_Territory_PlanSummary[2024 Target],MATCH(tbl_targeted_CustomerList[[#This Row],[Products]],tbl_Territory_PlanSummary[SKUs],0)),
"")</f>
        <v>4.6125461254612546E-3</v>
      </c>
      <c r="V66" s="61" t="str">
        <f>IF(
    tbl_targeted_CustomerList[[#This Row],[PYs Rec Qty]]=0,"Introduce",
    IF(tbl_targeted_CustomerList[[#This Row],[2024 Allocation]]&gt;tbl_targeted_CustomerList[[#This Row],[PYs Rec Qty]],"Grow", "Defend")
)</f>
        <v>Grow</v>
      </c>
      <c r="W66" s="60" cm="1">
        <f t="array" ref="W6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0.78125</v>
      </c>
      <c r="X66" s="60" cm="1">
        <f t="array" ref="X6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0.78125</v>
      </c>
      <c r="Y66" s="241" cm="1">
        <f t="array" ref="Y66">IF(
    tbl_targeted_CustomerList[[#This Row],[Rec Total Qty]] = 0,
    "",
    MAX(
        IF(
            (tbl_orders[Facility] = tbl_targeted_CustomerList[[#This Row],[Facility]]) *
            (tbl_orders[Product] = tbl_targeted_CustomerList[[#This Row],[Products]]),
            tbl_orders[InvoiceDate]
        )
    )
)</f>
        <v>45338</v>
      </c>
      <c r="Z66" s="3" cm="1">
        <f t="array" ref="Z6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66" s="106">
        <f>IFERROR(tbl_targeted_CustomerList[[#This Row],[Last Purc Date]]+
ROUND(tbl_targeted_CustomerList[[#This Row],[Last Purchase Qty]]/tbl_targeted_CustomerList[[#This Row],[My Run Rate]]*30,0),"")</f>
        <v>45530</v>
      </c>
      <c r="AB66" s="2"/>
      <c r="AC66" s="2"/>
    </row>
    <row r="67" spans="1:29" x14ac:dyDescent="0.7">
      <c r="A67" s="2" t="str">
        <f>_xlfn.IFNA(INDEX(tbl_Customers[Facility Type], MATCH(tbl_targeted_CustomerList[[#This Row],[Facility]],tbl_Customers[Facility],0)),"")</f>
        <v>Private Hospitals</v>
      </c>
      <c r="B67" s="2" t="str">
        <f>_xlfn.IFNA(INDEX(tbl_Customers[Territory], MATCH(tbl_targeted_CustomerList[[#This Row],[Facility]],tbl_Customers[Facility],0)),"")</f>
        <v>_Out Station</v>
      </c>
      <c r="C67" s="2">
        <f>SUBTOTAL(3,tbl_targeted_CustomerList[[#This Row],[Facility]])</f>
        <v>1</v>
      </c>
      <c r="D67" s="160" t="s">
        <v>106</v>
      </c>
      <c r="E67" s="160" t="s">
        <v>102</v>
      </c>
      <c r="F67" s="3">
        <f>SUMIFS(
     tbl_orders[Purchased_Qty],
     tbl_orders[Facility],tbl_targeted_CustomerList[[#This Row],[Facility]],
     tbl_orders[Product],tbl_targeted_CustomerList[[#This Row],[Products]])</f>
        <v>250</v>
      </c>
      <c r="G67" s="3">
        <f>SUMIFS(
     tbl_orders[Qty_],
     tbl_orders[Facility],tbl_targeted_CustomerList[[#This Row],[Facility]],
     tbl_orders[Product],tbl_targeted_CustomerList[[#This Row],[Products]])</f>
        <v>190</v>
      </c>
      <c r="H67" s="3">
        <f>SUMIFS(
    tbl_orders[Purchased_Qty],
    tbl_orders[Facility], tbl_targeted_CustomerList[[#This Row],[Facility]],
    tbl_orders[Product], tbl_targeted_CustomerList[[#This Row],[Products]],
    tbl_orders[Year], "&lt;="&amp;$E$2-1
)</f>
        <v>250</v>
      </c>
      <c r="I67" s="3">
        <f>SUMIFS(
     tbl_orders[Qty_],
     tbl_orders[Facility], tbl_targeted_CustomerList[[#This Row],[Facility]],
     tbl_orders[Product],tbl_targeted_CustomerList[[#This Row],[Products]],
     tbl_orders[Year],"&lt;="&amp;$E$2-1
)</f>
        <v>190</v>
      </c>
      <c r="J67" s="60" cm="1">
        <f t="array" ref="J6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17.786561264822133</v>
      </c>
      <c r="K67" s="60" cm="1">
        <f t="array" ref="K6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10.671936758893281</v>
      </c>
      <c r="L67" s="60">
        <f>IFERROR(IF(
     tbl_targeted_CustomerList[[#This Row],[PYs Run Rate]]="-", tbl_targeted_CustomerList[[#This Row],[PYs Rec Qty]],  tbl_targeted_CustomerList[[#This Row],[My PYs Run Rate]]*$E$4
), "")</f>
        <v>128.06324110671937</v>
      </c>
      <c r="M6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41.620553359683797</v>
      </c>
      <c r="N67" s="161">
        <v>300</v>
      </c>
      <c r="O6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41.620553359683797</v>
      </c>
      <c r="P67" s="3">
        <f>SUMIFS(
     tbl_orders[Qty_],
     tbl_orders[Facility], tbl_targeted_CustomerList[[#This Row],[Facility]],
     tbl_orders[Product],tbl_targeted_CustomerList[[#This Row],[Products]],
     tbl_orders[Year],2024
)</f>
        <v>0</v>
      </c>
      <c r="Q67" s="196">
        <f>tbl_targeted_CustomerList[[#This Row],[2024 Achieved]]/tbl_targeted_CustomerList[[#This Row],[2024 Allocation]]</f>
        <v>0</v>
      </c>
      <c r="R67" s="106">
        <f>IF(tbl_targeted_CustomerList[[#This Row],[PYs Purc Qty]] = 0, "",
    _xlfn.MINIFS(tbl_orders[InvoiceDate],
        tbl_orders[Facility], tbl_targeted_CustomerList[[#This Row],[Facility]],
        tbl_orders[Product], tbl_targeted_CustomerList[[#This Row],[Products]])
)</f>
        <v>45006</v>
      </c>
      <c r="S67" s="106" cm="1">
        <f t="array" ref="S67">IF(
    tbl_targeted_CustomerList[[#This Row],[PYs Purc Qty]] = 0,
    "",
    MAX(
        IF(
            (YEAR(tbl_orders[InvoiceDate]) &lt;= $E$2-1) *
            (tbl_orders[Facility] = tbl_targeted_CustomerList[[#This Row],[Facility]]) *
            (tbl_orders[Product] = tbl_targeted_CustomerList[[#This Row],[Products]]),
            tbl_orders[InvoiceDate]
        )
    )
)</f>
        <v>45259</v>
      </c>
      <c r="T67" s="61">
        <f>IFERROR(tbl_targeted_CustomerList[[#This Row],[2024 Allocation]]/tbl_targeted_CustomerList[[#This Row],[PYs Rec Qty]]-1,"")</f>
        <v>0.57894736842105265</v>
      </c>
      <c r="U67" s="61">
        <f>_xlfn.IFNA(
tbl_targeted_CustomerList[[#This Row],[2024 Allocation]]/INDEX(tbl_Territory_PlanSummary[2024 Target],MATCH(tbl_targeted_CustomerList[[#This Row],[Products]],tbl_Territory_PlanSummary[SKUs],0)),
"")</f>
        <v>3.3333333333333333E-2</v>
      </c>
      <c r="V67" s="61" t="str">
        <f>IF(
    tbl_targeted_CustomerList[[#This Row],[PYs Rec Qty]]=0,"Introduce",
    IF(tbl_targeted_CustomerList[[#This Row],[2024 Allocation]]&gt;tbl_targeted_CustomerList[[#This Row],[PYs Rec Qty]],"Grow", "Defend")
)</f>
        <v>Grow</v>
      </c>
      <c r="W67" s="60" cm="1">
        <f t="array" ref="W6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17.786561264822133</v>
      </c>
      <c r="X67" s="60" cm="1">
        <f t="array" ref="X6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10.671936758893281</v>
      </c>
      <c r="Y67" s="241" cm="1">
        <f t="array" ref="Y67">IF(
    tbl_targeted_CustomerList[[#This Row],[Rec Total Qty]] = 0,
    "",
    MAX(
        IF(
            (tbl_orders[Facility] = tbl_targeted_CustomerList[[#This Row],[Facility]]) *
            (tbl_orders[Product] = tbl_targeted_CustomerList[[#This Row],[Products]]),
            tbl_orders[InvoiceDate]
        )
    )
)</f>
        <v>45259</v>
      </c>
      <c r="Z67" s="3" cm="1">
        <f t="array" ref="Z6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100</v>
      </c>
      <c r="AA67" s="106">
        <f>IFERROR(tbl_targeted_CustomerList[[#This Row],[Last Purc Date]]+
ROUND(tbl_targeted_CustomerList[[#This Row],[Last Purchase Qty]]/tbl_targeted_CustomerList[[#This Row],[My Run Rate]]*30,0),"")</f>
        <v>45540</v>
      </c>
      <c r="AB67" s="2"/>
      <c r="AC67" s="2"/>
    </row>
    <row r="68" spans="1:29" x14ac:dyDescent="0.7">
      <c r="A68" s="2" t="str">
        <f>_xlfn.IFNA(INDEX(tbl_Customers[Facility Type], MATCH(tbl_targeted_CustomerList[[#This Row],[Facility]],tbl_Customers[Facility],0)),"")</f>
        <v>Private Hospitals</v>
      </c>
      <c r="B68" s="2" t="str">
        <f>_xlfn.IFNA(INDEX(tbl_Customers[Territory], MATCH(tbl_targeted_CustomerList[[#This Row],[Facility]],tbl_Customers[Facility],0)),"")</f>
        <v>Legon_Madina_Adenta_Oyarifa</v>
      </c>
      <c r="C68" s="2">
        <f>SUBTOTAL(3,tbl_targeted_CustomerList[[#This Row],[Facility]])</f>
        <v>1</v>
      </c>
      <c r="D68" s="160" t="s">
        <v>120</v>
      </c>
      <c r="E68" s="160" t="s">
        <v>36</v>
      </c>
      <c r="F68" s="3">
        <f>SUMIFS(
     tbl_orders[Purchased_Qty],
     tbl_orders[Facility],tbl_targeted_CustomerList[[#This Row],[Facility]],
     tbl_orders[Product],tbl_targeted_CustomerList[[#This Row],[Products]])</f>
        <v>105</v>
      </c>
      <c r="G68" s="3">
        <f>SUMIFS(
     tbl_orders[Qty_],
     tbl_orders[Facility],tbl_targeted_CustomerList[[#This Row],[Facility]],
     tbl_orders[Product],tbl_targeted_CustomerList[[#This Row],[Products]])</f>
        <v>105</v>
      </c>
      <c r="H68" s="3">
        <f>SUMIFS(
    tbl_orders[Purchased_Qty],
    tbl_orders[Facility], tbl_targeted_CustomerList[[#This Row],[Facility]],
    tbl_orders[Product], tbl_targeted_CustomerList[[#This Row],[Products]],
    tbl_orders[Year], "&lt;="&amp;$E$2-1
)</f>
        <v>55</v>
      </c>
      <c r="I68" s="3">
        <f>SUMIFS(
     tbl_orders[Qty_],
     tbl_orders[Facility], tbl_targeted_CustomerList[[#This Row],[Facility]],
     tbl_orders[Product],tbl_targeted_CustomerList[[#This Row],[Products]],
     tbl_orders[Year],"&lt;="&amp;$E$2-1
)</f>
        <v>55</v>
      </c>
      <c r="J68" s="60" cm="1">
        <f t="array" ref="J6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4.0540540540540544</v>
      </c>
      <c r="K68" s="60" cm="1">
        <f t="array" ref="K6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4.0540540540540544</v>
      </c>
      <c r="L68" s="60">
        <f>IFERROR(IF(
     tbl_targeted_CustomerList[[#This Row],[PYs Run Rate]]="-", tbl_targeted_CustomerList[[#This Row],[PYs Rec Qty]],  tbl_targeted_CustomerList[[#This Row],[My PYs Run Rate]]*$E$4
), "")</f>
        <v>48.648648648648653</v>
      </c>
      <c r="M6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9.8648648648648649</v>
      </c>
      <c r="N68" s="161">
        <v>100</v>
      </c>
      <c r="O6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12.868589743589743</v>
      </c>
      <c r="P68" s="3">
        <f>SUMIFS(
     tbl_orders[Qty_],
     tbl_orders[Facility], tbl_targeted_CustomerList[[#This Row],[Facility]],
     tbl_orders[Product],tbl_targeted_CustomerList[[#This Row],[Products]],
     tbl_orders[Year],2024
)</f>
        <v>50</v>
      </c>
      <c r="Q68" s="196">
        <f>tbl_targeted_CustomerList[[#This Row],[2024 Achieved]]/tbl_targeted_CustomerList[[#This Row],[2024 Allocation]]</f>
        <v>0.5</v>
      </c>
      <c r="R68" s="106">
        <f>IF(tbl_targeted_CustomerList[[#This Row],[PYs Purc Qty]] = 0, "",
    _xlfn.MINIFS(tbl_orders[InvoiceDate],
        tbl_orders[Facility], tbl_targeted_CustomerList[[#This Row],[Facility]],
        tbl_orders[Product], tbl_targeted_CustomerList[[#This Row],[Products]])
)</f>
        <v>44988</v>
      </c>
      <c r="S68" s="106" cm="1">
        <f t="array" ref="S68">IF(
    tbl_targeted_CustomerList[[#This Row],[PYs Purc Qty]] = 0,
    "",
    MAX(
        IF(
            (YEAR(tbl_orders[InvoiceDate]) &lt;= $E$2-1) *
            (tbl_orders[Facility] = tbl_targeted_CustomerList[[#This Row],[Facility]]) *
            (tbl_orders[Product] = tbl_targeted_CustomerList[[#This Row],[Products]]),
            tbl_orders[InvoiceDate]
        )
    )
)</f>
        <v>45247</v>
      </c>
      <c r="T68" s="61">
        <f>IFERROR(tbl_targeted_CustomerList[[#This Row],[2024 Allocation]]/tbl_targeted_CustomerList[[#This Row],[PYs Rec Qty]]-1,"")</f>
        <v>0.81818181818181812</v>
      </c>
      <c r="U68" s="61">
        <f>_xlfn.IFNA(
tbl_targeted_CustomerList[[#This Row],[2024 Allocation]]/INDEX(tbl_Territory_PlanSummary[2024 Target],MATCH(tbl_targeted_CustomerList[[#This Row],[Products]],tbl_Territory_PlanSummary[SKUs],0)),
"")</f>
        <v>1.5151515151515152E-2</v>
      </c>
      <c r="V68" s="61" t="str">
        <f>IF(
    tbl_targeted_CustomerList[[#This Row],[PYs Rec Qty]]=0,"Introduce",
    IF(tbl_targeted_CustomerList[[#This Row],[2024 Allocation]]&gt;tbl_targeted_CustomerList[[#This Row],[PYs Rec Qty]],"Grow", "Defend")
)</f>
        <v>Grow</v>
      </c>
      <c r="W68" s="60" cm="1">
        <f t="array" ref="W6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5.2884615384615383</v>
      </c>
      <c r="X68" s="60" cm="1">
        <f t="array" ref="X6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5.2884615384615383</v>
      </c>
      <c r="Y68" s="241" cm="1">
        <f t="array" ref="Y68">IF(
    tbl_targeted_CustomerList[[#This Row],[Rec Total Qty]] = 0,
    "",
    MAX(
        IF(
            (tbl_orders[Facility] = tbl_targeted_CustomerList[[#This Row],[Facility]]) *
            (tbl_orders[Product] = tbl_targeted_CustomerList[[#This Row],[Products]]),
            tbl_orders[InvoiceDate]
        )
    )
)</f>
        <v>45300</v>
      </c>
      <c r="Z68" s="3" cm="1">
        <f t="array" ref="Z6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50</v>
      </c>
      <c r="AA68" s="106">
        <f>IFERROR(tbl_targeted_CustomerList[[#This Row],[Last Purc Date]]+
ROUND(tbl_targeted_CustomerList[[#This Row],[Last Purchase Qty]]/tbl_targeted_CustomerList[[#This Row],[My Run Rate]]*30,0),"")</f>
        <v>45584</v>
      </c>
      <c r="AB68" s="2"/>
      <c r="AC68" s="2"/>
    </row>
    <row r="69" spans="1:29" x14ac:dyDescent="0.7">
      <c r="A69" s="2" t="str">
        <f>_xlfn.IFNA(INDEX(tbl_Customers[Facility Type], MATCH(tbl_targeted_CustomerList[[#This Row],[Facility]],tbl_Customers[Facility],0)),"")</f>
        <v>Retail Pharmacies</v>
      </c>
      <c r="B69" s="2" t="str">
        <f>_xlfn.IFNA(INDEX(tbl_Customers[Territory], MATCH(tbl_targeted_CustomerList[[#This Row],[Facility]],tbl_Customers[Facility],0)),"")</f>
        <v>Teshie_Nungua</v>
      </c>
      <c r="C69" s="2">
        <f>SUBTOTAL(3,tbl_targeted_CustomerList[[#This Row],[Facility]])</f>
        <v>1</v>
      </c>
      <c r="D69" s="160" t="s">
        <v>182</v>
      </c>
      <c r="E69" s="160" t="s">
        <v>102</v>
      </c>
      <c r="F69" s="3">
        <f>SUMIFS(
     tbl_orders[Purchased_Qty],
     tbl_orders[Facility],tbl_targeted_CustomerList[[#This Row],[Facility]],
     tbl_orders[Product],tbl_targeted_CustomerList[[#This Row],[Products]])</f>
        <v>40</v>
      </c>
      <c r="G69" s="3">
        <f>SUMIFS(
     tbl_orders[Qty_],
     tbl_orders[Facility],tbl_targeted_CustomerList[[#This Row],[Facility]],
     tbl_orders[Product],tbl_targeted_CustomerList[[#This Row],[Products]])</f>
        <v>40</v>
      </c>
      <c r="H69" s="3">
        <f>SUMIFS(
    tbl_orders[Purchased_Qty],
    tbl_orders[Facility], tbl_targeted_CustomerList[[#This Row],[Facility]],
    tbl_orders[Product], tbl_targeted_CustomerList[[#This Row],[Products]],
    tbl_orders[Year], "&lt;="&amp;$E$2-1
)</f>
        <v>40</v>
      </c>
      <c r="I69" s="3">
        <f>SUMIFS(
     tbl_orders[Qty_],
     tbl_orders[Facility], tbl_targeted_CustomerList[[#This Row],[Facility]],
     tbl_orders[Product],tbl_targeted_CustomerList[[#This Row],[Products]],
     tbl_orders[Year],"&lt;="&amp;$E$2-1
)</f>
        <v>40</v>
      </c>
      <c r="J69" s="60" cm="1">
        <f t="array" ref="J6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1.875</v>
      </c>
      <c r="K69" s="60" cm="1">
        <f t="array" ref="K6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1.875</v>
      </c>
      <c r="L69" s="60">
        <f>IFERROR(IF(
     tbl_targeted_CustomerList[[#This Row],[PYs Run Rate]]="-", tbl_targeted_CustomerList[[#This Row],[PYs Rec Qty]],  tbl_targeted_CustomerList[[#This Row],[My PYs Run Rate]]*$E$4
), "")</f>
        <v>22.5</v>
      </c>
      <c r="M6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4.4375</v>
      </c>
      <c r="N69" s="161">
        <v>50</v>
      </c>
      <c r="O6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4.4375</v>
      </c>
      <c r="P69" s="3">
        <f>SUMIFS(
     tbl_orders[Qty_],
     tbl_orders[Facility], tbl_targeted_CustomerList[[#This Row],[Facility]],
     tbl_orders[Product],tbl_targeted_CustomerList[[#This Row],[Products]],
     tbl_orders[Year],2024
)</f>
        <v>0</v>
      </c>
      <c r="Q69" s="196">
        <f>tbl_targeted_CustomerList[[#This Row],[2024 Achieved]]/tbl_targeted_CustomerList[[#This Row],[2024 Allocation]]</f>
        <v>0</v>
      </c>
      <c r="R69" s="106">
        <f>IF(tbl_targeted_CustomerList[[#This Row],[PYs Purc Qty]] = 0, "",
    _xlfn.MINIFS(tbl_orders[InvoiceDate],
        tbl_orders[Facility], tbl_targeted_CustomerList[[#This Row],[Facility]],
        tbl_orders[Product], tbl_targeted_CustomerList[[#This Row],[Products]])
)</f>
        <v>44946</v>
      </c>
      <c r="S69" s="106" cm="1">
        <f t="array" ref="S69">IF(
    tbl_targeted_CustomerList[[#This Row],[PYs Purc Qty]] = 0,
    "",
    MAX(
        IF(
            (YEAR(tbl_orders[InvoiceDate]) &lt;= $E$2-1) *
            (tbl_orders[Facility] = tbl_targeted_CustomerList[[#This Row],[Facility]]) *
            (tbl_orders[Product] = tbl_targeted_CustomerList[[#This Row],[Products]]),
            tbl_orders[InvoiceDate]
        )
    )
)</f>
        <v>45266</v>
      </c>
      <c r="T69" s="61">
        <f>IFERROR(tbl_targeted_CustomerList[[#This Row],[2024 Allocation]]/tbl_targeted_CustomerList[[#This Row],[PYs Rec Qty]]-1,"")</f>
        <v>0.25</v>
      </c>
      <c r="U69" s="61">
        <f>_xlfn.IFNA(
tbl_targeted_CustomerList[[#This Row],[2024 Allocation]]/INDEX(tbl_Territory_PlanSummary[2024 Target],MATCH(tbl_targeted_CustomerList[[#This Row],[Products]],tbl_Territory_PlanSummary[SKUs],0)),
"")</f>
        <v>5.5555555555555558E-3</v>
      </c>
      <c r="V69" s="61" t="str">
        <f>IF(
    tbl_targeted_CustomerList[[#This Row],[PYs Rec Qty]]=0,"Introduce",
    IF(tbl_targeted_CustomerList[[#This Row],[2024 Allocation]]&gt;tbl_targeted_CustomerList[[#This Row],[PYs Rec Qty]],"Grow", "Defend")
)</f>
        <v>Grow</v>
      </c>
      <c r="W69" s="60" cm="1">
        <f t="array" ref="W6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1.875</v>
      </c>
      <c r="X69" s="60" cm="1">
        <f t="array" ref="X6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1.875</v>
      </c>
      <c r="Y69" s="241" cm="1">
        <f t="array" ref="Y69">IF(
    tbl_targeted_CustomerList[[#This Row],[Rec Total Qty]] = 0,
    "",
    MAX(
        IF(
            (tbl_orders[Facility] = tbl_targeted_CustomerList[[#This Row],[Facility]]) *
            (tbl_orders[Product] = tbl_targeted_CustomerList[[#This Row],[Products]]),
            tbl_orders[InvoiceDate]
        )
    )
)</f>
        <v>45266</v>
      </c>
      <c r="Z69" s="3" cm="1">
        <f t="array" ref="Z6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69" s="106">
        <f>IFERROR(tbl_targeted_CustomerList[[#This Row],[Last Purc Date]]+
ROUND(tbl_targeted_CustomerList[[#This Row],[Last Purchase Qty]]/tbl_targeted_CustomerList[[#This Row],[My Run Rate]]*30,0),"")</f>
        <v>45586</v>
      </c>
      <c r="AB69" s="2"/>
      <c r="AC69" s="2"/>
    </row>
    <row r="70" spans="1:29" x14ac:dyDescent="0.7">
      <c r="A70" s="2" t="str">
        <f>_xlfn.IFNA(INDEX(tbl_Customers[Facility Type], MATCH(tbl_targeted_CustomerList[[#This Row],[Facility]],tbl_Customers[Facility],0)),"")</f>
        <v>Public Hospitals</v>
      </c>
      <c r="B70" s="2" t="str">
        <f>_xlfn.IFNA(INDEX(tbl_Customers[Territory], MATCH(tbl_targeted_CustomerList[[#This Row],[Facility]],tbl_Customers[Facility],0)),"")</f>
        <v>Cantonments_Labone</v>
      </c>
      <c r="C70" s="2">
        <f>SUBTOTAL(3,tbl_targeted_CustomerList[[#This Row],[Facility]])</f>
        <v>1</v>
      </c>
      <c r="D70" s="160" t="s">
        <v>147</v>
      </c>
      <c r="E70" s="160" t="s">
        <v>36</v>
      </c>
      <c r="F70" s="3">
        <f>SUMIFS(
     tbl_orders[Purchased_Qty],
     tbl_orders[Facility],tbl_targeted_CustomerList[[#This Row],[Facility]],
     tbl_orders[Product],tbl_targeted_CustomerList[[#This Row],[Products]])</f>
        <v>566</v>
      </c>
      <c r="G70" s="3">
        <f>SUMIFS(
     tbl_orders[Qty_],
     tbl_orders[Facility],tbl_targeted_CustomerList[[#This Row],[Facility]],
     tbl_orders[Product],tbl_targeted_CustomerList[[#This Row],[Products]])</f>
        <v>566</v>
      </c>
      <c r="H70" s="3">
        <f>SUMIFS(
    tbl_orders[Purchased_Qty],
    tbl_orders[Facility], tbl_targeted_CustomerList[[#This Row],[Facility]],
    tbl_orders[Product], tbl_targeted_CustomerList[[#This Row],[Products]],
    tbl_orders[Year], "&lt;="&amp;$E$2-1
)</f>
        <v>566</v>
      </c>
      <c r="I70" s="3">
        <f>SUMIFS(
     tbl_orders[Qty_],
     tbl_orders[Facility], tbl_targeted_CustomerList[[#This Row],[Facility]],
     tbl_orders[Product],tbl_targeted_CustomerList[[#This Row],[Products]],
     tbl_orders[Year],"&lt;="&amp;$E$2-1
)</f>
        <v>566</v>
      </c>
      <c r="J70" s="60" cm="1">
        <f t="array" ref="J7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32.980132450331126</v>
      </c>
      <c r="K70" s="60" cm="1">
        <f t="array" ref="K7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32.980132450331126</v>
      </c>
      <c r="L70" s="60">
        <f>IFERROR(IF(
     tbl_targeted_CustomerList[[#This Row],[PYs Run Rate]]="-", tbl_targeted_CustomerList[[#This Row],[PYs Rec Qty]],  tbl_targeted_CustomerList[[#This Row],[My PYs Run Rate]]*$E$4
), "")</f>
        <v>395.76158940397352</v>
      </c>
      <c r="M70"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39.576158940397349</v>
      </c>
      <c r="N70" s="161">
        <v>1000</v>
      </c>
      <c r="O70"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39.576158940397349</v>
      </c>
      <c r="P70" s="3">
        <f>SUMIFS(
     tbl_orders[Qty_],
     tbl_orders[Facility], tbl_targeted_CustomerList[[#This Row],[Facility]],
     tbl_orders[Product],tbl_targeted_CustomerList[[#This Row],[Products]],
     tbl_orders[Year],2024
)</f>
        <v>0</v>
      </c>
      <c r="Q70" s="196">
        <f>tbl_targeted_CustomerList[[#This Row],[2024 Achieved]]/tbl_targeted_CustomerList[[#This Row],[2024 Allocation]]</f>
        <v>0</v>
      </c>
      <c r="R70" s="106">
        <f>IF(tbl_targeted_CustomerList[[#This Row],[PYs Purc Qty]] = 0, "",
    _xlfn.MINIFS(tbl_orders[InvoiceDate],
        tbl_orders[Facility], tbl_targeted_CustomerList[[#This Row],[Facility]],
        tbl_orders[Product], tbl_targeted_CustomerList[[#This Row],[Products]])
)</f>
        <v>45106</v>
      </c>
      <c r="S70" s="106" cm="1">
        <f t="array" ref="S70">IF(
    tbl_targeted_CustomerList[[#This Row],[PYs Purc Qty]] = 0,
    "",
    MAX(
        IF(
            (YEAR(tbl_orders[InvoiceDate]) &lt;= $E$2-1) *
            (tbl_orders[Facility] = tbl_targeted_CustomerList[[#This Row],[Facility]]) *
            (tbl_orders[Product] = tbl_targeted_CustomerList[[#This Row],[Products]]),
            tbl_orders[InvoiceDate]
        )
    )
)</f>
        <v>45257</v>
      </c>
      <c r="T70" s="61">
        <f>IFERROR(tbl_targeted_CustomerList[[#This Row],[2024 Allocation]]/tbl_targeted_CustomerList[[#This Row],[PYs Rec Qty]]-1,"")</f>
        <v>0.76678445229681969</v>
      </c>
      <c r="U70" s="61">
        <f>_xlfn.IFNA(
tbl_targeted_CustomerList[[#This Row],[2024 Allocation]]/INDEX(tbl_Territory_PlanSummary[2024 Target],MATCH(tbl_targeted_CustomerList[[#This Row],[Products]],tbl_Territory_PlanSummary[SKUs],0)),
"")</f>
        <v>0.15151515151515152</v>
      </c>
      <c r="V70" s="61" t="str">
        <f>IF(
    tbl_targeted_CustomerList[[#This Row],[PYs Rec Qty]]=0,"Introduce",
    IF(tbl_targeted_CustomerList[[#This Row],[2024 Allocation]]&gt;tbl_targeted_CustomerList[[#This Row],[PYs Rec Qty]],"Grow", "Defend")
)</f>
        <v>Grow</v>
      </c>
      <c r="W70" s="60" cm="1">
        <f t="array" ref="W7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32.980132450331126</v>
      </c>
      <c r="X70" s="60" cm="1">
        <f t="array" ref="X7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32.980132450331126</v>
      </c>
      <c r="Y70" s="241" cm="1">
        <f t="array" ref="Y70">IF(
    tbl_targeted_CustomerList[[#This Row],[Rec Total Qty]] = 0,
    "",
    MAX(
        IF(
            (tbl_orders[Facility] = tbl_targeted_CustomerList[[#This Row],[Facility]]) *
            (tbl_orders[Product] = tbl_targeted_CustomerList[[#This Row],[Products]]),
            tbl_orders[InvoiceDate]
        )
    )
)</f>
        <v>45257</v>
      </c>
      <c r="Z70" s="3" cm="1">
        <f t="array" ref="Z7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400</v>
      </c>
      <c r="AA70" s="106">
        <f>IFERROR(tbl_targeted_CustomerList[[#This Row],[Last Purc Date]]+
ROUND(tbl_targeted_CustomerList[[#This Row],[Last Purchase Qty]]/tbl_targeted_CustomerList[[#This Row],[My Run Rate]]*30,0),"")</f>
        <v>45621</v>
      </c>
      <c r="AB70" s="2"/>
      <c r="AC70" s="2"/>
    </row>
    <row r="71" spans="1:29" x14ac:dyDescent="0.7">
      <c r="A71" s="2" t="str">
        <f>_xlfn.IFNA(INDEX(tbl_Customers[Facility Type], MATCH(tbl_targeted_CustomerList[[#This Row],[Facility]],tbl_Customers[Facility],0)),"")</f>
        <v>Public Hospitals</v>
      </c>
      <c r="B71" s="2" t="str">
        <f>_xlfn.IFNA(INDEX(tbl_Customers[Territory], MATCH(tbl_targeted_CustomerList[[#This Row],[Facility]],tbl_Customers[Facility],0)),"")</f>
        <v>Legon_Madina_Adenta_Oyarifa</v>
      </c>
      <c r="C71" s="2">
        <f>SUBTOTAL(3,tbl_targeted_CustomerList[[#This Row],[Facility]])</f>
        <v>1</v>
      </c>
      <c r="D71" s="160" t="s">
        <v>97</v>
      </c>
      <c r="E71" s="160" t="s">
        <v>36</v>
      </c>
      <c r="F71" s="3">
        <f>SUMIFS(
     tbl_orders[Purchased_Qty],
     tbl_orders[Facility],tbl_targeted_CustomerList[[#This Row],[Facility]],
     tbl_orders[Product],tbl_targeted_CustomerList[[#This Row],[Products]])</f>
        <v>340</v>
      </c>
      <c r="G71" s="3">
        <f>SUMIFS(
     tbl_orders[Qty_],
     tbl_orders[Facility],tbl_targeted_CustomerList[[#This Row],[Facility]],
     tbl_orders[Product],tbl_targeted_CustomerList[[#This Row],[Products]])</f>
        <v>340</v>
      </c>
      <c r="H71" s="3">
        <f>SUMIFS(
    tbl_orders[Purchased_Qty],
    tbl_orders[Facility], tbl_targeted_CustomerList[[#This Row],[Facility]],
    tbl_orders[Product], tbl_targeted_CustomerList[[#This Row],[Products]],
    tbl_orders[Year], "&lt;="&amp;$E$2-1
)</f>
        <v>140</v>
      </c>
      <c r="I71" s="3">
        <f>SUMIFS(
     tbl_orders[Qty_],
     tbl_orders[Facility], tbl_targeted_CustomerList[[#This Row],[Facility]],
     tbl_orders[Product],tbl_targeted_CustomerList[[#This Row],[Products]],
     tbl_orders[Year],"&lt;="&amp;$E$2-1
)</f>
        <v>140</v>
      </c>
      <c r="J71" s="60" cm="1">
        <f t="array" ref="J7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8.6330935251798557</v>
      </c>
      <c r="K71" s="60" cm="1">
        <f t="array" ref="K7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8.6330935251798557</v>
      </c>
      <c r="L71" s="60">
        <f>IFERROR(IF(
     tbl_targeted_CustomerList[[#This Row],[PYs Run Rate]]="-", tbl_targeted_CustomerList[[#This Row],[PYs Rec Qty]],  tbl_targeted_CustomerList[[#This Row],[My PYs Run Rate]]*$E$4
), "")</f>
        <v>103.59712230215827</v>
      </c>
      <c r="M7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4.028776978417266</v>
      </c>
      <c r="N71" s="161">
        <v>700</v>
      </c>
      <c r="O7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8.5217391304347831</v>
      </c>
      <c r="P71" s="3">
        <f>SUMIFS(
     tbl_orders[Qty_],
     tbl_orders[Facility], tbl_targeted_CustomerList[[#This Row],[Facility]],
     tbl_orders[Product],tbl_targeted_CustomerList[[#This Row],[Products]],
     tbl_orders[Year],2024
)</f>
        <v>200</v>
      </c>
      <c r="Q71" s="196">
        <f>tbl_targeted_CustomerList[[#This Row],[2024 Achieved]]/tbl_targeted_CustomerList[[#This Row],[2024 Allocation]]</f>
        <v>0.2857142857142857</v>
      </c>
      <c r="R71" s="106">
        <f>IF(tbl_targeted_CustomerList[[#This Row],[PYs Purc Qty]] = 0, "",
    _xlfn.MINIFS(tbl_orders[InvoiceDate],
        tbl_orders[Facility], tbl_targeted_CustomerList[[#This Row],[Facility]],
        tbl_orders[Product], tbl_targeted_CustomerList[[#This Row],[Products]])
)</f>
        <v>45084</v>
      </c>
      <c r="S71" s="106" cm="1">
        <f t="array" ref="S71">IF(
    tbl_targeted_CustomerList[[#This Row],[PYs Purc Qty]] = 0,
    "",
    MAX(
        IF(
            (YEAR(tbl_orders[InvoiceDate]) &lt;= $E$2-1) *
            (tbl_orders[Facility] = tbl_targeted_CustomerList[[#This Row],[Facility]]) *
            (tbl_orders[Product] = tbl_targeted_CustomerList[[#This Row],[Products]]),
            tbl_orders[InvoiceDate]
        )
    )
)</f>
        <v>45223</v>
      </c>
      <c r="T71" s="61">
        <f>IFERROR(tbl_targeted_CustomerList[[#This Row],[2024 Allocation]]/tbl_targeted_CustomerList[[#This Row],[PYs Rec Qty]]-1,"")</f>
        <v>4</v>
      </c>
      <c r="U71" s="61">
        <f>_xlfn.IFNA(
tbl_targeted_CustomerList[[#This Row],[2024 Allocation]]/INDEX(tbl_Territory_PlanSummary[2024 Target],MATCH(tbl_targeted_CustomerList[[#This Row],[Products]],tbl_Territory_PlanSummary[SKUs],0)),
"")</f>
        <v>0.10606060606060606</v>
      </c>
      <c r="V71" s="61" t="str">
        <f>IF(
    tbl_targeted_CustomerList[[#This Row],[PYs Rec Qty]]=0,"Introduce",
    IF(tbl_targeted_CustomerList[[#This Row],[2024 Allocation]]&gt;tbl_targeted_CustomerList[[#This Row],[PYs Rec Qty]],"Grow", "Defend")
)</f>
        <v>Grow</v>
      </c>
      <c r="W71" s="60" cm="1">
        <f t="array" ref="W7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18.260869565217391</v>
      </c>
      <c r="X71" s="60" cm="1">
        <f t="array" ref="X7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18.260869565217391</v>
      </c>
      <c r="Y71" s="241" cm="1">
        <f t="array" ref="Y71">IF(
    tbl_targeted_CustomerList[[#This Row],[Rec Total Qty]] = 0,
    "",
    MAX(
        IF(
            (tbl_orders[Facility] = tbl_targeted_CustomerList[[#This Row],[Facility]]) *
            (tbl_orders[Product] = tbl_targeted_CustomerList[[#This Row],[Products]]),
            tbl_orders[InvoiceDate]
        )
    )
)</f>
        <v>45314</v>
      </c>
      <c r="Z71" s="3" cm="1">
        <f t="array" ref="Z7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200</v>
      </c>
      <c r="AA71" s="106">
        <f>IFERROR(tbl_targeted_CustomerList[[#This Row],[Last Purc Date]]+
ROUND(tbl_targeted_CustomerList[[#This Row],[Last Purchase Qty]]/tbl_targeted_CustomerList[[#This Row],[My Run Rate]]*30,0),"")</f>
        <v>45643</v>
      </c>
      <c r="AB71" s="2"/>
      <c r="AC71" s="2"/>
    </row>
    <row r="72" spans="1:29" x14ac:dyDescent="0.7">
      <c r="A72" s="2" t="str">
        <f>_xlfn.IFNA(INDEX(tbl_Customers[Facility Type], MATCH(tbl_targeted_CustomerList[[#This Row],[Facility]],tbl_Customers[Facility],0)),"")</f>
        <v>Private Hospitals</v>
      </c>
      <c r="B72" s="2" t="str">
        <f>_xlfn.IFNA(INDEX(tbl_Customers[Territory], MATCH(tbl_targeted_CustomerList[[#This Row],[Facility]],tbl_Customers[Facility],0)),"")</f>
        <v>Tema - Main</v>
      </c>
      <c r="C72" s="2">
        <f>SUBTOTAL(3,tbl_targeted_CustomerList[[#This Row],[Facility]])</f>
        <v>1</v>
      </c>
      <c r="D72" s="160" t="s">
        <v>128</v>
      </c>
      <c r="E72" s="160" t="s">
        <v>36</v>
      </c>
      <c r="F72" s="3">
        <f>SUMIFS(
     tbl_orders[Purchased_Qty],
     tbl_orders[Facility],tbl_targeted_CustomerList[[#This Row],[Facility]],
     tbl_orders[Product],tbl_targeted_CustomerList[[#This Row],[Products]])</f>
        <v>46</v>
      </c>
      <c r="G72" s="3">
        <f>SUMIFS(
     tbl_orders[Qty_],
     tbl_orders[Facility],tbl_targeted_CustomerList[[#This Row],[Facility]],
     tbl_orders[Product],tbl_targeted_CustomerList[[#This Row],[Products]])</f>
        <v>46</v>
      </c>
      <c r="H72" s="3">
        <f>SUMIFS(
    tbl_orders[Purchased_Qty],
    tbl_orders[Facility], tbl_targeted_CustomerList[[#This Row],[Facility]],
    tbl_orders[Product], tbl_targeted_CustomerList[[#This Row],[Products]],
    tbl_orders[Year], "&lt;="&amp;$E$2-1
)</f>
        <v>16</v>
      </c>
      <c r="I72" s="3">
        <f>SUMIFS(
     tbl_orders[Qty_],
     tbl_orders[Facility], tbl_targeted_CustomerList[[#This Row],[Facility]],
     tbl_orders[Product],tbl_targeted_CustomerList[[#This Row],[Products]],
     tbl_orders[Year],"&lt;="&amp;$E$2-1
)</f>
        <v>16</v>
      </c>
      <c r="J72" s="60" cm="1">
        <f t="array" ref="J7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14.285714285714286</v>
      </c>
      <c r="K72" s="60" cm="1">
        <f t="array" ref="K7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14.285714285714286</v>
      </c>
      <c r="L72" s="60">
        <f>IFERROR(IF(
     tbl_targeted_CustomerList[[#This Row],[PYs Run Rate]]="-", tbl_targeted_CustomerList[[#This Row],[PYs Rec Qty]],  tbl_targeted_CustomerList[[#This Row],[My PYs Run Rate]]*$E$4
), "")</f>
        <v>171.42857142857144</v>
      </c>
      <c r="M72"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0.47619047619047622</v>
      </c>
      <c r="N72" s="161">
        <v>200</v>
      </c>
      <c r="O72"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9.03954802259887E-2</v>
      </c>
      <c r="P72" s="3">
        <f>SUMIFS(
     tbl_orders[Qty_],
     tbl_orders[Facility], tbl_targeted_CustomerList[[#This Row],[Facility]],
     tbl_orders[Product],tbl_targeted_CustomerList[[#This Row],[Products]],
     tbl_orders[Year],2024
)</f>
        <v>30</v>
      </c>
      <c r="Q72" s="196">
        <f>tbl_targeted_CustomerList[[#This Row],[2024 Achieved]]/tbl_targeted_CustomerList[[#This Row],[2024 Allocation]]</f>
        <v>0.15</v>
      </c>
      <c r="R72" s="106">
        <f>IF(tbl_targeted_CustomerList[[#This Row],[PYs Purc Qty]] = 0, "",
    _xlfn.MINIFS(tbl_orders[InvoiceDate],
        tbl_orders[Facility], tbl_targeted_CustomerList[[#This Row],[Facility]],
        tbl_orders[Product], tbl_targeted_CustomerList[[#This Row],[Products]])
)</f>
        <v>45147</v>
      </c>
      <c r="S72" s="106" cm="1">
        <f t="array" ref="S72">IF(
    tbl_targeted_CustomerList[[#This Row],[PYs Purc Qty]] = 0,
    "",
    MAX(
        IF(
            (YEAR(tbl_orders[InvoiceDate]) &lt;= $E$2-1) *
            (tbl_orders[Facility] = tbl_targeted_CustomerList[[#This Row],[Facility]]) *
            (tbl_orders[Product] = tbl_targeted_CustomerList[[#This Row],[Products]]),
            tbl_orders[InvoiceDate]
        )
    )
)</f>
        <v>45168</v>
      </c>
      <c r="T72" s="61">
        <f>IFERROR(tbl_targeted_CustomerList[[#This Row],[2024 Allocation]]/tbl_targeted_CustomerList[[#This Row],[PYs Rec Qty]]-1,"")</f>
        <v>11.5</v>
      </c>
      <c r="U72" s="61">
        <f>_xlfn.IFNA(
tbl_targeted_CustomerList[[#This Row],[2024 Allocation]]/INDEX(tbl_Territory_PlanSummary[2024 Target],MATCH(tbl_targeted_CustomerList[[#This Row],[Products]],tbl_Territory_PlanSummary[SKUs],0)),
"")</f>
        <v>3.0303030303030304E-2</v>
      </c>
      <c r="V72" s="61" t="str">
        <f>IF(
    tbl_targeted_CustomerList[[#This Row],[PYs Rec Qty]]=0,"Introduce",
    IF(tbl_targeted_CustomerList[[#This Row],[2024 Allocation]]&gt;tbl_targeted_CustomerList[[#This Row],[PYs Rec Qty]],"Grow", "Defend")
)</f>
        <v>Grow</v>
      </c>
      <c r="W72" s="60" cm="1">
        <f t="array" ref="W7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2.7118644067796609</v>
      </c>
      <c r="X72" s="60" cm="1">
        <f t="array" ref="X7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2.7118644067796609</v>
      </c>
      <c r="Y72" s="241" cm="1">
        <f t="array" ref="Y72">IF(
    tbl_targeted_CustomerList[[#This Row],[Rec Total Qty]] = 0,
    "",
    MAX(
        IF(
            (tbl_orders[Facility] = tbl_targeted_CustomerList[[#This Row],[Facility]]) *
            (tbl_orders[Product] = tbl_targeted_CustomerList[[#This Row],[Products]]),
            tbl_orders[InvoiceDate]
        )
    )
)</f>
        <v>45324</v>
      </c>
      <c r="Z72" s="3" cm="1">
        <f t="array" ref="Z7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30</v>
      </c>
      <c r="AA72" s="106">
        <f>IFERROR(tbl_targeted_CustomerList[[#This Row],[Last Purc Date]]+
ROUND(tbl_targeted_CustomerList[[#This Row],[Last Purchase Qty]]/tbl_targeted_CustomerList[[#This Row],[My Run Rate]]*30,0),"")</f>
        <v>45656</v>
      </c>
      <c r="AB72" s="2"/>
      <c r="AC72" s="2"/>
    </row>
    <row r="73" spans="1:29" x14ac:dyDescent="0.7">
      <c r="A73" s="2" t="str">
        <f>_xlfn.IFNA(INDEX(tbl_Customers[Facility Type], MATCH(tbl_targeted_CustomerList[[#This Row],[Facility]],tbl_Customers[Facility],0)),"")</f>
        <v>Public Hospitals</v>
      </c>
      <c r="B73" s="2" t="str">
        <f>_xlfn.IFNA(INDEX(tbl_Customers[Territory], MATCH(tbl_targeted_CustomerList[[#This Row],[Facility]],tbl_Customers[Facility],0)),"")</f>
        <v>Amrahia_Oyibi_Dodowa</v>
      </c>
      <c r="C73" s="2">
        <f>SUBTOTAL(3,tbl_targeted_CustomerList[[#This Row],[Facility]])</f>
        <v>1</v>
      </c>
      <c r="D73" s="160" t="s">
        <v>158</v>
      </c>
      <c r="E73" s="160" t="s">
        <v>102</v>
      </c>
      <c r="F73" s="3">
        <f>SUMIFS(
     tbl_orders[Purchased_Qty],
     tbl_orders[Facility],tbl_targeted_CustomerList[[#This Row],[Facility]],
     tbl_orders[Product],tbl_targeted_CustomerList[[#This Row],[Products]])</f>
        <v>90</v>
      </c>
      <c r="G73" s="3">
        <f>SUMIFS(
     tbl_orders[Qty_],
     tbl_orders[Facility],tbl_targeted_CustomerList[[#This Row],[Facility]],
     tbl_orders[Product],tbl_targeted_CustomerList[[#This Row],[Products]])</f>
        <v>90</v>
      </c>
      <c r="H73" s="3">
        <f>SUMIFS(
    tbl_orders[Purchased_Qty],
    tbl_orders[Facility], tbl_targeted_CustomerList[[#This Row],[Facility]],
    tbl_orders[Product], tbl_targeted_CustomerList[[#This Row],[Products]],
    tbl_orders[Year], "&lt;="&amp;$E$2-1
)</f>
        <v>40</v>
      </c>
      <c r="I73" s="3">
        <f>SUMIFS(
     tbl_orders[Qty_],
     tbl_orders[Facility], tbl_targeted_CustomerList[[#This Row],[Facility]],
     tbl_orders[Product],tbl_targeted_CustomerList[[#This Row],[Products]],
     tbl_orders[Year],"&lt;="&amp;$E$2-1
)</f>
        <v>40</v>
      </c>
      <c r="J73" s="60" cm="1">
        <f t="array" ref="J7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4.2857142857142856</v>
      </c>
      <c r="K73" s="60" cm="1">
        <f t="array" ref="K7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4.2857142857142856</v>
      </c>
      <c r="L73" s="60">
        <f>IFERROR(IF(
     tbl_targeted_CustomerList[[#This Row],[PYs Run Rate]]="-", tbl_targeted_CustomerList[[#This Row],[PYs Rec Qty]],  tbl_targeted_CustomerList[[#This Row],[My PYs Run Rate]]*$E$4
), "")</f>
        <v>51.428571428571431</v>
      </c>
      <c r="M73"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-11.714285714285714</v>
      </c>
      <c r="N73" s="161">
        <v>100</v>
      </c>
      <c r="O73"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-9.5072463768115938</v>
      </c>
      <c r="P73" s="3">
        <f>SUMIFS(
     tbl_orders[Qty_],
     tbl_orders[Facility], tbl_targeted_CustomerList[[#This Row],[Facility]],
     tbl_orders[Product],tbl_targeted_CustomerList[[#This Row],[Products]],
     tbl_orders[Year],2024
)</f>
        <v>50</v>
      </c>
      <c r="Q73" s="196">
        <f>tbl_targeted_CustomerList[[#This Row],[2024 Achieved]]/tbl_targeted_CustomerList[[#This Row],[2024 Allocation]]</f>
        <v>0.5</v>
      </c>
      <c r="R73" s="106">
        <f>IF(tbl_targeted_CustomerList[[#This Row],[PYs Purc Qty]] = 0, "",
    _xlfn.MINIFS(tbl_orders[InvoiceDate],
        tbl_orders[Facility], tbl_targeted_CustomerList[[#This Row],[Facility]],
        tbl_orders[Product], tbl_targeted_CustomerList[[#This Row],[Products]])
)</f>
        <v>44963</v>
      </c>
      <c r="S73" s="106" cm="1">
        <f t="array" ref="S73">IF(
    tbl_targeted_CustomerList[[#This Row],[PYs Purc Qty]] = 0,
    "",
    MAX(
        IF(
            (YEAR(tbl_orders[InvoiceDate]) &lt;= $E$2-1) *
            (tbl_orders[Facility] = tbl_targeted_CustomerList[[#This Row],[Facility]]) *
            (tbl_orders[Product] = tbl_targeted_CustomerList[[#This Row],[Products]]),
            tbl_orders[InvoiceDate]
        )
    )
)</f>
        <v>45103</v>
      </c>
      <c r="T73" s="61">
        <f>IFERROR(tbl_targeted_CustomerList[[#This Row],[2024 Allocation]]/tbl_targeted_CustomerList[[#This Row],[PYs Rec Qty]]-1,"")</f>
        <v>1.5</v>
      </c>
      <c r="U73" s="61">
        <f>_xlfn.IFNA(
tbl_targeted_CustomerList[[#This Row],[2024 Allocation]]/INDEX(tbl_Territory_PlanSummary[2024 Target],MATCH(tbl_targeted_CustomerList[[#This Row],[Products]],tbl_Territory_PlanSummary[SKUs],0)),
"")</f>
        <v>1.1111111111111112E-2</v>
      </c>
      <c r="V73" s="61" t="str">
        <f>IF(
    tbl_targeted_CustomerList[[#This Row],[PYs Rec Qty]]=0,"Introduce",
    IF(tbl_targeted_CustomerList[[#This Row],[2024 Allocation]]&gt;tbl_targeted_CustomerList[[#This Row],[PYs Rec Qty]],"Grow", "Defend")
)</f>
        <v>Grow</v>
      </c>
      <c r="W73" s="60" cm="1">
        <f t="array" ref="W7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3.4782608695652173</v>
      </c>
      <c r="X73" s="60" cm="1">
        <f t="array" ref="X7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3.4782608695652173</v>
      </c>
      <c r="Y73" s="241" cm="1">
        <f t="array" ref="Y73">IF(
    tbl_targeted_CustomerList[[#This Row],[Rec Total Qty]] = 0,
    "",
    MAX(
        IF(
            (tbl_orders[Facility] = tbl_targeted_CustomerList[[#This Row],[Facility]]) *
            (tbl_orders[Product] = tbl_targeted_CustomerList[[#This Row],[Products]]),
            tbl_orders[InvoiceDate]
        )
    )
)</f>
        <v>45308</v>
      </c>
      <c r="Z73" s="3" cm="1">
        <f t="array" ref="Z7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50</v>
      </c>
      <c r="AA73" s="106">
        <f>IFERROR(tbl_targeted_CustomerList[[#This Row],[Last Purc Date]]+
ROUND(tbl_targeted_CustomerList[[#This Row],[Last Purchase Qty]]/tbl_targeted_CustomerList[[#This Row],[My Run Rate]]*30,0),"")</f>
        <v>45739</v>
      </c>
      <c r="AB73" s="2"/>
      <c r="AC73" s="2"/>
    </row>
    <row r="74" spans="1:29" x14ac:dyDescent="0.7">
      <c r="A74" s="2" t="str">
        <f>_xlfn.IFNA(INDEX(tbl_Customers[Facility Type], MATCH(tbl_targeted_CustomerList[[#This Row],[Facility]],tbl_Customers[Facility],0)),"")</f>
        <v>Retail Pharmacies</v>
      </c>
      <c r="B74" s="2" t="str">
        <f>_xlfn.IFNA(INDEX(tbl_Customers[Territory], MATCH(tbl_targeted_CustomerList[[#This Row],[Facility]],tbl_Customers[Facility],0)),"")</f>
        <v>_Out Station</v>
      </c>
      <c r="C74" s="2">
        <f>SUBTOTAL(3,tbl_targeted_CustomerList[[#This Row],[Facility]])</f>
        <v>1</v>
      </c>
      <c r="D74" s="160" t="s">
        <v>192</v>
      </c>
      <c r="E74" s="160" t="s">
        <v>102</v>
      </c>
      <c r="F74" s="3">
        <f>SUMIFS(
     tbl_orders[Purchased_Qty],
     tbl_orders[Facility],tbl_targeted_CustomerList[[#This Row],[Facility]],
     tbl_orders[Product],tbl_targeted_CustomerList[[#This Row],[Products]])</f>
        <v>40</v>
      </c>
      <c r="G74" s="3">
        <f>SUMIFS(
     tbl_orders[Qty_],
     tbl_orders[Facility],tbl_targeted_CustomerList[[#This Row],[Facility]],
     tbl_orders[Product],tbl_targeted_CustomerList[[#This Row],[Products]])</f>
        <v>40</v>
      </c>
      <c r="H74" s="3">
        <f>SUMIFS(
    tbl_orders[Purchased_Qty],
    tbl_orders[Facility], tbl_targeted_CustomerList[[#This Row],[Facility]],
    tbl_orders[Product], tbl_targeted_CustomerList[[#This Row],[Products]],
    tbl_orders[Year], "&lt;="&amp;$E$2-1
)</f>
        <v>40</v>
      </c>
      <c r="I74" s="3">
        <f>SUMIFS(
     tbl_orders[Qty_],
     tbl_orders[Facility], tbl_targeted_CustomerList[[#This Row],[Facility]],
     tbl_orders[Product],tbl_targeted_CustomerList[[#This Row],[Products]],
     tbl_orders[Year],"&lt;="&amp;$E$2-1
)</f>
        <v>40</v>
      </c>
      <c r="J74" s="60" cm="1">
        <f t="array" ref="J7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1.5957446808510638</v>
      </c>
      <c r="K74" s="60" cm="1">
        <f t="array" ref="K7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1.5957446808510638</v>
      </c>
      <c r="L74" s="60">
        <f>IFERROR(IF(
     tbl_targeted_CustomerList[[#This Row],[PYs Run Rate]]="-", tbl_targeted_CustomerList[[#This Row],[PYs Rec Qty]],  tbl_targeted_CustomerList[[#This Row],[My PYs Run Rate]]*$E$4
), "")</f>
        <v>19.148936170212764</v>
      </c>
      <c r="M74"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-4.414893617021276</v>
      </c>
      <c r="N74" s="161">
        <v>50</v>
      </c>
      <c r="O74"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-4.414893617021276</v>
      </c>
      <c r="P74" s="3">
        <f>SUMIFS(
     tbl_orders[Qty_],
     tbl_orders[Facility], tbl_targeted_CustomerList[[#This Row],[Facility]],
     tbl_orders[Product],tbl_targeted_CustomerList[[#This Row],[Products]],
     tbl_orders[Year],2024
)</f>
        <v>0</v>
      </c>
      <c r="Q74" s="196">
        <f>tbl_targeted_CustomerList[[#This Row],[2024 Achieved]]/tbl_targeted_CustomerList[[#This Row],[2024 Allocation]]</f>
        <v>0</v>
      </c>
      <c r="R74" s="106">
        <f>IF(tbl_targeted_CustomerList[[#This Row],[PYs Purc Qty]] = 0, "",
    _xlfn.MINIFS(tbl_orders[InvoiceDate],
        tbl_orders[Facility], tbl_targeted_CustomerList[[#This Row],[Facility]],
        tbl_orders[Product], tbl_targeted_CustomerList[[#This Row],[Products]])
)</f>
        <v>44988</v>
      </c>
      <c r="S74" s="106" cm="1">
        <f t="array" ref="S74">IF(
    tbl_targeted_CustomerList[[#This Row],[PYs Purc Qty]] = 0,
    "",
    MAX(
        IF(
            (YEAR(tbl_orders[InvoiceDate]) &lt;= $E$2-1) *
            (tbl_orders[Facility] = tbl_targeted_CustomerList[[#This Row],[Facility]]) *
            (tbl_orders[Product] = tbl_targeted_CustomerList[[#This Row],[Products]]),
            tbl_orders[InvoiceDate]
        )
    )
)</f>
        <v>45176</v>
      </c>
      <c r="T74" s="61">
        <f>IFERROR(tbl_targeted_CustomerList[[#This Row],[2024 Allocation]]/tbl_targeted_CustomerList[[#This Row],[PYs Rec Qty]]-1,"")</f>
        <v>0.25</v>
      </c>
      <c r="U74" s="61">
        <f>_xlfn.IFNA(
tbl_targeted_CustomerList[[#This Row],[2024 Allocation]]/INDEX(tbl_Territory_PlanSummary[2024 Target],MATCH(tbl_targeted_CustomerList[[#This Row],[Products]],tbl_Territory_PlanSummary[SKUs],0)),
"")</f>
        <v>5.5555555555555558E-3</v>
      </c>
      <c r="V74" s="61" t="str">
        <f>IF(
    tbl_targeted_CustomerList[[#This Row],[PYs Rec Qty]]=0,"Introduce",
    IF(tbl_targeted_CustomerList[[#This Row],[2024 Allocation]]&gt;tbl_targeted_CustomerList[[#This Row],[PYs Rec Qty]],"Grow", "Defend")
)</f>
        <v>Grow</v>
      </c>
      <c r="W74" s="60" cm="1">
        <f t="array" ref="W7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1.5957446808510638</v>
      </c>
      <c r="X74" s="60" cm="1">
        <f t="array" ref="X7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1.5957446808510638</v>
      </c>
      <c r="Y74" s="241" cm="1">
        <f t="array" ref="Y74">IF(
    tbl_targeted_CustomerList[[#This Row],[Rec Total Qty]] = 0,
    "",
    MAX(
        IF(
            (tbl_orders[Facility] = tbl_targeted_CustomerList[[#This Row],[Facility]]) *
            (tbl_orders[Product] = tbl_targeted_CustomerList[[#This Row],[Products]]),
            tbl_orders[InvoiceDate]
        )
    )
)</f>
        <v>45176</v>
      </c>
      <c r="Z74" s="3" cm="1">
        <f t="array" ref="Z7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30</v>
      </c>
      <c r="AA74" s="106">
        <f>IFERROR(tbl_targeted_CustomerList[[#This Row],[Last Purc Date]]+
ROUND(tbl_targeted_CustomerList[[#This Row],[Last Purchase Qty]]/tbl_targeted_CustomerList[[#This Row],[My Run Rate]]*30,0),"")</f>
        <v>45740</v>
      </c>
      <c r="AB74" s="2"/>
      <c r="AC74" s="2"/>
    </row>
    <row r="75" spans="1:29" x14ac:dyDescent="0.7">
      <c r="A75" s="2" t="str">
        <f>_xlfn.IFNA(INDEX(tbl_Customers[Facility Type], MATCH(tbl_targeted_CustomerList[[#This Row],[Facility]],tbl_Customers[Facility],0)),"")</f>
        <v>Wholesale Pharmacies</v>
      </c>
      <c r="B75" s="2" t="str">
        <f>_xlfn.IFNA(INDEX(tbl_Customers[Territory], MATCH(tbl_targeted_CustomerList[[#This Row],[Facility]],tbl_Customers[Facility],0)),"")</f>
        <v>Achimota_Dome_Kwabenya_Haatso</v>
      </c>
      <c r="C75" s="2">
        <f>SUBTOTAL(3,tbl_targeted_CustomerList[[#This Row],[Facility]])</f>
        <v>1</v>
      </c>
      <c r="D75" s="160" t="s">
        <v>205</v>
      </c>
      <c r="E75" s="160" t="s">
        <v>102</v>
      </c>
      <c r="F75" s="3">
        <f>SUMIFS(
     tbl_orders[Purchased_Qty],
     tbl_orders[Facility],tbl_targeted_CustomerList[[#This Row],[Facility]],
     tbl_orders[Product],tbl_targeted_CustomerList[[#This Row],[Products]])</f>
        <v>60</v>
      </c>
      <c r="G75" s="3">
        <f>SUMIFS(
     tbl_orders[Qty_],
     tbl_orders[Facility],tbl_targeted_CustomerList[[#This Row],[Facility]],
     tbl_orders[Product],tbl_targeted_CustomerList[[#This Row],[Products]])</f>
        <v>60</v>
      </c>
      <c r="H75" s="3">
        <f>SUMIFS(
    tbl_orders[Purchased_Qty],
    tbl_orders[Facility], tbl_targeted_CustomerList[[#This Row],[Facility]],
    tbl_orders[Product], tbl_targeted_CustomerList[[#This Row],[Products]],
    tbl_orders[Year], "&lt;="&amp;$E$2-1
)</f>
        <v>60</v>
      </c>
      <c r="I75" s="3">
        <f>SUMIFS(
     tbl_orders[Qty_],
     tbl_orders[Facility], tbl_targeted_CustomerList[[#This Row],[Facility]],
     tbl_orders[Product],tbl_targeted_CustomerList[[#This Row],[Products]],
     tbl_orders[Year],"&lt;="&amp;$E$2-1
)</f>
        <v>60</v>
      </c>
      <c r="J75" s="60" cm="1">
        <f t="array" ref="J7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2.1428571428571428</v>
      </c>
      <c r="K75" s="60" cm="1">
        <f t="array" ref="K7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2.1428571428571428</v>
      </c>
      <c r="L75" s="60">
        <f>IFERROR(IF(
     tbl_targeted_CustomerList[[#This Row],[PYs Run Rate]]="-", tbl_targeted_CustomerList[[#This Row],[PYs Rec Qty]],  tbl_targeted_CustomerList[[#This Row],[My PYs Run Rate]]*$E$4
), "")</f>
        <v>25.714285714285715</v>
      </c>
      <c r="M75"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-8.5</v>
      </c>
      <c r="N75" s="161">
        <v>100</v>
      </c>
      <c r="O75"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-8.5</v>
      </c>
      <c r="P75" s="3">
        <f>SUMIFS(
     tbl_orders[Qty_],
     tbl_orders[Facility], tbl_targeted_CustomerList[[#This Row],[Facility]],
     tbl_orders[Product],tbl_targeted_CustomerList[[#This Row],[Products]],
     tbl_orders[Year],2024
)</f>
        <v>0</v>
      </c>
      <c r="Q75" s="196">
        <f>tbl_targeted_CustomerList[[#This Row],[2024 Achieved]]/tbl_targeted_CustomerList[[#This Row],[2024 Allocation]]</f>
        <v>0</v>
      </c>
      <c r="R75" s="106">
        <f>IF(tbl_targeted_CustomerList[[#This Row],[PYs Purc Qty]] = 0, "",
    _xlfn.MINIFS(tbl_orders[InvoiceDate],
        tbl_orders[Facility], tbl_targeted_CustomerList[[#This Row],[Facility]],
        tbl_orders[Product], tbl_targeted_CustomerList[[#This Row],[Products]])
)</f>
        <v>44936</v>
      </c>
      <c r="S75" s="106" cm="1">
        <f t="array" ref="S75">IF(
    tbl_targeted_CustomerList[[#This Row],[PYs Purc Qty]] = 0,
    "",
    MAX(
        IF(
            (YEAR(tbl_orders[InvoiceDate]) &lt;= $E$2-1) *
            (tbl_orders[Facility] = tbl_targeted_CustomerList[[#This Row],[Facility]]) *
            (tbl_orders[Product] = tbl_targeted_CustomerList[[#This Row],[Products]]),
            tbl_orders[InvoiceDate]
        )
    )
)</f>
        <v>45076</v>
      </c>
      <c r="T75" s="61">
        <f>IFERROR(tbl_targeted_CustomerList[[#This Row],[2024 Allocation]]/tbl_targeted_CustomerList[[#This Row],[PYs Rec Qty]]-1,"")</f>
        <v>0.66666666666666674</v>
      </c>
      <c r="U75" s="61">
        <f>_xlfn.IFNA(
tbl_targeted_CustomerList[[#This Row],[2024 Allocation]]/INDEX(tbl_Territory_PlanSummary[2024 Target],MATCH(tbl_targeted_CustomerList[[#This Row],[Products]],tbl_Territory_PlanSummary[SKUs],0)),
"")</f>
        <v>1.1111111111111112E-2</v>
      </c>
      <c r="V75" s="61" t="str">
        <f>IF(
    tbl_targeted_CustomerList[[#This Row],[PYs Rec Qty]]=0,"Introduce",
    IF(tbl_targeted_CustomerList[[#This Row],[2024 Allocation]]&gt;tbl_targeted_CustomerList[[#This Row],[PYs Rec Qty]],"Grow", "Defend")
)</f>
        <v>Grow</v>
      </c>
      <c r="W75" s="60" cm="1">
        <f t="array" ref="W7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2.1428571428571428</v>
      </c>
      <c r="X75" s="60" cm="1">
        <f t="array" ref="X7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2.1428571428571428</v>
      </c>
      <c r="Y75" s="241" cm="1">
        <f t="array" ref="Y75">IF(
    tbl_targeted_CustomerList[[#This Row],[Rec Total Qty]] = 0,
    "",
    MAX(
        IF(
            (tbl_orders[Facility] = tbl_targeted_CustomerList[[#This Row],[Facility]]) *
            (tbl_orders[Product] = tbl_targeted_CustomerList[[#This Row],[Products]]),
            tbl_orders[InvoiceDate]
        )
    )
)</f>
        <v>45076</v>
      </c>
      <c r="Z75" s="3" cm="1">
        <f t="array" ref="Z7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50</v>
      </c>
      <c r="AA75" s="106">
        <f>IFERROR(tbl_targeted_CustomerList[[#This Row],[Last Purc Date]]+
ROUND(tbl_targeted_CustomerList[[#This Row],[Last Purchase Qty]]/tbl_targeted_CustomerList[[#This Row],[My Run Rate]]*30,0),"")</f>
        <v>45776</v>
      </c>
      <c r="AB75" s="2"/>
      <c r="AC75" s="2"/>
    </row>
    <row r="76" spans="1:29" x14ac:dyDescent="0.7">
      <c r="A76" s="2" t="str">
        <f>_xlfn.IFNA(INDEX(tbl_Customers[Facility Type], MATCH(tbl_targeted_CustomerList[[#This Row],[Facility]],tbl_Customers[Facility],0)),"")</f>
        <v>Retail Pharmacies</v>
      </c>
      <c r="B76" s="2" t="str">
        <f>_xlfn.IFNA(INDEX(tbl_Customers[Territory], MATCH(tbl_targeted_CustomerList[[#This Row],[Facility]],tbl_Customers[Facility],0)),"")</f>
        <v>Achimota_Dome_Kwabenya_Haatso</v>
      </c>
      <c r="C76" s="2">
        <f>SUBTOTAL(3,tbl_targeted_CustomerList[[#This Row],[Facility]])</f>
        <v>1</v>
      </c>
      <c r="D76" s="160" t="s">
        <v>190</v>
      </c>
      <c r="E76" s="160" t="s">
        <v>102</v>
      </c>
      <c r="F76" s="3">
        <f>SUMIFS(
     tbl_orders[Purchased_Qty],
     tbl_orders[Facility],tbl_targeted_CustomerList[[#This Row],[Facility]],
     tbl_orders[Product],tbl_targeted_CustomerList[[#This Row],[Products]])</f>
        <v>36</v>
      </c>
      <c r="G76" s="3">
        <f>SUMIFS(
     tbl_orders[Qty_],
     tbl_orders[Facility],tbl_targeted_CustomerList[[#This Row],[Facility]],
     tbl_orders[Product],tbl_targeted_CustomerList[[#This Row],[Products]])</f>
        <v>36</v>
      </c>
      <c r="H76" s="3">
        <f>SUMIFS(
    tbl_orders[Purchased_Qty],
    tbl_orders[Facility], tbl_targeted_CustomerList[[#This Row],[Facility]],
    tbl_orders[Product], tbl_targeted_CustomerList[[#This Row],[Products]],
    tbl_orders[Year], "&lt;="&amp;$E$2-1
)</f>
        <v>16</v>
      </c>
      <c r="I76" s="3">
        <f>SUMIFS(
     tbl_orders[Qty_],
     tbl_orders[Facility], tbl_targeted_CustomerList[[#This Row],[Facility]],
     tbl_orders[Product],tbl_targeted_CustomerList[[#This Row],[Products]],
     tbl_orders[Year],"&lt;="&amp;$E$2-1
)</f>
        <v>16</v>
      </c>
      <c r="J76" s="60" cm="1">
        <f t="array" ref="J7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0.78260869565217384</v>
      </c>
      <c r="K76" s="60" cm="1">
        <f t="array" ref="K7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0.78260869565217384</v>
      </c>
      <c r="L76" s="60">
        <f>IFERROR(IF(
     tbl_targeted_CustomerList[[#This Row],[PYs Run Rate]]="-", tbl_targeted_CustomerList[[#This Row],[PYs Rec Qty]],  tbl_targeted_CustomerList[[#This Row],[My PYs Run Rate]]*$E$4
), "")</f>
        <v>9.391304347826086</v>
      </c>
      <c r="M76"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-3.8086956521739124</v>
      </c>
      <c r="N76" s="161">
        <v>30</v>
      </c>
      <c r="O76"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-6.2795698924731171</v>
      </c>
      <c r="P76" s="3">
        <f>SUMIFS(
     tbl_orders[Qty_],
     tbl_orders[Facility], tbl_targeted_CustomerList[[#This Row],[Facility]],
     tbl_orders[Product],tbl_targeted_CustomerList[[#This Row],[Products]],
     tbl_orders[Year],2024
)</f>
        <v>20</v>
      </c>
      <c r="Q76" s="196">
        <f>tbl_targeted_CustomerList[[#This Row],[2024 Achieved]]/tbl_targeted_CustomerList[[#This Row],[2024 Allocation]]</f>
        <v>0.66666666666666663</v>
      </c>
      <c r="R76" s="106">
        <f>IF(tbl_targeted_CustomerList[[#This Row],[PYs Purc Qty]] = 0, "",
    _xlfn.MINIFS(tbl_orders[InvoiceDate],
        tbl_orders[Facility], tbl_targeted_CustomerList[[#This Row],[Facility]],
        tbl_orders[Product], tbl_targeted_CustomerList[[#This Row],[Products]])
)</f>
        <v>44966</v>
      </c>
      <c r="S76" s="106" cm="1">
        <f t="array" ref="S76">IF(
    tbl_targeted_CustomerList[[#This Row],[PYs Purc Qty]] = 0,
    "",
    MAX(
        IF(
            (YEAR(tbl_orders[InvoiceDate]) &lt;= $E$2-1) *
            (tbl_orders[Facility] = tbl_targeted_CustomerList[[#This Row],[Facility]]) *
            (tbl_orders[Product] = tbl_targeted_CustomerList[[#This Row],[Products]]),
            tbl_orders[InvoiceDate]
        )
    )
)</f>
        <v>45196</v>
      </c>
      <c r="T76" s="61">
        <f>IFERROR(tbl_targeted_CustomerList[[#This Row],[2024 Allocation]]/tbl_targeted_CustomerList[[#This Row],[PYs Rec Qty]]-1,"")</f>
        <v>0.875</v>
      </c>
      <c r="U76" s="61">
        <f>_xlfn.IFNA(
tbl_targeted_CustomerList[[#This Row],[2024 Allocation]]/INDEX(tbl_Territory_PlanSummary[2024 Target],MATCH(tbl_targeted_CustomerList[[#This Row],[Products]],tbl_Territory_PlanSummary[SKUs],0)),
"")</f>
        <v>3.3333333333333335E-3</v>
      </c>
      <c r="V76" s="61" t="str">
        <f>IF(
    tbl_targeted_CustomerList[[#This Row],[PYs Rec Qty]]=0,"Introduce",
    IF(tbl_targeted_CustomerList[[#This Row],[2024 Allocation]]&gt;tbl_targeted_CustomerList[[#This Row],[PYs Rec Qty]],"Grow", "Defend")
)</f>
        <v>Grow</v>
      </c>
      <c r="W76" s="60" cm="1">
        <f t="array" ref="W7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1.2903225806451613</v>
      </c>
      <c r="X76" s="60" cm="1">
        <f t="array" ref="X7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1.2903225806451613</v>
      </c>
      <c r="Y76" s="241" cm="1">
        <f t="array" ref="Y76">IF(
    tbl_targeted_CustomerList[[#This Row],[Rec Total Qty]] = 0,
    "",
    MAX(
        IF(
            (tbl_orders[Facility] = tbl_targeted_CustomerList[[#This Row],[Facility]]) *
            (tbl_orders[Product] = tbl_targeted_CustomerList[[#This Row],[Products]]),
            tbl_orders[InvoiceDate]
        )
    )
)</f>
        <v>45338</v>
      </c>
      <c r="Z76" s="3" cm="1">
        <f t="array" ref="Z7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76" s="106">
        <f>IFERROR(tbl_targeted_CustomerList[[#This Row],[Last Purc Date]]+
ROUND(tbl_targeted_CustomerList[[#This Row],[Last Purchase Qty]]/tbl_targeted_CustomerList[[#This Row],[My Run Rate]]*30,0),"")</f>
        <v>45803</v>
      </c>
      <c r="AB76" s="2"/>
      <c r="AC76" s="2"/>
    </row>
    <row r="77" spans="1:29" x14ac:dyDescent="0.7">
      <c r="A77" s="2" t="str">
        <f>_xlfn.IFNA(INDEX(tbl_Customers[Facility Type], MATCH(tbl_targeted_CustomerList[[#This Row],[Facility]],tbl_Customers[Facility],0)),"")</f>
        <v>Wholesale Pharmacies</v>
      </c>
      <c r="B77" s="2" t="str">
        <f>_xlfn.IFNA(INDEX(tbl_Customers[Territory], MATCH(tbl_targeted_CustomerList[[#This Row],[Facility]],tbl_Customers[Facility],0)),"")</f>
        <v>_Out Station</v>
      </c>
      <c r="C77" s="2">
        <f>SUBTOTAL(3,tbl_targeted_CustomerList[[#This Row],[Facility]])</f>
        <v>1</v>
      </c>
      <c r="D77" s="160" t="s">
        <v>206</v>
      </c>
      <c r="E77" s="160" t="s">
        <v>102</v>
      </c>
      <c r="F77" s="3">
        <f>SUMIFS(
     tbl_orders[Purchased_Qty],
     tbl_orders[Facility],tbl_targeted_CustomerList[[#This Row],[Facility]],
     tbl_orders[Product],tbl_targeted_CustomerList[[#This Row],[Products]])</f>
        <v>218</v>
      </c>
      <c r="G77" s="3">
        <f>SUMIFS(
     tbl_orders[Qty_],
     tbl_orders[Facility],tbl_targeted_CustomerList[[#This Row],[Facility]],
     tbl_orders[Product],tbl_targeted_CustomerList[[#This Row],[Products]])</f>
        <v>218</v>
      </c>
      <c r="H77" s="3">
        <f>SUMIFS(
    tbl_orders[Purchased_Qty],
    tbl_orders[Facility], tbl_targeted_CustomerList[[#This Row],[Facility]],
    tbl_orders[Product], tbl_targeted_CustomerList[[#This Row],[Products]],
    tbl_orders[Year], "&lt;="&amp;$E$2-1
)</f>
        <v>218</v>
      </c>
      <c r="I77" s="3">
        <f>SUMIFS(
     tbl_orders[Qty_],
     tbl_orders[Facility], tbl_targeted_CustomerList[[#This Row],[Facility]],
     tbl_orders[Product],tbl_targeted_CustomerList[[#This Row],[Products]],
     tbl_orders[Year],"&lt;="&amp;$E$2-1
)</f>
        <v>218</v>
      </c>
      <c r="J77" s="60" cm="1">
        <f t="array" ref="J7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8.5227272727272734</v>
      </c>
      <c r="K77" s="60" cm="1">
        <f t="array" ref="K7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8.5227272727272734</v>
      </c>
      <c r="L77" s="60">
        <f>IFERROR(IF(
     tbl_targeted_CustomerList[[#This Row],[PYs Run Rate]]="-", tbl_targeted_CustomerList[[#This Row],[PYs Rec Qty]],  tbl_targeted_CustomerList[[#This Row],[My PYs Run Rate]]*$E$4
), "")</f>
        <v>102.27272727272728</v>
      </c>
      <c r="M7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-52.840909090909093</v>
      </c>
      <c r="N77" s="161">
        <v>200</v>
      </c>
      <c r="O7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-52.840909090909093</v>
      </c>
      <c r="P77" s="3">
        <f>SUMIFS(
     tbl_orders[Qty_],
     tbl_orders[Facility], tbl_targeted_CustomerList[[#This Row],[Facility]],
     tbl_orders[Product],tbl_targeted_CustomerList[[#This Row],[Products]],
     tbl_orders[Year],2024
)</f>
        <v>0</v>
      </c>
      <c r="Q77" s="196">
        <f>tbl_targeted_CustomerList[[#This Row],[2024 Achieved]]/tbl_targeted_CustomerList[[#This Row],[2024 Allocation]]</f>
        <v>0</v>
      </c>
      <c r="R77" s="106">
        <f>IF(tbl_targeted_CustomerList[[#This Row],[PYs Purc Qty]] = 0, "",
    _xlfn.MINIFS(tbl_orders[InvoiceDate],
        tbl_orders[Facility], tbl_targeted_CustomerList[[#This Row],[Facility]],
        tbl_orders[Product], tbl_targeted_CustomerList[[#This Row],[Products]])
)</f>
        <v>45076</v>
      </c>
      <c r="S77" s="106" cm="1">
        <f t="array" ref="S77">IF(
    tbl_targeted_CustomerList[[#This Row],[PYs Purc Qty]] = 0,
    "",
    MAX(
        IF(
            (YEAR(tbl_orders[InvoiceDate]) &lt;= $E$2-1) *
            (tbl_orders[Facility] = tbl_targeted_CustomerList[[#This Row],[Facility]]) *
            (tbl_orders[Product] = tbl_targeted_CustomerList[[#This Row],[Products]]),
            tbl_orders[InvoiceDate]
        )
    )
)</f>
        <v>45252</v>
      </c>
      <c r="T77" s="61">
        <f>IFERROR(tbl_targeted_CustomerList[[#This Row],[2024 Allocation]]/tbl_targeted_CustomerList[[#This Row],[PYs Rec Qty]]-1,"")</f>
        <v>-8.256880733944949E-2</v>
      </c>
      <c r="U77" s="61">
        <f>_xlfn.IFNA(
tbl_targeted_CustomerList[[#This Row],[2024 Allocation]]/INDEX(tbl_Territory_PlanSummary[2024 Target],MATCH(tbl_targeted_CustomerList[[#This Row],[Products]],tbl_Territory_PlanSummary[SKUs],0)),
"")</f>
        <v>2.2222222222222223E-2</v>
      </c>
      <c r="V77" s="61" t="str">
        <f>IF(
    tbl_targeted_CustomerList[[#This Row],[PYs Rec Qty]]=0,"Introduce",
    IF(tbl_targeted_CustomerList[[#This Row],[2024 Allocation]]&gt;tbl_targeted_CustomerList[[#This Row],[PYs Rec Qty]],"Grow", "Defend")
)</f>
        <v>Defend</v>
      </c>
      <c r="W77" s="60" cm="1">
        <f t="array" ref="W7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8.5227272727272734</v>
      </c>
      <c r="X77" s="60" cm="1">
        <f t="array" ref="X7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8.5227272727272734</v>
      </c>
      <c r="Y77" s="241" cm="1">
        <f t="array" ref="Y77">IF(
    tbl_targeted_CustomerList[[#This Row],[Rec Total Qty]] = 0,
    "",
    MAX(
        IF(
            (tbl_orders[Facility] = tbl_targeted_CustomerList[[#This Row],[Facility]]) *
            (tbl_orders[Product] = tbl_targeted_CustomerList[[#This Row],[Products]]),
            tbl_orders[InvoiceDate]
        )
    )
)</f>
        <v>45252</v>
      </c>
      <c r="Z77" s="3" cm="1">
        <f t="array" ref="Z7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168</v>
      </c>
      <c r="AA77" s="106">
        <f>IFERROR(tbl_targeted_CustomerList[[#This Row],[Last Purc Date]]+
ROUND(tbl_targeted_CustomerList[[#This Row],[Last Purchase Qty]]/tbl_targeted_CustomerList[[#This Row],[My Run Rate]]*30,0),"")</f>
        <v>45843</v>
      </c>
      <c r="AB77" s="2"/>
      <c r="AC77" s="2"/>
    </row>
    <row r="78" spans="1:29" x14ac:dyDescent="0.7">
      <c r="A78" s="2" t="str">
        <f>_xlfn.IFNA(INDEX(tbl_Customers[Facility Type], MATCH(tbl_targeted_CustomerList[[#This Row],[Facility]],tbl_Customers[Facility],0)),"")</f>
        <v>Public Hospitals</v>
      </c>
      <c r="B78" s="2" t="str">
        <f>_xlfn.IFNA(INDEX(tbl_Customers[Territory], MATCH(tbl_targeted_CustomerList[[#This Row],[Facility]],tbl_Customers[Facility],0)),"")</f>
        <v>Legon_Madina_Adenta_Oyarifa</v>
      </c>
      <c r="C78" s="2">
        <f>SUBTOTAL(3,tbl_targeted_CustomerList[[#This Row],[Facility]])</f>
        <v>1</v>
      </c>
      <c r="D78" s="160" t="s">
        <v>97</v>
      </c>
      <c r="E78" s="160" t="s">
        <v>102</v>
      </c>
      <c r="F78" s="3">
        <f>SUMIFS(
     tbl_orders[Purchased_Qty],
     tbl_orders[Facility],tbl_targeted_CustomerList[[#This Row],[Facility]],
     tbl_orders[Product],tbl_targeted_CustomerList[[#This Row],[Products]])</f>
        <v>230</v>
      </c>
      <c r="G78" s="3">
        <f>SUMIFS(
     tbl_orders[Qty_],
     tbl_orders[Facility],tbl_targeted_CustomerList[[#This Row],[Facility]],
     tbl_orders[Product],tbl_targeted_CustomerList[[#This Row],[Products]])</f>
        <v>230</v>
      </c>
      <c r="H78" s="3">
        <f>SUMIFS(
    tbl_orders[Purchased_Qty],
    tbl_orders[Facility], tbl_targeted_CustomerList[[#This Row],[Facility]],
    tbl_orders[Product], tbl_targeted_CustomerList[[#This Row],[Products]],
    tbl_orders[Year], "&lt;="&amp;$E$2-1
)</f>
        <v>30</v>
      </c>
      <c r="I78" s="3">
        <f>SUMIFS(
     tbl_orders[Qty_],
     tbl_orders[Facility], tbl_targeted_CustomerList[[#This Row],[Facility]],
     tbl_orders[Product],tbl_targeted_CustomerList[[#This Row],[Products]],
     tbl_orders[Year],"&lt;="&amp;$E$2-1
)</f>
        <v>30</v>
      </c>
      <c r="J78" s="60" t="str" cm="1">
        <f t="array" ref="J7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78" s="60" t="str" cm="1">
        <f t="array" ref="K7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78" s="60">
        <f>IFERROR(IF(
     tbl_targeted_CustomerList[[#This Row],[PYs Run Rate]]="-", tbl_targeted_CustomerList[[#This Row],[PYs Rec Qty]],  tbl_targeted_CustomerList[[#This Row],[My PYs Run Rate]]*$E$4
), "")</f>
        <v>30</v>
      </c>
      <c r="M7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30</v>
      </c>
      <c r="N78" s="161">
        <v>300</v>
      </c>
      <c r="O7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-87.032967032967036</v>
      </c>
      <c r="P78" s="3">
        <f>SUMIFS(
     tbl_orders[Qty_],
     tbl_orders[Facility], tbl_targeted_CustomerList[[#This Row],[Facility]],
     tbl_orders[Product],tbl_targeted_CustomerList[[#This Row],[Products]],
     tbl_orders[Year],2024
)</f>
        <v>200</v>
      </c>
      <c r="Q78" s="196">
        <f>tbl_targeted_CustomerList[[#This Row],[2024 Achieved]]/tbl_targeted_CustomerList[[#This Row],[2024 Allocation]]</f>
        <v>0.66666666666666663</v>
      </c>
      <c r="R78" s="106">
        <f>IF(tbl_targeted_CustomerList[[#This Row],[PYs Purc Qty]] = 0, "",
    _xlfn.MINIFS(tbl_orders[InvoiceDate],
        tbl_orders[Facility], tbl_targeted_CustomerList[[#This Row],[Facility]],
        tbl_orders[Product], tbl_targeted_CustomerList[[#This Row],[Products]])
)</f>
        <v>45223</v>
      </c>
      <c r="S78" s="106" cm="1">
        <f t="array" ref="S78">IF(
    tbl_targeted_CustomerList[[#This Row],[PYs Purc Qty]] = 0,
    "",
    MAX(
        IF(
            (YEAR(tbl_orders[InvoiceDate]) &lt;= $E$2-1) *
            (tbl_orders[Facility] = tbl_targeted_CustomerList[[#This Row],[Facility]]) *
            (tbl_orders[Product] = tbl_targeted_CustomerList[[#This Row],[Products]]),
            tbl_orders[InvoiceDate]
        )
    )
)</f>
        <v>45223</v>
      </c>
      <c r="T78" s="61">
        <f>IFERROR(tbl_targeted_CustomerList[[#This Row],[2024 Allocation]]/tbl_targeted_CustomerList[[#This Row],[PYs Rec Qty]]-1,"")</f>
        <v>9</v>
      </c>
      <c r="U78" s="61">
        <f>_xlfn.IFNA(
tbl_targeted_CustomerList[[#This Row],[2024 Allocation]]/INDEX(tbl_Territory_PlanSummary[2024 Target],MATCH(tbl_targeted_CustomerList[[#This Row],[Products]],tbl_Territory_PlanSummary[SKUs],0)),
"")</f>
        <v>3.3333333333333333E-2</v>
      </c>
      <c r="V78" s="61" t="str">
        <f>IF(
    tbl_targeted_CustomerList[[#This Row],[PYs Rec Qty]]=0,"Introduce",
    IF(tbl_targeted_CustomerList[[#This Row],[2024 Allocation]]&gt;tbl_targeted_CustomerList[[#This Row],[PYs Rec Qty]],"Grow", "Defend")
)</f>
        <v>Grow</v>
      </c>
      <c r="W78" s="60" cm="1">
        <f t="array" ref="W7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9.8901098901098905</v>
      </c>
      <c r="X78" s="60" cm="1">
        <f t="array" ref="X7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9.8901098901098905</v>
      </c>
      <c r="Y78" s="241" cm="1">
        <f t="array" ref="Y78">IF(
    tbl_targeted_CustomerList[[#This Row],[Rec Total Qty]] = 0,
    "",
    MAX(
        IF(
            (tbl_orders[Facility] = tbl_targeted_CustomerList[[#This Row],[Facility]]) *
            (tbl_orders[Product] = tbl_targeted_CustomerList[[#This Row],[Products]]),
            tbl_orders[InvoiceDate]
        )
    )
)</f>
        <v>45314</v>
      </c>
      <c r="Z78" s="3" cm="1">
        <f t="array" ref="Z7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200</v>
      </c>
      <c r="AA78" s="106">
        <f>IFERROR(tbl_targeted_CustomerList[[#This Row],[Last Purc Date]]+
ROUND(tbl_targeted_CustomerList[[#This Row],[Last Purchase Qty]]/tbl_targeted_CustomerList[[#This Row],[My Run Rate]]*30,0),"")</f>
        <v>45921</v>
      </c>
      <c r="AB78" s="2"/>
      <c r="AC78" s="2"/>
    </row>
    <row r="79" spans="1:29" x14ac:dyDescent="0.7">
      <c r="A79" s="2" t="str">
        <f>_xlfn.IFNA(INDEX(tbl_Customers[Facility Type], MATCH(tbl_targeted_CustomerList[[#This Row],[Facility]],tbl_Customers[Facility],0)),"")</f>
        <v>Retail Pharmacies</v>
      </c>
      <c r="B79" s="2" t="str">
        <f>_xlfn.IFNA(INDEX(tbl_Customers[Territory], MATCH(tbl_targeted_CustomerList[[#This Row],[Facility]],tbl_Customers[Facility],0)),"")</f>
        <v>AirportCity_Dzorwulu</v>
      </c>
      <c r="C79" s="2">
        <f>SUBTOTAL(3,tbl_targeted_CustomerList[[#This Row],[Facility]])</f>
        <v>1</v>
      </c>
      <c r="D79" s="160" t="s">
        <v>193</v>
      </c>
      <c r="E79" s="160" t="s">
        <v>102</v>
      </c>
      <c r="F79" s="3">
        <f>SUMIFS(
     tbl_orders[Purchased_Qty],
     tbl_orders[Facility],tbl_targeted_CustomerList[[#This Row],[Facility]],
     tbl_orders[Product],tbl_targeted_CustomerList[[#This Row],[Products]])</f>
        <v>35</v>
      </c>
      <c r="G79" s="3">
        <f>SUMIFS(
     tbl_orders[Qty_],
     tbl_orders[Facility],tbl_targeted_CustomerList[[#This Row],[Facility]],
     tbl_orders[Product],tbl_targeted_CustomerList[[#This Row],[Products]])</f>
        <v>35</v>
      </c>
      <c r="H79" s="3">
        <f>SUMIFS(
    tbl_orders[Purchased_Qty],
    tbl_orders[Facility], tbl_targeted_CustomerList[[#This Row],[Facility]],
    tbl_orders[Product], tbl_targeted_CustomerList[[#This Row],[Products]],
    tbl_orders[Year], "&lt;="&amp;$E$2-1
)</f>
        <v>35</v>
      </c>
      <c r="I79" s="3">
        <f>SUMIFS(
     tbl_orders[Qty_],
     tbl_orders[Facility], tbl_targeted_CustomerList[[#This Row],[Facility]],
     tbl_orders[Product],tbl_targeted_CustomerList[[#This Row],[Products]],
     tbl_orders[Year],"&lt;="&amp;$E$2-1
)</f>
        <v>35</v>
      </c>
      <c r="J79" s="60" cm="1">
        <f t="array" ref="J7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1.0273972602739727</v>
      </c>
      <c r="K79" s="60" cm="1">
        <f t="array" ref="K7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1.0273972602739727</v>
      </c>
      <c r="L79" s="60">
        <f>IFERROR(IF(
     tbl_targeted_CustomerList[[#This Row],[PYs Run Rate]]="-", tbl_targeted_CustomerList[[#This Row],[PYs Rec Qty]],  tbl_targeted_CustomerList[[#This Row],[My PYs Run Rate]]*$E$4
), "")</f>
        <v>12.328767123287673</v>
      </c>
      <c r="M7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-15.102739726027398</v>
      </c>
      <c r="N79" s="161">
        <v>50</v>
      </c>
      <c r="O7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-15.102739726027398</v>
      </c>
      <c r="P79" s="3">
        <f>SUMIFS(
     tbl_orders[Qty_],
     tbl_orders[Facility], tbl_targeted_CustomerList[[#This Row],[Facility]],
     tbl_orders[Product],tbl_targeted_CustomerList[[#This Row],[Products]],
     tbl_orders[Year],2024
)</f>
        <v>0</v>
      </c>
      <c r="Q79" s="196">
        <f>tbl_targeted_CustomerList[[#This Row],[2024 Achieved]]/tbl_targeted_CustomerList[[#This Row],[2024 Allocation]]</f>
        <v>0</v>
      </c>
      <c r="R79" s="106">
        <f>IF(tbl_targeted_CustomerList[[#This Row],[PYs Purc Qty]] = 0, "",
    _xlfn.MINIFS(tbl_orders[InvoiceDate],
        tbl_orders[Facility], tbl_targeted_CustomerList[[#This Row],[Facility]],
        tbl_orders[Product], tbl_targeted_CustomerList[[#This Row],[Products]])
)</f>
        <v>45076</v>
      </c>
      <c r="S79" s="106" cm="1">
        <f t="array" ref="S79">IF(
    tbl_targeted_CustomerList[[#This Row],[PYs Purc Qty]] = 0,
    "",
    MAX(
        IF(
            (YEAR(tbl_orders[InvoiceDate]) &lt;= $E$2-1) *
            (tbl_orders[Facility] = tbl_targeted_CustomerList[[#This Row],[Facility]]) *
            (tbl_orders[Product] = tbl_targeted_CustomerList[[#This Row],[Products]]),
            tbl_orders[InvoiceDate]
        )
    )
)</f>
        <v>45222</v>
      </c>
      <c r="T79" s="61">
        <f>IFERROR(tbl_targeted_CustomerList[[#This Row],[2024 Allocation]]/tbl_targeted_CustomerList[[#This Row],[PYs Rec Qty]]-1,"")</f>
        <v>0.4285714285714286</v>
      </c>
      <c r="U79" s="61">
        <f>_xlfn.IFNA(
tbl_targeted_CustomerList[[#This Row],[2024 Allocation]]/INDEX(tbl_Territory_PlanSummary[2024 Target],MATCH(tbl_targeted_CustomerList[[#This Row],[Products]],tbl_Territory_PlanSummary[SKUs],0)),
"")</f>
        <v>5.5555555555555558E-3</v>
      </c>
      <c r="V79" s="61" t="str">
        <f>IF(
    tbl_targeted_CustomerList[[#This Row],[PYs Rec Qty]]=0,"Introduce",
    IF(tbl_targeted_CustomerList[[#This Row],[2024 Allocation]]&gt;tbl_targeted_CustomerList[[#This Row],[PYs Rec Qty]],"Grow", "Defend")
)</f>
        <v>Grow</v>
      </c>
      <c r="W79" s="60" cm="1">
        <f t="array" ref="W7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1.0273972602739727</v>
      </c>
      <c r="X79" s="60" cm="1">
        <f t="array" ref="X7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1.0273972602739727</v>
      </c>
      <c r="Y79" s="241" cm="1">
        <f t="array" ref="Y79">IF(
    tbl_targeted_CustomerList[[#This Row],[Rec Total Qty]] = 0,
    "",
    MAX(
        IF(
            (tbl_orders[Facility] = tbl_targeted_CustomerList[[#This Row],[Facility]]) *
            (tbl_orders[Product] = tbl_targeted_CustomerList[[#This Row],[Products]]),
            tbl_orders[InvoiceDate]
        )
    )
)</f>
        <v>45222</v>
      </c>
      <c r="Z79" s="3" cm="1">
        <f t="array" ref="Z7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30</v>
      </c>
      <c r="AA79" s="106">
        <f>IFERROR(tbl_targeted_CustomerList[[#This Row],[Last Purc Date]]+
ROUND(tbl_targeted_CustomerList[[#This Row],[Last Purchase Qty]]/tbl_targeted_CustomerList[[#This Row],[My Run Rate]]*30,0),"")</f>
        <v>46098</v>
      </c>
      <c r="AB79" s="2"/>
      <c r="AC79" s="2"/>
    </row>
    <row r="80" spans="1:29" x14ac:dyDescent="0.7">
      <c r="A80" s="2" t="str">
        <f>_xlfn.IFNA(INDEX(tbl_Customers[Facility Type], MATCH(tbl_targeted_CustomerList[[#This Row],[Facility]],tbl_Customers[Facility],0)),"")</f>
        <v>Wholesale Pharmacies</v>
      </c>
      <c r="B80" s="2" t="str">
        <f>_xlfn.IFNA(INDEX(tbl_Customers[Territory], MATCH(tbl_targeted_CustomerList[[#This Row],[Facility]],tbl_Customers[Facility],0)),"")</f>
        <v>Achimota_Dome_Kwabenya_Haatso</v>
      </c>
      <c r="C80" s="2">
        <f>SUBTOTAL(3,tbl_targeted_CustomerList[[#This Row],[Facility]])</f>
        <v>1</v>
      </c>
      <c r="D80" s="160" t="s">
        <v>205</v>
      </c>
      <c r="E80" s="160" t="s">
        <v>36</v>
      </c>
      <c r="F80" s="3">
        <f>SUMIFS(
     tbl_orders[Purchased_Qty],
     tbl_orders[Facility],tbl_targeted_CustomerList[[#This Row],[Facility]],
     tbl_orders[Product],tbl_targeted_CustomerList[[#This Row],[Products]])</f>
        <v>13</v>
      </c>
      <c r="G80" s="3">
        <f>SUMIFS(
     tbl_orders[Qty_],
     tbl_orders[Facility],tbl_targeted_CustomerList[[#This Row],[Facility]],
     tbl_orders[Product],tbl_targeted_CustomerList[[#This Row],[Products]])</f>
        <v>13</v>
      </c>
      <c r="H80" s="3">
        <f>SUMIFS(
    tbl_orders[Purchased_Qty],
    tbl_orders[Facility], tbl_targeted_CustomerList[[#This Row],[Facility]],
    tbl_orders[Product], tbl_targeted_CustomerList[[#This Row],[Products]],
    tbl_orders[Year], "&lt;="&amp;$E$2-1
)</f>
        <v>13</v>
      </c>
      <c r="I80" s="3">
        <f>SUMIFS(
     tbl_orders[Qty_],
     tbl_orders[Facility], tbl_targeted_CustomerList[[#This Row],[Facility]],
     tbl_orders[Product],tbl_targeted_CustomerList[[#This Row],[Products]],
     tbl_orders[Year],"&lt;="&amp;$E$2-1
)</f>
        <v>13</v>
      </c>
      <c r="J80" s="60" cm="1">
        <f t="array" ref="J8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0.32028469750889677</v>
      </c>
      <c r="K80" s="60" cm="1">
        <f t="array" ref="K8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0.32028469750889677</v>
      </c>
      <c r="L80" s="60">
        <f>IFERROR(IF(
     tbl_targeted_CustomerList[[#This Row],[PYs Run Rate]]="-", tbl_targeted_CustomerList[[#This Row],[PYs Rec Qty]],  tbl_targeted_CustomerList[[#This Row],[My PYs Run Rate]]*$E$4
), "")</f>
        <v>3.8434163701067612</v>
      </c>
      <c r="M80"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-5.4555160142348758</v>
      </c>
      <c r="N80" s="161">
        <v>20</v>
      </c>
      <c r="O80"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-5.4555160142348758</v>
      </c>
      <c r="P80" s="3">
        <f>SUMIFS(
     tbl_orders[Qty_],
     tbl_orders[Facility], tbl_targeted_CustomerList[[#This Row],[Facility]],
     tbl_orders[Product],tbl_targeted_CustomerList[[#This Row],[Products]],
     tbl_orders[Year],2024
)</f>
        <v>0</v>
      </c>
      <c r="Q80" s="196">
        <f>tbl_targeted_CustomerList[[#This Row],[2024 Achieved]]/tbl_targeted_CustomerList[[#This Row],[2024 Allocation]]</f>
        <v>0</v>
      </c>
      <c r="R80" s="106">
        <f>IF(tbl_targeted_CustomerList[[#This Row],[PYs Purc Qty]] = 0, "",
    _xlfn.MINIFS(tbl_orders[InvoiceDate],
        tbl_orders[Facility], tbl_targeted_CustomerList[[#This Row],[Facility]],
        tbl_orders[Product], tbl_targeted_CustomerList[[#This Row],[Products]])
)</f>
        <v>44950</v>
      </c>
      <c r="S80" s="106" cm="1">
        <f t="array" ref="S80">IF(
    tbl_targeted_CustomerList[[#This Row],[PYs Purc Qty]] = 0,
    "",
    MAX(
        IF(
            (YEAR(tbl_orders[InvoiceDate]) &lt;= $E$2-1) *
            (tbl_orders[Facility] = tbl_targeted_CustomerList[[#This Row],[Facility]]) *
            (tbl_orders[Product] = tbl_targeted_CustomerList[[#This Row],[Products]]),
            tbl_orders[InvoiceDate]
        )
    )
)</f>
        <v>45231</v>
      </c>
      <c r="T80" s="61">
        <f>IFERROR(tbl_targeted_CustomerList[[#This Row],[2024 Allocation]]/tbl_targeted_CustomerList[[#This Row],[PYs Rec Qty]]-1,"")</f>
        <v>0.53846153846153855</v>
      </c>
      <c r="U80" s="61">
        <f>_xlfn.IFNA(
tbl_targeted_CustomerList[[#This Row],[2024 Allocation]]/INDEX(tbl_Territory_PlanSummary[2024 Target],MATCH(tbl_targeted_CustomerList[[#This Row],[Products]],tbl_Territory_PlanSummary[SKUs],0)),
"")</f>
        <v>3.0303030303030303E-3</v>
      </c>
      <c r="V80" s="61" t="str">
        <f>IF(
    tbl_targeted_CustomerList[[#This Row],[PYs Rec Qty]]=0,"Introduce",
    IF(tbl_targeted_CustomerList[[#This Row],[2024 Allocation]]&gt;tbl_targeted_CustomerList[[#This Row],[PYs Rec Qty]],"Grow", "Defend")
)</f>
        <v>Grow</v>
      </c>
      <c r="W80" s="60" cm="1">
        <f t="array" ref="W8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0.32028469750889677</v>
      </c>
      <c r="X80" s="60" cm="1">
        <f t="array" ref="X8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0.32028469750889677</v>
      </c>
      <c r="Y80" s="241" cm="1">
        <f t="array" ref="Y80">IF(
    tbl_targeted_CustomerList[[#This Row],[Rec Total Qty]] = 0,
    "",
    MAX(
        IF(
            (tbl_orders[Facility] = tbl_targeted_CustomerList[[#This Row],[Facility]]) *
            (tbl_orders[Product] = tbl_targeted_CustomerList[[#This Row],[Products]]),
            tbl_orders[InvoiceDate]
        )
    )
)</f>
        <v>45231</v>
      </c>
      <c r="Z80" s="3" cm="1">
        <f t="array" ref="Z8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80" s="106">
        <f>IFERROR(tbl_targeted_CustomerList[[#This Row],[Last Purc Date]]+
ROUND(tbl_targeted_CustomerList[[#This Row],[Last Purchase Qty]]/tbl_targeted_CustomerList[[#This Row],[My Run Rate]]*30,0),"")</f>
        <v>46168</v>
      </c>
      <c r="AB80" s="2"/>
      <c r="AC80" s="2"/>
    </row>
    <row r="81" spans="1:29" x14ac:dyDescent="0.7">
      <c r="A81" s="2" t="str">
        <f>_xlfn.IFNA(INDEX(tbl_Customers[Facility Type], MATCH(tbl_targeted_CustomerList[[#This Row],[Facility]],tbl_Customers[Facility],0)),"")</f>
        <v>Wholesale Pharmacies</v>
      </c>
      <c r="B81" s="2" t="str">
        <f>_xlfn.IFNA(INDEX(tbl_Customers[Territory], MATCH(tbl_targeted_CustomerList[[#This Row],[Facility]],tbl_Customers[Facility],0)),"")</f>
        <v>Achimota_Dome_Kwabenya_Haatso</v>
      </c>
      <c r="C81" s="2">
        <f>SUBTOTAL(3,tbl_targeted_CustomerList[[#This Row],[Facility]])</f>
        <v>1</v>
      </c>
      <c r="D81" s="160" t="s">
        <v>205</v>
      </c>
      <c r="E81" s="160" t="s">
        <v>100</v>
      </c>
      <c r="F81" s="3">
        <f>SUMIFS(
     tbl_orders[Purchased_Qty],
     tbl_orders[Facility],tbl_targeted_CustomerList[[#This Row],[Facility]],
     tbl_orders[Product],tbl_targeted_CustomerList[[#This Row],[Products]])</f>
        <v>13</v>
      </c>
      <c r="G81" s="3">
        <f>SUMIFS(
     tbl_orders[Qty_],
     tbl_orders[Facility],tbl_targeted_CustomerList[[#This Row],[Facility]],
     tbl_orders[Product],tbl_targeted_CustomerList[[#This Row],[Products]])</f>
        <v>13</v>
      </c>
      <c r="H81" s="3">
        <f>SUMIFS(
    tbl_orders[Purchased_Qty],
    tbl_orders[Facility], tbl_targeted_CustomerList[[#This Row],[Facility]],
    tbl_orders[Product], tbl_targeted_CustomerList[[#This Row],[Products]],
    tbl_orders[Year], "&lt;="&amp;$E$2-1
)</f>
        <v>13</v>
      </c>
      <c r="I81" s="3">
        <f>SUMIFS(
     tbl_orders[Qty_],
     tbl_orders[Facility], tbl_targeted_CustomerList[[#This Row],[Facility]],
     tbl_orders[Product],tbl_targeted_CustomerList[[#This Row],[Products]],
     tbl_orders[Year],"&lt;="&amp;$E$2-1
)</f>
        <v>13</v>
      </c>
      <c r="J81" s="60" cm="1">
        <f t="array" ref="J8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0.32028469750889677</v>
      </c>
      <c r="K81" s="60" cm="1">
        <f t="array" ref="K8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0.32028469750889677</v>
      </c>
      <c r="L81" s="60">
        <f>IFERROR(IF(
     tbl_targeted_CustomerList[[#This Row],[PYs Run Rate]]="-", tbl_targeted_CustomerList[[#This Row],[PYs Rec Qty]],  tbl_targeted_CustomerList[[#This Row],[My PYs Run Rate]]*$E$4
), "")</f>
        <v>3.8434163701067612</v>
      </c>
      <c r="M8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-5.4555160142348758</v>
      </c>
      <c r="N81" s="161">
        <v>50</v>
      </c>
      <c r="O8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-5.4555160142348758</v>
      </c>
      <c r="P81" s="3">
        <f>SUMIFS(
     tbl_orders[Qty_],
     tbl_orders[Facility], tbl_targeted_CustomerList[[#This Row],[Facility]],
     tbl_orders[Product],tbl_targeted_CustomerList[[#This Row],[Products]],
     tbl_orders[Year],2024
)</f>
        <v>0</v>
      </c>
      <c r="Q81" s="196">
        <f>tbl_targeted_CustomerList[[#This Row],[2024 Achieved]]/tbl_targeted_CustomerList[[#This Row],[2024 Allocation]]</f>
        <v>0</v>
      </c>
      <c r="R81" s="106">
        <f>IF(tbl_targeted_CustomerList[[#This Row],[PYs Purc Qty]] = 0, "",
    _xlfn.MINIFS(tbl_orders[InvoiceDate],
        tbl_orders[Facility], tbl_targeted_CustomerList[[#This Row],[Facility]],
        tbl_orders[Product], tbl_targeted_CustomerList[[#This Row],[Products]])
)</f>
        <v>44950</v>
      </c>
      <c r="S81" s="106" cm="1">
        <f t="array" ref="S81">IF(
    tbl_targeted_CustomerList[[#This Row],[PYs Purc Qty]] = 0,
    "",
    MAX(
        IF(
            (YEAR(tbl_orders[InvoiceDate]) &lt;= $E$2-1) *
            (tbl_orders[Facility] = tbl_targeted_CustomerList[[#This Row],[Facility]]) *
            (tbl_orders[Product] = tbl_targeted_CustomerList[[#This Row],[Products]]),
            tbl_orders[InvoiceDate]
        )
    )
)</f>
        <v>45231</v>
      </c>
      <c r="T81" s="61">
        <f>IFERROR(tbl_targeted_CustomerList[[#This Row],[2024 Allocation]]/tbl_targeted_CustomerList[[#This Row],[PYs Rec Qty]]-1,"")</f>
        <v>2.8461538461538463</v>
      </c>
      <c r="U81" s="61">
        <f>_xlfn.IFNA(
tbl_targeted_CustomerList[[#This Row],[2024 Allocation]]/INDEX(tbl_Territory_PlanSummary[2024 Target],MATCH(tbl_targeted_CustomerList[[#This Row],[Products]],tbl_Territory_PlanSummary[SKUs],0)),
"")</f>
        <v>1.7806267806267807E-2</v>
      </c>
      <c r="V81" s="61" t="str">
        <f>IF(
    tbl_targeted_CustomerList[[#This Row],[PYs Rec Qty]]=0,"Introduce",
    IF(tbl_targeted_CustomerList[[#This Row],[2024 Allocation]]&gt;tbl_targeted_CustomerList[[#This Row],[PYs Rec Qty]],"Grow", "Defend")
)</f>
        <v>Grow</v>
      </c>
      <c r="W81" s="60" cm="1">
        <f t="array" ref="W8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0.32028469750889677</v>
      </c>
      <c r="X81" s="60" cm="1">
        <f t="array" ref="X8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0.32028469750889677</v>
      </c>
      <c r="Y81" s="241" cm="1">
        <f t="array" ref="Y81">IF(
    tbl_targeted_CustomerList[[#This Row],[Rec Total Qty]] = 0,
    "",
    MAX(
        IF(
            (tbl_orders[Facility] = tbl_targeted_CustomerList[[#This Row],[Facility]]) *
            (tbl_orders[Product] = tbl_targeted_CustomerList[[#This Row],[Products]]),
            tbl_orders[InvoiceDate]
        )
    )
)</f>
        <v>45231</v>
      </c>
      <c r="Z81" s="3" cm="1">
        <f t="array" ref="Z8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81" s="106">
        <f>IFERROR(tbl_targeted_CustomerList[[#This Row],[Last Purc Date]]+
ROUND(tbl_targeted_CustomerList[[#This Row],[Last Purchase Qty]]/tbl_targeted_CustomerList[[#This Row],[My Run Rate]]*30,0),"")</f>
        <v>46168</v>
      </c>
      <c r="AB81" s="2"/>
      <c r="AC81" s="2"/>
    </row>
    <row r="82" spans="1:29" x14ac:dyDescent="0.7">
      <c r="A82" s="2" t="str">
        <f>_xlfn.IFNA(INDEX(tbl_Customers[Facility Type], MATCH(tbl_targeted_CustomerList[[#This Row],[Facility]],tbl_Customers[Facility],0)),"")</f>
        <v>Public Hospitals</v>
      </c>
      <c r="B82" s="2" t="str">
        <f>_xlfn.IFNA(INDEX(tbl_Customers[Territory], MATCH(tbl_targeted_CustomerList[[#This Row],[Facility]],tbl_Customers[Facility],0)),"")</f>
        <v>Cantonments_Labone</v>
      </c>
      <c r="C82" s="2">
        <f>SUBTOTAL(3,tbl_targeted_CustomerList[[#This Row],[Facility]])</f>
        <v>1</v>
      </c>
      <c r="D82" s="160" t="s">
        <v>82</v>
      </c>
      <c r="E82" s="160" t="s">
        <v>101</v>
      </c>
      <c r="F82" s="3">
        <f>SUMIFS(
     tbl_orders[Purchased_Qty],
     tbl_orders[Facility],tbl_targeted_CustomerList[[#This Row],[Facility]],
     tbl_orders[Product],tbl_targeted_CustomerList[[#This Row],[Products]])</f>
        <v>0</v>
      </c>
      <c r="G82" s="3">
        <f>SUMIFS(
     tbl_orders[Qty_],
     tbl_orders[Facility],tbl_targeted_CustomerList[[#This Row],[Facility]],
     tbl_orders[Product],tbl_targeted_CustomerList[[#This Row],[Products]])</f>
        <v>0</v>
      </c>
      <c r="H82" s="3">
        <f>SUMIFS(
    tbl_orders[Purchased_Qty],
    tbl_orders[Facility], tbl_targeted_CustomerList[[#This Row],[Facility]],
    tbl_orders[Product], tbl_targeted_CustomerList[[#This Row],[Products]],
    tbl_orders[Year], "&lt;="&amp;$E$2-1
)</f>
        <v>0</v>
      </c>
      <c r="I82" s="3">
        <f>SUMIFS(
     tbl_orders[Qty_],
     tbl_orders[Facility], tbl_targeted_CustomerList[[#This Row],[Facility]],
     tbl_orders[Product],tbl_targeted_CustomerList[[#This Row],[Products]],
     tbl_orders[Year],"&lt;="&amp;$E$2-1
)</f>
        <v>0</v>
      </c>
      <c r="J82" s="60" t="str" cm="1">
        <f t="array" ref="J8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82" s="60" t="str" cm="1">
        <f t="array" ref="K8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82" s="60" t="str">
        <f>IFERROR(IF(
     tbl_targeted_CustomerList[[#This Row],[PYs Run Rate]]="-", tbl_targeted_CustomerList[[#This Row],[PYs Rec Qty]],  tbl_targeted_CustomerList[[#This Row],[My PYs Run Rate]]*$E$4
), "")</f>
        <v/>
      </c>
      <c r="M82"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82" s="161">
        <v>500</v>
      </c>
      <c r="O82"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82" s="3">
        <f>SUMIFS(
     tbl_orders[Qty_],
     tbl_orders[Facility], tbl_targeted_CustomerList[[#This Row],[Facility]],
     tbl_orders[Product],tbl_targeted_CustomerList[[#This Row],[Products]],
     tbl_orders[Year],2024
)</f>
        <v>0</v>
      </c>
      <c r="Q82" s="196">
        <f>tbl_targeted_CustomerList[[#This Row],[2024 Achieved]]/tbl_targeted_CustomerList[[#This Row],[2024 Allocation]]</f>
        <v>0</v>
      </c>
      <c r="R82" s="106" t="str">
        <f>IF(tbl_targeted_CustomerList[[#This Row],[PYs Purc Qty]] = 0, "",
    _xlfn.MINIFS(tbl_orders[InvoiceDate],
        tbl_orders[Facility], tbl_targeted_CustomerList[[#This Row],[Facility]],
        tbl_orders[Product], tbl_targeted_CustomerList[[#This Row],[Products]])
)</f>
        <v/>
      </c>
      <c r="S82" s="106" t="str" cm="1">
        <f t="array" ref="S82">IF(
    tbl_targeted_CustomerList[[#This Row],[PYs Purc Qty]] = 0,
    "",
    MAX(
        IF(
            (YEAR(tbl_orders[InvoiceDate]) &lt;= $E$2-1) *
            (tbl_orders[Facility] = tbl_targeted_CustomerList[[#This Row],[Facility]]) *
            (tbl_orders[Product] = tbl_targeted_CustomerList[[#This Row],[Products]]),
            tbl_orders[InvoiceDate]
        )
    )
)</f>
        <v/>
      </c>
      <c r="T82" s="61" t="str">
        <f>IFERROR(tbl_targeted_CustomerList[[#This Row],[2024 Allocation]]/tbl_targeted_CustomerList[[#This Row],[PYs Rec Qty]]-1,"")</f>
        <v/>
      </c>
      <c r="U82" s="61">
        <f>_xlfn.IFNA(
tbl_targeted_CustomerList[[#This Row],[2024 Allocation]]/INDEX(tbl_Territory_PlanSummary[2024 Target],MATCH(tbl_targeted_CustomerList[[#This Row],[Products]],tbl_Territory_PlanSummary[SKUs],0)),
"")</f>
        <v>7.6875768757687576E-2</v>
      </c>
      <c r="V82" s="61" t="str">
        <f>IF(
    tbl_targeted_CustomerList[[#This Row],[PYs Rec Qty]]=0,"Introduce",
    IF(tbl_targeted_CustomerList[[#This Row],[2024 Allocation]]&gt;tbl_targeted_CustomerList[[#This Row],[PYs Rec Qty]],"Grow", "Defend")
)</f>
        <v>Introduce</v>
      </c>
      <c r="W82" s="60" t="str" cm="1">
        <f t="array" ref="W8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82" s="60" t="str" cm="1">
        <f t="array" ref="X8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82" s="241" t="str" cm="1">
        <f t="array" ref="Y82">IF(
    tbl_targeted_CustomerList[[#This Row],[Rec Total Qty]] = 0,
    "",
    MAX(
        IF(
            (tbl_orders[Facility] = tbl_targeted_CustomerList[[#This Row],[Facility]]) *
            (tbl_orders[Product] = tbl_targeted_CustomerList[[#This Row],[Products]]),
            tbl_orders[InvoiceDate]
        )
    )
)</f>
        <v/>
      </c>
      <c r="Z82" s="3" t="str" cm="1">
        <f t="array" ref="Z8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82" s="106" t="str">
        <f>IFERROR(tbl_targeted_CustomerList[[#This Row],[Last Purc Date]]+
ROUND(tbl_targeted_CustomerList[[#This Row],[Last Purchase Qty]]/tbl_targeted_CustomerList[[#This Row],[My Run Rate]]*30,0),"")</f>
        <v/>
      </c>
      <c r="AB82" s="2"/>
      <c r="AC82" s="2"/>
    </row>
    <row r="83" spans="1:29" x14ac:dyDescent="0.7">
      <c r="A83" s="2" t="str">
        <f>_xlfn.IFNA(INDEX(tbl_Customers[Facility Type], MATCH(tbl_targeted_CustomerList[[#This Row],[Facility]],tbl_Customers[Facility],0)),"")</f>
        <v>Public Hospitals</v>
      </c>
      <c r="B83" s="2" t="str">
        <f>_xlfn.IFNA(INDEX(tbl_Customers[Territory], MATCH(tbl_targeted_CustomerList[[#This Row],[Facility]],tbl_Customers[Facility],0)),"")</f>
        <v>Achimota_Dome_Kwabenya_Haatso</v>
      </c>
      <c r="C83" s="2">
        <f>SUBTOTAL(3,tbl_targeted_CustomerList[[#This Row],[Facility]])</f>
        <v>1</v>
      </c>
      <c r="D83" s="160" t="s">
        <v>689</v>
      </c>
      <c r="E83" s="160" t="s">
        <v>36</v>
      </c>
      <c r="F83" s="3">
        <f>SUMIFS(
     tbl_orders[Purchased_Qty],
     tbl_orders[Facility],tbl_targeted_CustomerList[[#This Row],[Facility]],
     tbl_orders[Product],tbl_targeted_CustomerList[[#This Row],[Products]])</f>
        <v>0</v>
      </c>
      <c r="G83" s="3">
        <f>SUMIFS(
     tbl_orders[Qty_],
     tbl_orders[Facility],tbl_targeted_CustomerList[[#This Row],[Facility]],
     tbl_orders[Product],tbl_targeted_CustomerList[[#This Row],[Products]])</f>
        <v>0</v>
      </c>
      <c r="H83" s="3">
        <f>SUMIFS(
    tbl_orders[Purchased_Qty],
    tbl_orders[Facility], tbl_targeted_CustomerList[[#This Row],[Facility]],
    tbl_orders[Product], tbl_targeted_CustomerList[[#This Row],[Products]],
    tbl_orders[Year], "&lt;="&amp;$E$2-1
)</f>
        <v>0</v>
      </c>
      <c r="I83" s="3">
        <f>SUMIFS(
     tbl_orders[Qty_],
     tbl_orders[Facility], tbl_targeted_CustomerList[[#This Row],[Facility]],
     tbl_orders[Product],tbl_targeted_CustomerList[[#This Row],[Products]],
     tbl_orders[Year],"&lt;="&amp;$E$2-1
)</f>
        <v>0</v>
      </c>
      <c r="J83" s="60" t="str" cm="1">
        <f t="array" ref="J8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83" s="60" t="str" cm="1">
        <f t="array" ref="K8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83" s="60" t="str">
        <f>IFERROR(IF(
     tbl_targeted_CustomerList[[#This Row],[PYs Run Rate]]="-", tbl_targeted_CustomerList[[#This Row],[PYs Rec Qty]],  tbl_targeted_CustomerList[[#This Row],[My PYs Run Rate]]*$E$4
), "")</f>
        <v/>
      </c>
      <c r="M83"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83" s="161">
        <v>100</v>
      </c>
      <c r="O83"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83" s="3">
        <f>SUMIFS(
     tbl_orders[Qty_],
     tbl_orders[Facility], tbl_targeted_CustomerList[[#This Row],[Facility]],
     tbl_orders[Product],tbl_targeted_CustomerList[[#This Row],[Products]],
     tbl_orders[Year],2024
)</f>
        <v>0</v>
      </c>
      <c r="Q83" s="196">
        <f>tbl_targeted_CustomerList[[#This Row],[2024 Achieved]]/tbl_targeted_CustomerList[[#This Row],[2024 Allocation]]</f>
        <v>0</v>
      </c>
      <c r="R83" s="106" t="str">
        <f>IF(tbl_targeted_CustomerList[[#This Row],[PYs Purc Qty]] = 0, "",
    _xlfn.MINIFS(tbl_orders[InvoiceDate],
        tbl_orders[Facility], tbl_targeted_CustomerList[[#This Row],[Facility]],
        tbl_orders[Product], tbl_targeted_CustomerList[[#This Row],[Products]])
)</f>
        <v/>
      </c>
      <c r="S83" s="106" t="str" cm="1">
        <f t="array" ref="S83">IF(
    tbl_targeted_CustomerList[[#This Row],[PYs Purc Qty]] = 0,
    "",
    MAX(
        IF(
            (YEAR(tbl_orders[InvoiceDate]) &lt;= $E$2-1) *
            (tbl_orders[Facility] = tbl_targeted_CustomerList[[#This Row],[Facility]]) *
            (tbl_orders[Product] = tbl_targeted_CustomerList[[#This Row],[Products]]),
            tbl_orders[InvoiceDate]
        )
    )
)</f>
        <v/>
      </c>
      <c r="T83" s="61" t="str">
        <f>IFERROR(tbl_targeted_CustomerList[[#This Row],[2024 Allocation]]/tbl_targeted_CustomerList[[#This Row],[PYs Rec Qty]]-1,"")</f>
        <v/>
      </c>
      <c r="U83" s="61">
        <f>_xlfn.IFNA(
tbl_targeted_CustomerList[[#This Row],[2024 Allocation]]/INDEX(tbl_Territory_PlanSummary[2024 Target],MATCH(tbl_targeted_CustomerList[[#This Row],[Products]],tbl_Territory_PlanSummary[SKUs],0)),
"")</f>
        <v>1.5151515151515152E-2</v>
      </c>
      <c r="V83" s="61" t="str">
        <f>IF(
    tbl_targeted_CustomerList[[#This Row],[PYs Rec Qty]]=0,"Introduce",
    IF(tbl_targeted_CustomerList[[#This Row],[2024 Allocation]]&gt;tbl_targeted_CustomerList[[#This Row],[PYs Rec Qty]],"Grow", "Defend")
)</f>
        <v>Introduce</v>
      </c>
      <c r="W83" s="60" t="str" cm="1">
        <f t="array" ref="W8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83" s="60" t="str" cm="1">
        <f t="array" ref="X8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83" s="241" t="str" cm="1">
        <f t="array" ref="Y83">IF(
    tbl_targeted_CustomerList[[#This Row],[Rec Total Qty]] = 0,
    "",
    MAX(
        IF(
            (tbl_orders[Facility] = tbl_targeted_CustomerList[[#This Row],[Facility]]) *
            (tbl_orders[Product] = tbl_targeted_CustomerList[[#This Row],[Products]]),
            tbl_orders[InvoiceDate]
        )
    )
)</f>
        <v/>
      </c>
      <c r="Z83" s="3" t="str" cm="1">
        <f t="array" ref="Z8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83" s="106" t="str">
        <f>IFERROR(tbl_targeted_CustomerList[[#This Row],[Last Purc Date]]+
ROUND(tbl_targeted_CustomerList[[#This Row],[Last Purchase Qty]]/tbl_targeted_CustomerList[[#This Row],[My Run Rate]]*30,0),"")</f>
        <v/>
      </c>
      <c r="AB83" s="2"/>
      <c r="AC83" s="2"/>
    </row>
    <row r="84" spans="1:29" x14ac:dyDescent="0.7">
      <c r="A84" s="2" t="str">
        <f>_xlfn.IFNA(INDEX(tbl_Customers[Facility Type], MATCH(tbl_targeted_CustomerList[[#This Row],[Facility]],tbl_Customers[Facility],0)),"")</f>
        <v>Wholesale Pharmacies</v>
      </c>
      <c r="B84" s="2" t="str">
        <f>_xlfn.IFNA(INDEX(tbl_Customers[Territory], MATCH(tbl_targeted_CustomerList[[#This Row],[Facility]],tbl_Customers[Facility],0)),"")</f>
        <v>Spintex_Sakumono</v>
      </c>
      <c r="C84" s="2">
        <f>SUBTOTAL(3,tbl_targeted_CustomerList[[#This Row],[Facility]])</f>
        <v>1</v>
      </c>
      <c r="D84" s="160" t="s">
        <v>196</v>
      </c>
      <c r="E84" s="160" t="s">
        <v>101</v>
      </c>
      <c r="F84" s="3">
        <f>SUMIFS(
     tbl_orders[Purchased_Qty],
     tbl_orders[Facility],tbl_targeted_CustomerList[[#This Row],[Facility]],
     tbl_orders[Product],tbl_targeted_CustomerList[[#This Row],[Products]])</f>
        <v>100</v>
      </c>
      <c r="G84" s="3">
        <f>SUMIFS(
     tbl_orders[Qty_],
     tbl_orders[Facility],tbl_targeted_CustomerList[[#This Row],[Facility]],
     tbl_orders[Product],tbl_targeted_CustomerList[[#This Row],[Products]])</f>
        <v>50</v>
      </c>
      <c r="H84" s="3">
        <f>SUMIFS(
    tbl_orders[Purchased_Qty],
    tbl_orders[Facility], tbl_targeted_CustomerList[[#This Row],[Facility]],
    tbl_orders[Product], tbl_targeted_CustomerList[[#This Row],[Products]],
    tbl_orders[Year], "&lt;="&amp;$E$2-1
)</f>
        <v>100</v>
      </c>
      <c r="I84" s="3">
        <f>SUMIFS(
     tbl_orders[Qty_],
     tbl_orders[Facility], tbl_targeted_CustomerList[[#This Row],[Facility]],
     tbl_orders[Product],tbl_targeted_CustomerList[[#This Row],[Products]],
     tbl_orders[Year],"&lt;="&amp;$E$2-1
)</f>
        <v>50</v>
      </c>
      <c r="J84" s="60" t="str" cm="1">
        <f t="array" ref="J8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84" s="60" t="str" cm="1">
        <f t="array" ref="K8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84" s="60">
        <f>IFERROR(IF(
     tbl_targeted_CustomerList[[#This Row],[PYs Run Rate]]="-", tbl_targeted_CustomerList[[#This Row],[PYs Rec Qty]],  tbl_targeted_CustomerList[[#This Row],[My PYs Run Rate]]*$E$4
), "")</f>
        <v>50</v>
      </c>
      <c r="M84"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50</v>
      </c>
      <c r="N84" s="161">
        <v>100</v>
      </c>
      <c r="O84"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50</v>
      </c>
      <c r="P84" s="3">
        <f>SUMIFS(
     tbl_orders[Qty_],
     tbl_orders[Facility], tbl_targeted_CustomerList[[#This Row],[Facility]],
     tbl_orders[Product],tbl_targeted_CustomerList[[#This Row],[Products]],
     tbl_orders[Year],2024
)</f>
        <v>0</v>
      </c>
      <c r="Q84" s="196">
        <f>tbl_targeted_CustomerList[[#This Row],[2024 Achieved]]/tbl_targeted_CustomerList[[#This Row],[2024 Allocation]]</f>
        <v>0</v>
      </c>
      <c r="R84" s="106">
        <f>IF(tbl_targeted_CustomerList[[#This Row],[PYs Purc Qty]] = 0, "",
    _xlfn.MINIFS(tbl_orders[InvoiceDate],
        tbl_orders[Facility], tbl_targeted_CustomerList[[#This Row],[Facility]],
        tbl_orders[Product], tbl_targeted_CustomerList[[#This Row],[Products]])
)</f>
        <v>45092</v>
      </c>
      <c r="S84" s="106" cm="1">
        <f t="array" ref="S84">IF(
    tbl_targeted_CustomerList[[#This Row],[PYs Purc Qty]] = 0,
    "",
    MAX(
        IF(
            (YEAR(tbl_orders[InvoiceDate]) &lt;= $E$2-1) *
            (tbl_orders[Facility] = tbl_targeted_CustomerList[[#This Row],[Facility]]) *
            (tbl_orders[Product] = tbl_targeted_CustomerList[[#This Row],[Products]]),
            tbl_orders[InvoiceDate]
        )
    )
)</f>
        <v>45092</v>
      </c>
      <c r="T84" s="61">
        <f>IFERROR(tbl_targeted_CustomerList[[#This Row],[2024 Allocation]]/tbl_targeted_CustomerList[[#This Row],[PYs Rec Qty]]-1,"")</f>
        <v>1</v>
      </c>
      <c r="U84" s="61">
        <f>_xlfn.IFNA(
tbl_targeted_CustomerList[[#This Row],[2024 Allocation]]/INDEX(tbl_Territory_PlanSummary[2024 Target],MATCH(tbl_targeted_CustomerList[[#This Row],[Products]],tbl_Territory_PlanSummary[SKUs],0)),
"")</f>
        <v>1.5375153751537515E-2</v>
      </c>
      <c r="V84" s="61" t="str">
        <f>IF(
    tbl_targeted_CustomerList[[#This Row],[PYs Rec Qty]]=0,"Introduce",
    IF(tbl_targeted_CustomerList[[#This Row],[2024 Allocation]]&gt;tbl_targeted_CustomerList[[#This Row],[PYs Rec Qty]],"Grow", "Defend")
)</f>
        <v>Grow</v>
      </c>
      <c r="W84" s="60" t="str" cm="1">
        <f t="array" ref="W8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84" s="60" t="str" cm="1">
        <f t="array" ref="X8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84" s="241" cm="1">
        <f t="array" ref="Y84">IF(
    tbl_targeted_CustomerList[[#This Row],[Rec Total Qty]] = 0,
    "",
    MAX(
        IF(
            (tbl_orders[Facility] = tbl_targeted_CustomerList[[#This Row],[Facility]]) *
            (tbl_orders[Product] = tbl_targeted_CustomerList[[#This Row],[Products]]),
            tbl_orders[InvoiceDate]
        )
    )
)</f>
        <v>45092</v>
      </c>
      <c r="Z84" s="3" cm="1">
        <f t="array" ref="Z8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50</v>
      </c>
      <c r="AA84" s="106" t="str">
        <f>IFERROR(tbl_targeted_CustomerList[[#This Row],[Last Purc Date]]+
ROUND(tbl_targeted_CustomerList[[#This Row],[Last Purchase Qty]]/tbl_targeted_CustomerList[[#This Row],[My Run Rate]]*30,0),"")</f>
        <v/>
      </c>
      <c r="AB84" s="2"/>
      <c r="AC84" s="2"/>
    </row>
    <row r="85" spans="1:29" x14ac:dyDescent="0.7">
      <c r="A85" s="2" t="str">
        <f>_xlfn.IFNA(INDEX(tbl_Customers[Facility Type], MATCH(tbl_targeted_CustomerList[[#This Row],[Facility]],tbl_Customers[Facility],0)),"")</f>
        <v>Private Hospitals</v>
      </c>
      <c r="B85" s="2" t="str">
        <f>_xlfn.IFNA(INDEX(tbl_Customers[Territory], MATCH(tbl_targeted_CustomerList[[#This Row],[Facility]],tbl_Customers[Facility],0)),"")</f>
        <v>_Out Station</v>
      </c>
      <c r="C85" s="2">
        <f>SUBTOTAL(3,tbl_targeted_CustomerList[[#This Row],[Facility]])</f>
        <v>1</v>
      </c>
      <c r="D85" s="160" t="s">
        <v>321</v>
      </c>
      <c r="E85" s="160" t="s">
        <v>101</v>
      </c>
      <c r="F85" s="3">
        <f>SUMIFS(
     tbl_orders[Purchased_Qty],
     tbl_orders[Facility],tbl_targeted_CustomerList[[#This Row],[Facility]],
     tbl_orders[Product],tbl_targeted_CustomerList[[#This Row],[Products]])</f>
        <v>0</v>
      </c>
      <c r="G85" s="3">
        <f>SUMIFS(
     tbl_orders[Qty_],
     tbl_orders[Facility],tbl_targeted_CustomerList[[#This Row],[Facility]],
     tbl_orders[Product],tbl_targeted_CustomerList[[#This Row],[Products]])</f>
        <v>0</v>
      </c>
      <c r="H85" s="3">
        <f>SUMIFS(
    tbl_orders[Purchased_Qty],
    tbl_orders[Facility], tbl_targeted_CustomerList[[#This Row],[Facility]],
    tbl_orders[Product], tbl_targeted_CustomerList[[#This Row],[Products]],
    tbl_orders[Year], "&lt;="&amp;$E$2-1
)</f>
        <v>0</v>
      </c>
      <c r="I85" s="3">
        <f>SUMIFS(
     tbl_orders[Qty_],
     tbl_orders[Facility], tbl_targeted_CustomerList[[#This Row],[Facility]],
     tbl_orders[Product],tbl_targeted_CustomerList[[#This Row],[Products]],
     tbl_orders[Year],"&lt;="&amp;$E$2-1
)</f>
        <v>0</v>
      </c>
      <c r="J85" s="60" t="str" cm="1">
        <f t="array" ref="J8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85" s="60" t="str" cm="1">
        <f t="array" ref="K8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85" s="60" t="str">
        <f>IFERROR(IF(
     tbl_targeted_CustomerList[[#This Row],[PYs Run Rate]]="-", tbl_targeted_CustomerList[[#This Row],[PYs Rec Qty]],  tbl_targeted_CustomerList[[#This Row],[My PYs Run Rate]]*$E$4
), "")</f>
        <v/>
      </c>
      <c r="M85"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85" s="161">
        <v>100</v>
      </c>
      <c r="O85"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85" s="3">
        <f>SUMIFS(
     tbl_orders[Qty_],
     tbl_orders[Facility], tbl_targeted_CustomerList[[#This Row],[Facility]],
     tbl_orders[Product],tbl_targeted_CustomerList[[#This Row],[Products]],
     tbl_orders[Year],2024
)</f>
        <v>0</v>
      </c>
      <c r="Q85" s="196">
        <f>tbl_targeted_CustomerList[[#This Row],[2024 Achieved]]/tbl_targeted_CustomerList[[#This Row],[2024 Allocation]]</f>
        <v>0</v>
      </c>
      <c r="R85" s="106" t="str">
        <f>IF(tbl_targeted_CustomerList[[#This Row],[PYs Purc Qty]] = 0, "",
    _xlfn.MINIFS(tbl_orders[InvoiceDate],
        tbl_orders[Facility], tbl_targeted_CustomerList[[#This Row],[Facility]],
        tbl_orders[Product], tbl_targeted_CustomerList[[#This Row],[Products]])
)</f>
        <v/>
      </c>
      <c r="S85" s="106" t="str" cm="1">
        <f t="array" ref="S85">IF(
    tbl_targeted_CustomerList[[#This Row],[PYs Purc Qty]] = 0,
    "",
    MAX(
        IF(
            (YEAR(tbl_orders[InvoiceDate]) &lt;= $E$2-1) *
            (tbl_orders[Facility] = tbl_targeted_CustomerList[[#This Row],[Facility]]) *
            (tbl_orders[Product] = tbl_targeted_CustomerList[[#This Row],[Products]]),
            tbl_orders[InvoiceDate]
        )
    )
)</f>
        <v/>
      </c>
      <c r="T85" s="61" t="str">
        <f>IFERROR(tbl_targeted_CustomerList[[#This Row],[2024 Allocation]]/tbl_targeted_CustomerList[[#This Row],[PYs Rec Qty]]-1,"")</f>
        <v/>
      </c>
      <c r="U85" s="61">
        <f>_xlfn.IFNA(
tbl_targeted_CustomerList[[#This Row],[2024 Allocation]]/INDEX(tbl_Territory_PlanSummary[2024 Target],MATCH(tbl_targeted_CustomerList[[#This Row],[Products]],tbl_Territory_PlanSummary[SKUs],0)),
"")</f>
        <v>1.5375153751537515E-2</v>
      </c>
      <c r="V85" s="61" t="str">
        <f>IF(
    tbl_targeted_CustomerList[[#This Row],[PYs Rec Qty]]=0,"Introduce",
    IF(tbl_targeted_CustomerList[[#This Row],[2024 Allocation]]&gt;tbl_targeted_CustomerList[[#This Row],[PYs Rec Qty]],"Grow", "Defend")
)</f>
        <v>Introduce</v>
      </c>
      <c r="W85" s="60" t="str" cm="1">
        <f t="array" ref="W8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85" s="60" t="str" cm="1">
        <f t="array" ref="X8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85" s="241" t="str" cm="1">
        <f t="array" ref="Y85">IF(
    tbl_targeted_CustomerList[[#This Row],[Rec Total Qty]] = 0,
    "",
    MAX(
        IF(
            (tbl_orders[Facility] = tbl_targeted_CustomerList[[#This Row],[Facility]]) *
            (tbl_orders[Product] = tbl_targeted_CustomerList[[#This Row],[Products]]),
            tbl_orders[InvoiceDate]
        )
    )
)</f>
        <v/>
      </c>
      <c r="Z85" s="3" t="str" cm="1">
        <f t="array" ref="Z8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85" s="106" t="str">
        <f>IFERROR(tbl_targeted_CustomerList[[#This Row],[Last Purc Date]]+
ROUND(tbl_targeted_CustomerList[[#This Row],[Last Purchase Qty]]/tbl_targeted_CustomerList[[#This Row],[My Run Rate]]*30,0),"")</f>
        <v/>
      </c>
      <c r="AB85" s="2"/>
      <c r="AC85" s="2"/>
    </row>
    <row r="86" spans="1:29" x14ac:dyDescent="0.7">
      <c r="A86" s="2" t="str">
        <f>_xlfn.IFNA(INDEX(tbl_Customers[Facility Type], MATCH(tbl_targeted_CustomerList[[#This Row],[Facility]],tbl_Customers[Facility],0)),"")</f>
        <v>Private Hospitals</v>
      </c>
      <c r="B86" s="2" t="str">
        <f>_xlfn.IFNA(INDEX(tbl_Customers[Territory], MATCH(tbl_targeted_CustomerList[[#This Row],[Facility]],tbl_Customers[Facility],0)),"")</f>
        <v>AirportCity_Dzorwulu</v>
      </c>
      <c r="C86" s="2">
        <f>SUBTOTAL(3,tbl_targeted_CustomerList[[#This Row],[Facility]])</f>
        <v>1</v>
      </c>
      <c r="D86" s="160" t="s">
        <v>37</v>
      </c>
      <c r="E86" s="160" t="s">
        <v>36</v>
      </c>
      <c r="F86" s="3">
        <f>SUMIFS(
     tbl_orders[Purchased_Qty],
     tbl_orders[Facility],tbl_targeted_CustomerList[[#This Row],[Facility]],
     tbl_orders[Product],tbl_targeted_CustomerList[[#This Row],[Products]])</f>
        <v>0</v>
      </c>
      <c r="G86" s="3">
        <f>SUMIFS(
     tbl_orders[Qty_],
     tbl_orders[Facility],tbl_targeted_CustomerList[[#This Row],[Facility]],
     tbl_orders[Product],tbl_targeted_CustomerList[[#This Row],[Products]])</f>
        <v>0</v>
      </c>
      <c r="H86" s="3">
        <f>SUMIFS(
    tbl_orders[Purchased_Qty],
    tbl_orders[Facility], tbl_targeted_CustomerList[[#This Row],[Facility]],
    tbl_orders[Product], tbl_targeted_CustomerList[[#This Row],[Products]],
    tbl_orders[Year], "&lt;="&amp;$E$2-1
)</f>
        <v>0</v>
      </c>
      <c r="I86" s="3">
        <f>SUMIFS(
     tbl_orders[Qty_],
     tbl_orders[Facility], tbl_targeted_CustomerList[[#This Row],[Facility]],
     tbl_orders[Product],tbl_targeted_CustomerList[[#This Row],[Products]],
     tbl_orders[Year],"&lt;="&amp;$E$2-1
)</f>
        <v>0</v>
      </c>
      <c r="J86" s="60" t="str" cm="1">
        <f t="array" ref="J8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86" s="60" t="str" cm="1">
        <f t="array" ref="K8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86" s="60" t="str">
        <f>IFERROR(IF(
     tbl_targeted_CustomerList[[#This Row],[PYs Run Rate]]="-", tbl_targeted_CustomerList[[#This Row],[PYs Rec Qty]],  tbl_targeted_CustomerList[[#This Row],[My PYs Run Rate]]*$E$4
), "")</f>
        <v/>
      </c>
      <c r="M86"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86" s="161">
        <v>50</v>
      </c>
      <c r="O86"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86" s="3">
        <f>SUMIFS(
     tbl_orders[Qty_],
     tbl_orders[Facility], tbl_targeted_CustomerList[[#This Row],[Facility]],
     tbl_orders[Product],tbl_targeted_CustomerList[[#This Row],[Products]],
     tbl_orders[Year],2024
)</f>
        <v>0</v>
      </c>
      <c r="Q86" s="196">
        <f>tbl_targeted_CustomerList[[#This Row],[2024 Achieved]]/tbl_targeted_CustomerList[[#This Row],[2024 Allocation]]</f>
        <v>0</v>
      </c>
      <c r="R86" s="106" t="str">
        <f>IF(tbl_targeted_CustomerList[[#This Row],[PYs Purc Qty]] = 0, "",
    _xlfn.MINIFS(tbl_orders[InvoiceDate],
        tbl_orders[Facility], tbl_targeted_CustomerList[[#This Row],[Facility]],
        tbl_orders[Product], tbl_targeted_CustomerList[[#This Row],[Products]])
)</f>
        <v/>
      </c>
      <c r="S86" s="106" t="str" cm="1">
        <f t="array" ref="S86">IF(
    tbl_targeted_CustomerList[[#This Row],[PYs Purc Qty]] = 0,
    "",
    MAX(
        IF(
            (YEAR(tbl_orders[InvoiceDate]) &lt;= $E$2-1) *
            (tbl_orders[Facility] = tbl_targeted_CustomerList[[#This Row],[Facility]]) *
            (tbl_orders[Product] = tbl_targeted_CustomerList[[#This Row],[Products]]),
            tbl_orders[InvoiceDate]
        )
    )
)</f>
        <v/>
      </c>
      <c r="T86" s="61" t="str">
        <f>IFERROR(tbl_targeted_CustomerList[[#This Row],[2024 Allocation]]/tbl_targeted_CustomerList[[#This Row],[PYs Rec Qty]]-1,"")</f>
        <v/>
      </c>
      <c r="U86" s="61">
        <f>_xlfn.IFNA(
tbl_targeted_CustomerList[[#This Row],[2024 Allocation]]/INDEX(tbl_Territory_PlanSummary[2024 Target],MATCH(tbl_targeted_CustomerList[[#This Row],[Products]],tbl_Territory_PlanSummary[SKUs],0)),
"")</f>
        <v>7.575757575757576E-3</v>
      </c>
      <c r="V86" s="61" t="str">
        <f>IF(
    tbl_targeted_CustomerList[[#This Row],[PYs Rec Qty]]=0,"Introduce",
    IF(tbl_targeted_CustomerList[[#This Row],[2024 Allocation]]&gt;tbl_targeted_CustomerList[[#This Row],[PYs Rec Qty]],"Grow", "Defend")
)</f>
        <v>Introduce</v>
      </c>
      <c r="W86" s="60" t="str" cm="1">
        <f t="array" ref="W8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86" s="60" t="str" cm="1">
        <f t="array" ref="X8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86" s="241" t="str" cm="1">
        <f t="array" ref="Y86">IF(
    tbl_targeted_CustomerList[[#This Row],[Rec Total Qty]] = 0,
    "",
    MAX(
        IF(
            (tbl_orders[Facility] = tbl_targeted_CustomerList[[#This Row],[Facility]]) *
            (tbl_orders[Product] = tbl_targeted_CustomerList[[#This Row],[Products]]),
            tbl_orders[InvoiceDate]
        )
    )
)</f>
        <v/>
      </c>
      <c r="Z86" s="3" t="str" cm="1">
        <f t="array" ref="Z8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86" s="106" t="str">
        <f>IFERROR(tbl_targeted_CustomerList[[#This Row],[Last Purc Date]]+
ROUND(tbl_targeted_CustomerList[[#This Row],[Last Purchase Qty]]/tbl_targeted_CustomerList[[#This Row],[My Run Rate]]*30,0),"")</f>
        <v/>
      </c>
      <c r="AB86" s="2"/>
      <c r="AC86" s="2"/>
    </row>
    <row r="87" spans="1:29" x14ac:dyDescent="0.7">
      <c r="A87" s="2" t="str">
        <f>_xlfn.IFNA(INDEX(tbl_Customers[Facility Type], MATCH(tbl_targeted_CustomerList[[#This Row],[Facility]],tbl_Customers[Facility],0)),"")</f>
        <v>Private Hospitals</v>
      </c>
      <c r="B87" s="2" t="str">
        <f>_xlfn.IFNA(INDEX(tbl_Customers[Territory], MATCH(tbl_targeted_CustomerList[[#This Row],[Facility]],tbl_Customers[Facility],0)),"")</f>
        <v>AirportCity_Dzorwulu</v>
      </c>
      <c r="C87" s="2">
        <f>SUBTOTAL(3,tbl_targeted_CustomerList[[#This Row],[Facility]])</f>
        <v>1</v>
      </c>
      <c r="D87" s="160" t="s">
        <v>37</v>
      </c>
      <c r="E87" s="160" t="s">
        <v>101</v>
      </c>
      <c r="F87" s="3">
        <f>SUMIFS(
     tbl_orders[Purchased_Qty],
     tbl_orders[Facility],tbl_targeted_CustomerList[[#This Row],[Facility]],
     tbl_orders[Product],tbl_targeted_CustomerList[[#This Row],[Products]])</f>
        <v>5</v>
      </c>
      <c r="G87" s="3">
        <f>SUMIFS(
     tbl_orders[Qty_],
     tbl_orders[Facility],tbl_targeted_CustomerList[[#This Row],[Facility]],
     tbl_orders[Product],tbl_targeted_CustomerList[[#This Row],[Products]])</f>
        <v>5</v>
      </c>
      <c r="H87" s="3">
        <f>SUMIFS(
    tbl_orders[Purchased_Qty],
    tbl_orders[Facility], tbl_targeted_CustomerList[[#This Row],[Facility]],
    tbl_orders[Product], tbl_targeted_CustomerList[[#This Row],[Products]],
    tbl_orders[Year], "&lt;="&amp;$E$2-1
)</f>
        <v>5</v>
      </c>
      <c r="I87" s="3">
        <f>SUMIFS(
     tbl_orders[Qty_],
     tbl_orders[Facility], tbl_targeted_CustomerList[[#This Row],[Facility]],
     tbl_orders[Product],tbl_targeted_CustomerList[[#This Row],[Products]],
     tbl_orders[Year],"&lt;="&amp;$E$2-1
)</f>
        <v>5</v>
      </c>
      <c r="J87" s="60" t="str" cm="1">
        <f t="array" ref="J8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87" s="60" t="str" cm="1">
        <f t="array" ref="K8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87" s="60">
        <f>IFERROR(IF(
     tbl_targeted_CustomerList[[#This Row],[PYs Run Rate]]="-", tbl_targeted_CustomerList[[#This Row],[PYs Rec Qty]],  tbl_targeted_CustomerList[[#This Row],[My PYs Run Rate]]*$E$4
), "")</f>
        <v>5</v>
      </c>
      <c r="M8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v>
      </c>
      <c r="N87" s="161">
        <v>100</v>
      </c>
      <c r="O8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v>
      </c>
      <c r="P87" s="3">
        <f>SUMIFS(
     tbl_orders[Qty_],
     tbl_orders[Facility], tbl_targeted_CustomerList[[#This Row],[Facility]],
     tbl_orders[Product],tbl_targeted_CustomerList[[#This Row],[Products]],
     tbl_orders[Year],2024
)</f>
        <v>0</v>
      </c>
      <c r="Q87" s="196">
        <f>tbl_targeted_CustomerList[[#This Row],[2024 Achieved]]/tbl_targeted_CustomerList[[#This Row],[2024 Allocation]]</f>
        <v>0</v>
      </c>
      <c r="R87" s="106">
        <f>IF(tbl_targeted_CustomerList[[#This Row],[PYs Purc Qty]] = 0, "",
    _xlfn.MINIFS(tbl_orders[InvoiceDate],
        tbl_orders[Facility], tbl_targeted_CustomerList[[#This Row],[Facility]],
        tbl_orders[Product], tbl_targeted_CustomerList[[#This Row],[Products]])
)</f>
        <v>45113</v>
      </c>
      <c r="S87" s="106" cm="1">
        <f t="array" ref="S87">IF(
    tbl_targeted_CustomerList[[#This Row],[PYs Purc Qty]] = 0,
    "",
    MAX(
        IF(
            (YEAR(tbl_orders[InvoiceDate]) &lt;= $E$2-1) *
            (tbl_orders[Facility] = tbl_targeted_CustomerList[[#This Row],[Facility]]) *
            (tbl_orders[Product] = tbl_targeted_CustomerList[[#This Row],[Products]]),
            tbl_orders[InvoiceDate]
        )
    )
)</f>
        <v>45113</v>
      </c>
      <c r="T87" s="61">
        <f>IFERROR(tbl_targeted_CustomerList[[#This Row],[2024 Allocation]]/tbl_targeted_CustomerList[[#This Row],[PYs Rec Qty]]-1,"")</f>
        <v>19</v>
      </c>
      <c r="U87" s="61">
        <f>_xlfn.IFNA(
tbl_targeted_CustomerList[[#This Row],[2024 Allocation]]/INDEX(tbl_Territory_PlanSummary[2024 Target],MATCH(tbl_targeted_CustomerList[[#This Row],[Products]],tbl_Territory_PlanSummary[SKUs],0)),
"")</f>
        <v>1.5375153751537515E-2</v>
      </c>
      <c r="V87" s="61" t="str">
        <f>IF(
    tbl_targeted_CustomerList[[#This Row],[PYs Rec Qty]]=0,"Introduce",
    IF(tbl_targeted_CustomerList[[#This Row],[2024 Allocation]]&gt;tbl_targeted_CustomerList[[#This Row],[PYs Rec Qty]],"Grow", "Defend")
)</f>
        <v>Grow</v>
      </c>
      <c r="W87" s="60" t="str" cm="1">
        <f t="array" ref="W8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87" s="60" t="str" cm="1">
        <f t="array" ref="X8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87" s="241" cm="1">
        <f t="array" ref="Y87">IF(
    tbl_targeted_CustomerList[[#This Row],[Rec Total Qty]] = 0,
    "",
    MAX(
        IF(
            (tbl_orders[Facility] = tbl_targeted_CustomerList[[#This Row],[Facility]]) *
            (tbl_orders[Product] = tbl_targeted_CustomerList[[#This Row],[Products]]),
            tbl_orders[InvoiceDate]
        )
    )
)</f>
        <v>45113</v>
      </c>
      <c r="Z87" s="3" cm="1">
        <f t="array" ref="Z8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87" s="106" t="str">
        <f>IFERROR(tbl_targeted_CustomerList[[#This Row],[Last Purc Date]]+
ROUND(tbl_targeted_CustomerList[[#This Row],[Last Purchase Qty]]/tbl_targeted_CustomerList[[#This Row],[My Run Rate]]*30,0),"")</f>
        <v/>
      </c>
      <c r="AB87" s="2"/>
      <c r="AC87" s="2"/>
    </row>
    <row r="88" spans="1:29" x14ac:dyDescent="0.7">
      <c r="A88" s="2" t="str">
        <f>_xlfn.IFNA(INDEX(tbl_Customers[Facility Type], MATCH(tbl_targeted_CustomerList[[#This Row],[Facility]],tbl_Customers[Facility],0)),"")</f>
        <v>Private Hospitals</v>
      </c>
      <c r="B88" s="2" t="str">
        <f>_xlfn.IFNA(INDEX(tbl_Customers[Territory], MATCH(tbl_targeted_CustomerList[[#This Row],[Facility]],tbl_Customers[Facility],0)),"")</f>
        <v>AirportCity_Dzorwulu</v>
      </c>
      <c r="C88" s="2">
        <f>SUBTOTAL(3,tbl_targeted_CustomerList[[#This Row],[Facility]])</f>
        <v>1</v>
      </c>
      <c r="D88" s="160" t="s">
        <v>37</v>
      </c>
      <c r="E88" s="160" t="s">
        <v>102</v>
      </c>
      <c r="F88" s="3">
        <f>SUMIFS(
     tbl_orders[Purchased_Qty],
     tbl_orders[Facility],tbl_targeted_CustomerList[[#This Row],[Facility]],
     tbl_orders[Product],tbl_targeted_CustomerList[[#This Row],[Products]])</f>
        <v>30</v>
      </c>
      <c r="G88" s="3">
        <f>SUMIFS(
     tbl_orders[Qty_],
     tbl_orders[Facility],tbl_targeted_CustomerList[[#This Row],[Facility]],
     tbl_orders[Product],tbl_targeted_CustomerList[[#This Row],[Products]])</f>
        <v>30</v>
      </c>
      <c r="H88" s="3">
        <f>SUMIFS(
    tbl_orders[Purchased_Qty],
    tbl_orders[Facility], tbl_targeted_CustomerList[[#This Row],[Facility]],
    tbl_orders[Product], tbl_targeted_CustomerList[[#This Row],[Products]],
    tbl_orders[Year], "&lt;="&amp;$E$2-1
)</f>
        <v>30</v>
      </c>
      <c r="I88" s="3">
        <f>SUMIFS(
     tbl_orders[Qty_],
     tbl_orders[Facility], tbl_targeted_CustomerList[[#This Row],[Facility]],
     tbl_orders[Product],tbl_targeted_CustomerList[[#This Row],[Products]],
     tbl_orders[Year],"&lt;="&amp;$E$2-1
)</f>
        <v>30</v>
      </c>
      <c r="J88" s="60" t="str" cm="1">
        <f t="array" ref="J8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88" s="60" t="str" cm="1">
        <f t="array" ref="K8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88" s="60">
        <f>IFERROR(IF(
     tbl_targeted_CustomerList[[#This Row],[PYs Run Rate]]="-", tbl_targeted_CustomerList[[#This Row],[PYs Rec Qty]],  tbl_targeted_CustomerList[[#This Row],[My PYs Run Rate]]*$E$4
), "")</f>
        <v>30</v>
      </c>
      <c r="M8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30</v>
      </c>
      <c r="N88" s="161">
        <v>50</v>
      </c>
      <c r="O8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30</v>
      </c>
      <c r="P88" s="3">
        <f>SUMIFS(
     tbl_orders[Qty_],
     tbl_orders[Facility], tbl_targeted_CustomerList[[#This Row],[Facility]],
     tbl_orders[Product],tbl_targeted_CustomerList[[#This Row],[Products]],
     tbl_orders[Year],2024
)</f>
        <v>0</v>
      </c>
      <c r="Q88" s="196">
        <f>tbl_targeted_CustomerList[[#This Row],[2024 Achieved]]/tbl_targeted_CustomerList[[#This Row],[2024 Allocation]]</f>
        <v>0</v>
      </c>
      <c r="R88" s="106">
        <f>IF(tbl_targeted_CustomerList[[#This Row],[PYs Purc Qty]] = 0, "",
    _xlfn.MINIFS(tbl_orders[InvoiceDate],
        tbl_orders[Facility], tbl_targeted_CustomerList[[#This Row],[Facility]],
        tbl_orders[Product], tbl_targeted_CustomerList[[#This Row],[Products]])
)</f>
        <v>45113</v>
      </c>
      <c r="S88" s="106" cm="1">
        <f t="array" ref="S88">IF(
    tbl_targeted_CustomerList[[#This Row],[PYs Purc Qty]] = 0,
    "",
    MAX(
        IF(
            (YEAR(tbl_orders[InvoiceDate]) &lt;= $E$2-1) *
            (tbl_orders[Facility] = tbl_targeted_CustomerList[[#This Row],[Facility]]) *
            (tbl_orders[Product] = tbl_targeted_CustomerList[[#This Row],[Products]]),
            tbl_orders[InvoiceDate]
        )
    )
)</f>
        <v>45113</v>
      </c>
      <c r="T88" s="61">
        <f>IFERROR(tbl_targeted_CustomerList[[#This Row],[2024 Allocation]]/tbl_targeted_CustomerList[[#This Row],[PYs Rec Qty]]-1,"")</f>
        <v>0.66666666666666674</v>
      </c>
      <c r="U88" s="61">
        <f>_xlfn.IFNA(
tbl_targeted_CustomerList[[#This Row],[2024 Allocation]]/INDEX(tbl_Territory_PlanSummary[2024 Target],MATCH(tbl_targeted_CustomerList[[#This Row],[Products]],tbl_Territory_PlanSummary[SKUs],0)),
"")</f>
        <v>5.5555555555555558E-3</v>
      </c>
      <c r="V88" s="61" t="str">
        <f>IF(
    tbl_targeted_CustomerList[[#This Row],[PYs Rec Qty]]=0,"Introduce",
    IF(tbl_targeted_CustomerList[[#This Row],[2024 Allocation]]&gt;tbl_targeted_CustomerList[[#This Row],[PYs Rec Qty]],"Grow", "Defend")
)</f>
        <v>Grow</v>
      </c>
      <c r="W88" s="60" t="str" cm="1">
        <f t="array" ref="W8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88" s="60" t="str" cm="1">
        <f t="array" ref="X8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88" s="241" cm="1">
        <f t="array" ref="Y88">IF(
    tbl_targeted_CustomerList[[#This Row],[Rec Total Qty]] = 0,
    "",
    MAX(
        IF(
            (tbl_orders[Facility] = tbl_targeted_CustomerList[[#This Row],[Facility]]) *
            (tbl_orders[Product] = tbl_targeted_CustomerList[[#This Row],[Products]]),
            tbl_orders[InvoiceDate]
        )
    )
)</f>
        <v>45113</v>
      </c>
      <c r="Z88" s="3" cm="1">
        <f t="array" ref="Z8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30</v>
      </c>
      <c r="AA88" s="106" t="str">
        <f>IFERROR(tbl_targeted_CustomerList[[#This Row],[Last Purc Date]]+
ROUND(tbl_targeted_CustomerList[[#This Row],[Last Purchase Qty]]/tbl_targeted_CustomerList[[#This Row],[My Run Rate]]*30,0),"")</f>
        <v/>
      </c>
      <c r="AB88" s="2"/>
      <c r="AC88" s="2"/>
    </row>
    <row r="89" spans="1:29" x14ac:dyDescent="0.7">
      <c r="A89" s="2" t="str">
        <f>_xlfn.IFNA(INDEX(tbl_Customers[Facility Type], MATCH(tbl_targeted_CustomerList[[#This Row],[Facility]],tbl_Customers[Facility],0)),"")</f>
        <v>Public Hospitals</v>
      </c>
      <c r="B89" s="2" t="str">
        <f>_xlfn.IFNA(INDEX(tbl_Customers[Territory], MATCH(tbl_targeted_CustomerList[[#This Row],[Facility]],tbl_Customers[Facility],0)),"")</f>
        <v>_Out Station</v>
      </c>
      <c r="C89" s="2">
        <f>SUBTOTAL(3,tbl_targeted_CustomerList[[#This Row],[Facility]])</f>
        <v>1</v>
      </c>
      <c r="D89" s="160" t="s">
        <v>326</v>
      </c>
      <c r="E89" s="160" t="s">
        <v>36</v>
      </c>
      <c r="F89" s="3">
        <f>SUMIFS(
     tbl_orders[Purchased_Qty],
     tbl_orders[Facility],tbl_targeted_CustomerList[[#This Row],[Facility]],
     tbl_orders[Product],tbl_targeted_CustomerList[[#This Row],[Products]])</f>
        <v>0</v>
      </c>
      <c r="G89" s="3">
        <f>SUMIFS(
     tbl_orders[Qty_],
     tbl_orders[Facility],tbl_targeted_CustomerList[[#This Row],[Facility]],
     tbl_orders[Product],tbl_targeted_CustomerList[[#This Row],[Products]])</f>
        <v>0</v>
      </c>
      <c r="H89" s="3">
        <f>SUMIFS(
    tbl_orders[Purchased_Qty],
    tbl_orders[Facility], tbl_targeted_CustomerList[[#This Row],[Facility]],
    tbl_orders[Product], tbl_targeted_CustomerList[[#This Row],[Products]],
    tbl_orders[Year], "&lt;="&amp;$E$2-1
)</f>
        <v>0</v>
      </c>
      <c r="I89" s="3">
        <f>SUMIFS(
     tbl_orders[Qty_],
     tbl_orders[Facility], tbl_targeted_CustomerList[[#This Row],[Facility]],
     tbl_orders[Product],tbl_targeted_CustomerList[[#This Row],[Products]],
     tbl_orders[Year],"&lt;="&amp;$E$2-1
)</f>
        <v>0</v>
      </c>
      <c r="J89" s="60" t="str" cm="1">
        <f t="array" ref="J8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89" s="60" t="str" cm="1">
        <f t="array" ref="K8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89" s="60" t="str">
        <f>IFERROR(IF(
     tbl_targeted_CustomerList[[#This Row],[PYs Run Rate]]="-", tbl_targeted_CustomerList[[#This Row],[PYs Rec Qty]],  tbl_targeted_CustomerList[[#This Row],[My PYs Run Rate]]*$E$4
), "")</f>
        <v/>
      </c>
      <c r="M89"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89" s="161">
        <v>100</v>
      </c>
      <c r="O89"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89" s="3">
        <f>SUMIFS(
     tbl_orders[Qty_],
     tbl_orders[Facility], tbl_targeted_CustomerList[[#This Row],[Facility]],
     tbl_orders[Product],tbl_targeted_CustomerList[[#This Row],[Products]],
     tbl_orders[Year],2024
)</f>
        <v>0</v>
      </c>
      <c r="Q89" s="196">
        <f>tbl_targeted_CustomerList[[#This Row],[2024 Achieved]]/tbl_targeted_CustomerList[[#This Row],[2024 Allocation]]</f>
        <v>0</v>
      </c>
      <c r="R89" s="106" t="str">
        <f>IF(tbl_targeted_CustomerList[[#This Row],[PYs Purc Qty]] = 0, "",
    _xlfn.MINIFS(tbl_orders[InvoiceDate],
        tbl_orders[Facility], tbl_targeted_CustomerList[[#This Row],[Facility]],
        tbl_orders[Product], tbl_targeted_CustomerList[[#This Row],[Products]])
)</f>
        <v/>
      </c>
      <c r="S89" s="106" t="str" cm="1">
        <f t="array" ref="S89">IF(
    tbl_targeted_CustomerList[[#This Row],[PYs Purc Qty]] = 0,
    "",
    MAX(
        IF(
            (YEAR(tbl_orders[InvoiceDate]) &lt;= $E$2-1) *
            (tbl_orders[Facility] = tbl_targeted_CustomerList[[#This Row],[Facility]]) *
            (tbl_orders[Product] = tbl_targeted_CustomerList[[#This Row],[Products]]),
            tbl_orders[InvoiceDate]
        )
    )
)</f>
        <v/>
      </c>
      <c r="T89" s="61" t="str">
        <f>IFERROR(tbl_targeted_CustomerList[[#This Row],[2024 Allocation]]/tbl_targeted_CustomerList[[#This Row],[PYs Rec Qty]]-1,"")</f>
        <v/>
      </c>
      <c r="U89" s="61">
        <f>_xlfn.IFNA(
tbl_targeted_CustomerList[[#This Row],[2024 Allocation]]/INDEX(tbl_Territory_PlanSummary[2024 Target],MATCH(tbl_targeted_CustomerList[[#This Row],[Products]],tbl_Territory_PlanSummary[SKUs],0)),
"")</f>
        <v>1.5151515151515152E-2</v>
      </c>
      <c r="V89" s="61" t="str">
        <f>IF(
    tbl_targeted_CustomerList[[#This Row],[PYs Rec Qty]]=0,"Introduce",
    IF(tbl_targeted_CustomerList[[#This Row],[2024 Allocation]]&gt;tbl_targeted_CustomerList[[#This Row],[PYs Rec Qty]],"Grow", "Defend")
)</f>
        <v>Introduce</v>
      </c>
      <c r="W89" s="60" t="str" cm="1">
        <f t="array" ref="W8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89" s="60" t="str" cm="1">
        <f t="array" ref="X8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89" s="241" t="str" cm="1">
        <f t="array" ref="Y89">IF(
    tbl_targeted_CustomerList[[#This Row],[Rec Total Qty]] = 0,
    "",
    MAX(
        IF(
            (tbl_orders[Facility] = tbl_targeted_CustomerList[[#This Row],[Facility]]) *
            (tbl_orders[Product] = tbl_targeted_CustomerList[[#This Row],[Products]]),
            tbl_orders[InvoiceDate]
        )
    )
)</f>
        <v/>
      </c>
      <c r="Z89" s="3" t="str" cm="1">
        <f t="array" ref="Z8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89" s="106" t="str">
        <f>IFERROR(tbl_targeted_CustomerList[[#This Row],[Last Purc Date]]+
ROUND(tbl_targeted_CustomerList[[#This Row],[Last Purchase Qty]]/tbl_targeted_CustomerList[[#This Row],[My Run Rate]]*30,0),"")</f>
        <v/>
      </c>
      <c r="AB89" s="2"/>
      <c r="AC89" s="2"/>
    </row>
    <row r="90" spans="1:29" x14ac:dyDescent="0.7">
      <c r="A90" s="2" t="str">
        <f>_xlfn.IFNA(INDEX(tbl_Customers[Facility Type], MATCH(tbl_targeted_CustomerList[[#This Row],[Facility]],tbl_Customers[Facility],0)),"")</f>
        <v>Retail Pharmacies</v>
      </c>
      <c r="B90" s="2" t="str">
        <f>_xlfn.IFNA(INDEX(tbl_Customers[Territory], MATCH(tbl_targeted_CustomerList[[#This Row],[Facility]],tbl_Customers[Facility],0)),"")</f>
        <v>Amrahia_Oyibi_Dodowa</v>
      </c>
      <c r="C90" s="2">
        <f>SUBTOTAL(3,tbl_targeted_CustomerList[[#This Row],[Facility]])</f>
        <v>1</v>
      </c>
      <c r="D90" s="160" t="s">
        <v>167</v>
      </c>
      <c r="E90" s="160" t="s">
        <v>101</v>
      </c>
      <c r="F90" s="3">
        <f>SUMIFS(
     tbl_orders[Purchased_Qty],
     tbl_orders[Facility],tbl_targeted_CustomerList[[#This Row],[Facility]],
     tbl_orders[Product],tbl_targeted_CustomerList[[#This Row],[Products]])</f>
        <v>0</v>
      </c>
      <c r="G90" s="3">
        <f>SUMIFS(
     tbl_orders[Qty_],
     tbl_orders[Facility],tbl_targeted_CustomerList[[#This Row],[Facility]],
     tbl_orders[Product],tbl_targeted_CustomerList[[#This Row],[Products]])</f>
        <v>0</v>
      </c>
      <c r="H90" s="3">
        <f>SUMIFS(
    tbl_orders[Purchased_Qty],
    tbl_orders[Facility], tbl_targeted_CustomerList[[#This Row],[Facility]],
    tbl_orders[Product], tbl_targeted_CustomerList[[#This Row],[Products]],
    tbl_orders[Year], "&lt;="&amp;$E$2-1
)</f>
        <v>0</v>
      </c>
      <c r="I90" s="3">
        <f>SUMIFS(
     tbl_orders[Qty_],
     tbl_orders[Facility], tbl_targeted_CustomerList[[#This Row],[Facility]],
     tbl_orders[Product],tbl_targeted_CustomerList[[#This Row],[Products]],
     tbl_orders[Year],"&lt;="&amp;$E$2-1
)</f>
        <v>0</v>
      </c>
      <c r="J90" s="60" t="str" cm="1">
        <f t="array" ref="J9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90" s="60" t="str" cm="1">
        <f t="array" ref="K9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90" s="60" t="str">
        <f>IFERROR(IF(
     tbl_targeted_CustomerList[[#This Row],[PYs Run Rate]]="-", tbl_targeted_CustomerList[[#This Row],[PYs Rec Qty]],  tbl_targeted_CustomerList[[#This Row],[My PYs Run Rate]]*$E$4
), "")</f>
        <v/>
      </c>
      <c r="M90"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90" s="161">
        <v>50</v>
      </c>
      <c r="O90"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90" s="3">
        <f>SUMIFS(
     tbl_orders[Qty_],
     tbl_orders[Facility], tbl_targeted_CustomerList[[#This Row],[Facility]],
     tbl_orders[Product],tbl_targeted_CustomerList[[#This Row],[Products]],
     tbl_orders[Year],2024
)</f>
        <v>0</v>
      </c>
      <c r="Q90" s="196">
        <f>tbl_targeted_CustomerList[[#This Row],[2024 Achieved]]/tbl_targeted_CustomerList[[#This Row],[2024 Allocation]]</f>
        <v>0</v>
      </c>
      <c r="R90" s="106" t="str">
        <f>IF(tbl_targeted_CustomerList[[#This Row],[PYs Purc Qty]] = 0, "",
    _xlfn.MINIFS(tbl_orders[InvoiceDate],
        tbl_orders[Facility], tbl_targeted_CustomerList[[#This Row],[Facility]],
        tbl_orders[Product], tbl_targeted_CustomerList[[#This Row],[Products]])
)</f>
        <v/>
      </c>
      <c r="S90" s="106" t="str" cm="1">
        <f t="array" ref="S90">IF(
    tbl_targeted_CustomerList[[#This Row],[PYs Purc Qty]] = 0,
    "",
    MAX(
        IF(
            (YEAR(tbl_orders[InvoiceDate]) &lt;= $E$2-1) *
            (tbl_orders[Facility] = tbl_targeted_CustomerList[[#This Row],[Facility]]) *
            (tbl_orders[Product] = tbl_targeted_CustomerList[[#This Row],[Products]]),
            tbl_orders[InvoiceDate]
        )
    )
)</f>
        <v/>
      </c>
      <c r="T90" s="61" t="str">
        <f>IFERROR(tbl_targeted_CustomerList[[#This Row],[2024 Allocation]]/tbl_targeted_CustomerList[[#This Row],[PYs Rec Qty]]-1,"")</f>
        <v/>
      </c>
      <c r="U90" s="61">
        <f>_xlfn.IFNA(
tbl_targeted_CustomerList[[#This Row],[2024 Allocation]]/INDEX(tbl_Territory_PlanSummary[2024 Target],MATCH(tbl_targeted_CustomerList[[#This Row],[Products]],tbl_Territory_PlanSummary[SKUs],0)),
"")</f>
        <v>7.6875768757687576E-3</v>
      </c>
      <c r="V90" s="61" t="str">
        <f>IF(
    tbl_targeted_CustomerList[[#This Row],[PYs Rec Qty]]=0,"Introduce",
    IF(tbl_targeted_CustomerList[[#This Row],[2024 Allocation]]&gt;tbl_targeted_CustomerList[[#This Row],[PYs Rec Qty]],"Grow", "Defend")
)</f>
        <v>Introduce</v>
      </c>
      <c r="W90" s="60" t="str" cm="1">
        <f t="array" ref="W9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90" s="60" t="str" cm="1">
        <f t="array" ref="X9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90" s="241" t="str" cm="1">
        <f t="array" ref="Y90">IF(
    tbl_targeted_CustomerList[[#This Row],[Rec Total Qty]] = 0,
    "",
    MAX(
        IF(
            (tbl_orders[Facility] = tbl_targeted_CustomerList[[#This Row],[Facility]]) *
            (tbl_orders[Product] = tbl_targeted_CustomerList[[#This Row],[Products]]),
            tbl_orders[InvoiceDate]
        )
    )
)</f>
        <v/>
      </c>
      <c r="Z90" s="3" t="str" cm="1">
        <f t="array" ref="Z9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90" s="106" t="str">
        <f>IFERROR(tbl_targeted_CustomerList[[#This Row],[Last Purc Date]]+
ROUND(tbl_targeted_CustomerList[[#This Row],[Last Purchase Qty]]/tbl_targeted_CustomerList[[#This Row],[My Run Rate]]*30,0),"")</f>
        <v/>
      </c>
      <c r="AB90" s="2"/>
      <c r="AC90" s="2"/>
    </row>
    <row r="91" spans="1:29" x14ac:dyDescent="0.7">
      <c r="A91" s="2" t="str">
        <f>_xlfn.IFNA(INDEX(tbl_Customers[Facility Type], MATCH(tbl_targeted_CustomerList[[#This Row],[Facility]],tbl_Customers[Facility],0)),"")</f>
        <v>Retail Pharmacies</v>
      </c>
      <c r="B91" s="2" t="str">
        <f>_xlfn.IFNA(INDEX(tbl_Customers[Territory], MATCH(tbl_targeted_CustomerList[[#This Row],[Facility]],tbl_Customers[Facility],0)),"")</f>
        <v>Amrahia_Oyibi_Dodowa</v>
      </c>
      <c r="C91" s="2">
        <f>SUBTOTAL(3,tbl_targeted_CustomerList[[#This Row],[Facility]])</f>
        <v>1</v>
      </c>
      <c r="D91" s="160" t="s">
        <v>167</v>
      </c>
      <c r="E91" s="160" t="s">
        <v>102</v>
      </c>
      <c r="F91" s="3">
        <f>SUMIFS(
     tbl_orders[Purchased_Qty],
     tbl_orders[Facility],tbl_targeted_CustomerList[[#This Row],[Facility]],
     tbl_orders[Product],tbl_targeted_CustomerList[[#This Row],[Products]])</f>
        <v>0</v>
      </c>
      <c r="G91" s="3">
        <f>SUMIFS(
     tbl_orders[Qty_],
     tbl_orders[Facility],tbl_targeted_CustomerList[[#This Row],[Facility]],
     tbl_orders[Product],tbl_targeted_CustomerList[[#This Row],[Products]])</f>
        <v>0</v>
      </c>
      <c r="H91" s="3">
        <f>SUMIFS(
    tbl_orders[Purchased_Qty],
    tbl_orders[Facility], tbl_targeted_CustomerList[[#This Row],[Facility]],
    tbl_orders[Product], tbl_targeted_CustomerList[[#This Row],[Products]],
    tbl_orders[Year], "&lt;="&amp;$E$2-1
)</f>
        <v>0</v>
      </c>
      <c r="I91" s="3">
        <f>SUMIFS(
     tbl_orders[Qty_],
     tbl_orders[Facility], tbl_targeted_CustomerList[[#This Row],[Facility]],
     tbl_orders[Product],tbl_targeted_CustomerList[[#This Row],[Products]],
     tbl_orders[Year],"&lt;="&amp;$E$2-1
)</f>
        <v>0</v>
      </c>
      <c r="J91" s="60" t="str" cm="1">
        <f t="array" ref="J9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91" s="60" t="str" cm="1">
        <f t="array" ref="K9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91" s="60" t="str">
        <f>IFERROR(IF(
     tbl_targeted_CustomerList[[#This Row],[PYs Run Rate]]="-", tbl_targeted_CustomerList[[#This Row],[PYs Rec Qty]],  tbl_targeted_CustomerList[[#This Row],[My PYs Run Rate]]*$E$4
), "")</f>
        <v/>
      </c>
      <c r="M91"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91" s="161">
        <v>30</v>
      </c>
      <c r="O91"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91" s="3">
        <f>SUMIFS(
     tbl_orders[Qty_],
     tbl_orders[Facility], tbl_targeted_CustomerList[[#This Row],[Facility]],
     tbl_orders[Product],tbl_targeted_CustomerList[[#This Row],[Products]],
     tbl_orders[Year],2024
)</f>
        <v>0</v>
      </c>
      <c r="Q91" s="196">
        <f>tbl_targeted_CustomerList[[#This Row],[2024 Achieved]]/tbl_targeted_CustomerList[[#This Row],[2024 Allocation]]</f>
        <v>0</v>
      </c>
      <c r="R91" s="106" t="str">
        <f>IF(tbl_targeted_CustomerList[[#This Row],[PYs Purc Qty]] = 0, "",
    _xlfn.MINIFS(tbl_orders[InvoiceDate],
        tbl_orders[Facility], tbl_targeted_CustomerList[[#This Row],[Facility]],
        tbl_orders[Product], tbl_targeted_CustomerList[[#This Row],[Products]])
)</f>
        <v/>
      </c>
      <c r="S91" s="106" t="str" cm="1">
        <f t="array" ref="S91">IF(
    tbl_targeted_CustomerList[[#This Row],[PYs Purc Qty]] = 0,
    "",
    MAX(
        IF(
            (YEAR(tbl_orders[InvoiceDate]) &lt;= $E$2-1) *
            (tbl_orders[Facility] = tbl_targeted_CustomerList[[#This Row],[Facility]]) *
            (tbl_orders[Product] = tbl_targeted_CustomerList[[#This Row],[Products]]),
            tbl_orders[InvoiceDate]
        )
    )
)</f>
        <v/>
      </c>
      <c r="T91" s="61" t="str">
        <f>IFERROR(tbl_targeted_CustomerList[[#This Row],[2024 Allocation]]/tbl_targeted_CustomerList[[#This Row],[PYs Rec Qty]]-1,"")</f>
        <v/>
      </c>
      <c r="U91" s="61">
        <f>_xlfn.IFNA(
tbl_targeted_CustomerList[[#This Row],[2024 Allocation]]/INDEX(tbl_Territory_PlanSummary[2024 Target],MATCH(tbl_targeted_CustomerList[[#This Row],[Products]],tbl_Territory_PlanSummary[SKUs],0)),
"")</f>
        <v>3.3333333333333335E-3</v>
      </c>
      <c r="V91" s="61" t="str">
        <f>IF(
    tbl_targeted_CustomerList[[#This Row],[PYs Rec Qty]]=0,"Introduce",
    IF(tbl_targeted_CustomerList[[#This Row],[2024 Allocation]]&gt;tbl_targeted_CustomerList[[#This Row],[PYs Rec Qty]],"Grow", "Defend")
)</f>
        <v>Introduce</v>
      </c>
      <c r="W91" s="60" t="str" cm="1">
        <f t="array" ref="W9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91" s="60" t="str" cm="1">
        <f t="array" ref="X9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91" s="241" t="str" cm="1">
        <f t="array" ref="Y91">IF(
    tbl_targeted_CustomerList[[#This Row],[Rec Total Qty]] = 0,
    "",
    MAX(
        IF(
            (tbl_orders[Facility] = tbl_targeted_CustomerList[[#This Row],[Facility]]) *
            (tbl_orders[Product] = tbl_targeted_CustomerList[[#This Row],[Products]]),
            tbl_orders[InvoiceDate]
        )
    )
)</f>
        <v/>
      </c>
      <c r="Z91" s="3" t="str" cm="1">
        <f t="array" ref="Z9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91" s="106" t="str">
        <f>IFERROR(tbl_targeted_CustomerList[[#This Row],[Last Purc Date]]+
ROUND(tbl_targeted_CustomerList[[#This Row],[Last Purchase Qty]]/tbl_targeted_CustomerList[[#This Row],[My Run Rate]]*30,0),"")</f>
        <v/>
      </c>
      <c r="AB91" s="2"/>
      <c r="AC91" s="2"/>
    </row>
    <row r="92" spans="1:29" x14ac:dyDescent="0.7">
      <c r="A92" s="2" t="str">
        <f>_xlfn.IFNA(INDEX(tbl_Customers[Facility Type], MATCH(tbl_targeted_CustomerList[[#This Row],[Facility]],tbl_Customers[Facility],0)),"")</f>
        <v>Retail Pharmacies</v>
      </c>
      <c r="B92" s="2" t="str">
        <f>_xlfn.IFNA(INDEX(tbl_Customers[Territory], MATCH(tbl_targeted_CustomerList[[#This Row],[Facility]],tbl_Customers[Facility],0)),"")</f>
        <v>Ashaiman</v>
      </c>
      <c r="C92" s="2">
        <f>SUBTOTAL(3,tbl_targeted_CustomerList[[#This Row],[Facility]])</f>
        <v>1</v>
      </c>
      <c r="D92" s="160" t="s">
        <v>169</v>
      </c>
      <c r="E92" s="160" t="s">
        <v>100</v>
      </c>
      <c r="F92" s="3">
        <f>SUMIFS(
     tbl_orders[Purchased_Qty],
     tbl_orders[Facility],tbl_targeted_CustomerList[[#This Row],[Facility]],
     tbl_orders[Product],tbl_targeted_CustomerList[[#This Row],[Products]])</f>
        <v>0</v>
      </c>
      <c r="G92" s="3">
        <f>SUMIFS(
     tbl_orders[Qty_],
     tbl_orders[Facility],tbl_targeted_CustomerList[[#This Row],[Facility]],
     tbl_orders[Product],tbl_targeted_CustomerList[[#This Row],[Products]])</f>
        <v>0</v>
      </c>
      <c r="H92" s="3">
        <f>SUMIFS(
    tbl_orders[Purchased_Qty],
    tbl_orders[Facility], tbl_targeted_CustomerList[[#This Row],[Facility]],
    tbl_orders[Product], tbl_targeted_CustomerList[[#This Row],[Products]],
    tbl_orders[Year], "&lt;="&amp;$E$2-1
)</f>
        <v>0</v>
      </c>
      <c r="I92" s="3">
        <f>SUMIFS(
     tbl_orders[Qty_],
     tbl_orders[Facility], tbl_targeted_CustomerList[[#This Row],[Facility]],
     tbl_orders[Product],tbl_targeted_CustomerList[[#This Row],[Products]],
     tbl_orders[Year],"&lt;="&amp;$E$2-1
)</f>
        <v>0</v>
      </c>
      <c r="J92" s="60" t="str" cm="1">
        <f t="array" ref="J9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92" s="60" t="str" cm="1">
        <f t="array" ref="K9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92" s="60" t="str">
        <f>IFERROR(IF(
     tbl_targeted_CustomerList[[#This Row],[PYs Run Rate]]="-", tbl_targeted_CustomerList[[#This Row],[PYs Rec Qty]],  tbl_targeted_CustomerList[[#This Row],[My PYs Run Rate]]*$E$4
), "")</f>
        <v/>
      </c>
      <c r="M92"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92" s="161">
        <v>30</v>
      </c>
      <c r="O92"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92" s="3">
        <f>SUMIFS(
     tbl_orders[Qty_],
     tbl_orders[Facility], tbl_targeted_CustomerList[[#This Row],[Facility]],
     tbl_orders[Product],tbl_targeted_CustomerList[[#This Row],[Products]],
     tbl_orders[Year],2024
)</f>
        <v>0</v>
      </c>
      <c r="Q92" s="196">
        <f>tbl_targeted_CustomerList[[#This Row],[2024 Achieved]]/tbl_targeted_CustomerList[[#This Row],[2024 Allocation]]</f>
        <v>0</v>
      </c>
      <c r="R92" s="106" t="str">
        <f>IF(tbl_targeted_CustomerList[[#This Row],[PYs Purc Qty]] = 0, "",
    _xlfn.MINIFS(tbl_orders[InvoiceDate],
        tbl_orders[Facility], tbl_targeted_CustomerList[[#This Row],[Facility]],
        tbl_orders[Product], tbl_targeted_CustomerList[[#This Row],[Products]])
)</f>
        <v/>
      </c>
      <c r="S92" s="106" t="str" cm="1">
        <f t="array" ref="S92">IF(
    tbl_targeted_CustomerList[[#This Row],[PYs Purc Qty]] = 0,
    "",
    MAX(
        IF(
            (YEAR(tbl_orders[InvoiceDate]) &lt;= $E$2-1) *
            (tbl_orders[Facility] = tbl_targeted_CustomerList[[#This Row],[Facility]]) *
            (tbl_orders[Product] = tbl_targeted_CustomerList[[#This Row],[Products]]),
            tbl_orders[InvoiceDate]
        )
    )
)</f>
        <v/>
      </c>
      <c r="T92" s="61" t="str">
        <f>IFERROR(tbl_targeted_CustomerList[[#This Row],[2024 Allocation]]/tbl_targeted_CustomerList[[#This Row],[PYs Rec Qty]]-1,"")</f>
        <v/>
      </c>
      <c r="U92" s="61">
        <f>_xlfn.IFNA(
tbl_targeted_CustomerList[[#This Row],[2024 Allocation]]/INDEX(tbl_Territory_PlanSummary[2024 Target],MATCH(tbl_targeted_CustomerList[[#This Row],[Products]],tbl_Territory_PlanSummary[SKUs],0)),
"")</f>
        <v>1.0683760683760684E-2</v>
      </c>
      <c r="V92" s="61" t="str">
        <f>IF(
    tbl_targeted_CustomerList[[#This Row],[PYs Rec Qty]]=0,"Introduce",
    IF(tbl_targeted_CustomerList[[#This Row],[2024 Allocation]]&gt;tbl_targeted_CustomerList[[#This Row],[PYs Rec Qty]],"Grow", "Defend")
)</f>
        <v>Introduce</v>
      </c>
      <c r="W92" s="60" t="str" cm="1">
        <f t="array" ref="W9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92" s="60" t="str" cm="1">
        <f t="array" ref="X9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92" s="241" t="str" cm="1">
        <f t="array" ref="Y92">IF(
    tbl_targeted_CustomerList[[#This Row],[Rec Total Qty]] = 0,
    "",
    MAX(
        IF(
            (tbl_orders[Facility] = tbl_targeted_CustomerList[[#This Row],[Facility]]) *
            (tbl_orders[Product] = tbl_targeted_CustomerList[[#This Row],[Products]]),
            tbl_orders[InvoiceDate]
        )
    )
)</f>
        <v/>
      </c>
      <c r="Z92" s="3" t="str" cm="1">
        <f t="array" ref="Z9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92" s="106" t="str">
        <f>IFERROR(tbl_targeted_CustomerList[[#This Row],[Last Purc Date]]+
ROUND(tbl_targeted_CustomerList[[#This Row],[Last Purchase Qty]]/tbl_targeted_CustomerList[[#This Row],[My Run Rate]]*30,0),"")</f>
        <v/>
      </c>
      <c r="AB92" s="2"/>
      <c r="AC92" s="2"/>
    </row>
    <row r="93" spans="1:29" x14ac:dyDescent="0.7">
      <c r="A93" s="2" t="str">
        <f>_xlfn.IFNA(INDEX(tbl_Customers[Facility Type], MATCH(tbl_targeted_CustomerList[[#This Row],[Facility]],tbl_Customers[Facility],0)),"")</f>
        <v>Retail Pharmacies</v>
      </c>
      <c r="B93" s="2" t="str">
        <f>_xlfn.IFNA(INDEX(tbl_Customers[Territory], MATCH(tbl_targeted_CustomerList[[#This Row],[Facility]],tbl_Customers[Facility],0)),"")</f>
        <v>Ashaiman</v>
      </c>
      <c r="C93" s="2">
        <f>SUBTOTAL(3,tbl_targeted_CustomerList[[#This Row],[Facility]])</f>
        <v>1</v>
      </c>
      <c r="D93" s="160" t="s">
        <v>169</v>
      </c>
      <c r="E93" s="160" t="s">
        <v>102</v>
      </c>
      <c r="F93" s="3">
        <f>SUMIFS(
     tbl_orders[Purchased_Qty],
     tbl_orders[Facility],tbl_targeted_CustomerList[[#This Row],[Facility]],
     tbl_orders[Product],tbl_targeted_CustomerList[[#This Row],[Products]])</f>
        <v>0</v>
      </c>
      <c r="G93" s="3">
        <f>SUMIFS(
     tbl_orders[Qty_],
     tbl_orders[Facility],tbl_targeted_CustomerList[[#This Row],[Facility]],
     tbl_orders[Product],tbl_targeted_CustomerList[[#This Row],[Products]])</f>
        <v>0</v>
      </c>
      <c r="H93" s="3">
        <f>SUMIFS(
    tbl_orders[Purchased_Qty],
    tbl_orders[Facility], tbl_targeted_CustomerList[[#This Row],[Facility]],
    tbl_orders[Product], tbl_targeted_CustomerList[[#This Row],[Products]],
    tbl_orders[Year], "&lt;="&amp;$E$2-1
)</f>
        <v>0</v>
      </c>
      <c r="I93" s="3">
        <f>SUMIFS(
     tbl_orders[Qty_],
     tbl_orders[Facility], tbl_targeted_CustomerList[[#This Row],[Facility]],
     tbl_orders[Product],tbl_targeted_CustomerList[[#This Row],[Products]],
     tbl_orders[Year],"&lt;="&amp;$E$2-1
)</f>
        <v>0</v>
      </c>
      <c r="J93" s="60" t="str" cm="1">
        <f t="array" ref="J9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93" s="60" t="str" cm="1">
        <f t="array" ref="K9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93" s="60" t="str">
        <f>IFERROR(IF(
     tbl_targeted_CustomerList[[#This Row],[PYs Run Rate]]="-", tbl_targeted_CustomerList[[#This Row],[PYs Rec Qty]],  tbl_targeted_CustomerList[[#This Row],[My PYs Run Rate]]*$E$4
), "")</f>
        <v/>
      </c>
      <c r="M93"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93" s="161">
        <v>50</v>
      </c>
      <c r="O93"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93" s="3">
        <f>SUMIFS(
     tbl_orders[Qty_],
     tbl_orders[Facility], tbl_targeted_CustomerList[[#This Row],[Facility]],
     tbl_orders[Product],tbl_targeted_CustomerList[[#This Row],[Products]],
     tbl_orders[Year],2024
)</f>
        <v>0</v>
      </c>
      <c r="Q93" s="196">
        <f>tbl_targeted_CustomerList[[#This Row],[2024 Achieved]]/tbl_targeted_CustomerList[[#This Row],[2024 Allocation]]</f>
        <v>0</v>
      </c>
      <c r="R93" s="106" t="str">
        <f>IF(tbl_targeted_CustomerList[[#This Row],[PYs Purc Qty]] = 0, "",
    _xlfn.MINIFS(tbl_orders[InvoiceDate],
        tbl_orders[Facility], tbl_targeted_CustomerList[[#This Row],[Facility]],
        tbl_orders[Product], tbl_targeted_CustomerList[[#This Row],[Products]])
)</f>
        <v/>
      </c>
      <c r="S93" s="106" t="str" cm="1">
        <f t="array" ref="S93">IF(
    tbl_targeted_CustomerList[[#This Row],[PYs Purc Qty]] = 0,
    "",
    MAX(
        IF(
            (YEAR(tbl_orders[InvoiceDate]) &lt;= $E$2-1) *
            (tbl_orders[Facility] = tbl_targeted_CustomerList[[#This Row],[Facility]]) *
            (tbl_orders[Product] = tbl_targeted_CustomerList[[#This Row],[Products]]),
            tbl_orders[InvoiceDate]
        )
    )
)</f>
        <v/>
      </c>
      <c r="T93" s="61" t="str">
        <f>IFERROR(tbl_targeted_CustomerList[[#This Row],[2024 Allocation]]/tbl_targeted_CustomerList[[#This Row],[PYs Rec Qty]]-1,"")</f>
        <v/>
      </c>
      <c r="U93" s="61">
        <f>_xlfn.IFNA(
tbl_targeted_CustomerList[[#This Row],[2024 Allocation]]/INDEX(tbl_Territory_PlanSummary[2024 Target],MATCH(tbl_targeted_CustomerList[[#This Row],[Products]],tbl_Territory_PlanSummary[SKUs],0)),
"")</f>
        <v>5.5555555555555558E-3</v>
      </c>
      <c r="V93" s="61" t="str">
        <f>IF(
    tbl_targeted_CustomerList[[#This Row],[PYs Rec Qty]]=0,"Introduce",
    IF(tbl_targeted_CustomerList[[#This Row],[2024 Allocation]]&gt;tbl_targeted_CustomerList[[#This Row],[PYs Rec Qty]],"Grow", "Defend")
)</f>
        <v>Introduce</v>
      </c>
      <c r="W93" s="60" t="str" cm="1">
        <f t="array" ref="W9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93" s="60" t="str" cm="1">
        <f t="array" ref="X9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93" s="241" t="str" cm="1">
        <f t="array" ref="Y93">IF(
    tbl_targeted_CustomerList[[#This Row],[Rec Total Qty]] = 0,
    "",
    MAX(
        IF(
            (tbl_orders[Facility] = tbl_targeted_CustomerList[[#This Row],[Facility]]) *
            (tbl_orders[Product] = tbl_targeted_CustomerList[[#This Row],[Products]]),
            tbl_orders[InvoiceDate]
        )
    )
)</f>
        <v/>
      </c>
      <c r="Z93" s="3" t="str" cm="1">
        <f t="array" ref="Z9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93" s="106" t="str">
        <f>IFERROR(tbl_targeted_CustomerList[[#This Row],[Last Purc Date]]+
ROUND(tbl_targeted_CustomerList[[#This Row],[Last Purchase Qty]]/tbl_targeted_CustomerList[[#This Row],[My Run Rate]]*30,0),"")</f>
        <v/>
      </c>
      <c r="AB93" s="2"/>
      <c r="AC93" s="2"/>
    </row>
    <row r="94" spans="1:29" x14ac:dyDescent="0.7">
      <c r="A94" s="2" t="str">
        <f>_xlfn.IFNA(INDEX(tbl_Customers[Facility Type], MATCH(tbl_targeted_CustomerList[[#This Row],[Facility]],tbl_Customers[Facility],0)),"")</f>
        <v>Retail Pharmacies</v>
      </c>
      <c r="B94" s="2" t="str">
        <f>_xlfn.IFNA(INDEX(tbl_Customers[Territory], MATCH(tbl_targeted_CustomerList[[#This Row],[Facility]],tbl_Customers[Facility],0)),"")</f>
        <v>Achimota_Dome_Kwabenya_Haatso</v>
      </c>
      <c r="C94" s="2">
        <f>SUBTOTAL(3,tbl_targeted_CustomerList[[#This Row],[Facility]])</f>
        <v>1</v>
      </c>
      <c r="D94" s="160" t="s">
        <v>83</v>
      </c>
      <c r="E94" s="160" t="s">
        <v>100</v>
      </c>
      <c r="F94" s="3">
        <f>SUMIFS(
     tbl_orders[Purchased_Qty],
     tbl_orders[Facility],tbl_targeted_CustomerList[[#This Row],[Facility]],
     tbl_orders[Product],tbl_targeted_CustomerList[[#This Row],[Products]])</f>
        <v>0</v>
      </c>
      <c r="G94" s="3">
        <f>SUMIFS(
     tbl_orders[Qty_],
     tbl_orders[Facility],tbl_targeted_CustomerList[[#This Row],[Facility]],
     tbl_orders[Product],tbl_targeted_CustomerList[[#This Row],[Products]])</f>
        <v>0</v>
      </c>
      <c r="H94" s="3">
        <f>SUMIFS(
    tbl_orders[Purchased_Qty],
    tbl_orders[Facility], tbl_targeted_CustomerList[[#This Row],[Facility]],
    tbl_orders[Product], tbl_targeted_CustomerList[[#This Row],[Products]],
    tbl_orders[Year], "&lt;="&amp;$E$2-1
)</f>
        <v>0</v>
      </c>
      <c r="I94" s="3">
        <f>SUMIFS(
     tbl_orders[Qty_],
     tbl_orders[Facility], tbl_targeted_CustomerList[[#This Row],[Facility]],
     tbl_orders[Product],tbl_targeted_CustomerList[[#This Row],[Products]],
     tbl_orders[Year],"&lt;="&amp;$E$2-1
)</f>
        <v>0</v>
      </c>
      <c r="J94" s="60" t="str" cm="1">
        <f t="array" ref="J9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94" s="60" t="str" cm="1">
        <f t="array" ref="K9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94" s="60" t="str">
        <f>IFERROR(IF(
     tbl_targeted_CustomerList[[#This Row],[PYs Run Rate]]="-", tbl_targeted_CustomerList[[#This Row],[PYs Rec Qty]],  tbl_targeted_CustomerList[[#This Row],[My PYs Run Rate]]*$E$4
), "")</f>
        <v/>
      </c>
      <c r="M94"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94" s="161">
        <v>30</v>
      </c>
      <c r="O94"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94" s="3">
        <f>SUMIFS(
     tbl_orders[Qty_],
     tbl_orders[Facility], tbl_targeted_CustomerList[[#This Row],[Facility]],
     tbl_orders[Product],tbl_targeted_CustomerList[[#This Row],[Products]],
     tbl_orders[Year],2024
)</f>
        <v>0</v>
      </c>
      <c r="Q94" s="196">
        <f>tbl_targeted_CustomerList[[#This Row],[2024 Achieved]]/tbl_targeted_CustomerList[[#This Row],[2024 Allocation]]</f>
        <v>0</v>
      </c>
      <c r="R94" s="106" t="str">
        <f>IF(tbl_targeted_CustomerList[[#This Row],[PYs Purc Qty]] = 0, "",
    _xlfn.MINIFS(tbl_orders[InvoiceDate],
        tbl_orders[Facility], tbl_targeted_CustomerList[[#This Row],[Facility]],
        tbl_orders[Product], tbl_targeted_CustomerList[[#This Row],[Products]])
)</f>
        <v/>
      </c>
      <c r="S94" s="106" t="str" cm="1">
        <f t="array" ref="S94">IF(
    tbl_targeted_CustomerList[[#This Row],[PYs Purc Qty]] = 0,
    "",
    MAX(
        IF(
            (YEAR(tbl_orders[InvoiceDate]) &lt;= $E$2-1) *
            (tbl_orders[Facility] = tbl_targeted_CustomerList[[#This Row],[Facility]]) *
            (tbl_orders[Product] = tbl_targeted_CustomerList[[#This Row],[Products]]),
            tbl_orders[InvoiceDate]
        )
    )
)</f>
        <v/>
      </c>
      <c r="T94" s="61" t="str">
        <f>IFERROR(tbl_targeted_CustomerList[[#This Row],[2024 Allocation]]/tbl_targeted_CustomerList[[#This Row],[PYs Rec Qty]]-1,"")</f>
        <v/>
      </c>
      <c r="U94" s="61">
        <f>_xlfn.IFNA(
tbl_targeted_CustomerList[[#This Row],[2024 Allocation]]/INDEX(tbl_Territory_PlanSummary[2024 Target],MATCH(tbl_targeted_CustomerList[[#This Row],[Products]],tbl_Territory_PlanSummary[SKUs],0)),
"")</f>
        <v>1.0683760683760684E-2</v>
      </c>
      <c r="V94" s="61" t="str">
        <f>IF(
    tbl_targeted_CustomerList[[#This Row],[PYs Rec Qty]]=0,"Introduce",
    IF(tbl_targeted_CustomerList[[#This Row],[2024 Allocation]]&gt;tbl_targeted_CustomerList[[#This Row],[PYs Rec Qty]],"Grow", "Defend")
)</f>
        <v>Introduce</v>
      </c>
      <c r="W94" s="60" t="str" cm="1">
        <f t="array" ref="W9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94" s="60" t="str" cm="1">
        <f t="array" ref="X9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94" s="241" t="str" cm="1">
        <f t="array" ref="Y94">IF(
    tbl_targeted_CustomerList[[#This Row],[Rec Total Qty]] = 0,
    "",
    MAX(
        IF(
            (tbl_orders[Facility] = tbl_targeted_CustomerList[[#This Row],[Facility]]) *
            (tbl_orders[Product] = tbl_targeted_CustomerList[[#This Row],[Products]]),
            tbl_orders[InvoiceDate]
        )
    )
)</f>
        <v/>
      </c>
      <c r="Z94" s="3" t="str" cm="1">
        <f t="array" ref="Z9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94" s="106" t="str">
        <f>IFERROR(tbl_targeted_CustomerList[[#This Row],[Last Purc Date]]+
ROUND(tbl_targeted_CustomerList[[#This Row],[Last Purchase Qty]]/tbl_targeted_CustomerList[[#This Row],[My Run Rate]]*30,0),"")</f>
        <v/>
      </c>
      <c r="AB94" s="2"/>
      <c r="AC94" s="2"/>
    </row>
    <row r="95" spans="1:29" x14ac:dyDescent="0.7">
      <c r="A95" s="2" t="str">
        <f>_xlfn.IFNA(INDEX(tbl_Customers[Facility Type], MATCH(tbl_targeted_CustomerList[[#This Row],[Facility]],tbl_Customers[Facility],0)),"")</f>
        <v>Retail Pharmacies</v>
      </c>
      <c r="B95" s="2" t="str">
        <f>_xlfn.IFNA(INDEX(tbl_Customers[Territory], MATCH(tbl_targeted_CustomerList[[#This Row],[Facility]],tbl_Customers[Facility],0)),"")</f>
        <v>Achimota_Dome_Kwabenya_Haatso</v>
      </c>
      <c r="C95" s="2">
        <f>SUBTOTAL(3,tbl_targeted_CustomerList[[#This Row],[Facility]])</f>
        <v>1</v>
      </c>
      <c r="D95" s="160" t="s">
        <v>83</v>
      </c>
      <c r="E95" s="160" t="s">
        <v>101</v>
      </c>
      <c r="F95" s="3">
        <f>SUMIFS(
     tbl_orders[Purchased_Qty],
     tbl_orders[Facility],tbl_targeted_CustomerList[[#This Row],[Facility]],
     tbl_orders[Product],tbl_targeted_CustomerList[[#This Row],[Products]])</f>
        <v>0</v>
      </c>
      <c r="G95" s="3">
        <f>SUMIFS(
     tbl_orders[Qty_],
     tbl_orders[Facility],tbl_targeted_CustomerList[[#This Row],[Facility]],
     tbl_orders[Product],tbl_targeted_CustomerList[[#This Row],[Products]])</f>
        <v>0</v>
      </c>
      <c r="H95" s="3">
        <f>SUMIFS(
    tbl_orders[Purchased_Qty],
    tbl_orders[Facility], tbl_targeted_CustomerList[[#This Row],[Facility]],
    tbl_orders[Product], tbl_targeted_CustomerList[[#This Row],[Products]],
    tbl_orders[Year], "&lt;="&amp;$E$2-1
)</f>
        <v>0</v>
      </c>
      <c r="I95" s="3">
        <f>SUMIFS(
     tbl_orders[Qty_],
     tbl_orders[Facility], tbl_targeted_CustomerList[[#This Row],[Facility]],
     tbl_orders[Product],tbl_targeted_CustomerList[[#This Row],[Products]],
     tbl_orders[Year],"&lt;="&amp;$E$2-1
)</f>
        <v>0</v>
      </c>
      <c r="J95" s="60" t="str" cm="1">
        <f t="array" ref="J9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95" s="60" t="str" cm="1">
        <f t="array" ref="K9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95" s="60" t="str">
        <f>IFERROR(IF(
     tbl_targeted_CustomerList[[#This Row],[PYs Run Rate]]="-", tbl_targeted_CustomerList[[#This Row],[PYs Rec Qty]],  tbl_targeted_CustomerList[[#This Row],[My PYs Run Rate]]*$E$4
), "")</f>
        <v/>
      </c>
      <c r="M95"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95" s="161">
        <v>50</v>
      </c>
      <c r="O95"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95" s="3">
        <f>SUMIFS(
     tbl_orders[Qty_],
     tbl_orders[Facility], tbl_targeted_CustomerList[[#This Row],[Facility]],
     tbl_orders[Product],tbl_targeted_CustomerList[[#This Row],[Products]],
     tbl_orders[Year],2024
)</f>
        <v>0</v>
      </c>
      <c r="Q95" s="196">
        <f>tbl_targeted_CustomerList[[#This Row],[2024 Achieved]]/tbl_targeted_CustomerList[[#This Row],[2024 Allocation]]</f>
        <v>0</v>
      </c>
      <c r="R95" s="106" t="str">
        <f>IF(tbl_targeted_CustomerList[[#This Row],[PYs Purc Qty]] = 0, "",
    _xlfn.MINIFS(tbl_orders[InvoiceDate],
        tbl_orders[Facility], tbl_targeted_CustomerList[[#This Row],[Facility]],
        tbl_orders[Product], tbl_targeted_CustomerList[[#This Row],[Products]])
)</f>
        <v/>
      </c>
      <c r="S95" s="106" t="str" cm="1">
        <f t="array" ref="S95">IF(
    tbl_targeted_CustomerList[[#This Row],[PYs Purc Qty]] = 0,
    "",
    MAX(
        IF(
            (YEAR(tbl_orders[InvoiceDate]) &lt;= $E$2-1) *
            (tbl_orders[Facility] = tbl_targeted_CustomerList[[#This Row],[Facility]]) *
            (tbl_orders[Product] = tbl_targeted_CustomerList[[#This Row],[Products]]),
            tbl_orders[InvoiceDate]
        )
    )
)</f>
        <v/>
      </c>
      <c r="T95" s="61" t="str">
        <f>IFERROR(tbl_targeted_CustomerList[[#This Row],[2024 Allocation]]/tbl_targeted_CustomerList[[#This Row],[PYs Rec Qty]]-1,"")</f>
        <v/>
      </c>
      <c r="U95" s="61">
        <f>_xlfn.IFNA(
tbl_targeted_CustomerList[[#This Row],[2024 Allocation]]/INDEX(tbl_Territory_PlanSummary[2024 Target],MATCH(tbl_targeted_CustomerList[[#This Row],[Products]],tbl_Territory_PlanSummary[SKUs],0)),
"")</f>
        <v>7.6875768757687576E-3</v>
      </c>
      <c r="V95" s="61" t="str">
        <f>IF(
    tbl_targeted_CustomerList[[#This Row],[PYs Rec Qty]]=0,"Introduce",
    IF(tbl_targeted_CustomerList[[#This Row],[2024 Allocation]]&gt;tbl_targeted_CustomerList[[#This Row],[PYs Rec Qty]],"Grow", "Defend")
)</f>
        <v>Introduce</v>
      </c>
      <c r="W95" s="60" t="str" cm="1">
        <f t="array" ref="W9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95" s="60" t="str" cm="1">
        <f t="array" ref="X9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95" s="241" t="str" cm="1">
        <f t="array" ref="Y95">IF(
    tbl_targeted_CustomerList[[#This Row],[Rec Total Qty]] = 0,
    "",
    MAX(
        IF(
            (tbl_orders[Facility] = tbl_targeted_CustomerList[[#This Row],[Facility]]) *
            (tbl_orders[Product] = tbl_targeted_CustomerList[[#This Row],[Products]]),
            tbl_orders[InvoiceDate]
        )
    )
)</f>
        <v/>
      </c>
      <c r="Z95" s="3" t="str" cm="1">
        <f t="array" ref="Z9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95" s="106" t="str">
        <f>IFERROR(tbl_targeted_CustomerList[[#This Row],[Last Purc Date]]+
ROUND(tbl_targeted_CustomerList[[#This Row],[Last Purchase Qty]]/tbl_targeted_CustomerList[[#This Row],[My Run Rate]]*30,0),"")</f>
        <v/>
      </c>
      <c r="AB95" s="2"/>
      <c r="AC95" s="2"/>
    </row>
    <row r="96" spans="1:29" x14ac:dyDescent="0.7">
      <c r="A96" s="2" t="str">
        <f>_xlfn.IFNA(INDEX(tbl_Customers[Facility Type], MATCH(tbl_targeted_CustomerList[[#This Row],[Facility]],tbl_Customers[Facility],0)),"")</f>
        <v>Retail Pharmacies</v>
      </c>
      <c r="B96" s="2" t="str">
        <f>_xlfn.IFNA(INDEX(tbl_Customers[Territory], MATCH(tbl_targeted_CustomerList[[#This Row],[Facility]],tbl_Customers[Facility],0)),"")</f>
        <v>Achimota_Dome_Kwabenya_Haatso</v>
      </c>
      <c r="C96" s="2">
        <f>SUBTOTAL(3,tbl_targeted_CustomerList[[#This Row],[Facility]])</f>
        <v>1</v>
      </c>
      <c r="D96" s="160" t="s">
        <v>83</v>
      </c>
      <c r="E96" s="160" t="s">
        <v>102</v>
      </c>
      <c r="F96" s="3">
        <f>SUMIFS(
     tbl_orders[Purchased_Qty],
     tbl_orders[Facility],tbl_targeted_CustomerList[[#This Row],[Facility]],
     tbl_orders[Product],tbl_targeted_CustomerList[[#This Row],[Products]])</f>
        <v>0</v>
      </c>
      <c r="G96" s="3">
        <f>SUMIFS(
     tbl_orders[Qty_],
     tbl_orders[Facility],tbl_targeted_CustomerList[[#This Row],[Facility]],
     tbl_orders[Product],tbl_targeted_CustomerList[[#This Row],[Products]])</f>
        <v>0</v>
      </c>
      <c r="H96" s="3">
        <f>SUMIFS(
    tbl_orders[Purchased_Qty],
    tbl_orders[Facility], tbl_targeted_CustomerList[[#This Row],[Facility]],
    tbl_orders[Product], tbl_targeted_CustomerList[[#This Row],[Products]],
    tbl_orders[Year], "&lt;="&amp;$E$2-1
)</f>
        <v>0</v>
      </c>
      <c r="I96" s="3">
        <f>SUMIFS(
     tbl_orders[Qty_],
     tbl_orders[Facility], tbl_targeted_CustomerList[[#This Row],[Facility]],
     tbl_orders[Product],tbl_targeted_CustomerList[[#This Row],[Products]],
     tbl_orders[Year],"&lt;="&amp;$E$2-1
)</f>
        <v>0</v>
      </c>
      <c r="J96" s="60" t="str" cm="1">
        <f t="array" ref="J9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96" s="60" t="str" cm="1">
        <f t="array" ref="K9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96" s="60" t="str">
        <f>IFERROR(IF(
     tbl_targeted_CustomerList[[#This Row],[PYs Run Rate]]="-", tbl_targeted_CustomerList[[#This Row],[PYs Rec Qty]],  tbl_targeted_CustomerList[[#This Row],[My PYs Run Rate]]*$E$4
), "")</f>
        <v/>
      </c>
      <c r="M96"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96" s="161">
        <v>30</v>
      </c>
      <c r="O96"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96" s="3">
        <f>SUMIFS(
     tbl_orders[Qty_],
     tbl_orders[Facility], tbl_targeted_CustomerList[[#This Row],[Facility]],
     tbl_orders[Product],tbl_targeted_CustomerList[[#This Row],[Products]],
     tbl_orders[Year],2024
)</f>
        <v>0</v>
      </c>
      <c r="Q96" s="196">
        <f>tbl_targeted_CustomerList[[#This Row],[2024 Achieved]]/tbl_targeted_CustomerList[[#This Row],[2024 Allocation]]</f>
        <v>0</v>
      </c>
      <c r="R96" s="106" t="str">
        <f>IF(tbl_targeted_CustomerList[[#This Row],[PYs Purc Qty]] = 0, "",
    _xlfn.MINIFS(tbl_orders[InvoiceDate],
        tbl_orders[Facility], tbl_targeted_CustomerList[[#This Row],[Facility]],
        tbl_orders[Product], tbl_targeted_CustomerList[[#This Row],[Products]])
)</f>
        <v/>
      </c>
      <c r="S96" s="106" t="str" cm="1">
        <f t="array" ref="S96">IF(
    tbl_targeted_CustomerList[[#This Row],[PYs Purc Qty]] = 0,
    "",
    MAX(
        IF(
            (YEAR(tbl_orders[InvoiceDate]) &lt;= $E$2-1) *
            (tbl_orders[Facility] = tbl_targeted_CustomerList[[#This Row],[Facility]]) *
            (tbl_orders[Product] = tbl_targeted_CustomerList[[#This Row],[Products]]),
            tbl_orders[InvoiceDate]
        )
    )
)</f>
        <v/>
      </c>
      <c r="T96" s="61" t="str">
        <f>IFERROR(tbl_targeted_CustomerList[[#This Row],[2024 Allocation]]/tbl_targeted_CustomerList[[#This Row],[PYs Rec Qty]]-1,"")</f>
        <v/>
      </c>
      <c r="U96" s="61">
        <f>_xlfn.IFNA(
tbl_targeted_CustomerList[[#This Row],[2024 Allocation]]/INDEX(tbl_Territory_PlanSummary[2024 Target],MATCH(tbl_targeted_CustomerList[[#This Row],[Products]],tbl_Territory_PlanSummary[SKUs],0)),
"")</f>
        <v>3.3333333333333335E-3</v>
      </c>
      <c r="V96" s="61" t="str">
        <f>IF(
    tbl_targeted_CustomerList[[#This Row],[PYs Rec Qty]]=0,"Introduce",
    IF(tbl_targeted_CustomerList[[#This Row],[2024 Allocation]]&gt;tbl_targeted_CustomerList[[#This Row],[PYs Rec Qty]],"Grow", "Defend")
)</f>
        <v>Introduce</v>
      </c>
      <c r="W96" s="60" t="str" cm="1">
        <f t="array" ref="W9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96" s="60" t="str" cm="1">
        <f t="array" ref="X9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96" s="241" t="str" cm="1">
        <f t="array" ref="Y96">IF(
    tbl_targeted_CustomerList[[#This Row],[Rec Total Qty]] = 0,
    "",
    MAX(
        IF(
            (tbl_orders[Facility] = tbl_targeted_CustomerList[[#This Row],[Facility]]) *
            (tbl_orders[Product] = tbl_targeted_CustomerList[[#This Row],[Products]]),
            tbl_orders[InvoiceDate]
        )
    )
)</f>
        <v/>
      </c>
      <c r="Z96" s="3" t="str" cm="1">
        <f t="array" ref="Z9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96" s="106" t="str">
        <f>IFERROR(tbl_targeted_CustomerList[[#This Row],[Last Purc Date]]+
ROUND(tbl_targeted_CustomerList[[#This Row],[Last Purchase Qty]]/tbl_targeted_CustomerList[[#This Row],[My Run Rate]]*30,0),"")</f>
        <v/>
      </c>
      <c r="AB96" s="2"/>
      <c r="AC96" s="2"/>
    </row>
    <row r="97" spans="1:29" x14ac:dyDescent="0.7">
      <c r="A97" s="2" t="str">
        <f>_xlfn.IFNA(INDEX(tbl_Customers[Facility Type], MATCH(tbl_targeted_CustomerList[[#This Row],[Facility]],tbl_Customers[Facility],0)),"")</f>
        <v>Retail Pharmacies</v>
      </c>
      <c r="B97" s="2" t="str">
        <f>_xlfn.IFNA(INDEX(tbl_Customers[Territory], MATCH(tbl_targeted_CustomerList[[#This Row],[Facility]],tbl_Customers[Facility],0)),"")</f>
        <v>Amrahia_Oyibi_Dodowa</v>
      </c>
      <c r="C97" s="2">
        <f>SUBTOTAL(3,tbl_targeted_CustomerList[[#This Row],[Facility]])</f>
        <v>1</v>
      </c>
      <c r="D97" s="160" t="s">
        <v>170</v>
      </c>
      <c r="E97" s="160" t="s">
        <v>101</v>
      </c>
      <c r="F97" s="3">
        <f>SUMIFS(
     tbl_orders[Purchased_Qty],
     tbl_orders[Facility],tbl_targeted_CustomerList[[#This Row],[Facility]],
     tbl_orders[Product],tbl_targeted_CustomerList[[#This Row],[Products]])</f>
        <v>0</v>
      </c>
      <c r="G97" s="3">
        <f>SUMIFS(
     tbl_orders[Qty_],
     tbl_orders[Facility],tbl_targeted_CustomerList[[#This Row],[Facility]],
     tbl_orders[Product],tbl_targeted_CustomerList[[#This Row],[Products]])</f>
        <v>0</v>
      </c>
      <c r="H97" s="3">
        <f>SUMIFS(
    tbl_orders[Purchased_Qty],
    tbl_orders[Facility], tbl_targeted_CustomerList[[#This Row],[Facility]],
    tbl_orders[Product], tbl_targeted_CustomerList[[#This Row],[Products]],
    tbl_orders[Year], "&lt;="&amp;$E$2-1
)</f>
        <v>0</v>
      </c>
      <c r="I97" s="3">
        <f>SUMIFS(
     tbl_orders[Qty_],
     tbl_orders[Facility], tbl_targeted_CustomerList[[#This Row],[Facility]],
     tbl_orders[Product],tbl_targeted_CustomerList[[#This Row],[Products]],
     tbl_orders[Year],"&lt;="&amp;$E$2-1
)</f>
        <v>0</v>
      </c>
      <c r="J97" s="60" t="str" cm="1">
        <f t="array" ref="J9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97" s="60" t="str" cm="1">
        <f t="array" ref="K9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97" s="60" t="str">
        <f>IFERROR(IF(
     tbl_targeted_CustomerList[[#This Row],[PYs Run Rate]]="-", tbl_targeted_CustomerList[[#This Row],[PYs Rec Qty]],  tbl_targeted_CustomerList[[#This Row],[My PYs Run Rate]]*$E$4
), "")</f>
        <v/>
      </c>
      <c r="M97"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97" s="161">
        <v>30</v>
      </c>
      <c r="O97"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97" s="3">
        <f>SUMIFS(
     tbl_orders[Qty_],
     tbl_orders[Facility], tbl_targeted_CustomerList[[#This Row],[Facility]],
     tbl_orders[Product],tbl_targeted_CustomerList[[#This Row],[Products]],
     tbl_orders[Year],2024
)</f>
        <v>0</v>
      </c>
      <c r="Q97" s="196">
        <f>tbl_targeted_CustomerList[[#This Row],[2024 Achieved]]/tbl_targeted_CustomerList[[#This Row],[2024 Allocation]]</f>
        <v>0</v>
      </c>
      <c r="R97" s="106" t="str">
        <f>IF(tbl_targeted_CustomerList[[#This Row],[PYs Purc Qty]] = 0, "",
    _xlfn.MINIFS(tbl_orders[InvoiceDate],
        tbl_orders[Facility], tbl_targeted_CustomerList[[#This Row],[Facility]],
        tbl_orders[Product], tbl_targeted_CustomerList[[#This Row],[Products]])
)</f>
        <v/>
      </c>
      <c r="S97" s="106" t="str" cm="1">
        <f t="array" ref="S97">IF(
    tbl_targeted_CustomerList[[#This Row],[PYs Purc Qty]] = 0,
    "",
    MAX(
        IF(
            (YEAR(tbl_orders[InvoiceDate]) &lt;= $E$2-1) *
            (tbl_orders[Facility] = tbl_targeted_CustomerList[[#This Row],[Facility]]) *
            (tbl_orders[Product] = tbl_targeted_CustomerList[[#This Row],[Products]]),
            tbl_orders[InvoiceDate]
        )
    )
)</f>
        <v/>
      </c>
      <c r="T97" s="61" t="str">
        <f>IFERROR(tbl_targeted_CustomerList[[#This Row],[2024 Allocation]]/tbl_targeted_CustomerList[[#This Row],[PYs Rec Qty]]-1,"")</f>
        <v/>
      </c>
      <c r="U97" s="61">
        <f>_xlfn.IFNA(
tbl_targeted_CustomerList[[#This Row],[2024 Allocation]]/INDEX(tbl_Territory_PlanSummary[2024 Target],MATCH(tbl_targeted_CustomerList[[#This Row],[Products]],tbl_Territory_PlanSummary[SKUs],0)),
"")</f>
        <v>4.6125461254612546E-3</v>
      </c>
      <c r="V97" s="61" t="str">
        <f>IF(
    tbl_targeted_CustomerList[[#This Row],[PYs Rec Qty]]=0,"Introduce",
    IF(tbl_targeted_CustomerList[[#This Row],[2024 Allocation]]&gt;tbl_targeted_CustomerList[[#This Row],[PYs Rec Qty]],"Grow", "Defend")
)</f>
        <v>Introduce</v>
      </c>
      <c r="W97" s="60" t="str" cm="1">
        <f t="array" ref="W9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97" s="60" t="str" cm="1">
        <f t="array" ref="X9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97" s="241" t="str" cm="1">
        <f t="array" ref="Y97">IF(
    tbl_targeted_CustomerList[[#This Row],[Rec Total Qty]] = 0,
    "",
    MAX(
        IF(
            (tbl_orders[Facility] = tbl_targeted_CustomerList[[#This Row],[Facility]]) *
            (tbl_orders[Product] = tbl_targeted_CustomerList[[#This Row],[Products]]),
            tbl_orders[InvoiceDate]
        )
    )
)</f>
        <v/>
      </c>
      <c r="Z97" s="3" t="str" cm="1">
        <f t="array" ref="Z9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97" s="106" t="str">
        <f>IFERROR(tbl_targeted_CustomerList[[#This Row],[Last Purc Date]]+
ROUND(tbl_targeted_CustomerList[[#This Row],[Last Purchase Qty]]/tbl_targeted_CustomerList[[#This Row],[My Run Rate]]*30,0),"")</f>
        <v/>
      </c>
      <c r="AB97" s="2"/>
      <c r="AC97" s="2"/>
    </row>
    <row r="98" spans="1:29" x14ac:dyDescent="0.7">
      <c r="A98" s="2" t="str">
        <f>_xlfn.IFNA(INDEX(tbl_Customers[Facility Type], MATCH(tbl_targeted_CustomerList[[#This Row],[Facility]],tbl_Customers[Facility],0)),"")</f>
        <v>Retail Pharmacies</v>
      </c>
      <c r="B98" s="2" t="str">
        <f>_xlfn.IFNA(INDEX(tbl_Customers[Territory], MATCH(tbl_targeted_CustomerList[[#This Row],[Facility]],tbl_Customers[Facility],0)),"")</f>
        <v>Cantonments_Labone</v>
      </c>
      <c r="C98" s="2">
        <f>SUBTOTAL(3,tbl_targeted_CustomerList[[#This Row],[Facility]])</f>
        <v>1</v>
      </c>
      <c r="D98" s="160" t="s">
        <v>172</v>
      </c>
      <c r="E98" s="160" t="s">
        <v>100</v>
      </c>
      <c r="F98" s="3">
        <f>SUMIFS(
     tbl_orders[Purchased_Qty],
     tbl_orders[Facility],tbl_targeted_CustomerList[[#This Row],[Facility]],
     tbl_orders[Product],tbl_targeted_CustomerList[[#This Row],[Products]])</f>
        <v>10</v>
      </c>
      <c r="G98" s="3">
        <f>SUMIFS(
     tbl_orders[Qty_],
     tbl_orders[Facility],tbl_targeted_CustomerList[[#This Row],[Facility]],
     tbl_orders[Product],tbl_targeted_CustomerList[[#This Row],[Products]])</f>
        <v>10</v>
      </c>
      <c r="H98" s="3">
        <f>SUMIFS(
    tbl_orders[Purchased_Qty],
    tbl_orders[Facility], tbl_targeted_CustomerList[[#This Row],[Facility]],
    tbl_orders[Product], tbl_targeted_CustomerList[[#This Row],[Products]],
    tbl_orders[Year], "&lt;="&amp;$E$2-1
)</f>
        <v>10</v>
      </c>
      <c r="I98" s="3">
        <f>SUMIFS(
     tbl_orders[Qty_],
     tbl_orders[Facility], tbl_targeted_CustomerList[[#This Row],[Facility]],
     tbl_orders[Product],tbl_targeted_CustomerList[[#This Row],[Products]],
     tbl_orders[Year],"&lt;="&amp;$E$2-1
)</f>
        <v>10</v>
      </c>
      <c r="J98" s="60" t="str" cm="1">
        <f t="array" ref="J9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98" s="60" t="str" cm="1">
        <f t="array" ref="K9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98" s="60">
        <f>IFERROR(IF(
     tbl_targeted_CustomerList[[#This Row],[PYs Run Rate]]="-", tbl_targeted_CustomerList[[#This Row],[PYs Rec Qty]],  tbl_targeted_CustomerList[[#This Row],[My PYs Run Rate]]*$E$4
), "")</f>
        <v>10</v>
      </c>
      <c r="M9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v>
      </c>
      <c r="N98" s="161">
        <v>20</v>
      </c>
      <c r="O9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v>
      </c>
      <c r="P98" s="3">
        <f>SUMIFS(
     tbl_orders[Qty_],
     tbl_orders[Facility], tbl_targeted_CustomerList[[#This Row],[Facility]],
     tbl_orders[Product],tbl_targeted_CustomerList[[#This Row],[Products]],
     tbl_orders[Year],2024
)</f>
        <v>0</v>
      </c>
      <c r="Q98" s="196">
        <f>tbl_targeted_CustomerList[[#This Row],[2024 Achieved]]/tbl_targeted_CustomerList[[#This Row],[2024 Allocation]]</f>
        <v>0</v>
      </c>
      <c r="R98" s="106">
        <f>IF(tbl_targeted_CustomerList[[#This Row],[PYs Purc Qty]] = 0, "",
    _xlfn.MINIFS(tbl_orders[InvoiceDate],
        tbl_orders[Facility], tbl_targeted_CustomerList[[#This Row],[Facility]],
        tbl_orders[Product], tbl_targeted_CustomerList[[#This Row],[Products]])
)</f>
        <v>45111</v>
      </c>
      <c r="S98" s="106" cm="1">
        <f t="array" ref="S98">IF(
    tbl_targeted_CustomerList[[#This Row],[PYs Purc Qty]] = 0,
    "",
    MAX(
        IF(
            (YEAR(tbl_orders[InvoiceDate]) &lt;= $E$2-1) *
            (tbl_orders[Facility] = tbl_targeted_CustomerList[[#This Row],[Facility]]) *
            (tbl_orders[Product] = tbl_targeted_CustomerList[[#This Row],[Products]]),
            tbl_orders[InvoiceDate]
        )
    )
)</f>
        <v>45111</v>
      </c>
      <c r="T98" s="61">
        <f>IFERROR(tbl_targeted_CustomerList[[#This Row],[2024 Allocation]]/tbl_targeted_CustomerList[[#This Row],[PYs Rec Qty]]-1,"")</f>
        <v>1</v>
      </c>
      <c r="U98" s="61">
        <f>_xlfn.IFNA(
tbl_targeted_CustomerList[[#This Row],[2024 Allocation]]/INDEX(tbl_Territory_PlanSummary[2024 Target],MATCH(tbl_targeted_CustomerList[[#This Row],[Products]],tbl_Territory_PlanSummary[SKUs],0)),
"")</f>
        <v>7.1225071225071226E-3</v>
      </c>
      <c r="V98" s="61" t="str">
        <f>IF(
    tbl_targeted_CustomerList[[#This Row],[PYs Rec Qty]]=0,"Introduce",
    IF(tbl_targeted_CustomerList[[#This Row],[2024 Allocation]]&gt;tbl_targeted_CustomerList[[#This Row],[PYs Rec Qty]],"Grow", "Defend")
)</f>
        <v>Grow</v>
      </c>
      <c r="W98" s="60" t="str" cm="1">
        <f t="array" ref="W9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98" s="60" t="str" cm="1">
        <f t="array" ref="X9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98" s="241" cm="1">
        <f t="array" ref="Y98">IF(
    tbl_targeted_CustomerList[[#This Row],[Rec Total Qty]] = 0,
    "",
    MAX(
        IF(
            (tbl_orders[Facility] = tbl_targeted_CustomerList[[#This Row],[Facility]]) *
            (tbl_orders[Product] = tbl_targeted_CustomerList[[#This Row],[Products]]),
            tbl_orders[InvoiceDate]
        )
    )
)</f>
        <v>45111</v>
      </c>
      <c r="Z98" s="3" cm="1">
        <f t="array" ref="Z9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98" s="106" t="str">
        <f>IFERROR(tbl_targeted_CustomerList[[#This Row],[Last Purc Date]]+
ROUND(tbl_targeted_CustomerList[[#This Row],[Last Purchase Qty]]/tbl_targeted_CustomerList[[#This Row],[My Run Rate]]*30,0),"")</f>
        <v/>
      </c>
      <c r="AB98" s="2"/>
      <c r="AC98" s="2"/>
    </row>
    <row r="99" spans="1:29" x14ac:dyDescent="0.7">
      <c r="A99" s="2" t="str">
        <f>_xlfn.IFNA(INDEX(tbl_Customers[Facility Type], MATCH(tbl_targeted_CustomerList[[#This Row],[Facility]],tbl_Customers[Facility],0)),"")</f>
        <v>Retail Pharmacies</v>
      </c>
      <c r="B99" s="2" t="str">
        <f>_xlfn.IFNA(INDEX(tbl_Customers[Territory], MATCH(tbl_targeted_CustomerList[[#This Row],[Facility]],tbl_Customers[Facility],0)),"")</f>
        <v>Cantonments_Labone</v>
      </c>
      <c r="C99" s="2">
        <f>SUBTOTAL(3,tbl_targeted_CustomerList[[#This Row],[Facility]])</f>
        <v>1</v>
      </c>
      <c r="D99" s="160" t="s">
        <v>172</v>
      </c>
      <c r="E99" s="160" t="s">
        <v>102</v>
      </c>
      <c r="F99" s="3">
        <f>SUMIFS(
     tbl_orders[Purchased_Qty],
     tbl_orders[Facility],tbl_targeted_CustomerList[[#This Row],[Facility]],
     tbl_orders[Product],tbl_targeted_CustomerList[[#This Row],[Products]])</f>
        <v>10</v>
      </c>
      <c r="G99" s="3">
        <f>SUMIFS(
     tbl_orders[Qty_],
     tbl_orders[Facility],tbl_targeted_CustomerList[[#This Row],[Facility]],
     tbl_orders[Product],tbl_targeted_CustomerList[[#This Row],[Products]])</f>
        <v>10</v>
      </c>
      <c r="H99" s="3">
        <f>SUMIFS(
    tbl_orders[Purchased_Qty],
    tbl_orders[Facility], tbl_targeted_CustomerList[[#This Row],[Facility]],
    tbl_orders[Product], tbl_targeted_CustomerList[[#This Row],[Products]],
    tbl_orders[Year], "&lt;="&amp;$E$2-1
)</f>
        <v>10</v>
      </c>
      <c r="I99" s="3">
        <f>SUMIFS(
     tbl_orders[Qty_],
     tbl_orders[Facility], tbl_targeted_CustomerList[[#This Row],[Facility]],
     tbl_orders[Product],tbl_targeted_CustomerList[[#This Row],[Products]],
     tbl_orders[Year],"&lt;="&amp;$E$2-1
)</f>
        <v>10</v>
      </c>
      <c r="J99" s="60" t="str" cm="1">
        <f t="array" ref="J9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99" s="60" t="str" cm="1">
        <f t="array" ref="K9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99" s="60">
        <f>IFERROR(IF(
     tbl_targeted_CustomerList[[#This Row],[PYs Run Rate]]="-", tbl_targeted_CustomerList[[#This Row],[PYs Rec Qty]],  tbl_targeted_CustomerList[[#This Row],[My PYs Run Rate]]*$E$4
), "")</f>
        <v>10</v>
      </c>
      <c r="M9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v>
      </c>
      <c r="N99" s="161">
        <v>30</v>
      </c>
      <c r="O9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v>
      </c>
      <c r="P99" s="3">
        <f>SUMIFS(
     tbl_orders[Qty_],
     tbl_orders[Facility], tbl_targeted_CustomerList[[#This Row],[Facility]],
     tbl_orders[Product],tbl_targeted_CustomerList[[#This Row],[Products]],
     tbl_orders[Year],2024
)</f>
        <v>0</v>
      </c>
      <c r="Q99" s="196">
        <f>tbl_targeted_CustomerList[[#This Row],[2024 Achieved]]/tbl_targeted_CustomerList[[#This Row],[2024 Allocation]]</f>
        <v>0</v>
      </c>
      <c r="R99" s="106">
        <f>IF(tbl_targeted_CustomerList[[#This Row],[PYs Purc Qty]] = 0, "",
    _xlfn.MINIFS(tbl_orders[InvoiceDate],
        tbl_orders[Facility], tbl_targeted_CustomerList[[#This Row],[Facility]],
        tbl_orders[Product], tbl_targeted_CustomerList[[#This Row],[Products]])
)</f>
        <v>45111</v>
      </c>
      <c r="S99" s="106" cm="1">
        <f t="array" ref="S99">IF(
    tbl_targeted_CustomerList[[#This Row],[PYs Purc Qty]] = 0,
    "",
    MAX(
        IF(
            (YEAR(tbl_orders[InvoiceDate]) &lt;= $E$2-1) *
            (tbl_orders[Facility] = tbl_targeted_CustomerList[[#This Row],[Facility]]) *
            (tbl_orders[Product] = tbl_targeted_CustomerList[[#This Row],[Products]]),
            tbl_orders[InvoiceDate]
        )
    )
)</f>
        <v>45111</v>
      </c>
      <c r="T99" s="61">
        <f>IFERROR(tbl_targeted_CustomerList[[#This Row],[2024 Allocation]]/tbl_targeted_CustomerList[[#This Row],[PYs Rec Qty]]-1,"")</f>
        <v>2</v>
      </c>
      <c r="U99" s="61">
        <f>_xlfn.IFNA(
tbl_targeted_CustomerList[[#This Row],[2024 Allocation]]/INDEX(tbl_Territory_PlanSummary[2024 Target],MATCH(tbl_targeted_CustomerList[[#This Row],[Products]],tbl_Territory_PlanSummary[SKUs],0)),
"")</f>
        <v>3.3333333333333335E-3</v>
      </c>
      <c r="V99" s="61" t="str">
        <f>IF(
    tbl_targeted_CustomerList[[#This Row],[PYs Rec Qty]]=0,"Introduce",
    IF(tbl_targeted_CustomerList[[#This Row],[2024 Allocation]]&gt;tbl_targeted_CustomerList[[#This Row],[PYs Rec Qty]],"Grow", "Defend")
)</f>
        <v>Grow</v>
      </c>
      <c r="W99" s="60" t="str" cm="1">
        <f t="array" ref="W9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99" s="60" t="str" cm="1">
        <f t="array" ref="X9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99" s="241" cm="1">
        <f t="array" ref="Y99">IF(
    tbl_targeted_CustomerList[[#This Row],[Rec Total Qty]] = 0,
    "",
    MAX(
        IF(
            (tbl_orders[Facility] = tbl_targeted_CustomerList[[#This Row],[Facility]]) *
            (tbl_orders[Product] = tbl_targeted_CustomerList[[#This Row],[Products]]),
            tbl_orders[InvoiceDate]
        )
    )
)</f>
        <v>45111</v>
      </c>
      <c r="Z99" s="3" cm="1">
        <f t="array" ref="Z9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99" s="106" t="str">
        <f>IFERROR(tbl_targeted_CustomerList[[#This Row],[Last Purc Date]]+
ROUND(tbl_targeted_CustomerList[[#This Row],[Last Purchase Qty]]/tbl_targeted_CustomerList[[#This Row],[My Run Rate]]*30,0),"")</f>
        <v/>
      </c>
      <c r="AB99" s="2"/>
      <c r="AC99" s="2"/>
    </row>
    <row r="100" spans="1:29" x14ac:dyDescent="0.7">
      <c r="A100" s="2" t="str">
        <f>_xlfn.IFNA(INDEX(tbl_Customers[Facility Type], MATCH(tbl_targeted_CustomerList[[#This Row],[Facility]],tbl_Customers[Facility],0)),"")</f>
        <v>Public Hospitals</v>
      </c>
      <c r="B100" s="2" t="str">
        <f>_xlfn.IFNA(INDEX(tbl_Customers[Territory], MATCH(tbl_targeted_CustomerList[[#This Row],[Facility]],tbl_Customers[Facility],0)),"")</f>
        <v>_Out Station</v>
      </c>
      <c r="C100" s="2">
        <f>SUBTOTAL(3,tbl_targeted_CustomerList[[#This Row],[Facility]])</f>
        <v>1</v>
      </c>
      <c r="D100" s="160" t="s">
        <v>111</v>
      </c>
      <c r="E100" s="160" t="s">
        <v>36</v>
      </c>
      <c r="F100" s="3">
        <f>SUMIFS(
     tbl_orders[Purchased_Qty],
     tbl_orders[Facility],tbl_targeted_CustomerList[[#This Row],[Facility]],
     tbl_orders[Product],tbl_targeted_CustomerList[[#This Row],[Products]])</f>
        <v>100</v>
      </c>
      <c r="G100" s="3">
        <f>SUMIFS(
     tbl_orders[Qty_],
     tbl_orders[Facility],tbl_targeted_CustomerList[[#This Row],[Facility]],
     tbl_orders[Product],tbl_targeted_CustomerList[[#This Row],[Products]])</f>
        <v>100</v>
      </c>
      <c r="H100" s="3">
        <f>SUMIFS(
    tbl_orders[Purchased_Qty],
    tbl_orders[Facility], tbl_targeted_CustomerList[[#This Row],[Facility]],
    tbl_orders[Product], tbl_targeted_CustomerList[[#This Row],[Products]],
    tbl_orders[Year], "&lt;="&amp;$E$2-1
)</f>
        <v>100</v>
      </c>
      <c r="I100" s="3">
        <f>SUMIFS(
     tbl_orders[Qty_],
     tbl_orders[Facility], tbl_targeted_CustomerList[[#This Row],[Facility]],
     tbl_orders[Product],tbl_targeted_CustomerList[[#This Row],[Products]],
     tbl_orders[Year],"&lt;="&amp;$E$2-1
)</f>
        <v>100</v>
      </c>
      <c r="J100" s="60" t="str" cm="1">
        <f t="array" ref="J10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00" s="60" t="str" cm="1">
        <f t="array" ref="K10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00" s="60">
        <f>IFERROR(IF(
     tbl_targeted_CustomerList[[#This Row],[PYs Run Rate]]="-", tbl_targeted_CustomerList[[#This Row],[PYs Rec Qty]],  tbl_targeted_CustomerList[[#This Row],[My PYs Run Rate]]*$E$4
), "")</f>
        <v>100</v>
      </c>
      <c r="M100"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100</v>
      </c>
      <c r="N100" s="161">
        <v>300</v>
      </c>
      <c r="O100"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100</v>
      </c>
      <c r="P100" s="3">
        <f>SUMIFS(
     tbl_orders[Qty_],
     tbl_orders[Facility], tbl_targeted_CustomerList[[#This Row],[Facility]],
     tbl_orders[Product],tbl_targeted_CustomerList[[#This Row],[Products]],
     tbl_orders[Year],2024
)</f>
        <v>0</v>
      </c>
      <c r="Q100" s="196">
        <f>tbl_targeted_CustomerList[[#This Row],[2024 Achieved]]/tbl_targeted_CustomerList[[#This Row],[2024 Allocation]]</f>
        <v>0</v>
      </c>
      <c r="R100" s="106">
        <f>IF(tbl_targeted_CustomerList[[#This Row],[PYs Purc Qty]] = 0, "",
    _xlfn.MINIFS(tbl_orders[InvoiceDate],
        tbl_orders[Facility], tbl_targeted_CustomerList[[#This Row],[Facility]],
        tbl_orders[Product], tbl_targeted_CustomerList[[#This Row],[Products]])
)</f>
        <v>45218</v>
      </c>
      <c r="S100" s="106" cm="1">
        <f t="array" ref="S100">IF(
    tbl_targeted_CustomerList[[#This Row],[PYs Purc Qty]] = 0,
    "",
    MAX(
        IF(
            (YEAR(tbl_orders[InvoiceDate]) &lt;= $E$2-1) *
            (tbl_orders[Facility] = tbl_targeted_CustomerList[[#This Row],[Facility]]) *
            (tbl_orders[Product] = tbl_targeted_CustomerList[[#This Row],[Products]]),
            tbl_orders[InvoiceDate]
        )
    )
)</f>
        <v>45218</v>
      </c>
      <c r="T100" s="61">
        <f>IFERROR(tbl_targeted_CustomerList[[#This Row],[2024 Allocation]]/tbl_targeted_CustomerList[[#This Row],[PYs Rec Qty]]-1,"")</f>
        <v>2</v>
      </c>
      <c r="U100" s="61">
        <f>_xlfn.IFNA(
tbl_targeted_CustomerList[[#This Row],[2024 Allocation]]/INDEX(tbl_Territory_PlanSummary[2024 Target],MATCH(tbl_targeted_CustomerList[[#This Row],[Products]],tbl_Territory_PlanSummary[SKUs],0)),
"")</f>
        <v>4.5454545454545456E-2</v>
      </c>
      <c r="V100" s="61" t="str">
        <f>IF(
    tbl_targeted_CustomerList[[#This Row],[PYs Rec Qty]]=0,"Introduce",
    IF(tbl_targeted_CustomerList[[#This Row],[2024 Allocation]]&gt;tbl_targeted_CustomerList[[#This Row],[PYs Rec Qty]],"Grow", "Defend")
)</f>
        <v>Grow</v>
      </c>
      <c r="W100" s="60" t="str" cm="1">
        <f t="array" ref="W10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00" s="60" t="str" cm="1">
        <f t="array" ref="X10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00" s="241" cm="1">
        <f t="array" ref="Y100">IF(
    tbl_targeted_CustomerList[[#This Row],[Rec Total Qty]] = 0,
    "",
    MAX(
        IF(
            (tbl_orders[Facility] = tbl_targeted_CustomerList[[#This Row],[Facility]]) *
            (tbl_orders[Product] = tbl_targeted_CustomerList[[#This Row],[Products]]),
            tbl_orders[InvoiceDate]
        )
    )
)</f>
        <v>45218</v>
      </c>
      <c r="Z100" s="3" cm="1">
        <f t="array" ref="Z10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100</v>
      </c>
      <c r="AA100" s="106" t="str">
        <f>IFERROR(tbl_targeted_CustomerList[[#This Row],[Last Purc Date]]+
ROUND(tbl_targeted_CustomerList[[#This Row],[Last Purchase Qty]]/tbl_targeted_CustomerList[[#This Row],[My Run Rate]]*30,0),"")</f>
        <v/>
      </c>
      <c r="AB100" s="2"/>
      <c r="AC100" s="2"/>
    </row>
    <row r="101" spans="1:29" x14ac:dyDescent="0.7">
      <c r="A101" s="2" t="str">
        <f>_xlfn.IFNA(INDEX(tbl_Customers[Facility Type], MATCH(tbl_targeted_CustomerList[[#This Row],[Facility]],tbl_Customers[Facility],0)),"")</f>
        <v>Public Hospitals</v>
      </c>
      <c r="B101" s="2" t="str">
        <f>_xlfn.IFNA(INDEX(tbl_Customers[Territory], MATCH(tbl_targeted_CustomerList[[#This Row],[Facility]],tbl_Customers[Facility],0)),"")</f>
        <v>_Out Station</v>
      </c>
      <c r="C101" s="2">
        <f>SUBTOTAL(3,tbl_targeted_CustomerList[[#This Row],[Facility]])</f>
        <v>1</v>
      </c>
      <c r="D101" s="160" t="s">
        <v>111</v>
      </c>
      <c r="E101" s="160" t="s">
        <v>102</v>
      </c>
      <c r="F101" s="3">
        <f>SUMIFS(
     tbl_orders[Purchased_Qty],
     tbl_orders[Facility],tbl_targeted_CustomerList[[#This Row],[Facility]],
     tbl_orders[Product],tbl_targeted_CustomerList[[#This Row],[Products]])</f>
        <v>168</v>
      </c>
      <c r="G101" s="3">
        <f>SUMIFS(
     tbl_orders[Qty_],
     tbl_orders[Facility],tbl_targeted_CustomerList[[#This Row],[Facility]],
     tbl_orders[Product],tbl_targeted_CustomerList[[#This Row],[Products]])</f>
        <v>168</v>
      </c>
      <c r="H101" s="3">
        <f>SUMIFS(
    tbl_orders[Purchased_Qty],
    tbl_orders[Facility], tbl_targeted_CustomerList[[#This Row],[Facility]],
    tbl_orders[Product], tbl_targeted_CustomerList[[#This Row],[Products]],
    tbl_orders[Year], "&lt;="&amp;$E$2-1
)</f>
        <v>168</v>
      </c>
      <c r="I101" s="3">
        <f>SUMIFS(
     tbl_orders[Qty_],
     tbl_orders[Facility], tbl_targeted_CustomerList[[#This Row],[Facility]],
     tbl_orders[Product],tbl_targeted_CustomerList[[#This Row],[Products]],
     tbl_orders[Year],"&lt;="&amp;$E$2-1
)</f>
        <v>168</v>
      </c>
      <c r="J101" s="60" t="str" cm="1">
        <f t="array" ref="J10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01" s="60" t="str" cm="1">
        <f t="array" ref="K10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01" s="60">
        <f>IFERROR(IF(
     tbl_targeted_CustomerList[[#This Row],[PYs Run Rate]]="-", tbl_targeted_CustomerList[[#This Row],[PYs Rec Qty]],  tbl_targeted_CustomerList[[#This Row],[My PYs Run Rate]]*$E$4
), "")</f>
        <v>168</v>
      </c>
      <c r="M10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168</v>
      </c>
      <c r="N101" s="161">
        <v>200</v>
      </c>
      <c r="O10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168</v>
      </c>
      <c r="P101" s="3">
        <f>SUMIFS(
     tbl_orders[Qty_],
     tbl_orders[Facility], tbl_targeted_CustomerList[[#This Row],[Facility]],
     tbl_orders[Product],tbl_targeted_CustomerList[[#This Row],[Products]],
     tbl_orders[Year],2024
)</f>
        <v>0</v>
      </c>
      <c r="Q101" s="196">
        <f>tbl_targeted_CustomerList[[#This Row],[2024 Achieved]]/tbl_targeted_CustomerList[[#This Row],[2024 Allocation]]</f>
        <v>0</v>
      </c>
      <c r="R101" s="106">
        <f>IF(tbl_targeted_CustomerList[[#This Row],[PYs Purc Qty]] = 0, "",
    _xlfn.MINIFS(tbl_orders[InvoiceDate],
        tbl_orders[Facility], tbl_targeted_CustomerList[[#This Row],[Facility]],
        tbl_orders[Product], tbl_targeted_CustomerList[[#This Row],[Products]])
)</f>
        <v>45168</v>
      </c>
      <c r="S101" s="106" cm="1">
        <f t="array" ref="S101">IF(
    tbl_targeted_CustomerList[[#This Row],[PYs Purc Qty]] = 0,
    "",
    MAX(
        IF(
            (YEAR(tbl_orders[InvoiceDate]) &lt;= $E$2-1) *
            (tbl_orders[Facility] = tbl_targeted_CustomerList[[#This Row],[Facility]]) *
            (tbl_orders[Product] = tbl_targeted_CustomerList[[#This Row],[Products]]),
            tbl_orders[InvoiceDate]
        )
    )
)</f>
        <v>45168</v>
      </c>
      <c r="T101" s="61">
        <f>IFERROR(tbl_targeted_CustomerList[[#This Row],[2024 Allocation]]/tbl_targeted_CustomerList[[#This Row],[PYs Rec Qty]]-1,"")</f>
        <v>0.19047619047619047</v>
      </c>
      <c r="U101" s="61">
        <f>_xlfn.IFNA(
tbl_targeted_CustomerList[[#This Row],[2024 Allocation]]/INDEX(tbl_Territory_PlanSummary[2024 Target],MATCH(tbl_targeted_CustomerList[[#This Row],[Products]],tbl_Territory_PlanSummary[SKUs],0)),
"")</f>
        <v>2.2222222222222223E-2</v>
      </c>
      <c r="V101" s="61" t="str">
        <f>IF(
    tbl_targeted_CustomerList[[#This Row],[PYs Rec Qty]]=0,"Introduce",
    IF(tbl_targeted_CustomerList[[#This Row],[2024 Allocation]]&gt;tbl_targeted_CustomerList[[#This Row],[PYs Rec Qty]],"Grow", "Defend")
)</f>
        <v>Grow</v>
      </c>
      <c r="W101" s="60" t="str" cm="1">
        <f t="array" ref="W10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01" s="60" t="str" cm="1">
        <f t="array" ref="X10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01" s="241" cm="1">
        <f t="array" ref="Y101">IF(
    tbl_targeted_CustomerList[[#This Row],[Rec Total Qty]] = 0,
    "",
    MAX(
        IF(
            (tbl_orders[Facility] = tbl_targeted_CustomerList[[#This Row],[Facility]]) *
            (tbl_orders[Product] = tbl_targeted_CustomerList[[#This Row],[Products]]),
            tbl_orders[InvoiceDate]
        )
    )
)</f>
        <v>45168</v>
      </c>
      <c r="Z101" s="3" cm="1">
        <f t="array" ref="Z10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168</v>
      </c>
      <c r="AA101" s="106" t="str">
        <f>IFERROR(tbl_targeted_CustomerList[[#This Row],[Last Purc Date]]+
ROUND(tbl_targeted_CustomerList[[#This Row],[Last Purchase Qty]]/tbl_targeted_CustomerList[[#This Row],[My Run Rate]]*30,0),"")</f>
        <v/>
      </c>
      <c r="AB101" s="2"/>
      <c r="AC101" s="2"/>
    </row>
    <row r="102" spans="1:29" x14ac:dyDescent="0.7">
      <c r="A102" s="2" t="str">
        <f>_xlfn.IFNA(INDEX(tbl_Customers[Facility Type], MATCH(tbl_targeted_CustomerList[[#This Row],[Facility]],tbl_Customers[Facility],0)),"")</f>
        <v>Retail Pharmacies</v>
      </c>
      <c r="B102" s="2" t="str">
        <f>_xlfn.IFNA(INDEX(tbl_Customers[Territory], MATCH(tbl_targeted_CustomerList[[#This Row],[Facility]],tbl_Customers[Facility],0)),"")</f>
        <v>Tema - Main</v>
      </c>
      <c r="C102" s="2">
        <f>SUBTOTAL(3,tbl_targeted_CustomerList[[#This Row],[Facility]])</f>
        <v>1</v>
      </c>
      <c r="D102" s="160" t="s">
        <v>85</v>
      </c>
      <c r="E102" s="160" t="s">
        <v>36</v>
      </c>
      <c r="F102" s="3">
        <f>SUMIFS(
     tbl_orders[Purchased_Qty],
     tbl_orders[Facility],tbl_targeted_CustomerList[[#This Row],[Facility]],
     tbl_orders[Product],tbl_targeted_CustomerList[[#This Row],[Products]])</f>
        <v>10</v>
      </c>
      <c r="G102" s="3">
        <f>SUMIFS(
     tbl_orders[Qty_],
     tbl_orders[Facility],tbl_targeted_CustomerList[[#This Row],[Facility]],
     tbl_orders[Product],tbl_targeted_CustomerList[[#This Row],[Products]])</f>
        <v>10</v>
      </c>
      <c r="H102" s="3">
        <f>SUMIFS(
    tbl_orders[Purchased_Qty],
    tbl_orders[Facility], tbl_targeted_CustomerList[[#This Row],[Facility]],
    tbl_orders[Product], tbl_targeted_CustomerList[[#This Row],[Products]],
    tbl_orders[Year], "&lt;="&amp;$E$2-1
)</f>
        <v>10</v>
      </c>
      <c r="I102" s="3">
        <f>SUMIFS(
     tbl_orders[Qty_],
     tbl_orders[Facility], tbl_targeted_CustomerList[[#This Row],[Facility]],
     tbl_orders[Product],tbl_targeted_CustomerList[[#This Row],[Products]],
     tbl_orders[Year],"&lt;="&amp;$E$2-1
)</f>
        <v>10</v>
      </c>
      <c r="J102" s="60" t="str" cm="1">
        <f t="array" ref="J10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02" s="60" t="str" cm="1">
        <f t="array" ref="K10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02" s="60">
        <f>IFERROR(IF(
     tbl_targeted_CustomerList[[#This Row],[PYs Run Rate]]="-", tbl_targeted_CustomerList[[#This Row],[PYs Rec Qty]],  tbl_targeted_CustomerList[[#This Row],[My PYs Run Rate]]*$E$4
), "")</f>
        <v>10</v>
      </c>
      <c r="M102"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v>
      </c>
      <c r="N102" s="161">
        <v>50</v>
      </c>
      <c r="O102"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v>
      </c>
      <c r="P102" s="3">
        <f>SUMIFS(
     tbl_orders[Qty_],
     tbl_orders[Facility], tbl_targeted_CustomerList[[#This Row],[Facility]],
     tbl_orders[Product],tbl_targeted_CustomerList[[#This Row],[Products]],
     tbl_orders[Year],2024
)</f>
        <v>0</v>
      </c>
      <c r="Q102" s="196">
        <f>tbl_targeted_CustomerList[[#This Row],[2024 Achieved]]/tbl_targeted_CustomerList[[#This Row],[2024 Allocation]]</f>
        <v>0</v>
      </c>
      <c r="R102" s="106">
        <f>IF(tbl_targeted_CustomerList[[#This Row],[PYs Purc Qty]] = 0, "",
    _xlfn.MINIFS(tbl_orders[InvoiceDate],
        tbl_orders[Facility], tbl_targeted_CustomerList[[#This Row],[Facility]],
        tbl_orders[Product], tbl_targeted_CustomerList[[#This Row],[Products]])
)</f>
        <v>45240</v>
      </c>
      <c r="S102" s="106" cm="1">
        <f t="array" ref="S102">IF(
    tbl_targeted_CustomerList[[#This Row],[PYs Purc Qty]] = 0,
    "",
    MAX(
        IF(
            (YEAR(tbl_orders[InvoiceDate]) &lt;= $E$2-1) *
            (tbl_orders[Facility] = tbl_targeted_CustomerList[[#This Row],[Facility]]) *
            (tbl_orders[Product] = tbl_targeted_CustomerList[[#This Row],[Products]]),
            tbl_orders[InvoiceDate]
        )
    )
)</f>
        <v>45240</v>
      </c>
      <c r="T102" s="61">
        <f>IFERROR(tbl_targeted_CustomerList[[#This Row],[2024 Allocation]]/tbl_targeted_CustomerList[[#This Row],[PYs Rec Qty]]-1,"")</f>
        <v>4</v>
      </c>
      <c r="U102" s="61">
        <f>_xlfn.IFNA(
tbl_targeted_CustomerList[[#This Row],[2024 Allocation]]/INDEX(tbl_Territory_PlanSummary[2024 Target],MATCH(tbl_targeted_CustomerList[[#This Row],[Products]],tbl_Territory_PlanSummary[SKUs],0)),
"")</f>
        <v>7.575757575757576E-3</v>
      </c>
      <c r="V102" s="61" t="str">
        <f>IF(
    tbl_targeted_CustomerList[[#This Row],[PYs Rec Qty]]=0,"Introduce",
    IF(tbl_targeted_CustomerList[[#This Row],[2024 Allocation]]&gt;tbl_targeted_CustomerList[[#This Row],[PYs Rec Qty]],"Grow", "Defend")
)</f>
        <v>Grow</v>
      </c>
      <c r="W102" s="60" t="str" cm="1">
        <f t="array" ref="W10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02" s="60" t="str" cm="1">
        <f t="array" ref="X10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02" s="241" cm="1">
        <f t="array" ref="Y102">IF(
    tbl_targeted_CustomerList[[#This Row],[Rec Total Qty]] = 0,
    "",
    MAX(
        IF(
            (tbl_orders[Facility] = tbl_targeted_CustomerList[[#This Row],[Facility]]) *
            (tbl_orders[Product] = tbl_targeted_CustomerList[[#This Row],[Products]]),
            tbl_orders[InvoiceDate]
        )
    )
)</f>
        <v>45240</v>
      </c>
      <c r="Z102" s="3" cm="1">
        <f t="array" ref="Z10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102" s="106" t="str">
        <f>IFERROR(tbl_targeted_CustomerList[[#This Row],[Last Purc Date]]+
ROUND(tbl_targeted_CustomerList[[#This Row],[Last Purchase Qty]]/tbl_targeted_CustomerList[[#This Row],[My Run Rate]]*30,0),"")</f>
        <v/>
      </c>
      <c r="AB102" s="2"/>
      <c r="AC102" s="2"/>
    </row>
    <row r="103" spans="1:29" x14ac:dyDescent="0.7">
      <c r="A103" s="2" t="str">
        <f>_xlfn.IFNA(INDEX(tbl_Customers[Facility Type], MATCH(tbl_targeted_CustomerList[[#This Row],[Facility]],tbl_Customers[Facility],0)),"")</f>
        <v>Retail Pharmacies</v>
      </c>
      <c r="B103" s="2" t="str">
        <f>_xlfn.IFNA(INDEX(tbl_Customers[Territory], MATCH(tbl_targeted_CustomerList[[#This Row],[Facility]],tbl_Customers[Facility],0)),"")</f>
        <v>Tema - Main</v>
      </c>
      <c r="C103" s="2">
        <f>SUBTOTAL(3,tbl_targeted_CustomerList[[#This Row],[Facility]])</f>
        <v>1</v>
      </c>
      <c r="D103" s="160" t="s">
        <v>85</v>
      </c>
      <c r="E103" s="160" t="s">
        <v>100</v>
      </c>
      <c r="F103" s="3">
        <f>SUMIFS(
     tbl_orders[Purchased_Qty],
     tbl_orders[Facility],tbl_targeted_CustomerList[[#This Row],[Facility]],
     tbl_orders[Product],tbl_targeted_CustomerList[[#This Row],[Products]])</f>
        <v>0</v>
      </c>
      <c r="G103" s="3">
        <f>SUMIFS(
     tbl_orders[Qty_],
     tbl_orders[Facility],tbl_targeted_CustomerList[[#This Row],[Facility]],
     tbl_orders[Product],tbl_targeted_CustomerList[[#This Row],[Products]])</f>
        <v>0</v>
      </c>
      <c r="H103" s="3">
        <f>SUMIFS(
    tbl_orders[Purchased_Qty],
    tbl_orders[Facility], tbl_targeted_CustomerList[[#This Row],[Facility]],
    tbl_orders[Product], tbl_targeted_CustomerList[[#This Row],[Products]],
    tbl_orders[Year], "&lt;="&amp;$E$2-1
)</f>
        <v>0</v>
      </c>
      <c r="I103" s="3">
        <f>SUMIFS(
     tbl_orders[Qty_],
     tbl_orders[Facility], tbl_targeted_CustomerList[[#This Row],[Facility]],
     tbl_orders[Product],tbl_targeted_CustomerList[[#This Row],[Products]],
     tbl_orders[Year],"&lt;="&amp;$E$2-1
)</f>
        <v>0</v>
      </c>
      <c r="J103" s="60" t="str" cm="1">
        <f t="array" ref="J10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03" s="60" t="str" cm="1">
        <f t="array" ref="K10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03" s="60" t="str">
        <f>IFERROR(IF(
     tbl_targeted_CustomerList[[#This Row],[PYs Run Rate]]="-", tbl_targeted_CustomerList[[#This Row],[PYs Rec Qty]],  tbl_targeted_CustomerList[[#This Row],[My PYs Run Rate]]*$E$4
), "")</f>
        <v/>
      </c>
      <c r="M103"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03" s="161">
        <v>20</v>
      </c>
      <c r="O103"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03" s="3">
        <f>SUMIFS(
     tbl_orders[Qty_],
     tbl_orders[Facility], tbl_targeted_CustomerList[[#This Row],[Facility]],
     tbl_orders[Product],tbl_targeted_CustomerList[[#This Row],[Products]],
     tbl_orders[Year],2024
)</f>
        <v>0</v>
      </c>
      <c r="Q103" s="196">
        <f>tbl_targeted_CustomerList[[#This Row],[2024 Achieved]]/tbl_targeted_CustomerList[[#This Row],[2024 Allocation]]</f>
        <v>0</v>
      </c>
      <c r="R103" s="106" t="str">
        <f>IF(tbl_targeted_CustomerList[[#This Row],[PYs Purc Qty]] = 0, "",
    _xlfn.MINIFS(tbl_orders[InvoiceDate],
        tbl_orders[Facility], tbl_targeted_CustomerList[[#This Row],[Facility]],
        tbl_orders[Product], tbl_targeted_CustomerList[[#This Row],[Products]])
)</f>
        <v/>
      </c>
      <c r="S103" s="106" t="str" cm="1">
        <f t="array" ref="S103">IF(
    tbl_targeted_CustomerList[[#This Row],[PYs Purc Qty]] = 0,
    "",
    MAX(
        IF(
            (YEAR(tbl_orders[InvoiceDate]) &lt;= $E$2-1) *
            (tbl_orders[Facility] = tbl_targeted_CustomerList[[#This Row],[Facility]]) *
            (tbl_orders[Product] = tbl_targeted_CustomerList[[#This Row],[Products]]),
            tbl_orders[InvoiceDate]
        )
    )
)</f>
        <v/>
      </c>
      <c r="T103" s="61" t="str">
        <f>IFERROR(tbl_targeted_CustomerList[[#This Row],[2024 Allocation]]/tbl_targeted_CustomerList[[#This Row],[PYs Rec Qty]]-1,"")</f>
        <v/>
      </c>
      <c r="U103" s="61">
        <f>_xlfn.IFNA(
tbl_targeted_CustomerList[[#This Row],[2024 Allocation]]/INDEX(tbl_Territory_PlanSummary[2024 Target],MATCH(tbl_targeted_CustomerList[[#This Row],[Products]],tbl_Territory_PlanSummary[SKUs],0)),
"")</f>
        <v>7.1225071225071226E-3</v>
      </c>
      <c r="V103" s="61" t="str">
        <f>IF(
    tbl_targeted_CustomerList[[#This Row],[PYs Rec Qty]]=0,"Introduce",
    IF(tbl_targeted_CustomerList[[#This Row],[2024 Allocation]]&gt;tbl_targeted_CustomerList[[#This Row],[PYs Rec Qty]],"Grow", "Defend")
)</f>
        <v>Introduce</v>
      </c>
      <c r="W103" s="60" t="str" cm="1">
        <f t="array" ref="W10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03" s="60" t="str" cm="1">
        <f t="array" ref="X10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03" s="241" t="str" cm="1">
        <f t="array" ref="Y103">IF(
    tbl_targeted_CustomerList[[#This Row],[Rec Total Qty]] = 0,
    "",
    MAX(
        IF(
            (tbl_orders[Facility] = tbl_targeted_CustomerList[[#This Row],[Facility]]) *
            (tbl_orders[Product] = tbl_targeted_CustomerList[[#This Row],[Products]]),
            tbl_orders[InvoiceDate]
        )
    )
)</f>
        <v/>
      </c>
      <c r="Z103" s="3" t="str" cm="1">
        <f t="array" ref="Z10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03" s="106" t="str">
        <f>IFERROR(tbl_targeted_CustomerList[[#This Row],[Last Purc Date]]+
ROUND(tbl_targeted_CustomerList[[#This Row],[Last Purchase Qty]]/tbl_targeted_CustomerList[[#This Row],[My Run Rate]]*30,0),"")</f>
        <v/>
      </c>
      <c r="AB103" s="2"/>
      <c r="AC103" s="2"/>
    </row>
    <row r="104" spans="1:29" x14ac:dyDescent="0.7">
      <c r="A104" s="2" t="str">
        <f>_xlfn.IFNA(INDEX(tbl_Customers[Facility Type], MATCH(tbl_targeted_CustomerList[[#This Row],[Facility]],tbl_Customers[Facility],0)),"")</f>
        <v>Retail Pharmacies</v>
      </c>
      <c r="B104" s="2" t="str">
        <f>_xlfn.IFNA(INDEX(tbl_Customers[Territory], MATCH(tbl_targeted_CustomerList[[#This Row],[Facility]],tbl_Customers[Facility],0)),"")</f>
        <v>Tema - Main</v>
      </c>
      <c r="C104" s="2">
        <f>SUBTOTAL(3,tbl_targeted_CustomerList[[#This Row],[Facility]])</f>
        <v>1</v>
      </c>
      <c r="D104" s="160" t="s">
        <v>85</v>
      </c>
      <c r="E104" s="160" t="s">
        <v>101</v>
      </c>
      <c r="F104" s="3">
        <f>SUMIFS(
     tbl_orders[Purchased_Qty],
     tbl_orders[Facility],tbl_targeted_CustomerList[[#This Row],[Facility]],
     tbl_orders[Product],tbl_targeted_CustomerList[[#This Row],[Products]])</f>
        <v>10</v>
      </c>
      <c r="G104" s="3">
        <f>SUMIFS(
     tbl_orders[Qty_],
     tbl_orders[Facility],tbl_targeted_CustomerList[[#This Row],[Facility]],
     tbl_orders[Product],tbl_targeted_CustomerList[[#This Row],[Products]])</f>
        <v>10</v>
      </c>
      <c r="H104" s="3">
        <f>SUMIFS(
    tbl_orders[Purchased_Qty],
    tbl_orders[Facility], tbl_targeted_CustomerList[[#This Row],[Facility]],
    tbl_orders[Product], tbl_targeted_CustomerList[[#This Row],[Products]],
    tbl_orders[Year], "&lt;="&amp;$E$2-1
)</f>
        <v>10</v>
      </c>
      <c r="I104" s="3">
        <f>SUMIFS(
     tbl_orders[Qty_],
     tbl_orders[Facility], tbl_targeted_CustomerList[[#This Row],[Facility]],
     tbl_orders[Product],tbl_targeted_CustomerList[[#This Row],[Products]],
     tbl_orders[Year],"&lt;="&amp;$E$2-1
)</f>
        <v>10</v>
      </c>
      <c r="J104" s="60" t="str" cm="1">
        <f t="array" ref="J10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04" s="60" t="str" cm="1">
        <f t="array" ref="K10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04" s="60">
        <f>IFERROR(IF(
     tbl_targeted_CustomerList[[#This Row],[PYs Run Rate]]="-", tbl_targeted_CustomerList[[#This Row],[PYs Rec Qty]],  tbl_targeted_CustomerList[[#This Row],[My PYs Run Rate]]*$E$4
), "")</f>
        <v>10</v>
      </c>
      <c r="M104"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v>
      </c>
      <c r="N104" s="161">
        <v>50</v>
      </c>
      <c r="O104"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v>
      </c>
      <c r="P104" s="3">
        <f>SUMIFS(
     tbl_orders[Qty_],
     tbl_orders[Facility], tbl_targeted_CustomerList[[#This Row],[Facility]],
     tbl_orders[Product],tbl_targeted_CustomerList[[#This Row],[Products]],
     tbl_orders[Year],2024
)</f>
        <v>0</v>
      </c>
      <c r="Q104" s="196">
        <f>tbl_targeted_CustomerList[[#This Row],[2024 Achieved]]/tbl_targeted_CustomerList[[#This Row],[2024 Allocation]]</f>
        <v>0</v>
      </c>
      <c r="R104" s="106">
        <f>IF(tbl_targeted_CustomerList[[#This Row],[PYs Purc Qty]] = 0, "",
    _xlfn.MINIFS(tbl_orders[InvoiceDate],
        tbl_orders[Facility], tbl_targeted_CustomerList[[#This Row],[Facility]],
        tbl_orders[Product], tbl_targeted_CustomerList[[#This Row],[Products]])
)</f>
        <v>45233</v>
      </c>
      <c r="S104" s="106" cm="1">
        <f t="array" ref="S104">IF(
    tbl_targeted_CustomerList[[#This Row],[PYs Purc Qty]] = 0,
    "",
    MAX(
        IF(
            (YEAR(tbl_orders[InvoiceDate]) &lt;= $E$2-1) *
            (tbl_orders[Facility] = tbl_targeted_CustomerList[[#This Row],[Facility]]) *
            (tbl_orders[Product] = tbl_targeted_CustomerList[[#This Row],[Products]]),
            tbl_orders[InvoiceDate]
        )
    )
)</f>
        <v>45233</v>
      </c>
      <c r="T104" s="61">
        <f>IFERROR(tbl_targeted_CustomerList[[#This Row],[2024 Allocation]]/tbl_targeted_CustomerList[[#This Row],[PYs Rec Qty]]-1,"")</f>
        <v>4</v>
      </c>
      <c r="U104" s="61">
        <f>_xlfn.IFNA(
tbl_targeted_CustomerList[[#This Row],[2024 Allocation]]/INDEX(tbl_Territory_PlanSummary[2024 Target],MATCH(tbl_targeted_CustomerList[[#This Row],[Products]],tbl_Territory_PlanSummary[SKUs],0)),
"")</f>
        <v>7.6875768757687576E-3</v>
      </c>
      <c r="V104" s="61" t="str">
        <f>IF(
    tbl_targeted_CustomerList[[#This Row],[PYs Rec Qty]]=0,"Introduce",
    IF(tbl_targeted_CustomerList[[#This Row],[2024 Allocation]]&gt;tbl_targeted_CustomerList[[#This Row],[PYs Rec Qty]],"Grow", "Defend")
)</f>
        <v>Grow</v>
      </c>
      <c r="W104" s="60" t="str" cm="1">
        <f t="array" ref="W10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04" s="60" t="str" cm="1">
        <f t="array" ref="X10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04" s="241" cm="1">
        <f t="array" ref="Y104">IF(
    tbl_targeted_CustomerList[[#This Row],[Rec Total Qty]] = 0,
    "",
    MAX(
        IF(
            (tbl_orders[Facility] = tbl_targeted_CustomerList[[#This Row],[Facility]]) *
            (tbl_orders[Product] = tbl_targeted_CustomerList[[#This Row],[Products]]),
            tbl_orders[InvoiceDate]
        )
    )
)</f>
        <v>45233</v>
      </c>
      <c r="Z104" s="3" cm="1">
        <f t="array" ref="Z10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104" s="106" t="str">
        <f>IFERROR(tbl_targeted_CustomerList[[#This Row],[Last Purc Date]]+
ROUND(tbl_targeted_CustomerList[[#This Row],[Last Purchase Qty]]/tbl_targeted_CustomerList[[#This Row],[My Run Rate]]*30,0),"")</f>
        <v/>
      </c>
      <c r="AB104" s="2"/>
      <c r="AC104" s="2"/>
    </row>
    <row r="105" spans="1:29" x14ac:dyDescent="0.7">
      <c r="A105" s="2" t="str">
        <f>_xlfn.IFNA(INDEX(tbl_Customers[Facility Type], MATCH(tbl_targeted_CustomerList[[#This Row],[Facility]],tbl_Customers[Facility],0)),"")</f>
        <v>Retail Pharmacies</v>
      </c>
      <c r="B105" s="2" t="str">
        <f>_xlfn.IFNA(INDEX(tbl_Customers[Territory], MATCH(tbl_targeted_CustomerList[[#This Row],[Facility]],tbl_Customers[Facility],0)),"")</f>
        <v>Tema - Main</v>
      </c>
      <c r="C105" s="2">
        <f>SUBTOTAL(3,tbl_targeted_CustomerList[[#This Row],[Facility]])</f>
        <v>1</v>
      </c>
      <c r="D105" s="160" t="s">
        <v>85</v>
      </c>
      <c r="E105" s="160" t="s">
        <v>102</v>
      </c>
      <c r="F105" s="3">
        <f>SUMIFS(
     tbl_orders[Purchased_Qty],
     tbl_orders[Facility],tbl_targeted_CustomerList[[#This Row],[Facility]],
     tbl_orders[Product],tbl_targeted_CustomerList[[#This Row],[Products]])</f>
        <v>20</v>
      </c>
      <c r="G105" s="3">
        <f>SUMIFS(
     tbl_orders[Qty_],
     tbl_orders[Facility],tbl_targeted_CustomerList[[#This Row],[Facility]],
     tbl_orders[Product],tbl_targeted_CustomerList[[#This Row],[Products]])</f>
        <v>20</v>
      </c>
      <c r="H105" s="3">
        <f>SUMIFS(
    tbl_orders[Purchased_Qty],
    tbl_orders[Facility], tbl_targeted_CustomerList[[#This Row],[Facility]],
    tbl_orders[Product], tbl_targeted_CustomerList[[#This Row],[Products]],
    tbl_orders[Year], "&lt;="&amp;$E$2-1
)</f>
        <v>20</v>
      </c>
      <c r="I105" s="3">
        <f>SUMIFS(
     tbl_orders[Qty_],
     tbl_orders[Facility], tbl_targeted_CustomerList[[#This Row],[Facility]],
     tbl_orders[Product],tbl_targeted_CustomerList[[#This Row],[Products]],
     tbl_orders[Year],"&lt;="&amp;$E$2-1
)</f>
        <v>20</v>
      </c>
      <c r="J105" s="60" t="str" cm="1">
        <f t="array" ref="J10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05" s="60" t="str" cm="1">
        <f t="array" ref="K10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05" s="60">
        <f>IFERROR(IF(
     tbl_targeted_CustomerList[[#This Row],[PYs Run Rate]]="-", tbl_targeted_CustomerList[[#This Row],[PYs Rec Qty]],  tbl_targeted_CustomerList[[#This Row],[My PYs Run Rate]]*$E$4
), "")</f>
        <v>20</v>
      </c>
      <c r="M105"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v>
      </c>
      <c r="N105" s="161">
        <v>40</v>
      </c>
      <c r="O105"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20</v>
      </c>
      <c r="P105" s="3">
        <f>SUMIFS(
     tbl_orders[Qty_],
     tbl_orders[Facility], tbl_targeted_CustomerList[[#This Row],[Facility]],
     tbl_orders[Product],tbl_targeted_CustomerList[[#This Row],[Products]],
     tbl_orders[Year],2024
)</f>
        <v>0</v>
      </c>
      <c r="Q105" s="196">
        <f>tbl_targeted_CustomerList[[#This Row],[2024 Achieved]]/tbl_targeted_CustomerList[[#This Row],[2024 Allocation]]</f>
        <v>0</v>
      </c>
      <c r="R105" s="106">
        <f>IF(tbl_targeted_CustomerList[[#This Row],[PYs Purc Qty]] = 0, "",
    _xlfn.MINIFS(tbl_orders[InvoiceDate],
        tbl_orders[Facility], tbl_targeted_CustomerList[[#This Row],[Facility]],
        tbl_orders[Product], tbl_targeted_CustomerList[[#This Row],[Products]])
)</f>
        <v>45071</v>
      </c>
      <c r="S105" s="106" cm="1">
        <f t="array" ref="S105">IF(
    tbl_targeted_CustomerList[[#This Row],[PYs Purc Qty]] = 0,
    "",
    MAX(
        IF(
            (YEAR(tbl_orders[InvoiceDate]) &lt;= $E$2-1) *
            (tbl_orders[Facility] = tbl_targeted_CustomerList[[#This Row],[Facility]]) *
            (tbl_orders[Product] = tbl_targeted_CustomerList[[#This Row],[Products]]),
            tbl_orders[InvoiceDate]
        )
    )
)</f>
        <v>45071</v>
      </c>
      <c r="T105" s="61">
        <f>IFERROR(tbl_targeted_CustomerList[[#This Row],[2024 Allocation]]/tbl_targeted_CustomerList[[#This Row],[PYs Rec Qty]]-1,"")</f>
        <v>1</v>
      </c>
      <c r="U105" s="61">
        <f>_xlfn.IFNA(
tbl_targeted_CustomerList[[#This Row],[2024 Allocation]]/INDEX(tbl_Territory_PlanSummary[2024 Target],MATCH(tbl_targeted_CustomerList[[#This Row],[Products]],tbl_Territory_PlanSummary[SKUs],0)),
"")</f>
        <v>4.4444444444444444E-3</v>
      </c>
      <c r="V105" s="61" t="str">
        <f>IF(
    tbl_targeted_CustomerList[[#This Row],[PYs Rec Qty]]=0,"Introduce",
    IF(tbl_targeted_CustomerList[[#This Row],[2024 Allocation]]&gt;tbl_targeted_CustomerList[[#This Row],[PYs Rec Qty]],"Grow", "Defend")
)</f>
        <v>Grow</v>
      </c>
      <c r="W105" s="60" t="str" cm="1">
        <f t="array" ref="W10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05" s="60" t="str" cm="1">
        <f t="array" ref="X10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05" s="241" cm="1">
        <f t="array" ref="Y105">IF(
    tbl_targeted_CustomerList[[#This Row],[Rec Total Qty]] = 0,
    "",
    MAX(
        IF(
            (tbl_orders[Facility] = tbl_targeted_CustomerList[[#This Row],[Facility]]) *
            (tbl_orders[Product] = tbl_targeted_CustomerList[[#This Row],[Products]]),
            tbl_orders[InvoiceDate]
        )
    )
)</f>
        <v>45071</v>
      </c>
      <c r="Z105" s="3" cm="1">
        <f t="array" ref="Z10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105" s="106" t="str">
        <f>IFERROR(tbl_targeted_CustomerList[[#This Row],[Last Purc Date]]+
ROUND(tbl_targeted_CustomerList[[#This Row],[Last Purchase Qty]]/tbl_targeted_CustomerList[[#This Row],[My Run Rate]]*30,0),"")</f>
        <v/>
      </c>
      <c r="AB105" s="2"/>
      <c r="AC105" s="2"/>
    </row>
    <row r="106" spans="1:29" x14ac:dyDescent="0.7">
      <c r="A106" s="2" t="str">
        <f>_xlfn.IFNA(INDEX(tbl_Customers[Facility Type], MATCH(tbl_targeted_CustomerList[[#This Row],[Facility]],tbl_Customers[Facility],0)),"")</f>
        <v>Retail Pharmacies</v>
      </c>
      <c r="B106" s="2" t="str">
        <f>_xlfn.IFNA(INDEX(tbl_Customers[Territory], MATCH(tbl_targeted_CustomerList[[#This Row],[Facility]],tbl_Customers[Facility],0)),"")</f>
        <v>_Out Station</v>
      </c>
      <c r="C106" s="2">
        <f>SUBTOTAL(3,tbl_targeted_CustomerList[[#This Row],[Facility]])</f>
        <v>1</v>
      </c>
      <c r="D106" s="160" t="s">
        <v>174</v>
      </c>
      <c r="E106" s="160" t="s">
        <v>102</v>
      </c>
      <c r="F106" s="3">
        <f>SUMIFS(
     tbl_orders[Purchased_Qty],
     tbl_orders[Facility],tbl_targeted_CustomerList[[#This Row],[Facility]],
     tbl_orders[Product],tbl_targeted_CustomerList[[#This Row],[Products]])</f>
        <v>20</v>
      </c>
      <c r="G106" s="3">
        <f>SUMIFS(
     tbl_orders[Qty_],
     tbl_orders[Facility],tbl_targeted_CustomerList[[#This Row],[Facility]],
     tbl_orders[Product],tbl_targeted_CustomerList[[#This Row],[Products]])</f>
        <v>20</v>
      </c>
      <c r="H106" s="3">
        <f>SUMIFS(
    tbl_orders[Purchased_Qty],
    tbl_orders[Facility], tbl_targeted_CustomerList[[#This Row],[Facility]],
    tbl_orders[Product], tbl_targeted_CustomerList[[#This Row],[Products]],
    tbl_orders[Year], "&lt;="&amp;$E$2-1
)</f>
        <v>20</v>
      </c>
      <c r="I106" s="3">
        <f>SUMIFS(
     tbl_orders[Qty_],
     tbl_orders[Facility], tbl_targeted_CustomerList[[#This Row],[Facility]],
     tbl_orders[Product],tbl_targeted_CustomerList[[#This Row],[Products]],
     tbl_orders[Year],"&lt;="&amp;$E$2-1
)</f>
        <v>20</v>
      </c>
      <c r="J106" s="60" t="str" cm="1">
        <f t="array" ref="J10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06" s="60" t="str" cm="1">
        <f t="array" ref="K10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06" s="60">
        <f>IFERROR(IF(
     tbl_targeted_CustomerList[[#This Row],[PYs Run Rate]]="-", tbl_targeted_CustomerList[[#This Row],[PYs Rec Qty]],  tbl_targeted_CustomerList[[#This Row],[My PYs Run Rate]]*$E$4
), "")</f>
        <v>20</v>
      </c>
      <c r="M106"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v>
      </c>
      <c r="N106" s="161">
        <v>30</v>
      </c>
      <c r="O106"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20</v>
      </c>
      <c r="P106" s="3">
        <f>SUMIFS(
     tbl_orders[Qty_],
     tbl_orders[Facility], tbl_targeted_CustomerList[[#This Row],[Facility]],
     tbl_orders[Product],tbl_targeted_CustomerList[[#This Row],[Products]],
     tbl_orders[Year],2024
)</f>
        <v>0</v>
      </c>
      <c r="Q106" s="196">
        <f>tbl_targeted_CustomerList[[#This Row],[2024 Achieved]]/tbl_targeted_CustomerList[[#This Row],[2024 Allocation]]</f>
        <v>0</v>
      </c>
      <c r="R106" s="106">
        <f>IF(tbl_targeted_CustomerList[[#This Row],[PYs Purc Qty]] = 0, "",
    _xlfn.MINIFS(tbl_orders[InvoiceDate],
        tbl_orders[Facility], tbl_targeted_CustomerList[[#This Row],[Facility]],
        tbl_orders[Product], tbl_targeted_CustomerList[[#This Row],[Products]])
)</f>
        <v>45232</v>
      </c>
      <c r="S106" s="106" cm="1">
        <f t="array" ref="S106">IF(
    tbl_targeted_CustomerList[[#This Row],[PYs Purc Qty]] = 0,
    "",
    MAX(
        IF(
            (YEAR(tbl_orders[InvoiceDate]) &lt;= $E$2-1) *
            (tbl_orders[Facility] = tbl_targeted_CustomerList[[#This Row],[Facility]]) *
            (tbl_orders[Product] = tbl_targeted_CustomerList[[#This Row],[Products]]),
            tbl_orders[InvoiceDate]
        )
    )
)</f>
        <v>45232</v>
      </c>
      <c r="T106" s="61">
        <f>IFERROR(tbl_targeted_CustomerList[[#This Row],[2024 Allocation]]/tbl_targeted_CustomerList[[#This Row],[PYs Rec Qty]]-1,"")</f>
        <v>0.5</v>
      </c>
      <c r="U106" s="61">
        <f>_xlfn.IFNA(
tbl_targeted_CustomerList[[#This Row],[2024 Allocation]]/INDEX(tbl_Territory_PlanSummary[2024 Target],MATCH(tbl_targeted_CustomerList[[#This Row],[Products]],tbl_Territory_PlanSummary[SKUs],0)),
"")</f>
        <v>3.3333333333333335E-3</v>
      </c>
      <c r="V106" s="61" t="str">
        <f>IF(
    tbl_targeted_CustomerList[[#This Row],[PYs Rec Qty]]=0,"Introduce",
    IF(tbl_targeted_CustomerList[[#This Row],[2024 Allocation]]&gt;tbl_targeted_CustomerList[[#This Row],[PYs Rec Qty]],"Grow", "Defend")
)</f>
        <v>Grow</v>
      </c>
      <c r="W106" s="60" t="str" cm="1">
        <f t="array" ref="W10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06" s="60" t="str" cm="1">
        <f t="array" ref="X10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06" s="241" cm="1">
        <f t="array" ref="Y106">IF(
    tbl_targeted_CustomerList[[#This Row],[Rec Total Qty]] = 0,
    "",
    MAX(
        IF(
            (tbl_orders[Facility] = tbl_targeted_CustomerList[[#This Row],[Facility]]) *
            (tbl_orders[Product] = tbl_targeted_CustomerList[[#This Row],[Products]]),
            tbl_orders[InvoiceDate]
        )
    )
)</f>
        <v>45232</v>
      </c>
      <c r="Z106" s="3" cm="1">
        <f t="array" ref="Z10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106" s="106" t="str">
        <f>IFERROR(tbl_targeted_CustomerList[[#This Row],[Last Purc Date]]+
ROUND(tbl_targeted_CustomerList[[#This Row],[Last Purchase Qty]]/tbl_targeted_CustomerList[[#This Row],[My Run Rate]]*30,0),"")</f>
        <v/>
      </c>
      <c r="AB106" s="2"/>
      <c r="AC106" s="2"/>
    </row>
    <row r="107" spans="1:29" x14ac:dyDescent="0.7">
      <c r="A107" s="2" t="str">
        <f>_xlfn.IFNA(INDEX(tbl_Customers[Facility Type], MATCH(tbl_targeted_CustomerList[[#This Row],[Facility]],tbl_Customers[Facility],0)),"")</f>
        <v>Private Hospitals</v>
      </c>
      <c r="B107" s="2" t="str">
        <f>_xlfn.IFNA(INDEX(tbl_Customers[Territory], MATCH(tbl_targeted_CustomerList[[#This Row],[Facility]],tbl_Customers[Facility],0)),"")</f>
        <v>Tema - Main</v>
      </c>
      <c r="C107" s="2">
        <f>SUBTOTAL(3,tbl_targeted_CustomerList[[#This Row],[Facility]])</f>
        <v>1</v>
      </c>
      <c r="D107" s="160" t="s">
        <v>112</v>
      </c>
      <c r="E107" s="160" t="s">
        <v>101</v>
      </c>
      <c r="F107" s="3">
        <f>SUMIFS(
     tbl_orders[Purchased_Qty],
     tbl_orders[Facility],tbl_targeted_CustomerList[[#This Row],[Facility]],
     tbl_orders[Product],tbl_targeted_CustomerList[[#This Row],[Products]])</f>
        <v>0</v>
      </c>
      <c r="G107" s="3">
        <f>SUMIFS(
     tbl_orders[Qty_],
     tbl_orders[Facility],tbl_targeted_CustomerList[[#This Row],[Facility]],
     tbl_orders[Product],tbl_targeted_CustomerList[[#This Row],[Products]])</f>
        <v>0</v>
      </c>
      <c r="H107" s="3">
        <f>SUMIFS(
    tbl_orders[Purchased_Qty],
    tbl_orders[Facility], tbl_targeted_CustomerList[[#This Row],[Facility]],
    tbl_orders[Product], tbl_targeted_CustomerList[[#This Row],[Products]],
    tbl_orders[Year], "&lt;="&amp;$E$2-1
)</f>
        <v>0</v>
      </c>
      <c r="I107" s="3">
        <f>SUMIFS(
     tbl_orders[Qty_],
     tbl_orders[Facility], tbl_targeted_CustomerList[[#This Row],[Facility]],
     tbl_orders[Product],tbl_targeted_CustomerList[[#This Row],[Products]],
     tbl_orders[Year],"&lt;="&amp;$E$2-1
)</f>
        <v>0</v>
      </c>
      <c r="J107" s="60" t="str" cm="1">
        <f t="array" ref="J10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07" s="60" t="str" cm="1">
        <f t="array" ref="K10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07" s="60" t="str">
        <f>IFERROR(IF(
     tbl_targeted_CustomerList[[#This Row],[PYs Run Rate]]="-", tbl_targeted_CustomerList[[#This Row],[PYs Rec Qty]],  tbl_targeted_CustomerList[[#This Row],[My PYs Run Rate]]*$E$4
), "")</f>
        <v/>
      </c>
      <c r="M107"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07" s="161">
        <v>200</v>
      </c>
      <c r="O107"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07" s="3">
        <f>SUMIFS(
     tbl_orders[Qty_],
     tbl_orders[Facility], tbl_targeted_CustomerList[[#This Row],[Facility]],
     tbl_orders[Product],tbl_targeted_CustomerList[[#This Row],[Products]],
     tbl_orders[Year],2024
)</f>
        <v>0</v>
      </c>
      <c r="Q107" s="196">
        <f>tbl_targeted_CustomerList[[#This Row],[2024 Achieved]]/tbl_targeted_CustomerList[[#This Row],[2024 Allocation]]</f>
        <v>0</v>
      </c>
      <c r="R107" s="106" t="str">
        <f>IF(tbl_targeted_CustomerList[[#This Row],[PYs Purc Qty]] = 0, "",
    _xlfn.MINIFS(tbl_orders[InvoiceDate],
        tbl_orders[Facility], tbl_targeted_CustomerList[[#This Row],[Facility]],
        tbl_orders[Product], tbl_targeted_CustomerList[[#This Row],[Products]])
)</f>
        <v/>
      </c>
      <c r="S107" s="106" t="str" cm="1">
        <f t="array" ref="S107">IF(
    tbl_targeted_CustomerList[[#This Row],[PYs Purc Qty]] = 0,
    "",
    MAX(
        IF(
            (YEAR(tbl_orders[InvoiceDate]) &lt;= $E$2-1) *
            (tbl_orders[Facility] = tbl_targeted_CustomerList[[#This Row],[Facility]]) *
            (tbl_orders[Product] = tbl_targeted_CustomerList[[#This Row],[Products]]),
            tbl_orders[InvoiceDate]
        )
    )
)</f>
        <v/>
      </c>
      <c r="T107" s="61" t="str">
        <f>IFERROR(tbl_targeted_CustomerList[[#This Row],[2024 Allocation]]/tbl_targeted_CustomerList[[#This Row],[PYs Rec Qty]]-1,"")</f>
        <v/>
      </c>
      <c r="U107" s="61">
        <f>_xlfn.IFNA(
tbl_targeted_CustomerList[[#This Row],[2024 Allocation]]/INDEX(tbl_Territory_PlanSummary[2024 Target],MATCH(tbl_targeted_CustomerList[[#This Row],[Products]],tbl_Territory_PlanSummary[SKUs],0)),
"")</f>
        <v>3.0750307503075031E-2</v>
      </c>
      <c r="V107" s="61" t="str">
        <f>IF(
    tbl_targeted_CustomerList[[#This Row],[PYs Rec Qty]]=0,"Introduce",
    IF(tbl_targeted_CustomerList[[#This Row],[2024 Allocation]]&gt;tbl_targeted_CustomerList[[#This Row],[PYs Rec Qty]],"Grow", "Defend")
)</f>
        <v>Introduce</v>
      </c>
      <c r="W107" s="60" t="str" cm="1">
        <f t="array" ref="W10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07" s="60" t="str" cm="1">
        <f t="array" ref="X10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07" s="241" t="str" cm="1">
        <f t="array" ref="Y107">IF(
    tbl_targeted_CustomerList[[#This Row],[Rec Total Qty]] = 0,
    "",
    MAX(
        IF(
            (tbl_orders[Facility] = tbl_targeted_CustomerList[[#This Row],[Facility]]) *
            (tbl_orders[Product] = tbl_targeted_CustomerList[[#This Row],[Products]]),
            tbl_orders[InvoiceDate]
        )
    )
)</f>
        <v/>
      </c>
      <c r="Z107" s="3" t="str" cm="1">
        <f t="array" ref="Z10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07" s="106" t="str">
        <f>IFERROR(tbl_targeted_CustomerList[[#This Row],[Last Purc Date]]+
ROUND(tbl_targeted_CustomerList[[#This Row],[Last Purchase Qty]]/tbl_targeted_CustomerList[[#This Row],[My Run Rate]]*30,0),"")</f>
        <v/>
      </c>
      <c r="AB107" s="2"/>
      <c r="AC107" s="2"/>
    </row>
    <row r="108" spans="1:29" x14ac:dyDescent="0.7">
      <c r="A108" s="2" t="str">
        <f>_xlfn.IFNA(INDEX(tbl_Customers[Facility Type], MATCH(tbl_targeted_CustomerList[[#This Row],[Facility]],tbl_Customers[Facility],0)),"")</f>
        <v>Private Hospitals</v>
      </c>
      <c r="B108" s="2" t="str">
        <f>_xlfn.IFNA(INDEX(tbl_Customers[Territory], MATCH(tbl_targeted_CustomerList[[#This Row],[Facility]],tbl_Customers[Facility],0)),"")</f>
        <v>Tema - Main</v>
      </c>
      <c r="C108" s="2">
        <f>SUBTOTAL(3,tbl_targeted_CustomerList[[#This Row],[Facility]])</f>
        <v>1</v>
      </c>
      <c r="D108" s="160" t="s">
        <v>112</v>
      </c>
      <c r="E108" s="160" t="s">
        <v>102</v>
      </c>
      <c r="F108" s="3">
        <f>SUMIFS(
     tbl_orders[Purchased_Qty],
     tbl_orders[Facility],tbl_targeted_CustomerList[[#This Row],[Facility]],
     tbl_orders[Product],tbl_targeted_CustomerList[[#This Row],[Products]])</f>
        <v>0</v>
      </c>
      <c r="G108" s="3">
        <f>SUMIFS(
     tbl_orders[Qty_],
     tbl_orders[Facility],tbl_targeted_CustomerList[[#This Row],[Facility]],
     tbl_orders[Product],tbl_targeted_CustomerList[[#This Row],[Products]])</f>
        <v>0</v>
      </c>
      <c r="H108" s="3">
        <f>SUMIFS(
    tbl_orders[Purchased_Qty],
    tbl_orders[Facility], tbl_targeted_CustomerList[[#This Row],[Facility]],
    tbl_orders[Product], tbl_targeted_CustomerList[[#This Row],[Products]],
    tbl_orders[Year], "&lt;="&amp;$E$2-1
)</f>
        <v>0</v>
      </c>
      <c r="I108" s="3">
        <f>SUMIFS(
     tbl_orders[Qty_],
     tbl_orders[Facility], tbl_targeted_CustomerList[[#This Row],[Facility]],
     tbl_orders[Product],tbl_targeted_CustomerList[[#This Row],[Products]],
     tbl_orders[Year],"&lt;="&amp;$E$2-1
)</f>
        <v>0</v>
      </c>
      <c r="J108" s="60" t="str" cm="1">
        <f t="array" ref="J10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08" s="60" t="str" cm="1">
        <f t="array" ref="K10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08" s="60" t="str">
        <f>IFERROR(IF(
     tbl_targeted_CustomerList[[#This Row],[PYs Run Rate]]="-", tbl_targeted_CustomerList[[#This Row],[PYs Rec Qty]],  tbl_targeted_CustomerList[[#This Row],[My PYs Run Rate]]*$E$4
), "")</f>
        <v/>
      </c>
      <c r="M108"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08" s="161">
        <v>150</v>
      </c>
      <c r="O108"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08" s="3">
        <f>SUMIFS(
     tbl_orders[Qty_],
     tbl_orders[Facility], tbl_targeted_CustomerList[[#This Row],[Facility]],
     tbl_orders[Product],tbl_targeted_CustomerList[[#This Row],[Products]],
     tbl_orders[Year],2024
)</f>
        <v>0</v>
      </c>
      <c r="Q108" s="196">
        <f>tbl_targeted_CustomerList[[#This Row],[2024 Achieved]]/tbl_targeted_CustomerList[[#This Row],[2024 Allocation]]</f>
        <v>0</v>
      </c>
      <c r="R108" s="106" t="str">
        <f>IF(tbl_targeted_CustomerList[[#This Row],[PYs Purc Qty]] = 0, "",
    _xlfn.MINIFS(tbl_orders[InvoiceDate],
        tbl_orders[Facility], tbl_targeted_CustomerList[[#This Row],[Facility]],
        tbl_orders[Product], tbl_targeted_CustomerList[[#This Row],[Products]])
)</f>
        <v/>
      </c>
      <c r="S108" s="106" t="str" cm="1">
        <f t="array" ref="S108">IF(
    tbl_targeted_CustomerList[[#This Row],[PYs Purc Qty]] = 0,
    "",
    MAX(
        IF(
            (YEAR(tbl_orders[InvoiceDate]) &lt;= $E$2-1) *
            (tbl_orders[Facility] = tbl_targeted_CustomerList[[#This Row],[Facility]]) *
            (tbl_orders[Product] = tbl_targeted_CustomerList[[#This Row],[Products]]),
            tbl_orders[InvoiceDate]
        )
    )
)</f>
        <v/>
      </c>
      <c r="T108" s="61" t="str">
        <f>IFERROR(tbl_targeted_CustomerList[[#This Row],[2024 Allocation]]/tbl_targeted_CustomerList[[#This Row],[PYs Rec Qty]]-1,"")</f>
        <v/>
      </c>
      <c r="U108" s="61">
        <f>_xlfn.IFNA(
tbl_targeted_CustomerList[[#This Row],[2024 Allocation]]/INDEX(tbl_Territory_PlanSummary[2024 Target],MATCH(tbl_targeted_CustomerList[[#This Row],[Products]],tbl_Territory_PlanSummary[SKUs],0)),
"")</f>
        <v>1.6666666666666666E-2</v>
      </c>
      <c r="V108" s="61" t="str">
        <f>IF(
    tbl_targeted_CustomerList[[#This Row],[PYs Rec Qty]]=0,"Introduce",
    IF(tbl_targeted_CustomerList[[#This Row],[2024 Allocation]]&gt;tbl_targeted_CustomerList[[#This Row],[PYs Rec Qty]],"Grow", "Defend")
)</f>
        <v>Introduce</v>
      </c>
      <c r="W108" s="60" t="str" cm="1">
        <f t="array" ref="W10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08" s="60" t="str" cm="1">
        <f t="array" ref="X10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08" s="241" t="str" cm="1">
        <f t="array" ref="Y108">IF(
    tbl_targeted_CustomerList[[#This Row],[Rec Total Qty]] = 0,
    "",
    MAX(
        IF(
            (tbl_orders[Facility] = tbl_targeted_CustomerList[[#This Row],[Facility]]) *
            (tbl_orders[Product] = tbl_targeted_CustomerList[[#This Row],[Products]]),
            tbl_orders[InvoiceDate]
        )
    )
)</f>
        <v/>
      </c>
      <c r="Z108" s="3" t="str" cm="1">
        <f t="array" ref="Z10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08" s="106" t="str">
        <f>IFERROR(tbl_targeted_CustomerList[[#This Row],[Last Purc Date]]+
ROUND(tbl_targeted_CustomerList[[#This Row],[Last Purchase Qty]]/tbl_targeted_CustomerList[[#This Row],[My Run Rate]]*30,0),"")</f>
        <v/>
      </c>
      <c r="AB108" s="2"/>
      <c r="AC108" s="2"/>
    </row>
    <row r="109" spans="1:29" x14ac:dyDescent="0.7">
      <c r="A109" s="2" t="str">
        <f>_xlfn.IFNA(INDEX(tbl_Customers[Facility Type], MATCH(tbl_targeted_CustomerList[[#This Row],[Facility]],tbl_Customers[Facility],0)),"")</f>
        <v>Retail Pharmacies</v>
      </c>
      <c r="B109" s="2" t="str">
        <f>_xlfn.IFNA(INDEX(tbl_Customers[Territory], MATCH(tbl_targeted_CustomerList[[#This Row],[Facility]],tbl_Customers[Facility],0)),"")</f>
        <v>Legon_Madina_Adenta_Oyarifa</v>
      </c>
      <c r="C109" s="2">
        <f>SUBTOTAL(3,tbl_targeted_CustomerList[[#This Row],[Facility]])</f>
        <v>1</v>
      </c>
      <c r="D109" s="160" t="s">
        <v>176</v>
      </c>
      <c r="E109" s="160" t="s">
        <v>100</v>
      </c>
      <c r="F109" s="3">
        <f>SUMIFS(
     tbl_orders[Purchased_Qty],
     tbl_orders[Facility],tbl_targeted_CustomerList[[#This Row],[Facility]],
     tbl_orders[Product],tbl_targeted_CustomerList[[#This Row],[Products]])</f>
        <v>4</v>
      </c>
      <c r="G109" s="3">
        <f>SUMIFS(
     tbl_orders[Qty_],
     tbl_orders[Facility],tbl_targeted_CustomerList[[#This Row],[Facility]],
     tbl_orders[Product],tbl_targeted_CustomerList[[#This Row],[Products]])</f>
        <v>4</v>
      </c>
      <c r="H109" s="3">
        <f>SUMIFS(
    tbl_orders[Purchased_Qty],
    tbl_orders[Facility], tbl_targeted_CustomerList[[#This Row],[Facility]],
    tbl_orders[Product], tbl_targeted_CustomerList[[#This Row],[Products]],
    tbl_orders[Year], "&lt;="&amp;$E$2-1
)</f>
        <v>4</v>
      </c>
      <c r="I109" s="3">
        <f>SUMIFS(
     tbl_orders[Qty_],
     tbl_orders[Facility], tbl_targeted_CustomerList[[#This Row],[Facility]],
     tbl_orders[Product],tbl_targeted_CustomerList[[#This Row],[Products]],
     tbl_orders[Year],"&lt;="&amp;$E$2-1
)</f>
        <v>4</v>
      </c>
      <c r="J109" s="60" t="str" cm="1">
        <f t="array" ref="J10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09" s="60" t="str" cm="1">
        <f t="array" ref="K10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09" s="60">
        <f>IFERROR(IF(
     tbl_targeted_CustomerList[[#This Row],[PYs Run Rate]]="-", tbl_targeted_CustomerList[[#This Row],[PYs Rec Qty]],  tbl_targeted_CustomerList[[#This Row],[My PYs Run Rate]]*$E$4
), "")</f>
        <v>4</v>
      </c>
      <c r="M10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4</v>
      </c>
      <c r="N109" s="161">
        <v>10</v>
      </c>
      <c r="O10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4</v>
      </c>
      <c r="P109" s="3">
        <f>SUMIFS(
     tbl_orders[Qty_],
     tbl_orders[Facility], tbl_targeted_CustomerList[[#This Row],[Facility]],
     tbl_orders[Product],tbl_targeted_CustomerList[[#This Row],[Products]],
     tbl_orders[Year],2024
)</f>
        <v>0</v>
      </c>
      <c r="Q109" s="196">
        <f>tbl_targeted_CustomerList[[#This Row],[2024 Achieved]]/tbl_targeted_CustomerList[[#This Row],[2024 Allocation]]</f>
        <v>0</v>
      </c>
      <c r="R109" s="106">
        <f>IF(tbl_targeted_CustomerList[[#This Row],[PYs Purc Qty]] = 0, "",
    _xlfn.MINIFS(tbl_orders[InvoiceDate],
        tbl_orders[Facility], tbl_targeted_CustomerList[[#This Row],[Facility]],
        tbl_orders[Product], tbl_targeted_CustomerList[[#This Row],[Products]])
)</f>
        <v>45073</v>
      </c>
      <c r="S109" s="106" cm="1">
        <f t="array" ref="S109">IF(
    tbl_targeted_CustomerList[[#This Row],[PYs Purc Qty]] = 0,
    "",
    MAX(
        IF(
            (YEAR(tbl_orders[InvoiceDate]) &lt;= $E$2-1) *
            (tbl_orders[Facility] = tbl_targeted_CustomerList[[#This Row],[Facility]]) *
            (tbl_orders[Product] = tbl_targeted_CustomerList[[#This Row],[Products]]),
            tbl_orders[InvoiceDate]
        )
    )
)</f>
        <v>45073</v>
      </c>
      <c r="T109" s="61">
        <f>IFERROR(tbl_targeted_CustomerList[[#This Row],[2024 Allocation]]/tbl_targeted_CustomerList[[#This Row],[PYs Rec Qty]]-1,"")</f>
        <v>1.5</v>
      </c>
      <c r="U109" s="61">
        <f>_xlfn.IFNA(
tbl_targeted_CustomerList[[#This Row],[2024 Allocation]]/INDEX(tbl_Territory_PlanSummary[2024 Target],MATCH(tbl_targeted_CustomerList[[#This Row],[Products]],tbl_Territory_PlanSummary[SKUs],0)),
"")</f>
        <v>3.5612535612535613E-3</v>
      </c>
      <c r="V109" s="61" t="str">
        <f>IF(
    tbl_targeted_CustomerList[[#This Row],[PYs Rec Qty]]=0,"Introduce",
    IF(tbl_targeted_CustomerList[[#This Row],[2024 Allocation]]&gt;tbl_targeted_CustomerList[[#This Row],[PYs Rec Qty]],"Grow", "Defend")
)</f>
        <v>Grow</v>
      </c>
      <c r="W109" s="60" t="str" cm="1">
        <f t="array" ref="W10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09" s="60" t="str" cm="1">
        <f t="array" ref="X10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09" s="241" cm="1">
        <f t="array" ref="Y109">IF(
    tbl_targeted_CustomerList[[#This Row],[Rec Total Qty]] = 0,
    "",
    MAX(
        IF(
            (tbl_orders[Facility] = tbl_targeted_CustomerList[[#This Row],[Facility]]) *
            (tbl_orders[Product] = tbl_targeted_CustomerList[[#This Row],[Products]]),
            tbl_orders[InvoiceDate]
        )
    )
)</f>
        <v>45073</v>
      </c>
      <c r="Z109" s="3" cm="1">
        <f t="array" ref="Z10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4</v>
      </c>
      <c r="AA109" s="106" t="str">
        <f>IFERROR(tbl_targeted_CustomerList[[#This Row],[Last Purc Date]]+
ROUND(tbl_targeted_CustomerList[[#This Row],[Last Purchase Qty]]/tbl_targeted_CustomerList[[#This Row],[My Run Rate]]*30,0),"")</f>
        <v/>
      </c>
      <c r="AB109" s="2"/>
      <c r="AC109" s="2"/>
    </row>
    <row r="110" spans="1:29" x14ac:dyDescent="0.7">
      <c r="A110" s="2" t="str">
        <f>_xlfn.IFNA(INDEX(tbl_Customers[Facility Type], MATCH(tbl_targeted_CustomerList[[#This Row],[Facility]],tbl_Customers[Facility],0)),"")</f>
        <v>Private Hospitals</v>
      </c>
      <c r="B110" s="2" t="str">
        <f>_xlfn.IFNA(INDEX(tbl_Customers[Territory], MATCH(tbl_targeted_CustomerList[[#This Row],[Facility]],tbl_Customers[Facility],0)),"")</f>
        <v>Spintex_Sakumono</v>
      </c>
      <c r="C110" s="2">
        <f>SUBTOTAL(3,tbl_targeted_CustomerList[[#This Row],[Facility]])</f>
        <v>1</v>
      </c>
      <c r="D110" s="160" t="s">
        <v>113</v>
      </c>
      <c r="E110" s="160" t="s">
        <v>36</v>
      </c>
      <c r="F110" s="3">
        <f>SUMIFS(
     tbl_orders[Purchased_Qty],
     tbl_orders[Facility],tbl_targeted_CustomerList[[#This Row],[Facility]],
     tbl_orders[Product],tbl_targeted_CustomerList[[#This Row],[Products]])</f>
        <v>0</v>
      </c>
      <c r="G110" s="3">
        <f>SUMIFS(
     tbl_orders[Qty_],
     tbl_orders[Facility],tbl_targeted_CustomerList[[#This Row],[Facility]],
     tbl_orders[Product],tbl_targeted_CustomerList[[#This Row],[Products]])</f>
        <v>0</v>
      </c>
      <c r="H110" s="3">
        <f>SUMIFS(
    tbl_orders[Purchased_Qty],
    tbl_orders[Facility], tbl_targeted_CustomerList[[#This Row],[Facility]],
    tbl_orders[Product], tbl_targeted_CustomerList[[#This Row],[Products]],
    tbl_orders[Year], "&lt;="&amp;$E$2-1
)</f>
        <v>0</v>
      </c>
      <c r="I110" s="3">
        <f>SUMIFS(
     tbl_orders[Qty_],
     tbl_orders[Facility], tbl_targeted_CustomerList[[#This Row],[Facility]],
     tbl_orders[Product],tbl_targeted_CustomerList[[#This Row],[Products]],
     tbl_orders[Year],"&lt;="&amp;$E$2-1
)</f>
        <v>0</v>
      </c>
      <c r="J110" s="60" t="str" cm="1">
        <f t="array" ref="J11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10" s="60" t="str" cm="1">
        <f t="array" ref="K11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10" s="60" t="str">
        <f>IFERROR(IF(
     tbl_targeted_CustomerList[[#This Row],[PYs Run Rate]]="-", tbl_targeted_CustomerList[[#This Row],[PYs Rec Qty]],  tbl_targeted_CustomerList[[#This Row],[My PYs Run Rate]]*$E$4
), "")</f>
        <v/>
      </c>
      <c r="M110"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10" s="161">
        <v>100</v>
      </c>
      <c r="O110"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10" s="3">
        <f>SUMIFS(
     tbl_orders[Qty_],
     tbl_orders[Facility], tbl_targeted_CustomerList[[#This Row],[Facility]],
     tbl_orders[Product],tbl_targeted_CustomerList[[#This Row],[Products]],
     tbl_orders[Year],2024
)</f>
        <v>0</v>
      </c>
      <c r="Q110" s="196">
        <f>tbl_targeted_CustomerList[[#This Row],[2024 Achieved]]/tbl_targeted_CustomerList[[#This Row],[2024 Allocation]]</f>
        <v>0</v>
      </c>
      <c r="R110" s="106" t="str">
        <f>IF(tbl_targeted_CustomerList[[#This Row],[PYs Purc Qty]] = 0, "",
    _xlfn.MINIFS(tbl_orders[InvoiceDate],
        tbl_orders[Facility], tbl_targeted_CustomerList[[#This Row],[Facility]],
        tbl_orders[Product], tbl_targeted_CustomerList[[#This Row],[Products]])
)</f>
        <v/>
      </c>
      <c r="S110" s="106" t="str" cm="1">
        <f t="array" ref="S110">IF(
    tbl_targeted_CustomerList[[#This Row],[PYs Purc Qty]] = 0,
    "",
    MAX(
        IF(
            (YEAR(tbl_orders[InvoiceDate]) &lt;= $E$2-1) *
            (tbl_orders[Facility] = tbl_targeted_CustomerList[[#This Row],[Facility]]) *
            (tbl_orders[Product] = tbl_targeted_CustomerList[[#This Row],[Products]]),
            tbl_orders[InvoiceDate]
        )
    )
)</f>
        <v/>
      </c>
      <c r="T110" s="61" t="str">
        <f>IFERROR(tbl_targeted_CustomerList[[#This Row],[2024 Allocation]]/tbl_targeted_CustomerList[[#This Row],[PYs Rec Qty]]-1,"")</f>
        <v/>
      </c>
      <c r="U110" s="61">
        <f>_xlfn.IFNA(
tbl_targeted_CustomerList[[#This Row],[2024 Allocation]]/INDEX(tbl_Territory_PlanSummary[2024 Target],MATCH(tbl_targeted_CustomerList[[#This Row],[Products]],tbl_Territory_PlanSummary[SKUs],0)),
"")</f>
        <v>1.5151515151515152E-2</v>
      </c>
      <c r="V110" s="61" t="str">
        <f>IF(
    tbl_targeted_CustomerList[[#This Row],[PYs Rec Qty]]=0,"Introduce",
    IF(tbl_targeted_CustomerList[[#This Row],[2024 Allocation]]&gt;tbl_targeted_CustomerList[[#This Row],[PYs Rec Qty]],"Grow", "Defend")
)</f>
        <v>Introduce</v>
      </c>
      <c r="W110" s="60" t="str" cm="1">
        <f t="array" ref="W11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10" s="60" t="str" cm="1">
        <f t="array" ref="X11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10" s="241" t="str" cm="1">
        <f t="array" ref="Y110">IF(
    tbl_targeted_CustomerList[[#This Row],[Rec Total Qty]] = 0,
    "",
    MAX(
        IF(
            (tbl_orders[Facility] = tbl_targeted_CustomerList[[#This Row],[Facility]]) *
            (tbl_orders[Product] = tbl_targeted_CustomerList[[#This Row],[Products]]),
            tbl_orders[InvoiceDate]
        )
    )
)</f>
        <v/>
      </c>
      <c r="Z110" s="3" t="str" cm="1">
        <f t="array" ref="Z11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10" s="106" t="str">
        <f>IFERROR(tbl_targeted_CustomerList[[#This Row],[Last Purc Date]]+
ROUND(tbl_targeted_CustomerList[[#This Row],[Last Purchase Qty]]/tbl_targeted_CustomerList[[#This Row],[My Run Rate]]*30,0),"")</f>
        <v/>
      </c>
      <c r="AB110" s="2"/>
      <c r="AC110" s="2"/>
    </row>
    <row r="111" spans="1:29" x14ac:dyDescent="0.7">
      <c r="A111" s="2" t="str">
        <f>_xlfn.IFNA(INDEX(tbl_Customers[Facility Type], MATCH(tbl_targeted_CustomerList[[#This Row],[Facility]],tbl_Customers[Facility],0)),"")</f>
        <v>Private Hospitals</v>
      </c>
      <c r="B111" s="2" t="str">
        <f>_xlfn.IFNA(INDEX(tbl_Customers[Territory], MATCH(tbl_targeted_CustomerList[[#This Row],[Facility]],tbl_Customers[Facility],0)),"")</f>
        <v>Spintex_Sakumono</v>
      </c>
      <c r="C111" s="2">
        <f>SUBTOTAL(3,tbl_targeted_CustomerList[[#This Row],[Facility]])</f>
        <v>1</v>
      </c>
      <c r="D111" s="160" t="s">
        <v>113</v>
      </c>
      <c r="E111" s="160" t="s">
        <v>100</v>
      </c>
      <c r="F111" s="3">
        <f>SUMIFS(
     tbl_orders[Purchased_Qty],
     tbl_orders[Facility],tbl_targeted_CustomerList[[#This Row],[Facility]],
     tbl_orders[Product],tbl_targeted_CustomerList[[#This Row],[Products]])</f>
        <v>20</v>
      </c>
      <c r="G111" s="3">
        <f>SUMIFS(
     tbl_orders[Qty_],
     tbl_orders[Facility],tbl_targeted_CustomerList[[#This Row],[Facility]],
     tbl_orders[Product],tbl_targeted_CustomerList[[#This Row],[Products]])</f>
        <v>20</v>
      </c>
      <c r="H111" s="3">
        <f>SUMIFS(
    tbl_orders[Purchased_Qty],
    tbl_orders[Facility], tbl_targeted_CustomerList[[#This Row],[Facility]],
    tbl_orders[Product], tbl_targeted_CustomerList[[#This Row],[Products]],
    tbl_orders[Year], "&lt;="&amp;$E$2-1
)</f>
        <v>20</v>
      </c>
      <c r="I111" s="3">
        <f>SUMIFS(
     tbl_orders[Qty_],
     tbl_orders[Facility], tbl_targeted_CustomerList[[#This Row],[Facility]],
     tbl_orders[Product],tbl_targeted_CustomerList[[#This Row],[Products]],
     tbl_orders[Year],"&lt;="&amp;$E$2-1
)</f>
        <v>20</v>
      </c>
      <c r="J111" s="60" t="str" cm="1">
        <f t="array" ref="J11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11" s="60" t="str" cm="1">
        <f t="array" ref="K11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11" s="60">
        <f>IFERROR(IF(
     tbl_targeted_CustomerList[[#This Row],[PYs Run Rate]]="-", tbl_targeted_CustomerList[[#This Row],[PYs Rec Qty]],  tbl_targeted_CustomerList[[#This Row],[My PYs Run Rate]]*$E$4
), "")</f>
        <v>20</v>
      </c>
      <c r="M11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v>
      </c>
      <c r="N111" s="161">
        <v>50</v>
      </c>
      <c r="O11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20</v>
      </c>
      <c r="P111" s="3">
        <f>SUMIFS(
     tbl_orders[Qty_],
     tbl_orders[Facility], tbl_targeted_CustomerList[[#This Row],[Facility]],
     tbl_orders[Product],tbl_targeted_CustomerList[[#This Row],[Products]],
     tbl_orders[Year],2024
)</f>
        <v>0</v>
      </c>
      <c r="Q111" s="196">
        <f>tbl_targeted_CustomerList[[#This Row],[2024 Achieved]]/tbl_targeted_CustomerList[[#This Row],[2024 Allocation]]</f>
        <v>0</v>
      </c>
      <c r="R111" s="106">
        <f>IF(tbl_targeted_CustomerList[[#This Row],[PYs Purc Qty]] = 0, "",
    _xlfn.MINIFS(tbl_orders[InvoiceDate],
        tbl_orders[Facility], tbl_targeted_CustomerList[[#This Row],[Facility]],
        tbl_orders[Product], tbl_targeted_CustomerList[[#This Row],[Products]])
)</f>
        <v>45118</v>
      </c>
      <c r="S111" s="106" cm="1">
        <f t="array" ref="S111">IF(
    tbl_targeted_CustomerList[[#This Row],[PYs Purc Qty]] = 0,
    "",
    MAX(
        IF(
            (YEAR(tbl_orders[InvoiceDate]) &lt;= $E$2-1) *
            (tbl_orders[Facility] = tbl_targeted_CustomerList[[#This Row],[Facility]]) *
            (tbl_orders[Product] = tbl_targeted_CustomerList[[#This Row],[Products]]),
            tbl_orders[InvoiceDate]
        )
    )
)</f>
        <v>45118</v>
      </c>
      <c r="T111" s="61">
        <f>IFERROR(tbl_targeted_CustomerList[[#This Row],[2024 Allocation]]/tbl_targeted_CustomerList[[#This Row],[PYs Rec Qty]]-1,"")</f>
        <v>1.5</v>
      </c>
      <c r="U111" s="61">
        <f>_xlfn.IFNA(
tbl_targeted_CustomerList[[#This Row],[2024 Allocation]]/INDEX(tbl_Territory_PlanSummary[2024 Target],MATCH(tbl_targeted_CustomerList[[#This Row],[Products]],tbl_Territory_PlanSummary[SKUs],0)),
"")</f>
        <v>1.7806267806267807E-2</v>
      </c>
      <c r="V111" s="61" t="str">
        <f>IF(
    tbl_targeted_CustomerList[[#This Row],[PYs Rec Qty]]=0,"Introduce",
    IF(tbl_targeted_CustomerList[[#This Row],[2024 Allocation]]&gt;tbl_targeted_CustomerList[[#This Row],[PYs Rec Qty]],"Grow", "Defend")
)</f>
        <v>Grow</v>
      </c>
      <c r="W111" s="60" t="str" cm="1">
        <f t="array" ref="W11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11" s="60" t="str" cm="1">
        <f t="array" ref="X11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11" s="241" cm="1">
        <f t="array" ref="Y111">IF(
    tbl_targeted_CustomerList[[#This Row],[Rec Total Qty]] = 0,
    "",
    MAX(
        IF(
            (tbl_orders[Facility] = tbl_targeted_CustomerList[[#This Row],[Facility]]) *
            (tbl_orders[Product] = tbl_targeted_CustomerList[[#This Row],[Products]]),
            tbl_orders[InvoiceDate]
        )
    )
)</f>
        <v>45118</v>
      </c>
      <c r="Z111" s="3" cm="1">
        <f t="array" ref="Z11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111" s="106" t="str">
        <f>IFERROR(tbl_targeted_CustomerList[[#This Row],[Last Purc Date]]+
ROUND(tbl_targeted_CustomerList[[#This Row],[Last Purchase Qty]]/tbl_targeted_CustomerList[[#This Row],[My Run Rate]]*30,0),"")</f>
        <v/>
      </c>
      <c r="AB111" s="2"/>
      <c r="AC111" s="2"/>
    </row>
    <row r="112" spans="1:29" x14ac:dyDescent="0.7">
      <c r="A112" s="2" t="str">
        <f>_xlfn.IFNA(INDEX(tbl_Customers[Facility Type], MATCH(tbl_targeted_CustomerList[[#This Row],[Facility]],tbl_Customers[Facility],0)),"")</f>
        <v>Private Hospitals</v>
      </c>
      <c r="B112" s="2" t="str">
        <f>_xlfn.IFNA(INDEX(tbl_Customers[Territory], MATCH(tbl_targeted_CustomerList[[#This Row],[Facility]],tbl_Customers[Facility],0)),"")</f>
        <v>Ashaiman</v>
      </c>
      <c r="C112" s="2">
        <f>SUBTOTAL(3,tbl_targeted_CustomerList[[#This Row],[Facility]])</f>
        <v>1</v>
      </c>
      <c r="D112" s="160" t="s">
        <v>114</v>
      </c>
      <c r="E112" s="160" t="s">
        <v>36</v>
      </c>
      <c r="F112" s="3">
        <f>SUMIFS(
     tbl_orders[Purchased_Qty],
     tbl_orders[Facility],tbl_targeted_CustomerList[[#This Row],[Facility]],
     tbl_orders[Product],tbl_targeted_CustomerList[[#This Row],[Products]])</f>
        <v>0</v>
      </c>
      <c r="G112" s="3">
        <f>SUMIFS(
     tbl_orders[Qty_],
     tbl_orders[Facility],tbl_targeted_CustomerList[[#This Row],[Facility]],
     tbl_orders[Product],tbl_targeted_CustomerList[[#This Row],[Products]])</f>
        <v>0</v>
      </c>
      <c r="H112" s="3">
        <f>SUMIFS(
    tbl_orders[Purchased_Qty],
    tbl_orders[Facility], tbl_targeted_CustomerList[[#This Row],[Facility]],
    tbl_orders[Product], tbl_targeted_CustomerList[[#This Row],[Products]],
    tbl_orders[Year], "&lt;="&amp;$E$2-1
)</f>
        <v>0</v>
      </c>
      <c r="I112" s="3">
        <f>SUMIFS(
     tbl_orders[Qty_],
     tbl_orders[Facility], tbl_targeted_CustomerList[[#This Row],[Facility]],
     tbl_orders[Product],tbl_targeted_CustomerList[[#This Row],[Products]],
     tbl_orders[Year],"&lt;="&amp;$E$2-1
)</f>
        <v>0</v>
      </c>
      <c r="J112" s="60" t="str" cm="1">
        <f t="array" ref="J11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12" s="60" t="str" cm="1">
        <f t="array" ref="K11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12" s="60" t="str">
        <f>IFERROR(IF(
     tbl_targeted_CustomerList[[#This Row],[PYs Run Rate]]="-", tbl_targeted_CustomerList[[#This Row],[PYs Rec Qty]],  tbl_targeted_CustomerList[[#This Row],[My PYs Run Rate]]*$E$4
), "")</f>
        <v/>
      </c>
      <c r="M112"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12" s="161">
        <v>100</v>
      </c>
      <c r="O112"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12" s="3">
        <f>SUMIFS(
     tbl_orders[Qty_],
     tbl_orders[Facility], tbl_targeted_CustomerList[[#This Row],[Facility]],
     tbl_orders[Product],tbl_targeted_CustomerList[[#This Row],[Products]],
     tbl_orders[Year],2024
)</f>
        <v>0</v>
      </c>
      <c r="Q112" s="196">
        <f>tbl_targeted_CustomerList[[#This Row],[2024 Achieved]]/tbl_targeted_CustomerList[[#This Row],[2024 Allocation]]</f>
        <v>0</v>
      </c>
      <c r="R112" s="106" t="str">
        <f>IF(tbl_targeted_CustomerList[[#This Row],[PYs Purc Qty]] = 0, "",
    _xlfn.MINIFS(tbl_orders[InvoiceDate],
        tbl_orders[Facility], tbl_targeted_CustomerList[[#This Row],[Facility]],
        tbl_orders[Product], tbl_targeted_CustomerList[[#This Row],[Products]])
)</f>
        <v/>
      </c>
      <c r="S112" s="106" t="str" cm="1">
        <f t="array" ref="S112">IF(
    tbl_targeted_CustomerList[[#This Row],[PYs Purc Qty]] = 0,
    "",
    MAX(
        IF(
            (YEAR(tbl_orders[InvoiceDate]) &lt;= $E$2-1) *
            (tbl_orders[Facility] = tbl_targeted_CustomerList[[#This Row],[Facility]]) *
            (tbl_orders[Product] = tbl_targeted_CustomerList[[#This Row],[Products]]),
            tbl_orders[InvoiceDate]
        )
    )
)</f>
        <v/>
      </c>
      <c r="T112" s="61" t="str">
        <f>IFERROR(tbl_targeted_CustomerList[[#This Row],[2024 Allocation]]/tbl_targeted_CustomerList[[#This Row],[PYs Rec Qty]]-1,"")</f>
        <v/>
      </c>
      <c r="U112" s="61">
        <f>_xlfn.IFNA(
tbl_targeted_CustomerList[[#This Row],[2024 Allocation]]/INDEX(tbl_Territory_PlanSummary[2024 Target],MATCH(tbl_targeted_CustomerList[[#This Row],[Products]],tbl_Territory_PlanSummary[SKUs],0)),
"")</f>
        <v>1.5151515151515152E-2</v>
      </c>
      <c r="V112" s="61" t="str">
        <f>IF(
    tbl_targeted_CustomerList[[#This Row],[PYs Rec Qty]]=0,"Introduce",
    IF(tbl_targeted_CustomerList[[#This Row],[2024 Allocation]]&gt;tbl_targeted_CustomerList[[#This Row],[PYs Rec Qty]],"Grow", "Defend")
)</f>
        <v>Introduce</v>
      </c>
      <c r="W112" s="60" t="str" cm="1">
        <f t="array" ref="W11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12" s="60" t="str" cm="1">
        <f t="array" ref="X11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12" s="241" t="str" cm="1">
        <f t="array" ref="Y112">IF(
    tbl_targeted_CustomerList[[#This Row],[Rec Total Qty]] = 0,
    "",
    MAX(
        IF(
            (tbl_orders[Facility] = tbl_targeted_CustomerList[[#This Row],[Facility]]) *
            (tbl_orders[Product] = tbl_targeted_CustomerList[[#This Row],[Products]]),
            tbl_orders[InvoiceDate]
        )
    )
)</f>
        <v/>
      </c>
      <c r="Z112" s="3" t="str" cm="1">
        <f t="array" ref="Z11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12" s="106" t="str">
        <f>IFERROR(tbl_targeted_CustomerList[[#This Row],[Last Purc Date]]+
ROUND(tbl_targeted_CustomerList[[#This Row],[Last Purchase Qty]]/tbl_targeted_CustomerList[[#This Row],[My Run Rate]]*30,0),"")</f>
        <v/>
      </c>
      <c r="AB112" s="2"/>
      <c r="AC112" s="2"/>
    </row>
    <row r="113" spans="1:29" x14ac:dyDescent="0.7">
      <c r="A113" s="2" t="str">
        <f>_xlfn.IFNA(INDEX(tbl_Customers[Facility Type], MATCH(tbl_targeted_CustomerList[[#This Row],[Facility]],tbl_Customers[Facility],0)),"")</f>
        <v>Private Hospitals</v>
      </c>
      <c r="B113" s="2" t="str">
        <f>_xlfn.IFNA(INDEX(tbl_Customers[Territory], MATCH(tbl_targeted_CustomerList[[#This Row],[Facility]],tbl_Customers[Facility],0)),"")</f>
        <v>Legon_Madina_Adenta_Oyarifa</v>
      </c>
      <c r="C113" s="2">
        <f>SUBTOTAL(3,tbl_targeted_CustomerList[[#This Row],[Facility]])</f>
        <v>1</v>
      </c>
      <c r="D113" s="160" t="s">
        <v>115</v>
      </c>
      <c r="E113" s="160" t="s">
        <v>36</v>
      </c>
      <c r="F113" s="3">
        <f>SUMIFS(
     tbl_orders[Purchased_Qty],
     tbl_orders[Facility],tbl_targeted_CustomerList[[#This Row],[Facility]],
     tbl_orders[Product],tbl_targeted_CustomerList[[#This Row],[Products]])</f>
        <v>0</v>
      </c>
      <c r="G113" s="3">
        <f>SUMIFS(
     tbl_orders[Qty_],
     tbl_orders[Facility],tbl_targeted_CustomerList[[#This Row],[Facility]],
     tbl_orders[Product],tbl_targeted_CustomerList[[#This Row],[Products]])</f>
        <v>0</v>
      </c>
      <c r="H113" s="3">
        <f>SUMIFS(
    tbl_orders[Purchased_Qty],
    tbl_orders[Facility], tbl_targeted_CustomerList[[#This Row],[Facility]],
    tbl_orders[Product], tbl_targeted_CustomerList[[#This Row],[Products]],
    tbl_orders[Year], "&lt;="&amp;$E$2-1
)</f>
        <v>0</v>
      </c>
      <c r="I113" s="3">
        <f>SUMIFS(
     tbl_orders[Qty_],
     tbl_orders[Facility], tbl_targeted_CustomerList[[#This Row],[Facility]],
     tbl_orders[Product],tbl_targeted_CustomerList[[#This Row],[Products]],
     tbl_orders[Year],"&lt;="&amp;$E$2-1
)</f>
        <v>0</v>
      </c>
      <c r="J113" s="60" t="str" cm="1">
        <f t="array" ref="J11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13" s="60" t="str" cm="1">
        <f t="array" ref="K11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13" s="60" t="str">
        <f>IFERROR(IF(
     tbl_targeted_CustomerList[[#This Row],[PYs Run Rate]]="-", tbl_targeted_CustomerList[[#This Row],[PYs Rec Qty]],  tbl_targeted_CustomerList[[#This Row],[My PYs Run Rate]]*$E$4
), "")</f>
        <v/>
      </c>
      <c r="M113"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13" s="161">
        <v>50</v>
      </c>
      <c r="O113"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13" s="3">
        <f>SUMIFS(
     tbl_orders[Qty_],
     tbl_orders[Facility], tbl_targeted_CustomerList[[#This Row],[Facility]],
     tbl_orders[Product],tbl_targeted_CustomerList[[#This Row],[Products]],
     tbl_orders[Year],2024
)</f>
        <v>0</v>
      </c>
      <c r="Q113" s="196">
        <f>tbl_targeted_CustomerList[[#This Row],[2024 Achieved]]/tbl_targeted_CustomerList[[#This Row],[2024 Allocation]]</f>
        <v>0</v>
      </c>
      <c r="R113" s="106" t="str">
        <f>IF(tbl_targeted_CustomerList[[#This Row],[PYs Purc Qty]] = 0, "",
    _xlfn.MINIFS(tbl_orders[InvoiceDate],
        tbl_orders[Facility], tbl_targeted_CustomerList[[#This Row],[Facility]],
        tbl_orders[Product], tbl_targeted_CustomerList[[#This Row],[Products]])
)</f>
        <v/>
      </c>
      <c r="S113" s="106" t="str" cm="1">
        <f t="array" ref="S113">IF(
    tbl_targeted_CustomerList[[#This Row],[PYs Purc Qty]] = 0,
    "",
    MAX(
        IF(
            (YEAR(tbl_orders[InvoiceDate]) &lt;= $E$2-1) *
            (tbl_orders[Facility] = tbl_targeted_CustomerList[[#This Row],[Facility]]) *
            (tbl_orders[Product] = tbl_targeted_CustomerList[[#This Row],[Products]]),
            tbl_orders[InvoiceDate]
        )
    )
)</f>
        <v/>
      </c>
      <c r="T113" s="61" t="str">
        <f>IFERROR(tbl_targeted_CustomerList[[#This Row],[2024 Allocation]]/tbl_targeted_CustomerList[[#This Row],[PYs Rec Qty]]-1,"")</f>
        <v/>
      </c>
      <c r="U113" s="61">
        <f>_xlfn.IFNA(
tbl_targeted_CustomerList[[#This Row],[2024 Allocation]]/INDEX(tbl_Territory_PlanSummary[2024 Target],MATCH(tbl_targeted_CustomerList[[#This Row],[Products]],tbl_Territory_PlanSummary[SKUs],0)),
"")</f>
        <v>7.575757575757576E-3</v>
      </c>
      <c r="V113" s="61" t="str">
        <f>IF(
    tbl_targeted_CustomerList[[#This Row],[PYs Rec Qty]]=0,"Introduce",
    IF(tbl_targeted_CustomerList[[#This Row],[2024 Allocation]]&gt;tbl_targeted_CustomerList[[#This Row],[PYs Rec Qty]],"Grow", "Defend")
)</f>
        <v>Introduce</v>
      </c>
      <c r="W113" s="60" t="str" cm="1">
        <f t="array" ref="W11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13" s="60" t="str" cm="1">
        <f t="array" ref="X11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13" s="241" t="str" cm="1">
        <f t="array" ref="Y113">IF(
    tbl_targeted_CustomerList[[#This Row],[Rec Total Qty]] = 0,
    "",
    MAX(
        IF(
            (tbl_orders[Facility] = tbl_targeted_CustomerList[[#This Row],[Facility]]) *
            (tbl_orders[Product] = tbl_targeted_CustomerList[[#This Row],[Products]]),
            tbl_orders[InvoiceDate]
        )
    )
)</f>
        <v/>
      </c>
      <c r="Z113" s="3" t="str" cm="1">
        <f t="array" ref="Z11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13" s="106" t="str">
        <f>IFERROR(tbl_targeted_CustomerList[[#This Row],[Last Purc Date]]+
ROUND(tbl_targeted_CustomerList[[#This Row],[Last Purchase Qty]]/tbl_targeted_CustomerList[[#This Row],[My Run Rate]]*30,0),"")</f>
        <v/>
      </c>
      <c r="AB113" s="2"/>
      <c r="AC113" s="2"/>
    </row>
    <row r="114" spans="1:29" x14ac:dyDescent="0.7">
      <c r="A114" s="2" t="str">
        <f>_xlfn.IFNA(INDEX(tbl_Customers[Facility Type], MATCH(tbl_targeted_CustomerList[[#This Row],[Facility]],tbl_Customers[Facility],0)),"")</f>
        <v>Private Hospitals</v>
      </c>
      <c r="B114" s="2" t="str">
        <f>_xlfn.IFNA(INDEX(tbl_Customers[Territory], MATCH(tbl_targeted_CustomerList[[#This Row],[Facility]],tbl_Customers[Facility],0)),"")</f>
        <v>Legon_Madina_Adenta_Oyarifa</v>
      </c>
      <c r="C114" s="2">
        <f>SUBTOTAL(3,tbl_targeted_CustomerList[[#This Row],[Facility]])</f>
        <v>1</v>
      </c>
      <c r="D114" s="160" t="s">
        <v>115</v>
      </c>
      <c r="E114" s="160" t="s">
        <v>100</v>
      </c>
      <c r="F114" s="3">
        <f>SUMIFS(
     tbl_orders[Purchased_Qty],
     tbl_orders[Facility],tbl_targeted_CustomerList[[#This Row],[Facility]],
     tbl_orders[Product],tbl_targeted_CustomerList[[#This Row],[Products]])</f>
        <v>0</v>
      </c>
      <c r="G114" s="3">
        <f>SUMIFS(
     tbl_orders[Qty_],
     tbl_orders[Facility],tbl_targeted_CustomerList[[#This Row],[Facility]],
     tbl_orders[Product],tbl_targeted_CustomerList[[#This Row],[Products]])</f>
        <v>0</v>
      </c>
      <c r="H114" s="3">
        <f>SUMIFS(
    tbl_orders[Purchased_Qty],
    tbl_orders[Facility], tbl_targeted_CustomerList[[#This Row],[Facility]],
    tbl_orders[Product], tbl_targeted_CustomerList[[#This Row],[Products]],
    tbl_orders[Year], "&lt;="&amp;$E$2-1
)</f>
        <v>0</v>
      </c>
      <c r="I114" s="3">
        <f>SUMIFS(
     tbl_orders[Qty_],
     tbl_orders[Facility], tbl_targeted_CustomerList[[#This Row],[Facility]],
     tbl_orders[Product],tbl_targeted_CustomerList[[#This Row],[Products]],
     tbl_orders[Year],"&lt;="&amp;$E$2-1
)</f>
        <v>0</v>
      </c>
      <c r="J114" s="60" t="str" cm="1">
        <f t="array" ref="J11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14" s="60" t="str" cm="1">
        <f t="array" ref="K11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14" s="60" t="str">
        <f>IFERROR(IF(
     tbl_targeted_CustomerList[[#This Row],[PYs Run Rate]]="-", tbl_targeted_CustomerList[[#This Row],[PYs Rec Qty]],  tbl_targeted_CustomerList[[#This Row],[My PYs Run Rate]]*$E$4
), "")</f>
        <v/>
      </c>
      <c r="M114"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14" s="161">
        <v>30</v>
      </c>
      <c r="O114"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14" s="3">
        <f>SUMIFS(
     tbl_orders[Qty_],
     tbl_orders[Facility], tbl_targeted_CustomerList[[#This Row],[Facility]],
     tbl_orders[Product],tbl_targeted_CustomerList[[#This Row],[Products]],
     tbl_orders[Year],2024
)</f>
        <v>0</v>
      </c>
      <c r="Q114" s="196">
        <f>tbl_targeted_CustomerList[[#This Row],[2024 Achieved]]/tbl_targeted_CustomerList[[#This Row],[2024 Allocation]]</f>
        <v>0</v>
      </c>
      <c r="R114" s="106" t="str">
        <f>IF(tbl_targeted_CustomerList[[#This Row],[PYs Purc Qty]] = 0, "",
    _xlfn.MINIFS(tbl_orders[InvoiceDate],
        tbl_orders[Facility], tbl_targeted_CustomerList[[#This Row],[Facility]],
        tbl_orders[Product], tbl_targeted_CustomerList[[#This Row],[Products]])
)</f>
        <v/>
      </c>
      <c r="S114" s="106" t="str" cm="1">
        <f t="array" ref="S114">IF(
    tbl_targeted_CustomerList[[#This Row],[PYs Purc Qty]] = 0,
    "",
    MAX(
        IF(
            (YEAR(tbl_orders[InvoiceDate]) &lt;= $E$2-1) *
            (tbl_orders[Facility] = tbl_targeted_CustomerList[[#This Row],[Facility]]) *
            (tbl_orders[Product] = tbl_targeted_CustomerList[[#This Row],[Products]]),
            tbl_orders[InvoiceDate]
        )
    )
)</f>
        <v/>
      </c>
      <c r="T114" s="61" t="str">
        <f>IFERROR(tbl_targeted_CustomerList[[#This Row],[2024 Allocation]]/tbl_targeted_CustomerList[[#This Row],[PYs Rec Qty]]-1,"")</f>
        <v/>
      </c>
      <c r="U114" s="61">
        <f>_xlfn.IFNA(
tbl_targeted_CustomerList[[#This Row],[2024 Allocation]]/INDEX(tbl_Territory_PlanSummary[2024 Target],MATCH(tbl_targeted_CustomerList[[#This Row],[Products]],tbl_Territory_PlanSummary[SKUs],0)),
"")</f>
        <v>1.0683760683760684E-2</v>
      </c>
      <c r="V114" s="61" t="str">
        <f>IF(
    tbl_targeted_CustomerList[[#This Row],[PYs Rec Qty]]=0,"Introduce",
    IF(tbl_targeted_CustomerList[[#This Row],[2024 Allocation]]&gt;tbl_targeted_CustomerList[[#This Row],[PYs Rec Qty]],"Grow", "Defend")
)</f>
        <v>Introduce</v>
      </c>
      <c r="W114" s="60" t="str" cm="1">
        <f t="array" ref="W11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14" s="60" t="str" cm="1">
        <f t="array" ref="X11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14" s="241" t="str" cm="1">
        <f t="array" ref="Y114">IF(
    tbl_targeted_CustomerList[[#This Row],[Rec Total Qty]] = 0,
    "",
    MAX(
        IF(
            (tbl_orders[Facility] = tbl_targeted_CustomerList[[#This Row],[Facility]]) *
            (tbl_orders[Product] = tbl_targeted_CustomerList[[#This Row],[Products]]),
            tbl_orders[InvoiceDate]
        )
    )
)</f>
        <v/>
      </c>
      <c r="Z114" s="3" t="str" cm="1">
        <f t="array" ref="Z11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14" s="106" t="str">
        <f>IFERROR(tbl_targeted_CustomerList[[#This Row],[Last Purc Date]]+
ROUND(tbl_targeted_CustomerList[[#This Row],[Last Purchase Qty]]/tbl_targeted_CustomerList[[#This Row],[My Run Rate]]*30,0),"")</f>
        <v/>
      </c>
      <c r="AB114" s="2"/>
      <c r="AC114" s="2"/>
    </row>
    <row r="115" spans="1:29" x14ac:dyDescent="0.7">
      <c r="A115" s="2" t="str">
        <f>_xlfn.IFNA(INDEX(tbl_Customers[Facility Type], MATCH(tbl_targeted_CustomerList[[#This Row],[Facility]],tbl_Customers[Facility],0)),"")</f>
        <v>Private Hospitals</v>
      </c>
      <c r="B115" s="2" t="str">
        <f>_xlfn.IFNA(INDEX(tbl_Customers[Territory], MATCH(tbl_targeted_CustomerList[[#This Row],[Facility]],tbl_Customers[Facility],0)),"")</f>
        <v>Legon_Madina_Adenta_Oyarifa</v>
      </c>
      <c r="C115" s="2">
        <f>SUBTOTAL(3,tbl_targeted_CustomerList[[#This Row],[Facility]])</f>
        <v>1</v>
      </c>
      <c r="D115" s="160" t="s">
        <v>115</v>
      </c>
      <c r="E115" s="160" t="s">
        <v>101</v>
      </c>
      <c r="F115" s="3">
        <f>SUMIFS(
     tbl_orders[Purchased_Qty],
     tbl_orders[Facility],tbl_targeted_CustomerList[[#This Row],[Facility]],
     tbl_orders[Product],tbl_targeted_CustomerList[[#This Row],[Products]])</f>
        <v>0</v>
      </c>
      <c r="G115" s="3">
        <f>SUMIFS(
     tbl_orders[Qty_],
     tbl_orders[Facility],tbl_targeted_CustomerList[[#This Row],[Facility]],
     tbl_orders[Product],tbl_targeted_CustomerList[[#This Row],[Products]])</f>
        <v>0</v>
      </c>
      <c r="H115" s="3">
        <f>SUMIFS(
    tbl_orders[Purchased_Qty],
    tbl_orders[Facility], tbl_targeted_CustomerList[[#This Row],[Facility]],
    tbl_orders[Product], tbl_targeted_CustomerList[[#This Row],[Products]],
    tbl_orders[Year], "&lt;="&amp;$E$2-1
)</f>
        <v>0</v>
      </c>
      <c r="I115" s="3">
        <f>SUMIFS(
     tbl_orders[Qty_],
     tbl_orders[Facility], tbl_targeted_CustomerList[[#This Row],[Facility]],
     tbl_orders[Product],tbl_targeted_CustomerList[[#This Row],[Products]],
     tbl_orders[Year],"&lt;="&amp;$E$2-1
)</f>
        <v>0</v>
      </c>
      <c r="J115" s="60" t="str" cm="1">
        <f t="array" ref="J11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15" s="60" t="str" cm="1">
        <f t="array" ref="K11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15" s="60" t="str">
        <f>IFERROR(IF(
     tbl_targeted_CustomerList[[#This Row],[PYs Run Rate]]="-", tbl_targeted_CustomerList[[#This Row],[PYs Rec Qty]],  tbl_targeted_CustomerList[[#This Row],[My PYs Run Rate]]*$E$4
), "")</f>
        <v/>
      </c>
      <c r="M115"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15" s="161">
        <v>30</v>
      </c>
      <c r="O115"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15" s="3">
        <f>SUMIFS(
     tbl_orders[Qty_],
     tbl_orders[Facility], tbl_targeted_CustomerList[[#This Row],[Facility]],
     tbl_orders[Product],tbl_targeted_CustomerList[[#This Row],[Products]],
     tbl_orders[Year],2024
)</f>
        <v>0</v>
      </c>
      <c r="Q115" s="196">
        <f>tbl_targeted_CustomerList[[#This Row],[2024 Achieved]]/tbl_targeted_CustomerList[[#This Row],[2024 Allocation]]</f>
        <v>0</v>
      </c>
      <c r="R115" s="106" t="str">
        <f>IF(tbl_targeted_CustomerList[[#This Row],[PYs Purc Qty]] = 0, "",
    _xlfn.MINIFS(tbl_orders[InvoiceDate],
        tbl_orders[Facility], tbl_targeted_CustomerList[[#This Row],[Facility]],
        tbl_orders[Product], tbl_targeted_CustomerList[[#This Row],[Products]])
)</f>
        <v/>
      </c>
      <c r="S115" s="106" t="str" cm="1">
        <f t="array" ref="S115">IF(
    tbl_targeted_CustomerList[[#This Row],[PYs Purc Qty]] = 0,
    "",
    MAX(
        IF(
            (YEAR(tbl_orders[InvoiceDate]) &lt;= $E$2-1) *
            (tbl_orders[Facility] = tbl_targeted_CustomerList[[#This Row],[Facility]]) *
            (tbl_orders[Product] = tbl_targeted_CustomerList[[#This Row],[Products]]),
            tbl_orders[InvoiceDate]
        )
    )
)</f>
        <v/>
      </c>
      <c r="T115" s="61" t="str">
        <f>IFERROR(tbl_targeted_CustomerList[[#This Row],[2024 Allocation]]/tbl_targeted_CustomerList[[#This Row],[PYs Rec Qty]]-1,"")</f>
        <v/>
      </c>
      <c r="U115" s="61">
        <f>_xlfn.IFNA(
tbl_targeted_CustomerList[[#This Row],[2024 Allocation]]/INDEX(tbl_Territory_PlanSummary[2024 Target],MATCH(tbl_targeted_CustomerList[[#This Row],[Products]],tbl_Territory_PlanSummary[SKUs],0)),
"")</f>
        <v>4.6125461254612546E-3</v>
      </c>
      <c r="V115" s="61" t="str">
        <f>IF(
    tbl_targeted_CustomerList[[#This Row],[PYs Rec Qty]]=0,"Introduce",
    IF(tbl_targeted_CustomerList[[#This Row],[2024 Allocation]]&gt;tbl_targeted_CustomerList[[#This Row],[PYs Rec Qty]],"Grow", "Defend")
)</f>
        <v>Introduce</v>
      </c>
      <c r="W115" s="60" t="str" cm="1">
        <f t="array" ref="W11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15" s="60" t="str" cm="1">
        <f t="array" ref="X11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15" s="241" t="str" cm="1">
        <f t="array" ref="Y115">IF(
    tbl_targeted_CustomerList[[#This Row],[Rec Total Qty]] = 0,
    "",
    MAX(
        IF(
            (tbl_orders[Facility] = tbl_targeted_CustomerList[[#This Row],[Facility]]) *
            (tbl_orders[Product] = tbl_targeted_CustomerList[[#This Row],[Products]]),
            tbl_orders[InvoiceDate]
        )
    )
)</f>
        <v/>
      </c>
      <c r="Z115" s="3" t="str" cm="1">
        <f t="array" ref="Z11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15" s="106" t="str">
        <f>IFERROR(tbl_targeted_CustomerList[[#This Row],[Last Purc Date]]+
ROUND(tbl_targeted_CustomerList[[#This Row],[Last Purchase Qty]]/tbl_targeted_CustomerList[[#This Row],[My Run Rate]]*30,0),"")</f>
        <v/>
      </c>
      <c r="AB115" s="2"/>
      <c r="AC115" s="2"/>
    </row>
    <row r="116" spans="1:29" x14ac:dyDescent="0.7">
      <c r="A116" s="2" t="str">
        <f>_xlfn.IFNA(INDEX(tbl_Customers[Facility Type], MATCH(tbl_targeted_CustomerList[[#This Row],[Facility]],tbl_Customers[Facility],0)),"")</f>
        <v>Retail Pharmacies</v>
      </c>
      <c r="B116" s="2" t="str">
        <f>_xlfn.IFNA(INDEX(tbl_Customers[Territory], MATCH(tbl_targeted_CustomerList[[#This Row],[Facility]],tbl_Customers[Facility],0)),"")</f>
        <v>Tema - Dawhenya</v>
      </c>
      <c r="C116" s="2">
        <f>SUBTOTAL(3,tbl_targeted_CustomerList[[#This Row],[Facility]])</f>
        <v>1</v>
      </c>
      <c r="D116" s="160" t="s">
        <v>86</v>
      </c>
      <c r="E116" s="160" t="s">
        <v>100</v>
      </c>
      <c r="F116" s="3">
        <f>SUMIFS(
     tbl_orders[Purchased_Qty],
     tbl_orders[Facility],tbl_targeted_CustomerList[[#This Row],[Facility]],
     tbl_orders[Product],tbl_targeted_CustomerList[[#This Row],[Products]])</f>
        <v>0</v>
      </c>
      <c r="G116" s="3">
        <f>SUMIFS(
     tbl_orders[Qty_],
     tbl_orders[Facility],tbl_targeted_CustomerList[[#This Row],[Facility]],
     tbl_orders[Product],tbl_targeted_CustomerList[[#This Row],[Products]])</f>
        <v>0</v>
      </c>
      <c r="H116" s="3">
        <f>SUMIFS(
    tbl_orders[Purchased_Qty],
    tbl_orders[Facility], tbl_targeted_CustomerList[[#This Row],[Facility]],
    tbl_orders[Product], tbl_targeted_CustomerList[[#This Row],[Products]],
    tbl_orders[Year], "&lt;="&amp;$E$2-1
)</f>
        <v>0</v>
      </c>
      <c r="I116" s="3">
        <f>SUMIFS(
     tbl_orders[Qty_],
     tbl_orders[Facility], tbl_targeted_CustomerList[[#This Row],[Facility]],
     tbl_orders[Product],tbl_targeted_CustomerList[[#This Row],[Products]],
     tbl_orders[Year],"&lt;="&amp;$E$2-1
)</f>
        <v>0</v>
      </c>
      <c r="J116" s="60" t="str" cm="1">
        <f t="array" ref="J11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16" s="60" t="str" cm="1">
        <f t="array" ref="K11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16" s="60" t="str">
        <f>IFERROR(IF(
     tbl_targeted_CustomerList[[#This Row],[PYs Run Rate]]="-", tbl_targeted_CustomerList[[#This Row],[PYs Rec Qty]],  tbl_targeted_CustomerList[[#This Row],[My PYs Run Rate]]*$E$4
), "")</f>
        <v/>
      </c>
      <c r="M116"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16" s="161">
        <v>50</v>
      </c>
      <c r="O116"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16" s="3">
        <f>SUMIFS(
     tbl_orders[Qty_],
     tbl_orders[Facility], tbl_targeted_CustomerList[[#This Row],[Facility]],
     tbl_orders[Product],tbl_targeted_CustomerList[[#This Row],[Products]],
     tbl_orders[Year],2024
)</f>
        <v>0</v>
      </c>
      <c r="Q116" s="196">
        <f>tbl_targeted_CustomerList[[#This Row],[2024 Achieved]]/tbl_targeted_CustomerList[[#This Row],[2024 Allocation]]</f>
        <v>0</v>
      </c>
      <c r="R116" s="106" t="str">
        <f>IF(tbl_targeted_CustomerList[[#This Row],[PYs Purc Qty]] = 0, "",
    _xlfn.MINIFS(tbl_orders[InvoiceDate],
        tbl_orders[Facility], tbl_targeted_CustomerList[[#This Row],[Facility]],
        tbl_orders[Product], tbl_targeted_CustomerList[[#This Row],[Products]])
)</f>
        <v/>
      </c>
      <c r="S116" s="106" t="str" cm="1">
        <f t="array" ref="S116">IF(
    tbl_targeted_CustomerList[[#This Row],[PYs Purc Qty]] = 0,
    "",
    MAX(
        IF(
            (YEAR(tbl_orders[InvoiceDate]) &lt;= $E$2-1) *
            (tbl_orders[Facility] = tbl_targeted_CustomerList[[#This Row],[Facility]]) *
            (tbl_orders[Product] = tbl_targeted_CustomerList[[#This Row],[Products]]),
            tbl_orders[InvoiceDate]
        )
    )
)</f>
        <v/>
      </c>
      <c r="T116" s="61" t="str">
        <f>IFERROR(tbl_targeted_CustomerList[[#This Row],[2024 Allocation]]/tbl_targeted_CustomerList[[#This Row],[PYs Rec Qty]]-1,"")</f>
        <v/>
      </c>
      <c r="U116" s="61">
        <f>_xlfn.IFNA(
tbl_targeted_CustomerList[[#This Row],[2024 Allocation]]/INDEX(tbl_Territory_PlanSummary[2024 Target],MATCH(tbl_targeted_CustomerList[[#This Row],[Products]],tbl_Territory_PlanSummary[SKUs],0)),
"")</f>
        <v>1.7806267806267807E-2</v>
      </c>
      <c r="V116" s="61" t="str">
        <f>IF(
    tbl_targeted_CustomerList[[#This Row],[PYs Rec Qty]]=0,"Introduce",
    IF(tbl_targeted_CustomerList[[#This Row],[2024 Allocation]]&gt;tbl_targeted_CustomerList[[#This Row],[PYs Rec Qty]],"Grow", "Defend")
)</f>
        <v>Introduce</v>
      </c>
      <c r="W116" s="60" t="str" cm="1">
        <f t="array" ref="W11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16" s="60" t="str" cm="1">
        <f t="array" ref="X11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16" s="241" t="str" cm="1">
        <f t="array" ref="Y116">IF(
    tbl_targeted_CustomerList[[#This Row],[Rec Total Qty]] = 0,
    "",
    MAX(
        IF(
            (tbl_orders[Facility] = tbl_targeted_CustomerList[[#This Row],[Facility]]) *
            (tbl_orders[Product] = tbl_targeted_CustomerList[[#This Row],[Products]]),
            tbl_orders[InvoiceDate]
        )
    )
)</f>
        <v/>
      </c>
      <c r="Z116" s="3" t="str" cm="1">
        <f t="array" ref="Z11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16" s="106" t="str">
        <f>IFERROR(tbl_targeted_CustomerList[[#This Row],[Last Purc Date]]+
ROUND(tbl_targeted_CustomerList[[#This Row],[Last Purchase Qty]]/tbl_targeted_CustomerList[[#This Row],[My Run Rate]]*30,0),"")</f>
        <v/>
      </c>
      <c r="AB116" s="2"/>
      <c r="AC116" s="2"/>
    </row>
    <row r="117" spans="1:29" x14ac:dyDescent="0.7">
      <c r="A117" s="2" t="str">
        <f>_xlfn.IFNA(INDEX(tbl_Customers[Facility Type], MATCH(tbl_targeted_CustomerList[[#This Row],[Facility]],tbl_Customers[Facility],0)),"")</f>
        <v>Retail Pharmacies</v>
      </c>
      <c r="B117" s="2" t="str">
        <f>_xlfn.IFNA(INDEX(tbl_Customers[Territory], MATCH(tbl_targeted_CustomerList[[#This Row],[Facility]],tbl_Customers[Facility],0)),"")</f>
        <v>Tema - Dawhenya</v>
      </c>
      <c r="C117" s="2">
        <f>SUBTOTAL(3,tbl_targeted_CustomerList[[#This Row],[Facility]])</f>
        <v>1</v>
      </c>
      <c r="D117" s="160" t="s">
        <v>86</v>
      </c>
      <c r="E117" s="160" t="s">
        <v>101</v>
      </c>
      <c r="F117" s="3">
        <f>SUMIFS(
     tbl_orders[Purchased_Qty],
     tbl_orders[Facility],tbl_targeted_CustomerList[[#This Row],[Facility]],
     tbl_orders[Product],tbl_targeted_CustomerList[[#This Row],[Products]])</f>
        <v>5</v>
      </c>
      <c r="G117" s="3">
        <f>SUMIFS(
     tbl_orders[Qty_],
     tbl_orders[Facility],tbl_targeted_CustomerList[[#This Row],[Facility]],
     tbl_orders[Product],tbl_targeted_CustomerList[[#This Row],[Products]])</f>
        <v>5</v>
      </c>
      <c r="H117" s="3">
        <f>SUMIFS(
    tbl_orders[Purchased_Qty],
    tbl_orders[Facility], tbl_targeted_CustomerList[[#This Row],[Facility]],
    tbl_orders[Product], tbl_targeted_CustomerList[[#This Row],[Products]],
    tbl_orders[Year], "&lt;="&amp;$E$2-1
)</f>
        <v>5</v>
      </c>
      <c r="I117" s="3">
        <f>SUMIFS(
     tbl_orders[Qty_],
     tbl_orders[Facility], tbl_targeted_CustomerList[[#This Row],[Facility]],
     tbl_orders[Product],tbl_targeted_CustomerList[[#This Row],[Products]],
     tbl_orders[Year],"&lt;="&amp;$E$2-1
)</f>
        <v>5</v>
      </c>
      <c r="J117" s="60" t="str" cm="1">
        <f t="array" ref="J11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17" s="60" t="str" cm="1">
        <f t="array" ref="K11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17" s="60">
        <f>IFERROR(IF(
     tbl_targeted_CustomerList[[#This Row],[PYs Run Rate]]="-", tbl_targeted_CustomerList[[#This Row],[PYs Rec Qty]],  tbl_targeted_CustomerList[[#This Row],[My PYs Run Rate]]*$E$4
), "")</f>
        <v>5</v>
      </c>
      <c r="M11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v>
      </c>
      <c r="N117" s="161">
        <v>50</v>
      </c>
      <c r="O11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v>
      </c>
      <c r="P117" s="3">
        <f>SUMIFS(
     tbl_orders[Qty_],
     tbl_orders[Facility], tbl_targeted_CustomerList[[#This Row],[Facility]],
     tbl_orders[Product],tbl_targeted_CustomerList[[#This Row],[Products]],
     tbl_orders[Year],2024
)</f>
        <v>0</v>
      </c>
      <c r="Q117" s="196">
        <f>tbl_targeted_CustomerList[[#This Row],[2024 Achieved]]/tbl_targeted_CustomerList[[#This Row],[2024 Allocation]]</f>
        <v>0</v>
      </c>
      <c r="R117" s="106">
        <f>IF(tbl_targeted_CustomerList[[#This Row],[PYs Purc Qty]] = 0, "",
    _xlfn.MINIFS(tbl_orders[InvoiceDate],
        tbl_orders[Facility], tbl_targeted_CustomerList[[#This Row],[Facility]],
        tbl_orders[Product], tbl_targeted_CustomerList[[#This Row],[Products]])
)</f>
        <v>45134</v>
      </c>
      <c r="S117" s="106" cm="1">
        <f t="array" ref="S117">IF(
    tbl_targeted_CustomerList[[#This Row],[PYs Purc Qty]] = 0,
    "",
    MAX(
        IF(
            (YEAR(tbl_orders[InvoiceDate]) &lt;= $E$2-1) *
            (tbl_orders[Facility] = tbl_targeted_CustomerList[[#This Row],[Facility]]) *
            (tbl_orders[Product] = tbl_targeted_CustomerList[[#This Row],[Products]]),
            tbl_orders[InvoiceDate]
        )
    )
)</f>
        <v>45134</v>
      </c>
      <c r="T117" s="61">
        <f>IFERROR(tbl_targeted_CustomerList[[#This Row],[2024 Allocation]]/tbl_targeted_CustomerList[[#This Row],[PYs Rec Qty]]-1,"")</f>
        <v>9</v>
      </c>
      <c r="U117" s="61">
        <f>_xlfn.IFNA(
tbl_targeted_CustomerList[[#This Row],[2024 Allocation]]/INDEX(tbl_Territory_PlanSummary[2024 Target],MATCH(tbl_targeted_CustomerList[[#This Row],[Products]],tbl_Territory_PlanSummary[SKUs],0)),
"")</f>
        <v>7.6875768757687576E-3</v>
      </c>
      <c r="V117" s="61" t="str">
        <f>IF(
    tbl_targeted_CustomerList[[#This Row],[PYs Rec Qty]]=0,"Introduce",
    IF(tbl_targeted_CustomerList[[#This Row],[2024 Allocation]]&gt;tbl_targeted_CustomerList[[#This Row],[PYs Rec Qty]],"Grow", "Defend")
)</f>
        <v>Grow</v>
      </c>
      <c r="W117" s="60" t="str" cm="1">
        <f t="array" ref="W11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17" s="60" t="str" cm="1">
        <f t="array" ref="X11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17" s="241" cm="1">
        <f t="array" ref="Y117">IF(
    tbl_targeted_CustomerList[[#This Row],[Rec Total Qty]] = 0,
    "",
    MAX(
        IF(
            (tbl_orders[Facility] = tbl_targeted_CustomerList[[#This Row],[Facility]]) *
            (tbl_orders[Product] = tbl_targeted_CustomerList[[#This Row],[Products]]),
            tbl_orders[InvoiceDate]
        )
    )
)</f>
        <v>45134</v>
      </c>
      <c r="Z117" s="3" cm="1">
        <f t="array" ref="Z11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117" s="106" t="str">
        <f>IFERROR(tbl_targeted_CustomerList[[#This Row],[Last Purc Date]]+
ROUND(tbl_targeted_CustomerList[[#This Row],[Last Purchase Qty]]/tbl_targeted_CustomerList[[#This Row],[My Run Rate]]*30,0),"")</f>
        <v/>
      </c>
      <c r="AB117" s="2"/>
      <c r="AC117" s="2"/>
    </row>
    <row r="118" spans="1:29" x14ac:dyDescent="0.7">
      <c r="A118" s="2" t="str">
        <f>_xlfn.IFNA(INDEX(tbl_Customers[Facility Type], MATCH(tbl_targeted_CustomerList[[#This Row],[Facility]],tbl_Customers[Facility],0)),"")</f>
        <v>Retail Pharmacies</v>
      </c>
      <c r="B118" s="2" t="str">
        <f>_xlfn.IFNA(INDEX(tbl_Customers[Territory], MATCH(tbl_targeted_CustomerList[[#This Row],[Facility]],tbl_Customers[Facility],0)),"")</f>
        <v>Tema - Dawhenya</v>
      </c>
      <c r="C118" s="2">
        <f>SUBTOTAL(3,tbl_targeted_CustomerList[[#This Row],[Facility]])</f>
        <v>1</v>
      </c>
      <c r="D118" s="160" t="s">
        <v>86</v>
      </c>
      <c r="E118" s="160" t="s">
        <v>102</v>
      </c>
      <c r="F118" s="3">
        <f>SUMIFS(
     tbl_orders[Purchased_Qty],
     tbl_orders[Facility],tbl_targeted_CustomerList[[#This Row],[Facility]],
     tbl_orders[Product],tbl_targeted_CustomerList[[#This Row],[Products]])</f>
        <v>20</v>
      </c>
      <c r="G118" s="3">
        <f>SUMIFS(
     tbl_orders[Qty_],
     tbl_orders[Facility],tbl_targeted_CustomerList[[#This Row],[Facility]],
     tbl_orders[Product],tbl_targeted_CustomerList[[#This Row],[Products]])</f>
        <v>20</v>
      </c>
      <c r="H118" s="3">
        <f>SUMIFS(
    tbl_orders[Purchased_Qty],
    tbl_orders[Facility], tbl_targeted_CustomerList[[#This Row],[Facility]],
    tbl_orders[Product], tbl_targeted_CustomerList[[#This Row],[Products]],
    tbl_orders[Year], "&lt;="&amp;$E$2-1
)</f>
        <v>20</v>
      </c>
      <c r="I118" s="3">
        <f>SUMIFS(
     tbl_orders[Qty_],
     tbl_orders[Facility], tbl_targeted_CustomerList[[#This Row],[Facility]],
     tbl_orders[Product],tbl_targeted_CustomerList[[#This Row],[Products]],
     tbl_orders[Year],"&lt;="&amp;$E$2-1
)</f>
        <v>20</v>
      </c>
      <c r="J118" s="60" t="str" cm="1">
        <f t="array" ref="J11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18" s="60" t="str" cm="1">
        <f t="array" ref="K11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18" s="60">
        <f>IFERROR(IF(
     tbl_targeted_CustomerList[[#This Row],[PYs Run Rate]]="-", tbl_targeted_CustomerList[[#This Row],[PYs Rec Qty]],  tbl_targeted_CustomerList[[#This Row],[My PYs Run Rate]]*$E$4
), "")</f>
        <v>20</v>
      </c>
      <c r="M11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v>
      </c>
      <c r="N118" s="161">
        <v>100</v>
      </c>
      <c r="O11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20</v>
      </c>
      <c r="P118" s="3">
        <f>SUMIFS(
     tbl_orders[Qty_],
     tbl_orders[Facility], tbl_targeted_CustomerList[[#This Row],[Facility]],
     tbl_orders[Product],tbl_targeted_CustomerList[[#This Row],[Products]],
     tbl_orders[Year],2024
)</f>
        <v>0</v>
      </c>
      <c r="Q118" s="196">
        <f>tbl_targeted_CustomerList[[#This Row],[2024 Achieved]]/tbl_targeted_CustomerList[[#This Row],[2024 Allocation]]</f>
        <v>0</v>
      </c>
      <c r="R118" s="106">
        <f>IF(tbl_targeted_CustomerList[[#This Row],[PYs Purc Qty]] = 0, "",
    _xlfn.MINIFS(tbl_orders[InvoiceDate],
        tbl_orders[Facility], tbl_targeted_CustomerList[[#This Row],[Facility]],
        tbl_orders[Product], tbl_targeted_CustomerList[[#This Row],[Products]])
)</f>
        <v>44963</v>
      </c>
      <c r="S118" s="106" cm="1">
        <f t="array" ref="S118">IF(
    tbl_targeted_CustomerList[[#This Row],[PYs Purc Qty]] = 0,
    "",
    MAX(
        IF(
            (YEAR(tbl_orders[InvoiceDate]) &lt;= $E$2-1) *
            (tbl_orders[Facility] = tbl_targeted_CustomerList[[#This Row],[Facility]]) *
            (tbl_orders[Product] = tbl_targeted_CustomerList[[#This Row],[Products]]),
            tbl_orders[InvoiceDate]
        )
    )
)</f>
        <v>44963</v>
      </c>
      <c r="T118" s="61">
        <f>IFERROR(tbl_targeted_CustomerList[[#This Row],[2024 Allocation]]/tbl_targeted_CustomerList[[#This Row],[PYs Rec Qty]]-1,"")</f>
        <v>4</v>
      </c>
      <c r="U118" s="61">
        <f>_xlfn.IFNA(
tbl_targeted_CustomerList[[#This Row],[2024 Allocation]]/INDEX(tbl_Territory_PlanSummary[2024 Target],MATCH(tbl_targeted_CustomerList[[#This Row],[Products]],tbl_Territory_PlanSummary[SKUs],0)),
"")</f>
        <v>1.1111111111111112E-2</v>
      </c>
      <c r="V118" s="61" t="str">
        <f>IF(
    tbl_targeted_CustomerList[[#This Row],[PYs Rec Qty]]=0,"Introduce",
    IF(tbl_targeted_CustomerList[[#This Row],[2024 Allocation]]&gt;tbl_targeted_CustomerList[[#This Row],[PYs Rec Qty]],"Grow", "Defend")
)</f>
        <v>Grow</v>
      </c>
      <c r="W118" s="60" t="str" cm="1">
        <f t="array" ref="W11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18" s="60" t="str" cm="1">
        <f t="array" ref="X11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18" s="241" cm="1">
        <f t="array" ref="Y118">IF(
    tbl_targeted_CustomerList[[#This Row],[Rec Total Qty]] = 0,
    "",
    MAX(
        IF(
            (tbl_orders[Facility] = tbl_targeted_CustomerList[[#This Row],[Facility]]) *
            (tbl_orders[Product] = tbl_targeted_CustomerList[[#This Row],[Products]]),
            tbl_orders[InvoiceDate]
        )
    )
)</f>
        <v>44963</v>
      </c>
      <c r="Z118" s="3" cm="1">
        <f t="array" ref="Z11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118" s="106" t="str">
        <f>IFERROR(tbl_targeted_CustomerList[[#This Row],[Last Purc Date]]+
ROUND(tbl_targeted_CustomerList[[#This Row],[Last Purchase Qty]]/tbl_targeted_CustomerList[[#This Row],[My Run Rate]]*30,0),"")</f>
        <v/>
      </c>
      <c r="AB118" s="2"/>
      <c r="AC118" s="2"/>
    </row>
    <row r="119" spans="1:29" x14ac:dyDescent="0.7">
      <c r="A119" s="2" t="str">
        <f>_xlfn.IFNA(INDEX(tbl_Customers[Facility Type], MATCH(tbl_targeted_CustomerList[[#This Row],[Facility]],tbl_Customers[Facility],0)),"")</f>
        <v>Public Hospitals</v>
      </c>
      <c r="B119" s="2" t="str">
        <f>_xlfn.IFNA(INDEX(tbl_Customers[Territory], MATCH(tbl_targeted_CustomerList[[#This Row],[Facility]],tbl_Customers[Facility],0)),"")</f>
        <v>_Out Station</v>
      </c>
      <c r="C119" s="2">
        <f>SUBTOTAL(3,tbl_targeted_CustomerList[[#This Row],[Facility]])</f>
        <v>1</v>
      </c>
      <c r="D119" s="160" t="s">
        <v>117</v>
      </c>
      <c r="E119" s="160" t="s">
        <v>36</v>
      </c>
      <c r="F119" s="3">
        <f>SUMIFS(
     tbl_orders[Purchased_Qty],
     tbl_orders[Facility],tbl_targeted_CustomerList[[#This Row],[Facility]],
     tbl_orders[Product],tbl_targeted_CustomerList[[#This Row],[Products]])</f>
        <v>200</v>
      </c>
      <c r="G119" s="3">
        <f>SUMIFS(
     tbl_orders[Qty_],
     tbl_orders[Facility],tbl_targeted_CustomerList[[#This Row],[Facility]],
     tbl_orders[Product],tbl_targeted_CustomerList[[#This Row],[Products]])</f>
        <v>200</v>
      </c>
      <c r="H119" s="3">
        <f>SUMIFS(
    tbl_orders[Purchased_Qty],
    tbl_orders[Facility], tbl_targeted_CustomerList[[#This Row],[Facility]],
    tbl_orders[Product], tbl_targeted_CustomerList[[#This Row],[Products]],
    tbl_orders[Year], "&lt;="&amp;$E$2-1
)</f>
        <v>200</v>
      </c>
      <c r="I119" s="3">
        <f>SUMIFS(
     tbl_orders[Qty_],
     tbl_orders[Facility], tbl_targeted_CustomerList[[#This Row],[Facility]],
     tbl_orders[Product],tbl_targeted_CustomerList[[#This Row],[Products]],
     tbl_orders[Year],"&lt;="&amp;$E$2-1
)</f>
        <v>200</v>
      </c>
      <c r="J119" s="60" t="str" cm="1">
        <f t="array" ref="J11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19" s="60" t="str" cm="1">
        <f t="array" ref="K11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19" s="60">
        <f>IFERROR(IF(
     tbl_targeted_CustomerList[[#This Row],[PYs Run Rate]]="-", tbl_targeted_CustomerList[[#This Row],[PYs Rec Qty]],  tbl_targeted_CustomerList[[#This Row],[My PYs Run Rate]]*$E$4
), "")</f>
        <v>200</v>
      </c>
      <c r="M11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200</v>
      </c>
      <c r="N119" s="161">
        <v>300</v>
      </c>
      <c r="O11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200</v>
      </c>
      <c r="P119" s="3">
        <f>SUMIFS(
     tbl_orders[Qty_],
     tbl_orders[Facility], tbl_targeted_CustomerList[[#This Row],[Facility]],
     tbl_orders[Product],tbl_targeted_CustomerList[[#This Row],[Products]],
     tbl_orders[Year],2024
)</f>
        <v>0</v>
      </c>
      <c r="Q119" s="196">
        <f>tbl_targeted_CustomerList[[#This Row],[2024 Achieved]]/tbl_targeted_CustomerList[[#This Row],[2024 Allocation]]</f>
        <v>0</v>
      </c>
      <c r="R119" s="106">
        <f>IF(tbl_targeted_CustomerList[[#This Row],[PYs Purc Qty]] = 0, "",
    _xlfn.MINIFS(tbl_orders[InvoiceDate],
        tbl_orders[Facility], tbl_targeted_CustomerList[[#This Row],[Facility]],
        tbl_orders[Product], tbl_targeted_CustomerList[[#This Row],[Products]])
)</f>
        <v>45076</v>
      </c>
      <c r="S119" s="106" cm="1">
        <f t="array" ref="S119">IF(
    tbl_targeted_CustomerList[[#This Row],[PYs Purc Qty]] = 0,
    "",
    MAX(
        IF(
            (YEAR(tbl_orders[InvoiceDate]) &lt;= $E$2-1) *
            (tbl_orders[Facility] = tbl_targeted_CustomerList[[#This Row],[Facility]]) *
            (tbl_orders[Product] = tbl_targeted_CustomerList[[#This Row],[Products]]),
            tbl_orders[InvoiceDate]
        )
    )
)</f>
        <v>45076</v>
      </c>
      <c r="T119" s="61">
        <f>IFERROR(tbl_targeted_CustomerList[[#This Row],[2024 Allocation]]/tbl_targeted_CustomerList[[#This Row],[PYs Rec Qty]]-1,"")</f>
        <v>0.5</v>
      </c>
      <c r="U119" s="61">
        <f>_xlfn.IFNA(
tbl_targeted_CustomerList[[#This Row],[2024 Allocation]]/INDEX(tbl_Territory_PlanSummary[2024 Target],MATCH(tbl_targeted_CustomerList[[#This Row],[Products]],tbl_Territory_PlanSummary[SKUs],0)),
"")</f>
        <v>4.5454545454545456E-2</v>
      </c>
      <c r="V119" s="61" t="str">
        <f>IF(
    tbl_targeted_CustomerList[[#This Row],[PYs Rec Qty]]=0,"Introduce",
    IF(tbl_targeted_CustomerList[[#This Row],[2024 Allocation]]&gt;tbl_targeted_CustomerList[[#This Row],[PYs Rec Qty]],"Grow", "Defend")
)</f>
        <v>Grow</v>
      </c>
      <c r="W119" s="60" t="str" cm="1">
        <f t="array" ref="W11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19" s="60" t="str" cm="1">
        <f t="array" ref="X11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19" s="241" cm="1">
        <f t="array" ref="Y119">IF(
    tbl_targeted_CustomerList[[#This Row],[Rec Total Qty]] = 0,
    "",
    MAX(
        IF(
            (tbl_orders[Facility] = tbl_targeted_CustomerList[[#This Row],[Facility]]) *
            (tbl_orders[Product] = tbl_targeted_CustomerList[[#This Row],[Products]]),
            tbl_orders[InvoiceDate]
        )
    )
)</f>
        <v>45076</v>
      </c>
      <c r="Z119" s="3" cm="1">
        <f t="array" ref="Z11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200</v>
      </c>
      <c r="AA119" s="106" t="str">
        <f>IFERROR(tbl_targeted_CustomerList[[#This Row],[Last Purc Date]]+
ROUND(tbl_targeted_CustomerList[[#This Row],[Last Purchase Qty]]/tbl_targeted_CustomerList[[#This Row],[My Run Rate]]*30,0),"")</f>
        <v/>
      </c>
      <c r="AB119" s="2"/>
      <c r="AC119" s="2"/>
    </row>
    <row r="120" spans="1:29" x14ac:dyDescent="0.7">
      <c r="A120" s="2" t="str">
        <f>_xlfn.IFNA(INDEX(tbl_Customers[Facility Type], MATCH(tbl_targeted_CustomerList[[#This Row],[Facility]],tbl_Customers[Facility],0)),"")</f>
        <v>Public Hospitals</v>
      </c>
      <c r="B120" s="2" t="str">
        <f>_xlfn.IFNA(INDEX(tbl_Customers[Territory], MATCH(tbl_targeted_CustomerList[[#This Row],[Facility]],tbl_Customers[Facility],0)),"")</f>
        <v>_Out Station</v>
      </c>
      <c r="C120" s="2">
        <f>SUBTOTAL(3,tbl_targeted_CustomerList[[#This Row],[Facility]])</f>
        <v>1</v>
      </c>
      <c r="D120" s="160" t="s">
        <v>117</v>
      </c>
      <c r="E120" s="160" t="s">
        <v>102</v>
      </c>
      <c r="F120" s="3">
        <f>SUMIFS(
     tbl_orders[Purchased_Qty],
     tbl_orders[Facility],tbl_targeted_CustomerList[[#This Row],[Facility]],
     tbl_orders[Product],tbl_targeted_CustomerList[[#This Row],[Products]])</f>
        <v>300</v>
      </c>
      <c r="G120" s="3">
        <f>SUMIFS(
     tbl_orders[Qty_],
     tbl_orders[Facility],tbl_targeted_CustomerList[[#This Row],[Facility]],
     tbl_orders[Product],tbl_targeted_CustomerList[[#This Row],[Products]])</f>
        <v>300</v>
      </c>
      <c r="H120" s="3">
        <f>SUMIFS(
    tbl_orders[Purchased_Qty],
    tbl_orders[Facility], tbl_targeted_CustomerList[[#This Row],[Facility]],
    tbl_orders[Product], tbl_targeted_CustomerList[[#This Row],[Products]],
    tbl_orders[Year], "&lt;="&amp;$E$2-1
)</f>
        <v>300</v>
      </c>
      <c r="I120" s="3">
        <f>SUMIFS(
     tbl_orders[Qty_],
     tbl_orders[Facility], tbl_targeted_CustomerList[[#This Row],[Facility]],
     tbl_orders[Product],tbl_targeted_CustomerList[[#This Row],[Products]],
     tbl_orders[Year],"&lt;="&amp;$E$2-1
)</f>
        <v>300</v>
      </c>
      <c r="J120" s="60" t="str" cm="1">
        <f t="array" ref="J12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20" s="60" t="str" cm="1">
        <f t="array" ref="K12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20" s="60">
        <f>IFERROR(IF(
     tbl_targeted_CustomerList[[#This Row],[PYs Run Rate]]="-", tbl_targeted_CustomerList[[#This Row],[PYs Rec Qty]],  tbl_targeted_CustomerList[[#This Row],[My PYs Run Rate]]*$E$4
), "")</f>
        <v>300</v>
      </c>
      <c r="M120"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300</v>
      </c>
      <c r="N120" s="161">
        <v>400</v>
      </c>
      <c r="O120"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300</v>
      </c>
      <c r="P120" s="3">
        <f>SUMIFS(
     tbl_orders[Qty_],
     tbl_orders[Facility], tbl_targeted_CustomerList[[#This Row],[Facility]],
     tbl_orders[Product],tbl_targeted_CustomerList[[#This Row],[Products]],
     tbl_orders[Year],2024
)</f>
        <v>0</v>
      </c>
      <c r="Q120" s="196">
        <f>tbl_targeted_CustomerList[[#This Row],[2024 Achieved]]/tbl_targeted_CustomerList[[#This Row],[2024 Allocation]]</f>
        <v>0</v>
      </c>
      <c r="R120" s="106">
        <f>IF(tbl_targeted_CustomerList[[#This Row],[PYs Purc Qty]] = 0, "",
    _xlfn.MINIFS(tbl_orders[InvoiceDate],
        tbl_orders[Facility], tbl_targeted_CustomerList[[#This Row],[Facility]],
        tbl_orders[Product], tbl_targeted_CustomerList[[#This Row],[Products]])
)</f>
        <v>45226</v>
      </c>
      <c r="S120" s="106" cm="1">
        <f t="array" ref="S120">IF(
    tbl_targeted_CustomerList[[#This Row],[PYs Purc Qty]] = 0,
    "",
    MAX(
        IF(
            (YEAR(tbl_orders[InvoiceDate]) &lt;= $E$2-1) *
            (tbl_orders[Facility] = tbl_targeted_CustomerList[[#This Row],[Facility]]) *
            (tbl_orders[Product] = tbl_targeted_CustomerList[[#This Row],[Products]]),
            tbl_orders[InvoiceDate]
        )
    )
)</f>
        <v>45226</v>
      </c>
      <c r="T120" s="61">
        <f>IFERROR(tbl_targeted_CustomerList[[#This Row],[2024 Allocation]]/tbl_targeted_CustomerList[[#This Row],[PYs Rec Qty]]-1,"")</f>
        <v>0.33333333333333326</v>
      </c>
      <c r="U120" s="61">
        <f>_xlfn.IFNA(
tbl_targeted_CustomerList[[#This Row],[2024 Allocation]]/INDEX(tbl_Territory_PlanSummary[2024 Target],MATCH(tbl_targeted_CustomerList[[#This Row],[Products]],tbl_Territory_PlanSummary[SKUs],0)),
"")</f>
        <v>4.4444444444444446E-2</v>
      </c>
      <c r="V120" s="61" t="str">
        <f>IF(
    tbl_targeted_CustomerList[[#This Row],[PYs Rec Qty]]=0,"Introduce",
    IF(tbl_targeted_CustomerList[[#This Row],[2024 Allocation]]&gt;tbl_targeted_CustomerList[[#This Row],[PYs Rec Qty]],"Grow", "Defend")
)</f>
        <v>Grow</v>
      </c>
      <c r="W120" s="60" t="str" cm="1">
        <f t="array" ref="W12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20" s="60" t="str" cm="1">
        <f t="array" ref="X12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20" s="241" cm="1">
        <f t="array" ref="Y120">IF(
    tbl_targeted_CustomerList[[#This Row],[Rec Total Qty]] = 0,
    "",
    MAX(
        IF(
            (tbl_orders[Facility] = tbl_targeted_CustomerList[[#This Row],[Facility]]) *
            (tbl_orders[Product] = tbl_targeted_CustomerList[[#This Row],[Products]]),
            tbl_orders[InvoiceDate]
        )
    )
)</f>
        <v>45226</v>
      </c>
      <c r="Z120" s="3" cm="1">
        <f t="array" ref="Z12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300</v>
      </c>
      <c r="AA120" s="106" t="str">
        <f>IFERROR(tbl_targeted_CustomerList[[#This Row],[Last Purc Date]]+
ROUND(tbl_targeted_CustomerList[[#This Row],[Last Purchase Qty]]/tbl_targeted_CustomerList[[#This Row],[My Run Rate]]*30,0),"")</f>
        <v/>
      </c>
      <c r="AB120" s="2"/>
      <c r="AC120" s="2"/>
    </row>
    <row r="121" spans="1:29" x14ac:dyDescent="0.7">
      <c r="A121" s="2" t="str">
        <f>_xlfn.IFNA(INDEX(tbl_Customers[Facility Type], MATCH(tbl_targeted_CustomerList[[#This Row],[Facility]],tbl_Customers[Facility],0)),"")</f>
        <v>Retail Pharmacies</v>
      </c>
      <c r="B121" s="2" t="str">
        <f>_xlfn.IFNA(INDEX(tbl_Customers[Territory], MATCH(tbl_targeted_CustomerList[[#This Row],[Facility]],tbl_Customers[Facility],0)),"")</f>
        <v>Ashaiman</v>
      </c>
      <c r="C121" s="2">
        <f>SUBTOTAL(3,tbl_targeted_CustomerList[[#This Row],[Facility]])</f>
        <v>1</v>
      </c>
      <c r="D121" s="160" t="s">
        <v>87</v>
      </c>
      <c r="E121" s="160" t="s">
        <v>101</v>
      </c>
      <c r="F121" s="3">
        <f>SUMIFS(
     tbl_orders[Purchased_Qty],
     tbl_orders[Facility],tbl_targeted_CustomerList[[#This Row],[Facility]],
     tbl_orders[Product],tbl_targeted_CustomerList[[#This Row],[Products]])</f>
        <v>6</v>
      </c>
      <c r="G121" s="3">
        <f>SUMIFS(
     tbl_orders[Qty_],
     tbl_orders[Facility],tbl_targeted_CustomerList[[#This Row],[Facility]],
     tbl_orders[Product],tbl_targeted_CustomerList[[#This Row],[Products]])</f>
        <v>6</v>
      </c>
      <c r="H121" s="3">
        <f>SUMIFS(
    tbl_orders[Purchased_Qty],
    tbl_orders[Facility], tbl_targeted_CustomerList[[#This Row],[Facility]],
    tbl_orders[Product], tbl_targeted_CustomerList[[#This Row],[Products]],
    tbl_orders[Year], "&lt;="&amp;$E$2-1
)</f>
        <v>6</v>
      </c>
      <c r="I121" s="3">
        <f>SUMIFS(
     tbl_orders[Qty_],
     tbl_orders[Facility], tbl_targeted_CustomerList[[#This Row],[Facility]],
     tbl_orders[Product],tbl_targeted_CustomerList[[#This Row],[Products]],
     tbl_orders[Year],"&lt;="&amp;$E$2-1
)</f>
        <v>6</v>
      </c>
      <c r="J121" s="60" t="str" cm="1">
        <f t="array" ref="J12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21" s="60" t="str" cm="1">
        <f t="array" ref="K12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21" s="60">
        <f>IFERROR(IF(
     tbl_targeted_CustomerList[[#This Row],[PYs Run Rate]]="-", tbl_targeted_CustomerList[[#This Row],[PYs Rec Qty]],  tbl_targeted_CustomerList[[#This Row],[My PYs Run Rate]]*$E$4
), "")</f>
        <v>6</v>
      </c>
      <c r="M12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6</v>
      </c>
      <c r="N121" s="161">
        <v>100</v>
      </c>
      <c r="O12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6</v>
      </c>
      <c r="P121" s="3">
        <f>SUMIFS(
     tbl_orders[Qty_],
     tbl_orders[Facility], tbl_targeted_CustomerList[[#This Row],[Facility]],
     tbl_orders[Product],tbl_targeted_CustomerList[[#This Row],[Products]],
     tbl_orders[Year],2024
)</f>
        <v>0</v>
      </c>
      <c r="Q121" s="196">
        <f>tbl_targeted_CustomerList[[#This Row],[2024 Achieved]]/tbl_targeted_CustomerList[[#This Row],[2024 Allocation]]</f>
        <v>0</v>
      </c>
      <c r="R121" s="106">
        <f>IF(tbl_targeted_CustomerList[[#This Row],[PYs Purc Qty]] = 0, "",
    _xlfn.MINIFS(tbl_orders[InvoiceDate],
        tbl_orders[Facility], tbl_targeted_CustomerList[[#This Row],[Facility]],
        tbl_orders[Product], tbl_targeted_CustomerList[[#This Row],[Products]])
)</f>
        <v>45124</v>
      </c>
      <c r="S121" s="106" cm="1">
        <f t="array" ref="S121">IF(
    tbl_targeted_CustomerList[[#This Row],[PYs Purc Qty]] = 0,
    "",
    MAX(
        IF(
            (YEAR(tbl_orders[InvoiceDate]) &lt;= $E$2-1) *
            (tbl_orders[Facility] = tbl_targeted_CustomerList[[#This Row],[Facility]]) *
            (tbl_orders[Product] = tbl_targeted_CustomerList[[#This Row],[Products]]),
            tbl_orders[InvoiceDate]
        )
    )
)</f>
        <v>45124</v>
      </c>
      <c r="T121" s="61">
        <f>IFERROR(tbl_targeted_CustomerList[[#This Row],[2024 Allocation]]/tbl_targeted_CustomerList[[#This Row],[PYs Rec Qty]]-1,"")</f>
        <v>15.666666666666668</v>
      </c>
      <c r="U121" s="61">
        <f>_xlfn.IFNA(
tbl_targeted_CustomerList[[#This Row],[2024 Allocation]]/INDEX(tbl_Territory_PlanSummary[2024 Target],MATCH(tbl_targeted_CustomerList[[#This Row],[Products]],tbl_Territory_PlanSummary[SKUs],0)),
"")</f>
        <v>1.5375153751537515E-2</v>
      </c>
      <c r="V121" s="61" t="str">
        <f>IF(
    tbl_targeted_CustomerList[[#This Row],[PYs Rec Qty]]=0,"Introduce",
    IF(tbl_targeted_CustomerList[[#This Row],[2024 Allocation]]&gt;tbl_targeted_CustomerList[[#This Row],[PYs Rec Qty]],"Grow", "Defend")
)</f>
        <v>Grow</v>
      </c>
      <c r="W121" s="60" t="str" cm="1">
        <f t="array" ref="W12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21" s="60" t="str" cm="1">
        <f t="array" ref="X12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21" s="241" cm="1">
        <f t="array" ref="Y121">IF(
    tbl_targeted_CustomerList[[#This Row],[Rec Total Qty]] = 0,
    "",
    MAX(
        IF(
            (tbl_orders[Facility] = tbl_targeted_CustomerList[[#This Row],[Facility]]) *
            (tbl_orders[Product] = tbl_targeted_CustomerList[[#This Row],[Products]]),
            tbl_orders[InvoiceDate]
        )
    )
)</f>
        <v>45124</v>
      </c>
      <c r="Z121" s="3" cm="1">
        <f t="array" ref="Z12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6</v>
      </c>
      <c r="AA121" s="106" t="str">
        <f>IFERROR(tbl_targeted_CustomerList[[#This Row],[Last Purc Date]]+
ROUND(tbl_targeted_CustomerList[[#This Row],[Last Purchase Qty]]/tbl_targeted_CustomerList[[#This Row],[My Run Rate]]*30,0),"")</f>
        <v/>
      </c>
      <c r="AB121" s="2"/>
      <c r="AC121" s="2"/>
    </row>
    <row r="122" spans="1:29" x14ac:dyDescent="0.7">
      <c r="A122" s="2" t="str">
        <f>_xlfn.IFNA(INDEX(tbl_Customers[Facility Type], MATCH(tbl_targeted_CustomerList[[#This Row],[Facility]],tbl_Customers[Facility],0)),"")</f>
        <v>Retail Pharmacies</v>
      </c>
      <c r="B122" s="2" t="str">
        <f>_xlfn.IFNA(INDEX(tbl_Customers[Territory], MATCH(tbl_targeted_CustomerList[[#This Row],[Facility]],tbl_Customers[Facility],0)),"")</f>
        <v>Legon_Madina_Adenta_Oyarifa</v>
      </c>
      <c r="C122" s="2">
        <f>SUBTOTAL(3,tbl_targeted_CustomerList[[#This Row],[Facility]])</f>
        <v>1</v>
      </c>
      <c r="D122" s="160" t="s">
        <v>690</v>
      </c>
      <c r="E122" s="160" t="s">
        <v>100</v>
      </c>
      <c r="F122" s="3">
        <f>SUMIFS(
     tbl_orders[Purchased_Qty],
     tbl_orders[Facility],tbl_targeted_CustomerList[[#This Row],[Facility]],
     tbl_orders[Product],tbl_targeted_CustomerList[[#This Row],[Products]])</f>
        <v>0</v>
      </c>
      <c r="G122" s="3">
        <f>SUMIFS(
     tbl_orders[Qty_],
     tbl_orders[Facility],tbl_targeted_CustomerList[[#This Row],[Facility]],
     tbl_orders[Product],tbl_targeted_CustomerList[[#This Row],[Products]])</f>
        <v>0</v>
      </c>
      <c r="H122" s="3">
        <f>SUMIFS(
    tbl_orders[Purchased_Qty],
    tbl_orders[Facility], tbl_targeted_CustomerList[[#This Row],[Facility]],
    tbl_orders[Product], tbl_targeted_CustomerList[[#This Row],[Products]],
    tbl_orders[Year], "&lt;="&amp;$E$2-1
)</f>
        <v>0</v>
      </c>
      <c r="I122" s="3">
        <f>SUMIFS(
     tbl_orders[Qty_],
     tbl_orders[Facility], tbl_targeted_CustomerList[[#This Row],[Facility]],
     tbl_orders[Product],tbl_targeted_CustomerList[[#This Row],[Products]],
     tbl_orders[Year],"&lt;="&amp;$E$2-1
)</f>
        <v>0</v>
      </c>
      <c r="J122" s="60" t="str" cm="1">
        <f t="array" ref="J12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22" s="60" t="str" cm="1">
        <f t="array" ref="K12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22" s="60" t="str">
        <f>IFERROR(IF(
     tbl_targeted_CustomerList[[#This Row],[PYs Run Rate]]="-", tbl_targeted_CustomerList[[#This Row],[PYs Rec Qty]],  tbl_targeted_CustomerList[[#This Row],[My PYs Run Rate]]*$E$4
), "")</f>
        <v/>
      </c>
      <c r="M122"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22" s="161">
        <v>50</v>
      </c>
      <c r="O122"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22" s="3">
        <f>SUMIFS(
     tbl_orders[Qty_],
     tbl_orders[Facility], tbl_targeted_CustomerList[[#This Row],[Facility]],
     tbl_orders[Product],tbl_targeted_CustomerList[[#This Row],[Products]],
     tbl_orders[Year],2024
)</f>
        <v>0</v>
      </c>
      <c r="Q122" s="196">
        <f>tbl_targeted_CustomerList[[#This Row],[2024 Achieved]]/tbl_targeted_CustomerList[[#This Row],[2024 Allocation]]</f>
        <v>0</v>
      </c>
      <c r="R122" s="106" t="str">
        <f>IF(tbl_targeted_CustomerList[[#This Row],[PYs Purc Qty]] = 0, "",
    _xlfn.MINIFS(tbl_orders[InvoiceDate],
        tbl_orders[Facility], tbl_targeted_CustomerList[[#This Row],[Facility]],
        tbl_orders[Product], tbl_targeted_CustomerList[[#This Row],[Products]])
)</f>
        <v/>
      </c>
      <c r="S122" s="106" t="str" cm="1">
        <f t="array" ref="S122">IF(
    tbl_targeted_CustomerList[[#This Row],[PYs Purc Qty]] = 0,
    "",
    MAX(
        IF(
            (YEAR(tbl_orders[InvoiceDate]) &lt;= $E$2-1) *
            (tbl_orders[Facility] = tbl_targeted_CustomerList[[#This Row],[Facility]]) *
            (tbl_orders[Product] = tbl_targeted_CustomerList[[#This Row],[Products]]),
            tbl_orders[InvoiceDate]
        )
    )
)</f>
        <v/>
      </c>
      <c r="T122" s="61" t="str">
        <f>IFERROR(tbl_targeted_CustomerList[[#This Row],[2024 Allocation]]/tbl_targeted_CustomerList[[#This Row],[PYs Rec Qty]]-1,"")</f>
        <v/>
      </c>
      <c r="U122" s="61">
        <f>_xlfn.IFNA(
tbl_targeted_CustomerList[[#This Row],[2024 Allocation]]/INDEX(tbl_Territory_PlanSummary[2024 Target],MATCH(tbl_targeted_CustomerList[[#This Row],[Products]],tbl_Territory_PlanSummary[SKUs],0)),
"")</f>
        <v>1.7806267806267807E-2</v>
      </c>
      <c r="V122" s="61" t="str">
        <f>IF(
    tbl_targeted_CustomerList[[#This Row],[PYs Rec Qty]]=0,"Introduce",
    IF(tbl_targeted_CustomerList[[#This Row],[2024 Allocation]]&gt;tbl_targeted_CustomerList[[#This Row],[PYs Rec Qty]],"Grow", "Defend")
)</f>
        <v>Introduce</v>
      </c>
      <c r="W122" s="60" t="str" cm="1">
        <f t="array" ref="W12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22" s="60" t="str" cm="1">
        <f t="array" ref="X12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22" s="241" t="str" cm="1">
        <f t="array" ref="Y122">IF(
    tbl_targeted_CustomerList[[#This Row],[Rec Total Qty]] = 0,
    "",
    MAX(
        IF(
            (tbl_orders[Facility] = tbl_targeted_CustomerList[[#This Row],[Facility]]) *
            (tbl_orders[Product] = tbl_targeted_CustomerList[[#This Row],[Products]]),
            tbl_orders[InvoiceDate]
        )
    )
)</f>
        <v/>
      </c>
      <c r="Z122" s="3" t="str" cm="1">
        <f t="array" ref="Z12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22" s="106" t="str">
        <f>IFERROR(tbl_targeted_CustomerList[[#This Row],[Last Purc Date]]+
ROUND(tbl_targeted_CustomerList[[#This Row],[Last Purchase Qty]]/tbl_targeted_CustomerList[[#This Row],[My Run Rate]]*30,0),"")</f>
        <v/>
      </c>
      <c r="AB122" s="2"/>
      <c r="AC122" s="2"/>
    </row>
    <row r="123" spans="1:29" x14ac:dyDescent="0.7">
      <c r="A123" s="2" t="str">
        <f>_xlfn.IFNA(INDEX(tbl_Customers[Facility Type], MATCH(tbl_targeted_CustomerList[[#This Row],[Facility]],tbl_Customers[Facility],0)),"")</f>
        <v>Retail Pharmacies</v>
      </c>
      <c r="B123" s="2" t="str">
        <f>_xlfn.IFNA(INDEX(tbl_Customers[Territory], MATCH(tbl_targeted_CustomerList[[#This Row],[Facility]],tbl_Customers[Facility],0)),"")</f>
        <v>_Out Station</v>
      </c>
      <c r="C123" s="2">
        <f>SUBTOTAL(3,tbl_targeted_CustomerList[[#This Row],[Facility]])</f>
        <v>1</v>
      </c>
      <c r="D123" s="160" t="s">
        <v>177</v>
      </c>
      <c r="E123" s="160" t="s">
        <v>102</v>
      </c>
      <c r="F123" s="3">
        <f>SUMIFS(
     tbl_orders[Purchased_Qty],
     tbl_orders[Facility],tbl_targeted_CustomerList[[#This Row],[Facility]],
     tbl_orders[Product],tbl_targeted_CustomerList[[#This Row],[Products]])</f>
        <v>10</v>
      </c>
      <c r="G123" s="3">
        <f>SUMIFS(
     tbl_orders[Qty_],
     tbl_orders[Facility],tbl_targeted_CustomerList[[#This Row],[Facility]],
     tbl_orders[Product],tbl_targeted_CustomerList[[#This Row],[Products]])</f>
        <v>10</v>
      </c>
      <c r="H123" s="3">
        <f>SUMIFS(
    tbl_orders[Purchased_Qty],
    tbl_orders[Facility], tbl_targeted_CustomerList[[#This Row],[Facility]],
    tbl_orders[Product], tbl_targeted_CustomerList[[#This Row],[Products]],
    tbl_orders[Year], "&lt;="&amp;$E$2-1
)</f>
        <v>10</v>
      </c>
      <c r="I123" s="3">
        <f>SUMIFS(
     tbl_orders[Qty_],
     tbl_orders[Facility], tbl_targeted_CustomerList[[#This Row],[Facility]],
     tbl_orders[Product],tbl_targeted_CustomerList[[#This Row],[Products]],
     tbl_orders[Year],"&lt;="&amp;$E$2-1
)</f>
        <v>10</v>
      </c>
      <c r="J123" s="60" t="str" cm="1">
        <f t="array" ref="J12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23" s="60" t="str" cm="1">
        <f t="array" ref="K12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23" s="60">
        <f>IFERROR(IF(
     tbl_targeted_CustomerList[[#This Row],[PYs Run Rate]]="-", tbl_targeted_CustomerList[[#This Row],[PYs Rec Qty]],  tbl_targeted_CustomerList[[#This Row],[My PYs Run Rate]]*$E$4
), "")</f>
        <v>10</v>
      </c>
      <c r="M123"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v>
      </c>
      <c r="N123" s="161">
        <v>30</v>
      </c>
      <c r="O123"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v>
      </c>
      <c r="P123" s="3">
        <f>SUMIFS(
     tbl_orders[Qty_],
     tbl_orders[Facility], tbl_targeted_CustomerList[[#This Row],[Facility]],
     tbl_orders[Product],tbl_targeted_CustomerList[[#This Row],[Products]],
     tbl_orders[Year],2024
)</f>
        <v>0</v>
      </c>
      <c r="Q123" s="196">
        <f>tbl_targeted_CustomerList[[#This Row],[2024 Achieved]]/tbl_targeted_CustomerList[[#This Row],[2024 Allocation]]</f>
        <v>0</v>
      </c>
      <c r="R123" s="106">
        <f>IF(tbl_targeted_CustomerList[[#This Row],[PYs Purc Qty]] = 0, "",
    _xlfn.MINIFS(tbl_orders[InvoiceDate],
        tbl_orders[Facility], tbl_targeted_CustomerList[[#This Row],[Facility]],
        tbl_orders[Product], tbl_targeted_CustomerList[[#This Row],[Products]])
)</f>
        <v>45203</v>
      </c>
      <c r="S123" s="106" cm="1">
        <f t="array" ref="S123">IF(
    tbl_targeted_CustomerList[[#This Row],[PYs Purc Qty]] = 0,
    "",
    MAX(
        IF(
            (YEAR(tbl_orders[InvoiceDate]) &lt;= $E$2-1) *
            (tbl_orders[Facility] = tbl_targeted_CustomerList[[#This Row],[Facility]]) *
            (tbl_orders[Product] = tbl_targeted_CustomerList[[#This Row],[Products]]),
            tbl_orders[InvoiceDate]
        )
    )
)</f>
        <v>45203</v>
      </c>
      <c r="T123" s="61">
        <f>IFERROR(tbl_targeted_CustomerList[[#This Row],[2024 Allocation]]/tbl_targeted_CustomerList[[#This Row],[PYs Rec Qty]]-1,"")</f>
        <v>2</v>
      </c>
      <c r="U123" s="61">
        <f>_xlfn.IFNA(
tbl_targeted_CustomerList[[#This Row],[2024 Allocation]]/INDEX(tbl_Territory_PlanSummary[2024 Target],MATCH(tbl_targeted_CustomerList[[#This Row],[Products]],tbl_Territory_PlanSummary[SKUs],0)),
"")</f>
        <v>3.3333333333333335E-3</v>
      </c>
      <c r="V123" s="61" t="str">
        <f>IF(
    tbl_targeted_CustomerList[[#This Row],[PYs Rec Qty]]=0,"Introduce",
    IF(tbl_targeted_CustomerList[[#This Row],[2024 Allocation]]&gt;tbl_targeted_CustomerList[[#This Row],[PYs Rec Qty]],"Grow", "Defend")
)</f>
        <v>Grow</v>
      </c>
      <c r="W123" s="60" t="str" cm="1">
        <f t="array" ref="W12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23" s="60" t="str" cm="1">
        <f t="array" ref="X12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23" s="241" cm="1">
        <f t="array" ref="Y123">IF(
    tbl_targeted_CustomerList[[#This Row],[Rec Total Qty]] = 0,
    "",
    MAX(
        IF(
            (tbl_orders[Facility] = tbl_targeted_CustomerList[[#This Row],[Facility]]) *
            (tbl_orders[Product] = tbl_targeted_CustomerList[[#This Row],[Products]]),
            tbl_orders[InvoiceDate]
        )
    )
)</f>
        <v>45203</v>
      </c>
      <c r="Z123" s="3" cm="1">
        <f t="array" ref="Z12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123" s="106" t="str">
        <f>IFERROR(tbl_targeted_CustomerList[[#This Row],[Last Purc Date]]+
ROUND(tbl_targeted_CustomerList[[#This Row],[Last Purchase Qty]]/tbl_targeted_CustomerList[[#This Row],[My Run Rate]]*30,0),"")</f>
        <v/>
      </c>
      <c r="AB123" s="2"/>
      <c r="AC123" s="2"/>
    </row>
    <row r="124" spans="1:29" x14ac:dyDescent="0.7">
      <c r="A124" s="2" t="str">
        <f>_xlfn.IFNA(INDEX(tbl_Customers[Facility Type], MATCH(tbl_targeted_CustomerList[[#This Row],[Facility]],tbl_Customers[Facility],0)),"")</f>
        <v>Retail Pharmacies</v>
      </c>
      <c r="B124" s="2" t="str">
        <f>_xlfn.IFNA(INDEX(tbl_Customers[Territory], MATCH(tbl_targeted_CustomerList[[#This Row],[Facility]],tbl_Customers[Facility],0)),"")</f>
        <v>_Out Station</v>
      </c>
      <c r="C124" s="2">
        <f>SUBTOTAL(3,tbl_targeted_CustomerList[[#This Row],[Facility]])</f>
        <v>1</v>
      </c>
      <c r="D124" s="160" t="s">
        <v>179</v>
      </c>
      <c r="E124" s="160" t="s">
        <v>102</v>
      </c>
      <c r="F124" s="3">
        <f>SUMIFS(
     tbl_orders[Purchased_Qty],
     tbl_orders[Facility],tbl_targeted_CustomerList[[#This Row],[Facility]],
     tbl_orders[Product],tbl_targeted_CustomerList[[#This Row],[Products]])</f>
        <v>20</v>
      </c>
      <c r="G124" s="3">
        <f>SUMIFS(
     tbl_orders[Qty_],
     tbl_orders[Facility],tbl_targeted_CustomerList[[#This Row],[Facility]],
     tbl_orders[Product],tbl_targeted_CustomerList[[#This Row],[Products]])</f>
        <v>20</v>
      </c>
      <c r="H124" s="3">
        <f>SUMIFS(
    tbl_orders[Purchased_Qty],
    tbl_orders[Facility], tbl_targeted_CustomerList[[#This Row],[Facility]],
    tbl_orders[Product], tbl_targeted_CustomerList[[#This Row],[Products]],
    tbl_orders[Year], "&lt;="&amp;$E$2-1
)</f>
        <v>20</v>
      </c>
      <c r="I124" s="3">
        <f>SUMIFS(
     tbl_orders[Qty_],
     tbl_orders[Facility], tbl_targeted_CustomerList[[#This Row],[Facility]],
     tbl_orders[Product],tbl_targeted_CustomerList[[#This Row],[Products]],
     tbl_orders[Year],"&lt;="&amp;$E$2-1
)</f>
        <v>20</v>
      </c>
      <c r="J124" s="60" t="str" cm="1">
        <f t="array" ref="J12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24" s="60" t="str" cm="1">
        <f t="array" ref="K12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24" s="60">
        <f>IFERROR(IF(
     tbl_targeted_CustomerList[[#This Row],[PYs Run Rate]]="-", tbl_targeted_CustomerList[[#This Row],[PYs Rec Qty]],  tbl_targeted_CustomerList[[#This Row],[My PYs Run Rate]]*$E$4
), "")</f>
        <v>20</v>
      </c>
      <c r="M124"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v>
      </c>
      <c r="N124" s="161">
        <v>30</v>
      </c>
      <c r="O124"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20</v>
      </c>
      <c r="P124" s="3">
        <f>SUMIFS(
     tbl_orders[Qty_],
     tbl_orders[Facility], tbl_targeted_CustomerList[[#This Row],[Facility]],
     tbl_orders[Product],tbl_targeted_CustomerList[[#This Row],[Products]],
     tbl_orders[Year],2024
)</f>
        <v>0</v>
      </c>
      <c r="Q124" s="196">
        <f>tbl_targeted_CustomerList[[#This Row],[2024 Achieved]]/tbl_targeted_CustomerList[[#This Row],[2024 Allocation]]</f>
        <v>0</v>
      </c>
      <c r="R124" s="106">
        <f>IF(tbl_targeted_CustomerList[[#This Row],[PYs Purc Qty]] = 0, "",
    _xlfn.MINIFS(tbl_orders[InvoiceDate],
        tbl_orders[Facility], tbl_targeted_CustomerList[[#This Row],[Facility]],
        tbl_orders[Product], tbl_targeted_CustomerList[[#This Row],[Products]])
)</f>
        <v>44937</v>
      </c>
      <c r="S124" s="106" cm="1">
        <f t="array" ref="S124">IF(
    tbl_targeted_CustomerList[[#This Row],[PYs Purc Qty]] = 0,
    "",
    MAX(
        IF(
            (YEAR(tbl_orders[InvoiceDate]) &lt;= $E$2-1) *
            (tbl_orders[Facility] = tbl_targeted_CustomerList[[#This Row],[Facility]]) *
            (tbl_orders[Product] = tbl_targeted_CustomerList[[#This Row],[Products]]),
            tbl_orders[InvoiceDate]
        )
    )
)</f>
        <v>44937</v>
      </c>
      <c r="T124" s="61">
        <f>IFERROR(tbl_targeted_CustomerList[[#This Row],[2024 Allocation]]/tbl_targeted_CustomerList[[#This Row],[PYs Rec Qty]]-1,"")</f>
        <v>0.5</v>
      </c>
      <c r="U124" s="61">
        <f>_xlfn.IFNA(
tbl_targeted_CustomerList[[#This Row],[2024 Allocation]]/INDEX(tbl_Territory_PlanSummary[2024 Target],MATCH(tbl_targeted_CustomerList[[#This Row],[Products]],tbl_Territory_PlanSummary[SKUs],0)),
"")</f>
        <v>3.3333333333333335E-3</v>
      </c>
      <c r="V124" s="61" t="str">
        <f>IF(
    tbl_targeted_CustomerList[[#This Row],[PYs Rec Qty]]=0,"Introduce",
    IF(tbl_targeted_CustomerList[[#This Row],[2024 Allocation]]&gt;tbl_targeted_CustomerList[[#This Row],[PYs Rec Qty]],"Grow", "Defend")
)</f>
        <v>Grow</v>
      </c>
      <c r="W124" s="60" t="str" cm="1">
        <f t="array" ref="W12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24" s="60" t="str" cm="1">
        <f t="array" ref="X12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24" s="241" cm="1">
        <f t="array" ref="Y124">IF(
    tbl_targeted_CustomerList[[#This Row],[Rec Total Qty]] = 0,
    "",
    MAX(
        IF(
            (tbl_orders[Facility] = tbl_targeted_CustomerList[[#This Row],[Facility]]) *
            (tbl_orders[Product] = tbl_targeted_CustomerList[[#This Row],[Products]]),
            tbl_orders[InvoiceDate]
        )
    )
)</f>
        <v>44937</v>
      </c>
      <c r="Z124" s="3" cm="1">
        <f t="array" ref="Z12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124" s="106" t="str">
        <f>IFERROR(tbl_targeted_CustomerList[[#This Row],[Last Purc Date]]+
ROUND(tbl_targeted_CustomerList[[#This Row],[Last Purchase Qty]]/tbl_targeted_CustomerList[[#This Row],[My Run Rate]]*30,0),"")</f>
        <v/>
      </c>
      <c r="AB124" s="2"/>
      <c r="AC124" s="2"/>
    </row>
    <row r="125" spans="1:29" x14ac:dyDescent="0.7">
      <c r="A125" s="2" t="str">
        <f>_xlfn.IFNA(INDEX(tbl_Customers[Facility Type], MATCH(tbl_targeted_CustomerList[[#This Row],[Facility]],tbl_Customers[Facility],0)),"")</f>
        <v>Private Hospitals</v>
      </c>
      <c r="B125" s="2" t="str">
        <f>_xlfn.IFNA(INDEX(tbl_Customers[Territory], MATCH(tbl_targeted_CustomerList[[#This Row],[Facility]],tbl_Customers[Facility],0)),"")</f>
        <v>Teshie_Nungua</v>
      </c>
      <c r="C125" s="2">
        <f>SUBTOTAL(3,tbl_targeted_CustomerList[[#This Row],[Facility]])</f>
        <v>1</v>
      </c>
      <c r="D125" s="160" t="s">
        <v>119</v>
      </c>
      <c r="E125" s="160" t="s">
        <v>36</v>
      </c>
      <c r="F125" s="3">
        <f>SUMIFS(
     tbl_orders[Purchased_Qty],
     tbl_orders[Facility],tbl_targeted_CustomerList[[#This Row],[Facility]],
     tbl_orders[Product],tbl_targeted_CustomerList[[#This Row],[Products]])</f>
        <v>0</v>
      </c>
      <c r="G125" s="3">
        <f>SUMIFS(
     tbl_orders[Qty_],
     tbl_orders[Facility],tbl_targeted_CustomerList[[#This Row],[Facility]],
     tbl_orders[Product],tbl_targeted_CustomerList[[#This Row],[Products]])</f>
        <v>0</v>
      </c>
      <c r="H125" s="3">
        <f>SUMIFS(
    tbl_orders[Purchased_Qty],
    tbl_orders[Facility], tbl_targeted_CustomerList[[#This Row],[Facility]],
    tbl_orders[Product], tbl_targeted_CustomerList[[#This Row],[Products]],
    tbl_orders[Year], "&lt;="&amp;$E$2-1
)</f>
        <v>0</v>
      </c>
      <c r="I125" s="3">
        <f>SUMIFS(
     tbl_orders[Qty_],
     tbl_orders[Facility], tbl_targeted_CustomerList[[#This Row],[Facility]],
     tbl_orders[Product],tbl_targeted_CustomerList[[#This Row],[Products]],
     tbl_orders[Year],"&lt;="&amp;$E$2-1
)</f>
        <v>0</v>
      </c>
      <c r="J125" s="60" t="str" cm="1">
        <f t="array" ref="J12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25" s="60" t="str" cm="1">
        <f t="array" ref="K12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25" s="60" t="str">
        <f>IFERROR(IF(
     tbl_targeted_CustomerList[[#This Row],[PYs Run Rate]]="-", tbl_targeted_CustomerList[[#This Row],[PYs Rec Qty]],  tbl_targeted_CustomerList[[#This Row],[My PYs Run Rate]]*$E$4
), "")</f>
        <v/>
      </c>
      <c r="M125"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25" s="161">
        <v>100</v>
      </c>
      <c r="O125"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25" s="3">
        <f>SUMIFS(
     tbl_orders[Qty_],
     tbl_orders[Facility], tbl_targeted_CustomerList[[#This Row],[Facility]],
     tbl_orders[Product],tbl_targeted_CustomerList[[#This Row],[Products]],
     tbl_orders[Year],2024
)</f>
        <v>0</v>
      </c>
      <c r="Q125" s="196">
        <f>tbl_targeted_CustomerList[[#This Row],[2024 Achieved]]/tbl_targeted_CustomerList[[#This Row],[2024 Allocation]]</f>
        <v>0</v>
      </c>
      <c r="R125" s="106" t="str">
        <f>IF(tbl_targeted_CustomerList[[#This Row],[PYs Purc Qty]] = 0, "",
    _xlfn.MINIFS(tbl_orders[InvoiceDate],
        tbl_orders[Facility], tbl_targeted_CustomerList[[#This Row],[Facility]],
        tbl_orders[Product], tbl_targeted_CustomerList[[#This Row],[Products]])
)</f>
        <v/>
      </c>
      <c r="S125" s="106" t="str" cm="1">
        <f t="array" ref="S125">IF(
    tbl_targeted_CustomerList[[#This Row],[PYs Purc Qty]] = 0,
    "",
    MAX(
        IF(
            (YEAR(tbl_orders[InvoiceDate]) &lt;= $E$2-1) *
            (tbl_orders[Facility] = tbl_targeted_CustomerList[[#This Row],[Facility]]) *
            (tbl_orders[Product] = tbl_targeted_CustomerList[[#This Row],[Products]]),
            tbl_orders[InvoiceDate]
        )
    )
)</f>
        <v/>
      </c>
      <c r="T125" s="61" t="str">
        <f>IFERROR(tbl_targeted_CustomerList[[#This Row],[2024 Allocation]]/tbl_targeted_CustomerList[[#This Row],[PYs Rec Qty]]-1,"")</f>
        <v/>
      </c>
      <c r="U125" s="61">
        <f>_xlfn.IFNA(
tbl_targeted_CustomerList[[#This Row],[2024 Allocation]]/INDEX(tbl_Territory_PlanSummary[2024 Target],MATCH(tbl_targeted_CustomerList[[#This Row],[Products]],tbl_Territory_PlanSummary[SKUs],0)),
"")</f>
        <v>1.5151515151515152E-2</v>
      </c>
      <c r="V125" s="61" t="str">
        <f>IF(
    tbl_targeted_CustomerList[[#This Row],[PYs Rec Qty]]=0,"Introduce",
    IF(tbl_targeted_CustomerList[[#This Row],[2024 Allocation]]&gt;tbl_targeted_CustomerList[[#This Row],[PYs Rec Qty]],"Grow", "Defend")
)</f>
        <v>Introduce</v>
      </c>
      <c r="W125" s="60" t="str" cm="1">
        <f t="array" ref="W12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25" s="60" t="str" cm="1">
        <f t="array" ref="X12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25" s="241" t="str" cm="1">
        <f t="array" ref="Y125">IF(
    tbl_targeted_CustomerList[[#This Row],[Rec Total Qty]] = 0,
    "",
    MAX(
        IF(
            (tbl_orders[Facility] = tbl_targeted_CustomerList[[#This Row],[Facility]]) *
            (tbl_orders[Product] = tbl_targeted_CustomerList[[#This Row],[Products]]),
            tbl_orders[InvoiceDate]
        )
    )
)</f>
        <v/>
      </c>
      <c r="Z125" s="3" t="str" cm="1">
        <f t="array" ref="Z12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25" s="106" t="str">
        <f>IFERROR(tbl_targeted_CustomerList[[#This Row],[Last Purc Date]]+
ROUND(tbl_targeted_CustomerList[[#This Row],[Last Purchase Qty]]/tbl_targeted_CustomerList[[#This Row],[My Run Rate]]*30,0),"")</f>
        <v/>
      </c>
      <c r="AB125" s="2"/>
      <c r="AC125" s="2"/>
    </row>
    <row r="126" spans="1:29" x14ac:dyDescent="0.7">
      <c r="A126" s="2" t="str">
        <f>_xlfn.IFNA(INDEX(tbl_Customers[Facility Type], MATCH(tbl_targeted_CustomerList[[#This Row],[Facility]],tbl_Customers[Facility],0)),"")</f>
        <v>Private Hospitals</v>
      </c>
      <c r="B126" s="2" t="str">
        <f>_xlfn.IFNA(INDEX(tbl_Customers[Territory], MATCH(tbl_targeted_CustomerList[[#This Row],[Facility]],tbl_Customers[Facility],0)),"")</f>
        <v>Teshie_Nungua</v>
      </c>
      <c r="C126" s="2">
        <f>SUBTOTAL(3,tbl_targeted_CustomerList[[#This Row],[Facility]])</f>
        <v>1</v>
      </c>
      <c r="D126" s="160" t="s">
        <v>119</v>
      </c>
      <c r="E126" s="160" t="s">
        <v>102</v>
      </c>
      <c r="F126" s="3">
        <f>SUMIFS(
     tbl_orders[Purchased_Qty],
     tbl_orders[Facility],tbl_targeted_CustomerList[[#This Row],[Facility]],
     tbl_orders[Product],tbl_targeted_CustomerList[[#This Row],[Products]])</f>
        <v>0</v>
      </c>
      <c r="G126" s="3">
        <f>SUMIFS(
     tbl_orders[Qty_],
     tbl_orders[Facility],tbl_targeted_CustomerList[[#This Row],[Facility]],
     tbl_orders[Product],tbl_targeted_CustomerList[[#This Row],[Products]])</f>
        <v>0</v>
      </c>
      <c r="H126" s="3">
        <f>SUMIFS(
    tbl_orders[Purchased_Qty],
    tbl_orders[Facility], tbl_targeted_CustomerList[[#This Row],[Facility]],
    tbl_orders[Product], tbl_targeted_CustomerList[[#This Row],[Products]],
    tbl_orders[Year], "&lt;="&amp;$E$2-1
)</f>
        <v>0</v>
      </c>
      <c r="I126" s="3">
        <f>SUMIFS(
     tbl_orders[Qty_],
     tbl_orders[Facility], tbl_targeted_CustomerList[[#This Row],[Facility]],
     tbl_orders[Product],tbl_targeted_CustomerList[[#This Row],[Products]],
     tbl_orders[Year],"&lt;="&amp;$E$2-1
)</f>
        <v>0</v>
      </c>
      <c r="J126" s="60" t="str" cm="1">
        <f t="array" ref="J12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26" s="60" t="str" cm="1">
        <f t="array" ref="K12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26" s="60" t="str">
        <f>IFERROR(IF(
     tbl_targeted_CustomerList[[#This Row],[PYs Run Rate]]="-", tbl_targeted_CustomerList[[#This Row],[PYs Rec Qty]],  tbl_targeted_CustomerList[[#This Row],[My PYs Run Rate]]*$E$4
), "")</f>
        <v/>
      </c>
      <c r="M126"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26" s="161">
        <v>50</v>
      </c>
      <c r="O126"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26" s="3">
        <f>SUMIFS(
     tbl_orders[Qty_],
     tbl_orders[Facility], tbl_targeted_CustomerList[[#This Row],[Facility]],
     tbl_orders[Product],tbl_targeted_CustomerList[[#This Row],[Products]],
     tbl_orders[Year],2024
)</f>
        <v>0</v>
      </c>
      <c r="Q126" s="196">
        <f>tbl_targeted_CustomerList[[#This Row],[2024 Achieved]]/tbl_targeted_CustomerList[[#This Row],[2024 Allocation]]</f>
        <v>0</v>
      </c>
      <c r="R126" s="106" t="str">
        <f>IF(tbl_targeted_CustomerList[[#This Row],[PYs Purc Qty]] = 0, "",
    _xlfn.MINIFS(tbl_orders[InvoiceDate],
        tbl_orders[Facility], tbl_targeted_CustomerList[[#This Row],[Facility]],
        tbl_orders[Product], tbl_targeted_CustomerList[[#This Row],[Products]])
)</f>
        <v/>
      </c>
      <c r="S126" s="106" t="str" cm="1">
        <f t="array" ref="S126">IF(
    tbl_targeted_CustomerList[[#This Row],[PYs Purc Qty]] = 0,
    "",
    MAX(
        IF(
            (YEAR(tbl_orders[InvoiceDate]) &lt;= $E$2-1) *
            (tbl_orders[Facility] = tbl_targeted_CustomerList[[#This Row],[Facility]]) *
            (tbl_orders[Product] = tbl_targeted_CustomerList[[#This Row],[Products]]),
            tbl_orders[InvoiceDate]
        )
    )
)</f>
        <v/>
      </c>
      <c r="T126" s="61" t="str">
        <f>IFERROR(tbl_targeted_CustomerList[[#This Row],[2024 Allocation]]/tbl_targeted_CustomerList[[#This Row],[PYs Rec Qty]]-1,"")</f>
        <v/>
      </c>
      <c r="U126" s="61">
        <f>_xlfn.IFNA(
tbl_targeted_CustomerList[[#This Row],[2024 Allocation]]/INDEX(tbl_Territory_PlanSummary[2024 Target],MATCH(tbl_targeted_CustomerList[[#This Row],[Products]],tbl_Territory_PlanSummary[SKUs],0)),
"")</f>
        <v>5.5555555555555558E-3</v>
      </c>
      <c r="V126" s="61" t="str">
        <f>IF(
    tbl_targeted_CustomerList[[#This Row],[PYs Rec Qty]]=0,"Introduce",
    IF(tbl_targeted_CustomerList[[#This Row],[2024 Allocation]]&gt;tbl_targeted_CustomerList[[#This Row],[PYs Rec Qty]],"Grow", "Defend")
)</f>
        <v>Introduce</v>
      </c>
      <c r="W126" s="60" t="str" cm="1">
        <f t="array" ref="W12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26" s="60" t="str" cm="1">
        <f t="array" ref="X12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26" s="241" t="str" cm="1">
        <f t="array" ref="Y126">IF(
    tbl_targeted_CustomerList[[#This Row],[Rec Total Qty]] = 0,
    "",
    MAX(
        IF(
            (tbl_orders[Facility] = tbl_targeted_CustomerList[[#This Row],[Facility]]) *
            (tbl_orders[Product] = tbl_targeted_CustomerList[[#This Row],[Products]]),
            tbl_orders[InvoiceDate]
        )
    )
)</f>
        <v/>
      </c>
      <c r="Z126" s="3" t="str" cm="1">
        <f t="array" ref="Z12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26" s="106" t="str">
        <f>IFERROR(tbl_targeted_CustomerList[[#This Row],[Last Purc Date]]+
ROUND(tbl_targeted_CustomerList[[#This Row],[Last Purchase Qty]]/tbl_targeted_CustomerList[[#This Row],[My Run Rate]]*30,0),"")</f>
        <v/>
      </c>
      <c r="AB126" s="2"/>
      <c r="AC126" s="2"/>
    </row>
    <row r="127" spans="1:29" x14ac:dyDescent="0.7">
      <c r="A127" s="2" t="str">
        <f>_xlfn.IFNA(INDEX(tbl_Customers[Facility Type], MATCH(tbl_targeted_CustomerList[[#This Row],[Facility]],tbl_Customers[Facility],0)),"")</f>
        <v>Private Hospitals</v>
      </c>
      <c r="B127" s="2" t="str">
        <f>_xlfn.IFNA(INDEX(tbl_Customers[Territory], MATCH(tbl_targeted_CustomerList[[#This Row],[Facility]],tbl_Customers[Facility],0)),"")</f>
        <v>Legon_Madina_Adenta_Oyarifa</v>
      </c>
      <c r="C127" s="2">
        <f>SUBTOTAL(3,tbl_targeted_CustomerList[[#This Row],[Facility]])</f>
        <v>1</v>
      </c>
      <c r="D127" s="160" t="s">
        <v>120</v>
      </c>
      <c r="E127" s="160" t="s">
        <v>102</v>
      </c>
      <c r="F127" s="3">
        <f>SUMIFS(
     tbl_orders[Purchased_Qty],
     tbl_orders[Facility],tbl_targeted_CustomerList[[#This Row],[Facility]],
     tbl_orders[Product],tbl_targeted_CustomerList[[#This Row],[Products]])</f>
        <v>0</v>
      </c>
      <c r="G127" s="3">
        <f>SUMIFS(
     tbl_orders[Qty_],
     tbl_orders[Facility],tbl_targeted_CustomerList[[#This Row],[Facility]],
     tbl_orders[Product],tbl_targeted_CustomerList[[#This Row],[Products]])</f>
        <v>0</v>
      </c>
      <c r="H127" s="3">
        <f>SUMIFS(
    tbl_orders[Purchased_Qty],
    tbl_orders[Facility], tbl_targeted_CustomerList[[#This Row],[Facility]],
    tbl_orders[Product], tbl_targeted_CustomerList[[#This Row],[Products]],
    tbl_orders[Year], "&lt;="&amp;$E$2-1
)</f>
        <v>0</v>
      </c>
      <c r="I127" s="3">
        <f>SUMIFS(
     tbl_orders[Qty_],
     tbl_orders[Facility], tbl_targeted_CustomerList[[#This Row],[Facility]],
     tbl_orders[Product],tbl_targeted_CustomerList[[#This Row],[Products]],
     tbl_orders[Year],"&lt;="&amp;$E$2-1
)</f>
        <v>0</v>
      </c>
      <c r="J127" s="60" t="str" cm="1">
        <f t="array" ref="J12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27" s="60" t="str" cm="1">
        <f t="array" ref="K12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27" s="60" t="str">
        <f>IFERROR(IF(
     tbl_targeted_CustomerList[[#This Row],[PYs Run Rate]]="-", tbl_targeted_CustomerList[[#This Row],[PYs Rec Qty]],  tbl_targeted_CustomerList[[#This Row],[My PYs Run Rate]]*$E$4
), "")</f>
        <v/>
      </c>
      <c r="M127"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27" s="161">
        <v>50</v>
      </c>
      <c r="O127"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27" s="3">
        <f>SUMIFS(
     tbl_orders[Qty_],
     tbl_orders[Facility], tbl_targeted_CustomerList[[#This Row],[Facility]],
     tbl_orders[Product],tbl_targeted_CustomerList[[#This Row],[Products]],
     tbl_orders[Year],2024
)</f>
        <v>0</v>
      </c>
      <c r="Q127" s="196">
        <f>tbl_targeted_CustomerList[[#This Row],[2024 Achieved]]/tbl_targeted_CustomerList[[#This Row],[2024 Allocation]]</f>
        <v>0</v>
      </c>
      <c r="R127" s="106" t="str">
        <f>IF(tbl_targeted_CustomerList[[#This Row],[PYs Purc Qty]] = 0, "",
    _xlfn.MINIFS(tbl_orders[InvoiceDate],
        tbl_orders[Facility], tbl_targeted_CustomerList[[#This Row],[Facility]],
        tbl_orders[Product], tbl_targeted_CustomerList[[#This Row],[Products]])
)</f>
        <v/>
      </c>
      <c r="S127" s="106" t="str" cm="1">
        <f t="array" ref="S127">IF(
    tbl_targeted_CustomerList[[#This Row],[PYs Purc Qty]] = 0,
    "",
    MAX(
        IF(
            (YEAR(tbl_orders[InvoiceDate]) &lt;= $E$2-1) *
            (tbl_orders[Facility] = tbl_targeted_CustomerList[[#This Row],[Facility]]) *
            (tbl_orders[Product] = tbl_targeted_CustomerList[[#This Row],[Products]]),
            tbl_orders[InvoiceDate]
        )
    )
)</f>
        <v/>
      </c>
      <c r="T127" s="61" t="str">
        <f>IFERROR(tbl_targeted_CustomerList[[#This Row],[2024 Allocation]]/tbl_targeted_CustomerList[[#This Row],[PYs Rec Qty]]-1,"")</f>
        <v/>
      </c>
      <c r="U127" s="61">
        <f>_xlfn.IFNA(
tbl_targeted_CustomerList[[#This Row],[2024 Allocation]]/INDEX(tbl_Territory_PlanSummary[2024 Target],MATCH(tbl_targeted_CustomerList[[#This Row],[Products]],tbl_Territory_PlanSummary[SKUs],0)),
"")</f>
        <v>5.5555555555555558E-3</v>
      </c>
      <c r="V127" s="61" t="str">
        <f>IF(
    tbl_targeted_CustomerList[[#This Row],[PYs Rec Qty]]=0,"Introduce",
    IF(tbl_targeted_CustomerList[[#This Row],[2024 Allocation]]&gt;tbl_targeted_CustomerList[[#This Row],[PYs Rec Qty]],"Grow", "Defend")
)</f>
        <v>Introduce</v>
      </c>
      <c r="W127" s="60" t="str" cm="1">
        <f t="array" ref="W12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27" s="60" t="str" cm="1">
        <f t="array" ref="X12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27" s="241" t="str" cm="1">
        <f t="array" ref="Y127">IF(
    tbl_targeted_CustomerList[[#This Row],[Rec Total Qty]] = 0,
    "",
    MAX(
        IF(
            (tbl_orders[Facility] = tbl_targeted_CustomerList[[#This Row],[Facility]]) *
            (tbl_orders[Product] = tbl_targeted_CustomerList[[#This Row],[Products]]),
            tbl_orders[InvoiceDate]
        )
    )
)</f>
        <v/>
      </c>
      <c r="Z127" s="3" t="str" cm="1">
        <f t="array" ref="Z12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27" s="106" t="str">
        <f>IFERROR(tbl_targeted_CustomerList[[#This Row],[Last Purc Date]]+
ROUND(tbl_targeted_CustomerList[[#This Row],[Last Purchase Qty]]/tbl_targeted_CustomerList[[#This Row],[My Run Rate]]*30,0),"")</f>
        <v/>
      </c>
      <c r="AB127" s="2"/>
      <c r="AC127" s="2"/>
    </row>
    <row r="128" spans="1:29" x14ac:dyDescent="0.7">
      <c r="A128" s="2" t="str">
        <f>_xlfn.IFNA(INDEX(tbl_Customers[Facility Type], MATCH(tbl_targeted_CustomerList[[#This Row],[Facility]],tbl_Customers[Facility],0)),"")</f>
        <v>Public Hospitals</v>
      </c>
      <c r="B128" s="2" t="str">
        <f>_xlfn.IFNA(INDEX(tbl_Customers[Territory], MATCH(tbl_targeted_CustomerList[[#This Row],[Facility]],tbl_Customers[Facility],0)),"")</f>
        <v>Achimota_Dome_Kwabenya_Haatso</v>
      </c>
      <c r="C128" s="2">
        <f>SUBTOTAL(3,tbl_targeted_CustomerList[[#This Row],[Facility]])</f>
        <v>1</v>
      </c>
      <c r="D128" s="160" t="s">
        <v>121</v>
      </c>
      <c r="E128" s="160" t="s">
        <v>36</v>
      </c>
      <c r="F128" s="3">
        <f>SUMIFS(
     tbl_orders[Purchased_Qty],
     tbl_orders[Facility],tbl_targeted_CustomerList[[#This Row],[Facility]],
     tbl_orders[Product],tbl_targeted_CustomerList[[#This Row],[Products]])</f>
        <v>0</v>
      </c>
      <c r="G128" s="3">
        <f>SUMIFS(
     tbl_orders[Qty_],
     tbl_orders[Facility],tbl_targeted_CustomerList[[#This Row],[Facility]],
     tbl_orders[Product],tbl_targeted_CustomerList[[#This Row],[Products]])</f>
        <v>0</v>
      </c>
      <c r="H128" s="3">
        <f>SUMIFS(
    tbl_orders[Purchased_Qty],
    tbl_orders[Facility], tbl_targeted_CustomerList[[#This Row],[Facility]],
    tbl_orders[Product], tbl_targeted_CustomerList[[#This Row],[Products]],
    tbl_orders[Year], "&lt;="&amp;$E$2-1
)</f>
        <v>0</v>
      </c>
      <c r="I128" s="3">
        <f>SUMIFS(
     tbl_orders[Qty_],
     tbl_orders[Facility], tbl_targeted_CustomerList[[#This Row],[Facility]],
     tbl_orders[Product],tbl_targeted_CustomerList[[#This Row],[Products]],
     tbl_orders[Year],"&lt;="&amp;$E$2-1
)</f>
        <v>0</v>
      </c>
      <c r="J128" s="60" t="str" cm="1">
        <f t="array" ref="J12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28" s="60" t="str" cm="1">
        <f t="array" ref="K12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28" s="60" t="str">
        <f>IFERROR(IF(
     tbl_targeted_CustomerList[[#This Row],[PYs Run Rate]]="-", tbl_targeted_CustomerList[[#This Row],[PYs Rec Qty]],  tbl_targeted_CustomerList[[#This Row],[My PYs Run Rate]]*$E$4
), "")</f>
        <v/>
      </c>
      <c r="M128"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28" s="161">
        <v>50</v>
      </c>
      <c r="O128"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28" s="3">
        <f>SUMIFS(
     tbl_orders[Qty_],
     tbl_orders[Facility], tbl_targeted_CustomerList[[#This Row],[Facility]],
     tbl_orders[Product],tbl_targeted_CustomerList[[#This Row],[Products]],
     tbl_orders[Year],2024
)</f>
        <v>0</v>
      </c>
      <c r="Q128" s="196">
        <f>tbl_targeted_CustomerList[[#This Row],[2024 Achieved]]/tbl_targeted_CustomerList[[#This Row],[2024 Allocation]]</f>
        <v>0</v>
      </c>
      <c r="R128" s="106" t="str">
        <f>IF(tbl_targeted_CustomerList[[#This Row],[PYs Purc Qty]] = 0, "",
    _xlfn.MINIFS(tbl_orders[InvoiceDate],
        tbl_orders[Facility], tbl_targeted_CustomerList[[#This Row],[Facility]],
        tbl_orders[Product], tbl_targeted_CustomerList[[#This Row],[Products]])
)</f>
        <v/>
      </c>
      <c r="S128" s="106" t="str" cm="1">
        <f t="array" ref="S128">IF(
    tbl_targeted_CustomerList[[#This Row],[PYs Purc Qty]] = 0,
    "",
    MAX(
        IF(
            (YEAR(tbl_orders[InvoiceDate]) &lt;= $E$2-1) *
            (tbl_orders[Facility] = tbl_targeted_CustomerList[[#This Row],[Facility]]) *
            (tbl_orders[Product] = tbl_targeted_CustomerList[[#This Row],[Products]]),
            tbl_orders[InvoiceDate]
        )
    )
)</f>
        <v/>
      </c>
      <c r="T128" s="61" t="str">
        <f>IFERROR(tbl_targeted_CustomerList[[#This Row],[2024 Allocation]]/tbl_targeted_CustomerList[[#This Row],[PYs Rec Qty]]-1,"")</f>
        <v/>
      </c>
      <c r="U128" s="61">
        <f>_xlfn.IFNA(
tbl_targeted_CustomerList[[#This Row],[2024 Allocation]]/INDEX(tbl_Territory_PlanSummary[2024 Target],MATCH(tbl_targeted_CustomerList[[#This Row],[Products]],tbl_Territory_PlanSummary[SKUs],0)),
"")</f>
        <v>7.575757575757576E-3</v>
      </c>
      <c r="V128" s="61" t="str">
        <f>IF(
    tbl_targeted_CustomerList[[#This Row],[PYs Rec Qty]]=0,"Introduce",
    IF(tbl_targeted_CustomerList[[#This Row],[2024 Allocation]]&gt;tbl_targeted_CustomerList[[#This Row],[PYs Rec Qty]],"Grow", "Defend")
)</f>
        <v>Introduce</v>
      </c>
      <c r="W128" s="60" t="str" cm="1">
        <f t="array" ref="W12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28" s="60" t="str" cm="1">
        <f t="array" ref="X12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28" s="241" t="str" cm="1">
        <f t="array" ref="Y128">IF(
    tbl_targeted_CustomerList[[#This Row],[Rec Total Qty]] = 0,
    "",
    MAX(
        IF(
            (tbl_orders[Facility] = tbl_targeted_CustomerList[[#This Row],[Facility]]) *
            (tbl_orders[Product] = tbl_targeted_CustomerList[[#This Row],[Products]]),
            tbl_orders[InvoiceDate]
        )
    )
)</f>
        <v/>
      </c>
      <c r="Z128" s="3" t="str" cm="1">
        <f t="array" ref="Z12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28" s="106" t="str">
        <f>IFERROR(tbl_targeted_CustomerList[[#This Row],[Last Purc Date]]+
ROUND(tbl_targeted_CustomerList[[#This Row],[Last Purchase Qty]]/tbl_targeted_CustomerList[[#This Row],[My Run Rate]]*30,0),"")</f>
        <v/>
      </c>
      <c r="AB128" s="2"/>
      <c r="AC128" s="2"/>
    </row>
    <row r="129" spans="1:29" x14ac:dyDescent="0.7">
      <c r="A129" s="2" t="str">
        <f>_xlfn.IFNA(INDEX(tbl_Customers[Facility Type], MATCH(tbl_targeted_CustomerList[[#This Row],[Facility]],tbl_Customers[Facility],0)),"")</f>
        <v>Public Hospitals</v>
      </c>
      <c r="B129" s="2" t="str">
        <f>_xlfn.IFNA(INDEX(tbl_Customers[Territory], MATCH(tbl_targeted_CustomerList[[#This Row],[Facility]],tbl_Customers[Facility],0)),"")</f>
        <v>Achimota_Dome_Kwabenya_Haatso</v>
      </c>
      <c r="C129" s="2">
        <f>SUBTOTAL(3,tbl_targeted_CustomerList[[#This Row],[Facility]])</f>
        <v>1</v>
      </c>
      <c r="D129" s="160" t="s">
        <v>121</v>
      </c>
      <c r="E129" s="160" t="s">
        <v>102</v>
      </c>
      <c r="F129" s="3">
        <f>SUMIFS(
     tbl_orders[Purchased_Qty],
     tbl_orders[Facility],tbl_targeted_CustomerList[[#This Row],[Facility]],
     tbl_orders[Product],tbl_targeted_CustomerList[[#This Row],[Products]])</f>
        <v>0</v>
      </c>
      <c r="G129" s="3">
        <f>SUMIFS(
     tbl_orders[Qty_],
     tbl_orders[Facility],tbl_targeted_CustomerList[[#This Row],[Facility]],
     tbl_orders[Product],tbl_targeted_CustomerList[[#This Row],[Products]])</f>
        <v>0</v>
      </c>
      <c r="H129" s="3">
        <f>SUMIFS(
    tbl_orders[Purchased_Qty],
    tbl_orders[Facility], tbl_targeted_CustomerList[[#This Row],[Facility]],
    tbl_orders[Product], tbl_targeted_CustomerList[[#This Row],[Products]],
    tbl_orders[Year], "&lt;="&amp;$E$2-1
)</f>
        <v>0</v>
      </c>
      <c r="I129" s="3">
        <f>SUMIFS(
     tbl_orders[Qty_],
     tbl_orders[Facility], tbl_targeted_CustomerList[[#This Row],[Facility]],
     tbl_orders[Product],tbl_targeted_CustomerList[[#This Row],[Products]],
     tbl_orders[Year],"&lt;="&amp;$E$2-1
)</f>
        <v>0</v>
      </c>
      <c r="J129" s="60" t="str" cm="1">
        <f t="array" ref="J12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29" s="60" t="str" cm="1">
        <f t="array" ref="K12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29" s="60" t="str">
        <f>IFERROR(IF(
     tbl_targeted_CustomerList[[#This Row],[PYs Run Rate]]="-", tbl_targeted_CustomerList[[#This Row],[PYs Rec Qty]],  tbl_targeted_CustomerList[[#This Row],[My PYs Run Rate]]*$E$4
), "")</f>
        <v/>
      </c>
      <c r="M129"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29" s="161">
        <v>100</v>
      </c>
      <c r="O129"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29" s="3">
        <f>SUMIFS(
     tbl_orders[Qty_],
     tbl_orders[Facility], tbl_targeted_CustomerList[[#This Row],[Facility]],
     tbl_orders[Product],tbl_targeted_CustomerList[[#This Row],[Products]],
     tbl_orders[Year],2024
)</f>
        <v>0</v>
      </c>
      <c r="Q129" s="196">
        <f>tbl_targeted_CustomerList[[#This Row],[2024 Achieved]]/tbl_targeted_CustomerList[[#This Row],[2024 Allocation]]</f>
        <v>0</v>
      </c>
      <c r="R129" s="106" t="str">
        <f>IF(tbl_targeted_CustomerList[[#This Row],[PYs Purc Qty]] = 0, "",
    _xlfn.MINIFS(tbl_orders[InvoiceDate],
        tbl_orders[Facility], tbl_targeted_CustomerList[[#This Row],[Facility]],
        tbl_orders[Product], tbl_targeted_CustomerList[[#This Row],[Products]])
)</f>
        <v/>
      </c>
      <c r="S129" s="106" t="str" cm="1">
        <f t="array" ref="S129">IF(
    tbl_targeted_CustomerList[[#This Row],[PYs Purc Qty]] = 0,
    "",
    MAX(
        IF(
            (YEAR(tbl_orders[InvoiceDate]) &lt;= $E$2-1) *
            (tbl_orders[Facility] = tbl_targeted_CustomerList[[#This Row],[Facility]]) *
            (tbl_orders[Product] = tbl_targeted_CustomerList[[#This Row],[Products]]),
            tbl_orders[InvoiceDate]
        )
    )
)</f>
        <v/>
      </c>
      <c r="T129" s="61" t="str">
        <f>IFERROR(tbl_targeted_CustomerList[[#This Row],[2024 Allocation]]/tbl_targeted_CustomerList[[#This Row],[PYs Rec Qty]]-1,"")</f>
        <v/>
      </c>
      <c r="U129" s="61">
        <f>_xlfn.IFNA(
tbl_targeted_CustomerList[[#This Row],[2024 Allocation]]/INDEX(tbl_Territory_PlanSummary[2024 Target],MATCH(tbl_targeted_CustomerList[[#This Row],[Products]],tbl_Territory_PlanSummary[SKUs],0)),
"")</f>
        <v>1.1111111111111112E-2</v>
      </c>
      <c r="V129" s="61" t="str">
        <f>IF(
    tbl_targeted_CustomerList[[#This Row],[PYs Rec Qty]]=0,"Introduce",
    IF(tbl_targeted_CustomerList[[#This Row],[2024 Allocation]]&gt;tbl_targeted_CustomerList[[#This Row],[PYs Rec Qty]],"Grow", "Defend")
)</f>
        <v>Introduce</v>
      </c>
      <c r="W129" s="60" t="str" cm="1">
        <f t="array" ref="W12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29" s="60" t="str" cm="1">
        <f t="array" ref="X12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29" s="241" t="str" cm="1">
        <f t="array" ref="Y129">IF(
    tbl_targeted_CustomerList[[#This Row],[Rec Total Qty]] = 0,
    "",
    MAX(
        IF(
            (tbl_orders[Facility] = tbl_targeted_CustomerList[[#This Row],[Facility]]) *
            (tbl_orders[Product] = tbl_targeted_CustomerList[[#This Row],[Products]]),
            tbl_orders[InvoiceDate]
        )
    )
)</f>
        <v/>
      </c>
      <c r="Z129" s="3" t="str" cm="1">
        <f t="array" ref="Z12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29" s="106" t="str">
        <f>IFERROR(tbl_targeted_CustomerList[[#This Row],[Last Purc Date]]+
ROUND(tbl_targeted_CustomerList[[#This Row],[Last Purchase Qty]]/tbl_targeted_CustomerList[[#This Row],[My Run Rate]]*30,0),"")</f>
        <v/>
      </c>
      <c r="AB129" s="2"/>
      <c r="AC129" s="2"/>
    </row>
    <row r="130" spans="1:29" x14ac:dyDescent="0.7">
      <c r="A130" s="2" t="str">
        <f>_xlfn.IFNA(INDEX(tbl_Customers[Facility Type], MATCH(tbl_targeted_CustomerList[[#This Row],[Facility]],tbl_Customers[Facility],0)),"")</f>
        <v>Public Hospitals</v>
      </c>
      <c r="B130" s="2" t="str">
        <f>_xlfn.IFNA(INDEX(tbl_Customers[Territory], MATCH(tbl_targeted_CustomerList[[#This Row],[Facility]],tbl_Customers[Facility],0)),"")</f>
        <v>Amasaman_Ablekuma_Pokuase_Taifa_Medie</v>
      </c>
      <c r="C130" s="2">
        <f>SUBTOTAL(3,tbl_targeted_CustomerList[[#This Row],[Facility]])</f>
        <v>1</v>
      </c>
      <c r="D130" s="160" t="s">
        <v>122</v>
      </c>
      <c r="E130" s="160" t="s">
        <v>102</v>
      </c>
      <c r="F130" s="3">
        <f>SUMIFS(
     tbl_orders[Purchased_Qty],
     tbl_orders[Facility],tbl_targeted_CustomerList[[#This Row],[Facility]],
     tbl_orders[Product],tbl_targeted_CustomerList[[#This Row],[Products]])</f>
        <v>0</v>
      </c>
      <c r="G130" s="3">
        <f>SUMIFS(
     tbl_orders[Qty_],
     tbl_orders[Facility],tbl_targeted_CustomerList[[#This Row],[Facility]],
     tbl_orders[Product],tbl_targeted_CustomerList[[#This Row],[Products]])</f>
        <v>0</v>
      </c>
      <c r="H130" s="3">
        <f>SUMIFS(
    tbl_orders[Purchased_Qty],
    tbl_orders[Facility], tbl_targeted_CustomerList[[#This Row],[Facility]],
    tbl_orders[Product], tbl_targeted_CustomerList[[#This Row],[Products]],
    tbl_orders[Year], "&lt;="&amp;$E$2-1
)</f>
        <v>0</v>
      </c>
      <c r="I130" s="3">
        <f>SUMIFS(
     tbl_orders[Qty_],
     tbl_orders[Facility], tbl_targeted_CustomerList[[#This Row],[Facility]],
     tbl_orders[Product],tbl_targeted_CustomerList[[#This Row],[Products]],
     tbl_orders[Year],"&lt;="&amp;$E$2-1
)</f>
        <v>0</v>
      </c>
      <c r="J130" s="60" t="str" cm="1">
        <f t="array" ref="J13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30" s="60" t="str" cm="1">
        <f t="array" ref="K13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30" s="60" t="str">
        <f>IFERROR(IF(
     tbl_targeted_CustomerList[[#This Row],[PYs Run Rate]]="-", tbl_targeted_CustomerList[[#This Row],[PYs Rec Qty]],  tbl_targeted_CustomerList[[#This Row],[My PYs Run Rate]]*$E$4
), "")</f>
        <v/>
      </c>
      <c r="M130"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30" s="161">
        <v>50</v>
      </c>
      <c r="O130"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30" s="3">
        <f>SUMIFS(
     tbl_orders[Qty_],
     tbl_orders[Facility], tbl_targeted_CustomerList[[#This Row],[Facility]],
     tbl_orders[Product],tbl_targeted_CustomerList[[#This Row],[Products]],
     tbl_orders[Year],2024
)</f>
        <v>0</v>
      </c>
      <c r="Q130" s="196">
        <f>tbl_targeted_CustomerList[[#This Row],[2024 Achieved]]/tbl_targeted_CustomerList[[#This Row],[2024 Allocation]]</f>
        <v>0</v>
      </c>
      <c r="R130" s="106" t="str">
        <f>IF(tbl_targeted_CustomerList[[#This Row],[PYs Purc Qty]] = 0, "",
    _xlfn.MINIFS(tbl_orders[InvoiceDate],
        tbl_orders[Facility], tbl_targeted_CustomerList[[#This Row],[Facility]],
        tbl_orders[Product], tbl_targeted_CustomerList[[#This Row],[Products]])
)</f>
        <v/>
      </c>
      <c r="S130" s="106" t="str" cm="1">
        <f t="array" ref="S130">IF(
    tbl_targeted_CustomerList[[#This Row],[PYs Purc Qty]] = 0,
    "",
    MAX(
        IF(
            (YEAR(tbl_orders[InvoiceDate]) &lt;= $E$2-1) *
            (tbl_orders[Facility] = tbl_targeted_CustomerList[[#This Row],[Facility]]) *
            (tbl_orders[Product] = tbl_targeted_CustomerList[[#This Row],[Products]]),
            tbl_orders[InvoiceDate]
        )
    )
)</f>
        <v/>
      </c>
      <c r="T130" s="61" t="str">
        <f>IFERROR(tbl_targeted_CustomerList[[#This Row],[2024 Allocation]]/tbl_targeted_CustomerList[[#This Row],[PYs Rec Qty]]-1,"")</f>
        <v/>
      </c>
      <c r="U130" s="61">
        <f>_xlfn.IFNA(
tbl_targeted_CustomerList[[#This Row],[2024 Allocation]]/INDEX(tbl_Territory_PlanSummary[2024 Target],MATCH(tbl_targeted_CustomerList[[#This Row],[Products]],tbl_Territory_PlanSummary[SKUs],0)),
"")</f>
        <v>5.5555555555555558E-3</v>
      </c>
      <c r="V130" s="61" t="str">
        <f>IF(
    tbl_targeted_CustomerList[[#This Row],[PYs Rec Qty]]=0,"Introduce",
    IF(tbl_targeted_CustomerList[[#This Row],[2024 Allocation]]&gt;tbl_targeted_CustomerList[[#This Row],[PYs Rec Qty]],"Grow", "Defend")
)</f>
        <v>Introduce</v>
      </c>
      <c r="W130" s="60" t="str" cm="1">
        <f t="array" ref="W13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30" s="60" t="str" cm="1">
        <f t="array" ref="X13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30" s="241" t="str" cm="1">
        <f t="array" ref="Y130">IF(
    tbl_targeted_CustomerList[[#This Row],[Rec Total Qty]] = 0,
    "",
    MAX(
        IF(
            (tbl_orders[Facility] = tbl_targeted_CustomerList[[#This Row],[Facility]]) *
            (tbl_orders[Product] = tbl_targeted_CustomerList[[#This Row],[Products]]),
            tbl_orders[InvoiceDate]
        )
    )
)</f>
        <v/>
      </c>
      <c r="Z130" s="3" t="str" cm="1">
        <f t="array" ref="Z13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30" s="106" t="str">
        <f>IFERROR(tbl_targeted_CustomerList[[#This Row],[Last Purc Date]]+
ROUND(tbl_targeted_CustomerList[[#This Row],[Last Purchase Qty]]/tbl_targeted_CustomerList[[#This Row],[My Run Rate]]*30,0),"")</f>
        <v/>
      </c>
      <c r="AB130" s="2"/>
      <c r="AC130" s="2"/>
    </row>
    <row r="131" spans="1:29" x14ac:dyDescent="0.7">
      <c r="A131" s="2" t="str">
        <f>_xlfn.IFNA(INDEX(tbl_Customers[Facility Type], MATCH(tbl_targeted_CustomerList[[#This Row],[Facility]],tbl_Customers[Facility],0)),"")</f>
        <v>Retail Pharmacies</v>
      </c>
      <c r="B131" s="2" t="str">
        <f>_xlfn.IFNA(INDEX(tbl_Customers[Territory], MATCH(tbl_targeted_CustomerList[[#This Row],[Facility]],tbl_Customers[Facility],0)),"")</f>
        <v>_Out Station</v>
      </c>
      <c r="C131" s="2">
        <f>SUBTOTAL(3,tbl_targeted_CustomerList[[#This Row],[Facility]])</f>
        <v>1</v>
      </c>
      <c r="D131" s="160" t="s">
        <v>180</v>
      </c>
      <c r="E131" s="160" t="s">
        <v>102</v>
      </c>
      <c r="F131" s="3">
        <f>SUMIFS(
     tbl_orders[Purchased_Qty],
     tbl_orders[Facility],tbl_targeted_CustomerList[[#This Row],[Facility]],
     tbl_orders[Product],tbl_targeted_CustomerList[[#This Row],[Products]])</f>
        <v>10</v>
      </c>
      <c r="G131" s="3">
        <f>SUMIFS(
     tbl_orders[Qty_],
     tbl_orders[Facility],tbl_targeted_CustomerList[[#This Row],[Facility]],
     tbl_orders[Product],tbl_targeted_CustomerList[[#This Row],[Products]])</f>
        <v>10</v>
      </c>
      <c r="H131" s="3">
        <f>SUMIFS(
    tbl_orders[Purchased_Qty],
    tbl_orders[Facility], tbl_targeted_CustomerList[[#This Row],[Facility]],
    tbl_orders[Product], tbl_targeted_CustomerList[[#This Row],[Products]],
    tbl_orders[Year], "&lt;="&amp;$E$2-1
)</f>
        <v>10</v>
      </c>
      <c r="I131" s="3">
        <f>SUMIFS(
     tbl_orders[Qty_],
     tbl_orders[Facility], tbl_targeted_CustomerList[[#This Row],[Facility]],
     tbl_orders[Product],tbl_targeted_CustomerList[[#This Row],[Products]],
     tbl_orders[Year],"&lt;="&amp;$E$2-1
)</f>
        <v>10</v>
      </c>
      <c r="J131" s="60" t="str" cm="1">
        <f t="array" ref="J13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31" s="60" t="str" cm="1">
        <f t="array" ref="K13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31" s="60">
        <f>IFERROR(IF(
     tbl_targeted_CustomerList[[#This Row],[PYs Run Rate]]="-", tbl_targeted_CustomerList[[#This Row],[PYs Rec Qty]],  tbl_targeted_CustomerList[[#This Row],[My PYs Run Rate]]*$E$4
), "")</f>
        <v>10</v>
      </c>
      <c r="M13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v>
      </c>
      <c r="N131" s="161">
        <v>30</v>
      </c>
      <c r="O13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v>
      </c>
      <c r="P131" s="3">
        <f>SUMIFS(
     tbl_orders[Qty_],
     tbl_orders[Facility], tbl_targeted_CustomerList[[#This Row],[Facility]],
     tbl_orders[Product],tbl_targeted_CustomerList[[#This Row],[Products]],
     tbl_orders[Year],2024
)</f>
        <v>0</v>
      </c>
      <c r="Q131" s="196">
        <f>tbl_targeted_CustomerList[[#This Row],[2024 Achieved]]/tbl_targeted_CustomerList[[#This Row],[2024 Allocation]]</f>
        <v>0</v>
      </c>
      <c r="R131" s="106">
        <f>IF(tbl_targeted_CustomerList[[#This Row],[PYs Purc Qty]] = 0, "",
    _xlfn.MINIFS(tbl_orders[InvoiceDate],
        tbl_orders[Facility], tbl_targeted_CustomerList[[#This Row],[Facility]],
        tbl_orders[Product], tbl_targeted_CustomerList[[#This Row],[Products]])
)</f>
        <v>45107</v>
      </c>
      <c r="S131" s="106" cm="1">
        <f t="array" ref="S131">IF(
    tbl_targeted_CustomerList[[#This Row],[PYs Purc Qty]] = 0,
    "",
    MAX(
        IF(
            (YEAR(tbl_orders[InvoiceDate]) &lt;= $E$2-1) *
            (tbl_orders[Facility] = tbl_targeted_CustomerList[[#This Row],[Facility]]) *
            (tbl_orders[Product] = tbl_targeted_CustomerList[[#This Row],[Products]]),
            tbl_orders[InvoiceDate]
        )
    )
)</f>
        <v>45107</v>
      </c>
      <c r="T131" s="61">
        <f>IFERROR(tbl_targeted_CustomerList[[#This Row],[2024 Allocation]]/tbl_targeted_CustomerList[[#This Row],[PYs Rec Qty]]-1,"")</f>
        <v>2</v>
      </c>
      <c r="U131" s="61">
        <f>_xlfn.IFNA(
tbl_targeted_CustomerList[[#This Row],[2024 Allocation]]/INDEX(tbl_Territory_PlanSummary[2024 Target],MATCH(tbl_targeted_CustomerList[[#This Row],[Products]],tbl_Territory_PlanSummary[SKUs],0)),
"")</f>
        <v>3.3333333333333335E-3</v>
      </c>
      <c r="V131" s="61" t="str">
        <f>IF(
    tbl_targeted_CustomerList[[#This Row],[PYs Rec Qty]]=0,"Introduce",
    IF(tbl_targeted_CustomerList[[#This Row],[2024 Allocation]]&gt;tbl_targeted_CustomerList[[#This Row],[PYs Rec Qty]],"Grow", "Defend")
)</f>
        <v>Grow</v>
      </c>
      <c r="W131" s="60" t="str" cm="1">
        <f t="array" ref="W13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31" s="60" t="str" cm="1">
        <f t="array" ref="X13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31" s="241" cm="1">
        <f t="array" ref="Y131">IF(
    tbl_targeted_CustomerList[[#This Row],[Rec Total Qty]] = 0,
    "",
    MAX(
        IF(
            (tbl_orders[Facility] = tbl_targeted_CustomerList[[#This Row],[Facility]]) *
            (tbl_orders[Product] = tbl_targeted_CustomerList[[#This Row],[Products]]),
            tbl_orders[InvoiceDate]
        )
    )
)</f>
        <v>45107</v>
      </c>
      <c r="Z131" s="3" cm="1">
        <f t="array" ref="Z13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131" s="106" t="str">
        <f>IFERROR(tbl_targeted_CustomerList[[#This Row],[Last Purc Date]]+
ROUND(tbl_targeted_CustomerList[[#This Row],[Last Purchase Qty]]/tbl_targeted_CustomerList[[#This Row],[My Run Rate]]*30,0),"")</f>
        <v/>
      </c>
      <c r="AB131" s="2"/>
      <c r="AC131" s="2"/>
    </row>
    <row r="132" spans="1:29" x14ac:dyDescent="0.7">
      <c r="A132" s="2" t="str">
        <f>_xlfn.IFNA(INDEX(tbl_Customers[Facility Type], MATCH(tbl_targeted_CustomerList[[#This Row],[Facility]],tbl_Customers[Facility],0)),"")</f>
        <v>Private Hospitals</v>
      </c>
      <c r="B132" s="2" t="str">
        <f>_xlfn.IFNA(INDEX(tbl_Customers[Territory], MATCH(tbl_targeted_CustomerList[[#This Row],[Facility]],tbl_Customers[Facility],0)),"")</f>
        <v>Achimota_Dome_Kwabenya_Haatso</v>
      </c>
      <c r="C132" s="2">
        <f>SUBTOTAL(3,tbl_targeted_CustomerList[[#This Row],[Facility]])</f>
        <v>1</v>
      </c>
      <c r="D132" s="160" t="s">
        <v>89</v>
      </c>
      <c r="E132" s="160" t="s">
        <v>36</v>
      </c>
      <c r="F132" s="3">
        <f>SUMIFS(
     tbl_orders[Purchased_Qty],
     tbl_orders[Facility],tbl_targeted_CustomerList[[#This Row],[Facility]],
     tbl_orders[Product],tbl_targeted_CustomerList[[#This Row],[Products]])</f>
        <v>10</v>
      </c>
      <c r="G132" s="3">
        <f>SUMIFS(
     tbl_orders[Qty_],
     tbl_orders[Facility],tbl_targeted_CustomerList[[#This Row],[Facility]],
     tbl_orders[Product],tbl_targeted_CustomerList[[#This Row],[Products]])</f>
        <v>10</v>
      </c>
      <c r="H132" s="3">
        <f>SUMIFS(
    tbl_orders[Purchased_Qty],
    tbl_orders[Facility], tbl_targeted_CustomerList[[#This Row],[Facility]],
    tbl_orders[Product], tbl_targeted_CustomerList[[#This Row],[Products]],
    tbl_orders[Year], "&lt;="&amp;$E$2-1
)</f>
        <v>0</v>
      </c>
      <c r="I132" s="3">
        <f>SUMIFS(
     tbl_orders[Qty_],
     tbl_orders[Facility], tbl_targeted_CustomerList[[#This Row],[Facility]],
     tbl_orders[Product],tbl_targeted_CustomerList[[#This Row],[Products]],
     tbl_orders[Year],"&lt;="&amp;$E$2-1
)</f>
        <v>0</v>
      </c>
      <c r="J132" s="60" t="str" cm="1">
        <f t="array" ref="J13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32" s="60" t="str" cm="1">
        <f t="array" ref="K13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32" s="60">
        <f>IFERROR(IF(
     tbl_targeted_CustomerList[[#This Row],[PYs Run Rate]]="-", tbl_targeted_CustomerList[[#This Row],[PYs Rec Qty]],  tbl_targeted_CustomerList[[#This Row],[My PYs Run Rate]]*$E$4
), "")</f>
        <v>0</v>
      </c>
      <c r="M132"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0</v>
      </c>
      <c r="N132" s="161">
        <v>200</v>
      </c>
      <c r="O132"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0</v>
      </c>
      <c r="P132" s="3">
        <f>SUMIFS(
     tbl_orders[Qty_],
     tbl_orders[Facility], tbl_targeted_CustomerList[[#This Row],[Facility]],
     tbl_orders[Product],tbl_targeted_CustomerList[[#This Row],[Products]],
     tbl_orders[Year],2024
)</f>
        <v>10</v>
      </c>
      <c r="Q132" s="196">
        <f>tbl_targeted_CustomerList[[#This Row],[2024 Achieved]]/tbl_targeted_CustomerList[[#This Row],[2024 Allocation]]</f>
        <v>0.05</v>
      </c>
      <c r="R132" s="106" t="str">
        <f>IF(tbl_targeted_CustomerList[[#This Row],[PYs Purc Qty]] = 0, "",
    _xlfn.MINIFS(tbl_orders[InvoiceDate],
        tbl_orders[Facility], tbl_targeted_CustomerList[[#This Row],[Facility]],
        tbl_orders[Product], tbl_targeted_CustomerList[[#This Row],[Products]])
)</f>
        <v/>
      </c>
      <c r="S132" s="106" t="str" cm="1">
        <f t="array" ref="S132">IF(
    tbl_targeted_CustomerList[[#This Row],[PYs Purc Qty]] = 0,
    "",
    MAX(
        IF(
            (YEAR(tbl_orders[InvoiceDate]) &lt;= $E$2-1) *
            (tbl_orders[Facility] = tbl_targeted_CustomerList[[#This Row],[Facility]]) *
            (tbl_orders[Product] = tbl_targeted_CustomerList[[#This Row],[Products]]),
            tbl_orders[InvoiceDate]
        )
    )
)</f>
        <v/>
      </c>
      <c r="T132" s="61" t="str">
        <f>IFERROR(tbl_targeted_CustomerList[[#This Row],[2024 Allocation]]/tbl_targeted_CustomerList[[#This Row],[PYs Rec Qty]]-1,"")</f>
        <v/>
      </c>
      <c r="U132" s="61">
        <f>_xlfn.IFNA(
tbl_targeted_CustomerList[[#This Row],[2024 Allocation]]/INDEX(tbl_Territory_PlanSummary[2024 Target],MATCH(tbl_targeted_CustomerList[[#This Row],[Products]],tbl_Territory_PlanSummary[SKUs],0)),
"")</f>
        <v>3.0303030303030304E-2</v>
      </c>
      <c r="V132" s="61" t="str">
        <f>IF(
    tbl_targeted_CustomerList[[#This Row],[PYs Rec Qty]]=0,"Introduce",
    IF(tbl_targeted_CustomerList[[#This Row],[2024 Allocation]]&gt;tbl_targeted_CustomerList[[#This Row],[PYs Rec Qty]],"Grow", "Defend")
)</f>
        <v>Introduce</v>
      </c>
      <c r="W132" s="60" t="str" cm="1">
        <f t="array" ref="W13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32" s="60" t="str" cm="1">
        <f t="array" ref="X13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32" s="241" cm="1">
        <f t="array" ref="Y132">IF(
    tbl_targeted_CustomerList[[#This Row],[Rec Total Qty]] = 0,
    "",
    MAX(
        IF(
            (tbl_orders[Facility] = tbl_targeted_CustomerList[[#This Row],[Facility]]) *
            (tbl_orders[Product] = tbl_targeted_CustomerList[[#This Row],[Products]]),
            tbl_orders[InvoiceDate]
        )
    )
)</f>
        <v>45308</v>
      </c>
      <c r="Z132" s="3" t="str" cm="1">
        <f t="array" ref="Z13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32" s="106" t="str">
        <f>IFERROR(tbl_targeted_CustomerList[[#This Row],[Last Purc Date]]+
ROUND(tbl_targeted_CustomerList[[#This Row],[Last Purchase Qty]]/tbl_targeted_CustomerList[[#This Row],[My Run Rate]]*30,0),"")</f>
        <v/>
      </c>
      <c r="AB132" s="2"/>
      <c r="AC132" s="2"/>
    </row>
    <row r="133" spans="1:29" x14ac:dyDescent="0.7">
      <c r="A133" s="2" t="str">
        <f>_xlfn.IFNA(INDEX(tbl_Customers[Facility Type], MATCH(tbl_targeted_CustomerList[[#This Row],[Facility]],tbl_Customers[Facility],0)),"")</f>
        <v>Private Hospitals</v>
      </c>
      <c r="B133" s="2" t="str">
        <f>_xlfn.IFNA(INDEX(tbl_Customers[Territory], MATCH(tbl_targeted_CustomerList[[#This Row],[Facility]],tbl_Customers[Facility],0)),"")</f>
        <v>Achimota_Dome_Kwabenya_Haatso</v>
      </c>
      <c r="C133" s="2">
        <f>SUBTOTAL(3,tbl_targeted_CustomerList[[#This Row],[Facility]])</f>
        <v>1</v>
      </c>
      <c r="D133" s="160" t="s">
        <v>89</v>
      </c>
      <c r="E133" s="160" t="s">
        <v>101</v>
      </c>
      <c r="F133" s="3">
        <f>SUMIFS(
     tbl_orders[Purchased_Qty],
     tbl_orders[Facility],tbl_targeted_CustomerList[[#This Row],[Facility]],
     tbl_orders[Product],tbl_targeted_CustomerList[[#This Row],[Products]])</f>
        <v>10</v>
      </c>
      <c r="G133" s="3">
        <f>SUMIFS(
     tbl_orders[Qty_],
     tbl_orders[Facility],tbl_targeted_CustomerList[[#This Row],[Facility]],
     tbl_orders[Product],tbl_targeted_CustomerList[[#This Row],[Products]])</f>
        <v>10</v>
      </c>
      <c r="H133" s="3">
        <f>SUMIFS(
    tbl_orders[Purchased_Qty],
    tbl_orders[Facility], tbl_targeted_CustomerList[[#This Row],[Facility]],
    tbl_orders[Product], tbl_targeted_CustomerList[[#This Row],[Products]],
    tbl_orders[Year], "&lt;="&amp;$E$2-1
)</f>
        <v>0</v>
      </c>
      <c r="I133" s="3">
        <f>SUMIFS(
     tbl_orders[Qty_],
     tbl_orders[Facility], tbl_targeted_CustomerList[[#This Row],[Facility]],
     tbl_orders[Product],tbl_targeted_CustomerList[[#This Row],[Products]],
     tbl_orders[Year],"&lt;="&amp;$E$2-1
)</f>
        <v>0</v>
      </c>
      <c r="J133" s="60" t="str" cm="1">
        <f t="array" ref="J13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33" s="60" t="str" cm="1">
        <f t="array" ref="K13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33" s="60">
        <f>IFERROR(IF(
     tbl_targeted_CustomerList[[#This Row],[PYs Run Rate]]="-", tbl_targeted_CustomerList[[#This Row],[PYs Rec Qty]],  tbl_targeted_CustomerList[[#This Row],[My PYs Run Rate]]*$E$4
), "")</f>
        <v>0</v>
      </c>
      <c r="M133"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0</v>
      </c>
      <c r="N133" s="161">
        <v>100</v>
      </c>
      <c r="O133"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0</v>
      </c>
      <c r="P133" s="3">
        <f>SUMIFS(
     tbl_orders[Qty_],
     tbl_orders[Facility], tbl_targeted_CustomerList[[#This Row],[Facility]],
     tbl_orders[Product],tbl_targeted_CustomerList[[#This Row],[Products]],
     tbl_orders[Year],2024
)</f>
        <v>10</v>
      </c>
      <c r="Q133" s="196">
        <f>tbl_targeted_CustomerList[[#This Row],[2024 Achieved]]/tbl_targeted_CustomerList[[#This Row],[2024 Allocation]]</f>
        <v>0.1</v>
      </c>
      <c r="R133" s="106" t="str">
        <f>IF(tbl_targeted_CustomerList[[#This Row],[PYs Purc Qty]] = 0, "",
    _xlfn.MINIFS(tbl_orders[InvoiceDate],
        tbl_orders[Facility], tbl_targeted_CustomerList[[#This Row],[Facility]],
        tbl_orders[Product], tbl_targeted_CustomerList[[#This Row],[Products]])
)</f>
        <v/>
      </c>
      <c r="S133" s="106" t="str" cm="1">
        <f t="array" ref="S133">IF(
    tbl_targeted_CustomerList[[#This Row],[PYs Purc Qty]] = 0,
    "",
    MAX(
        IF(
            (YEAR(tbl_orders[InvoiceDate]) &lt;= $E$2-1) *
            (tbl_orders[Facility] = tbl_targeted_CustomerList[[#This Row],[Facility]]) *
            (tbl_orders[Product] = tbl_targeted_CustomerList[[#This Row],[Products]]),
            tbl_orders[InvoiceDate]
        )
    )
)</f>
        <v/>
      </c>
      <c r="T133" s="61" t="str">
        <f>IFERROR(tbl_targeted_CustomerList[[#This Row],[2024 Allocation]]/tbl_targeted_CustomerList[[#This Row],[PYs Rec Qty]]-1,"")</f>
        <v/>
      </c>
      <c r="U133" s="61">
        <f>_xlfn.IFNA(
tbl_targeted_CustomerList[[#This Row],[2024 Allocation]]/INDEX(tbl_Territory_PlanSummary[2024 Target],MATCH(tbl_targeted_CustomerList[[#This Row],[Products]],tbl_Territory_PlanSummary[SKUs],0)),
"")</f>
        <v>1.5375153751537515E-2</v>
      </c>
      <c r="V133" s="61" t="str">
        <f>IF(
    tbl_targeted_CustomerList[[#This Row],[PYs Rec Qty]]=0,"Introduce",
    IF(tbl_targeted_CustomerList[[#This Row],[2024 Allocation]]&gt;tbl_targeted_CustomerList[[#This Row],[PYs Rec Qty]],"Grow", "Defend")
)</f>
        <v>Introduce</v>
      </c>
      <c r="W133" s="60" t="str" cm="1">
        <f t="array" ref="W13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33" s="60" t="str" cm="1">
        <f t="array" ref="X13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33" s="241" cm="1">
        <f t="array" ref="Y133">IF(
    tbl_targeted_CustomerList[[#This Row],[Rec Total Qty]] = 0,
    "",
    MAX(
        IF(
            (tbl_orders[Facility] = tbl_targeted_CustomerList[[#This Row],[Facility]]) *
            (tbl_orders[Product] = tbl_targeted_CustomerList[[#This Row],[Products]]),
            tbl_orders[InvoiceDate]
        )
    )
)</f>
        <v>45308</v>
      </c>
      <c r="Z133" s="3" t="str" cm="1">
        <f t="array" ref="Z13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33" s="106" t="str">
        <f>IFERROR(tbl_targeted_CustomerList[[#This Row],[Last Purc Date]]+
ROUND(tbl_targeted_CustomerList[[#This Row],[Last Purchase Qty]]/tbl_targeted_CustomerList[[#This Row],[My Run Rate]]*30,0),"")</f>
        <v/>
      </c>
      <c r="AB133" s="2"/>
      <c r="AC133" s="2"/>
    </row>
    <row r="134" spans="1:29" x14ac:dyDescent="0.7">
      <c r="A134" s="2" t="str">
        <f>_xlfn.IFNA(INDEX(tbl_Customers[Facility Type], MATCH(tbl_targeted_CustomerList[[#This Row],[Facility]],tbl_Customers[Facility],0)),"")</f>
        <v>Private Hospitals</v>
      </c>
      <c r="B134" s="2" t="str">
        <f>_xlfn.IFNA(INDEX(tbl_Customers[Territory], MATCH(tbl_targeted_CustomerList[[#This Row],[Facility]],tbl_Customers[Facility],0)),"")</f>
        <v>Achimota_Dome_Kwabenya_Haatso</v>
      </c>
      <c r="C134" s="2">
        <f>SUBTOTAL(3,tbl_targeted_CustomerList[[#This Row],[Facility]])</f>
        <v>1</v>
      </c>
      <c r="D134" s="160" t="s">
        <v>89</v>
      </c>
      <c r="E134" s="160" t="s">
        <v>102</v>
      </c>
      <c r="F134" s="3">
        <f>SUMIFS(
     tbl_orders[Purchased_Qty],
     tbl_orders[Facility],tbl_targeted_CustomerList[[#This Row],[Facility]],
     tbl_orders[Product],tbl_targeted_CustomerList[[#This Row],[Products]])</f>
        <v>20</v>
      </c>
      <c r="G134" s="3">
        <f>SUMIFS(
     tbl_orders[Qty_],
     tbl_orders[Facility],tbl_targeted_CustomerList[[#This Row],[Facility]],
     tbl_orders[Product],tbl_targeted_CustomerList[[#This Row],[Products]])</f>
        <v>20</v>
      </c>
      <c r="H134" s="3">
        <f>SUMIFS(
    tbl_orders[Purchased_Qty],
    tbl_orders[Facility], tbl_targeted_CustomerList[[#This Row],[Facility]],
    tbl_orders[Product], tbl_targeted_CustomerList[[#This Row],[Products]],
    tbl_orders[Year], "&lt;="&amp;$E$2-1
)</f>
        <v>20</v>
      </c>
      <c r="I134" s="3">
        <f>SUMIFS(
     tbl_orders[Qty_],
     tbl_orders[Facility], tbl_targeted_CustomerList[[#This Row],[Facility]],
     tbl_orders[Product],tbl_targeted_CustomerList[[#This Row],[Products]],
     tbl_orders[Year],"&lt;="&amp;$E$2-1
)</f>
        <v>20</v>
      </c>
      <c r="J134" s="60" t="str" cm="1">
        <f t="array" ref="J13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34" s="60" t="str" cm="1">
        <f t="array" ref="K13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34" s="60">
        <f>IFERROR(IF(
     tbl_targeted_CustomerList[[#This Row],[PYs Run Rate]]="-", tbl_targeted_CustomerList[[#This Row],[PYs Rec Qty]],  tbl_targeted_CustomerList[[#This Row],[My PYs Run Rate]]*$E$4
), "")</f>
        <v>20</v>
      </c>
      <c r="M134"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v>
      </c>
      <c r="N134" s="161">
        <v>100</v>
      </c>
      <c r="O134"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20</v>
      </c>
      <c r="P134" s="3">
        <f>SUMIFS(
     tbl_orders[Qty_],
     tbl_orders[Facility], tbl_targeted_CustomerList[[#This Row],[Facility]],
     tbl_orders[Product],tbl_targeted_CustomerList[[#This Row],[Products]],
     tbl_orders[Year],2024
)</f>
        <v>0</v>
      </c>
      <c r="Q134" s="196">
        <f>tbl_targeted_CustomerList[[#This Row],[2024 Achieved]]/tbl_targeted_CustomerList[[#This Row],[2024 Allocation]]</f>
        <v>0</v>
      </c>
      <c r="R134" s="106">
        <f>IF(tbl_targeted_CustomerList[[#This Row],[PYs Purc Qty]] = 0, "",
    _xlfn.MINIFS(tbl_orders[InvoiceDate],
        tbl_orders[Facility], tbl_targeted_CustomerList[[#This Row],[Facility]],
        tbl_orders[Product], tbl_targeted_CustomerList[[#This Row],[Products]])
)</f>
        <v>45103</v>
      </c>
      <c r="S134" s="106" cm="1">
        <f t="array" ref="S134">IF(
    tbl_targeted_CustomerList[[#This Row],[PYs Purc Qty]] = 0,
    "",
    MAX(
        IF(
            (YEAR(tbl_orders[InvoiceDate]) &lt;= $E$2-1) *
            (tbl_orders[Facility] = tbl_targeted_CustomerList[[#This Row],[Facility]]) *
            (tbl_orders[Product] = tbl_targeted_CustomerList[[#This Row],[Products]]),
            tbl_orders[InvoiceDate]
        )
    )
)</f>
        <v>45103</v>
      </c>
      <c r="T134" s="61">
        <f>IFERROR(tbl_targeted_CustomerList[[#This Row],[2024 Allocation]]/tbl_targeted_CustomerList[[#This Row],[PYs Rec Qty]]-1,"")</f>
        <v>4</v>
      </c>
      <c r="U134" s="61">
        <f>_xlfn.IFNA(
tbl_targeted_CustomerList[[#This Row],[2024 Allocation]]/INDEX(tbl_Territory_PlanSummary[2024 Target],MATCH(tbl_targeted_CustomerList[[#This Row],[Products]],tbl_Territory_PlanSummary[SKUs],0)),
"")</f>
        <v>1.1111111111111112E-2</v>
      </c>
      <c r="V134" s="61" t="str">
        <f>IF(
    tbl_targeted_CustomerList[[#This Row],[PYs Rec Qty]]=0,"Introduce",
    IF(tbl_targeted_CustomerList[[#This Row],[2024 Allocation]]&gt;tbl_targeted_CustomerList[[#This Row],[PYs Rec Qty]],"Grow", "Defend")
)</f>
        <v>Grow</v>
      </c>
      <c r="W134" s="60" t="str" cm="1">
        <f t="array" ref="W13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34" s="60" t="str" cm="1">
        <f t="array" ref="X13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34" s="241" cm="1">
        <f t="array" ref="Y134">IF(
    tbl_targeted_CustomerList[[#This Row],[Rec Total Qty]] = 0,
    "",
    MAX(
        IF(
            (tbl_orders[Facility] = tbl_targeted_CustomerList[[#This Row],[Facility]]) *
            (tbl_orders[Product] = tbl_targeted_CustomerList[[#This Row],[Products]]),
            tbl_orders[InvoiceDate]
        )
    )
)</f>
        <v>45103</v>
      </c>
      <c r="Z134" s="3" cm="1">
        <f t="array" ref="Z13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134" s="106" t="str">
        <f>IFERROR(tbl_targeted_CustomerList[[#This Row],[Last Purc Date]]+
ROUND(tbl_targeted_CustomerList[[#This Row],[Last Purchase Qty]]/tbl_targeted_CustomerList[[#This Row],[My Run Rate]]*30,0),"")</f>
        <v/>
      </c>
      <c r="AB134" s="2"/>
      <c r="AC134" s="2"/>
    </row>
    <row r="135" spans="1:29" x14ac:dyDescent="0.7">
      <c r="A135" s="2" t="str">
        <f>_xlfn.IFNA(INDEX(tbl_Customers[Facility Type], MATCH(tbl_targeted_CustomerList[[#This Row],[Facility]],tbl_Customers[Facility],0)),"")</f>
        <v>Retail Pharmacies</v>
      </c>
      <c r="B135" s="2" t="str">
        <f>_xlfn.IFNA(INDEX(tbl_Customers[Territory], MATCH(tbl_targeted_CustomerList[[#This Row],[Facility]],tbl_Customers[Facility],0)),"")</f>
        <v>Achimota_Dome_Kwabenya_Haatso</v>
      </c>
      <c r="C135" s="2">
        <f>SUBTOTAL(3,tbl_targeted_CustomerList[[#This Row],[Facility]])</f>
        <v>1</v>
      </c>
      <c r="D135" s="160" t="s">
        <v>294</v>
      </c>
      <c r="E135" s="160" t="s">
        <v>36</v>
      </c>
      <c r="F135" s="3">
        <f>SUMIFS(
     tbl_orders[Purchased_Qty],
     tbl_orders[Facility],tbl_targeted_CustomerList[[#This Row],[Facility]],
     tbl_orders[Product],tbl_targeted_CustomerList[[#This Row],[Products]])</f>
        <v>10</v>
      </c>
      <c r="G135" s="3">
        <f>SUMIFS(
     tbl_orders[Qty_],
     tbl_orders[Facility],tbl_targeted_CustomerList[[#This Row],[Facility]],
     tbl_orders[Product],tbl_targeted_CustomerList[[#This Row],[Products]])</f>
        <v>5</v>
      </c>
      <c r="H135" s="3">
        <f>SUMIFS(
    tbl_orders[Purchased_Qty],
    tbl_orders[Facility], tbl_targeted_CustomerList[[#This Row],[Facility]],
    tbl_orders[Product], tbl_targeted_CustomerList[[#This Row],[Products]],
    tbl_orders[Year], "&lt;="&amp;$E$2-1
)</f>
        <v>10</v>
      </c>
      <c r="I135" s="3">
        <f>SUMIFS(
     tbl_orders[Qty_],
     tbl_orders[Facility], tbl_targeted_CustomerList[[#This Row],[Facility]],
     tbl_orders[Product],tbl_targeted_CustomerList[[#This Row],[Products]],
     tbl_orders[Year],"&lt;="&amp;$E$2-1
)</f>
        <v>5</v>
      </c>
      <c r="J135" s="60" t="str" cm="1">
        <f t="array" ref="J13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35" s="60" t="str" cm="1">
        <f t="array" ref="K13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35" s="60">
        <f>IFERROR(IF(
     tbl_targeted_CustomerList[[#This Row],[PYs Run Rate]]="-", tbl_targeted_CustomerList[[#This Row],[PYs Rec Qty]],  tbl_targeted_CustomerList[[#This Row],[My PYs Run Rate]]*$E$4
), "")</f>
        <v>5</v>
      </c>
      <c r="M135"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v>
      </c>
      <c r="N135" s="161">
        <v>10</v>
      </c>
      <c r="O135"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v>
      </c>
      <c r="P135" s="3">
        <f>SUMIFS(
     tbl_orders[Qty_],
     tbl_orders[Facility], tbl_targeted_CustomerList[[#This Row],[Facility]],
     tbl_orders[Product],tbl_targeted_CustomerList[[#This Row],[Products]],
     tbl_orders[Year],2024
)</f>
        <v>0</v>
      </c>
      <c r="Q135" s="196">
        <f>tbl_targeted_CustomerList[[#This Row],[2024 Achieved]]/tbl_targeted_CustomerList[[#This Row],[2024 Allocation]]</f>
        <v>0</v>
      </c>
      <c r="R135" s="106">
        <f>IF(tbl_targeted_CustomerList[[#This Row],[PYs Purc Qty]] = 0, "",
    _xlfn.MINIFS(tbl_orders[InvoiceDate],
        tbl_orders[Facility], tbl_targeted_CustomerList[[#This Row],[Facility]],
        tbl_orders[Product], tbl_targeted_CustomerList[[#This Row],[Products]])
)</f>
        <v>45224</v>
      </c>
      <c r="S135" s="106" cm="1">
        <f t="array" ref="S135">IF(
    tbl_targeted_CustomerList[[#This Row],[PYs Purc Qty]] = 0,
    "",
    MAX(
        IF(
            (YEAR(tbl_orders[InvoiceDate]) &lt;= $E$2-1) *
            (tbl_orders[Facility] = tbl_targeted_CustomerList[[#This Row],[Facility]]) *
            (tbl_orders[Product] = tbl_targeted_CustomerList[[#This Row],[Products]]),
            tbl_orders[InvoiceDate]
        )
    )
)</f>
        <v>45224</v>
      </c>
      <c r="T135" s="61">
        <f>IFERROR(tbl_targeted_CustomerList[[#This Row],[2024 Allocation]]/tbl_targeted_CustomerList[[#This Row],[PYs Rec Qty]]-1,"")</f>
        <v>1</v>
      </c>
      <c r="U135" s="61">
        <f>_xlfn.IFNA(
tbl_targeted_CustomerList[[#This Row],[2024 Allocation]]/INDEX(tbl_Territory_PlanSummary[2024 Target],MATCH(tbl_targeted_CustomerList[[#This Row],[Products]],tbl_Territory_PlanSummary[SKUs],0)),
"")</f>
        <v>1.5151515151515152E-3</v>
      </c>
      <c r="V135" s="61" t="str">
        <f>IF(
    tbl_targeted_CustomerList[[#This Row],[PYs Rec Qty]]=0,"Introduce",
    IF(tbl_targeted_CustomerList[[#This Row],[2024 Allocation]]&gt;tbl_targeted_CustomerList[[#This Row],[PYs Rec Qty]],"Grow", "Defend")
)</f>
        <v>Grow</v>
      </c>
      <c r="W135" s="60" t="str" cm="1">
        <f t="array" ref="W13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35" s="60" t="str" cm="1">
        <f t="array" ref="X13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35" s="241" cm="1">
        <f t="array" ref="Y135">IF(
    tbl_targeted_CustomerList[[#This Row],[Rec Total Qty]] = 0,
    "",
    MAX(
        IF(
            (tbl_orders[Facility] = tbl_targeted_CustomerList[[#This Row],[Facility]]) *
            (tbl_orders[Product] = tbl_targeted_CustomerList[[#This Row],[Products]]),
            tbl_orders[InvoiceDate]
        )
    )
)</f>
        <v>45224</v>
      </c>
      <c r="Z135" s="3" cm="1">
        <f t="array" ref="Z13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135" s="106" t="str">
        <f>IFERROR(tbl_targeted_CustomerList[[#This Row],[Last Purc Date]]+
ROUND(tbl_targeted_CustomerList[[#This Row],[Last Purchase Qty]]/tbl_targeted_CustomerList[[#This Row],[My Run Rate]]*30,0),"")</f>
        <v/>
      </c>
      <c r="AB135" s="2"/>
      <c r="AC135" s="2"/>
    </row>
    <row r="136" spans="1:29" x14ac:dyDescent="0.7">
      <c r="A136" s="2" t="str">
        <f>_xlfn.IFNA(INDEX(tbl_Customers[Facility Type], MATCH(tbl_targeted_CustomerList[[#This Row],[Facility]],tbl_Customers[Facility],0)),"")</f>
        <v>Retail Pharmacies</v>
      </c>
      <c r="B136" s="2" t="str">
        <f>_xlfn.IFNA(INDEX(tbl_Customers[Territory], MATCH(tbl_targeted_CustomerList[[#This Row],[Facility]],tbl_Customers[Facility],0)),"")</f>
        <v>Achimota_Dome_Kwabenya_Haatso</v>
      </c>
      <c r="C136" s="2">
        <f>SUBTOTAL(3,tbl_targeted_CustomerList[[#This Row],[Facility]])</f>
        <v>1</v>
      </c>
      <c r="D136" s="160" t="s">
        <v>294</v>
      </c>
      <c r="E136" s="160" t="s">
        <v>102</v>
      </c>
      <c r="F136" s="3">
        <f>SUMIFS(
     tbl_orders[Purchased_Qty],
     tbl_orders[Facility],tbl_targeted_CustomerList[[#This Row],[Facility]],
     tbl_orders[Product],tbl_targeted_CustomerList[[#This Row],[Products]])</f>
        <v>12</v>
      </c>
      <c r="G136" s="3">
        <f>SUMIFS(
     tbl_orders[Qty_],
     tbl_orders[Facility],tbl_targeted_CustomerList[[#This Row],[Facility]],
     tbl_orders[Product],tbl_targeted_CustomerList[[#This Row],[Products]])</f>
        <v>6</v>
      </c>
      <c r="H136" s="3">
        <f>SUMIFS(
    tbl_orders[Purchased_Qty],
    tbl_orders[Facility], tbl_targeted_CustomerList[[#This Row],[Facility]],
    tbl_orders[Product], tbl_targeted_CustomerList[[#This Row],[Products]],
    tbl_orders[Year], "&lt;="&amp;$E$2-1
)</f>
        <v>12</v>
      </c>
      <c r="I136" s="3">
        <f>SUMIFS(
     tbl_orders[Qty_],
     tbl_orders[Facility], tbl_targeted_CustomerList[[#This Row],[Facility]],
     tbl_orders[Product],tbl_targeted_CustomerList[[#This Row],[Products]],
     tbl_orders[Year],"&lt;="&amp;$E$2-1
)</f>
        <v>6</v>
      </c>
      <c r="J136" s="60" t="str" cm="1">
        <f t="array" ref="J13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36" s="60" t="str" cm="1">
        <f t="array" ref="K13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36" s="60">
        <f>IFERROR(IF(
     tbl_targeted_CustomerList[[#This Row],[PYs Run Rate]]="-", tbl_targeted_CustomerList[[#This Row],[PYs Rec Qty]],  tbl_targeted_CustomerList[[#This Row],[My PYs Run Rate]]*$E$4
), "")</f>
        <v>6</v>
      </c>
      <c r="M136"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6</v>
      </c>
      <c r="N136" s="161">
        <v>30</v>
      </c>
      <c r="O136"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6</v>
      </c>
      <c r="P136" s="3">
        <f>SUMIFS(
     tbl_orders[Qty_],
     tbl_orders[Facility], tbl_targeted_CustomerList[[#This Row],[Facility]],
     tbl_orders[Product],tbl_targeted_CustomerList[[#This Row],[Products]],
     tbl_orders[Year],2024
)</f>
        <v>0</v>
      </c>
      <c r="Q136" s="196">
        <f>tbl_targeted_CustomerList[[#This Row],[2024 Achieved]]/tbl_targeted_CustomerList[[#This Row],[2024 Allocation]]</f>
        <v>0</v>
      </c>
      <c r="R136" s="106">
        <f>IF(tbl_targeted_CustomerList[[#This Row],[PYs Purc Qty]] = 0, "",
    _xlfn.MINIFS(tbl_orders[InvoiceDate],
        tbl_orders[Facility], tbl_targeted_CustomerList[[#This Row],[Facility]],
        tbl_orders[Product], tbl_targeted_CustomerList[[#This Row],[Products]])
)</f>
        <v>45224</v>
      </c>
      <c r="S136" s="106" cm="1">
        <f t="array" ref="S136">IF(
    tbl_targeted_CustomerList[[#This Row],[PYs Purc Qty]] = 0,
    "",
    MAX(
        IF(
            (YEAR(tbl_orders[InvoiceDate]) &lt;= $E$2-1) *
            (tbl_orders[Facility] = tbl_targeted_CustomerList[[#This Row],[Facility]]) *
            (tbl_orders[Product] = tbl_targeted_CustomerList[[#This Row],[Products]]),
            tbl_orders[InvoiceDate]
        )
    )
)</f>
        <v>45224</v>
      </c>
      <c r="T136" s="61">
        <f>IFERROR(tbl_targeted_CustomerList[[#This Row],[2024 Allocation]]/tbl_targeted_CustomerList[[#This Row],[PYs Rec Qty]]-1,"")</f>
        <v>4</v>
      </c>
      <c r="U136" s="61">
        <f>_xlfn.IFNA(
tbl_targeted_CustomerList[[#This Row],[2024 Allocation]]/INDEX(tbl_Territory_PlanSummary[2024 Target],MATCH(tbl_targeted_CustomerList[[#This Row],[Products]],tbl_Territory_PlanSummary[SKUs],0)),
"")</f>
        <v>3.3333333333333335E-3</v>
      </c>
      <c r="V136" s="61" t="str">
        <f>IF(
    tbl_targeted_CustomerList[[#This Row],[PYs Rec Qty]]=0,"Introduce",
    IF(tbl_targeted_CustomerList[[#This Row],[2024 Allocation]]&gt;tbl_targeted_CustomerList[[#This Row],[PYs Rec Qty]],"Grow", "Defend")
)</f>
        <v>Grow</v>
      </c>
      <c r="W136" s="60" t="str" cm="1">
        <f t="array" ref="W13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36" s="60" t="str" cm="1">
        <f t="array" ref="X13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36" s="241" cm="1">
        <f t="array" ref="Y136">IF(
    tbl_targeted_CustomerList[[#This Row],[Rec Total Qty]] = 0,
    "",
    MAX(
        IF(
            (tbl_orders[Facility] = tbl_targeted_CustomerList[[#This Row],[Facility]]) *
            (tbl_orders[Product] = tbl_targeted_CustomerList[[#This Row],[Products]]),
            tbl_orders[InvoiceDate]
        )
    )
)</f>
        <v>45224</v>
      </c>
      <c r="Z136" s="3" cm="1">
        <f t="array" ref="Z13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6</v>
      </c>
      <c r="AA136" s="106" t="str">
        <f>IFERROR(tbl_targeted_CustomerList[[#This Row],[Last Purc Date]]+
ROUND(tbl_targeted_CustomerList[[#This Row],[Last Purchase Qty]]/tbl_targeted_CustomerList[[#This Row],[My Run Rate]]*30,0),"")</f>
        <v/>
      </c>
      <c r="AB136" s="2"/>
      <c r="AC136" s="2"/>
    </row>
    <row r="137" spans="1:29" x14ac:dyDescent="0.7">
      <c r="A137" s="2" t="str">
        <f>_xlfn.IFNA(INDEX(tbl_Customers[Facility Type], MATCH(tbl_targeted_CustomerList[[#This Row],[Facility]],tbl_Customers[Facility],0)),"")</f>
        <v>Private Hospitals</v>
      </c>
      <c r="B137" s="2" t="str">
        <f>_xlfn.IFNA(INDEX(tbl_Customers[Territory], MATCH(tbl_targeted_CustomerList[[#This Row],[Facility]],tbl_Customers[Facility],0)),"")</f>
        <v>Tema - Main</v>
      </c>
      <c r="C137" s="2">
        <f>SUBTOTAL(3,tbl_targeted_CustomerList[[#This Row],[Facility]])</f>
        <v>1</v>
      </c>
      <c r="D137" s="160" t="s">
        <v>124</v>
      </c>
      <c r="E137" s="160" t="s">
        <v>102</v>
      </c>
      <c r="F137" s="3">
        <f>SUMIFS(
     tbl_orders[Purchased_Qty],
     tbl_orders[Facility],tbl_targeted_CustomerList[[#This Row],[Facility]],
     tbl_orders[Product],tbl_targeted_CustomerList[[#This Row],[Products]])</f>
        <v>5</v>
      </c>
      <c r="G137" s="3">
        <f>SUMIFS(
     tbl_orders[Qty_],
     tbl_orders[Facility],tbl_targeted_CustomerList[[#This Row],[Facility]],
     tbl_orders[Product],tbl_targeted_CustomerList[[#This Row],[Products]])</f>
        <v>5</v>
      </c>
      <c r="H137" s="3">
        <f>SUMIFS(
    tbl_orders[Purchased_Qty],
    tbl_orders[Facility], tbl_targeted_CustomerList[[#This Row],[Facility]],
    tbl_orders[Product], tbl_targeted_CustomerList[[#This Row],[Products]],
    tbl_orders[Year], "&lt;="&amp;$E$2-1
)</f>
        <v>5</v>
      </c>
      <c r="I137" s="3">
        <f>SUMIFS(
     tbl_orders[Qty_],
     tbl_orders[Facility], tbl_targeted_CustomerList[[#This Row],[Facility]],
     tbl_orders[Product],tbl_targeted_CustomerList[[#This Row],[Products]],
     tbl_orders[Year],"&lt;="&amp;$E$2-1
)</f>
        <v>5</v>
      </c>
      <c r="J137" s="60" t="str" cm="1">
        <f t="array" ref="J13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37" s="60" t="str" cm="1">
        <f t="array" ref="K13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37" s="60">
        <f>IFERROR(IF(
     tbl_targeted_CustomerList[[#This Row],[PYs Run Rate]]="-", tbl_targeted_CustomerList[[#This Row],[PYs Rec Qty]],  tbl_targeted_CustomerList[[#This Row],[My PYs Run Rate]]*$E$4
), "")</f>
        <v>5</v>
      </c>
      <c r="M13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v>
      </c>
      <c r="N137" s="161">
        <v>30</v>
      </c>
      <c r="O13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v>
      </c>
      <c r="P137" s="3">
        <f>SUMIFS(
     tbl_orders[Qty_],
     tbl_orders[Facility], tbl_targeted_CustomerList[[#This Row],[Facility]],
     tbl_orders[Product],tbl_targeted_CustomerList[[#This Row],[Products]],
     tbl_orders[Year],2024
)</f>
        <v>0</v>
      </c>
      <c r="Q137" s="196">
        <f>tbl_targeted_CustomerList[[#This Row],[2024 Achieved]]/tbl_targeted_CustomerList[[#This Row],[2024 Allocation]]</f>
        <v>0</v>
      </c>
      <c r="R137" s="106">
        <f>IF(tbl_targeted_CustomerList[[#This Row],[PYs Purc Qty]] = 0, "",
    _xlfn.MINIFS(tbl_orders[InvoiceDate],
        tbl_orders[Facility], tbl_targeted_CustomerList[[#This Row],[Facility]],
        tbl_orders[Product], tbl_targeted_CustomerList[[#This Row],[Products]])
)</f>
        <v>45120</v>
      </c>
      <c r="S137" s="106" cm="1">
        <f t="array" ref="S137">IF(
    tbl_targeted_CustomerList[[#This Row],[PYs Purc Qty]] = 0,
    "",
    MAX(
        IF(
            (YEAR(tbl_orders[InvoiceDate]) &lt;= $E$2-1) *
            (tbl_orders[Facility] = tbl_targeted_CustomerList[[#This Row],[Facility]]) *
            (tbl_orders[Product] = tbl_targeted_CustomerList[[#This Row],[Products]]),
            tbl_orders[InvoiceDate]
        )
    )
)</f>
        <v>45120</v>
      </c>
      <c r="T137" s="61">
        <f>IFERROR(tbl_targeted_CustomerList[[#This Row],[2024 Allocation]]/tbl_targeted_CustomerList[[#This Row],[PYs Rec Qty]]-1,"")</f>
        <v>5</v>
      </c>
      <c r="U137" s="61">
        <f>_xlfn.IFNA(
tbl_targeted_CustomerList[[#This Row],[2024 Allocation]]/INDEX(tbl_Territory_PlanSummary[2024 Target],MATCH(tbl_targeted_CustomerList[[#This Row],[Products]],tbl_Territory_PlanSummary[SKUs],0)),
"")</f>
        <v>3.3333333333333335E-3</v>
      </c>
      <c r="V137" s="61" t="str">
        <f>IF(
    tbl_targeted_CustomerList[[#This Row],[PYs Rec Qty]]=0,"Introduce",
    IF(tbl_targeted_CustomerList[[#This Row],[2024 Allocation]]&gt;tbl_targeted_CustomerList[[#This Row],[PYs Rec Qty]],"Grow", "Defend")
)</f>
        <v>Grow</v>
      </c>
      <c r="W137" s="60" t="str" cm="1">
        <f t="array" ref="W13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37" s="60" t="str" cm="1">
        <f t="array" ref="X13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37" s="241" cm="1">
        <f t="array" ref="Y137">IF(
    tbl_targeted_CustomerList[[#This Row],[Rec Total Qty]] = 0,
    "",
    MAX(
        IF(
            (tbl_orders[Facility] = tbl_targeted_CustomerList[[#This Row],[Facility]]) *
            (tbl_orders[Product] = tbl_targeted_CustomerList[[#This Row],[Products]]),
            tbl_orders[InvoiceDate]
        )
    )
)</f>
        <v>45120</v>
      </c>
      <c r="Z137" s="3" cm="1">
        <f t="array" ref="Z13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137" s="106" t="str">
        <f>IFERROR(tbl_targeted_CustomerList[[#This Row],[Last Purc Date]]+
ROUND(tbl_targeted_CustomerList[[#This Row],[Last Purchase Qty]]/tbl_targeted_CustomerList[[#This Row],[My Run Rate]]*30,0),"")</f>
        <v/>
      </c>
      <c r="AB137" s="2"/>
      <c r="AC137" s="2"/>
    </row>
    <row r="138" spans="1:29" x14ac:dyDescent="0.7">
      <c r="A138" s="2" t="str">
        <f>_xlfn.IFNA(INDEX(tbl_Customers[Facility Type], MATCH(tbl_targeted_CustomerList[[#This Row],[Facility]],tbl_Customers[Facility],0)),"")</f>
        <v>Public Hospitals</v>
      </c>
      <c r="B138" s="2" t="str">
        <f>_xlfn.IFNA(INDEX(tbl_Customers[Territory], MATCH(tbl_targeted_CustomerList[[#This Row],[Facility]],tbl_Customers[Facility],0)),"")</f>
        <v>_Out Station</v>
      </c>
      <c r="C138" s="2">
        <f>SUBTOTAL(3,tbl_targeted_CustomerList[[#This Row],[Facility]])</f>
        <v>1</v>
      </c>
      <c r="D138" s="160" t="s">
        <v>125</v>
      </c>
      <c r="E138" s="160" t="s">
        <v>102</v>
      </c>
      <c r="F138" s="3">
        <f>SUMIFS(
     tbl_orders[Purchased_Qty],
     tbl_orders[Facility],tbl_targeted_CustomerList[[#This Row],[Facility]],
     tbl_orders[Product],tbl_targeted_CustomerList[[#This Row],[Products]])</f>
        <v>60</v>
      </c>
      <c r="G138" s="3">
        <f>SUMIFS(
     tbl_orders[Qty_],
     tbl_orders[Facility],tbl_targeted_CustomerList[[#This Row],[Facility]],
     tbl_orders[Product],tbl_targeted_CustomerList[[#This Row],[Products]])</f>
        <v>60</v>
      </c>
      <c r="H138" s="3">
        <f>SUMIFS(
    tbl_orders[Purchased_Qty],
    tbl_orders[Facility], tbl_targeted_CustomerList[[#This Row],[Facility]],
    tbl_orders[Product], tbl_targeted_CustomerList[[#This Row],[Products]],
    tbl_orders[Year], "&lt;="&amp;$E$2-1
)</f>
        <v>60</v>
      </c>
      <c r="I138" s="3">
        <f>SUMIFS(
     tbl_orders[Qty_],
     tbl_orders[Facility], tbl_targeted_CustomerList[[#This Row],[Facility]],
     tbl_orders[Product],tbl_targeted_CustomerList[[#This Row],[Products]],
     tbl_orders[Year],"&lt;="&amp;$E$2-1
)</f>
        <v>60</v>
      </c>
      <c r="J138" s="60" t="str" cm="1">
        <f t="array" ref="J13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38" s="60" t="str" cm="1">
        <f t="array" ref="K13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38" s="60">
        <f>IFERROR(IF(
     tbl_targeted_CustomerList[[#This Row],[PYs Run Rate]]="-", tbl_targeted_CustomerList[[#This Row],[PYs Rec Qty]],  tbl_targeted_CustomerList[[#This Row],[My PYs Run Rate]]*$E$4
), "")</f>
        <v>60</v>
      </c>
      <c r="M13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60</v>
      </c>
      <c r="N138" s="161">
        <v>100</v>
      </c>
      <c r="O13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60</v>
      </c>
      <c r="P138" s="3">
        <f>SUMIFS(
     tbl_orders[Qty_],
     tbl_orders[Facility], tbl_targeted_CustomerList[[#This Row],[Facility]],
     tbl_orders[Product],tbl_targeted_CustomerList[[#This Row],[Products]],
     tbl_orders[Year],2024
)</f>
        <v>0</v>
      </c>
      <c r="Q138" s="196">
        <f>tbl_targeted_CustomerList[[#This Row],[2024 Achieved]]/tbl_targeted_CustomerList[[#This Row],[2024 Allocation]]</f>
        <v>0</v>
      </c>
      <c r="R138" s="106">
        <f>IF(tbl_targeted_CustomerList[[#This Row],[PYs Purc Qty]] = 0, "",
    _xlfn.MINIFS(tbl_orders[InvoiceDate],
        tbl_orders[Facility], tbl_targeted_CustomerList[[#This Row],[Facility]],
        tbl_orders[Product], tbl_targeted_CustomerList[[#This Row],[Products]])
)</f>
        <v>45204</v>
      </c>
      <c r="S138" s="106" cm="1">
        <f t="array" ref="S138">IF(
    tbl_targeted_CustomerList[[#This Row],[PYs Purc Qty]] = 0,
    "",
    MAX(
        IF(
            (YEAR(tbl_orders[InvoiceDate]) &lt;= $E$2-1) *
            (tbl_orders[Facility] = tbl_targeted_CustomerList[[#This Row],[Facility]]) *
            (tbl_orders[Product] = tbl_targeted_CustomerList[[#This Row],[Products]]),
            tbl_orders[InvoiceDate]
        )
    )
)</f>
        <v>45204</v>
      </c>
      <c r="T138" s="61">
        <f>IFERROR(tbl_targeted_CustomerList[[#This Row],[2024 Allocation]]/tbl_targeted_CustomerList[[#This Row],[PYs Rec Qty]]-1,"")</f>
        <v>0.66666666666666674</v>
      </c>
      <c r="U138" s="61">
        <f>_xlfn.IFNA(
tbl_targeted_CustomerList[[#This Row],[2024 Allocation]]/INDEX(tbl_Territory_PlanSummary[2024 Target],MATCH(tbl_targeted_CustomerList[[#This Row],[Products]],tbl_Territory_PlanSummary[SKUs],0)),
"")</f>
        <v>1.1111111111111112E-2</v>
      </c>
      <c r="V138" s="61" t="str">
        <f>IF(
    tbl_targeted_CustomerList[[#This Row],[PYs Rec Qty]]=0,"Introduce",
    IF(tbl_targeted_CustomerList[[#This Row],[2024 Allocation]]&gt;tbl_targeted_CustomerList[[#This Row],[PYs Rec Qty]],"Grow", "Defend")
)</f>
        <v>Grow</v>
      </c>
      <c r="W138" s="60" t="str" cm="1">
        <f t="array" ref="W13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38" s="60" t="str" cm="1">
        <f t="array" ref="X13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38" s="241" cm="1">
        <f t="array" ref="Y138">IF(
    tbl_targeted_CustomerList[[#This Row],[Rec Total Qty]] = 0,
    "",
    MAX(
        IF(
            (tbl_orders[Facility] = tbl_targeted_CustomerList[[#This Row],[Facility]]) *
            (tbl_orders[Product] = tbl_targeted_CustomerList[[#This Row],[Products]]),
            tbl_orders[InvoiceDate]
        )
    )
)</f>
        <v>45204</v>
      </c>
      <c r="Z138" s="3" cm="1">
        <f t="array" ref="Z13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60</v>
      </c>
      <c r="AA138" s="106" t="str">
        <f>IFERROR(tbl_targeted_CustomerList[[#This Row],[Last Purc Date]]+
ROUND(tbl_targeted_CustomerList[[#This Row],[Last Purchase Qty]]/tbl_targeted_CustomerList[[#This Row],[My Run Rate]]*30,0),"")</f>
        <v/>
      </c>
      <c r="AB138" s="2"/>
      <c r="AC138" s="2"/>
    </row>
    <row r="139" spans="1:29" x14ac:dyDescent="0.7">
      <c r="A139" s="2" t="str">
        <f>_xlfn.IFNA(INDEX(tbl_Customers[Facility Type], MATCH(tbl_targeted_CustomerList[[#This Row],[Facility]],tbl_Customers[Facility],0)),"")</f>
        <v>Public Hospitals</v>
      </c>
      <c r="B139" s="2" t="str">
        <f>_xlfn.IFNA(INDEX(tbl_Customers[Territory], MATCH(tbl_targeted_CustomerList[[#This Row],[Facility]],tbl_Customers[Facility],0)),"")</f>
        <v>_Out Station</v>
      </c>
      <c r="C139" s="2">
        <f>SUBTOTAL(3,tbl_targeted_CustomerList[[#This Row],[Facility]])</f>
        <v>1</v>
      </c>
      <c r="D139" s="160" t="s">
        <v>126</v>
      </c>
      <c r="E139" s="160" t="s">
        <v>36</v>
      </c>
      <c r="F139" s="3">
        <f>SUMIFS(
     tbl_orders[Purchased_Qty],
     tbl_orders[Facility],tbl_targeted_CustomerList[[#This Row],[Facility]],
     tbl_orders[Product],tbl_targeted_CustomerList[[#This Row],[Products]])</f>
        <v>60</v>
      </c>
      <c r="G139" s="3">
        <f>SUMIFS(
     tbl_orders[Qty_],
     tbl_orders[Facility],tbl_targeted_CustomerList[[#This Row],[Facility]],
     tbl_orders[Product],tbl_targeted_CustomerList[[#This Row],[Products]])</f>
        <v>60</v>
      </c>
      <c r="H139" s="3">
        <f>SUMIFS(
    tbl_orders[Purchased_Qty],
    tbl_orders[Facility], tbl_targeted_CustomerList[[#This Row],[Facility]],
    tbl_orders[Product], tbl_targeted_CustomerList[[#This Row],[Products]],
    tbl_orders[Year], "&lt;="&amp;$E$2-1
)</f>
        <v>60</v>
      </c>
      <c r="I139" s="3">
        <f>SUMIFS(
     tbl_orders[Qty_],
     tbl_orders[Facility], tbl_targeted_CustomerList[[#This Row],[Facility]],
     tbl_orders[Product],tbl_targeted_CustomerList[[#This Row],[Products]],
     tbl_orders[Year],"&lt;="&amp;$E$2-1
)</f>
        <v>60</v>
      </c>
      <c r="J139" s="60" t="str" cm="1">
        <f t="array" ref="J13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39" s="60" t="str" cm="1">
        <f t="array" ref="K13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39" s="60">
        <f>IFERROR(IF(
     tbl_targeted_CustomerList[[#This Row],[PYs Run Rate]]="-", tbl_targeted_CustomerList[[#This Row],[PYs Rec Qty]],  tbl_targeted_CustomerList[[#This Row],[My PYs Run Rate]]*$E$4
), "")</f>
        <v>60</v>
      </c>
      <c r="M13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60</v>
      </c>
      <c r="N139" s="161">
        <v>200</v>
      </c>
      <c r="O13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60</v>
      </c>
      <c r="P139" s="3">
        <f>SUMIFS(
     tbl_orders[Qty_],
     tbl_orders[Facility], tbl_targeted_CustomerList[[#This Row],[Facility]],
     tbl_orders[Product],tbl_targeted_CustomerList[[#This Row],[Products]],
     tbl_orders[Year],2024
)</f>
        <v>0</v>
      </c>
      <c r="Q139" s="196">
        <f>tbl_targeted_CustomerList[[#This Row],[2024 Achieved]]/tbl_targeted_CustomerList[[#This Row],[2024 Allocation]]</f>
        <v>0</v>
      </c>
      <c r="R139" s="106">
        <f>IF(tbl_targeted_CustomerList[[#This Row],[PYs Purc Qty]] = 0, "",
    _xlfn.MINIFS(tbl_orders[InvoiceDate],
        tbl_orders[Facility], tbl_targeted_CustomerList[[#This Row],[Facility]],
        tbl_orders[Product], tbl_targeted_CustomerList[[#This Row],[Products]])
)</f>
        <v>45237</v>
      </c>
      <c r="S139" s="106" cm="1">
        <f t="array" ref="S139">IF(
    tbl_targeted_CustomerList[[#This Row],[PYs Purc Qty]] = 0,
    "",
    MAX(
        IF(
            (YEAR(tbl_orders[InvoiceDate]) &lt;= $E$2-1) *
            (tbl_orders[Facility] = tbl_targeted_CustomerList[[#This Row],[Facility]]) *
            (tbl_orders[Product] = tbl_targeted_CustomerList[[#This Row],[Products]]),
            tbl_orders[InvoiceDate]
        )
    )
)</f>
        <v>45237</v>
      </c>
      <c r="T139" s="61">
        <f>IFERROR(tbl_targeted_CustomerList[[#This Row],[2024 Allocation]]/tbl_targeted_CustomerList[[#This Row],[PYs Rec Qty]]-1,"")</f>
        <v>2.3333333333333335</v>
      </c>
      <c r="U139" s="61">
        <f>_xlfn.IFNA(
tbl_targeted_CustomerList[[#This Row],[2024 Allocation]]/INDEX(tbl_Territory_PlanSummary[2024 Target],MATCH(tbl_targeted_CustomerList[[#This Row],[Products]],tbl_Territory_PlanSummary[SKUs],0)),
"")</f>
        <v>3.0303030303030304E-2</v>
      </c>
      <c r="V139" s="61" t="str">
        <f>IF(
    tbl_targeted_CustomerList[[#This Row],[PYs Rec Qty]]=0,"Introduce",
    IF(tbl_targeted_CustomerList[[#This Row],[2024 Allocation]]&gt;tbl_targeted_CustomerList[[#This Row],[PYs Rec Qty]],"Grow", "Defend")
)</f>
        <v>Grow</v>
      </c>
      <c r="W139" s="60" t="str" cm="1">
        <f t="array" ref="W13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39" s="60" t="str" cm="1">
        <f t="array" ref="X13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39" s="241" cm="1">
        <f t="array" ref="Y139">IF(
    tbl_targeted_CustomerList[[#This Row],[Rec Total Qty]] = 0,
    "",
    MAX(
        IF(
            (tbl_orders[Facility] = tbl_targeted_CustomerList[[#This Row],[Facility]]) *
            (tbl_orders[Product] = tbl_targeted_CustomerList[[#This Row],[Products]]),
            tbl_orders[InvoiceDate]
        )
    )
)</f>
        <v>45237</v>
      </c>
      <c r="Z139" s="3" cm="1">
        <f t="array" ref="Z13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60</v>
      </c>
      <c r="AA139" s="106" t="str">
        <f>IFERROR(tbl_targeted_CustomerList[[#This Row],[Last Purc Date]]+
ROUND(tbl_targeted_CustomerList[[#This Row],[Last Purchase Qty]]/tbl_targeted_CustomerList[[#This Row],[My Run Rate]]*30,0),"")</f>
        <v/>
      </c>
      <c r="AB139" s="2"/>
      <c r="AC139" s="2"/>
    </row>
    <row r="140" spans="1:29" x14ac:dyDescent="0.7">
      <c r="A140" s="2" t="str">
        <f>_xlfn.IFNA(INDEX(tbl_Customers[Facility Type], MATCH(tbl_targeted_CustomerList[[#This Row],[Facility]],tbl_Customers[Facility],0)),"")</f>
        <v>Private Hospitals</v>
      </c>
      <c r="B140" s="2" t="str">
        <f>_xlfn.IFNA(INDEX(tbl_Customers[Territory], MATCH(tbl_targeted_CustomerList[[#This Row],[Facility]],tbl_Customers[Facility],0)),"")</f>
        <v>Spintex_Sakumono</v>
      </c>
      <c r="C140" s="2">
        <f>SUBTOTAL(3,tbl_targeted_CustomerList[[#This Row],[Facility]])</f>
        <v>1</v>
      </c>
      <c r="D140" s="160" t="s">
        <v>127</v>
      </c>
      <c r="E140" s="160" t="s">
        <v>36</v>
      </c>
      <c r="F140" s="3">
        <f>SUMIFS(
     tbl_orders[Purchased_Qty],
     tbl_orders[Facility],tbl_targeted_CustomerList[[#This Row],[Facility]],
     tbl_orders[Product],tbl_targeted_CustomerList[[#This Row],[Products]])</f>
        <v>0</v>
      </c>
      <c r="G140" s="3">
        <f>SUMIFS(
     tbl_orders[Qty_],
     tbl_orders[Facility],tbl_targeted_CustomerList[[#This Row],[Facility]],
     tbl_orders[Product],tbl_targeted_CustomerList[[#This Row],[Products]])</f>
        <v>0</v>
      </c>
      <c r="H140" s="3">
        <f>SUMIFS(
    tbl_orders[Purchased_Qty],
    tbl_orders[Facility], tbl_targeted_CustomerList[[#This Row],[Facility]],
    tbl_orders[Product], tbl_targeted_CustomerList[[#This Row],[Products]],
    tbl_orders[Year], "&lt;="&amp;$E$2-1
)</f>
        <v>0</v>
      </c>
      <c r="I140" s="3">
        <f>SUMIFS(
     tbl_orders[Qty_],
     tbl_orders[Facility], tbl_targeted_CustomerList[[#This Row],[Facility]],
     tbl_orders[Product],tbl_targeted_CustomerList[[#This Row],[Products]],
     tbl_orders[Year],"&lt;="&amp;$E$2-1
)</f>
        <v>0</v>
      </c>
      <c r="J140" s="60" t="str" cm="1">
        <f t="array" ref="J14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40" s="60" t="str" cm="1">
        <f t="array" ref="K14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40" s="60" t="str">
        <f>IFERROR(IF(
     tbl_targeted_CustomerList[[#This Row],[PYs Run Rate]]="-", tbl_targeted_CustomerList[[#This Row],[PYs Rec Qty]],  tbl_targeted_CustomerList[[#This Row],[My PYs Run Rate]]*$E$4
), "")</f>
        <v/>
      </c>
      <c r="M140"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40" s="161">
        <v>100</v>
      </c>
      <c r="O140"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40" s="3">
        <f>SUMIFS(
     tbl_orders[Qty_],
     tbl_orders[Facility], tbl_targeted_CustomerList[[#This Row],[Facility]],
     tbl_orders[Product],tbl_targeted_CustomerList[[#This Row],[Products]],
     tbl_orders[Year],2024
)</f>
        <v>0</v>
      </c>
      <c r="Q140" s="196">
        <f>tbl_targeted_CustomerList[[#This Row],[2024 Achieved]]/tbl_targeted_CustomerList[[#This Row],[2024 Allocation]]</f>
        <v>0</v>
      </c>
      <c r="R140" s="106" t="str">
        <f>IF(tbl_targeted_CustomerList[[#This Row],[PYs Purc Qty]] = 0, "",
    _xlfn.MINIFS(tbl_orders[InvoiceDate],
        tbl_orders[Facility], tbl_targeted_CustomerList[[#This Row],[Facility]],
        tbl_orders[Product], tbl_targeted_CustomerList[[#This Row],[Products]])
)</f>
        <v/>
      </c>
      <c r="S140" s="106" t="str" cm="1">
        <f t="array" ref="S140">IF(
    tbl_targeted_CustomerList[[#This Row],[PYs Purc Qty]] = 0,
    "",
    MAX(
        IF(
            (YEAR(tbl_orders[InvoiceDate]) &lt;= $E$2-1) *
            (tbl_orders[Facility] = tbl_targeted_CustomerList[[#This Row],[Facility]]) *
            (tbl_orders[Product] = tbl_targeted_CustomerList[[#This Row],[Products]]),
            tbl_orders[InvoiceDate]
        )
    )
)</f>
        <v/>
      </c>
      <c r="T140" s="61" t="str">
        <f>IFERROR(tbl_targeted_CustomerList[[#This Row],[2024 Allocation]]/tbl_targeted_CustomerList[[#This Row],[PYs Rec Qty]]-1,"")</f>
        <v/>
      </c>
      <c r="U140" s="61">
        <f>_xlfn.IFNA(
tbl_targeted_CustomerList[[#This Row],[2024 Allocation]]/INDEX(tbl_Territory_PlanSummary[2024 Target],MATCH(tbl_targeted_CustomerList[[#This Row],[Products]],tbl_Territory_PlanSummary[SKUs],0)),
"")</f>
        <v>1.5151515151515152E-2</v>
      </c>
      <c r="V140" s="61" t="str">
        <f>IF(
    tbl_targeted_CustomerList[[#This Row],[PYs Rec Qty]]=0,"Introduce",
    IF(tbl_targeted_CustomerList[[#This Row],[2024 Allocation]]&gt;tbl_targeted_CustomerList[[#This Row],[PYs Rec Qty]],"Grow", "Defend")
)</f>
        <v>Introduce</v>
      </c>
      <c r="W140" s="60" t="str" cm="1">
        <f t="array" ref="W14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40" s="60" t="str" cm="1">
        <f t="array" ref="X14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40" s="241" t="str" cm="1">
        <f t="array" ref="Y140">IF(
    tbl_targeted_CustomerList[[#This Row],[Rec Total Qty]] = 0,
    "",
    MAX(
        IF(
            (tbl_orders[Facility] = tbl_targeted_CustomerList[[#This Row],[Facility]]) *
            (tbl_orders[Product] = tbl_targeted_CustomerList[[#This Row],[Products]]),
            tbl_orders[InvoiceDate]
        )
    )
)</f>
        <v/>
      </c>
      <c r="Z140" s="3" t="str" cm="1">
        <f t="array" ref="Z14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40" s="106" t="str">
        <f>IFERROR(tbl_targeted_CustomerList[[#This Row],[Last Purc Date]]+
ROUND(tbl_targeted_CustomerList[[#This Row],[Last Purchase Qty]]/tbl_targeted_CustomerList[[#This Row],[My Run Rate]]*30,0),"")</f>
        <v/>
      </c>
      <c r="AB140" s="2"/>
      <c r="AC140" s="2"/>
    </row>
    <row r="141" spans="1:29" x14ac:dyDescent="0.7">
      <c r="A141" s="2" t="str">
        <f>_xlfn.IFNA(INDEX(tbl_Customers[Facility Type], MATCH(tbl_targeted_CustomerList[[#This Row],[Facility]],tbl_Customers[Facility],0)),"")</f>
        <v>Private Hospitals</v>
      </c>
      <c r="B141" s="2" t="str">
        <f>_xlfn.IFNA(INDEX(tbl_Customers[Territory], MATCH(tbl_targeted_CustomerList[[#This Row],[Facility]],tbl_Customers[Facility],0)),"")</f>
        <v>Tema - Main</v>
      </c>
      <c r="C141" s="2">
        <f>SUBTOTAL(3,tbl_targeted_CustomerList[[#This Row],[Facility]])</f>
        <v>1</v>
      </c>
      <c r="D141" s="160" t="s">
        <v>128</v>
      </c>
      <c r="E141" s="160" t="s">
        <v>101</v>
      </c>
      <c r="F141" s="3">
        <f>SUMIFS(
     tbl_orders[Purchased_Qty],
     tbl_orders[Facility],tbl_targeted_CustomerList[[#This Row],[Facility]],
     tbl_orders[Product],tbl_targeted_CustomerList[[#This Row],[Products]])</f>
        <v>0</v>
      </c>
      <c r="G141" s="3">
        <f>SUMIFS(
     tbl_orders[Qty_],
     tbl_orders[Facility],tbl_targeted_CustomerList[[#This Row],[Facility]],
     tbl_orders[Product],tbl_targeted_CustomerList[[#This Row],[Products]])</f>
        <v>0</v>
      </c>
      <c r="H141" s="3">
        <f>SUMIFS(
    tbl_orders[Purchased_Qty],
    tbl_orders[Facility], tbl_targeted_CustomerList[[#This Row],[Facility]],
    tbl_orders[Product], tbl_targeted_CustomerList[[#This Row],[Products]],
    tbl_orders[Year], "&lt;="&amp;$E$2-1
)</f>
        <v>0</v>
      </c>
      <c r="I141" s="3">
        <f>SUMIFS(
     tbl_orders[Qty_],
     tbl_orders[Facility], tbl_targeted_CustomerList[[#This Row],[Facility]],
     tbl_orders[Product],tbl_targeted_CustomerList[[#This Row],[Products]],
     tbl_orders[Year],"&lt;="&amp;$E$2-1
)</f>
        <v>0</v>
      </c>
      <c r="J141" s="60" t="str" cm="1">
        <f t="array" ref="J14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41" s="60" t="str" cm="1">
        <f t="array" ref="K14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41" s="60" t="str">
        <f>IFERROR(IF(
     tbl_targeted_CustomerList[[#This Row],[PYs Run Rate]]="-", tbl_targeted_CustomerList[[#This Row],[PYs Rec Qty]],  tbl_targeted_CustomerList[[#This Row],[My PYs Run Rate]]*$E$4
), "")</f>
        <v/>
      </c>
      <c r="M141"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41" s="161">
        <v>50</v>
      </c>
      <c r="O141"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41" s="3">
        <f>SUMIFS(
     tbl_orders[Qty_],
     tbl_orders[Facility], tbl_targeted_CustomerList[[#This Row],[Facility]],
     tbl_orders[Product],tbl_targeted_CustomerList[[#This Row],[Products]],
     tbl_orders[Year],2024
)</f>
        <v>0</v>
      </c>
      <c r="Q141" s="196">
        <f>tbl_targeted_CustomerList[[#This Row],[2024 Achieved]]/tbl_targeted_CustomerList[[#This Row],[2024 Allocation]]</f>
        <v>0</v>
      </c>
      <c r="R141" s="106" t="str">
        <f>IF(tbl_targeted_CustomerList[[#This Row],[PYs Purc Qty]] = 0, "",
    _xlfn.MINIFS(tbl_orders[InvoiceDate],
        tbl_orders[Facility], tbl_targeted_CustomerList[[#This Row],[Facility]],
        tbl_orders[Product], tbl_targeted_CustomerList[[#This Row],[Products]])
)</f>
        <v/>
      </c>
      <c r="S141" s="106" t="str" cm="1">
        <f t="array" ref="S141">IF(
    tbl_targeted_CustomerList[[#This Row],[PYs Purc Qty]] = 0,
    "",
    MAX(
        IF(
            (YEAR(tbl_orders[InvoiceDate]) &lt;= $E$2-1) *
            (tbl_orders[Facility] = tbl_targeted_CustomerList[[#This Row],[Facility]]) *
            (tbl_orders[Product] = tbl_targeted_CustomerList[[#This Row],[Products]]),
            tbl_orders[InvoiceDate]
        )
    )
)</f>
        <v/>
      </c>
      <c r="T141" s="61" t="str">
        <f>IFERROR(tbl_targeted_CustomerList[[#This Row],[2024 Allocation]]/tbl_targeted_CustomerList[[#This Row],[PYs Rec Qty]]-1,"")</f>
        <v/>
      </c>
      <c r="U141" s="61">
        <f>_xlfn.IFNA(
tbl_targeted_CustomerList[[#This Row],[2024 Allocation]]/INDEX(tbl_Territory_PlanSummary[2024 Target],MATCH(tbl_targeted_CustomerList[[#This Row],[Products]],tbl_Territory_PlanSummary[SKUs],0)),
"")</f>
        <v>7.6875768757687576E-3</v>
      </c>
      <c r="V141" s="61" t="str">
        <f>IF(
    tbl_targeted_CustomerList[[#This Row],[PYs Rec Qty]]=0,"Introduce",
    IF(tbl_targeted_CustomerList[[#This Row],[2024 Allocation]]&gt;tbl_targeted_CustomerList[[#This Row],[PYs Rec Qty]],"Grow", "Defend")
)</f>
        <v>Introduce</v>
      </c>
      <c r="W141" s="60" t="str" cm="1">
        <f t="array" ref="W14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41" s="60" t="str" cm="1">
        <f t="array" ref="X14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41" s="241" t="str" cm="1">
        <f t="array" ref="Y141">IF(
    tbl_targeted_CustomerList[[#This Row],[Rec Total Qty]] = 0,
    "",
    MAX(
        IF(
            (tbl_orders[Facility] = tbl_targeted_CustomerList[[#This Row],[Facility]]) *
            (tbl_orders[Product] = tbl_targeted_CustomerList[[#This Row],[Products]]),
            tbl_orders[InvoiceDate]
        )
    )
)</f>
        <v/>
      </c>
      <c r="Z141" s="3" t="str" cm="1">
        <f t="array" ref="Z14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41" s="106" t="str">
        <f>IFERROR(tbl_targeted_CustomerList[[#This Row],[Last Purc Date]]+
ROUND(tbl_targeted_CustomerList[[#This Row],[Last Purchase Qty]]/tbl_targeted_CustomerList[[#This Row],[My Run Rate]]*30,0),"")</f>
        <v/>
      </c>
      <c r="AB141" s="2"/>
      <c r="AC141" s="2"/>
    </row>
    <row r="142" spans="1:29" x14ac:dyDescent="0.7">
      <c r="A142" s="2" t="str">
        <f>_xlfn.IFNA(INDEX(tbl_Customers[Facility Type], MATCH(tbl_targeted_CustomerList[[#This Row],[Facility]],tbl_Customers[Facility],0)),"")</f>
        <v>Private Hospitals</v>
      </c>
      <c r="B142" s="2" t="str">
        <f>_xlfn.IFNA(INDEX(tbl_Customers[Territory], MATCH(tbl_targeted_CustomerList[[#This Row],[Facility]],tbl_Customers[Facility],0)),"")</f>
        <v>Tema - Main</v>
      </c>
      <c r="C142" s="2">
        <f>SUBTOTAL(3,tbl_targeted_CustomerList[[#This Row],[Facility]])</f>
        <v>1</v>
      </c>
      <c r="D142" s="160" t="s">
        <v>128</v>
      </c>
      <c r="E142" s="160" t="s">
        <v>102</v>
      </c>
      <c r="F142" s="3">
        <f>SUMIFS(
     tbl_orders[Purchased_Qty],
     tbl_orders[Facility],tbl_targeted_CustomerList[[#This Row],[Facility]],
     tbl_orders[Product],tbl_targeted_CustomerList[[#This Row],[Products]])</f>
        <v>0</v>
      </c>
      <c r="G142" s="3">
        <f>SUMIFS(
     tbl_orders[Qty_],
     tbl_orders[Facility],tbl_targeted_CustomerList[[#This Row],[Facility]],
     tbl_orders[Product],tbl_targeted_CustomerList[[#This Row],[Products]])</f>
        <v>0</v>
      </c>
      <c r="H142" s="3">
        <f>SUMIFS(
    tbl_orders[Purchased_Qty],
    tbl_orders[Facility], tbl_targeted_CustomerList[[#This Row],[Facility]],
    tbl_orders[Product], tbl_targeted_CustomerList[[#This Row],[Products]],
    tbl_orders[Year], "&lt;="&amp;$E$2-1
)</f>
        <v>0</v>
      </c>
      <c r="I142" s="3">
        <f>SUMIFS(
     tbl_orders[Qty_],
     tbl_orders[Facility], tbl_targeted_CustomerList[[#This Row],[Facility]],
     tbl_orders[Product],tbl_targeted_CustomerList[[#This Row],[Products]],
     tbl_orders[Year],"&lt;="&amp;$E$2-1
)</f>
        <v>0</v>
      </c>
      <c r="J142" s="60" t="str" cm="1">
        <f t="array" ref="J14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42" s="60" t="str" cm="1">
        <f t="array" ref="K14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42" s="60" t="str">
        <f>IFERROR(IF(
     tbl_targeted_CustomerList[[#This Row],[PYs Run Rate]]="-", tbl_targeted_CustomerList[[#This Row],[PYs Rec Qty]],  tbl_targeted_CustomerList[[#This Row],[My PYs Run Rate]]*$E$4
), "")</f>
        <v/>
      </c>
      <c r="M142"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42" s="161">
        <v>50</v>
      </c>
      <c r="O142"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42" s="3">
        <f>SUMIFS(
     tbl_orders[Qty_],
     tbl_orders[Facility], tbl_targeted_CustomerList[[#This Row],[Facility]],
     tbl_orders[Product],tbl_targeted_CustomerList[[#This Row],[Products]],
     tbl_orders[Year],2024
)</f>
        <v>0</v>
      </c>
      <c r="Q142" s="196">
        <f>tbl_targeted_CustomerList[[#This Row],[2024 Achieved]]/tbl_targeted_CustomerList[[#This Row],[2024 Allocation]]</f>
        <v>0</v>
      </c>
      <c r="R142" s="106" t="str">
        <f>IF(tbl_targeted_CustomerList[[#This Row],[PYs Purc Qty]] = 0, "",
    _xlfn.MINIFS(tbl_orders[InvoiceDate],
        tbl_orders[Facility], tbl_targeted_CustomerList[[#This Row],[Facility]],
        tbl_orders[Product], tbl_targeted_CustomerList[[#This Row],[Products]])
)</f>
        <v/>
      </c>
      <c r="S142" s="106" t="str" cm="1">
        <f t="array" ref="S142">IF(
    tbl_targeted_CustomerList[[#This Row],[PYs Purc Qty]] = 0,
    "",
    MAX(
        IF(
            (YEAR(tbl_orders[InvoiceDate]) &lt;= $E$2-1) *
            (tbl_orders[Facility] = tbl_targeted_CustomerList[[#This Row],[Facility]]) *
            (tbl_orders[Product] = tbl_targeted_CustomerList[[#This Row],[Products]]),
            tbl_orders[InvoiceDate]
        )
    )
)</f>
        <v/>
      </c>
      <c r="T142" s="61" t="str">
        <f>IFERROR(tbl_targeted_CustomerList[[#This Row],[2024 Allocation]]/tbl_targeted_CustomerList[[#This Row],[PYs Rec Qty]]-1,"")</f>
        <v/>
      </c>
      <c r="U142" s="61">
        <f>_xlfn.IFNA(
tbl_targeted_CustomerList[[#This Row],[2024 Allocation]]/INDEX(tbl_Territory_PlanSummary[2024 Target],MATCH(tbl_targeted_CustomerList[[#This Row],[Products]],tbl_Territory_PlanSummary[SKUs],0)),
"")</f>
        <v>5.5555555555555558E-3</v>
      </c>
      <c r="V142" s="61" t="str">
        <f>IF(
    tbl_targeted_CustomerList[[#This Row],[PYs Rec Qty]]=0,"Introduce",
    IF(tbl_targeted_CustomerList[[#This Row],[2024 Allocation]]&gt;tbl_targeted_CustomerList[[#This Row],[PYs Rec Qty]],"Grow", "Defend")
)</f>
        <v>Introduce</v>
      </c>
      <c r="W142" s="60" t="str" cm="1">
        <f t="array" ref="W14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42" s="60" t="str" cm="1">
        <f t="array" ref="X14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42" s="241" t="str" cm="1">
        <f t="array" ref="Y142">IF(
    tbl_targeted_CustomerList[[#This Row],[Rec Total Qty]] = 0,
    "",
    MAX(
        IF(
            (tbl_orders[Facility] = tbl_targeted_CustomerList[[#This Row],[Facility]]) *
            (tbl_orders[Product] = tbl_targeted_CustomerList[[#This Row],[Products]]),
            tbl_orders[InvoiceDate]
        )
    )
)</f>
        <v/>
      </c>
      <c r="Z142" s="3" t="str" cm="1">
        <f t="array" ref="Z14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42" s="106" t="str">
        <f>IFERROR(tbl_targeted_CustomerList[[#This Row],[Last Purc Date]]+
ROUND(tbl_targeted_CustomerList[[#This Row],[Last Purchase Qty]]/tbl_targeted_CustomerList[[#This Row],[My Run Rate]]*30,0),"")</f>
        <v/>
      </c>
      <c r="AB142" s="2"/>
      <c r="AC142" s="2"/>
    </row>
    <row r="143" spans="1:29" x14ac:dyDescent="0.7">
      <c r="A143" s="2" t="str">
        <f>_xlfn.IFNA(INDEX(tbl_Customers[Facility Type], MATCH(tbl_targeted_CustomerList[[#This Row],[Facility]],tbl_Customers[Facility],0)),"")</f>
        <v>Private Hospitals</v>
      </c>
      <c r="B143" s="2" t="str">
        <f>_xlfn.IFNA(INDEX(tbl_Customers[Territory], MATCH(tbl_targeted_CustomerList[[#This Row],[Facility]],tbl_Customers[Facility],0)),"")</f>
        <v>Spintex_Sakumono</v>
      </c>
      <c r="C143" s="2">
        <f>SUBTOTAL(3,tbl_targeted_CustomerList[[#This Row],[Facility]])</f>
        <v>1</v>
      </c>
      <c r="D143" s="160" t="s">
        <v>129</v>
      </c>
      <c r="E143" s="160" t="s">
        <v>36</v>
      </c>
      <c r="F143" s="3">
        <f>SUMIFS(
     tbl_orders[Purchased_Qty],
     tbl_orders[Facility],tbl_targeted_CustomerList[[#This Row],[Facility]],
     tbl_orders[Product],tbl_targeted_CustomerList[[#This Row],[Products]])</f>
        <v>0</v>
      </c>
      <c r="G143" s="3">
        <f>SUMIFS(
     tbl_orders[Qty_],
     tbl_orders[Facility],tbl_targeted_CustomerList[[#This Row],[Facility]],
     tbl_orders[Product],tbl_targeted_CustomerList[[#This Row],[Products]])</f>
        <v>0</v>
      </c>
      <c r="H143" s="3">
        <f>SUMIFS(
    tbl_orders[Purchased_Qty],
    tbl_orders[Facility], tbl_targeted_CustomerList[[#This Row],[Facility]],
    tbl_orders[Product], tbl_targeted_CustomerList[[#This Row],[Products]],
    tbl_orders[Year], "&lt;="&amp;$E$2-1
)</f>
        <v>0</v>
      </c>
      <c r="I143" s="3">
        <f>SUMIFS(
     tbl_orders[Qty_],
     tbl_orders[Facility], tbl_targeted_CustomerList[[#This Row],[Facility]],
     tbl_orders[Product],tbl_targeted_CustomerList[[#This Row],[Products]],
     tbl_orders[Year],"&lt;="&amp;$E$2-1
)</f>
        <v>0</v>
      </c>
      <c r="J143" s="60" t="str" cm="1">
        <f t="array" ref="J14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43" s="60" t="str" cm="1">
        <f t="array" ref="K14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43" s="60" t="str">
        <f>IFERROR(IF(
     tbl_targeted_CustomerList[[#This Row],[PYs Run Rate]]="-", tbl_targeted_CustomerList[[#This Row],[PYs Rec Qty]],  tbl_targeted_CustomerList[[#This Row],[My PYs Run Rate]]*$E$4
), "")</f>
        <v/>
      </c>
      <c r="M143"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43" s="161">
        <v>50</v>
      </c>
      <c r="O143"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43" s="3">
        <f>SUMIFS(
     tbl_orders[Qty_],
     tbl_orders[Facility], tbl_targeted_CustomerList[[#This Row],[Facility]],
     tbl_orders[Product],tbl_targeted_CustomerList[[#This Row],[Products]],
     tbl_orders[Year],2024
)</f>
        <v>0</v>
      </c>
      <c r="Q143" s="196">
        <f>tbl_targeted_CustomerList[[#This Row],[2024 Achieved]]/tbl_targeted_CustomerList[[#This Row],[2024 Allocation]]</f>
        <v>0</v>
      </c>
      <c r="R143" s="106" t="str">
        <f>IF(tbl_targeted_CustomerList[[#This Row],[PYs Purc Qty]] = 0, "",
    _xlfn.MINIFS(tbl_orders[InvoiceDate],
        tbl_orders[Facility], tbl_targeted_CustomerList[[#This Row],[Facility]],
        tbl_orders[Product], tbl_targeted_CustomerList[[#This Row],[Products]])
)</f>
        <v/>
      </c>
      <c r="S143" s="106" t="str" cm="1">
        <f t="array" ref="S143">IF(
    tbl_targeted_CustomerList[[#This Row],[PYs Purc Qty]] = 0,
    "",
    MAX(
        IF(
            (YEAR(tbl_orders[InvoiceDate]) &lt;= $E$2-1) *
            (tbl_orders[Facility] = tbl_targeted_CustomerList[[#This Row],[Facility]]) *
            (tbl_orders[Product] = tbl_targeted_CustomerList[[#This Row],[Products]]),
            tbl_orders[InvoiceDate]
        )
    )
)</f>
        <v/>
      </c>
      <c r="T143" s="61" t="str">
        <f>IFERROR(tbl_targeted_CustomerList[[#This Row],[2024 Allocation]]/tbl_targeted_CustomerList[[#This Row],[PYs Rec Qty]]-1,"")</f>
        <v/>
      </c>
      <c r="U143" s="61">
        <f>_xlfn.IFNA(
tbl_targeted_CustomerList[[#This Row],[2024 Allocation]]/INDEX(tbl_Territory_PlanSummary[2024 Target],MATCH(tbl_targeted_CustomerList[[#This Row],[Products]],tbl_Territory_PlanSummary[SKUs],0)),
"")</f>
        <v>7.575757575757576E-3</v>
      </c>
      <c r="V143" s="61" t="str">
        <f>IF(
    tbl_targeted_CustomerList[[#This Row],[PYs Rec Qty]]=0,"Introduce",
    IF(tbl_targeted_CustomerList[[#This Row],[2024 Allocation]]&gt;tbl_targeted_CustomerList[[#This Row],[PYs Rec Qty]],"Grow", "Defend")
)</f>
        <v>Introduce</v>
      </c>
      <c r="W143" s="60" t="str" cm="1">
        <f t="array" ref="W14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43" s="60" t="str" cm="1">
        <f t="array" ref="X14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43" s="241" t="str" cm="1">
        <f t="array" ref="Y143">IF(
    tbl_targeted_CustomerList[[#This Row],[Rec Total Qty]] = 0,
    "",
    MAX(
        IF(
            (tbl_orders[Facility] = tbl_targeted_CustomerList[[#This Row],[Facility]]) *
            (tbl_orders[Product] = tbl_targeted_CustomerList[[#This Row],[Products]]),
            tbl_orders[InvoiceDate]
        )
    )
)</f>
        <v/>
      </c>
      <c r="Z143" s="3" t="str" cm="1">
        <f t="array" ref="Z14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43" s="106" t="str">
        <f>IFERROR(tbl_targeted_CustomerList[[#This Row],[Last Purc Date]]+
ROUND(tbl_targeted_CustomerList[[#This Row],[Last Purchase Qty]]/tbl_targeted_CustomerList[[#This Row],[My Run Rate]]*30,0),"")</f>
        <v/>
      </c>
      <c r="AB143" s="2"/>
      <c r="AC143" s="2"/>
    </row>
    <row r="144" spans="1:29" x14ac:dyDescent="0.7">
      <c r="A144" s="2" t="str">
        <f>_xlfn.IFNA(INDEX(tbl_Customers[Facility Type], MATCH(tbl_targeted_CustomerList[[#This Row],[Facility]],tbl_Customers[Facility],0)),"")</f>
        <v>Private Hospitals</v>
      </c>
      <c r="B144" s="2" t="str">
        <f>_xlfn.IFNA(INDEX(tbl_Customers[Territory], MATCH(tbl_targeted_CustomerList[[#This Row],[Facility]],tbl_Customers[Facility],0)),"")</f>
        <v>Spintex_Sakumono</v>
      </c>
      <c r="C144" s="2">
        <f>SUBTOTAL(3,tbl_targeted_CustomerList[[#This Row],[Facility]])</f>
        <v>1</v>
      </c>
      <c r="D144" s="160" t="s">
        <v>129</v>
      </c>
      <c r="E144" s="160" t="s">
        <v>100</v>
      </c>
      <c r="F144" s="3">
        <f>SUMIFS(
     tbl_orders[Purchased_Qty],
     tbl_orders[Facility],tbl_targeted_CustomerList[[#This Row],[Facility]],
     tbl_orders[Product],tbl_targeted_CustomerList[[#This Row],[Products]])</f>
        <v>0</v>
      </c>
      <c r="G144" s="3">
        <f>SUMIFS(
     tbl_orders[Qty_],
     tbl_orders[Facility],tbl_targeted_CustomerList[[#This Row],[Facility]],
     tbl_orders[Product],tbl_targeted_CustomerList[[#This Row],[Products]])</f>
        <v>0</v>
      </c>
      <c r="H144" s="3">
        <f>SUMIFS(
    tbl_orders[Purchased_Qty],
    tbl_orders[Facility], tbl_targeted_CustomerList[[#This Row],[Facility]],
    tbl_orders[Product], tbl_targeted_CustomerList[[#This Row],[Products]],
    tbl_orders[Year], "&lt;="&amp;$E$2-1
)</f>
        <v>0</v>
      </c>
      <c r="I144" s="3">
        <f>SUMIFS(
     tbl_orders[Qty_],
     tbl_orders[Facility], tbl_targeted_CustomerList[[#This Row],[Facility]],
     tbl_orders[Product],tbl_targeted_CustomerList[[#This Row],[Products]],
     tbl_orders[Year],"&lt;="&amp;$E$2-1
)</f>
        <v>0</v>
      </c>
      <c r="J144" s="60" t="str" cm="1">
        <f t="array" ref="J14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44" s="60" t="str" cm="1">
        <f t="array" ref="K14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44" s="60" t="str">
        <f>IFERROR(IF(
     tbl_targeted_CustomerList[[#This Row],[PYs Run Rate]]="-", tbl_targeted_CustomerList[[#This Row],[PYs Rec Qty]],  tbl_targeted_CustomerList[[#This Row],[My PYs Run Rate]]*$E$4
), "")</f>
        <v/>
      </c>
      <c r="M144"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44" s="161">
        <v>30</v>
      </c>
      <c r="O144"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44" s="3">
        <f>SUMIFS(
     tbl_orders[Qty_],
     tbl_orders[Facility], tbl_targeted_CustomerList[[#This Row],[Facility]],
     tbl_orders[Product],tbl_targeted_CustomerList[[#This Row],[Products]],
     tbl_orders[Year],2024
)</f>
        <v>0</v>
      </c>
      <c r="Q144" s="196">
        <f>tbl_targeted_CustomerList[[#This Row],[2024 Achieved]]/tbl_targeted_CustomerList[[#This Row],[2024 Allocation]]</f>
        <v>0</v>
      </c>
      <c r="R144" s="106" t="str">
        <f>IF(tbl_targeted_CustomerList[[#This Row],[PYs Purc Qty]] = 0, "",
    _xlfn.MINIFS(tbl_orders[InvoiceDate],
        tbl_orders[Facility], tbl_targeted_CustomerList[[#This Row],[Facility]],
        tbl_orders[Product], tbl_targeted_CustomerList[[#This Row],[Products]])
)</f>
        <v/>
      </c>
      <c r="S144" s="106" t="str" cm="1">
        <f t="array" ref="S144">IF(
    tbl_targeted_CustomerList[[#This Row],[PYs Purc Qty]] = 0,
    "",
    MAX(
        IF(
            (YEAR(tbl_orders[InvoiceDate]) &lt;= $E$2-1) *
            (tbl_orders[Facility] = tbl_targeted_CustomerList[[#This Row],[Facility]]) *
            (tbl_orders[Product] = tbl_targeted_CustomerList[[#This Row],[Products]]),
            tbl_orders[InvoiceDate]
        )
    )
)</f>
        <v/>
      </c>
      <c r="T144" s="61" t="str">
        <f>IFERROR(tbl_targeted_CustomerList[[#This Row],[2024 Allocation]]/tbl_targeted_CustomerList[[#This Row],[PYs Rec Qty]]-1,"")</f>
        <v/>
      </c>
      <c r="U144" s="61">
        <f>_xlfn.IFNA(
tbl_targeted_CustomerList[[#This Row],[2024 Allocation]]/INDEX(tbl_Territory_PlanSummary[2024 Target],MATCH(tbl_targeted_CustomerList[[#This Row],[Products]],tbl_Territory_PlanSummary[SKUs],0)),
"")</f>
        <v>1.0683760683760684E-2</v>
      </c>
      <c r="V144" s="61" t="str">
        <f>IF(
    tbl_targeted_CustomerList[[#This Row],[PYs Rec Qty]]=0,"Introduce",
    IF(tbl_targeted_CustomerList[[#This Row],[2024 Allocation]]&gt;tbl_targeted_CustomerList[[#This Row],[PYs Rec Qty]],"Grow", "Defend")
)</f>
        <v>Introduce</v>
      </c>
      <c r="W144" s="60" t="str" cm="1">
        <f t="array" ref="W14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44" s="60" t="str" cm="1">
        <f t="array" ref="X14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44" s="241" t="str" cm="1">
        <f t="array" ref="Y144">IF(
    tbl_targeted_CustomerList[[#This Row],[Rec Total Qty]] = 0,
    "",
    MAX(
        IF(
            (tbl_orders[Facility] = tbl_targeted_CustomerList[[#This Row],[Facility]]) *
            (tbl_orders[Product] = tbl_targeted_CustomerList[[#This Row],[Products]]),
            tbl_orders[InvoiceDate]
        )
    )
)</f>
        <v/>
      </c>
      <c r="Z144" s="3" t="str" cm="1">
        <f t="array" ref="Z14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44" s="106" t="str">
        <f>IFERROR(tbl_targeted_CustomerList[[#This Row],[Last Purc Date]]+
ROUND(tbl_targeted_CustomerList[[#This Row],[Last Purchase Qty]]/tbl_targeted_CustomerList[[#This Row],[My Run Rate]]*30,0),"")</f>
        <v/>
      </c>
      <c r="AB144" s="2"/>
      <c r="AC144" s="2"/>
    </row>
    <row r="145" spans="1:29" x14ac:dyDescent="0.7">
      <c r="A145" s="2" t="str">
        <f>_xlfn.IFNA(INDEX(tbl_Customers[Facility Type], MATCH(tbl_targeted_CustomerList[[#This Row],[Facility]],tbl_Customers[Facility],0)),"")</f>
        <v>Wholesale Pharmacies</v>
      </c>
      <c r="B145" s="2" t="str">
        <f>_xlfn.IFNA(INDEX(tbl_Customers[Territory], MATCH(tbl_targeted_CustomerList[[#This Row],[Facility]],tbl_Customers[Facility],0)),"")</f>
        <v>Teshie_Nungua</v>
      </c>
      <c r="C145" s="2">
        <f>SUBTOTAL(3,tbl_targeted_CustomerList[[#This Row],[Facility]])</f>
        <v>1</v>
      </c>
      <c r="D145" s="160" t="s">
        <v>200</v>
      </c>
      <c r="E145" s="160" t="s">
        <v>102</v>
      </c>
      <c r="F145" s="3">
        <f>SUMIFS(
     tbl_orders[Purchased_Qty],
     tbl_orders[Facility],tbl_targeted_CustomerList[[#This Row],[Facility]],
     tbl_orders[Product],tbl_targeted_CustomerList[[#This Row],[Products]])</f>
        <v>0</v>
      </c>
      <c r="G145" s="3">
        <f>SUMIFS(
     tbl_orders[Qty_],
     tbl_orders[Facility],tbl_targeted_CustomerList[[#This Row],[Facility]],
     tbl_orders[Product],tbl_targeted_CustomerList[[#This Row],[Products]])</f>
        <v>0</v>
      </c>
      <c r="H145" s="3">
        <f>SUMIFS(
    tbl_orders[Purchased_Qty],
    tbl_orders[Facility], tbl_targeted_CustomerList[[#This Row],[Facility]],
    tbl_orders[Product], tbl_targeted_CustomerList[[#This Row],[Products]],
    tbl_orders[Year], "&lt;="&amp;$E$2-1
)</f>
        <v>0</v>
      </c>
      <c r="I145" s="3">
        <f>SUMIFS(
     tbl_orders[Qty_],
     tbl_orders[Facility], tbl_targeted_CustomerList[[#This Row],[Facility]],
     tbl_orders[Product],tbl_targeted_CustomerList[[#This Row],[Products]],
     tbl_orders[Year],"&lt;="&amp;$E$2-1
)</f>
        <v>0</v>
      </c>
      <c r="J145" s="60" t="str" cm="1">
        <f t="array" ref="J14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45" s="60" t="str" cm="1">
        <f t="array" ref="K14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45" s="60" t="str">
        <f>IFERROR(IF(
     tbl_targeted_CustomerList[[#This Row],[PYs Run Rate]]="-", tbl_targeted_CustomerList[[#This Row],[PYs Rec Qty]],  tbl_targeted_CustomerList[[#This Row],[My PYs Run Rate]]*$E$4
), "")</f>
        <v/>
      </c>
      <c r="M145"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45" s="161">
        <v>100</v>
      </c>
      <c r="O145"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45" s="3">
        <f>SUMIFS(
     tbl_orders[Qty_],
     tbl_orders[Facility], tbl_targeted_CustomerList[[#This Row],[Facility]],
     tbl_orders[Product],tbl_targeted_CustomerList[[#This Row],[Products]],
     tbl_orders[Year],2024
)</f>
        <v>0</v>
      </c>
      <c r="Q145" s="196">
        <f>tbl_targeted_CustomerList[[#This Row],[2024 Achieved]]/tbl_targeted_CustomerList[[#This Row],[2024 Allocation]]</f>
        <v>0</v>
      </c>
      <c r="R145" s="106" t="str">
        <f>IF(tbl_targeted_CustomerList[[#This Row],[PYs Purc Qty]] = 0, "",
    _xlfn.MINIFS(tbl_orders[InvoiceDate],
        tbl_orders[Facility], tbl_targeted_CustomerList[[#This Row],[Facility]],
        tbl_orders[Product], tbl_targeted_CustomerList[[#This Row],[Products]])
)</f>
        <v/>
      </c>
      <c r="S145" s="106" t="str" cm="1">
        <f t="array" ref="S145">IF(
    tbl_targeted_CustomerList[[#This Row],[PYs Purc Qty]] = 0,
    "",
    MAX(
        IF(
            (YEAR(tbl_orders[InvoiceDate]) &lt;= $E$2-1) *
            (tbl_orders[Facility] = tbl_targeted_CustomerList[[#This Row],[Facility]]) *
            (tbl_orders[Product] = tbl_targeted_CustomerList[[#This Row],[Products]]),
            tbl_orders[InvoiceDate]
        )
    )
)</f>
        <v/>
      </c>
      <c r="T145" s="61" t="str">
        <f>IFERROR(tbl_targeted_CustomerList[[#This Row],[2024 Allocation]]/tbl_targeted_CustomerList[[#This Row],[PYs Rec Qty]]-1,"")</f>
        <v/>
      </c>
      <c r="U145" s="61">
        <f>_xlfn.IFNA(
tbl_targeted_CustomerList[[#This Row],[2024 Allocation]]/INDEX(tbl_Territory_PlanSummary[2024 Target],MATCH(tbl_targeted_CustomerList[[#This Row],[Products]],tbl_Territory_PlanSummary[SKUs],0)),
"")</f>
        <v>1.1111111111111112E-2</v>
      </c>
      <c r="V145" s="61" t="str">
        <f>IF(
    tbl_targeted_CustomerList[[#This Row],[PYs Rec Qty]]=0,"Introduce",
    IF(tbl_targeted_CustomerList[[#This Row],[2024 Allocation]]&gt;tbl_targeted_CustomerList[[#This Row],[PYs Rec Qty]],"Grow", "Defend")
)</f>
        <v>Introduce</v>
      </c>
      <c r="W145" s="60" t="str" cm="1">
        <f t="array" ref="W14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45" s="60" t="str" cm="1">
        <f t="array" ref="X14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45" s="241" t="str" cm="1">
        <f t="array" ref="Y145">IF(
    tbl_targeted_CustomerList[[#This Row],[Rec Total Qty]] = 0,
    "",
    MAX(
        IF(
            (tbl_orders[Facility] = tbl_targeted_CustomerList[[#This Row],[Facility]]) *
            (tbl_orders[Product] = tbl_targeted_CustomerList[[#This Row],[Products]]),
            tbl_orders[InvoiceDate]
        )
    )
)</f>
        <v/>
      </c>
      <c r="Z145" s="3" t="str" cm="1">
        <f t="array" ref="Z14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45" s="106" t="str">
        <f>IFERROR(tbl_targeted_CustomerList[[#This Row],[Last Purc Date]]+
ROUND(tbl_targeted_CustomerList[[#This Row],[Last Purchase Qty]]/tbl_targeted_CustomerList[[#This Row],[My Run Rate]]*30,0),"")</f>
        <v/>
      </c>
      <c r="AB145" s="2"/>
      <c r="AC145" s="2"/>
    </row>
    <row r="146" spans="1:29" x14ac:dyDescent="0.7">
      <c r="A146" s="2" t="str">
        <f>_xlfn.IFNA(INDEX(tbl_Customers[Facility Type], MATCH(tbl_targeted_CustomerList[[#This Row],[Facility]],tbl_Customers[Facility],0)),"")</f>
        <v>Public Hospitals</v>
      </c>
      <c r="B146" s="2" t="str">
        <f>_xlfn.IFNA(INDEX(tbl_Customers[Territory], MATCH(tbl_targeted_CustomerList[[#This Row],[Facility]],tbl_Customers[Facility],0)),"")</f>
        <v>_Out Station</v>
      </c>
      <c r="C146" s="2">
        <f>SUBTOTAL(3,tbl_targeted_CustomerList[[#This Row],[Facility]])</f>
        <v>1</v>
      </c>
      <c r="D146" s="160" t="s">
        <v>130</v>
      </c>
      <c r="E146" s="160" t="s">
        <v>36</v>
      </c>
      <c r="F146" s="3">
        <f>SUMIFS(
     tbl_orders[Purchased_Qty],
     tbl_orders[Facility],tbl_targeted_CustomerList[[#This Row],[Facility]],
     tbl_orders[Product],tbl_targeted_CustomerList[[#This Row],[Products]])</f>
        <v>0</v>
      </c>
      <c r="G146" s="3">
        <f>SUMIFS(
     tbl_orders[Qty_],
     tbl_orders[Facility],tbl_targeted_CustomerList[[#This Row],[Facility]],
     tbl_orders[Product],tbl_targeted_CustomerList[[#This Row],[Products]])</f>
        <v>0</v>
      </c>
      <c r="H146" s="3">
        <f>SUMIFS(
    tbl_orders[Purchased_Qty],
    tbl_orders[Facility], tbl_targeted_CustomerList[[#This Row],[Facility]],
    tbl_orders[Product], tbl_targeted_CustomerList[[#This Row],[Products]],
    tbl_orders[Year], "&lt;="&amp;$E$2-1
)</f>
        <v>0</v>
      </c>
      <c r="I146" s="3">
        <f>SUMIFS(
     tbl_orders[Qty_],
     tbl_orders[Facility], tbl_targeted_CustomerList[[#This Row],[Facility]],
     tbl_orders[Product],tbl_targeted_CustomerList[[#This Row],[Products]],
     tbl_orders[Year],"&lt;="&amp;$E$2-1
)</f>
        <v>0</v>
      </c>
      <c r="J146" s="60" t="str" cm="1">
        <f t="array" ref="J14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46" s="60" t="str" cm="1">
        <f t="array" ref="K14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46" s="60" t="str">
        <f>IFERROR(IF(
     tbl_targeted_CustomerList[[#This Row],[PYs Run Rate]]="-", tbl_targeted_CustomerList[[#This Row],[PYs Rec Qty]],  tbl_targeted_CustomerList[[#This Row],[My PYs Run Rate]]*$E$4
), "")</f>
        <v/>
      </c>
      <c r="M146"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46" s="161">
        <v>100</v>
      </c>
      <c r="O146"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46" s="3">
        <f>SUMIFS(
     tbl_orders[Qty_],
     tbl_orders[Facility], tbl_targeted_CustomerList[[#This Row],[Facility]],
     tbl_orders[Product],tbl_targeted_CustomerList[[#This Row],[Products]],
     tbl_orders[Year],2024
)</f>
        <v>0</v>
      </c>
      <c r="Q146" s="196">
        <f>tbl_targeted_CustomerList[[#This Row],[2024 Achieved]]/tbl_targeted_CustomerList[[#This Row],[2024 Allocation]]</f>
        <v>0</v>
      </c>
      <c r="R146" s="106" t="str">
        <f>IF(tbl_targeted_CustomerList[[#This Row],[PYs Purc Qty]] = 0, "",
    _xlfn.MINIFS(tbl_orders[InvoiceDate],
        tbl_orders[Facility], tbl_targeted_CustomerList[[#This Row],[Facility]],
        tbl_orders[Product], tbl_targeted_CustomerList[[#This Row],[Products]])
)</f>
        <v/>
      </c>
      <c r="S146" s="106" t="str" cm="1">
        <f t="array" ref="S146">IF(
    tbl_targeted_CustomerList[[#This Row],[PYs Purc Qty]] = 0,
    "",
    MAX(
        IF(
            (YEAR(tbl_orders[InvoiceDate]) &lt;= $E$2-1) *
            (tbl_orders[Facility] = tbl_targeted_CustomerList[[#This Row],[Facility]]) *
            (tbl_orders[Product] = tbl_targeted_CustomerList[[#This Row],[Products]]),
            tbl_orders[InvoiceDate]
        )
    )
)</f>
        <v/>
      </c>
      <c r="T146" s="61" t="str">
        <f>IFERROR(tbl_targeted_CustomerList[[#This Row],[2024 Allocation]]/tbl_targeted_CustomerList[[#This Row],[PYs Rec Qty]]-1,"")</f>
        <v/>
      </c>
      <c r="U146" s="61">
        <f>_xlfn.IFNA(
tbl_targeted_CustomerList[[#This Row],[2024 Allocation]]/INDEX(tbl_Territory_PlanSummary[2024 Target],MATCH(tbl_targeted_CustomerList[[#This Row],[Products]],tbl_Territory_PlanSummary[SKUs],0)),
"")</f>
        <v>1.5151515151515152E-2</v>
      </c>
      <c r="V146" s="61" t="str">
        <f>IF(
    tbl_targeted_CustomerList[[#This Row],[PYs Rec Qty]]=0,"Introduce",
    IF(tbl_targeted_CustomerList[[#This Row],[2024 Allocation]]&gt;tbl_targeted_CustomerList[[#This Row],[PYs Rec Qty]],"Grow", "Defend")
)</f>
        <v>Introduce</v>
      </c>
      <c r="W146" s="60" t="str" cm="1">
        <f t="array" ref="W14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46" s="60" t="str" cm="1">
        <f t="array" ref="X14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46" s="241" t="str" cm="1">
        <f t="array" ref="Y146">IF(
    tbl_targeted_CustomerList[[#This Row],[Rec Total Qty]] = 0,
    "",
    MAX(
        IF(
            (tbl_orders[Facility] = tbl_targeted_CustomerList[[#This Row],[Facility]]) *
            (tbl_orders[Product] = tbl_targeted_CustomerList[[#This Row],[Products]]),
            tbl_orders[InvoiceDate]
        )
    )
)</f>
        <v/>
      </c>
      <c r="Z146" s="3" t="str" cm="1">
        <f t="array" ref="Z14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46" s="106" t="str">
        <f>IFERROR(tbl_targeted_CustomerList[[#This Row],[Last Purc Date]]+
ROUND(tbl_targeted_CustomerList[[#This Row],[Last Purchase Qty]]/tbl_targeted_CustomerList[[#This Row],[My Run Rate]]*30,0),"")</f>
        <v/>
      </c>
      <c r="AB146" s="2"/>
      <c r="AC146" s="2"/>
    </row>
    <row r="147" spans="1:29" x14ac:dyDescent="0.7">
      <c r="A147" s="2" t="str">
        <f>_xlfn.IFNA(INDEX(tbl_Customers[Facility Type], MATCH(tbl_targeted_CustomerList[[#This Row],[Facility]],tbl_Customers[Facility],0)),"")</f>
        <v>Public Hospitals</v>
      </c>
      <c r="B147" s="2" t="str">
        <f>_xlfn.IFNA(INDEX(tbl_Customers[Territory], MATCH(tbl_targeted_CustomerList[[#This Row],[Facility]],tbl_Customers[Facility],0)),"")</f>
        <v>_Out Station</v>
      </c>
      <c r="C147" s="2">
        <f>SUBTOTAL(3,tbl_targeted_CustomerList[[#This Row],[Facility]])</f>
        <v>1</v>
      </c>
      <c r="D147" s="160" t="s">
        <v>130</v>
      </c>
      <c r="E147" s="160" t="s">
        <v>102</v>
      </c>
      <c r="F147" s="3">
        <f>SUMIFS(
     tbl_orders[Purchased_Qty],
     tbl_orders[Facility],tbl_targeted_CustomerList[[#This Row],[Facility]],
     tbl_orders[Product],tbl_targeted_CustomerList[[#This Row],[Products]])</f>
        <v>0</v>
      </c>
      <c r="G147" s="3">
        <f>SUMIFS(
     tbl_orders[Qty_],
     tbl_orders[Facility],tbl_targeted_CustomerList[[#This Row],[Facility]],
     tbl_orders[Product],tbl_targeted_CustomerList[[#This Row],[Products]])</f>
        <v>0</v>
      </c>
      <c r="H147" s="3">
        <f>SUMIFS(
    tbl_orders[Purchased_Qty],
    tbl_orders[Facility], tbl_targeted_CustomerList[[#This Row],[Facility]],
    tbl_orders[Product], tbl_targeted_CustomerList[[#This Row],[Products]],
    tbl_orders[Year], "&lt;="&amp;$E$2-1
)</f>
        <v>0</v>
      </c>
      <c r="I147" s="3">
        <f>SUMIFS(
     tbl_orders[Qty_],
     tbl_orders[Facility], tbl_targeted_CustomerList[[#This Row],[Facility]],
     tbl_orders[Product],tbl_targeted_CustomerList[[#This Row],[Products]],
     tbl_orders[Year],"&lt;="&amp;$E$2-1
)</f>
        <v>0</v>
      </c>
      <c r="J147" s="60" t="str" cm="1">
        <f t="array" ref="J14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47" s="60" t="str" cm="1">
        <f t="array" ref="K14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47" s="60" t="str">
        <f>IFERROR(IF(
     tbl_targeted_CustomerList[[#This Row],[PYs Run Rate]]="-", tbl_targeted_CustomerList[[#This Row],[PYs Rec Qty]],  tbl_targeted_CustomerList[[#This Row],[My PYs Run Rate]]*$E$4
), "")</f>
        <v/>
      </c>
      <c r="M147"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47" s="161">
        <v>200</v>
      </c>
      <c r="O147"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47" s="3">
        <f>SUMIFS(
     tbl_orders[Qty_],
     tbl_orders[Facility], tbl_targeted_CustomerList[[#This Row],[Facility]],
     tbl_orders[Product],tbl_targeted_CustomerList[[#This Row],[Products]],
     tbl_orders[Year],2024
)</f>
        <v>0</v>
      </c>
      <c r="Q147" s="196">
        <f>tbl_targeted_CustomerList[[#This Row],[2024 Achieved]]/tbl_targeted_CustomerList[[#This Row],[2024 Allocation]]</f>
        <v>0</v>
      </c>
      <c r="R147" s="106" t="str">
        <f>IF(tbl_targeted_CustomerList[[#This Row],[PYs Purc Qty]] = 0, "",
    _xlfn.MINIFS(tbl_orders[InvoiceDate],
        tbl_orders[Facility], tbl_targeted_CustomerList[[#This Row],[Facility]],
        tbl_orders[Product], tbl_targeted_CustomerList[[#This Row],[Products]])
)</f>
        <v/>
      </c>
      <c r="S147" s="106" t="str" cm="1">
        <f t="array" ref="S147">IF(
    tbl_targeted_CustomerList[[#This Row],[PYs Purc Qty]] = 0,
    "",
    MAX(
        IF(
            (YEAR(tbl_orders[InvoiceDate]) &lt;= $E$2-1) *
            (tbl_orders[Facility] = tbl_targeted_CustomerList[[#This Row],[Facility]]) *
            (tbl_orders[Product] = tbl_targeted_CustomerList[[#This Row],[Products]]),
            tbl_orders[InvoiceDate]
        )
    )
)</f>
        <v/>
      </c>
      <c r="T147" s="61" t="str">
        <f>IFERROR(tbl_targeted_CustomerList[[#This Row],[2024 Allocation]]/tbl_targeted_CustomerList[[#This Row],[PYs Rec Qty]]-1,"")</f>
        <v/>
      </c>
      <c r="U147" s="61">
        <f>_xlfn.IFNA(
tbl_targeted_CustomerList[[#This Row],[2024 Allocation]]/INDEX(tbl_Territory_PlanSummary[2024 Target],MATCH(tbl_targeted_CustomerList[[#This Row],[Products]],tbl_Territory_PlanSummary[SKUs],0)),
"")</f>
        <v>2.2222222222222223E-2</v>
      </c>
      <c r="V147" s="61" t="str">
        <f>IF(
    tbl_targeted_CustomerList[[#This Row],[PYs Rec Qty]]=0,"Introduce",
    IF(tbl_targeted_CustomerList[[#This Row],[2024 Allocation]]&gt;tbl_targeted_CustomerList[[#This Row],[PYs Rec Qty]],"Grow", "Defend")
)</f>
        <v>Introduce</v>
      </c>
      <c r="W147" s="60" t="str" cm="1">
        <f t="array" ref="W14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47" s="60" t="str" cm="1">
        <f t="array" ref="X14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47" s="241" t="str" cm="1">
        <f t="array" ref="Y147">IF(
    tbl_targeted_CustomerList[[#This Row],[Rec Total Qty]] = 0,
    "",
    MAX(
        IF(
            (tbl_orders[Facility] = tbl_targeted_CustomerList[[#This Row],[Facility]]) *
            (tbl_orders[Product] = tbl_targeted_CustomerList[[#This Row],[Products]]),
            tbl_orders[InvoiceDate]
        )
    )
)</f>
        <v/>
      </c>
      <c r="Z147" s="3" t="str" cm="1">
        <f t="array" ref="Z14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47" s="106" t="str">
        <f>IFERROR(tbl_targeted_CustomerList[[#This Row],[Last Purc Date]]+
ROUND(tbl_targeted_CustomerList[[#This Row],[Last Purchase Qty]]/tbl_targeted_CustomerList[[#This Row],[My Run Rate]]*30,0),"")</f>
        <v/>
      </c>
      <c r="AB147" s="2"/>
      <c r="AC147" s="2"/>
    </row>
    <row r="148" spans="1:29" x14ac:dyDescent="0.7">
      <c r="A148" s="2" t="str">
        <f>_xlfn.IFNA(INDEX(tbl_Customers[Facility Type], MATCH(tbl_targeted_CustomerList[[#This Row],[Facility]],tbl_Customers[Facility],0)),"")</f>
        <v>Private Hospitals</v>
      </c>
      <c r="B148" s="2" t="str">
        <f>_xlfn.IFNA(INDEX(tbl_Customers[Territory], MATCH(tbl_targeted_CustomerList[[#This Row],[Facility]],tbl_Customers[Facility],0)),"")</f>
        <v>_Out Station</v>
      </c>
      <c r="C148" s="2">
        <f>SUBTOTAL(3,tbl_targeted_CustomerList[[#This Row],[Facility]])</f>
        <v>1</v>
      </c>
      <c r="D148" s="160" t="s">
        <v>131</v>
      </c>
      <c r="E148" s="160" t="s">
        <v>36</v>
      </c>
      <c r="F148" s="3">
        <f>SUMIFS(
     tbl_orders[Purchased_Qty],
     tbl_orders[Facility],tbl_targeted_CustomerList[[#This Row],[Facility]],
     tbl_orders[Product],tbl_targeted_CustomerList[[#This Row],[Products]])</f>
        <v>360</v>
      </c>
      <c r="G148" s="3">
        <f>SUMIFS(
     tbl_orders[Qty_],
     tbl_orders[Facility],tbl_targeted_CustomerList[[#This Row],[Facility]],
     tbl_orders[Product],tbl_targeted_CustomerList[[#This Row],[Products]])</f>
        <v>360</v>
      </c>
      <c r="H148" s="3">
        <f>SUMIFS(
    tbl_orders[Purchased_Qty],
    tbl_orders[Facility], tbl_targeted_CustomerList[[#This Row],[Facility]],
    tbl_orders[Product], tbl_targeted_CustomerList[[#This Row],[Products]],
    tbl_orders[Year], "&lt;="&amp;$E$2-1
)</f>
        <v>360</v>
      </c>
      <c r="I148" s="3">
        <f>SUMIFS(
     tbl_orders[Qty_],
     tbl_orders[Facility], tbl_targeted_CustomerList[[#This Row],[Facility]],
     tbl_orders[Product],tbl_targeted_CustomerList[[#This Row],[Products]],
     tbl_orders[Year],"&lt;="&amp;$E$2-1
)</f>
        <v>360</v>
      </c>
      <c r="J148" s="60" t="str" cm="1">
        <f t="array" ref="J14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48" s="60" t="str" cm="1">
        <f t="array" ref="K14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48" s="60">
        <f>IFERROR(IF(
     tbl_targeted_CustomerList[[#This Row],[PYs Run Rate]]="-", tbl_targeted_CustomerList[[#This Row],[PYs Rec Qty]],  tbl_targeted_CustomerList[[#This Row],[My PYs Run Rate]]*$E$4
), "")</f>
        <v>360</v>
      </c>
      <c r="M14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360</v>
      </c>
      <c r="N148" s="161">
        <v>100</v>
      </c>
      <c r="O14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360</v>
      </c>
      <c r="P148" s="3">
        <f>SUMIFS(
     tbl_orders[Qty_],
     tbl_orders[Facility], tbl_targeted_CustomerList[[#This Row],[Facility]],
     tbl_orders[Product],tbl_targeted_CustomerList[[#This Row],[Products]],
     tbl_orders[Year],2024
)</f>
        <v>0</v>
      </c>
      <c r="Q148" s="196">
        <f>tbl_targeted_CustomerList[[#This Row],[2024 Achieved]]/tbl_targeted_CustomerList[[#This Row],[2024 Allocation]]</f>
        <v>0</v>
      </c>
      <c r="R148" s="106">
        <f>IF(tbl_targeted_CustomerList[[#This Row],[PYs Purc Qty]] = 0, "",
    _xlfn.MINIFS(tbl_orders[InvoiceDate],
        tbl_orders[Facility], tbl_targeted_CustomerList[[#This Row],[Facility]],
        tbl_orders[Product], tbl_targeted_CustomerList[[#This Row],[Products]])
)</f>
        <v>45047</v>
      </c>
      <c r="S148" s="106" cm="1">
        <f t="array" ref="S148">IF(
    tbl_targeted_CustomerList[[#This Row],[PYs Purc Qty]] = 0,
    "",
    MAX(
        IF(
            (YEAR(tbl_orders[InvoiceDate]) &lt;= $E$2-1) *
            (tbl_orders[Facility] = tbl_targeted_CustomerList[[#This Row],[Facility]]) *
            (tbl_orders[Product] = tbl_targeted_CustomerList[[#This Row],[Products]]),
            tbl_orders[InvoiceDate]
        )
    )
)</f>
        <v>45047</v>
      </c>
      <c r="T148" s="61">
        <f>IFERROR(tbl_targeted_CustomerList[[#This Row],[2024 Allocation]]/tbl_targeted_CustomerList[[#This Row],[PYs Rec Qty]]-1,"")</f>
        <v>-0.72222222222222221</v>
      </c>
      <c r="U148" s="61">
        <f>_xlfn.IFNA(
tbl_targeted_CustomerList[[#This Row],[2024 Allocation]]/INDEX(tbl_Territory_PlanSummary[2024 Target],MATCH(tbl_targeted_CustomerList[[#This Row],[Products]],tbl_Territory_PlanSummary[SKUs],0)),
"")</f>
        <v>1.5151515151515152E-2</v>
      </c>
      <c r="V148" s="61" t="str">
        <f>IF(
    tbl_targeted_CustomerList[[#This Row],[PYs Rec Qty]]=0,"Introduce",
    IF(tbl_targeted_CustomerList[[#This Row],[2024 Allocation]]&gt;tbl_targeted_CustomerList[[#This Row],[PYs Rec Qty]],"Grow", "Defend")
)</f>
        <v>Defend</v>
      </c>
      <c r="W148" s="60" t="str" cm="1">
        <f t="array" ref="W14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48" s="60" t="str" cm="1">
        <f t="array" ref="X14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48" s="241" cm="1">
        <f t="array" ref="Y148">IF(
    tbl_targeted_CustomerList[[#This Row],[Rec Total Qty]] = 0,
    "",
    MAX(
        IF(
            (tbl_orders[Facility] = tbl_targeted_CustomerList[[#This Row],[Facility]]) *
            (tbl_orders[Product] = tbl_targeted_CustomerList[[#This Row],[Products]]),
            tbl_orders[InvoiceDate]
        )
    )
)</f>
        <v>45047</v>
      </c>
      <c r="Z148" s="3" cm="1">
        <f t="array" ref="Z14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360</v>
      </c>
      <c r="AA148" s="106" t="str">
        <f>IFERROR(tbl_targeted_CustomerList[[#This Row],[Last Purc Date]]+
ROUND(tbl_targeted_CustomerList[[#This Row],[Last Purchase Qty]]/tbl_targeted_CustomerList[[#This Row],[My Run Rate]]*30,0),"")</f>
        <v/>
      </c>
      <c r="AB148" s="2"/>
      <c r="AC148" s="2"/>
    </row>
    <row r="149" spans="1:29" x14ac:dyDescent="0.7">
      <c r="A149" s="2" t="str">
        <f>_xlfn.IFNA(INDEX(tbl_Customers[Facility Type], MATCH(tbl_targeted_CustomerList[[#This Row],[Facility]],tbl_Customers[Facility],0)),"")</f>
        <v>Private Hospitals</v>
      </c>
      <c r="B149" s="2" t="str">
        <f>_xlfn.IFNA(INDEX(tbl_Customers[Territory], MATCH(tbl_targeted_CustomerList[[#This Row],[Facility]],tbl_Customers[Facility],0)),"")</f>
        <v>Tema - Main</v>
      </c>
      <c r="C149" s="2">
        <f>SUBTOTAL(3,tbl_targeted_CustomerList[[#This Row],[Facility]])</f>
        <v>1</v>
      </c>
      <c r="D149" s="160" t="s">
        <v>133</v>
      </c>
      <c r="E149" s="160" t="s">
        <v>100</v>
      </c>
      <c r="F149" s="3">
        <f>SUMIFS(
     tbl_orders[Purchased_Qty],
     tbl_orders[Facility],tbl_targeted_CustomerList[[#This Row],[Facility]],
     tbl_orders[Product],tbl_targeted_CustomerList[[#This Row],[Products]])</f>
        <v>0</v>
      </c>
      <c r="G149" s="3">
        <f>SUMIFS(
     tbl_orders[Qty_],
     tbl_orders[Facility],tbl_targeted_CustomerList[[#This Row],[Facility]],
     tbl_orders[Product],tbl_targeted_CustomerList[[#This Row],[Products]])</f>
        <v>0</v>
      </c>
      <c r="H149" s="3">
        <f>SUMIFS(
    tbl_orders[Purchased_Qty],
    tbl_orders[Facility], tbl_targeted_CustomerList[[#This Row],[Facility]],
    tbl_orders[Product], tbl_targeted_CustomerList[[#This Row],[Products]],
    tbl_orders[Year], "&lt;="&amp;$E$2-1
)</f>
        <v>0</v>
      </c>
      <c r="I149" s="3">
        <f>SUMIFS(
     tbl_orders[Qty_],
     tbl_orders[Facility], tbl_targeted_CustomerList[[#This Row],[Facility]],
     tbl_orders[Product],tbl_targeted_CustomerList[[#This Row],[Products]],
     tbl_orders[Year],"&lt;="&amp;$E$2-1
)</f>
        <v>0</v>
      </c>
      <c r="J149" s="60" t="str" cm="1">
        <f t="array" ref="J14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49" s="60" t="str" cm="1">
        <f t="array" ref="K14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49" s="60" t="str">
        <f>IFERROR(IF(
     tbl_targeted_CustomerList[[#This Row],[PYs Run Rate]]="-", tbl_targeted_CustomerList[[#This Row],[PYs Rec Qty]],  tbl_targeted_CustomerList[[#This Row],[My PYs Run Rate]]*$E$4
), "")</f>
        <v/>
      </c>
      <c r="M149"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49" s="161">
        <v>20</v>
      </c>
      <c r="O149"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49" s="3">
        <f>SUMIFS(
     tbl_orders[Qty_],
     tbl_orders[Facility], tbl_targeted_CustomerList[[#This Row],[Facility]],
     tbl_orders[Product],tbl_targeted_CustomerList[[#This Row],[Products]],
     tbl_orders[Year],2024
)</f>
        <v>0</v>
      </c>
      <c r="Q149" s="196">
        <f>tbl_targeted_CustomerList[[#This Row],[2024 Achieved]]/tbl_targeted_CustomerList[[#This Row],[2024 Allocation]]</f>
        <v>0</v>
      </c>
      <c r="R149" s="106" t="str">
        <f>IF(tbl_targeted_CustomerList[[#This Row],[PYs Purc Qty]] = 0, "",
    _xlfn.MINIFS(tbl_orders[InvoiceDate],
        tbl_orders[Facility], tbl_targeted_CustomerList[[#This Row],[Facility]],
        tbl_orders[Product], tbl_targeted_CustomerList[[#This Row],[Products]])
)</f>
        <v/>
      </c>
      <c r="S149" s="106" t="str" cm="1">
        <f t="array" ref="S149">IF(
    tbl_targeted_CustomerList[[#This Row],[PYs Purc Qty]] = 0,
    "",
    MAX(
        IF(
            (YEAR(tbl_orders[InvoiceDate]) &lt;= $E$2-1) *
            (tbl_orders[Facility] = tbl_targeted_CustomerList[[#This Row],[Facility]]) *
            (tbl_orders[Product] = tbl_targeted_CustomerList[[#This Row],[Products]]),
            tbl_orders[InvoiceDate]
        )
    )
)</f>
        <v/>
      </c>
      <c r="T149" s="61" t="str">
        <f>IFERROR(tbl_targeted_CustomerList[[#This Row],[2024 Allocation]]/tbl_targeted_CustomerList[[#This Row],[PYs Rec Qty]]-1,"")</f>
        <v/>
      </c>
      <c r="U149" s="61">
        <f>_xlfn.IFNA(
tbl_targeted_CustomerList[[#This Row],[2024 Allocation]]/INDEX(tbl_Territory_PlanSummary[2024 Target],MATCH(tbl_targeted_CustomerList[[#This Row],[Products]],tbl_Territory_PlanSummary[SKUs],0)),
"")</f>
        <v>7.1225071225071226E-3</v>
      </c>
      <c r="V149" s="61" t="str">
        <f>IF(
    tbl_targeted_CustomerList[[#This Row],[PYs Rec Qty]]=0,"Introduce",
    IF(tbl_targeted_CustomerList[[#This Row],[2024 Allocation]]&gt;tbl_targeted_CustomerList[[#This Row],[PYs Rec Qty]],"Grow", "Defend")
)</f>
        <v>Introduce</v>
      </c>
      <c r="W149" s="60" t="str" cm="1">
        <f t="array" ref="W14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49" s="60" t="str" cm="1">
        <f t="array" ref="X14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49" s="241" t="str" cm="1">
        <f t="array" ref="Y149">IF(
    tbl_targeted_CustomerList[[#This Row],[Rec Total Qty]] = 0,
    "",
    MAX(
        IF(
            (tbl_orders[Facility] = tbl_targeted_CustomerList[[#This Row],[Facility]]) *
            (tbl_orders[Product] = tbl_targeted_CustomerList[[#This Row],[Products]]),
            tbl_orders[InvoiceDate]
        )
    )
)</f>
        <v/>
      </c>
      <c r="Z149" s="3" t="str" cm="1">
        <f t="array" ref="Z14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49" s="106" t="str">
        <f>IFERROR(tbl_targeted_CustomerList[[#This Row],[Last Purc Date]]+
ROUND(tbl_targeted_CustomerList[[#This Row],[Last Purchase Qty]]/tbl_targeted_CustomerList[[#This Row],[My Run Rate]]*30,0),"")</f>
        <v/>
      </c>
      <c r="AB149" s="2"/>
      <c r="AC149" s="2"/>
    </row>
    <row r="150" spans="1:29" x14ac:dyDescent="0.7">
      <c r="A150" s="2" t="str">
        <f>_xlfn.IFNA(INDEX(tbl_Customers[Facility Type], MATCH(tbl_targeted_CustomerList[[#This Row],[Facility]],tbl_Customers[Facility],0)),"")</f>
        <v>Private Hospitals</v>
      </c>
      <c r="B150" s="2" t="str">
        <f>_xlfn.IFNA(INDEX(tbl_Customers[Territory], MATCH(tbl_targeted_CustomerList[[#This Row],[Facility]],tbl_Customers[Facility],0)),"")</f>
        <v>Tema - Main</v>
      </c>
      <c r="C150" s="2">
        <f>SUBTOTAL(3,tbl_targeted_CustomerList[[#This Row],[Facility]])</f>
        <v>1</v>
      </c>
      <c r="D150" s="160" t="s">
        <v>133</v>
      </c>
      <c r="E150" s="160" t="s">
        <v>101</v>
      </c>
      <c r="F150" s="3">
        <f>SUMIFS(
     tbl_orders[Purchased_Qty],
     tbl_orders[Facility],tbl_targeted_CustomerList[[#This Row],[Facility]],
     tbl_orders[Product],tbl_targeted_CustomerList[[#This Row],[Products]])</f>
        <v>0</v>
      </c>
      <c r="G150" s="3">
        <f>SUMIFS(
     tbl_orders[Qty_],
     tbl_orders[Facility],tbl_targeted_CustomerList[[#This Row],[Facility]],
     tbl_orders[Product],tbl_targeted_CustomerList[[#This Row],[Products]])</f>
        <v>0</v>
      </c>
      <c r="H150" s="3">
        <f>SUMIFS(
    tbl_orders[Purchased_Qty],
    tbl_orders[Facility], tbl_targeted_CustomerList[[#This Row],[Facility]],
    tbl_orders[Product], tbl_targeted_CustomerList[[#This Row],[Products]],
    tbl_orders[Year], "&lt;="&amp;$E$2-1
)</f>
        <v>0</v>
      </c>
      <c r="I150" s="3">
        <f>SUMIFS(
     tbl_orders[Qty_],
     tbl_orders[Facility], tbl_targeted_CustomerList[[#This Row],[Facility]],
     tbl_orders[Product],tbl_targeted_CustomerList[[#This Row],[Products]],
     tbl_orders[Year],"&lt;="&amp;$E$2-1
)</f>
        <v>0</v>
      </c>
      <c r="J150" s="60" t="str" cm="1">
        <f t="array" ref="J15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50" s="60" t="str" cm="1">
        <f t="array" ref="K15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50" s="60" t="str">
        <f>IFERROR(IF(
     tbl_targeted_CustomerList[[#This Row],[PYs Run Rate]]="-", tbl_targeted_CustomerList[[#This Row],[PYs Rec Qty]],  tbl_targeted_CustomerList[[#This Row],[My PYs Run Rate]]*$E$4
), "")</f>
        <v/>
      </c>
      <c r="M150"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50" s="161">
        <v>30</v>
      </c>
      <c r="O150"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50" s="3">
        <f>SUMIFS(
     tbl_orders[Qty_],
     tbl_orders[Facility], tbl_targeted_CustomerList[[#This Row],[Facility]],
     tbl_orders[Product],tbl_targeted_CustomerList[[#This Row],[Products]],
     tbl_orders[Year],2024
)</f>
        <v>0</v>
      </c>
      <c r="Q150" s="196">
        <f>tbl_targeted_CustomerList[[#This Row],[2024 Achieved]]/tbl_targeted_CustomerList[[#This Row],[2024 Allocation]]</f>
        <v>0</v>
      </c>
      <c r="R150" s="106" t="str">
        <f>IF(tbl_targeted_CustomerList[[#This Row],[PYs Purc Qty]] = 0, "",
    _xlfn.MINIFS(tbl_orders[InvoiceDate],
        tbl_orders[Facility], tbl_targeted_CustomerList[[#This Row],[Facility]],
        tbl_orders[Product], tbl_targeted_CustomerList[[#This Row],[Products]])
)</f>
        <v/>
      </c>
      <c r="S150" s="106" t="str" cm="1">
        <f t="array" ref="S150">IF(
    tbl_targeted_CustomerList[[#This Row],[PYs Purc Qty]] = 0,
    "",
    MAX(
        IF(
            (YEAR(tbl_orders[InvoiceDate]) &lt;= $E$2-1) *
            (tbl_orders[Facility] = tbl_targeted_CustomerList[[#This Row],[Facility]]) *
            (tbl_orders[Product] = tbl_targeted_CustomerList[[#This Row],[Products]]),
            tbl_orders[InvoiceDate]
        )
    )
)</f>
        <v/>
      </c>
      <c r="T150" s="61" t="str">
        <f>IFERROR(tbl_targeted_CustomerList[[#This Row],[2024 Allocation]]/tbl_targeted_CustomerList[[#This Row],[PYs Rec Qty]]-1,"")</f>
        <v/>
      </c>
      <c r="U150" s="61">
        <f>_xlfn.IFNA(
tbl_targeted_CustomerList[[#This Row],[2024 Allocation]]/INDEX(tbl_Territory_PlanSummary[2024 Target],MATCH(tbl_targeted_CustomerList[[#This Row],[Products]],tbl_Territory_PlanSummary[SKUs],0)),
"")</f>
        <v>4.6125461254612546E-3</v>
      </c>
      <c r="V150" s="61" t="str">
        <f>IF(
    tbl_targeted_CustomerList[[#This Row],[PYs Rec Qty]]=0,"Introduce",
    IF(tbl_targeted_CustomerList[[#This Row],[2024 Allocation]]&gt;tbl_targeted_CustomerList[[#This Row],[PYs Rec Qty]],"Grow", "Defend")
)</f>
        <v>Introduce</v>
      </c>
      <c r="W150" s="60" t="str" cm="1">
        <f t="array" ref="W15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50" s="60" t="str" cm="1">
        <f t="array" ref="X15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50" s="241" t="str" cm="1">
        <f t="array" ref="Y150">IF(
    tbl_targeted_CustomerList[[#This Row],[Rec Total Qty]] = 0,
    "",
    MAX(
        IF(
            (tbl_orders[Facility] = tbl_targeted_CustomerList[[#This Row],[Facility]]) *
            (tbl_orders[Product] = tbl_targeted_CustomerList[[#This Row],[Products]]),
            tbl_orders[InvoiceDate]
        )
    )
)</f>
        <v/>
      </c>
      <c r="Z150" s="3" t="str" cm="1">
        <f t="array" ref="Z15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50" s="106" t="str">
        <f>IFERROR(tbl_targeted_CustomerList[[#This Row],[Last Purc Date]]+
ROUND(tbl_targeted_CustomerList[[#This Row],[Last Purchase Qty]]/tbl_targeted_CustomerList[[#This Row],[My Run Rate]]*30,0),"")</f>
        <v/>
      </c>
      <c r="AB150" s="2"/>
      <c r="AC150" s="2"/>
    </row>
    <row r="151" spans="1:29" x14ac:dyDescent="0.7">
      <c r="A151" s="2" t="str">
        <f>_xlfn.IFNA(INDEX(tbl_Customers[Facility Type], MATCH(tbl_targeted_CustomerList[[#This Row],[Facility]],tbl_Customers[Facility],0)),"")</f>
        <v>Private Hospitals</v>
      </c>
      <c r="B151" s="2" t="str">
        <f>_xlfn.IFNA(INDEX(tbl_Customers[Territory], MATCH(tbl_targeted_CustomerList[[#This Row],[Facility]],tbl_Customers[Facility],0)),"")</f>
        <v>Tema - Main</v>
      </c>
      <c r="C151" s="2">
        <f>SUBTOTAL(3,tbl_targeted_CustomerList[[#This Row],[Facility]])</f>
        <v>1</v>
      </c>
      <c r="D151" s="160" t="s">
        <v>133</v>
      </c>
      <c r="E151" s="160" t="s">
        <v>102</v>
      </c>
      <c r="F151" s="3">
        <f>SUMIFS(
     tbl_orders[Purchased_Qty],
     tbl_orders[Facility],tbl_targeted_CustomerList[[#This Row],[Facility]],
     tbl_orders[Product],tbl_targeted_CustomerList[[#This Row],[Products]])</f>
        <v>15</v>
      </c>
      <c r="G151" s="3">
        <f>SUMIFS(
     tbl_orders[Qty_],
     tbl_orders[Facility],tbl_targeted_CustomerList[[#This Row],[Facility]],
     tbl_orders[Product],tbl_targeted_CustomerList[[#This Row],[Products]])</f>
        <v>15</v>
      </c>
      <c r="H151" s="3">
        <f>SUMIFS(
    tbl_orders[Purchased_Qty],
    tbl_orders[Facility], tbl_targeted_CustomerList[[#This Row],[Facility]],
    tbl_orders[Product], tbl_targeted_CustomerList[[#This Row],[Products]],
    tbl_orders[Year], "&lt;="&amp;$E$2-1
)</f>
        <v>15</v>
      </c>
      <c r="I151" s="3">
        <f>SUMIFS(
     tbl_orders[Qty_],
     tbl_orders[Facility], tbl_targeted_CustomerList[[#This Row],[Facility]],
     tbl_orders[Product],tbl_targeted_CustomerList[[#This Row],[Products]],
     tbl_orders[Year],"&lt;="&amp;$E$2-1
)</f>
        <v>15</v>
      </c>
      <c r="J151" s="60" t="str" cm="1">
        <f t="array" ref="J15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51" s="60" t="str" cm="1">
        <f t="array" ref="K15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51" s="60">
        <f>IFERROR(IF(
     tbl_targeted_CustomerList[[#This Row],[PYs Run Rate]]="-", tbl_targeted_CustomerList[[#This Row],[PYs Rec Qty]],  tbl_targeted_CustomerList[[#This Row],[My PYs Run Rate]]*$E$4
), "")</f>
        <v>15</v>
      </c>
      <c r="M15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15</v>
      </c>
      <c r="N151" s="161">
        <v>50</v>
      </c>
      <c r="O15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15</v>
      </c>
      <c r="P151" s="3">
        <f>SUMIFS(
     tbl_orders[Qty_],
     tbl_orders[Facility], tbl_targeted_CustomerList[[#This Row],[Facility]],
     tbl_orders[Product],tbl_targeted_CustomerList[[#This Row],[Products]],
     tbl_orders[Year],2024
)</f>
        <v>0</v>
      </c>
      <c r="Q151" s="196">
        <f>tbl_targeted_CustomerList[[#This Row],[2024 Achieved]]/tbl_targeted_CustomerList[[#This Row],[2024 Allocation]]</f>
        <v>0</v>
      </c>
      <c r="R151" s="106">
        <f>IF(tbl_targeted_CustomerList[[#This Row],[PYs Purc Qty]] = 0, "",
    _xlfn.MINIFS(tbl_orders[InvoiceDate],
        tbl_orders[Facility], tbl_targeted_CustomerList[[#This Row],[Facility]],
        tbl_orders[Product], tbl_targeted_CustomerList[[#This Row],[Products]])
)</f>
        <v>45154</v>
      </c>
      <c r="S151" s="106" cm="1">
        <f t="array" ref="S151">IF(
    tbl_targeted_CustomerList[[#This Row],[PYs Purc Qty]] = 0,
    "",
    MAX(
        IF(
            (YEAR(tbl_orders[InvoiceDate]) &lt;= $E$2-1) *
            (tbl_orders[Facility] = tbl_targeted_CustomerList[[#This Row],[Facility]]) *
            (tbl_orders[Product] = tbl_targeted_CustomerList[[#This Row],[Products]]),
            tbl_orders[InvoiceDate]
        )
    )
)</f>
        <v>45154</v>
      </c>
      <c r="T151" s="61">
        <f>IFERROR(tbl_targeted_CustomerList[[#This Row],[2024 Allocation]]/tbl_targeted_CustomerList[[#This Row],[PYs Rec Qty]]-1,"")</f>
        <v>2.3333333333333335</v>
      </c>
      <c r="U151" s="61">
        <f>_xlfn.IFNA(
tbl_targeted_CustomerList[[#This Row],[2024 Allocation]]/INDEX(tbl_Territory_PlanSummary[2024 Target],MATCH(tbl_targeted_CustomerList[[#This Row],[Products]],tbl_Territory_PlanSummary[SKUs],0)),
"")</f>
        <v>5.5555555555555558E-3</v>
      </c>
      <c r="V151" s="61" t="str">
        <f>IF(
    tbl_targeted_CustomerList[[#This Row],[PYs Rec Qty]]=0,"Introduce",
    IF(tbl_targeted_CustomerList[[#This Row],[2024 Allocation]]&gt;tbl_targeted_CustomerList[[#This Row],[PYs Rec Qty]],"Grow", "Defend")
)</f>
        <v>Grow</v>
      </c>
      <c r="W151" s="60" t="str" cm="1">
        <f t="array" ref="W15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51" s="60" t="str" cm="1">
        <f t="array" ref="X15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51" s="241" cm="1">
        <f t="array" ref="Y151">IF(
    tbl_targeted_CustomerList[[#This Row],[Rec Total Qty]] = 0,
    "",
    MAX(
        IF(
            (tbl_orders[Facility] = tbl_targeted_CustomerList[[#This Row],[Facility]]) *
            (tbl_orders[Product] = tbl_targeted_CustomerList[[#This Row],[Products]]),
            tbl_orders[InvoiceDate]
        )
    )
)</f>
        <v>45154</v>
      </c>
      <c r="Z151" s="3" cm="1">
        <f t="array" ref="Z15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15</v>
      </c>
      <c r="AA151" s="106" t="str">
        <f>IFERROR(tbl_targeted_CustomerList[[#This Row],[Last Purc Date]]+
ROUND(tbl_targeted_CustomerList[[#This Row],[Last Purchase Qty]]/tbl_targeted_CustomerList[[#This Row],[My Run Rate]]*30,0),"")</f>
        <v/>
      </c>
      <c r="AB151" s="2"/>
      <c r="AC151" s="2"/>
    </row>
    <row r="152" spans="1:29" x14ac:dyDescent="0.7">
      <c r="A152" s="2" t="str">
        <f>_xlfn.IFNA(INDEX(tbl_Customers[Facility Type], MATCH(tbl_targeted_CustomerList[[#This Row],[Facility]],tbl_Customers[Facility],0)),"")</f>
        <v>Wholesale Pharmacies</v>
      </c>
      <c r="B152" s="2" t="str">
        <f>_xlfn.IFNA(INDEX(tbl_Customers[Territory], MATCH(tbl_targeted_CustomerList[[#This Row],[Facility]],tbl_Customers[Facility],0)),"")</f>
        <v>Legon_Madina_Adenta_Oyarifa</v>
      </c>
      <c r="C152" s="2">
        <f>SUBTOTAL(3,tbl_targeted_CustomerList[[#This Row],[Facility]])</f>
        <v>1</v>
      </c>
      <c r="D152" s="160" t="s">
        <v>201</v>
      </c>
      <c r="E152" s="160" t="s">
        <v>102</v>
      </c>
      <c r="F152" s="3">
        <f>SUMIFS(
     tbl_orders[Purchased_Qty],
     tbl_orders[Facility],tbl_targeted_CustomerList[[#This Row],[Facility]],
     tbl_orders[Product],tbl_targeted_CustomerList[[#This Row],[Products]])</f>
        <v>20</v>
      </c>
      <c r="G152" s="3">
        <f>SUMIFS(
     tbl_orders[Qty_],
     tbl_orders[Facility],tbl_targeted_CustomerList[[#This Row],[Facility]],
     tbl_orders[Product],tbl_targeted_CustomerList[[#This Row],[Products]])</f>
        <v>20</v>
      </c>
      <c r="H152" s="3">
        <f>SUMIFS(
    tbl_orders[Purchased_Qty],
    tbl_orders[Facility], tbl_targeted_CustomerList[[#This Row],[Facility]],
    tbl_orders[Product], tbl_targeted_CustomerList[[#This Row],[Products]],
    tbl_orders[Year], "&lt;="&amp;$E$2-1
)</f>
        <v>20</v>
      </c>
      <c r="I152" s="3">
        <f>SUMIFS(
     tbl_orders[Qty_],
     tbl_orders[Facility], tbl_targeted_CustomerList[[#This Row],[Facility]],
     tbl_orders[Product],tbl_targeted_CustomerList[[#This Row],[Products]],
     tbl_orders[Year],"&lt;="&amp;$E$2-1
)</f>
        <v>20</v>
      </c>
      <c r="J152" s="60" t="str" cm="1">
        <f t="array" ref="J15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52" s="60" t="str" cm="1">
        <f t="array" ref="K15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52" s="60">
        <f>IFERROR(IF(
     tbl_targeted_CustomerList[[#This Row],[PYs Run Rate]]="-", tbl_targeted_CustomerList[[#This Row],[PYs Rec Qty]],  tbl_targeted_CustomerList[[#This Row],[My PYs Run Rate]]*$E$4
), "")</f>
        <v>20</v>
      </c>
      <c r="M152"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v>
      </c>
      <c r="N152" s="161">
        <v>100</v>
      </c>
      <c r="O152"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20</v>
      </c>
      <c r="P152" s="3">
        <f>SUMIFS(
     tbl_orders[Qty_],
     tbl_orders[Facility], tbl_targeted_CustomerList[[#This Row],[Facility]],
     tbl_orders[Product],tbl_targeted_CustomerList[[#This Row],[Products]],
     tbl_orders[Year],2024
)</f>
        <v>0</v>
      </c>
      <c r="Q152" s="196">
        <f>tbl_targeted_CustomerList[[#This Row],[2024 Achieved]]/tbl_targeted_CustomerList[[#This Row],[2024 Allocation]]</f>
        <v>0</v>
      </c>
      <c r="R152" s="106">
        <f>IF(tbl_targeted_CustomerList[[#This Row],[PYs Purc Qty]] = 0, "",
    _xlfn.MINIFS(tbl_orders[InvoiceDate],
        tbl_orders[Facility], tbl_targeted_CustomerList[[#This Row],[Facility]],
        tbl_orders[Product], tbl_targeted_CustomerList[[#This Row],[Products]])
)</f>
        <v>45163</v>
      </c>
      <c r="S152" s="106" cm="1">
        <f t="array" ref="S152">IF(
    tbl_targeted_CustomerList[[#This Row],[PYs Purc Qty]] = 0,
    "",
    MAX(
        IF(
            (YEAR(tbl_orders[InvoiceDate]) &lt;= $E$2-1) *
            (tbl_orders[Facility] = tbl_targeted_CustomerList[[#This Row],[Facility]]) *
            (tbl_orders[Product] = tbl_targeted_CustomerList[[#This Row],[Products]]),
            tbl_orders[InvoiceDate]
        )
    )
)</f>
        <v>45163</v>
      </c>
      <c r="T152" s="61">
        <f>IFERROR(tbl_targeted_CustomerList[[#This Row],[2024 Allocation]]/tbl_targeted_CustomerList[[#This Row],[PYs Rec Qty]]-1,"")</f>
        <v>4</v>
      </c>
      <c r="U152" s="61">
        <f>_xlfn.IFNA(
tbl_targeted_CustomerList[[#This Row],[2024 Allocation]]/INDEX(tbl_Territory_PlanSummary[2024 Target],MATCH(tbl_targeted_CustomerList[[#This Row],[Products]],tbl_Territory_PlanSummary[SKUs],0)),
"")</f>
        <v>1.1111111111111112E-2</v>
      </c>
      <c r="V152" s="61" t="str">
        <f>IF(
    tbl_targeted_CustomerList[[#This Row],[PYs Rec Qty]]=0,"Introduce",
    IF(tbl_targeted_CustomerList[[#This Row],[2024 Allocation]]&gt;tbl_targeted_CustomerList[[#This Row],[PYs Rec Qty]],"Grow", "Defend")
)</f>
        <v>Grow</v>
      </c>
      <c r="W152" s="60" t="str" cm="1">
        <f t="array" ref="W15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52" s="60" t="str" cm="1">
        <f t="array" ref="X15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52" s="241" cm="1">
        <f t="array" ref="Y152">IF(
    tbl_targeted_CustomerList[[#This Row],[Rec Total Qty]] = 0,
    "",
    MAX(
        IF(
            (tbl_orders[Facility] = tbl_targeted_CustomerList[[#This Row],[Facility]]) *
            (tbl_orders[Product] = tbl_targeted_CustomerList[[#This Row],[Products]]),
            tbl_orders[InvoiceDate]
        )
    )
)</f>
        <v>45163</v>
      </c>
      <c r="Z152" s="3" cm="1">
        <f t="array" ref="Z15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152" s="106" t="str">
        <f>IFERROR(tbl_targeted_CustomerList[[#This Row],[Last Purc Date]]+
ROUND(tbl_targeted_CustomerList[[#This Row],[Last Purchase Qty]]/tbl_targeted_CustomerList[[#This Row],[My Run Rate]]*30,0),"")</f>
        <v/>
      </c>
      <c r="AB152" s="2"/>
      <c r="AC152" s="2"/>
    </row>
    <row r="153" spans="1:29" x14ac:dyDescent="0.7">
      <c r="A153" s="2" t="str">
        <f>_xlfn.IFNA(INDEX(tbl_Customers[Facility Type], MATCH(tbl_targeted_CustomerList[[#This Row],[Facility]],tbl_Customers[Facility],0)),"")</f>
        <v>Public Hospitals</v>
      </c>
      <c r="B153" s="2" t="str">
        <f>_xlfn.IFNA(INDEX(tbl_Customers[Territory], MATCH(tbl_targeted_CustomerList[[#This Row],[Facility]],tbl_Customers[Facility],0)),"")</f>
        <v>Legon_Madina_Adenta_Oyarifa</v>
      </c>
      <c r="C153" s="2">
        <f>SUBTOTAL(3,tbl_targeted_CustomerList[[#This Row],[Facility]])</f>
        <v>1</v>
      </c>
      <c r="D153" s="160" t="s">
        <v>134</v>
      </c>
      <c r="E153" s="160" t="s">
        <v>36</v>
      </c>
      <c r="F153" s="3">
        <f>SUMIFS(
     tbl_orders[Purchased_Qty],
     tbl_orders[Facility],tbl_targeted_CustomerList[[#This Row],[Facility]],
     tbl_orders[Product],tbl_targeted_CustomerList[[#This Row],[Products]])</f>
        <v>0</v>
      </c>
      <c r="G153" s="3">
        <f>SUMIFS(
     tbl_orders[Qty_],
     tbl_orders[Facility],tbl_targeted_CustomerList[[#This Row],[Facility]],
     tbl_orders[Product],tbl_targeted_CustomerList[[#This Row],[Products]])</f>
        <v>0</v>
      </c>
      <c r="H153" s="3">
        <f>SUMIFS(
    tbl_orders[Purchased_Qty],
    tbl_orders[Facility], tbl_targeted_CustomerList[[#This Row],[Facility]],
    tbl_orders[Product], tbl_targeted_CustomerList[[#This Row],[Products]],
    tbl_orders[Year], "&lt;="&amp;$E$2-1
)</f>
        <v>0</v>
      </c>
      <c r="I153" s="3">
        <f>SUMIFS(
     tbl_orders[Qty_],
     tbl_orders[Facility], tbl_targeted_CustomerList[[#This Row],[Facility]],
     tbl_orders[Product],tbl_targeted_CustomerList[[#This Row],[Products]],
     tbl_orders[Year],"&lt;="&amp;$E$2-1
)</f>
        <v>0</v>
      </c>
      <c r="J153" s="60" t="str" cm="1">
        <f t="array" ref="J15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53" s="60" t="str" cm="1">
        <f t="array" ref="K15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53" s="60" t="str">
        <f>IFERROR(IF(
     tbl_targeted_CustomerList[[#This Row],[PYs Run Rate]]="-", tbl_targeted_CustomerList[[#This Row],[PYs Rec Qty]],  tbl_targeted_CustomerList[[#This Row],[My PYs Run Rate]]*$E$4
), "")</f>
        <v/>
      </c>
      <c r="M153"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53" s="161">
        <v>400</v>
      </c>
      <c r="O153"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53" s="3">
        <f>SUMIFS(
     tbl_orders[Qty_],
     tbl_orders[Facility], tbl_targeted_CustomerList[[#This Row],[Facility]],
     tbl_orders[Product],tbl_targeted_CustomerList[[#This Row],[Products]],
     tbl_orders[Year],2024
)</f>
        <v>0</v>
      </c>
      <c r="Q153" s="196">
        <f>tbl_targeted_CustomerList[[#This Row],[2024 Achieved]]/tbl_targeted_CustomerList[[#This Row],[2024 Allocation]]</f>
        <v>0</v>
      </c>
      <c r="R153" s="106" t="str">
        <f>IF(tbl_targeted_CustomerList[[#This Row],[PYs Purc Qty]] = 0, "",
    _xlfn.MINIFS(tbl_orders[InvoiceDate],
        tbl_orders[Facility], tbl_targeted_CustomerList[[#This Row],[Facility]],
        tbl_orders[Product], tbl_targeted_CustomerList[[#This Row],[Products]])
)</f>
        <v/>
      </c>
      <c r="S153" s="106" t="str" cm="1">
        <f t="array" ref="S153">IF(
    tbl_targeted_CustomerList[[#This Row],[PYs Purc Qty]] = 0,
    "",
    MAX(
        IF(
            (YEAR(tbl_orders[InvoiceDate]) &lt;= $E$2-1) *
            (tbl_orders[Facility] = tbl_targeted_CustomerList[[#This Row],[Facility]]) *
            (tbl_orders[Product] = tbl_targeted_CustomerList[[#This Row],[Products]]),
            tbl_orders[InvoiceDate]
        )
    )
)</f>
        <v/>
      </c>
      <c r="T153" s="61" t="str">
        <f>IFERROR(tbl_targeted_CustomerList[[#This Row],[2024 Allocation]]/tbl_targeted_CustomerList[[#This Row],[PYs Rec Qty]]-1,"")</f>
        <v/>
      </c>
      <c r="U153" s="61">
        <f>_xlfn.IFNA(
tbl_targeted_CustomerList[[#This Row],[2024 Allocation]]/INDEX(tbl_Territory_PlanSummary[2024 Target],MATCH(tbl_targeted_CustomerList[[#This Row],[Products]],tbl_Territory_PlanSummary[SKUs],0)),
"")</f>
        <v>6.0606060606060608E-2</v>
      </c>
      <c r="V153" s="61" t="str">
        <f>IF(
    tbl_targeted_CustomerList[[#This Row],[PYs Rec Qty]]=0,"Introduce",
    IF(tbl_targeted_CustomerList[[#This Row],[2024 Allocation]]&gt;tbl_targeted_CustomerList[[#This Row],[PYs Rec Qty]],"Grow", "Defend")
)</f>
        <v>Introduce</v>
      </c>
      <c r="W153" s="60" t="str" cm="1">
        <f t="array" ref="W15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53" s="60" t="str" cm="1">
        <f t="array" ref="X15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53" s="241" t="str" cm="1">
        <f t="array" ref="Y153">IF(
    tbl_targeted_CustomerList[[#This Row],[Rec Total Qty]] = 0,
    "",
    MAX(
        IF(
            (tbl_orders[Facility] = tbl_targeted_CustomerList[[#This Row],[Facility]]) *
            (tbl_orders[Product] = tbl_targeted_CustomerList[[#This Row],[Products]]),
            tbl_orders[InvoiceDate]
        )
    )
)</f>
        <v/>
      </c>
      <c r="Z153" s="3" t="str" cm="1">
        <f t="array" ref="Z15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53" s="106" t="str">
        <f>IFERROR(tbl_targeted_CustomerList[[#This Row],[Last Purc Date]]+
ROUND(tbl_targeted_CustomerList[[#This Row],[Last Purchase Qty]]/tbl_targeted_CustomerList[[#This Row],[My Run Rate]]*30,0),"")</f>
        <v/>
      </c>
      <c r="AB153" s="2"/>
      <c r="AC153" s="2"/>
    </row>
    <row r="154" spans="1:29" x14ac:dyDescent="0.7">
      <c r="A154" s="2" t="str">
        <f>_xlfn.IFNA(INDEX(tbl_Customers[Facility Type], MATCH(tbl_targeted_CustomerList[[#This Row],[Facility]],tbl_Customers[Facility],0)),"")</f>
        <v>Public Hospitals</v>
      </c>
      <c r="B154" s="2" t="str">
        <f>_xlfn.IFNA(INDEX(tbl_Customers[Territory], MATCH(tbl_targeted_CustomerList[[#This Row],[Facility]],tbl_Customers[Facility],0)),"")</f>
        <v>Teshie_Nungua</v>
      </c>
      <c r="C154" s="2">
        <f>SUBTOTAL(3,tbl_targeted_CustomerList[[#This Row],[Facility]])</f>
        <v>1</v>
      </c>
      <c r="D154" s="160" t="s">
        <v>135</v>
      </c>
      <c r="E154" s="160" t="s">
        <v>36</v>
      </c>
      <c r="F154" s="3">
        <f>SUMIFS(
     tbl_orders[Purchased_Qty],
     tbl_orders[Facility],tbl_targeted_CustomerList[[#This Row],[Facility]],
     tbl_orders[Product],tbl_targeted_CustomerList[[#This Row],[Products]])</f>
        <v>0</v>
      </c>
      <c r="G154" s="3">
        <f>SUMIFS(
     tbl_orders[Qty_],
     tbl_orders[Facility],tbl_targeted_CustomerList[[#This Row],[Facility]],
     tbl_orders[Product],tbl_targeted_CustomerList[[#This Row],[Products]])</f>
        <v>0</v>
      </c>
      <c r="H154" s="3">
        <f>SUMIFS(
    tbl_orders[Purchased_Qty],
    tbl_orders[Facility], tbl_targeted_CustomerList[[#This Row],[Facility]],
    tbl_orders[Product], tbl_targeted_CustomerList[[#This Row],[Products]],
    tbl_orders[Year], "&lt;="&amp;$E$2-1
)</f>
        <v>0</v>
      </c>
      <c r="I154" s="3">
        <f>SUMIFS(
     tbl_orders[Qty_],
     tbl_orders[Facility], tbl_targeted_CustomerList[[#This Row],[Facility]],
     tbl_orders[Product],tbl_targeted_CustomerList[[#This Row],[Products]],
     tbl_orders[Year],"&lt;="&amp;$E$2-1
)</f>
        <v>0</v>
      </c>
      <c r="J154" s="60" t="str" cm="1">
        <f t="array" ref="J15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54" s="60" t="str" cm="1">
        <f t="array" ref="K15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54" s="60" t="str">
        <f>IFERROR(IF(
     tbl_targeted_CustomerList[[#This Row],[PYs Run Rate]]="-", tbl_targeted_CustomerList[[#This Row],[PYs Rec Qty]],  tbl_targeted_CustomerList[[#This Row],[My PYs Run Rate]]*$E$4
), "")</f>
        <v/>
      </c>
      <c r="M154"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54" s="161">
        <v>100</v>
      </c>
      <c r="O154"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54" s="3">
        <f>SUMIFS(
     tbl_orders[Qty_],
     tbl_orders[Facility], tbl_targeted_CustomerList[[#This Row],[Facility]],
     tbl_orders[Product],tbl_targeted_CustomerList[[#This Row],[Products]],
     tbl_orders[Year],2024
)</f>
        <v>0</v>
      </c>
      <c r="Q154" s="196">
        <f>tbl_targeted_CustomerList[[#This Row],[2024 Achieved]]/tbl_targeted_CustomerList[[#This Row],[2024 Allocation]]</f>
        <v>0</v>
      </c>
      <c r="R154" s="106" t="str">
        <f>IF(tbl_targeted_CustomerList[[#This Row],[PYs Purc Qty]] = 0, "",
    _xlfn.MINIFS(tbl_orders[InvoiceDate],
        tbl_orders[Facility], tbl_targeted_CustomerList[[#This Row],[Facility]],
        tbl_orders[Product], tbl_targeted_CustomerList[[#This Row],[Products]])
)</f>
        <v/>
      </c>
      <c r="S154" s="106" t="str" cm="1">
        <f t="array" ref="S154">IF(
    tbl_targeted_CustomerList[[#This Row],[PYs Purc Qty]] = 0,
    "",
    MAX(
        IF(
            (YEAR(tbl_orders[InvoiceDate]) &lt;= $E$2-1) *
            (tbl_orders[Facility] = tbl_targeted_CustomerList[[#This Row],[Facility]]) *
            (tbl_orders[Product] = tbl_targeted_CustomerList[[#This Row],[Products]]),
            tbl_orders[InvoiceDate]
        )
    )
)</f>
        <v/>
      </c>
      <c r="T154" s="61" t="str">
        <f>IFERROR(tbl_targeted_CustomerList[[#This Row],[2024 Allocation]]/tbl_targeted_CustomerList[[#This Row],[PYs Rec Qty]]-1,"")</f>
        <v/>
      </c>
      <c r="U154" s="61">
        <f>_xlfn.IFNA(
tbl_targeted_CustomerList[[#This Row],[2024 Allocation]]/INDEX(tbl_Territory_PlanSummary[2024 Target],MATCH(tbl_targeted_CustomerList[[#This Row],[Products]],tbl_Territory_PlanSummary[SKUs],0)),
"")</f>
        <v>1.5151515151515152E-2</v>
      </c>
      <c r="V154" s="61" t="str">
        <f>IF(
    tbl_targeted_CustomerList[[#This Row],[PYs Rec Qty]]=0,"Introduce",
    IF(tbl_targeted_CustomerList[[#This Row],[2024 Allocation]]&gt;tbl_targeted_CustomerList[[#This Row],[PYs Rec Qty]],"Grow", "Defend")
)</f>
        <v>Introduce</v>
      </c>
      <c r="W154" s="60" t="str" cm="1">
        <f t="array" ref="W15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54" s="60" t="str" cm="1">
        <f t="array" ref="X15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54" s="241" t="str" cm="1">
        <f t="array" ref="Y154">IF(
    tbl_targeted_CustomerList[[#This Row],[Rec Total Qty]] = 0,
    "",
    MAX(
        IF(
            (tbl_orders[Facility] = tbl_targeted_CustomerList[[#This Row],[Facility]]) *
            (tbl_orders[Product] = tbl_targeted_CustomerList[[#This Row],[Products]]),
            tbl_orders[InvoiceDate]
        )
    )
)</f>
        <v/>
      </c>
      <c r="Z154" s="3" t="str" cm="1">
        <f t="array" ref="Z15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54" s="106" t="str">
        <f>IFERROR(tbl_targeted_CustomerList[[#This Row],[Last Purc Date]]+
ROUND(tbl_targeted_CustomerList[[#This Row],[Last Purchase Qty]]/tbl_targeted_CustomerList[[#This Row],[My Run Rate]]*30,0),"")</f>
        <v/>
      </c>
      <c r="AB154" s="2"/>
      <c r="AC154" s="2"/>
    </row>
    <row r="155" spans="1:29" x14ac:dyDescent="0.7">
      <c r="A155" s="2" t="str">
        <f>_xlfn.IFNA(INDEX(tbl_Customers[Facility Type], MATCH(tbl_targeted_CustomerList[[#This Row],[Facility]],tbl_Customers[Facility],0)),"")</f>
        <v>Private Hospitals</v>
      </c>
      <c r="B155" s="2" t="str">
        <f>_xlfn.IFNA(INDEX(tbl_Customers[Territory], MATCH(tbl_targeted_CustomerList[[#This Row],[Facility]],tbl_Customers[Facility],0)),"")</f>
        <v>_Out Station</v>
      </c>
      <c r="C155" s="2">
        <f>SUBTOTAL(3,tbl_targeted_CustomerList[[#This Row],[Facility]])</f>
        <v>1</v>
      </c>
      <c r="D155" s="160" t="s">
        <v>137</v>
      </c>
      <c r="E155" s="160" t="s">
        <v>36</v>
      </c>
      <c r="F155" s="3">
        <f>SUMIFS(
     tbl_orders[Purchased_Qty],
     tbl_orders[Facility],tbl_targeted_CustomerList[[#This Row],[Facility]],
     tbl_orders[Product],tbl_targeted_CustomerList[[#This Row],[Products]])</f>
        <v>0</v>
      </c>
      <c r="G155" s="3">
        <f>SUMIFS(
     tbl_orders[Qty_],
     tbl_orders[Facility],tbl_targeted_CustomerList[[#This Row],[Facility]],
     tbl_orders[Product],tbl_targeted_CustomerList[[#This Row],[Products]])</f>
        <v>0</v>
      </c>
      <c r="H155" s="3">
        <f>SUMIFS(
    tbl_orders[Purchased_Qty],
    tbl_orders[Facility], tbl_targeted_CustomerList[[#This Row],[Facility]],
    tbl_orders[Product], tbl_targeted_CustomerList[[#This Row],[Products]],
    tbl_orders[Year], "&lt;="&amp;$E$2-1
)</f>
        <v>0</v>
      </c>
      <c r="I155" s="3">
        <f>SUMIFS(
     tbl_orders[Qty_],
     tbl_orders[Facility], tbl_targeted_CustomerList[[#This Row],[Facility]],
     tbl_orders[Product],tbl_targeted_CustomerList[[#This Row],[Products]],
     tbl_orders[Year],"&lt;="&amp;$E$2-1
)</f>
        <v>0</v>
      </c>
      <c r="J155" s="60" t="str" cm="1">
        <f t="array" ref="J15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55" s="60" t="str" cm="1">
        <f t="array" ref="K15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55" s="60" t="str">
        <f>IFERROR(IF(
     tbl_targeted_CustomerList[[#This Row],[PYs Run Rate]]="-", tbl_targeted_CustomerList[[#This Row],[PYs Rec Qty]],  tbl_targeted_CustomerList[[#This Row],[My PYs Run Rate]]*$E$4
), "")</f>
        <v/>
      </c>
      <c r="M155"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55" s="161">
        <v>50</v>
      </c>
      <c r="O155"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55" s="3">
        <f>SUMIFS(
     tbl_orders[Qty_],
     tbl_orders[Facility], tbl_targeted_CustomerList[[#This Row],[Facility]],
     tbl_orders[Product],tbl_targeted_CustomerList[[#This Row],[Products]],
     tbl_orders[Year],2024
)</f>
        <v>0</v>
      </c>
      <c r="Q155" s="196">
        <f>tbl_targeted_CustomerList[[#This Row],[2024 Achieved]]/tbl_targeted_CustomerList[[#This Row],[2024 Allocation]]</f>
        <v>0</v>
      </c>
      <c r="R155" s="106" t="str">
        <f>IF(tbl_targeted_CustomerList[[#This Row],[PYs Purc Qty]] = 0, "",
    _xlfn.MINIFS(tbl_orders[InvoiceDate],
        tbl_orders[Facility], tbl_targeted_CustomerList[[#This Row],[Facility]],
        tbl_orders[Product], tbl_targeted_CustomerList[[#This Row],[Products]])
)</f>
        <v/>
      </c>
      <c r="S155" s="106" t="str" cm="1">
        <f t="array" ref="S155">IF(
    tbl_targeted_CustomerList[[#This Row],[PYs Purc Qty]] = 0,
    "",
    MAX(
        IF(
            (YEAR(tbl_orders[InvoiceDate]) &lt;= $E$2-1) *
            (tbl_orders[Facility] = tbl_targeted_CustomerList[[#This Row],[Facility]]) *
            (tbl_orders[Product] = tbl_targeted_CustomerList[[#This Row],[Products]]),
            tbl_orders[InvoiceDate]
        )
    )
)</f>
        <v/>
      </c>
      <c r="T155" s="61" t="str">
        <f>IFERROR(tbl_targeted_CustomerList[[#This Row],[2024 Allocation]]/tbl_targeted_CustomerList[[#This Row],[PYs Rec Qty]]-1,"")</f>
        <v/>
      </c>
      <c r="U155" s="61">
        <f>_xlfn.IFNA(
tbl_targeted_CustomerList[[#This Row],[2024 Allocation]]/INDEX(tbl_Territory_PlanSummary[2024 Target],MATCH(tbl_targeted_CustomerList[[#This Row],[Products]],tbl_Territory_PlanSummary[SKUs],0)),
"")</f>
        <v>7.575757575757576E-3</v>
      </c>
      <c r="V155" s="61" t="str">
        <f>IF(
    tbl_targeted_CustomerList[[#This Row],[PYs Rec Qty]]=0,"Introduce",
    IF(tbl_targeted_CustomerList[[#This Row],[2024 Allocation]]&gt;tbl_targeted_CustomerList[[#This Row],[PYs Rec Qty]],"Grow", "Defend")
)</f>
        <v>Introduce</v>
      </c>
      <c r="W155" s="60" t="str" cm="1">
        <f t="array" ref="W15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55" s="60" t="str" cm="1">
        <f t="array" ref="X15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55" s="241" t="str" cm="1">
        <f t="array" ref="Y155">IF(
    tbl_targeted_CustomerList[[#This Row],[Rec Total Qty]] = 0,
    "",
    MAX(
        IF(
            (tbl_orders[Facility] = tbl_targeted_CustomerList[[#This Row],[Facility]]) *
            (tbl_orders[Product] = tbl_targeted_CustomerList[[#This Row],[Products]]),
            tbl_orders[InvoiceDate]
        )
    )
)</f>
        <v/>
      </c>
      <c r="Z155" s="3" t="str" cm="1">
        <f t="array" ref="Z15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55" s="106" t="str">
        <f>IFERROR(tbl_targeted_CustomerList[[#This Row],[Last Purc Date]]+
ROUND(tbl_targeted_CustomerList[[#This Row],[Last Purchase Qty]]/tbl_targeted_CustomerList[[#This Row],[My Run Rate]]*30,0),"")</f>
        <v/>
      </c>
      <c r="AB155" s="2"/>
      <c r="AC155" s="2"/>
    </row>
    <row r="156" spans="1:29" x14ac:dyDescent="0.7">
      <c r="A156" s="2" t="str">
        <f>_xlfn.IFNA(INDEX(tbl_Customers[Facility Type], MATCH(tbl_targeted_CustomerList[[#This Row],[Facility]],tbl_Customers[Facility],0)),"")</f>
        <v>Private Hospitals</v>
      </c>
      <c r="B156" s="2" t="str">
        <f>_xlfn.IFNA(INDEX(tbl_Customers[Territory], MATCH(tbl_targeted_CustomerList[[#This Row],[Facility]],tbl_Customers[Facility],0)),"")</f>
        <v>_Out Station</v>
      </c>
      <c r="C156" s="2">
        <f>SUBTOTAL(3,tbl_targeted_CustomerList[[#This Row],[Facility]])</f>
        <v>1</v>
      </c>
      <c r="D156" s="160" t="s">
        <v>137</v>
      </c>
      <c r="E156" s="160" t="s">
        <v>102</v>
      </c>
      <c r="F156" s="3">
        <f>SUMIFS(
     tbl_orders[Purchased_Qty],
     tbl_orders[Facility],tbl_targeted_CustomerList[[#This Row],[Facility]],
     tbl_orders[Product],tbl_targeted_CustomerList[[#This Row],[Products]])</f>
        <v>0</v>
      </c>
      <c r="G156" s="3">
        <f>SUMIFS(
     tbl_orders[Qty_],
     tbl_orders[Facility],tbl_targeted_CustomerList[[#This Row],[Facility]],
     tbl_orders[Product],tbl_targeted_CustomerList[[#This Row],[Products]])</f>
        <v>0</v>
      </c>
      <c r="H156" s="3">
        <f>SUMIFS(
    tbl_orders[Purchased_Qty],
    tbl_orders[Facility], tbl_targeted_CustomerList[[#This Row],[Facility]],
    tbl_orders[Product], tbl_targeted_CustomerList[[#This Row],[Products]],
    tbl_orders[Year], "&lt;="&amp;$E$2-1
)</f>
        <v>0</v>
      </c>
      <c r="I156" s="3">
        <f>SUMIFS(
     tbl_orders[Qty_],
     tbl_orders[Facility], tbl_targeted_CustomerList[[#This Row],[Facility]],
     tbl_orders[Product],tbl_targeted_CustomerList[[#This Row],[Products]],
     tbl_orders[Year],"&lt;="&amp;$E$2-1
)</f>
        <v>0</v>
      </c>
      <c r="J156" s="60" t="str" cm="1">
        <f t="array" ref="J15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56" s="60" t="str" cm="1">
        <f t="array" ref="K15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56" s="60" t="str">
        <f>IFERROR(IF(
     tbl_targeted_CustomerList[[#This Row],[PYs Run Rate]]="-", tbl_targeted_CustomerList[[#This Row],[PYs Rec Qty]],  tbl_targeted_CustomerList[[#This Row],[My PYs Run Rate]]*$E$4
), "")</f>
        <v/>
      </c>
      <c r="M156"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56" s="161">
        <v>50</v>
      </c>
      <c r="O156"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56" s="3">
        <f>SUMIFS(
     tbl_orders[Qty_],
     tbl_orders[Facility], tbl_targeted_CustomerList[[#This Row],[Facility]],
     tbl_orders[Product],tbl_targeted_CustomerList[[#This Row],[Products]],
     tbl_orders[Year],2024
)</f>
        <v>0</v>
      </c>
      <c r="Q156" s="196">
        <f>tbl_targeted_CustomerList[[#This Row],[2024 Achieved]]/tbl_targeted_CustomerList[[#This Row],[2024 Allocation]]</f>
        <v>0</v>
      </c>
      <c r="R156" s="106" t="str">
        <f>IF(tbl_targeted_CustomerList[[#This Row],[PYs Purc Qty]] = 0, "",
    _xlfn.MINIFS(tbl_orders[InvoiceDate],
        tbl_orders[Facility], tbl_targeted_CustomerList[[#This Row],[Facility]],
        tbl_orders[Product], tbl_targeted_CustomerList[[#This Row],[Products]])
)</f>
        <v/>
      </c>
      <c r="S156" s="106" t="str" cm="1">
        <f t="array" ref="S156">IF(
    tbl_targeted_CustomerList[[#This Row],[PYs Purc Qty]] = 0,
    "",
    MAX(
        IF(
            (YEAR(tbl_orders[InvoiceDate]) &lt;= $E$2-1) *
            (tbl_orders[Facility] = tbl_targeted_CustomerList[[#This Row],[Facility]]) *
            (tbl_orders[Product] = tbl_targeted_CustomerList[[#This Row],[Products]]),
            tbl_orders[InvoiceDate]
        )
    )
)</f>
        <v/>
      </c>
      <c r="T156" s="61" t="str">
        <f>IFERROR(tbl_targeted_CustomerList[[#This Row],[2024 Allocation]]/tbl_targeted_CustomerList[[#This Row],[PYs Rec Qty]]-1,"")</f>
        <v/>
      </c>
      <c r="U156" s="61">
        <f>_xlfn.IFNA(
tbl_targeted_CustomerList[[#This Row],[2024 Allocation]]/INDEX(tbl_Territory_PlanSummary[2024 Target],MATCH(tbl_targeted_CustomerList[[#This Row],[Products]],tbl_Territory_PlanSummary[SKUs],0)),
"")</f>
        <v>5.5555555555555558E-3</v>
      </c>
      <c r="V156" s="61" t="str">
        <f>IF(
    tbl_targeted_CustomerList[[#This Row],[PYs Rec Qty]]=0,"Introduce",
    IF(tbl_targeted_CustomerList[[#This Row],[2024 Allocation]]&gt;tbl_targeted_CustomerList[[#This Row],[PYs Rec Qty]],"Grow", "Defend")
)</f>
        <v>Introduce</v>
      </c>
      <c r="W156" s="60" t="str" cm="1">
        <f t="array" ref="W15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56" s="60" t="str" cm="1">
        <f t="array" ref="X15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56" s="241" t="str" cm="1">
        <f t="array" ref="Y156">IF(
    tbl_targeted_CustomerList[[#This Row],[Rec Total Qty]] = 0,
    "",
    MAX(
        IF(
            (tbl_orders[Facility] = tbl_targeted_CustomerList[[#This Row],[Facility]]) *
            (tbl_orders[Product] = tbl_targeted_CustomerList[[#This Row],[Products]]),
            tbl_orders[InvoiceDate]
        )
    )
)</f>
        <v/>
      </c>
      <c r="Z156" s="3" t="str" cm="1">
        <f t="array" ref="Z15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56" s="106" t="str">
        <f>IFERROR(tbl_targeted_CustomerList[[#This Row],[Last Purc Date]]+
ROUND(tbl_targeted_CustomerList[[#This Row],[Last Purchase Qty]]/tbl_targeted_CustomerList[[#This Row],[My Run Rate]]*30,0),"")</f>
        <v/>
      </c>
      <c r="AB156" s="2"/>
      <c r="AC156" s="2"/>
    </row>
    <row r="157" spans="1:29" x14ac:dyDescent="0.7">
      <c r="A157" s="2" t="str">
        <f>_xlfn.IFNA(INDEX(tbl_Customers[Facility Type], MATCH(tbl_targeted_CustomerList[[#This Row],[Facility]],tbl_Customers[Facility],0)),"")</f>
        <v>Retail Pharmacies</v>
      </c>
      <c r="B157" s="2" t="str">
        <f>_xlfn.IFNA(INDEX(tbl_Customers[Territory], MATCH(tbl_targeted_CustomerList[[#This Row],[Facility]],tbl_Customers[Facility],0)),"")</f>
        <v>Legon_Madina_Adenta_Oyarifa</v>
      </c>
      <c r="C157" s="2">
        <f>SUBTOTAL(3,tbl_targeted_CustomerList[[#This Row],[Facility]])</f>
        <v>1</v>
      </c>
      <c r="D157" s="160" t="s">
        <v>183</v>
      </c>
      <c r="E157" s="160" t="s">
        <v>102</v>
      </c>
      <c r="F157" s="3">
        <f>SUMIFS(
     tbl_orders[Purchased_Qty],
     tbl_orders[Facility],tbl_targeted_CustomerList[[#This Row],[Facility]],
     tbl_orders[Product],tbl_targeted_CustomerList[[#This Row],[Products]])</f>
        <v>5</v>
      </c>
      <c r="G157" s="3">
        <f>SUMIFS(
     tbl_orders[Qty_],
     tbl_orders[Facility],tbl_targeted_CustomerList[[#This Row],[Facility]],
     tbl_orders[Product],tbl_targeted_CustomerList[[#This Row],[Products]])</f>
        <v>5</v>
      </c>
      <c r="H157" s="3">
        <f>SUMIFS(
    tbl_orders[Purchased_Qty],
    tbl_orders[Facility], tbl_targeted_CustomerList[[#This Row],[Facility]],
    tbl_orders[Product], tbl_targeted_CustomerList[[#This Row],[Products]],
    tbl_orders[Year], "&lt;="&amp;$E$2-1
)</f>
        <v>5</v>
      </c>
      <c r="I157" s="3">
        <f>SUMIFS(
     tbl_orders[Qty_],
     tbl_orders[Facility], tbl_targeted_CustomerList[[#This Row],[Facility]],
     tbl_orders[Product],tbl_targeted_CustomerList[[#This Row],[Products]],
     tbl_orders[Year],"&lt;="&amp;$E$2-1
)</f>
        <v>5</v>
      </c>
      <c r="J157" s="60" t="str" cm="1">
        <f t="array" ref="J15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57" s="60" t="str" cm="1">
        <f t="array" ref="K15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57" s="60">
        <f>IFERROR(IF(
     tbl_targeted_CustomerList[[#This Row],[PYs Run Rate]]="-", tbl_targeted_CustomerList[[#This Row],[PYs Rec Qty]],  tbl_targeted_CustomerList[[#This Row],[My PYs Run Rate]]*$E$4
), "")</f>
        <v>5</v>
      </c>
      <c r="M15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v>
      </c>
      <c r="N157" s="161">
        <v>20</v>
      </c>
      <c r="O15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v>
      </c>
      <c r="P157" s="3">
        <f>SUMIFS(
     tbl_orders[Qty_],
     tbl_orders[Facility], tbl_targeted_CustomerList[[#This Row],[Facility]],
     tbl_orders[Product],tbl_targeted_CustomerList[[#This Row],[Products]],
     tbl_orders[Year],2024
)</f>
        <v>0</v>
      </c>
      <c r="Q157" s="196">
        <f>tbl_targeted_CustomerList[[#This Row],[2024 Achieved]]/tbl_targeted_CustomerList[[#This Row],[2024 Allocation]]</f>
        <v>0</v>
      </c>
      <c r="R157" s="106">
        <f>IF(tbl_targeted_CustomerList[[#This Row],[PYs Purc Qty]] = 0, "",
    _xlfn.MINIFS(tbl_orders[InvoiceDate],
        tbl_orders[Facility], tbl_targeted_CustomerList[[#This Row],[Facility]],
        tbl_orders[Product], tbl_targeted_CustomerList[[#This Row],[Products]])
)</f>
        <v>45141</v>
      </c>
      <c r="S157" s="106" cm="1">
        <f t="array" ref="S157">IF(
    tbl_targeted_CustomerList[[#This Row],[PYs Purc Qty]] = 0,
    "",
    MAX(
        IF(
            (YEAR(tbl_orders[InvoiceDate]) &lt;= $E$2-1) *
            (tbl_orders[Facility] = tbl_targeted_CustomerList[[#This Row],[Facility]]) *
            (tbl_orders[Product] = tbl_targeted_CustomerList[[#This Row],[Products]]),
            tbl_orders[InvoiceDate]
        )
    )
)</f>
        <v>45141</v>
      </c>
      <c r="T157" s="61">
        <f>IFERROR(tbl_targeted_CustomerList[[#This Row],[2024 Allocation]]/tbl_targeted_CustomerList[[#This Row],[PYs Rec Qty]]-1,"")</f>
        <v>3</v>
      </c>
      <c r="U157" s="61">
        <f>_xlfn.IFNA(
tbl_targeted_CustomerList[[#This Row],[2024 Allocation]]/INDEX(tbl_Territory_PlanSummary[2024 Target],MATCH(tbl_targeted_CustomerList[[#This Row],[Products]],tbl_Territory_PlanSummary[SKUs],0)),
"")</f>
        <v>2.2222222222222222E-3</v>
      </c>
      <c r="V157" s="61" t="str">
        <f>IF(
    tbl_targeted_CustomerList[[#This Row],[PYs Rec Qty]]=0,"Introduce",
    IF(tbl_targeted_CustomerList[[#This Row],[2024 Allocation]]&gt;tbl_targeted_CustomerList[[#This Row],[PYs Rec Qty]],"Grow", "Defend")
)</f>
        <v>Grow</v>
      </c>
      <c r="W157" s="60" t="str" cm="1">
        <f t="array" ref="W15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57" s="60" t="str" cm="1">
        <f t="array" ref="X15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57" s="241" cm="1">
        <f t="array" ref="Y157">IF(
    tbl_targeted_CustomerList[[#This Row],[Rec Total Qty]] = 0,
    "",
    MAX(
        IF(
            (tbl_orders[Facility] = tbl_targeted_CustomerList[[#This Row],[Facility]]) *
            (tbl_orders[Product] = tbl_targeted_CustomerList[[#This Row],[Products]]),
            tbl_orders[InvoiceDate]
        )
    )
)</f>
        <v>45141</v>
      </c>
      <c r="Z157" s="3" cm="1">
        <f t="array" ref="Z15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157" s="106" t="str">
        <f>IFERROR(tbl_targeted_CustomerList[[#This Row],[Last Purc Date]]+
ROUND(tbl_targeted_CustomerList[[#This Row],[Last Purchase Qty]]/tbl_targeted_CustomerList[[#This Row],[My Run Rate]]*30,0),"")</f>
        <v/>
      </c>
      <c r="AB157" s="2"/>
      <c r="AC157" s="2"/>
    </row>
    <row r="158" spans="1:29" x14ac:dyDescent="0.7">
      <c r="A158" s="2" t="str">
        <f>_xlfn.IFNA(INDEX(tbl_Customers[Facility Type], MATCH(tbl_targeted_CustomerList[[#This Row],[Facility]],tbl_Customers[Facility],0)),"")</f>
        <v>Public Hospitals</v>
      </c>
      <c r="B158" s="2" t="str">
        <f>_xlfn.IFNA(INDEX(tbl_Customers[Territory], MATCH(tbl_targeted_CustomerList[[#This Row],[Facility]],tbl_Customers[Facility],0)),"")</f>
        <v>Legon_Madina_Adenta_Oyarifa</v>
      </c>
      <c r="C158" s="2">
        <f>SUBTOTAL(3,tbl_targeted_CustomerList[[#This Row],[Facility]])</f>
        <v>1</v>
      </c>
      <c r="D158" s="160" t="s">
        <v>138</v>
      </c>
      <c r="E158" s="160" t="s">
        <v>36</v>
      </c>
      <c r="F158" s="3">
        <f>SUMIFS(
     tbl_orders[Purchased_Qty],
     tbl_orders[Facility],tbl_targeted_CustomerList[[#This Row],[Facility]],
     tbl_orders[Product],tbl_targeted_CustomerList[[#This Row],[Products]])</f>
        <v>0</v>
      </c>
      <c r="G158" s="3">
        <f>SUMIFS(
     tbl_orders[Qty_],
     tbl_orders[Facility],tbl_targeted_CustomerList[[#This Row],[Facility]],
     tbl_orders[Product],tbl_targeted_CustomerList[[#This Row],[Products]])</f>
        <v>0</v>
      </c>
      <c r="H158" s="3">
        <f>SUMIFS(
    tbl_orders[Purchased_Qty],
    tbl_orders[Facility], tbl_targeted_CustomerList[[#This Row],[Facility]],
    tbl_orders[Product], tbl_targeted_CustomerList[[#This Row],[Products]],
    tbl_orders[Year], "&lt;="&amp;$E$2-1
)</f>
        <v>0</v>
      </c>
      <c r="I158" s="3">
        <f>SUMIFS(
     tbl_orders[Qty_],
     tbl_orders[Facility], tbl_targeted_CustomerList[[#This Row],[Facility]],
     tbl_orders[Product],tbl_targeted_CustomerList[[#This Row],[Products]],
     tbl_orders[Year],"&lt;="&amp;$E$2-1
)</f>
        <v>0</v>
      </c>
      <c r="J158" s="60" t="str" cm="1">
        <f t="array" ref="J15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58" s="60" t="str" cm="1">
        <f t="array" ref="K15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58" s="60" t="str">
        <f>IFERROR(IF(
     tbl_targeted_CustomerList[[#This Row],[PYs Run Rate]]="-", tbl_targeted_CustomerList[[#This Row],[PYs Rec Qty]],  tbl_targeted_CustomerList[[#This Row],[My PYs Run Rate]]*$E$4
), "")</f>
        <v/>
      </c>
      <c r="M158"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58" s="161">
        <v>50</v>
      </c>
      <c r="O158"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58" s="3">
        <f>SUMIFS(
     tbl_orders[Qty_],
     tbl_orders[Facility], tbl_targeted_CustomerList[[#This Row],[Facility]],
     tbl_orders[Product],tbl_targeted_CustomerList[[#This Row],[Products]],
     tbl_orders[Year],2024
)</f>
        <v>0</v>
      </c>
      <c r="Q158" s="196">
        <f>tbl_targeted_CustomerList[[#This Row],[2024 Achieved]]/tbl_targeted_CustomerList[[#This Row],[2024 Allocation]]</f>
        <v>0</v>
      </c>
      <c r="R158" s="106" t="str">
        <f>IF(tbl_targeted_CustomerList[[#This Row],[PYs Purc Qty]] = 0, "",
    _xlfn.MINIFS(tbl_orders[InvoiceDate],
        tbl_orders[Facility], tbl_targeted_CustomerList[[#This Row],[Facility]],
        tbl_orders[Product], tbl_targeted_CustomerList[[#This Row],[Products]])
)</f>
        <v/>
      </c>
      <c r="S158" s="106" t="str" cm="1">
        <f t="array" ref="S158">IF(
    tbl_targeted_CustomerList[[#This Row],[PYs Purc Qty]] = 0,
    "",
    MAX(
        IF(
            (YEAR(tbl_orders[InvoiceDate]) &lt;= $E$2-1) *
            (tbl_orders[Facility] = tbl_targeted_CustomerList[[#This Row],[Facility]]) *
            (tbl_orders[Product] = tbl_targeted_CustomerList[[#This Row],[Products]]),
            tbl_orders[InvoiceDate]
        )
    )
)</f>
        <v/>
      </c>
      <c r="T158" s="61" t="str">
        <f>IFERROR(tbl_targeted_CustomerList[[#This Row],[2024 Allocation]]/tbl_targeted_CustomerList[[#This Row],[PYs Rec Qty]]-1,"")</f>
        <v/>
      </c>
      <c r="U158" s="61">
        <f>_xlfn.IFNA(
tbl_targeted_CustomerList[[#This Row],[2024 Allocation]]/INDEX(tbl_Territory_PlanSummary[2024 Target],MATCH(tbl_targeted_CustomerList[[#This Row],[Products]],tbl_Territory_PlanSummary[SKUs],0)),
"")</f>
        <v>7.575757575757576E-3</v>
      </c>
      <c r="V158" s="61" t="str">
        <f>IF(
    tbl_targeted_CustomerList[[#This Row],[PYs Rec Qty]]=0,"Introduce",
    IF(tbl_targeted_CustomerList[[#This Row],[2024 Allocation]]&gt;tbl_targeted_CustomerList[[#This Row],[PYs Rec Qty]],"Grow", "Defend")
)</f>
        <v>Introduce</v>
      </c>
      <c r="W158" s="60" t="str" cm="1">
        <f t="array" ref="W15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58" s="60" t="str" cm="1">
        <f t="array" ref="X15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58" s="241" t="str" cm="1">
        <f t="array" ref="Y158">IF(
    tbl_targeted_CustomerList[[#This Row],[Rec Total Qty]] = 0,
    "",
    MAX(
        IF(
            (tbl_orders[Facility] = tbl_targeted_CustomerList[[#This Row],[Facility]]) *
            (tbl_orders[Product] = tbl_targeted_CustomerList[[#This Row],[Products]]),
            tbl_orders[InvoiceDate]
        )
    )
)</f>
        <v/>
      </c>
      <c r="Z158" s="3" t="str" cm="1">
        <f t="array" ref="Z15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58" s="106" t="str">
        <f>IFERROR(tbl_targeted_CustomerList[[#This Row],[Last Purc Date]]+
ROUND(tbl_targeted_CustomerList[[#This Row],[Last Purchase Qty]]/tbl_targeted_CustomerList[[#This Row],[My Run Rate]]*30,0),"")</f>
        <v/>
      </c>
      <c r="AB158" s="2"/>
      <c r="AC158" s="2"/>
    </row>
    <row r="159" spans="1:29" x14ac:dyDescent="0.7">
      <c r="A159" s="2" t="str">
        <f>_xlfn.IFNA(INDEX(tbl_Customers[Facility Type], MATCH(tbl_targeted_CustomerList[[#This Row],[Facility]],tbl_Customers[Facility],0)),"")</f>
        <v>Public Hospitals</v>
      </c>
      <c r="B159" s="2" t="str">
        <f>_xlfn.IFNA(INDEX(tbl_Customers[Territory], MATCH(tbl_targeted_CustomerList[[#This Row],[Facility]],tbl_Customers[Facility],0)),"")</f>
        <v>Legon_Madina_Adenta_Oyarifa</v>
      </c>
      <c r="C159" s="2">
        <f>SUBTOTAL(3,tbl_targeted_CustomerList[[#This Row],[Facility]])</f>
        <v>1</v>
      </c>
      <c r="D159" s="160" t="s">
        <v>138</v>
      </c>
      <c r="E159" s="160" t="s">
        <v>102</v>
      </c>
      <c r="F159" s="3">
        <f>SUMIFS(
     tbl_orders[Purchased_Qty],
     tbl_orders[Facility],tbl_targeted_CustomerList[[#This Row],[Facility]],
     tbl_orders[Product],tbl_targeted_CustomerList[[#This Row],[Products]])</f>
        <v>50</v>
      </c>
      <c r="G159" s="3">
        <f>SUMIFS(
     tbl_orders[Qty_],
     tbl_orders[Facility],tbl_targeted_CustomerList[[#This Row],[Facility]],
     tbl_orders[Product],tbl_targeted_CustomerList[[#This Row],[Products]])</f>
        <v>50</v>
      </c>
      <c r="H159" s="3">
        <f>SUMIFS(
    tbl_orders[Purchased_Qty],
    tbl_orders[Facility], tbl_targeted_CustomerList[[#This Row],[Facility]],
    tbl_orders[Product], tbl_targeted_CustomerList[[#This Row],[Products]],
    tbl_orders[Year], "&lt;="&amp;$E$2-1
)</f>
        <v>0</v>
      </c>
      <c r="I159" s="3">
        <f>SUMIFS(
     tbl_orders[Qty_],
     tbl_orders[Facility], tbl_targeted_CustomerList[[#This Row],[Facility]],
     tbl_orders[Product],tbl_targeted_CustomerList[[#This Row],[Products]],
     tbl_orders[Year],"&lt;="&amp;$E$2-1
)</f>
        <v>0</v>
      </c>
      <c r="J159" s="60" t="str" cm="1">
        <f t="array" ref="J15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59" s="60" t="str" cm="1">
        <f t="array" ref="K15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59" s="60">
        <f>IFERROR(IF(
     tbl_targeted_CustomerList[[#This Row],[PYs Run Rate]]="-", tbl_targeted_CustomerList[[#This Row],[PYs Rec Qty]],  tbl_targeted_CustomerList[[#This Row],[My PYs Run Rate]]*$E$4
), "")</f>
        <v>0</v>
      </c>
      <c r="M15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0</v>
      </c>
      <c r="N159" s="161">
        <v>100</v>
      </c>
      <c r="O15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0</v>
      </c>
      <c r="P159" s="3">
        <f>SUMIFS(
     tbl_orders[Qty_],
     tbl_orders[Facility], tbl_targeted_CustomerList[[#This Row],[Facility]],
     tbl_orders[Product],tbl_targeted_CustomerList[[#This Row],[Products]],
     tbl_orders[Year],2024
)</f>
        <v>50</v>
      </c>
      <c r="Q159" s="196">
        <f>tbl_targeted_CustomerList[[#This Row],[2024 Achieved]]/tbl_targeted_CustomerList[[#This Row],[2024 Allocation]]</f>
        <v>0.5</v>
      </c>
      <c r="R159" s="106" t="str">
        <f>IF(tbl_targeted_CustomerList[[#This Row],[PYs Purc Qty]] = 0, "",
    _xlfn.MINIFS(tbl_orders[InvoiceDate],
        tbl_orders[Facility], tbl_targeted_CustomerList[[#This Row],[Facility]],
        tbl_orders[Product], tbl_targeted_CustomerList[[#This Row],[Products]])
)</f>
        <v/>
      </c>
      <c r="S159" s="106" t="str" cm="1">
        <f t="array" ref="S159">IF(
    tbl_targeted_CustomerList[[#This Row],[PYs Purc Qty]] = 0,
    "",
    MAX(
        IF(
            (YEAR(tbl_orders[InvoiceDate]) &lt;= $E$2-1) *
            (tbl_orders[Facility] = tbl_targeted_CustomerList[[#This Row],[Facility]]) *
            (tbl_orders[Product] = tbl_targeted_CustomerList[[#This Row],[Products]]),
            tbl_orders[InvoiceDate]
        )
    )
)</f>
        <v/>
      </c>
      <c r="T159" s="61" t="str">
        <f>IFERROR(tbl_targeted_CustomerList[[#This Row],[2024 Allocation]]/tbl_targeted_CustomerList[[#This Row],[PYs Rec Qty]]-1,"")</f>
        <v/>
      </c>
      <c r="U159" s="61">
        <f>_xlfn.IFNA(
tbl_targeted_CustomerList[[#This Row],[2024 Allocation]]/INDEX(tbl_Territory_PlanSummary[2024 Target],MATCH(tbl_targeted_CustomerList[[#This Row],[Products]],tbl_Territory_PlanSummary[SKUs],0)),
"")</f>
        <v>1.1111111111111112E-2</v>
      </c>
      <c r="V159" s="61" t="str">
        <f>IF(
    tbl_targeted_CustomerList[[#This Row],[PYs Rec Qty]]=0,"Introduce",
    IF(tbl_targeted_CustomerList[[#This Row],[2024 Allocation]]&gt;tbl_targeted_CustomerList[[#This Row],[PYs Rec Qty]],"Grow", "Defend")
)</f>
        <v>Introduce</v>
      </c>
      <c r="W159" s="60" t="str" cm="1">
        <f t="array" ref="W15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59" s="60" t="str" cm="1">
        <f t="array" ref="X15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59" s="241" cm="1">
        <f t="array" ref="Y159">IF(
    tbl_targeted_CustomerList[[#This Row],[Rec Total Qty]] = 0,
    "",
    MAX(
        IF(
            (tbl_orders[Facility] = tbl_targeted_CustomerList[[#This Row],[Facility]]) *
            (tbl_orders[Product] = tbl_targeted_CustomerList[[#This Row],[Products]]),
            tbl_orders[InvoiceDate]
        )
    )
)</f>
        <v>45320</v>
      </c>
      <c r="Z159" s="3" t="str" cm="1">
        <f t="array" ref="Z15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59" s="106" t="str">
        <f>IFERROR(tbl_targeted_CustomerList[[#This Row],[Last Purc Date]]+
ROUND(tbl_targeted_CustomerList[[#This Row],[Last Purchase Qty]]/tbl_targeted_CustomerList[[#This Row],[My Run Rate]]*30,0),"")</f>
        <v/>
      </c>
      <c r="AB159" s="2"/>
      <c r="AC159" s="2"/>
    </row>
    <row r="160" spans="1:29" x14ac:dyDescent="0.7">
      <c r="A160" s="2" t="str">
        <f>_xlfn.IFNA(INDEX(tbl_Customers[Facility Type], MATCH(tbl_targeted_CustomerList[[#This Row],[Facility]],tbl_Customers[Facility],0)),"")</f>
        <v>Retail Pharmacies</v>
      </c>
      <c r="B160" s="2" t="str">
        <f>_xlfn.IFNA(INDEX(tbl_Customers[Territory], MATCH(tbl_targeted_CustomerList[[#This Row],[Facility]],tbl_Customers[Facility],0)),"")</f>
        <v>Spintex_Sakumono</v>
      </c>
      <c r="C160" s="2">
        <f>SUBTOTAL(3,tbl_targeted_CustomerList[[#This Row],[Facility]])</f>
        <v>1</v>
      </c>
      <c r="D160" s="160" t="s">
        <v>184</v>
      </c>
      <c r="E160" s="160" t="s">
        <v>100</v>
      </c>
      <c r="F160" s="3">
        <f>SUMIFS(
     tbl_orders[Purchased_Qty],
     tbl_orders[Facility],tbl_targeted_CustomerList[[#This Row],[Facility]],
     tbl_orders[Product],tbl_targeted_CustomerList[[#This Row],[Products]])</f>
        <v>5</v>
      </c>
      <c r="G160" s="3">
        <f>SUMIFS(
     tbl_orders[Qty_],
     tbl_orders[Facility],tbl_targeted_CustomerList[[#This Row],[Facility]],
     tbl_orders[Product],tbl_targeted_CustomerList[[#This Row],[Products]])</f>
        <v>5</v>
      </c>
      <c r="H160" s="3">
        <f>SUMIFS(
    tbl_orders[Purchased_Qty],
    tbl_orders[Facility], tbl_targeted_CustomerList[[#This Row],[Facility]],
    tbl_orders[Product], tbl_targeted_CustomerList[[#This Row],[Products]],
    tbl_orders[Year], "&lt;="&amp;$E$2-1
)</f>
        <v>5</v>
      </c>
      <c r="I160" s="3">
        <f>SUMIFS(
     tbl_orders[Qty_],
     tbl_orders[Facility], tbl_targeted_CustomerList[[#This Row],[Facility]],
     tbl_orders[Product],tbl_targeted_CustomerList[[#This Row],[Products]],
     tbl_orders[Year],"&lt;="&amp;$E$2-1
)</f>
        <v>5</v>
      </c>
      <c r="J160" s="60" t="str" cm="1">
        <f t="array" ref="J16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60" s="60" t="str" cm="1">
        <f t="array" ref="K16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60" s="60">
        <f>IFERROR(IF(
     tbl_targeted_CustomerList[[#This Row],[PYs Run Rate]]="-", tbl_targeted_CustomerList[[#This Row],[PYs Rec Qty]],  tbl_targeted_CustomerList[[#This Row],[My PYs Run Rate]]*$E$4
), "")</f>
        <v>5</v>
      </c>
      <c r="M160"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v>
      </c>
      <c r="N160" s="161">
        <v>10</v>
      </c>
      <c r="O160"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v>
      </c>
      <c r="P160" s="3">
        <f>SUMIFS(
     tbl_orders[Qty_],
     tbl_orders[Facility], tbl_targeted_CustomerList[[#This Row],[Facility]],
     tbl_orders[Product],tbl_targeted_CustomerList[[#This Row],[Products]],
     tbl_orders[Year],2024
)</f>
        <v>0</v>
      </c>
      <c r="Q160" s="196">
        <f>tbl_targeted_CustomerList[[#This Row],[2024 Achieved]]/tbl_targeted_CustomerList[[#This Row],[2024 Allocation]]</f>
        <v>0</v>
      </c>
      <c r="R160" s="106">
        <f>IF(tbl_targeted_CustomerList[[#This Row],[PYs Purc Qty]] = 0, "",
    _xlfn.MINIFS(tbl_orders[InvoiceDate],
        tbl_orders[Facility], tbl_targeted_CustomerList[[#This Row],[Facility]],
        tbl_orders[Product], tbl_targeted_CustomerList[[#This Row],[Products]])
)</f>
        <v>45089</v>
      </c>
      <c r="S160" s="106" cm="1">
        <f t="array" ref="S160">IF(
    tbl_targeted_CustomerList[[#This Row],[PYs Purc Qty]] = 0,
    "",
    MAX(
        IF(
            (YEAR(tbl_orders[InvoiceDate]) &lt;= $E$2-1) *
            (tbl_orders[Facility] = tbl_targeted_CustomerList[[#This Row],[Facility]]) *
            (tbl_orders[Product] = tbl_targeted_CustomerList[[#This Row],[Products]]),
            tbl_orders[InvoiceDate]
        )
    )
)</f>
        <v>45089</v>
      </c>
      <c r="T160" s="61">
        <f>IFERROR(tbl_targeted_CustomerList[[#This Row],[2024 Allocation]]/tbl_targeted_CustomerList[[#This Row],[PYs Rec Qty]]-1,"")</f>
        <v>1</v>
      </c>
      <c r="U160" s="61">
        <f>_xlfn.IFNA(
tbl_targeted_CustomerList[[#This Row],[2024 Allocation]]/INDEX(tbl_Territory_PlanSummary[2024 Target],MATCH(tbl_targeted_CustomerList[[#This Row],[Products]],tbl_Territory_PlanSummary[SKUs],0)),
"")</f>
        <v>3.5612535612535613E-3</v>
      </c>
      <c r="V160" s="61" t="str">
        <f>IF(
    tbl_targeted_CustomerList[[#This Row],[PYs Rec Qty]]=0,"Introduce",
    IF(tbl_targeted_CustomerList[[#This Row],[2024 Allocation]]&gt;tbl_targeted_CustomerList[[#This Row],[PYs Rec Qty]],"Grow", "Defend")
)</f>
        <v>Grow</v>
      </c>
      <c r="W160" s="60" t="str" cm="1">
        <f t="array" ref="W16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60" s="60" t="str" cm="1">
        <f t="array" ref="X16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60" s="241" cm="1">
        <f t="array" ref="Y160">IF(
    tbl_targeted_CustomerList[[#This Row],[Rec Total Qty]] = 0,
    "",
    MAX(
        IF(
            (tbl_orders[Facility] = tbl_targeted_CustomerList[[#This Row],[Facility]]) *
            (tbl_orders[Product] = tbl_targeted_CustomerList[[#This Row],[Products]]),
            tbl_orders[InvoiceDate]
        )
    )
)</f>
        <v>45089</v>
      </c>
      <c r="Z160" s="3" cm="1">
        <f t="array" ref="Z16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160" s="106" t="str">
        <f>IFERROR(tbl_targeted_CustomerList[[#This Row],[Last Purc Date]]+
ROUND(tbl_targeted_CustomerList[[#This Row],[Last Purchase Qty]]/tbl_targeted_CustomerList[[#This Row],[My Run Rate]]*30,0),"")</f>
        <v/>
      </c>
      <c r="AB160" s="2"/>
      <c r="AC160" s="2"/>
    </row>
    <row r="161" spans="1:29" x14ac:dyDescent="0.7">
      <c r="A161" s="2" t="str">
        <f>_xlfn.IFNA(INDEX(tbl_Customers[Facility Type], MATCH(tbl_targeted_CustomerList[[#This Row],[Facility]],tbl_Customers[Facility],0)),"")</f>
        <v>Retail Pharmacies</v>
      </c>
      <c r="B161" s="2" t="str">
        <f>_xlfn.IFNA(INDEX(tbl_Customers[Territory], MATCH(tbl_targeted_CustomerList[[#This Row],[Facility]],tbl_Customers[Facility],0)),"")</f>
        <v>Spintex_Sakumono</v>
      </c>
      <c r="C161" s="2">
        <f>SUBTOTAL(3,tbl_targeted_CustomerList[[#This Row],[Facility]])</f>
        <v>1</v>
      </c>
      <c r="D161" s="160" t="s">
        <v>184</v>
      </c>
      <c r="E161" s="160" t="s">
        <v>102</v>
      </c>
      <c r="F161" s="3">
        <f>SUMIFS(
     tbl_orders[Purchased_Qty],
     tbl_orders[Facility],tbl_targeted_CustomerList[[#This Row],[Facility]],
     tbl_orders[Product],tbl_targeted_CustomerList[[#This Row],[Products]])</f>
        <v>10</v>
      </c>
      <c r="G161" s="3">
        <f>SUMIFS(
     tbl_orders[Qty_],
     tbl_orders[Facility],tbl_targeted_CustomerList[[#This Row],[Facility]],
     tbl_orders[Product],tbl_targeted_CustomerList[[#This Row],[Products]])</f>
        <v>10</v>
      </c>
      <c r="H161" s="3">
        <f>SUMIFS(
    tbl_orders[Purchased_Qty],
    tbl_orders[Facility], tbl_targeted_CustomerList[[#This Row],[Facility]],
    tbl_orders[Product], tbl_targeted_CustomerList[[#This Row],[Products]],
    tbl_orders[Year], "&lt;="&amp;$E$2-1
)</f>
        <v>10</v>
      </c>
      <c r="I161" s="3">
        <f>SUMIFS(
     tbl_orders[Qty_],
     tbl_orders[Facility], tbl_targeted_CustomerList[[#This Row],[Facility]],
     tbl_orders[Product],tbl_targeted_CustomerList[[#This Row],[Products]],
     tbl_orders[Year],"&lt;="&amp;$E$2-1
)</f>
        <v>10</v>
      </c>
      <c r="J161" s="60" t="str" cm="1">
        <f t="array" ref="J16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61" s="60" t="str" cm="1">
        <f t="array" ref="K16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61" s="60">
        <f>IFERROR(IF(
     tbl_targeted_CustomerList[[#This Row],[PYs Run Rate]]="-", tbl_targeted_CustomerList[[#This Row],[PYs Rec Qty]],  tbl_targeted_CustomerList[[#This Row],[My PYs Run Rate]]*$E$4
), "")</f>
        <v>10</v>
      </c>
      <c r="M16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v>
      </c>
      <c r="N161" s="161">
        <v>30</v>
      </c>
      <c r="O16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v>
      </c>
      <c r="P161" s="3">
        <f>SUMIFS(
     tbl_orders[Qty_],
     tbl_orders[Facility], tbl_targeted_CustomerList[[#This Row],[Facility]],
     tbl_orders[Product],tbl_targeted_CustomerList[[#This Row],[Products]],
     tbl_orders[Year],2024
)</f>
        <v>0</v>
      </c>
      <c r="Q161" s="196">
        <f>tbl_targeted_CustomerList[[#This Row],[2024 Achieved]]/tbl_targeted_CustomerList[[#This Row],[2024 Allocation]]</f>
        <v>0</v>
      </c>
      <c r="R161" s="106">
        <f>IF(tbl_targeted_CustomerList[[#This Row],[PYs Purc Qty]] = 0, "",
    _xlfn.MINIFS(tbl_orders[InvoiceDate],
        tbl_orders[Facility], tbl_targeted_CustomerList[[#This Row],[Facility]],
        tbl_orders[Product], tbl_targeted_CustomerList[[#This Row],[Products]])
)</f>
        <v>44957</v>
      </c>
      <c r="S161" s="106" cm="1">
        <f t="array" ref="S161">IF(
    tbl_targeted_CustomerList[[#This Row],[PYs Purc Qty]] = 0,
    "",
    MAX(
        IF(
            (YEAR(tbl_orders[InvoiceDate]) &lt;= $E$2-1) *
            (tbl_orders[Facility] = tbl_targeted_CustomerList[[#This Row],[Facility]]) *
            (tbl_orders[Product] = tbl_targeted_CustomerList[[#This Row],[Products]]),
            tbl_orders[InvoiceDate]
        )
    )
)</f>
        <v>44957</v>
      </c>
      <c r="T161" s="61">
        <f>IFERROR(tbl_targeted_CustomerList[[#This Row],[2024 Allocation]]/tbl_targeted_CustomerList[[#This Row],[PYs Rec Qty]]-1,"")</f>
        <v>2</v>
      </c>
      <c r="U161" s="61">
        <f>_xlfn.IFNA(
tbl_targeted_CustomerList[[#This Row],[2024 Allocation]]/INDEX(tbl_Territory_PlanSummary[2024 Target],MATCH(tbl_targeted_CustomerList[[#This Row],[Products]],tbl_Territory_PlanSummary[SKUs],0)),
"")</f>
        <v>3.3333333333333335E-3</v>
      </c>
      <c r="V161" s="61" t="str">
        <f>IF(
    tbl_targeted_CustomerList[[#This Row],[PYs Rec Qty]]=0,"Introduce",
    IF(tbl_targeted_CustomerList[[#This Row],[2024 Allocation]]&gt;tbl_targeted_CustomerList[[#This Row],[PYs Rec Qty]],"Grow", "Defend")
)</f>
        <v>Grow</v>
      </c>
      <c r="W161" s="60" t="str" cm="1">
        <f t="array" ref="W16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61" s="60" t="str" cm="1">
        <f t="array" ref="X16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61" s="241" cm="1">
        <f t="array" ref="Y161">IF(
    tbl_targeted_CustomerList[[#This Row],[Rec Total Qty]] = 0,
    "",
    MAX(
        IF(
            (tbl_orders[Facility] = tbl_targeted_CustomerList[[#This Row],[Facility]]) *
            (tbl_orders[Product] = tbl_targeted_CustomerList[[#This Row],[Products]]),
            tbl_orders[InvoiceDate]
        )
    )
)</f>
        <v>44957</v>
      </c>
      <c r="Z161" s="3" cm="1">
        <f t="array" ref="Z16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161" s="106" t="str">
        <f>IFERROR(tbl_targeted_CustomerList[[#This Row],[Last Purc Date]]+
ROUND(tbl_targeted_CustomerList[[#This Row],[Last Purchase Qty]]/tbl_targeted_CustomerList[[#This Row],[My Run Rate]]*30,0),"")</f>
        <v/>
      </c>
      <c r="AB161" s="2"/>
      <c r="AC161" s="2"/>
    </row>
    <row r="162" spans="1:29" x14ac:dyDescent="0.7">
      <c r="A162" s="2" t="str">
        <f>_xlfn.IFNA(INDEX(tbl_Customers[Facility Type], MATCH(tbl_targeted_CustomerList[[#This Row],[Facility]],tbl_Customers[Facility],0)),"")</f>
        <v>Private Hospitals</v>
      </c>
      <c r="B162" s="2" t="str">
        <f>_xlfn.IFNA(INDEX(tbl_Customers[Territory], MATCH(tbl_targeted_CustomerList[[#This Row],[Facility]],tbl_Customers[Facility],0)),"")</f>
        <v>_Out Station</v>
      </c>
      <c r="C162" s="2">
        <f>SUBTOTAL(3,tbl_targeted_CustomerList[[#This Row],[Facility]])</f>
        <v>1</v>
      </c>
      <c r="D162" s="160" t="s">
        <v>139</v>
      </c>
      <c r="E162" s="160" t="s">
        <v>101</v>
      </c>
      <c r="F162" s="3">
        <f>SUMIFS(
     tbl_orders[Purchased_Qty],
     tbl_orders[Facility],tbl_targeted_CustomerList[[#This Row],[Facility]],
     tbl_orders[Product],tbl_targeted_CustomerList[[#This Row],[Products]])</f>
        <v>0</v>
      </c>
      <c r="G162" s="3">
        <f>SUMIFS(
     tbl_orders[Qty_],
     tbl_orders[Facility],tbl_targeted_CustomerList[[#This Row],[Facility]],
     tbl_orders[Product],tbl_targeted_CustomerList[[#This Row],[Products]])</f>
        <v>0</v>
      </c>
      <c r="H162" s="3">
        <f>SUMIFS(
    tbl_orders[Purchased_Qty],
    tbl_orders[Facility], tbl_targeted_CustomerList[[#This Row],[Facility]],
    tbl_orders[Product], tbl_targeted_CustomerList[[#This Row],[Products]],
    tbl_orders[Year], "&lt;="&amp;$E$2-1
)</f>
        <v>0</v>
      </c>
      <c r="I162" s="3">
        <f>SUMIFS(
     tbl_orders[Qty_],
     tbl_orders[Facility], tbl_targeted_CustomerList[[#This Row],[Facility]],
     tbl_orders[Product],tbl_targeted_CustomerList[[#This Row],[Products]],
     tbl_orders[Year],"&lt;="&amp;$E$2-1
)</f>
        <v>0</v>
      </c>
      <c r="J162" s="60" t="str" cm="1">
        <f t="array" ref="J16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62" s="60" t="str" cm="1">
        <f t="array" ref="K16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62" s="60" t="str">
        <f>IFERROR(IF(
     tbl_targeted_CustomerList[[#This Row],[PYs Run Rate]]="-", tbl_targeted_CustomerList[[#This Row],[PYs Rec Qty]],  tbl_targeted_CustomerList[[#This Row],[My PYs Run Rate]]*$E$4
), "")</f>
        <v/>
      </c>
      <c r="M162"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62" s="161">
        <v>100</v>
      </c>
      <c r="O162"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62" s="3">
        <f>SUMIFS(
     tbl_orders[Qty_],
     tbl_orders[Facility], tbl_targeted_CustomerList[[#This Row],[Facility]],
     tbl_orders[Product],tbl_targeted_CustomerList[[#This Row],[Products]],
     tbl_orders[Year],2024
)</f>
        <v>0</v>
      </c>
      <c r="Q162" s="196">
        <f>tbl_targeted_CustomerList[[#This Row],[2024 Achieved]]/tbl_targeted_CustomerList[[#This Row],[2024 Allocation]]</f>
        <v>0</v>
      </c>
      <c r="R162" s="106" t="str">
        <f>IF(tbl_targeted_CustomerList[[#This Row],[PYs Purc Qty]] = 0, "",
    _xlfn.MINIFS(tbl_orders[InvoiceDate],
        tbl_orders[Facility], tbl_targeted_CustomerList[[#This Row],[Facility]],
        tbl_orders[Product], tbl_targeted_CustomerList[[#This Row],[Products]])
)</f>
        <v/>
      </c>
      <c r="S162" s="106" t="str" cm="1">
        <f t="array" ref="S162">IF(
    tbl_targeted_CustomerList[[#This Row],[PYs Purc Qty]] = 0,
    "",
    MAX(
        IF(
            (YEAR(tbl_orders[InvoiceDate]) &lt;= $E$2-1) *
            (tbl_orders[Facility] = tbl_targeted_CustomerList[[#This Row],[Facility]]) *
            (tbl_orders[Product] = tbl_targeted_CustomerList[[#This Row],[Products]]),
            tbl_orders[InvoiceDate]
        )
    )
)</f>
        <v/>
      </c>
      <c r="T162" s="61" t="str">
        <f>IFERROR(tbl_targeted_CustomerList[[#This Row],[2024 Allocation]]/tbl_targeted_CustomerList[[#This Row],[PYs Rec Qty]]-1,"")</f>
        <v/>
      </c>
      <c r="U162" s="61">
        <f>_xlfn.IFNA(
tbl_targeted_CustomerList[[#This Row],[2024 Allocation]]/INDEX(tbl_Territory_PlanSummary[2024 Target],MATCH(tbl_targeted_CustomerList[[#This Row],[Products]],tbl_Territory_PlanSummary[SKUs],0)),
"")</f>
        <v>1.5375153751537515E-2</v>
      </c>
      <c r="V162" s="61" t="str">
        <f>IF(
    tbl_targeted_CustomerList[[#This Row],[PYs Rec Qty]]=0,"Introduce",
    IF(tbl_targeted_CustomerList[[#This Row],[2024 Allocation]]&gt;tbl_targeted_CustomerList[[#This Row],[PYs Rec Qty]],"Grow", "Defend")
)</f>
        <v>Introduce</v>
      </c>
      <c r="W162" s="60" t="str" cm="1">
        <f t="array" ref="W16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62" s="60" t="str" cm="1">
        <f t="array" ref="X16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62" s="241" t="str" cm="1">
        <f t="array" ref="Y162">IF(
    tbl_targeted_CustomerList[[#This Row],[Rec Total Qty]] = 0,
    "",
    MAX(
        IF(
            (tbl_orders[Facility] = tbl_targeted_CustomerList[[#This Row],[Facility]]) *
            (tbl_orders[Product] = tbl_targeted_CustomerList[[#This Row],[Products]]),
            tbl_orders[InvoiceDate]
        )
    )
)</f>
        <v/>
      </c>
      <c r="Z162" s="3" t="str" cm="1">
        <f t="array" ref="Z16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62" s="106" t="str">
        <f>IFERROR(tbl_targeted_CustomerList[[#This Row],[Last Purc Date]]+
ROUND(tbl_targeted_CustomerList[[#This Row],[Last Purchase Qty]]/tbl_targeted_CustomerList[[#This Row],[My Run Rate]]*30,0),"")</f>
        <v/>
      </c>
      <c r="AB162" s="2"/>
      <c r="AC162" s="2"/>
    </row>
    <row r="163" spans="1:29" x14ac:dyDescent="0.7">
      <c r="A163" s="2" t="str">
        <f>_xlfn.IFNA(INDEX(tbl_Customers[Facility Type], MATCH(tbl_targeted_CustomerList[[#This Row],[Facility]],tbl_Customers[Facility],0)),"")</f>
        <v>Private Hospitals</v>
      </c>
      <c r="B163" s="2" t="str">
        <f>_xlfn.IFNA(INDEX(tbl_Customers[Territory], MATCH(tbl_targeted_CustomerList[[#This Row],[Facility]],tbl_Customers[Facility],0)),"")</f>
        <v>_Out Station</v>
      </c>
      <c r="C163" s="2">
        <f>SUBTOTAL(3,tbl_targeted_CustomerList[[#This Row],[Facility]])</f>
        <v>1</v>
      </c>
      <c r="D163" s="160" t="s">
        <v>139</v>
      </c>
      <c r="E163" s="160" t="s">
        <v>102</v>
      </c>
      <c r="F163" s="3">
        <f>SUMIFS(
     tbl_orders[Purchased_Qty],
     tbl_orders[Facility],tbl_targeted_CustomerList[[#This Row],[Facility]],
     tbl_orders[Product],tbl_targeted_CustomerList[[#This Row],[Products]])</f>
        <v>0</v>
      </c>
      <c r="G163" s="3">
        <f>SUMIFS(
     tbl_orders[Qty_],
     tbl_orders[Facility],tbl_targeted_CustomerList[[#This Row],[Facility]],
     tbl_orders[Product],tbl_targeted_CustomerList[[#This Row],[Products]])</f>
        <v>0</v>
      </c>
      <c r="H163" s="3">
        <f>SUMIFS(
    tbl_orders[Purchased_Qty],
    tbl_orders[Facility], tbl_targeted_CustomerList[[#This Row],[Facility]],
    tbl_orders[Product], tbl_targeted_CustomerList[[#This Row],[Products]],
    tbl_orders[Year], "&lt;="&amp;$E$2-1
)</f>
        <v>0</v>
      </c>
      <c r="I163" s="3">
        <f>SUMIFS(
     tbl_orders[Qty_],
     tbl_orders[Facility], tbl_targeted_CustomerList[[#This Row],[Facility]],
     tbl_orders[Product],tbl_targeted_CustomerList[[#This Row],[Products]],
     tbl_orders[Year],"&lt;="&amp;$E$2-1
)</f>
        <v>0</v>
      </c>
      <c r="J163" s="60" t="str" cm="1">
        <f t="array" ref="J16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63" s="60" t="str" cm="1">
        <f t="array" ref="K16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63" s="60" t="str">
        <f>IFERROR(IF(
     tbl_targeted_CustomerList[[#This Row],[PYs Run Rate]]="-", tbl_targeted_CustomerList[[#This Row],[PYs Rec Qty]],  tbl_targeted_CustomerList[[#This Row],[My PYs Run Rate]]*$E$4
), "")</f>
        <v/>
      </c>
      <c r="M163"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63" s="161">
        <v>50</v>
      </c>
      <c r="O163"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63" s="3">
        <f>SUMIFS(
     tbl_orders[Qty_],
     tbl_orders[Facility], tbl_targeted_CustomerList[[#This Row],[Facility]],
     tbl_orders[Product],tbl_targeted_CustomerList[[#This Row],[Products]],
     tbl_orders[Year],2024
)</f>
        <v>0</v>
      </c>
      <c r="Q163" s="196">
        <f>tbl_targeted_CustomerList[[#This Row],[2024 Achieved]]/tbl_targeted_CustomerList[[#This Row],[2024 Allocation]]</f>
        <v>0</v>
      </c>
      <c r="R163" s="106" t="str">
        <f>IF(tbl_targeted_CustomerList[[#This Row],[PYs Purc Qty]] = 0, "",
    _xlfn.MINIFS(tbl_orders[InvoiceDate],
        tbl_orders[Facility], tbl_targeted_CustomerList[[#This Row],[Facility]],
        tbl_orders[Product], tbl_targeted_CustomerList[[#This Row],[Products]])
)</f>
        <v/>
      </c>
      <c r="S163" s="106" t="str" cm="1">
        <f t="array" ref="S163">IF(
    tbl_targeted_CustomerList[[#This Row],[PYs Purc Qty]] = 0,
    "",
    MAX(
        IF(
            (YEAR(tbl_orders[InvoiceDate]) &lt;= $E$2-1) *
            (tbl_orders[Facility] = tbl_targeted_CustomerList[[#This Row],[Facility]]) *
            (tbl_orders[Product] = tbl_targeted_CustomerList[[#This Row],[Products]]),
            tbl_orders[InvoiceDate]
        )
    )
)</f>
        <v/>
      </c>
      <c r="T163" s="61" t="str">
        <f>IFERROR(tbl_targeted_CustomerList[[#This Row],[2024 Allocation]]/tbl_targeted_CustomerList[[#This Row],[PYs Rec Qty]]-1,"")</f>
        <v/>
      </c>
      <c r="U163" s="61">
        <f>_xlfn.IFNA(
tbl_targeted_CustomerList[[#This Row],[2024 Allocation]]/INDEX(tbl_Territory_PlanSummary[2024 Target],MATCH(tbl_targeted_CustomerList[[#This Row],[Products]],tbl_Territory_PlanSummary[SKUs],0)),
"")</f>
        <v>5.5555555555555558E-3</v>
      </c>
      <c r="V163" s="61" t="str">
        <f>IF(
    tbl_targeted_CustomerList[[#This Row],[PYs Rec Qty]]=0,"Introduce",
    IF(tbl_targeted_CustomerList[[#This Row],[2024 Allocation]]&gt;tbl_targeted_CustomerList[[#This Row],[PYs Rec Qty]],"Grow", "Defend")
)</f>
        <v>Introduce</v>
      </c>
      <c r="W163" s="60" t="str" cm="1">
        <f t="array" ref="W16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63" s="60" t="str" cm="1">
        <f t="array" ref="X16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63" s="241" t="str" cm="1">
        <f t="array" ref="Y163">IF(
    tbl_targeted_CustomerList[[#This Row],[Rec Total Qty]] = 0,
    "",
    MAX(
        IF(
            (tbl_orders[Facility] = tbl_targeted_CustomerList[[#This Row],[Facility]]) *
            (tbl_orders[Product] = tbl_targeted_CustomerList[[#This Row],[Products]]),
            tbl_orders[InvoiceDate]
        )
    )
)</f>
        <v/>
      </c>
      <c r="Z163" s="3" t="str" cm="1">
        <f t="array" ref="Z16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63" s="106" t="str">
        <f>IFERROR(tbl_targeted_CustomerList[[#This Row],[Last Purc Date]]+
ROUND(tbl_targeted_CustomerList[[#This Row],[Last Purchase Qty]]/tbl_targeted_CustomerList[[#This Row],[My Run Rate]]*30,0),"")</f>
        <v/>
      </c>
      <c r="AB163" s="2"/>
      <c r="AC163" s="2"/>
    </row>
    <row r="164" spans="1:29" x14ac:dyDescent="0.7">
      <c r="A164" s="2" t="str">
        <f>_xlfn.IFNA(INDEX(tbl_Customers[Facility Type], MATCH(tbl_targeted_CustomerList[[#This Row],[Facility]],tbl_Customers[Facility],0)),"")</f>
        <v>Private Hospitals</v>
      </c>
      <c r="B164" s="2" t="str">
        <f>_xlfn.IFNA(INDEX(tbl_Customers[Territory], MATCH(tbl_targeted_CustomerList[[#This Row],[Facility]],tbl_Customers[Facility],0)),"")</f>
        <v>Achimota_Dome_Kwabenya_Haatso</v>
      </c>
      <c r="C164" s="2">
        <f>SUBTOTAL(3,tbl_targeted_CustomerList[[#This Row],[Facility]])</f>
        <v>1</v>
      </c>
      <c r="D164" s="160" t="s">
        <v>140</v>
      </c>
      <c r="E164" s="160" t="s">
        <v>100</v>
      </c>
      <c r="F164" s="3">
        <f>SUMIFS(
     tbl_orders[Purchased_Qty],
     tbl_orders[Facility],tbl_targeted_CustomerList[[#This Row],[Facility]],
     tbl_orders[Product],tbl_targeted_CustomerList[[#This Row],[Products]])</f>
        <v>0</v>
      </c>
      <c r="G164" s="3">
        <f>SUMIFS(
     tbl_orders[Qty_],
     tbl_orders[Facility],tbl_targeted_CustomerList[[#This Row],[Facility]],
     tbl_orders[Product],tbl_targeted_CustomerList[[#This Row],[Products]])</f>
        <v>0</v>
      </c>
      <c r="H164" s="3">
        <f>SUMIFS(
    tbl_orders[Purchased_Qty],
    tbl_orders[Facility], tbl_targeted_CustomerList[[#This Row],[Facility]],
    tbl_orders[Product], tbl_targeted_CustomerList[[#This Row],[Products]],
    tbl_orders[Year], "&lt;="&amp;$E$2-1
)</f>
        <v>0</v>
      </c>
      <c r="I164" s="3">
        <f>SUMIFS(
     tbl_orders[Qty_],
     tbl_orders[Facility], tbl_targeted_CustomerList[[#This Row],[Facility]],
     tbl_orders[Product],tbl_targeted_CustomerList[[#This Row],[Products]],
     tbl_orders[Year],"&lt;="&amp;$E$2-1
)</f>
        <v>0</v>
      </c>
      <c r="J164" s="60" t="str" cm="1">
        <f t="array" ref="J16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64" s="60" t="str" cm="1">
        <f t="array" ref="K16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64" s="60" t="str">
        <f>IFERROR(IF(
     tbl_targeted_CustomerList[[#This Row],[PYs Run Rate]]="-", tbl_targeted_CustomerList[[#This Row],[PYs Rec Qty]],  tbl_targeted_CustomerList[[#This Row],[My PYs Run Rate]]*$E$4
), "")</f>
        <v/>
      </c>
      <c r="M164"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64" s="161">
        <v>100</v>
      </c>
      <c r="O164"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64" s="3">
        <f>SUMIFS(
     tbl_orders[Qty_],
     tbl_orders[Facility], tbl_targeted_CustomerList[[#This Row],[Facility]],
     tbl_orders[Product],tbl_targeted_CustomerList[[#This Row],[Products]],
     tbl_orders[Year],2024
)</f>
        <v>0</v>
      </c>
      <c r="Q164" s="196">
        <f>tbl_targeted_CustomerList[[#This Row],[2024 Achieved]]/tbl_targeted_CustomerList[[#This Row],[2024 Allocation]]</f>
        <v>0</v>
      </c>
      <c r="R164" s="106" t="str">
        <f>IF(tbl_targeted_CustomerList[[#This Row],[PYs Purc Qty]] = 0, "",
    _xlfn.MINIFS(tbl_orders[InvoiceDate],
        tbl_orders[Facility], tbl_targeted_CustomerList[[#This Row],[Facility]],
        tbl_orders[Product], tbl_targeted_CustomerList[[#This Row],[Products]])
)</f>
        <v/>
      </c>
      <c r="S164" s="106" t="str" cm="1">
        <f t="array" ref="S164">IF(
    tbl_targeted_CustomerList[[#This Row],[PYs Purc Qty]] = 0,
    "",
    MAX(
        IF(
            (YEAR(tbl_orders[InvoiceDate]) &lt;= $E$2-1) *
            (tbl_orders[Facility] = tbl_targeted_CustomerList[[#This Row],[Facility]]) *
            (tbl_orders[Product] = tbl_targeted_CustomerList[[#This Row],[Products]]),
            tbl_orders[InvoiceDate]
        )
    )
)</f>
        <v/>
      </c>
      <c r="T164" s="61" t="str">
        <f>IFERROR(tbl_targeted_CustomerList[[#This Row],[2024 Allocation]]/tbl_targeted_CustomerList[[#This Row],[PYs Rec Qty]]-1,"")</f>
        <v/>
      </c>
      <c r="U164" s="61">
        <f>_xlfn.IFNA(
tbl_targeted_CustomerList[[#This Row],[2024 Allocation]]/INDEX(tbl_Territory_PlanSummary[2024 Target],MATCH(tbl_targeted_CustomerList[[#This Row],[Products]],tbl_Territory_PlanSummary[SKUs],0)),
"")</f>
        <v>3.5612535612535613E-2</v>
      </c>
      <c r="V164" s="61" t="str">
        <f>IF(
    tbl_targeted_CustomerList[[#This Row],[PYs Rec Qty]]=0,"Introduce",
    IF(tbl_targeted_CustomerList[[#This Row],[2024 Allocation]]&gt;tbl_targeted_CustomerList[[#This Row],[PYs Rec Qty]],"Grow", "Defend")
)</f>
        <v>Introduce</v>
      </c>
      <c r="W164" s="60" t="str" cm="1">
        <f t="array" ref="W16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64" s="60" t="str" cm="1">
        <f t="array" ref="X16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64" s="241" t="str" cm="1">
        <f t="array" ref="Y164">IF(
    tbl_targeted_CustomerList[[#This Row],[Rec Total Qty]] = 0,
    "",
    MAX(
        IF(
            (tbl_orders[Facility] = tbl_targeted_CustomerList[[#This Row],[Facility]]) *
            (tbl_orders[Product] = tbl_targeted_CustomerList[[#This Row],[Products]]),
            tbl_orders[InvoiceDate]
        )
    )
)</f>
        <v/>
      </c>
      <c r="Z164" s="3" t="str" cm="1">
        <f t="array" ref="Z16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64" s="106" t="str">
        <f>IFERROR(tbl_targeted_CustomerList[[#This Row],[Last Purc Date]]+
ROUND(tbl_targeted_CustomerList[[#This Row],[Last Purchase Qty]]/tbl_targeted_CustomerList[[#This Row],[My Run Rate]]*30,0),"")</f>
        <v/>
      </c>
      <c r="AB164" s="2"/>
      <c r="AC164" s="2"/>
    </row>
    <row r="165" spans="1:29" x14ac:dyDescent="0.7">
      <c r="A165" s="2" t="str">
        <f>_xlfn.IFNA(INDEX(tbl_Customers[Facility Type], MATCH(tbl_targeted_CustomerList[[#This Row],[Facility]],tbl_Customers[Facility],0)),"")</f>
        <v>Private Hospitals</v>
      </c>
      <c r="B165" s="2" t="str">
        <f>_xlfn.IFNA(INDEX(tbl_Customers[Territory], MATCH(tbl_targeted_CustomerList[[#This Row],[Facility]],tbl_Customers[Facility],0)),"")</f>
        <v>Achimota_Dome_Kwabenya_Haatso</v>
      </c>
      <c r="C165" s="2">
        <f>SUBTOTAL(3,tbl_targeted_CustomerList[[#This Row],[Facility]])</f>
        <v>1</v>
      </c>
      <c r="D165" s="160" t="s">
        <v>140</v>
      </c>
      <c r="E165" s="160" t="s">
        <v>101</v>
      </c>
      <c r="F165" s="3">
        <f>SUMIFS(
     tbl_orders[Purchased_Qty],
     tbl_orders[Facility],tbl_targeted_CustomerList[[#This Row],[Facility]],
     tbl_orders[Product],tbl_targeted_CustomerList[[#This Row],[Products]])</f>
        <v>0</v>
      </c>
      <c r="G165" s="3">
        <f>SUMIFS(
     tbl_orders[Qty_],
     tbl_orders[Facility],tbl_targeted_CustomerList[[#This Row],[Facility]],
     tbl_orders[Product],tbl_targeted_CustomerList[[#This Row],[Products]])</f>
        <v>0</v>
      </c>
      <c r="H165" s="3">
        <f>SUMIFS(
    tbl_orders[Purchased_Qty],
    tbl_orders[Facility], tbl_targeted_CustomerList[[#This Row],[Facility]],
    tbl_orders[Product], tbl_targeted_CustomerList[[#This Row],[Products]],
    tbl_orders[Year], "&lt;="&amp;$E$2-1
)</f>
        <v>0</v>
      </c>
      <c r="I165" s="3">
        <f>SUMIFS(
     tbl_orders[Qty_],
     tbl_orders[Facility], tbl_targeted_CustomerList[[#This Row],[Facility]],
     tbl_orders[Product],tbl_targeted_CustomerList[[#This Row],[Products]],
     tbl_orders[Year],"&lt;="&amp;$E$2-1
)</f>
        <v>0</v>
      </c>
      <c r="J165" s="60" t="str" cm="1">
        <f t="array" ref="J16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65" s="60" t="str" cm="1">
        <f t="array" ref="K16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65" s="60" t="str">
        <f>IFERROR(IF(
     tbl_targeted_CustomerList[[#This Row],[PYs Run Rate]]="-", tbl_targeted_CustomerList[[#This Row],[PYs Rec Qty]],  tbl_targeted_CustomerList[[#This Row],[My PYs Run Rate]]*$E$4
), "")</f>
        <v/>
      </c>
      <c r="M165"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65" s="161">
        <v>100</v>
      </c>
      <c r="O165"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65" s="3">
        <f>SUMIFS(
     tbl_orders[Qty_],
     tbl_orders[Facility], tbl_targeted_CustomerList[[#This Row],[Facility]],
     tbl_orders[Product],tbl_targeted_CustomerList[[#This Row],[Products]],
     tbl_orders[Year],2024
)</f>
        <v>0</v>
      </c>
      <c r="Q165" s="196">
        <f>tbl_targeted_CustomerList[[#This Row],[2024 Achieved]]/tbl_targeted_CustomerList[[#This Row],[2024 Allocation]]</f>
        <v>0</v>
      </c>
      <c r="R165" s="106" t="str">
        <f>IF(tbl_targeted_CustomerList[[#This Row],[PYs Purc Qty]] = 0, "",
    _xlfn.MINIFS(tbl_orders[InvoiceDate],
        tbl_orders[Facility], tbl_targeted_CustomerList[[#This Row],[Facility]],
        tbl_orders[Product], tbl_targeted_CustomerList[[#This Row],[Products]])
)</f>
        <v/>
      </c>
      <c r="S165" s="106" t="str" cm="1">
        <f t="array" ref="S165">IF(
    tbl_targeted_CustomerList[[#This Row],[PYs Purc Qty]] = 0,
    "",
    MAX(
        IF(
            (YEAR(tbl_orders[InvoiceDate]) &lt;= $E$2-1) *
            (tbl_orders[Facility] = tbl_targeted_CustomerList[[#This Row],[Facility]]) *
            (tbl_orders[Product] = tbl_targeted_CustomerList[[#This Row],[Products]]),
            tbl_orders[InvoiceDate]
        )
    )
)</f>
        <v/>
      </c>
      <c r="T165" s="61" t="str">
        <f>IFERROR(tbl_targeted_CustomerList[[#This Row],[2024 Allocation]]/tbl_targeted_CustomerList[[#This Row],[PYs Rec Qty]]-1,"")</f>
        <v/>
      </c>
      <c r="U165" s="61">
        <f>_xlfn.IFNA(
tbl_targeted_CustomerList[[#This Row],[2024 Allocation]]/INDEX(tbl_Territory_PlanSummary[2024 Target],MATCH(tbl_targeted_CustomerList[[#This Row],[Products]],tbl_Territory_PlanSummary[SKUs],0)),
"")</f>
        <v>1.5375153751537515E-2</v>
      </c>
      <c r="V165" s="61" t="str">
        <f>IF(
    tbl_targeted_CustomerList[[#This Row],[PYs Rec Qty]]=0,"Introduce",
    IF(tbl_targeted_CustomerList[[#This Row],[2024 Allocation]]&gt;tbl_targeted_CustomerList[[#This Row],[PYs Rec Qty]],"Grow", "Defend")
)</f>
        <v>Introduce</v>
      </c>
      <c r="W165" s="60" t="str" cm="1">
        <f t="array" ref="W16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65" s="60" t="str" cm="1">
        <f t="array" ref="X16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65" s="241" t="str" cm="1">
        <f t="array" ref="Y165">IF(
    tbl_targeted_CustomerList[[#This Row],[Rec Total Qty]] = 0,
    "",
    MAX(
        IF(
            (tbl_orders[Facility] = tbl_targeted_CustomerList[[#This Row],[Facility]]) *
            (tbl_orders[Product] = tbl_targeted_CustomerList[[#This Row],[Products]]),
            tbl_orders[InvoiceDate]
        )
    )
)</f>
        <v/>
      </c>
      <c r="Z165" s="3" t="str" cm="1">
        <f t="array" ref="Z16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65" s="106" t="str">
        <f>IFERROR(tbl_targeted_CustomerList[[#This Row],[Last Purc Date]]+
ROUND(tbl_targeted_CustomerList[[#This Row],[Last Purchase Qty]]/tbl_targeted_CustomerList[[#This Row],[My Run Rate]]*30,0),"")</f>
        <v/>
      </c>
      <c r="AB165" s="2"/>
      <c r="AC165" s="2"/>
    </row>
    <row r="166" spans="1:29" x14ac:dyDescent="0.7">
      <c r="A166" s="2" t="str">
        <f>_xlfn.IFNA(INDEX(tbl_Customers[Facility Type], MATCH(tbl_targeted_CustomerList[[#This Row],[Facility]],tbl_Customers[Facility],0)),"")</f>
        <v>Private Hospitals</v>
      </c>
      <c r="B166" s="2" t="str">
        <f>_xlfn.IFNA(INDEX(tbl_Customers[Territory], MATCH(tbl_targeted_CustomerList[[#This Row],[Facility]],tbl_Customers[Facility],0)),"")</f>
        <v>Achimota_Dome_Kwabenya_Haatso</v>
      </c>
      <c r="C166" s="2">
        <f>SUBTOTAL(3,tbl_targeted_CustomerList[[#This Row],[Facility]])</f>
        <v>1</v>
      </c>
      <c r="D166" s="160" t="s">
        <v>140</v>
      </c>
      <c r="E166" s="160" t="s">
        <v>102</v>
      </c>
      <c r="F166" s="3">
        <f>SUMIFS(
     tbl_orders[Purchased_Qty],
     tbl_orders[Facility],tbl_targeted_CustomerList[[#This Row],[Facility]],
     tbl_orders[Product],tbl_targeted_CustomerList[[#This Row],[Products]])</f>
        <v>0</v>
      </c>
      <c r="G166" s="3">
        <f>SUMIFS(
     tbl_orders[Qty_],
     tbl_orders[Facility],tbl_targeted_CustomerList[[#This Row],[Facility]],
     tbl_orders[Product],tbl_targeted_CustomerList[[#This Row],[Products]])</f>
        <v>0</v>
      </c>
      <c r="H166" s="3">
        <f>SUMIFS(
    tbl_orders[Purchased_Qty],
    tbl_orders[Facility], tbl_targeted_CustomerList[[#This Row],[Facility]],
    tbl_orders[Product], tbl_targeted_CustomerList[[#This Row],[Products]],
    tbl_orders[Year], "&lt;="&amp;$E$2-1
)</f>
        <v>0</v>
      </c>
      <c r="I166" s="3">
        <f>SUMIFS(
     tbl_orders[Qty_],
     tbl_orders[Facility], tbl_targeted_CustomerList[[#This Row],[Facility]],
     tbl_orders[Product],tbl_targeted_CustomerList[[#This Row],[Products]],
     tbl_orders[Year],"&lt;="&amp;$E$2-1
)</f>
        <v>0</v>
      </c>
      <c r="J166" s="60" t="str" cm="1">
        <f t="array" ref="J16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66" s="60" t="str" cm="1">
        <f t="array" ref="K16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66" s="60" t="str">
        <f>IFERROR(IF(
     tbl_targeted_CustomerList[[#This Row],[PYs Run Rate]]="-", tbl_targeted_CustomerList[[#This Row],[PYs Rec Qty]],  tbl_targeted_CustomerList[[#This Row],[My PYs Run Rate]]*$E$4
), "")</f>
        <v/>
      </c>
      <c r="M166"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66" s="161">
        <v>50</v>
      </c>
      <c r="O166"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66" s="3">
        <f>SUMIFS(
     tbl_orders[Qty_],
     tbl_orders[Facility], tbl_targeted_CustomerList[[#This Row],[Facility]],
     tbl_orders[Product],tbl_targeted_CustomerList[[#This Row],[Products]],
     tbl_orders[Year],2024
)</f>
        <v>0</v>
      </c>
      <c r="Q166" s="196">
        <f>tbl_targeted_CustomerList[[#This Row],[2024 Achieved]]/tbl_targeted_CustomerList[[#This Row],[2024 Allocation]]</f>
        <v>0</v>
      </c>
      <c r="R166" s="106" t="str">
        <f>IF(tbl_targeted_CustomerList[[#This Row],[PYs Purc Qty]] = 0, "",
    _xlfn.MINIFS(tbl_orders[InvoiceDate],
        tbl_orders[Facility], tbl_targeted_CustomerList[[#This Row],[Facility]],
        tbl_orders[Product], tbl_targeted_CustomerList[[#This Row],[Products]])
)</f>
        <v/>
      </c>
      <c r="S166" s="106" t="str" cm="1">
        <f t="array" ref="S166">IF(
    tbl_targeted_CustomerList[[#This Row],[PYs Purc Qty]] = 0,
    "",
    MAX(
        IF(
            (YEAR(tbl_orders[InvoiceDate]) &lt;= $E$2-1) *
            (tbl_orders[Facility] = tbl_targeted_CustomerList[[#This Row],[Facility]]) *
            (tbl_orders[Product] = tbl_targeted_CustomerList[[#This Row],[Products]]),
            tbl_orders[InvoiceDate]
        )
    )
)</f>
        <v/>
      </c>
      <c r="T166" s="61" t="str">
        <f>IFERROR(tbl_targeted_CustomerList[[#This Row],[2024 Allocation]]/tbl_targeted_CustomerList[[#This Row],[PYs Rec Qty]]-1,"")</f>
        <v/>
      </c>
      <c r="U166" s="61">
        <f>_xlfn.IFNA(
tbl_targeted_CustomerList[[#This Row],[2024 Allocation]]/INDEX(tbl_Territory_PlanSummary[2024 Target],MATCH(tbl_targeted_CustomerList[[#This Row],[Products]],tbl_Territory_PlanSummary[SKUs],0)),
"")</f>
        <v>5.5555555555555558E-3</v>
      </c>
      <c r="V166" s="61" t="str">
        <f>IF(
    tbl_targeted_CustomerList[[#This Row],[PYs Rec Qty]]=0,"Introduce",
    IF(tbl_targeted_CustomerList[[#This Row],[2024 Allocation]]&gt;tbl_targeted_CustomerList[[#This Row],[PYs Rec Qty]],"Grow", "Defend")
)</f>
        <v>Introduce</v>
      </c>
      <c r="W166" s="60" t="str" cm="1">
        <f t="array" ref="W16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66" s="60" t="str" cm="1">
        <f t="array" ref="X16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66" s="241" t="str" cm="1">
        <f t="array" ref="Y166">IF(
    tbl_targeted_CustomerList[[#This Row],[Rec Total Qty]] = 0,
    "",
    MAX(
        IF(
            (tbl_orders[Facility] = tbl_targeted_CustomerList[[#This Row],[Facility]]) *
            (tbl_orders[Product] = tbl_targeted_CustomerList[[#This Row],[Products]]),
            tbl_orders[InvoiceDate]
        )
    )
)</f>
        <v/>
      </c>
      <c r="Z166" s="3" t="str" cm="1">
        <f t="array" ref="Z16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66" s="106" t="str">
        <f>IFERROR(tbl_targeted_CustomerList[[#This Row],[Last Purc Date]]+
ROUND(tbl_targeted_CustomerList[[#This Row],[Last Purchase Qty]]/tbl_targeted_CustomerList[[#This Row],[My Run Rate]]*30,0),"")</f>
        <v/>
      </c>
      <c r="AB166" s="2"/>
      <c r="AC166" s="2"/>
    </row>
    <row r="167" spans="1:29" x14ac:dyDescent="0.7">
      <c r="A167" s="2" t="str">
        <f>_xlfn.IFNA(INDEX(tbl_Customers[Facility Type], MATCH(tbl_targeted_CustomerList[[#This Row],[Facility]],tbl_Customers[Facility],0)),"")</f>
        <v>Wholesale Pharmacies</v>
      </c>
      <c r="B167" s="2" t="str">
        <f>_xlfn.IFNA(INDEX(tbl_Customers[Territory], MATCH(tbl_targeted_CustomerList[[#This Row],[Facility]],tbl_Customers[Facility],0)),"")</f>
        <v>Spintex_Sakumono</v>
      </c>
      <c r="C167" s="2">
        <f>SUBTOTAL(3,tbl_targeted_CustomerList[[#This Row],[Facility]])</f>
        <v>1</v>
      </c>
      <c r="D167" s="160" t="s">
        <v>202</v>
      </c>
      <c r="E167" s="160" t="s">
        <v>100</v>
      </c>
      <c r="F167" s="3">
        <f>SUMIFS(
     tbl_orders[Purchased_Qty],
     tbl_orders[Facility],tbl_targeted_CustomerList[[#This Row],[Facility]],
     tbl_orders[Product],tbl_targeted_CustomerList[[#This Row],[Products]])</f>
        <v>0</v>
      </c>
      <c r="G167" s="3">
        <f>SUMIFS(
     tbl_orders[Qty_],
     tbl_orders[Facility],tbl_targeted_CustomerList[[#This Row],[Facility]],
     tbl_orders[Product],tbl_targeted_CustomerList[[#This Row],[Products]])</f>
        <v>0</v>
      </c>
      <c r="H167" s="3">
        <f>SUMIFS(
    tbl_orders[Purchased_Qty],
    tbl_orders[Facility], tbl_targeted_CustomerList[[#This Row],[Facility]],
    tbl_orders[Product], tbl_targeted_CustomerList[[#This Row],[Products]],
    tbl_orders[Year], "&lt;="&amp;$E$2-1
)</f>
        <v>0</v>
      </c>
      <c r="I167" s="3">
        <f>SUMIFS(
     tbl_orders[Qty_],
     tbl_orders[Facility], tbl_targeted_CustomerList[[#This Row],[Facility]],
     tbl_orders[Product],tbl_targeted_CustomerList[[#This Row],[Products]],
     tbl_orders[Year],"&lt;="&amp;$E$2-1
)</f>
        <v>0</v>
      </c>
      <c r="J167" s="60" t="str" cm="1">
        <f t="array" ref="J16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67" s="60" t="str" cm="1">
        <f t="array" ref="K16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67" s="60" t="str">
        <f>IFERROR(IF(
     tbl_targeted_CustomerList[[#This Row],[PYs Run Rate]]="-", tbl_targeted_CustomerList[[#This Row],[PYs Rec Qty]],  tbl_targeted_CustomerList[[#This Row],[My PYs Run Rate]]*$E$4
), "")</f>
        <v/>
      </c>
      <c r="M167"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67" s="161">
        <v>50</v>
      </c>
      <c r="O167"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67" s="3">
        <f>SUMIFS(
     tbl_orders[Qty_],
     tbl_orders[Facility], tbl_targeted_CustomerList[[#This Row],[Facility]],
     tbl_orders[Product],tbl_targeted_CustomerList[[#This Row],[Products]],
     tbl_orders[Year],2024
)</f>
        <v>0</v>
      </c>
      <c r="Q167" s="196">
        <f>tbl_targeted_CustomerList[[#This Row],[2024 Achieved]]/tbl_targeted_CustomerList[[#This Row],[2024 Allocation]]</f>
        <v>0</v>
      </c>
      <c r="R167" s="106" t="str">
        <f>IF(tbl_targeted_CustomerList[[#This Row],[PYs Purc Qty]] = 0, "",
    _xlfn.MINIFS(tbl_orders[InvoiceDate],
        tbl_orders[Facility], tbl_targeted_CustomerList[[#This Row],[Facility]],
        tbl_orders[Product], tbl_targeted_CustomerList[[#This Row],[Products]])
)</f>
        <v/>
      </c>
      <c r="S167" s="106" t="str" cm="1">
        <f t="array" ref="S167">IF(
    tbl_targeted_CustomerList[[#This Row],[PYs Purc Qty]] = 0,
    "",
    MAX(
        IF(
            (YEAR(tbl_orders[InvoiceDate]) &lt;= $E$2-1) *
            (tbl_orders[Facility] = tbl_targeted_CustomerList[[#This Row],[Facility]]) *
            (tbl_orders[Product] = tbl_targeted_CustomerList[[#This Row],[Products]]),
            tbl_orders[InvoiceDate]
        )
    )
)</f>
        <v/>
      </c>
      <c r="T167" s="61" t="str">
        <f>IFERROR(tbl_targeted_CustomerList[[#This Row],[2024 Allocation]]/tbl_targeted_CustomerList[[#This Row],[PYs Rec Qty]]-1,"")</f>
        <v/>
      </c>
      <c r="U167" s="61">
        <f>_xlfn.IFNA(
tbl_targeted_CustomerList[[#This Row],[2024 Allocation]]/INDEX(tbl_Territory_PlanSummary[2024 Target],MATCH(tbl_targeted_CustomerList[[#This Row],[Products]],tbl_Territory_PlanSummary[SKUs],0)),
"")</f>
        <v>1.7806267806267807E-2</v>
      </c>
      <c r="V167" s="61" t="str">
        <f>IF(
    tbl_targeted_CustomerList[[#This Row],[PYs Rec Qty]]=0,"Introduce",
    IF(tbl_targeted_CustomerList[[#This Row],[2024 Allocation]]&gt;tbl_targeted_CustomerList[[#This Row],[PYs Rec Qty]],"Grow", "Defend")
)</f>
        <v>Introduce</v>
      </c>
      <c r="W167" s="60" t="str" cm="1">
        <f t="array" ref="W16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67" s="60" t="str" cm="1">
        <f t="array" ref="X16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67" s="241" t="str" cm="1">
        <f t="array" ref="Y167">IF(
    tbl_targeted_CustomerList[[#This Row],[Rec Total Qty]] = 0,
    "",
    MAX(
        IF(
            (tbl_orders[Facility] = tbl_targeted_CustomerList[[#This Row],[Facility]]) *
            (tbl_orders[Product] = tbl_targeted_CustomerList[[#This Row],[Products]]),
            tbl_orders[InvoiceDate]
        )
    )
)</f>
        <v/>
      </c>
      <c r="Z167" s="3" t="str" cm="1">
        <f t="array" ref="Z16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67" s="106" t="str">
        <f>IFERROR(tbl_targeted_CustomerList[[#This Row],[Last Purc Date]]+
ROUND(tbl_targeted_CustomerList[[#This Row],[Last Purchase Qty]]/tbl_targeted_CustomerList[[#This Row],[My Run Rate]]*30,0),"")</f>
        <v/>
      </c>
      <c r="AB167" s="2"/>
      <c r="AC167" s="2"/>
    </row>
    <row r="168" spans="1:29" x14ac:dyDescent="0.7">
      <c r="A168" s="2" t="str">
        <f>_xlfn.IFNA(INDEX(tbl_Customers[Facility Type], MATCH(tbl_targeted_CustomerList[[#This Row],[Facility]],tbl_Customers[Facility],0)),"")</f>
        <v>Wholesale Pharmacies</v>
      </c>
      <c r="B168" s="2" t="str">
        <f>_xlfn.IFNA(INDEX(tbl_Customers[Territory], MATCH(tbl_targeted_CustomerList[[#This Row],[Facility]],tbl_Customers[Facility],0)),"")</f>
        <v>Spintex_Sakumono</v>
      </c>
      <c r="C168" s="2">
        <f>SUBTOTAL(3,tbl_targeted_CustomerList[[#This Row],[Facility]])</f>
        <v>1</v>
      </c>
      <c r="D168" s="160" t="s">
        <v>202</v>
      </c>
      <c r="E168" s="160" t="s">
        <v>101</v>
      </c>
      <c r="F168" s="3">
        <f>SUMIFS(
     tbl_orders[Purchased_Qty],
     tbl_orders[Facility],tbl_targeted_CustomerList[[#This Row],[Facility]],
     tbl_orders[Product],tbl_targeted_CustomerList[[#This Row],[Products]])</f>
        <v>0</v>
      </c>
      <c r="G168" s="3">
        <f>SUMIFS(
     tbl_orders[Qty_],
     tbl_orders[Facility],tbl_targeted_CustomerList[[#This Row],[Facility]],
     tbl_orders[Product],tbl_targeted_CustomerList[[#This Row],[Products]])</f>
        <v>0</v>
      </c>
      <c r="H168" s="3">
        <f>SUMIFS(
    tbl_orders[Purchased_Qty],
    tbl_orders[Facility], tbl_targeted_CustomerList[[#This Row],[Facility]],
    tbl_orders[Product], tbl_targeted_CustomerList[[#This Row],[Products]],
    tbl_orders[Year], "&lt;="&amp;$E$2-1
)</f>
        <v>0</v>
      </c>
      <c r="I168" s="3">
        <f>SUMIFS(
     tbl_orders[Qty_],
     tbl_orders[Facility], tbl_targeted_CustomerList[[#This Row],[Facility]],
     tbl_orders[Product],tbl_targeted_CustomerList[[#This Row],[Products]],
     tbl_orders[Year],"&lt;="&amp;$E$2-1
)</f>
        <v>0</v>
      </c>
      <c r="J168" s="60" t="str" cm="1">
        <f t="array" ref="J16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68" s="60" t="str" cm="1">
        <f t="array" ref="K16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68" s="60" t="str">
        <f>IFERROR(IF(
     tbl_targeted_CustomerList[[#This Row],[PYs Run Rate]]="-", tbl_targeted_CustomerList[[#This Row],[PYs Rec Qty]],  tbl_targeted_CustomerList[[#This Row],[My PYs Run Rate]]*$E$4
), "")</f>
        <v/>
      </c>
      <c r="M168"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68" s="161">
        <v>50</v>
      </c>
      <c r="O168"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68" s="3">
        <f>SUMIFS(
     tbl_orders[Qty_],
     tbl_orders[Facility], tbl_targeted_CustomerList[[#This Row],[Facility]],
     tbl_orders[Product],tbl_targeted_CustomerList[[#This Row],[Products]],
     tbl_orders[Year],2024
)</f>
        <v>0</v>
      </c>
      <c r="Q168" s="196">
        <f>tbl_targeted_CustomerList[[#This Row],[2024 Achieved]]/tbl_targeted_CustomerList[[#This Row],[2024 Allocation]]</f>
        <v>0</v>
      </c>
      <c r="R168" s="106" t="str">
        <f>IF(tbl_targeted_CustomerList[[#This Row],[PYs Purc Qty]] = 0, "",
    _xlfn.MINIFS(tbl_orders[InvoiceDate],
        tbl_orders[Facility], tbl_targeted_CustomerList[[#This Row],[Facility]],
        tbl_orders[Product], tbl_targeted_CustomerList[[#This Row],[Products]])
)</f>
        <v/>
      </c>
      <c r="S168" s="106" t="str" cm="1">
        <f t="array" ref="S168">IF(
    tbl_targeted_CustomerList[[#This Row],[PYs Purc Qty]] = 0,
    "",
    MAX(
        IF(
            (YEAR(tbl_orders[InvoiceDate]) &lt;= $E$2-1) *
            (tbl_orders[Facility] = tbl_targeted_CustomerList[[#This Row],[Facility]]) *
            (tbl_orders[Product] = tbl_targeted_CustomerList[[#This Row],[Products]]),
            tbl_orders[InvoiceDate]
        )
    )
)</f>
        <v/>
      </c>
      <c r="T168" s="61" t="str">
        <f>IFERROR(tbl_targeted_CustomerList[[#This Row],[2024 Allocation]]/tbl_targeted_CustomerList[[#This Row],[PYs Rec Qty]]-1,"")</f>
        <v/>
      </c>
      <c r="U168" s="61">
        <f>_xlfn.IFNA(
tbl_targeted_CustomerList[[#This Row],[2024 Allocation]]/INDEX(tbl_Territory_PlanSummary[2024 Target],MATCH(tbl_targeted_CustomerList[[#This Row],[Products]],tbl_Territory_PlanSummary[SKUs],0)),
"")</f>
        <v>7.6875768757687576E-3</v>
      </c>
      <c r="V168" s="61" t="str">
        <f>IF(
    tbl_targeted_CustomerList[[#This Row],[PYs Rec Qty]]=0,"Introduce",
    IF(tbl_targeted_CustomerList[[#This Row],[2024 Allocation]]&gt;tbl_targeted_CustomerList[[#This Row],[PYs Rec Qty]],"Grow", "Defend")
)</f>
        <v>Introduce</v>
      </c>
      <c r="W168" s="60" t="str" cm="1">
        <f t="array" ref="W16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68" s="60" t="str" cm="1">
        <f t="array" ref="X16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68" s="241" t="str" cm="1">
        <f t="array" ref="Y168">IF(
    tbl_targeted_CustomerList[[#This Row],[Rec Total Qty]] = 0,
    "",
    MAX(
        IF(
            (tbl_orders[Facility] = tbl_targeted_CustomerList[[#This Row],[Facility]]) *
            (tbl_orders[Product] = tbl_targeted_CustomerList[[#This Row],[Products]]),
            tbl_orders[InvoiceDate]
        )
    )
)</f>
        <v/>
      </c>
      <c r="Z168" s="3" t="str" cm="1">
        <f t="array" ref="Z16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68" s="106" t="str">
        <f>IFERROR(tbl_targeted_CustomerList[[#This Row],[Last Purc Date]]+
ROUND(tbl_targeted_CustomerList[[#This Row],[Last Purchase Qty]]/tbl_targeted_CustomerList[[#This Row],[My Run Rate]]*30,0),"")</f>
        <v/>
      </c>
      <c r="AB168" s="2"/>
      <c r="AC168" s="2"/>
    </row>
    <row r="169" spans="1:29" x14ac:dyDescent="0.7">
      <c r="A169" s="2" t="str">
        <f>_xlfn.IFNA(INDEX(tbl_Customers[Facility Type], MATCH(tbl_targeted_CustomerList[[#This Row],[Facility]],tbl_Customers[Facility],0)),"")</f>
        <v>Wholesale Pharmacies</v>
      </c>
      <c r="B169" s="2" t="str">
        <f>_xlfn.IFNA(INDEX(tbl_Customers[Territory], MATCH(tbl_targeted_CustomerList[[#This Row],[Facility]],tbl_Customers[Facility],0)),"")</f>
        <v>Spintex_Sakumono</v>
      </c>
      <c r="C169" s="2">
        <f>SUBTOTAL(3,tbl_targeted_CustomerList[[#This Row],[Facility]])</f>
        <v>1</v>
      </c>
      <c r="D169" s="160" t="s">
        <v>202</v>
      </c>
      <c r="E169" s="160" t="s">
        <v>102</v>
      </c>
      <c r="F169" s="3">
        <f>SUMIFS(
     tbl_orders[Purchased_Qty],
     tbl_orders[Facility],tbl_targeted_CustomerList[[#This Row],[Facility]],
     tbl_orders[Product],tbl_targeted_CustomerList[[#This Row],[Products]])</f>
        <v>0</v>
      </c>
      <c r="G169" s="3">
        <f>SUMIFS(
     tbl_orders[Qty_],
     tbl_orders[Facility],tbl_targeted_CustomerList[[#This Row],[Facility]],
     tbl_orders[Product],tbl_targeted_CustomerList[[#This Row],[Products]])</f>
        <v>0</v>
      </c>
      <c r="H169" s="3">
        <f>SUMIFS(
    tbl_orders[Purchased_Qty],
    tbl_orders[Facility], tbl_targeted_CustomerList[[#This Row],[Facility]],
    tbl_orders[Product], tbl_targeted_CustomerList[[#This Row],[Products]],
    tbl_orders[Year], "&lt;="&amp;$E$2-1
)</f>
        <v>0</v>
      </c>
      <c r="I169" s="3">
        <f>SUMIFS(
     tbl_orders[Qty_],
     tbl_orders[Facility], tbl_targeted_CustomerList[[#This Row],[Facility]],
     tbl_orders[Product],tbl_targeted_CustomerList[[#This Row],[Products]],
     tbl_orders[Year],"&lt;="&amp;$E$2-1
)</f>
        <v>0</v>
      </c>
      <c r="J169" s="60" t="str" cm="1">
        <f t="array" ref="J16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69" s="60" t="str" cm="1">
        <f t="array" ref="K16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69" s="60" t="str">
        <f>IFERROR(IF(
     tbl_targeted_CustomerList[[#This Row],[PYs Run Rate]]="-", tbl_targeted_CustomerList[[#This Row],[PYs Rec Qty]],  tbl_targeted_CustomerList[[#This Row],[My PYs Run Rate]]*$E$4
), "")</f>
        <v/>
      </c>
      <c r="M169"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69" s="161">
        <v>50</v>
      </c>
      <c r="O169"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69" s="3">
        <f>SUMIFS(
     tbl_orders[Qty_],
     tbl_orders[Facility], tbl_targeted_CustomerList[[#This Row],[Facility]],
     tbl_orders[Product],tbl_targeted_CustomerList[[#This Row],[Products]],
     tbl_orders[Year],2024
)</f>
        <v>0</v>
      </c>
      <c r="Q169" s="196">
        <f>tbl_targeted_CustomerList[[#This Row],[2024 Achieved]]/tbl_targeted_CustomerList[[#This Row],[2024 Allocation]]</f>
        <v>0</v>
      </c>
      <c r="R169" s="106" t="str">
        <f>IF(tbl_targeted_CustomerList[[#This Row],[PYs Purc Qty]] = 0, "",
    _xlfn.MINIFS(tbl_orders[InvoiceDate],
        tbl_orders[Facility], tbl_targeted_CustomerList[[#This Row],[Facility]],
        tbl_orders[Product], tbl_targeted_CustomerList[[#This Row],[Products]])
)</f>
        <v/>
      </c>
      <c r="S169" s="106" t="str" cm="1">
        <f t="array" ref="S169">IF(
    tbl_targeted_CustomerList[[#This Row],[PYs Purc Qty]] = 0,
    "",
    MAX(
        IF(
            (YEAR(tbl_orders[InvoiceDate]) &lt;= $E$2-1) *
            (tbl_orders[Facility] = tbl_targeted_CustomerList[[#This Row],[Facility]]) *
            (tbl_orders[Product] = tbl_targeted_CustomerList[[#This Row],[Products]]),
            tbl_orders[InvoiceDate]
        )
    )
)</f>
        <v/>
      </c>
      <c r="T169" s="61" t="str">
        <f>IFERROR(tbl_targeted_CustomerList[[#This Row],[2024 Allocation]]/tbl_targeted_CustomerList[[#This Row],[PYs Rec Qty]]-1,"")</f>
        <v/>
      </c>
      <c r="U169" s="61">
        <f>_xlfn.IFNA(
tbl_targeted_CustomerList[[#This Row],[2024 Allocation]]/INDEX(tbl_Territory_PlanSummary[2024 Target],MATCH(tbl_targeted_CustomerList[[#This Row],[Products]],tbl_Territory_PlanSummary[SKUs],0)),
"")</f>
        <v>5.5555555555555558E-3</v>
      </c>
      <c r="V169" s="61" t="str">
        <f>IF(
    tbl_targeted_CustomerList[[#This Row],[PYs Rec Qty]]=0,"Introduce",
    IF(tbl_targeted_CustomerList[[#This Row],[2024 Allocation]]&gt;tbl_targeted_CustomerList[[#This Row],[PYs Rec Qty]],"Grow", "Defend")
)</f>
        <v>Introduce</v>
      </c>
      <c r="W169" s="60" t="str" cm="1">
        <f t="array" ref="W16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69" s="60" t="str" cm="1">
        <f t="array" ref="X16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69" s="241" t="str" cm="1">
        <f t="array" ref="Y169">IF(
    tbl_targeted_CustomerList[[#This Row],[Rec Total Qty]] = 0,
    "",
    MAX(
        IF(
            (tbl_orders[Facility] = tbl_targeted_CustomerList[[#This Row],[Facility]]) *
            (tbl_orders[Product] = tbl_targeted_CustomerList[[#This Row],[Products]]),
            tbl_orders[InvoiceDate]
        )
    )
)</f>
        <v/>
      </c>
      <c r="Z169" s="3" t="str" cm="1">
        <f t="array" ref="Z16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69" s="106" t="str">
        <f>IFERROR(tbl_targeted_CustomerList[[#This Row],[Last Purc Date]]+
ROUND(tbl_targeted_CustomerList[[#This Row],[Last Purchase Qty]]/tbl_targeted_CustomerList[[#This Row],[My Run Rate]]*30,0),"")</f>
        <v/>
      </c>
      <c r="AB169" s="2"/>
      <c r="AC169" s="2"/>
    </row>
    <row r="170" spans="1:29" x14ac:dyDescent="0.7">
      <c r="A170" s="2" t="str">
        <f>_xlfn.IFNA(INDEX(tbl_Customers[Facility Type], MATCH(tbl_targeted_CustomerList[[#This Row],[Facility]],tbl_Customers[Facility],0)),"")</f>
        <v>Retail Pharmacies</v>
      </c>
      <c r="B170" s="2" t="str">
        <f>_xlfn.IFNA(INDEX(tbl_Customers[Territory], MATCH(tbl_targeted_CustomerList[[#This Row],[Facility]],tbl_Customers[Facility],0)),"")</f>
        <v>Achimota_Dome_Kwabenya_Haatso</v>
      </c>
      <c r="C170" s="2">
        <f>SUBTOTAL(3,tbl_targeted_CustomerList[[#This Row],[Facility]])</f>
        <v>1</v>
      </c>
      <c r="D170" s="160" t="s">
        <v>194</v>
      </c>
      <c r="E170" s="160" t="s">
        <v>100</v>
      </c>
      <c r="F170" s="3">
        <f>SUMIFS(
     tbl_orders[Purchased_Qty],
     tbl_orders[Facility],tbl_targeted_CustomerList[[#This Row],[Facility]],
     tbl_orders[Product],tbl_targeted_CustomerList[[#This Row],[Products]])</f>
        <v>0</v>
      </c>
      <c r="G170" s="3">
        <f>SUMIFS(
     tbl_orders[Qty_],
     tbl_orders[Facility],tbl_targeted_CustomerList[[#This Row],[Facility]],
     tbl_orders[Product],tbl_targeted_CustomerList[[#This Row],[Products]])</f>
        <v>0</v>
      </c>
      <c r="H170" s="3">
        <f>SUMIFS(
    tbl_orders[Purchased_Qty],
    tbl_orders[Facility], tbl_targeted_CustomerList[[#This Row],[Facility]],
    tbl_orders[Product], tbl_targeted_CustomerList[[#This Row],[Products]],
    tbl_orders[Year], "&lt;="&amp;$E$2-1
)</f>
        <v>0</v>
      </c>
      <c r="I170" s="3">
        <f>SUMIFS(
     tbl_orders[Qty_],
     tbl_orders[Facility], tbl_targeted_CustomerList[[#This Row],[Facility]],
     tbl_orders[Product],tbl_targeted_CustomerList[[#This Row],[Products]],
     tbl_orders[Year],"&lt;="&amp;$E$2-1
)</f>
        <v>0</v>
      </c>
      <c r="J170" s="60" t="str" cm="1">
        <f t="array" ref="J17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70" s="60" t="str" cm="1">
        <f t="array" ref="K17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70" s="60" t="str">
        <f>IFERROR(IF(
     tbl_targeted_CustomerList[[#This Row],[PYs Run Rate]]="-", tbl_targeted_CustomerList[[#This Row],[PYs Rec Qty]],  tbl_targeted_CustomerList[[#This Row],[My PYs Run Rate]]*$E$4
), "")</f>
        <v/>
      </c>
      <c r="M170"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70" s="161">
        <v>50</v>
      </c>
      <c r="O170"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70" s="3">
        <f>SUMIFS(
     tbl_orders[Qty_],
     tbl_orders[Facility], tbl_targeted_CustomerList[[#This Row],[Facility]],
     tbl_orders[Product],tbl_targeted_CustomerList[[#This Row],[Products]],
     tbl_orders[Year],2024
)</f>
        <v>0</v>
      </c>
      <c r="Q170" s="196">
        <f>tbl_targeted_CustomerList[[#This Row],[2024 Achieved]]/tbl_targeted_CustomerList[[#This Row],[2024 Allocation]]</f>
        <v>0</v>
      </c>
      <c r="R170" s="106" t="str">
        <f>IF(tbl_targeted_CustomerList[[#This Row],[PYs Purc Qty]] = 0, "",
    _xlfn.MINIFS(tbl_orders[InvoiceDate],
        tbl_orders[Facility], tbl_targeted_CustomerList[[#This Row],[Facility]],
        tbl_orders[Product], tbl_targeted_CustomerList[[#This Row],[Products]])
)</f>
        <v/>
      </c>
      <c r="S170" s="106" t="str" cm="1">
        <f t="array" ref="S170">IF(
    tbl_targeted_CustomerList[[#This Row],[PYs Purc Qty]] = 0,
    "",
    MAX(
        IF(
            (YEAR(tbl_orders[InvoiceDate]) &lt;= $E$2-1) *
            (tbl_orders[Facility] = tbl_targeted_CustomerList[[#This Row],[Facility]]) *
            (tbl_orders[Product] = tbl_targeted_CustomerList[[#This Row],[Products]]),
            tbl_orders[InvoiceDate]
        )
    )
)</f>
        <v/>
      </c>
      <c r="T170" s="61" t="str">
        <f>IFERROR(tbl_targeted_CustomerList[[#This Row],[2024 Allocation]]/tbl_targeted_CustomerList[[#This Row],[PYs Rec Qty]]-1,"")</f>
        <v/>
      </c>
      <c r="U170" s="61">
        <f>_xlfn.IFNA(
tbl_targeted_CustomerList[[#This Row],[2024 Allocation]]/INDEX(tbl_Territory_PlanSummary[2024 Target],MATCH(tbl_targeted_CustomerList[[#This Row],[Products]],tbl_Territory_PlanSummary[SKUs],0)),
"")</f>
        <v>1.7806267806267807E-2</v>
      </c>
      <c r="V170" s="61" t="str">
        <f>IF(
    tbl_targeted_CustomerList[[#This Row],[PYs Rec Qty]]=0,"Introduce",
    IF(tbl_targeted_CustomerList[[#This Row],[2024 Allocation]]&gt;tbl_targeted_CustomerList[[#This Row],[PYs Rec Qty]],"Grow", "Defend")
)</f>
        <v>Introduce</v>
      </c>
      <c r="W170" s="60" t="str" cm="1">
        <f t="array" ref="W17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70" s="60" t="str" cm="1">
        <f t="array" ref="X17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70" s="241" t="str" cm="1">
        <f t="array" ref="Y170">IF(
    tbl_targeted_CustomerList[[#This Row],[Rec Total Qty]] = 0,
    "",
    MAX(
        IF(
            (tbl_orders[Facility] = tbl_targeted_CustomerList[[#This Row],[Facility]]) *
            (tbl_orders[Product] = tbl_targeted_CustomerList[[#This Row],[Products]]),
            tbl_orders[InvoiceDate]
        )
    )
)</f>
        <v/>
      </c>
      <c r="Z170" s="3" t="str" cm="1">
        <f t="array" ref="Z17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70" s="106" t="str">
        <f>IFERROR(tbl_targeted_CustomerList[[#This Row],[Last Purc Date]]+
ROUND(tbl_targeted_CustomerList[[#This Row],[Last Purchase Qty]]/tbl_targeted_CustomerList[[#This Row],[My Run Rate]]*30,0),"")</f>
        <v/>
      </c>
      <c r="AB170" s="2"/>
      <c r="AC170" s="2"/>
    </row>
    <row r="171" spans="1:29" x14ac:dyDescent="0.7">
      <c r="A171" s="2" t="str">
        <f>_xlfn.IFNA(INDEX(tbl_Customers[Facility Type], MATCH(tbl_targeted_CustomerList[[#This Row],[Facility]],tbl_Customers[Facility],0)),"")</f>
        <v>Retail Pharmacies</v>
      </c>
      <c r="B171" s="2" t="str">
        <f>_xlfn.IFNA(INDEX(tbl_Customers[Territory], MATCH(tbl_targeted_CustomerList[[#This Row],[Facility]],tbl_Customers[Facility],0)),"")</f>
        <v>Achimota_Dome_Kwabenya_Haatso</v>
      </c>
      <c r="C171" s="2">
        <f>SUBTOTAL(3,tbl_targeted_CustomerList[[#This Row],[Facility]])</f>
        <v>1</v>
      </c>
      <c r="D171" s="160" t="s">
        <v>194</v>
      </c>
      <c r="E171" s="160" t="s">
        <v>101</v>
      </c>
      <c r="F171" s="3">
        <f>SUMIFS(
     tbl_orders[Purchased_Qty],
     tbl_orders[Facility],tbl_targeted_CustomerList[[#This Row],[Facility]],
     tbl_orders[Product],tbl_targeted_CustomerList[[#This Row],[Products]])</f>
        <v>2</v>
      </c>
      <c r="G171" s="3">
        <f>SUMIFS(
     tbl_orders[Qty_],
     tbl_orders[Facility],tbl_targeted_CustomerList[[#This Row],[Facility]],
     tbl_orders[Product],tbl_targeted_CustomerList[[#This Row],[Products]])</f>
        <v>2</v>
      </c>
      <c r="H171" s="3">
        <f>SUMIFS(
    tbl_orders[Purchased_Qty],
    tbl_orders[Facility], tbl_targeted_CustomerList[[#This Row],[Facility]],
    tbl_orders[Product], tbl_targeted_CustomerList[[#This Row],[Products]],
    tbl_orders[Year], "&lt;="&amp;$E$2-1
)</f>
        <v>2</v>
      </c>
      <c r="I171" s="3">
        <f>SUMIFS(
     tbl_orders[Qty_],
     tbl_orders[Facility], tbl_targeted_CustomerList[[#This Row],[Facility]],
     tbl_orders[Product],tbl_targeted_CustomerList[[#This Row],[Products]],
     tbl_orders[Year],"&lt;="&amp;$E$2-1
)</f>
        <v>2</v>
      </c>
      <c r="J171" s="60" t="str" cm="1">
        <f t="array" ref="J17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71" s="60" t="str" cm="1">
        <f t="array" ref="K17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71" s="60">
        <f>IFERROR(IF(
     tbl_targeted_CustomerList[[#This Row],[PYs Run Rate]]="-", tbl_targeted_CustomerList[[#This Row],[PYs Rec Qty]],  tbl_targeted_CustomerList[[#This Row],[My PYs Run Rate]]*$E$4
), "")</f>
        <v>2</v>
      </c>
      <c r="M17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v>
      </c>
      <c r="N171" s="161">
        <v>50</v>
      </c>
      <c r="O17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v>
      </c>
      <c r="P171" s="3">
        <f>SUMIFS(
     tbl_orders[Qty_],
     tbl_orders[Facility], tbl_targeted_CustomerList[[#This Row],[Facility]],
     tbl_orders[Product],tbl_targeted_CustomerList[[#This Row],[Products]],
     tbl_orders[Year],2024
)</f>
        <v>0</v>
      </c>
      <c r="Q171" s="196">
        <f>tbl_targeted_CustomerList[[#This Row],[2024 Achieved]]/tbl_targeted_CustomerList[[#This Row],[2024 Allocation]]</f>
        <v>0</v>
      </c>
      <c r="R171" s="106">
        <f>IF(tbl_targeted_CustomerList[[#This Row],[PYs Purc Qty]] = 0, "",
    _xlfn.MINIFS(tbl_orders[InvoiceDate],
        tbl_orders[Facility], tbl_targeted_CustomerList[[#This Row],[Facility]],
        tbl_orders[Product], tbl_targeted_CustomerList[[#This Row],[Products]])
)</f>
        <v>44995</v>
      </c>
      <c r="S171" s="106" cm="1">
        <f t="array" ref="S171">IF(
    tbl_targeted_CustomerList[[#This Row],[PYs Purc Qty]] = 0,
    "",
    MAX(
        IF(
            (YEAR(tbl_orders[InvoiceDate]) &lt;= $E$2-1) *
            (tbl_orders[Facility] = tbl_targeted_CustomerList[[#This Row],[Facility]]) *
            (tbl_orders[Product] = tbl_targeted_CustomerList[[#This Row],[Products]]),
            tbl_orders[InvoiceDate]
        )
    )
)</f>
        <v>44995</v>
      </c>
      <c r="T171" s="61">
        <f>IFERROR(tbl_targeted_CustomerList[[#This Row],[2024 Allocation]]/tbl_targeted_CustomerList[[#This Row],[PYs Rec Qty]]-1,"")</f>
        <v>24</v>
      </c>
      <c r="U171" s="61">
        <f>_xlfn.IFNA(
tbl_targeted_CustomerList[[#This Row],[2024 Allocation]]/INDEX(tbl_Territory_PlanSummary[2024 Target],MATCH(tbl_targeted_CustomerList[[#This Row],[Products]],tbl_Territory_PlanSummary[SKUs],0)),
"")</f>
        <v>7.6875768757687576E-3</v>
      </c>
      <c r="V171" s="61" t="str">
        <f>IF(
    tbl_targeted_CustomerList[[#This Row],[PYs Rec Qty]]=0,"Introduce",
    IF(tbl_targeted_CustomerList[[#This Row],[2024 Allocation]]&gt;tbl_targeted_CustomerList[[#This Row],[PYs Rec Qty]],"Grow", "Defend")
)</f>
        <v>Grow</v>
      </c>
      <c r="W171" s="60" t="str" cm="1">
        <f t="array" ref="W17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71" s="60" t="str" cm="1">
        <f t="array" ref="X17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71" s="241" cm="1">
        <f t="array" ref="Y171">IF(
    tbl_targeted_CustomerList[[#This Row],[Rec Total Qty]] = 0,
    "",
    MAX(
        IF(
            (tbl_orders[Facility] = tbl_targeted_CustomerList[[#This Row],[Facility]]) *
            (tbl_orders[Product] = tbl_targeted_CustomerList[[#This Row],[Products]]),
            tbl_orders[InvoiceDate]
        )
    )
)</f>
        <v>44995</v>
      </c>
      <c r="Z171" s="3" cm="1">
        <f t="array" ref="Z17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v>
      </c>
      <c r="AA171" s="106" t="str">
        <f>IFERROR(tbl_targeted_CustomerList[[#This Row],[Last Purc Date]]+
ROUND(tbl_targeted_CustomerList[[#This Row],[Last Purchase Qty]]/tbl_targeted_CustomerList[[#This Row],[My Run Rate]]*30,0),"")</f>
        <v/>
      </c>
      <c r="AB171" s="2"/>
      <c r="AC171" s="2"/>
    </row>
    <row r="172" spans="1:29" x14ac:dyDescent="0.7">
      <c r="A172" s="2" t="str">
        <f>_xlfn.IFNA(INDEX(tbl_Customers[Facility Type], MATCH(tbl_targeted_CustomerList[[#This Row],[Facility]],tbl_Customers[Facility],0)),"")</f>
        <v>Retail Pharmacies</v>
      </c>
      <c r="B172" s="2" t="str">
        <f>_xlfn.IFNA(INDEX(tbl_Customers[Territory], MATCH(tbl_targeted_CustomerList[[#This Row],[Facility]],tbl_Customers[Facility],0)),"")</f>
        <v>Achimota_Dome_Kwabenya_Haatso</v>
      </c>
      <c r="C172" s="2">
        <f>SUBTOTAL(3,tbl_targeted_CustomerList[[#This Row],[Facility]])</f>
        <v>1</v>
      </c>
      <c r="D172" s="160" t="s">
        <v>194</v>
      </c>
      <c r="E172" s="160" t="s">
        <v>102</v>
      </c>
      <c r="F172" s="3">
        <f>SUMIFS(
     tbl_orders[Purchased_Qty],
     tbl_orders[Facility],tbl_targeted_CustomerList[[#This Row],[Facility]],
     tbl_orders[Product],tbl_targeted_CustomerList[[#This Row],[Products]])</f>
        <v>0</v>
      </c>
      <c r="G172" s="3">
        <f>SUMIFS(
     tbl_orders[Qty_],
     tbl_orders[Facility],tbl_targeted_CustomerList[[#This Row],[Facility]],
     tbl_orders[Product],tbl_targeted_CustomerList[[#This Row],[Products]])</f>
        <v>0</v>
      </c>
      <c r="H172" s="3">
        <f>SUMIFS(
    tbl_orders[Purchased_Qty],
    tbl_orders[Facility], tbl_targeted_CustomerList[[#This Row],[Facility]],
    tbl_orders[Product], tbl_targeted_CustomerList[[#This Row],[Products]],
    tbl_orders[Year], "&lt;="&amp;$E$2-1
)</f>
        <v>0</v>
      </c>
      <c r="I172" s="3">
        <f>SUMIFS(
     tbl_orders[Qty_],
     tbl_orders[Facility], tbl_targeted_CustomerList[[#This Row],[Facility]],
     tbl_orders[Product],tbl_targeted_CustomerList[[#This Row],[Products]],
     tbl_orders[Year],"&lt;="&amp;$E$2-1
)</f>
        <v>0</v>
      </c>
      <c r="J172" s="60" t="str" cm="1">
        <f t="array" ref="J17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72" s="60" t="str" cm="1">
        <f t="array" ref="K17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72" s="60" t="str">
        <f>IFERROR(IF(
     tbl_targeted_CustomerList[[#This Row],[PYs Run Rate]]="-", tbl_targeted_CustomerList[[#This Row],[PYs Rec Qty]],  tbl_targeted_CustomerList[[#This Row],[My PYs Run Rate]]*$E$4
), "")</f>
        <v/>
      </c>
      <c r="M172"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72" s="161">
        <v>50</v>
      </c>
      <c r="O172"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72" s="3">
        <f>SUMIFS(
     tbl_orders[Qty_],
     tbl_orders[Facility], tbl_targeted_CustomerList[[#This Row],[Facility]],
     tbl_orders[Product],tbl_targeted_CustomerList[[#This Row],[Products]],
     tbl_orders[Year],2024
)</f>
        <v>0</v>
      </c>
      <c r="Q172" s="196">
        <f>tbl_targeted_CustomerList[[#This Row],[2024 Achieved]]/tbl_targeted_CustomerList[[#This Row],[2024 Allocation]]</f>
        <v>0</v>
      </c>
      <c r="R172" s="106" t="str">
        <f>IF(tbl_targeted_CustomerList[[#This Row],[PYs Purc Qty]] = 0, "",
    _xlfn.MINIFS(tbl_orders[InvoiceDate],
        tbl_orders[Facility], tbl_targeted_CustomerList[[#This Row],[Facility]],
        tbl_orders[Product], tbl_targeted_CustomerList[[#This Row],[Products]])
)</f>
        <v/>
      </c>
      <c r="S172" s="106" t="str" cm="1">
        <f t="array" ref="S172">IF(
    tbl_targeted_CustomerList[[#This Row],[PYs Purc Qty]] = 0,
    "",
    MAX(
        IF(
            (YEAR(tbl_orders[InvoiceDate]) &lt;= $E$2-1) *
            (tbl_orders[Facility] = tbl_targeted_CustomerList[[#This Row],[Facility]]) *
            (tbl_orders[Product] = tbl_targeted_CustomerList[[#This Row],[Products]]),
            tbl_orders[InvoiceDate]
        )
    )
)</f>
        <v/>
      </c>
      <c r="T172" s="61" t="str">
        <f>IFERROR(tbl_targeted_CustomerList[[#This Row],[2024 Allocation]]/tbl_targeted_CustomerList[[#This Row],[PYs Rec Qty]]-1,"")</f>
        <v/>
      </c>
      <c r="U172" s="61">
        <f>_xlfn.IFNA(
tbl_targeted_CustomerList[[#This Row],[2024 Allocation]]/INDEX(tbl_Territory_PlanSummary[2024 Target],MATCH(tbl_targeted_CustomerList[[#This Row],[Products]],tbl_Territory_PlanSummary[SKUs],0)),
"")</f>
        <v>5.5555555555555558E-3</v>
      </c>
      <c r="V172" s="61" t="str">
        <f>IF(
    tbl_targeted_CustomerList[[#This Row],[PYs Rec Qty]]=0,"Introduce",
    IF(tbl_targeted_CustomerList[[#This Row],[2024 Allocation]]&gt;tbl_targeted_CustomerList[[#This Row],[PYs Rec Qty]],"Grow", "Defend")
)</f>
        <v>Introduce</v>
      </c>
      <c r="W172" s="60" t="str" cm="1">
        <f t="array" ref="W17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72" s="60" t="str" cm="1">
        <f t="array" ref="X17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72" s="241" t="str" cm="1">
        <f t="array" ref="Y172">IF(
    tbl_targeted_CustomerList[[#This Row],[Rec Total Qty]] = 0,
    "",
    MAX(
        IF(
            (tbl_orders[Facility] = tbl_targeted_CustomerList[[#This Row],[Facility]]) *
            (tbl_orders[Product] = tbl_targeted_CustomerList[[#This Row],[Products]]),
            tbl_orders[InvoiceDate]
        )
    )
)</f>
        <v/>
      </c>
      <c r="Z172" s="3" t="str" cm="1">
        <f t="array" ref="Z17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72" s="106" t="str">
        <f>IFERROR(tbl_targeted_CustomerList[[#This Row],[Last Purc Date]]+
ROUND(tbl_targeted_CustomerList[[#This Row],[Last Purchase Qty]]/tbl_targeted_CustomerList[[#This Row],[My Run Rate]]*30,0),"")</f>
        <v/>
      </c>
      <c r="AB172" s="2"/>
      <c r="AC172" s="2"/>
    </row>
    <row r="173" spans="1:29" x14ac:dyDescent="0.7">
      <c r="A173" s="2" t="str">
        <f>_xlfn.IFNA(INDEX(tbl_Customers[Facility Type], MATCH(tbl_targeted_CustomerList[[#This Row],[Facility]],tbl_Customers[Facility],0)),"")</f>
        <v>Retail Pharmacies</v>
      </c>
      <c r="B173" s="2" t="str">
        <f>_xlfn.IFNA(INDEX(tbl_Customers[Territory], MATCH(tbl_targeted_CustomerList[[#This Row],[Facility]],tbl_Customers[Facility],0)),"")</f>
        <v>Tema - Main</v>
      </c>
      <c r="C173" s="2">
        <f>SUBTOTAL(3,tbl_targeted_CustomerList[[#This Row],[Facility]])</f>
        <v>1</v>
      </c>
      <c r="D173" s="160" t="s">
        <v>185</v>
      </c>
      <c r="E173" s="160" t="s">
        <v>101</v>
      </c>
      <c r="F173" s="3">
        <f>SUMIFS(
     tbl_orders[Purchased_Qty],
     tbl_orders[Facility],tbl_targeted_CustomerList[[#This Row],[Facility]],
     tbl_orders[Product],tbl_targeted_CustomerList[[#This Row],[Products]])</f>
        <v>0</v>
      </c>
      <c r="G173" s="3">
        <f>SUMIFS(
     tbl_orders[Qty_],
     tbl_orders[Facility],tbl_targeted_CustomerList[[#This Row],[Facility]],
     tbl_orders[Product],tbl_targeted_CustomerList[[#This Row],[Products]])</f>
        <v>0</v>
      </c>
      <c r="H173" s="3">
        <f>SUMIFS(
    tbl_orders[Purchased_Qty],
    tbl_orders[Facility], tbl_targeted_CustomerList[[#This Row],[Facility]],
    tbl_orders[Product], tbl_targeted_CustomerList[[#This Row],[Products]],
    tbl_orders[Year], "&lt;="&amp;$E$2-1
)</f>
        <v>0</v>
      </c>
      <c r="I173" s="3">
        <f>SUMIFS(
     tbl_orders[Qty_],
     tbl_orders[Facility], tbl_targeted_CustomerList[[#This Row],[Facility]],
     tbl_orders[Product],tbl_targeted_CustomerList[[#This Row],[Products]],
     tbl_orders[Year],"&lt;="&amp;$E$2-1
)</f>
        <v>0</v>
      </c>
      <c r="J173" s="60" t="str" cm="1">
        <f t="array" ref="J17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73" s="60" t="str" cm="1">
        <f t="array" ref="K17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73" s="60" t="str">
        <f>IFERROR(IF(
     tbl_targeted_CustomerList[[#This Row],[PYs Run Rate]]="-", tbl_targeted_CustomerList[[#This Row],[PYs Rec Qty]],  tbl_targeted_CustomerList[[#This Row],[My PYs Run Rate]]*$E$4
), "")</f>
        <v/>
      </c>
      <c r="M173"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73" s="161">
        <v>30</v>
      </c>
      <c r="O173"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73" s="3">
        <f>SUMIFS(
     tbl_orders[Qty_],
     tbl_orders[Facility], tbl_targeted_CustomerList[[#This Row],[Facility]],
     tbl_orders[Product],tbl_targeted_CustomerList[[#This Row],[Products]],
     tbl_orders[Year],2024
)</f>
        <v>0</v>
      </c>
      <c r="Q173" s="196">
        <f>tbl_targeted_CustomerList[[#This Row],[2024 Achieved]]/tbl_targeted_CustomerList[[#This Row],[2024 Allocation]]</f>
        <v>0</v>
      </c>
      <c r="R173" s="106" t="str">
        <f>IF(tbl_targeted_CustomerList[[#This Row],[PYs Purc Qty]] = 0, "",
    _xlfn.MINIFS(tbl_orders[InvoiceDate],
        tbl_orders[Facility], tbl_targeted_CustomerList[[#This Row],[Facility]],
        tbl_orders[Product], tbl_targeted_CustomerList[[#This Row],[Products]])
)</f>
        <v/>
      </c>
      <c r="S173" s="106" t="str" cm="1">
        <f t="array" ref="S173">IF(
    tbl_targeted_CustomerList[[#This Row],[PYs Purc Qty]] = 0,
    "",
    MAX(
        IF(
            (YEAR(tbl_orders[InvoiceDate]) &lt;= $E$2-1) *
            (tbl_orders[Facility] = tbl_targeted_CustomerList[[#This Row],[Facility]]) *
            (tbl_orders[Product] = tbl_targeted_CustomerList[[#This Row],[Products]]),
            tbl_orders[InvoiceDate]
        )
    )
)</f>
        <v/>
      </c>
      <c r="T173" s="61" t="str">
        <f>IFERROR(tbl_targeted_CustomerList[[#This Row],[2024 Allocation]]/tbl_targeted_CustomerList[[#This Row],[PYs Rec Qty]]-1,"")</f>
        <v/>
      </c>
      <c r="U173" s="61">
        <f>_xlfn.IFNA(
tbl_targeted_CustomerList[[#This Row],[2024 Allocation]]/INDEX(tbl_Territory_PlanSummary[2024 Target],MATCH(tbl_targeted_CustomerList[[#This Row],[Products]],tbl_Territory_PlanSummary[SKUs],0)),
"")</f>
        <v>4.6125461254612546E-3</v>
      </c>
      <c r="V173" s="61" t="str">
        <f>IF(
    tbl_targeted_CustomerList[[#This Row],[PYs Rec Qty]]=0,"Introduce",
    IF(tbl_targeted_CustomerList[[#This Row],[2024 Allocation]]&gt;tbl_targeted_CustomerList[[#This Row],[PYs Rec Qty]],"Grow", "Defend")
)</f>
        <v>Introduce</v>
      </c>
      <c r="W173" s="60" t="str" cm="1">
        <f t="array" ref="W17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73" s="60" t="str" cm="1">
        <f t="array" ref="X17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73" s="241" t="str" cm="1">
        <f t="array" ref="Y173">IF(
    tbl_targeted_CustomerList[[#This Row],[Rec Total Qty]] = 0,
    "",
    MAX(
        IF(
            (tbl_orders[Facility] = tbl_targeted_CustomerList[[#This Row],[Facility]]) *
            (tbl_orders[Product] = tbl_targeted_CustomerList[[#This Row],[Products]]),
            tbl_orders[InvoiceDate]
        )
    )
)</f>
        <v/>
      </c>
      <c r="Z173" s="3" t="str" cm="1">
        <f t="array" ref="Z17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73" s="106" t="str">
        <f>IFERROR(tbl_targeted_CustomerList[[#This Row],[Last Purc Date]]+
ROUND(tbl_targeted_CustomerList[[#This Row],[Last Purchase Qty]]/tbl_targeted_CustomerList[[#This Row],[My Run Rate]]*30,0),"")</f>
        <v/>
      </c>
      <c r="AB173" s="2"/>
      <c r="AC173" s="2"/>
    </row>
    <row r="174" spans="1:29" x14ac:dyDescent="0.7">
      <c r="A174" s="2" t="str">
        <f>_xlfn.IFNA(INDEX(tbl_Customers[Facility Type], MATCH(tbl_targeted_CustomerList[[#This Row],[Facility]],tbl_Customers[Facility],0)),"")</f>
        <v>Private Hospitals</v>
      </c>
      <c r="B174" s="2" t="str">
        <f>_xlfn.IFNA(INDEX(tbl_Customers[Territory], MATCH(tbl_targeted_CustomerList[[#This Row],[Facility]],tbl_Customers[Facility],0)),"")</f>
        <v>Tema - Main</v>
      </c>
      <c r="C174" s="2">
        <f>SUBTOTAL(3,tbl_targeted_CustomerList[[#This Row],[Facility]])</f>
        <v>1</v>
      </c>
      <c r="D174" s="160" t="s">
        <v>142</v>
      </c>
      <c r="E174" s="160" t="s">
        <v>100</v>
      </c>
      <c r="F174" s="3">
        <f>SUMIFS(
     tbl_orders[Purchased_Qty],
     tbl_orders[Facility],tbl_targeted_CustomerList[[#This Row],[Facility]],
     tbl_orders[Product],tbl_targeted_CustomerList[[#This Row],[Products]])</f>
        <v>0</v>
      </c>
      <c r="G174" s="3">
        <f>SUMIFS(
     tbl_orders[Qty_],
     tbl_orders[Facility],tbl_targeted_CustomerList[[#This Row],[Facility]],
     tbl_orders[Product],tbl_targeted_CustomerList[[#This Row],[Products]])</f>
        <v>0</v>
      </c>
      <c r="H174" s="3">
        <f>SUMIFS(
    tbl_orders[Purchased_Qty],
    tbl_orders[Facility], tbl_targeted_CustomerList[[#This Row],[Facility]],
    tbl_orders[Product], tbl_targeted_CustomerList[[#This Row],[Products]],
    tbl_orders[Year], "&lt;="&amp;$E$2-1
)</f>
        <v>0</v>
      </c>
      <c r="I174" s="3">
        <f>SUMIFS(
     tbl_orders[Qty_],
     tbl_orders[Facility], tbl_targeted_CustomerList[[#This Row],[Facility]],
     tbl_orders[Product],tbl_targeted_CustomerList[[#This Row],[Products]],
     tbl_orders[Year],"&lt;="&amp;$E$2-1
)</f>
        <v>0</v>
      </c>
      <c r="J174" s="60" t="str" cm="1">
        <f t="array" ref="J17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74" s="60" t="str" cm="1">
        <f t="array" ref="K17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74" s="60" t="str">
        <f>IFERROR(IF(
     tbl_targeted_CustomerList[[#This Row],[PYs Run Rate]]="-", tbl_targeted_CustomerList[[#This Row],[PYs Rec Qty]],  tbl_targeted_CustomerList[[#This Row],[My PYs Run Rate]]*$E$4
), "")</f>
        <v/>
      </c>
      <c r="M174"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74" s="161">
        <v>50</v>
      </c>
      <c r="O174"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74" s="3">
        <f>SUMIFS(
     tbl_orders[Qty_],
     tbl_orders[Facility], tbl_targeted_CustomerList[[#This Row],[Facility]],
     tbl_orders[Product],tbl_targeted_CustomerList[[#This Row],[Products]],
     tbl_orders[Year],2024
)</f>
        <v>0</v>
      </c>
      <c r="Q174" s="196">
        <f>tbl_targeted_CustomerList[[#This Row],[2024 Achieved]]/tbl_targeted_CustomerList[[#This Row],[2024 Allocation]]</f>
        <v>0</v>
      </c>
      <c r="R174" s="106" t="str">
        <f>IF(tbl_targeted_CustomerList[[#This Row],[PYs Purc Qty]] = 0, "",
    _xlfn.MINIFS(tbl_orders[InvoiceDate],
        tbl_orders[Facility], tbl_targeted_CustomerList[[#This Row],[Facility]],
        tbl_orders[Product], tbl_targeted_CustomerList[[#This Row],[Products]])
)</f>
        <v/>
      </c>
      <c r="S174" s="106" t="str" cm="1">
        <f t="array" ref="S174">IF(
    tbl_targeted_CustomerList[[#This Row],[PYs Purc Qty]] = 0,
    "",
    MAX(
        IF(
            (YEAR(tbl_orders[InvoiceDate]) &lt;= $E$2-1) *
            (tbl_orders[Facility] = tbl_targeted_CustomerList[[#This Row],[Facility]]) *
            (tbl_orders[Product] = tbl_targeted_CustomerList[[#This Row],[Products]]),
            tbl_orders[InvoiceDate]
        )
    )
)</f>
        <v/>
      </c>
      <c r="T174" s="61" t="str">
        <f>IFERROR(tbl_targeted_CustomerList[[#This Row],[2024 Allocation]]/tbl_targeted_CustomerList[[#This Row],[PYs Rec Qty]]-1,"")</f>
        <v/>
      </c>
      <c r="U174" s="61">
        <f>_xlfn.IFNA(
tbl_targeted_CustomerList[[#This Row],[2024 Allocation]]/INDEX(tbl_Territory_PlanSummary[2024 Target],MATCH(tbl_targeted_CustomerList[[#This Row],[Products]],tbl_Territory_PlanSummary[SKUs],0)),
"")</f>
        <v>1.7806267806267807E-2</v>
      </c>
      <c r="V174" s="61" t="str">
        <f>IF(
    tbl_targeted_CustomerList[[#This Row],[PYs Rec Qty]]=0,"Introduce",
    IF(tbl_targeted_CustomerList[[#This Row],[2024 Allocation]]&gt;tbl_targeted_CustomerList[[#This Row],[PYs Rec Qty]],"Grow", "Defend")
)</f>
        <v>Introduce</v>
      </c>
      <c r="W174" s="60" t="str" cm="1">
        <f t="array" ref="W17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74" s="60" t="str" cm="1">
        <f t="array" ref="X17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74" s="241" t="str" cm="1">
        <f t="array" ref="Y174">IF(
    tbl_targeted_CustomerList[[#This Row],[Rec Total Qty]] = 0,
    "",
    MAX(
        IF(
            (tbl_orders[Facility] = tbl_targeted_CustomerList[[#This Row],[Facility]]) *
            (tbl_orders[Product] = tbl_targeted_CustomerList[[#This Row],[Products]]),
            tbl_orders[InvoiceDate]
        )
    )
)</f>
        <v/>
      </c>
      <c r="Z174" s="3" t="str" cm="1">
        <f t="array" ref="Z17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74" s="106" t="str">
        <f>IFERROR(tbl_targeted_CustomerList[[#This Row],[Last Purc Date]]+
ROUND(tbl_targeted_CustomerList[[#This Row],[Last Purchase Qty]]/tbl_targeted_CustomerList[[#This Row],[My Run Rate]]*30,0),"")</f>
        <v/>
      </c>
      <c r="AB174" s="2"/>
      <c r="AC174" s="2"/>
    </row>
    <row r="175" spans="1:29" x14ac:dyDescent="0.7">
      <c r="A175" s="2" t="str">
        <f>_xlfn.IFNA(INDEX(tbl_Customers[Facility Type], MATCH(tbl_targeted_CustomerList[[#This Row],[Facility]],tbl_Customers[Facility],0)),"")</f>
        <v>Private Hospitals</v>
      </c>
      <c r="B175" s="2" t="str">
        <f>_xlfn.IFNA(INDEX(tbl_Customers[Territory], MATCH(tbl_targeted_CustomerList[[#This Row],[Facility]],tbl_Customers[Facility],0)),"")</f>
        <v>Tema - Main</v>
      </c>
      <c r="C175" s="2">
        <f>SUBTOTAL(3,tbl_targeted_CustomerList[[#This Row],[Facility]])</f>
        <v>1</v>
      </c>
      <c r="D175" s="160" t="s">
        <v>142</v>
      </c>
      <c r="E175" s="160" t="s">
        <v>101</v>
      </c>
      <c r="F175" s="3">
        <f>SUMIFS(
     tbl_orders[Purchased_Qty],
     tbl_orders[Facility],tbl_targeted_CustomerList[[#This Row],[Facility]],
     tbl_orders[Product],tbl_targeted_CustomerList[[#This Row],[Products]])</f>
        <v>0</v>
      </c>
      <c r="G175" s="3">
        <f>SUMIFS(
     tbl_orders[Qty_],
     tbl_orders[Facility],tbl_targeted_CustomerList[[#This Row],[Facility]],
     tbl_orders[Product],tbl_targeted_CustomerList[[#This Row],[Products]])</f>
        <v>0</v>
      </c>
      <c r="H175" s="3">
        <f>SUMIFS(
    tbl_orders[Purchased_Qty],
    tbl_orders[Facility], tbl_targeted_CustomerList[[#This Row],[Facility]],
    tbl_orders[Product], tbl_targeted_CustomerList[[#This Row],[Products]],
    tbl_orders[Year], "&lt;="&amp;$E$2-1
)</f>
        <v>0</v>
      </c>
      <c r="I175" s="3">
        <f>SUMIFS(
     tbl_orders[Qty_],
     tbl_orders[Facility], tbl_targeted_CustomerList[[#This Row],[Facility]],
     tbl_orders[Product],tbl_targeted_CustomerList[[#This Row],[Products]],
     tbl_orders[Year],"&lt;="&amp;$E$2-1
)</f>
        <v>0</v>
      </c>
      <c r="J175" s="60" t="str" cm="1">
        <f t="array" ref="J17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75" s="60" t="str" cm="1">
        <f t="array" ref="K17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75" s="60" t="str">
        <f>IFERROR(IF(
     tbl_targeted_CustomerList[[#This Row],[PYs Run Rate]]="-", tbl_targeted_CustomerList[[#This Row],[PYs Rec Qty]],  tbl_targeted_CustomerList[[#This Row],[My PYs Run Rate]]*$E$4
), "")</f>
        <v/>
      </c>
      <c r="M175"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75" s="161">
        <v>50</v>
      </c>
      <c r="O175"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75" s="3">
        <f>SUMIFS(
     tbl_orders[Qty_],
     tbl_orders[Facility], tbl_targeted_CustomerList[[#This Row],[Facility]],
     tbl_orders[Product],tbl_targeted_CustomerList[[#This Row],[Products]],
     tbl_orders[Year],2024
)</f>
        <v>0</v>
      </c>
      <c r="Q175" s="196">
        <f>tbl_targeted_CustomerList[[#This Row],[2024 Achieved]]/tbl_targeted_CustomerList[[#This Row],[2024 Allocation]]</f>
        <v>0</v>
      </c>
      <c r="R175" s="106" t="str">
        <f>IF(tbl_targeted_CustomerList[[#This Row],[PYs Purc Qty]] = 0, "",
    _xlfn.MINIFS(tbl_orders[InvoiceDate],
        tbl_orders[Facility], tbl_targeted_CustomerList[[#This Row],[Facility]],
        tbl_orders[Product], tbl_targeted_CustomerList[[#This Row],[Products]])
)</f>
        <v/>
      </c>
      <c r="S175" s="106" t="str" cm="1">
        <f t="array" ref="S175">IF(
    tbl_targeted_CustomerList[[#This Row],[PYs Purc Qty]] = 0,
    "",
    MAX(
        IF(
            (YEAR(tbl_orders[InvoiceDate]) &lt;= $E$2-1) *
            (tbl_orders[Facility] = tbl_targeted_CustomerList[[#This Row],[Facility]]) *
            (tbl_orders[Product] = tbl_targeted_CustomerList[[#This Row],[Products]]),
            tbl_orders[InvoiceDate]
        )
    )
)</f>
        <v/>
      </c>
      <c r="T175" s="61" t="str">
        <f>IFERROR(tbl_targeted_CustomerList[[#This Row],[2024 Allocation]]/tbl_targeted_CustomerList[[#This Row],[PYs Rec Qty]]-1,"")</f>
        <v/>
      </c>
      <c r="U175" s="61">
        <f>_xlfn.IFNA(
tbl_targeted_CustomerList[[#This Row],[2024 Allocation]]/INDEX(tbl_Territory_PlanSummary[2024 Target],MATCH(tbl_targeted_CustomerList[[#This Row],[Products]],tbl_Territory_PlanSummary[SKUs],0)),
"")</f>
        <v>7.6875768757687576E-3</v>
      </c>
      <c r="V175" s="61" t="str">
        <f>IF(
    tbl_targeted_CustomerList[[#This Row],[PYs Rec Qty]]=0,"Introduce",
    IF(tbl_targeted_CustomerList[[#This Row],[2024 Allocation]]&gt;tbl_targeted_CustomerList[[#This Row],[PYs Rec Qty]],"Grow", "Defend")
)</f>
        <v>Introduce</v>
      </c>
      <c r="W175" s="60" t="str" cm="1">
        <f t="array" ref="W17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75" s="60" t="str" cm="1">
        <f t="array" ref="X17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75" s="241" t="str" cm="1">
        <f t="array" ref="Y175">IF(
    tbl_targeted_CustomerList[[#This Row],[Rec Total Qty]] = 0,
    "",
    MAX(
        IF(
            (tbl_orders[Facility] = tbl_targeted_CustomerList[[#This Row],[Facility]]) *
            (tbl_orders[Product] = tbl_targeted_CustomerList[[#This Row],[Products]]),
            tbl_orders[InvoiceDate]
        )
    )
)</f>
        <v/>
      </c>
      <c r="Z175" s="3" t="str" cm="1">
        <f t="array" ref="Z17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75" s="106" t="str">
        <f>IFERROR(tbl_targeted_CustomerList[[#This Row],[Last Purc Date]]+
ROUND(tbl_targeted_CustomerList[[#This Row],[Last Purchase Qty]]/tbl_targeted_CustomerList[[#This Row],[My Run Rate]]*30,0),"")</f>
        <v/>
      </c>
      <c r="AB175" s="2"/>
      <c r="AC175" s="2"/>
    </row>
    <row r="176" spans="1:29" x14ac:dyDescent="0.7">
      <c r="A176" s="2" t="str">
        <f>_xlfn.IFNA(INDEX(tbl_Customers[Facility Type], MATCH(tbl_targeted_CustomerList[[#This Row],[Facility]],tbl_Customers[Facility],0)),"")</f>
        <v>Private Hospitals</v>
      </c>
      <c r="B176" s="2" t="str">
        <f>_xlfn.IFNA(INDEX(tbl_Customers[Territory], MATCH(tbl_targeted_CustomerList[[#This Row],[Facility]],tbl_Customers[Facility],0)),"")</f>
        <v>Tema - Main</v>
      </c>
      <c r="C176" s="2">
        <f>SUBTOTAL(3,tbl_targeted_CustomerList[[#This Row],[Facility]])</f>
        <v>1</v>
      </c>
      <c r="D176" s="160" t="s">
        <v>142</v>
      </c>
      <c r="E176" s="160" t="s">
        <v>102</v>
      </c>
      <c r="F176" s="3">
        <f>SUMIFS(
     tbl_orders[Purchased_Qty],
     tbl_orders[Facility],tbl_targeted_CustomerList[[#This Row],[Facility]],
     tbl_orders[Product],tbl_targeted_CustomerList[[#This Row],[Products]])</f>
        <v>0</v>
      </c>
      <c r="G176" s="3">
        <f>SUMIFS(
     tbl_orders[Qty_],
     tbl_orders[Facility],tbl_targeted_CustomerList[[#This Row],[Facility]],
     tbl_orders[Product],tbl_targeted_CustomerList[[#This Row],[Products]])</f>
        <v>0</v>
      </c>
      <c r="H176" s="3">
        <f>SUMIFS(
    tbl_orders[Purchased_Qty],
    tbl_orders[Facility], tbl_targeted_CustomerList[[#This Row],[Facility]],
    tbl_orders[Product], tbl_targeted_CustomerList[[#This Row],[Products]],
    tbl_orders[Year], "&lt;="&amp;$E$2-1
)</f>
        <v>0</v>
      </c>
      <c r="I176" s="3">
        <f>SUMIFS(
     tbl_orders[Qty_],
     tbl_orders[Facility], tbl_targeted_CustomerList[[#This Row],[Facility]],
     tbl_orders[Product],tbl_targeted_CustomerList[[#This Row],[Products]],
     tbl_orders[Year],"&lt;="&amp;$E$2-1
)</f>
        <v>0</v>
      </c>
      <c r="J176" s="60" t="str" cm="1">
        <f t="array" ref="J17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76" s="60" t="str" cm="1">
        <f t="array" ref="K17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76" s="60" t="str">
        <f>IFERROR(IF(
     tbl_targeted_CustomerList[[#This Row],[PYs Run Rate]]="-", tbl_targeted_CustomerList[[#This Row],[PYs Rec Qty]],  tbl_targeted_CustomerList[[#This Row],[My PYs Run Rate]]*$E$4
), "")</f>
        <v/>
      </c>
      <c r="M176"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76" s="161">
        <v>50</v>
      </c>
      <c r="O176"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76" s="3">
        <f>SUMIFS(
     tbl_orders[Qty_],
     tbl_orders[Facility], tbl_targeted_CustomerList[[#This Row],[Facility]],
     tbl_orders[Product],tbl_targeted_CustomerList[[#This Row],[Products]],
     tbl_orders[Year],2024
)</f>
        <v>0</v>
      </c>
      <c r="Q176" s="196">
        <f>tbl_targeted_CustomerList[[#This Row],[2024 Achieved]]/tbl_targeted_CustomerList[[#This Row],[2024 Allocation]]</f>
        <v>0</v>
      </c>
      <c r="R176" s="106" t="str">
        <f>IF(tbl_targeted_CustomerList[[#This Row],[PYs Purc Qty]] = 0, "",
    _xlfn.MINIFS(tbl_orders[InvoiceDate],
        tbl_orders[Facility], tbl_targeted_CustomerList[[#This Row],[Facility]],
        tbl_orders[Product], tbl_targeted_CustomerList[[#This Row],[Products]])
)</f>
        <v/>
      </c>
      <c r="S176" s="106" t="str" cm="1">
        <f t="array" ref="S176">IF(
    tbl_targeted_CustomerList[[#This Row],[PYs Purc Qty]] = 0,
    "",
    MAX(
        IF(
            (YEAR(tbl_orders[InvoiceDate]) &lt;= $E$2-1) *
            (tbl_orders[Facility] = tbl_targeted_CustomerList[[#This Row],[Facility]]) *
            (tbl_orders[Product] = tbl_targeted_CustomerList[[#This Row],[Products]]),
            tbl_orders[InvoiceDate]
        )
    )
)</f>
        <v/>
      </c>
      <c r="T176" s="61" t="str">
        <f>IFERROR(tbl_targeted_CustomerList[[#This Row],[2024 Allocation]]/tbl_targeted_CustomerList[[#This Row],[PYs Rec Qty]]-1,"")</f>
        <v/>
      </c>
      <c r="U176" s="61">
        <f>_xlfn.IFNA(
tbl_targeted_CustomerList[[#This Row],[2024 Allocation]]/INDEX(tbl_Territory_PlanSummary[2024 Target],MATCH(tbl_targeted_CustomerList[[#This Row],[Products]],tbl_Territory_PlanSummary[SKUs],0)),
"")</f>
        <v>5.5555555555555558E-3</v>
      </c>
      <c r="V176" s="61" t="str">
        <f>IF(
    tbl_targeted_CustomerList[[#This Row],[PYs Rec Qty]]=0,"Introduce",
    IF(tbl_targeted_CustomerList[[#This Row],[2024 Allocation]]&gt;tbl_targeted_CustomerList[[#This Row],[PYs Rec Qty]],"Grow", "Defend")
)</f>
        <v>Introduce</v>
      </c>
      <c r="W176" s="60" t="str" cm="1">
        <f t="array" ref="W17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76" s="60" t="str" cm="1">
        <f t="array" ref="X17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76" s="241" t="str" cm="1">
        <f t="array" ref="Y176">IF(
    tbl_targeted_CustomerList[[#This Row],[Rec Total Qty]] = 0,
    "",
    MAX(
        IF(
            (tbl_orders[Facility] = tbl_targeted_CustomerList[[#This Row],[Facility]]) *
            (tbl_orders[Product] = tbl_targeted_CustomerList[[#This Row],[Products]]),
            tbl_orders[InvoiceDate]
        )
    )
)</f>
        <v/>
      </c>
      <c r="Z176" s="3" t="str" cm="1">
        <f t="array" ref="Z17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76" s="106" t="str">
        <f>IFERROR(tbl_targeted_CustomerList[[#This Row],[Last Purc Date]]+
ROUND(tbl_targeted_CustomerList[[#This Row],[Last Purchase Qty]]/tbl_targeted_CustomerList[[#This Row],[My Run Rate]]*30,0),"")</f>
        <v/>
      </c>
      <c r="AB176" s="2"/>
      <c r="AC176" s="2"/>
    </row>
    <row r="177" spans="1:29" x14ac:dyDescent="0.7">
      <c r="A177" s="2" t="str">
        <f>_xlfn.IFNA(INDEX(tbl_Customers[Facility Type], MATCH(tbl_targeted_CustomerList[[#This Row],[Facility]],tbl_Customers[Facility],0)),"")</f>
        <v>Retail Pharmacies</v>
      </c>
      <c r="B177" s="2" t="str">
        <f>_xlfn.IFNA(INDEX(tbl_Customers[Territory], MATCH(tbl_targeted_CustomerList[[#This Row],[Facility]],tbl_Customers[Facility],0)),"")</f>
        <v>Achimota_Dome_Kwabenya_Haatso</v>
      </c>
      <c r="C177" s="2">
        <f>SUBTOTAL(3,tbl_targeted_CustomerList[[#This Row],[Facility]])</f>
        <v>1</v>
      </c>
      <c r="D177" s="160" t="s">
        <v>186</v>
      </c>
      <c r="E177" s="160" t="s">
        <v>100</v>
      </c>
      <c r="F177" s="3">
        <f>SUMIFS(
     tbl_orders[Purchased_Qty],
     tbl_orders[Facility],tbl_targeted_CustomerList[[#This Row],[Facility]],
     tbl_orders[Product],tbl_targeted_CustomerList[[#This Row],[Products]])</f>
        <v>0</v>
      </c>
      <c r="G177" s="3">
        <f>SUMIFS(
     tbl_orders[Qty_],
     tbl_orders[Facility],tbl_targeted_CustomerList[[#This Row],[Facility]],
     tbl_orders[Product],tbl_targeted_CustomerList[[#This Row],[Products]])</f>
        <v>0</v>
      </c>
      <c r="H177" s="3">
        <f>SUMIFS(
    tbl_orders[Purchased_Qty],
    tbl_orders[Facility], tbl_targeted_CustomerList[[#This Row],[Facility]],
    tbl_orders[Product], tbl_targeted_CustomerList[[#This Row],[Products]],
    tbl_orders[Year], "&lt;="&amp;$E$2-1
)</f>
        <v>0</v>
      </c>
      <c r="I177" s="3">
        <f>SUMIFS(
     tbl_orders[Qty_],
     tbl_orders[Facility], tbl_targeted_CustomerList[[#This Row],[Facility]],
     tbl_orders[Product],tbl_targeted_CustomerList[[#This Row],[Products]],
     tbl_orders[Year],"&lt;="&amp;$E$2-1
)</f>
        <v>0</v>
      </c>
      <c r="J177" s="60" t="str" cm="1">
        <f t="array" ref="J17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77" s="60" t="str" cm="1">
        <f t="array" ref="K17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77" s="60" t="str">
        <f>IFERROR(IF(
     tbl_targeted_CustomerList[[#This Row],[PYs Run Rate]]="-", tbl_targeted_CustomerList[[#This Row],[PYs Rec Qty]],  tbl_targeted_CustomerList[[#This Row],[My PYs Run Rate]]*$E$4
), "")</f>
        <v/>
      </c>
      <c r="M177"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77" s="161">
        <v>50</v>
      </c>
      <c r="O177"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77" s="3">
        <f>SUMIFS(
     tbl_orders[Qty_],
     tbl_orders[Facility], tbl_targeted_CustomerList[[#This Row],[Facility]],
     tbl_orders[Product],tbl_targeted_CustomerList[[#This Row],[Products]],
     tbl_orders[Year],2024
)</f>
        <v>0</v>
      </c>
      <c r="Q177" s="196">
        <f>tbl_targeted_CustomerList[[#This Row],[2024 Achieved]]/tbl_targeted_CustomerList[[#This Row],[2024 Allocation]]</f>
        <v>0</v>
      </c>
      <c r="R177" s="106" t="str">
        <f>IF(tbl_targeted_CustomerList[[#This Row],[PYs Purc Qty]] = 0, "",
    _xlfn.MINIFS(tbl_orders[InvoiceDate],
        tbl_orders[Facility], tbl_targeted_CustomerList[[#This Row],[Facility]],
        tbl_orders[Product], tbl_targeted_CustomerList[[#This Row],[Products]])
)</f>
        <v/>
      </c>
      <c r="S177" s="106" t="str" cm="1">
        <f t="array" ref="S177">IF(
    tbl_targeted_CustomerList[[#This Row],[PYs Purc Qty]] = 0,
    "",
    MAX(
        IF(
            (YEAR(tbl_orders[InvoiceDate]) &lt;= $E$2-1) *
            (tbl_orders[Facility] = tbl_targeted_CustomerList[[#This Row],[Facility]]) *
            (tbl_orders[Product] = tbl_targeted_CustomerList[[#This Row],[Products]]),
            tbl_orders[InvoiceDate]
        )
    )
)</f>
        <v/>
      </c>
      <c r="T177" s="61" t="str">
        <f>IFERROR(tbl_targeted_CustomerList[[#This Row],[2024 Allocation]]/tbl_targeted_CustomerList[[#This Row],[PYs Rec Qty]]-1,"")</f>
        <v/>
      </c>
      <c r="U177" s="61">
        <f>_xlfn.IFNA(
tbl_targeted_CustomerList[[#This Row],[2024 Allocation]]/INDEX(tbl_Territory_PlanSummary[2024 Target],MATCH(tbl_targeted_CustomerList[[#This Row],[Products]],tbl_Territory_PlanSummary[SKUs],0)),
"")</f>
        <v>1.7806267806267807E-2</v>
      </c>
      <c r="V177" s="61" t="str">
        <f>IF(
    tbl_targeted_CustomerList[[#This Row],[PYs Rec Qty]]=0,"Introduce",
    IF(tbl_targeted_CustomerList[[#This Row],[2024 Allocation]]&gt;tbl_targeted_CustomerList[[#This Row],[PYs Rec Qty]],"Grow", "Defend")
)</f>
        <v>Introduce</v>
      </c>
      <c r="W177" s="60" t="str" cm="1">
        <f t="array" ref="W17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77" s="60" t="str" cm="1">
        <f t="array" ref="X17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77" s="241" t="str" cm="1">
        <f t="array" ref="Y177">IF(
    tbl_targeted_CustomerList[[#This Row],[Rec Total Qty]] = 0,
    "",
    MAX(
        IF(
            (tbl_orders[Facility] = tbl_targeted_CustomerList[[#This Row],[Facility]]) *
            (tbl_orders[Product] = tbl_targeted_CustomerList[[#This Row],[Products]]),
            tbl_orders[InvoiceDate]
        )
    )
)</f>
        <v/>
      </c>
      <c r="Z177" s="3" t="str" cm="1">
        <f t="array" ref="Z17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77" s="106" t="str">
        <f>IFERROR(tbl_targeted_CustomerList[[#This Row],[Last Purc Date]]+
ROUND(tbl_targeted_CustomerList[[#This Row],[Last Purchase Qty]]/tbl_targeted_CustomerList[[#This Row],[My Run Rate]]*30,0),"")</f>
        <v/>
      </c>
      <c r="AB177" s="2"/>
      <c r="AC177" s="2"/>
    </row>
    <row r="178" spans="1:29" x14ac:dyDescent="0.7">
      <c r="A178" s="2" t="str">
        <f>_xlfn.IFNA(INDEX(tbl_Customers[Facility Type], MATCH(tbl_targeted_CustomerList[[#This Row],[Facility]],tbl_Customers[Facility],0)),"")</f>
        <v>Private Hospitals</v>
      </c>
      <c r="B178" s="2" t="str">
        <f>_xlfn.IFNA(INDEX(tbl_Customers[Territory], MATCH(tbl_targeted_CustomerList[[#This Row],[Facility]],tbl_Customers[Facility],0)),"")</f>
        <v>AirportCity_Dzorwulu</v>
      </c>
      <c r="C178" s="2">
        <f>SUBTOTAL(3,tbl_targeted_CustomerList[[#This Row],[Facility]])</f>
        <v>1</v>
      </c>
      <c r="D178" s="160" t="s">
        <v>144</v>
      </c>
      <c r="E178" s="160" t="s">
        <v>100</v>
      </c>
      <c r="F178" s="3">
        <f>SUMIFS(
     tbl_orders[Purchased_Qty],
     tbl_orders[Facility],tbl_targeted_CustomerList[[#This Row],[Facility]],
     tbl_orders[Product],tbl_targeted_CustomerList[[#This Row],[Products]])</f>
        <v>0</v>
      </c>
      <c r="G178" s="3">
        <f>SUMIFS(
     tbl_orders[Qty_],
     tbl_orders[Facility],tbl_targeted_CustomerList[[#This Row],[Facility]],
     tbl_orders[Product],tbl_targeted_CustomerList[[#This Row],[Products]])</f>
        <v>0</v>
      </c>
      <c r="H178" s="3">
        <f>SUMIFS(
    tbl_orders[Purchased_Qty],
    tbl_orders[Facility], tbl_targeted_CustomerList[[#This Row],[Facility]],
    tbl_orders[Product], tbl_targeted_CustomerList[[#This Row],[Products]],
    tbl_orders[Year], "&lt;="&amp;$E$2-1
)</f>
        <v>0</v>
      </c>
      <c r="I178" s="3">
        <f>SUMIFS(
     tbl_orders[Qty_],
     tbl_orders[Facility], tbl_targeted_CustomerList[[#This Row],[Facility]],
     tbl_orders[Product],tbl_targeted_CustomerList[[#This Row],[Products]],
     tbl_orders[Year],"&lt;="&amp;$E$2-1
)</f>
        <v>0</v>
      </c>
      <c r="J178" s="60" t="str" cm="1">
        <f t="array" ref="J17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78" s="60" t="str" cm="1">
        <f t="array" ref="K17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78" s="60" t="str">
        <f>IFERROR(IF(
     tbl_targeted_CustomerList[[#This Row],[PYs Run Rate]]="-", tbl_targeted_CustomerList[[#This Row],[PYs Rec Qty]],  tbl_targeted_CustomerList[[#This Row],[My PYs Run Rate]]*$E$4
), "")</f>
        <v/>
      </c>
      <c r="M178"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78" s="161">
        <v>50</v>
      </c>
      <c r="O178"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78" s="3">
        <f>SUMIFS(
     tbl_orders[Qty_],
     tbl_orders[Facility], tbl_targeted_CustomerList[[#This Row],[Facility]],
     tbl_orders[Product],tbl_targeted_CustomerList[[#This Row],[Products]],
     tbl_orders[Year],2024
)</f>
        <v>0</v>
      </c>
      <c r="Q178" s="196">
        <f>tbl_targeted_CustomerList[[#This Row],[2024 Achieved]]/tbl_targeted_CustomerList[[#This Row],[2024 Allocation]]</f>
        <v>0</v>
      </c>
      <c r="R178" s="106" t="str">
        <f>IF(tbl_targeted_CustomerList[[#This Row],[PYs Purc Qty]] = 0, "",
    _xlfn.MINIFS(tbl_orders[InvoiceDate],
        tbl_orders[Facility], tbl_targeted_CustomerList[[#This Row],[Facility]],
        tbl_orders[Product], tbl_targeted_CustomerList[[#This Row],[Products]])
)</f>
        <v/>
      </c>
      <c r="S178" s="106" t="str" cm="1">
        <f t="array" ref="S178">IF(
    tbl_targeted_CustomerList[[#This Row],[PYs Purc Qty]] = 0,
    "",
    MAX(
        IF(
            (YEAR(tbl_orders[InvoiceDate]) &lt;= $E$2-1) *
            (tbl_orders[Facility] = tbl_targeted_CustomerList[[#This Row],[Facility]]) *
            (tbl_orders[Product] = tbl_targeted_CustomerList[[#This Row],[Products]]),
            tbl_orders[InvoiceDate]
        )
    )
)</f>
        <v/>
      </c>
      <c r="T178" s="61" t="str">
        <f>IFERROR(tbl_targeted_CustomerList[[#This Row],[2024 Allocation]]/tbl_targeted_CustomerList[[#This Row],[PYs Rec Qty]]-1,"")</f>
        <v/>
      </c>
      <c r="U178" s="61">
        <f>_xlfn.IFNA(
tbl_targeted_CustomerList[[#This Row],[2024 Allocation]]/INDEX(tbl_Territory_PlanSummary[2024 Target],MATCH(tbl_targeted_CustomerList[[#This Row],[Products]],tbl_Territory_PlanSummary[SKUs],0)),
"")</f>
        <v>1.7806267806267807E-2</v>
      </c>
      <c r="V178" s="61" t="str">
        <f>IF(
    tbl_targeted_CustomerList[[#This Row],[PYs Rec Qty]]=0,"Introduce",
    IF(tbl_targeted_CustomerList[[#This Row],[2024 Allocation]]&gt;tbl_targeted_CustomerList[[#This Row],[PYs Rec Qty]],"Grow", "Defend")
)</f>
        <v>Introduce</v>
      </c>
      <c r="W178" s="60" t="str" cm="1">
        <f t="array" ref="W17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78" s="60" t="str" cm="1">
        <f t="array" ref="X17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78" s="241" t="str" cm="1">
        <f t="array" ref="Y178">IF(
    tbl_targeted_CustomerList[[#This Row],[Rec Total Qty]] = 0,
    "",
    MAX(
        IF(
            (tbl_orders[Facility] = tbl_targeted_CustomerList[[#This Row],[Facility]]) *
            (tbl_orders[Product] = tbl_targeted_CustomerList[[#This Row],[Products]]),
            tbl_orders[InvoiceDate]
        )
    )
)</f>
        <v/>
      </c>
      <c r="Z178" s="3" t="str" cm="1">
        <f t="array" ref="Z17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78" s="106" t="str">
        <f>IFERROR(tbl_targeted_CustomerList[[#This Row],[Last Purc Date]]+
ROUND(tbl_targeted_CustomerList[[#This Row],[Last Purchase Qty]]/tbl_targeted_CustomerList[[#This Row],[My Run Rate]]*30,0),"")</f>
        <v/>
      </c>
      <c r="AB178" s="2"/>
      <c r="AC178" s="2"/>
    </row>
    <row r="179" spans="1:29" x14ac:dyDescent="0.7">
      <c r="A179" s="2" t="str">
        <f>_xlfn.IFNA(INDEX(tbl_Customers[Facility Type], MATCH(tbl_targeted_CustomerList[[#This Row],[Facility]],tbl_Customers[Facility],0)),"")</f>
        <v>Private Hospitals</v>
      </c>
      <c r="B179" s="2" t="str">
        <f>_xlfn.IFNA(INDEX(tbl_Customers[Territory], MATCH(tbl_targeted_CustomerList[[#This Row],[Facility]],tbl_Customers[Facility],0)),"")</f>
        <v>Legon_Madina_Adenta_Oyarifa</v>
      </c>
      <c r="C179" s="2">
        <f>SUBTOTAL(3,tbl_targeted_CustomerList[[#This Row],[Facility]])</f>
        <v>1</v>
      </c>
      <c r="D179" s="160" t="s">
        <v>212</v>
      </c>
      <c r="E179" s="160" t="s">
        <v>36</v>
      </c>
      <c r="F179" s="3">
        <f>SUMIFS(
     tbl_orders[Purchased_Qty],
     tbl_orders[Facility],tbl_targeted_CustomerList[[#This Row],[Facility]],
     tbl_orders[Product],tbl_targeted_CustomerList[[#This Row],[Products]])</f>
        <v>0</v>
      </c>
      <c r="G179" s="3">
        <f>SUMIFS(
     tbl_orders[Qty_],
     tbl_orders[Facility],tbl_targeted_CustomerList[[#This Row],[Facility]],
     tbl_orders[Product],tbl_targeted_CustomerList[[#This Row],[Products]])</f>
        <v>0</v>
      </c>
      <c r="H179" s="3">
        <f>SUMIFS(
    tbl_orders[Purchased_Qty],
    tbl_orders[Facility], tbl_targeted_CustomerList[[#This Row],[Facility]],
    tbl_orders[Product], tbl_targeted_CustomerList[[#This Row],[Products]],
    tbl_orders[Year], "&lt;="&amp;$E$2-1
)</f>
        <v>0</v>
      </c>
      <c r="I179" s="3">
        <f>SUMIFS(
     tbl_orders[Qty_],
     tbl_orders[Facility], tbl_targeted_CustomerList[[#This Row],[Facility]],
     tbl_orders[Product],tbl_targeted_CustomerList[[#This Row],[Products]],
     tbl_orders[Year],"&lt;="&amp;$E$2-1
)</f>
        <v>0</v>
      </c>
      <c r="J179" s="60" t="str" cm="1">
        <f t="array" ref="J17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79" s="60" t="str" cm="1">
        <f t="array" ref="K17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79" s="60" t="str">
        <f>IFERROR(IF(
     tbl_targeted_CustomerList[[#This Row],[PYs Run Rate]]="-", tbl_targeted_CustomerList[[#This Row],[PYs Rec Qty]],  tbl_targeted_CustomerList[[#This Row],[My PYs Run Rate]]*$E$4
), "")</f>
        <v/>
      </c>
      <c r="M179"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79" s="161">
        <v>50</v>
      </c>
      <c r="O179"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79" s="3">
        <f>SUMIFS(
     tbl_orders[Qty_],
     tbl_orders[Facility], tbl_targeted_CustomerList[[#This Row],[Facility]],
     tbl_orders[Product],tbl_targeted_CustomerList[[#This Row],[Products]],
     tbl_orders[Year],2024
)</f>
        <v>0</v>
      </c>
      <c r="Q179" s="196">
        <f>tbl_targeted_CustomerList[[#This Row],[2024 Achieved]]/tbl_targeted_CustomerList[[#This Row],[2024 Allocation]]</f>
        <v>0</v>
      </c>
      <c r="R179" s="106" t="str">
        <f>IF(tbl_targeted_CustomerList[[#This Row],[PYs Purc Qty]] = 0, "",
    _xlfn.MINIFS(tbl_orders[InvoiceDate],
        tbl_orders[Facility], tbl_targeted_CustomerList[[#This Row],[Facility]],
        tbl_orders[Product], tbl_targeted_CustomerList[[#This Row],[Products]])
)</f>
        <v/>
      </c>
      <c r="S179" s="106" t="str" cm="1">
        <f t="array" ref="S179">IF(
    tbl_targeted_CustomerList[[#This Row],[PYs Purc Qty]] = 0,
    "",
    MAX(
        IF(
            (YEAR(tbl_orders[InvoiceDate]) &lt;= $E$2-1) *
            (tbl_orders[Facility] = tbl_targeted_CustomerList[[#This Row],[Facility]]) *
            (tbl_orders[Product] = tbl_targeted_CustomerList[[#This Row],[Products]]),
            tbl_orders[InvoiceDate]
        )
    )
)</f>
        <v/>
      </c>
      <c r="T179" s="61" t="str">
        <f>IFERROR(tbl_targeted_CustomerList[[#This Row],[2024 Allocation]]/tbl_targeted_CustomerList[[#This Row],[PYs Rec Qty]]-1,"")</f>
        <v/>
      </c>
      <c r="U179" s="61">
        <f>_xlfn.IFNA(
tbl_targeted_CustomerList[[#This Row],[2024 Allocation]]/INDEX(tbl_Territory_PlanSummary[2024 Target],MATCH(tbl_targeted_CustomerList[[#This Row],[Products]],tbl_Territory_PlanSummary[SKUs],0)),
"")</f>
        <v>7.575757575757576E-3</v>
      </c>
      <c r="V179" s="61" t="str">
        <f>IF(
    tbl_targeted_CustomerList[[#This Row],[PYs Rec Qty]]=0,"Introduce",
    IF(tbl_targeted_CustomerList[[#This Row],[2024 Allocation]]&gt;tbl_targeted_CustomerList[[#This Row],[PYs Rec Qty]],"Grow", "Defend")
)</f>
        <v>Introduce</v>
      </c>
      <c r="W179" s="60" t="str" cm="1">
        <f t="array" ref="W17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79" s="60" t="str" cm="1">
        <f t="array" ref="X17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79" s="241" t="str" cm="1">
        <f t="array" ref="Y179">IF(
    tbl_targeted_CustomerList[[#This Row],[Rec Total Qty]] = 0,
    "",
    MAX(
        IF(
            (tbl_orders[Facility] = tbl_targeted_CustomerList[[#This Row],[Facility]]) *
            (tbl_orders[Product] = tbl_targeted_CustomerList[[#This Row],[Products]]),
            tbl_orders[InvoiceDate]
        )
    )
)</f>
        <v/>
      </c>
      <c r="Z179" s="3" t="str" cm="1">
        <f t="array" ref="Z17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79" s="106" t="str">
        <f>IFERROR(tbl_targeted_CustomerList[[#This Row],[Last Purc Date]]+
ROUND(tbl_targeted_CustomerList[[#This Row],[Last Purchase Qty]]/tbl_targeted_CustomerList[[#This Row],[My Run Rate]]*30,0),"")</f>
        <v/>
      </c>
      <c r="AB179" s="2"/>
      <c r="AC179" s="2"/>
    </row>
    <row r="180" spans="1:29" x14ac:dyDescent="0.7">
      <c r="A180" s="2" t="str">
        <f>_xlfn.IFNA(INDEX(tbl_Customers[Facility Type], MATCH(tbl_targeted_CustomerList[[#This Row],[Facility]],tbl_Customers[Facility],0)),"")</f>
        <v>Private Hospitals</v>
      </c>
      <c r="B180" s="2" t="str">
        <f>_xlfn.IFNA(INDEX(tbl_Customers[Territory], MATCH(tbl_targeted_CustomerList[[#This Row],[Facility]],tbl_Customers[Facility],0)),"")</f>
        <v>Legon_Madina_Adenta_Oyarifa</v>
      </c>
      <c r="C180" s="2">
        <f>SUBTOTAL(3,tbl_targeted_CustomerList[[#This Row],[Facility]])</f>
        <v>1</v>
      </c>
      <c r="D180" s="160" t="s">
        <v>212</v>
      </c>
      <c r="E180" s="160" t="s">
        <v>100</v>
      </c>
      <c r="F180" s="3">
        <f>SUMIFS(
     tbl_orders[Purchased_Qty],
     tbl_orders[Facility],tbl_targeted_CustomerList[[#This Row],[Facility]],
     tbl_orders[Product],tbl_targeted_CustomerList[[#This Row],[Products]])</f>
        <v>0</v>
      </c>
      <c r="G180" s="3">
        <f>SUMIFS(
     tbl_orders[Qty_],
     tbl_orders[Facility],tbl_targeted_CustomerList[[#This Row],[Facility]],
     tbl_orders[Product],tbl_targeted_CustomerList[[#This Row],[Products]])</f>
        <v>0</v>
      </c>
      <c r="H180" s="3">
        <f>SUMIFS(
    tbl_orders[Purchased_Qty],
    tbl_orders[Facility], tbl_targeted_CustomerList[[#This Row],[Facility]],
    tbl_orders[Product], tbl_targeted_CustomerList[[#This Row],[Products]],
    tbl_orders[Year], "&lt;="&amp;$E$2-1
)</f>
        <v>0</v>
      </c>
      <c r="I180" s="3">
        <f>SUMIFS(
     tbl_orders[Qty_],
     tbl_orders[Facility], tbl_targeted_CustomerList[[#This Row],[Facility]],
     tbl_orders[Product],tbl_targeted_CustomerList[[#This Row],[Products]],
     tbl_orders[Year],"&lt;="&amp;$E$2-1
)</f>
        <v>0</v>
      </c>
      <c r="J180" s="60" t="str" cm="1">
        <f t="array" ref="J18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80" s="60" t="str" cm="1">
        <f t="array" ref="K18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80" s="60" t="str">
        <f>IFERROR(IF(
     tbl_targeted_CustomerList[[#This Row],[PYs Run Rate]]="-", tbl_targeted_CustomerList[[#This Row],[PYs Rec Qty]],  tbl_targeted_CustomerList[[#This Row],[My PYs Run Rate]]*$E$4
), "")</f>
        <v/>
      </c>
      <c r="M180"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80" s="161">
        <v>30</v>
      </c>
      <c r="O180"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80" s="3">
        <f>SUMIFS(
     tbl_orders[Qty_],
     tbl_orders[Facility], tbl_targeted_CustomerList[[#This Row],[Facility]],
     tbl_orders[Product],tbl_targeted_CustomerList[[#This Row],[Products]],
     tbl_orders[Year],2024
)</f>
        <v>0</v>
      </c>
      <c r="Q180" s="196">
        <f>tbl_targeted_CustomerList[[#This Row],[2024 Achieved]]/tbl_targeted_CustomerList[[#This Row],[2024 Allocation]]</f>
        <v>0</v>
      </c>
      <c r="R180" s="106" t="str">
        <f>IF(tbl_targeted_CustomerList[[#This Row],[PYs Purc Qty]] = 0, "",
    _xlfn.MINIFS(tbl_orders[InvoiceDate],
        tbl_orders[Facility], tbl_targeted_CustomerList[[#This Row],[Facility]],
        tbl_orders[Product], tbl_targeted_CustomerList[[#This Row],[Products]])
)</f>
        <v/>
      </c>
      <c r="S180" s="106" t="str" cm="1">
        <f t="array" ref="S180">IF(
    tbl_targeted_CustomerList[[#This Row],[PYs Purc Qty]] = 0,
    "",
    MAX(
        IF(
            (YEAR(tbl_orders[InvoiceDate]) &lt;= $E$2-1) *
            (tbl_orders[Facility] = tbl_targeted_CustomerList[[#This Row],[Facility]]) *
            (tbl_orders[Product] = tbl_targeted_CustomerList[[#This Row],[Products]]),
            tbl_orders[InvoiceDate]
        )
    )
)</f>
        <v/>
      </c>
      <c r="T180" s="61" t="str">
        <f>IFERROR(tbl_targeted_CustomerList[[#This Row],[2024 Allocation]]/tbl_targeted_CustomerList[[#This Row],[PYs Rec Qty]]-1,"")</f>
        <v/>
      </c>
      <c r="U180" s="61">
        <f>_xlfn.IFNA(
tbl_targeted_CustomerList[[#This Row],[2024 Allocation]]/INDEX(tbl_Territory_PlanSummary[2024 Target],MATCH(tbl_targeted_CustomerList[[#This Row],[Products]],tbl_Territory_PlanSummary[SKUs],0)),
"")</f>
        <v>1.0683760683760684E-2</v>
      </c>
      <c r="V180" s="61" t="str">
        <f>IF(
    tbl_targeted_CustomerList[[#This Row],[PYs Rec Qty]]=0,"Introduce",
    IF(tbl_targeted_CustomerList[[#This Row],[2024 Allocation]]&gt;tbl_targeted_CustomerList[[#This Row],[PYs Rec Qty]],"Grow", "Defend")
)</f>
        <v>Introduce</v>
      </c>
      <c r="W180" s="60" t="str" cm="1">
        <f t="array" ref="W18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80" s="60" t="str" cm="1">
        <f t="array" ref="X18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80" s="241" t="str" cm="1">
        <f t="array" ref="Y180">IF(
    tbl_targeted_CustomerList[[#This Row],[Rec Total Qty]] = 0,
    "",
    MAX(
        IF(
            (tbl_orders[Facility] = tbl_targeted_CustomerList[[#This Row],[Facility]]) *
            (tbl_orders[Product] = tbl_targeted_CustomerList[[#This Row],[Products]]),
            tbl_orders[InvoiceDate]
        )
    )
)</f>
        <v/>
      </c>
      <c r="Z180" s="3" t="str" cm="1">
        <f t="array" ref="Z18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80" s="106" t="str">
        <f>IFERROR(tbl_targeted_CustomerList[[#This Row],[Last Purc Date]]+
ROUND(tbl_targeted_CustomerList[[#This Row],[Last Purchase Qty]]/tbl_targeted_CustomerList[[#This Row],[My Run Rate]]*30,0),"")</f>
        <v/>
      </c>
      <c r="AB180" s="2"/>
      <c r="AC180" s="2"/>
    </row>
    <row r="181" spans="1:29" x14ac:dyDescent="0.7">
      <c r="A181" s="2" t="str">
        <f>_xlfn.IFNA(INDEX(tbl_Customers[Facility Type], MATCH(tbl_targeted_CustomerList[[#This Row],[Facility]],tbl_Customers[Facility],0)),"")</f>
        <v>Public Hospitals</v>
      </c>
      <c r="B181" s="2" t="str">
        <f>_xlfn.IFNA(INDEX(tbl_Customers[Territory], MATCH(tbl_targeted_CustomerList[[#This Row],[Facility]],tbl_Customers[Facility],0)),"")</f>
        <v>Legon_Madina_Adenta_Oyarifa</v>
      </c>
      <c r="C181" s="2">
        <f>SUBTOTAL(3,tbl_targeted_CustomerList[[#This Row],[Facility]])</f>
        <v>1</v>
      </c>
      <c r="D181" s="160" t="s">
        <v>145</v>
      </c>
      <c r="E181" s="160" t="s">
        <v>102</v>
      </c>
      <c r="F181" s="3">
        <f>SUMIFS(
     tbl_orders[Purchased_Qty],
     tbl_orders[Facility],tbl_targeted_CustomerList[[#This Row],[Facility]],
     tbl_orders[Product],tbl_targeted_CustomerList[[#This Row],[Products]])</f>
        <v>30</v>
      </c>
      <c r="G181" s="3">
        <f>SUMIFS(
     tbl_orders[Qty_],
     tbl_orders[Facility],tbl_targeted_CustomerList[[#This Row],[Facility]],
     tbl_orders[Product],tbl_targeted_CustomerList[[#This Row],[Products]])</f>
        <v>30</v>
      </c>
      <c r="H181" s="3">
        <f>SUMIFS(
    tbl_orders[Purchased_Qty],
    tbl_orders[Facility], tbl_targeted_CustomerList[[#This Row],[Facility]],
    tbl_orders[Product], tbl_targeted_CustomerList[[#This Row],[Products]],
    tbl_orders[Year], "&lt;="&amp;$E$2-1
)</f>
        <v>30</v>
      </c>
      <c r="I181" s="3">
        <f>SUMIFS(
     tbl_orders[Qty_],
     tbl_orders[Facility], tbl_targeted_CustomerList[[#This Row],[Facility]],
     tbl_orders[Product],tbl_targeted_CustomerList[[#This Row],[Products]],
     tbl_orders[Year],"&lt;="&amp;$E$2-1
)</f>
        <v>30</v>
      </c>
      <c r="J181" s="60" t="str" cm="1">
        <f t="array" ref="J18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81" s="60" t="str" cm="1">
        <f t="array" ref="K18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81" s="60">
        <f>IFERROR(IF(
     tbl_targeted_CustomerList[[#This Row],[PYs Run Rate]]="-", tbl_targeted_CustomerList[[#This Row],[PYs Rec Qty]],  tbl_targeted_CustomerList[[#This Row],[My PYs Run Rate]]*$E$4
), "")</f>
        <v>30</v>
      </c>
      <c r="M18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30</v>
      </c>
      <c r="N181" s="161">
        <v>100</v>
      </c>
      <c r="O18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30</v>
      </c>
      <c r="P181" s="3">
        <f>SUMIFS(
     tbl_orders[Qty_],
     tbl_orders[Facility], tbl_targeted_CustomerList[[#This Row],[Facility]],
     tbl_orders[Product],tbl_targeted_CustomerList[[#This Row],[Products]],
     tbl_orders[Year],2024
)</f>
        <v>0</v>
      </c>
      <c r="Q181" s="196">
        <f>tbl_targeted_CustomerList[[#This Row],[2024 Achieved]]/tbl_targeted_CustomerList[[#This Row],[2024 Allocation]]</f>
        <v>0</v>
      </c>
      <c r="R181" s="106">
        <f>IF(tbl_targeted_CustomerList[[#This Row],[PYs Purc Qty]] = 0, "",
    _xlfn.MINIFS(tbl_orders[InvoiceDate],
        tbl_orders[Facility], tbl_targeted_CustomerList[[#This Row],[Facility]],
        tbl_orders[Product], tbl_targeted_CustomerList[[#This Row],[Products]])
)</f>
        <v>45252</v>
      </c>
      <c r="S181" s="106" cm="1">
        <f t="array" ref="S181">IF(
    tbl_targeted_CustomerList[[#This Row],[PYs Purc Qty]] = 0,
    "",
    MAX(
        IF(
            (YEAR(tbl_orders[InvoiceDate]) &lt;= $E$2-1) *
            (tbl_orders[Facility] = tbl_targeted_CustomerList[[#This Row],[Facility]]) *
            (tbl_orders[Product] = tbl_targeted_CustomerList[[#This Row],[Products]]),
            tbl_orders[InvoiceDate]
        )
    )
)</f>
        <v>45252</v>
      </c>
      <c r="T181" s="61">
        <f>IFERROR(tbl_targeted_CustomerList[[#This Row],[2024 Allocation]]/tbl_targeted_CustomerList[[#This Row],[PYs Rec Qty]]-1,"")</f>
        <v>2.3333333333333335</v>
      </c>
      <c r="U181" s="61">
        <f>_xlfn.IFNA(
tbl_targeted_CustomerList[[#This Row],[2024 Allocation]]/INDEX(tbl_Territory_PlanSummary[2024 Target],MATCH(tbl_targeted_CustomerList[[#This Row],[Products]],tbl_Territory_PlanSummary[SKUs],0)),
"")</f>
        <v>1.1111111111111112E-2</v>
      </c>
      <c r="V181" s="61" t="str">
        <f>IF(
    tbl_targeted_CustomerList[[#This Row],[PYs Rec Qty]]=0,"Introduce",
    IF(tbl_targeted_CustomerList[[#This Row],[2024 Allocation]]&gt;tbl_targeted_CustomerList[[#This Row],[PYs Rec Qty]],"Grow", "Defend")
)</f>
        <v>Grow</v>
      </c>
      <c r="W181" s="60" t="str" cm="1">
        <f t="array" ref="W18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81" s="60" t="str" cm="1">
        <f t="array" ref="X18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81" s="241" cm="1">
        <f t="array" ref="Y181">IF(
    tbl_targeted_CustomerList[[#This Row],[Rec Total Qty]] = 0,
    "",
    MAX(
        IF(
            (tbl_orders[Facility] = tbl_targeted_CustomerList[[#This Row],[Facility]]) *
            (tbl_orders[Product] = tbl_targeted_CustomerList[[#This Row],[Products]]),
            tbl_orders[InvoiceDate]
        )
    )
)</f>
        <v>45252</v>
      </c>
      <c r="Z181" s="3" cm="1">
        <f t="array" ref="Z18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30</v>
      </c>
      <c r="AA181" s="106" t="str">
        <f>IFERROR(tbl_targeted_CustomerList[[#This Row],[Last Purc Date]]+
ROUND(tbl_targeted_CustomerList[[#This Row],[Last Purchase Qty]]/tbl_targeted_CustomerList[[#This Row],[My Run Rate]]*30,0),"")</f>
        <v/>
      </c>
      <c r="AB181" s="2"/>
      <c r="AC181" s="2"/>
    </row>
    <row r="182" spans="1:29" x14ac:dyDescent="0.7">
      <c r="A182" s="2" t="str">
        <f>_xlfn.IFNA(INDEX(tbl_Customers[Facility Type], MATCH(tbl_targeted_CustomerList[[#This Row],[Facility]],tbl_Customers[Facility],0)),"")</f>
        <v>Retail Pharmacies</v>
      </c>
      <c r="B182" s="2" t="str">
        <f>_xlfn.IFNA(INDEX(tbl_Customers[Territory], MATCH(tbl_targeted_CustomerList[[#This Row],[Facility]],tbl_Customers[Facility],0)),"")</f>
        <v>Tema - Afienya</v>
      </c>
      <c r="C182" s="2">
        <f>SUBTOTAL(3,tbl_targeted_CustomerList[[#This Row],[Facility]])</f>
        <v>1</v>
      </c>
      <c r="D182" s="160" t="s">
        <v>92</v>
      </c>
      <c r="E182" s="160" t="s">
        <v>100</v>
      </c>
      <c r="F182" s="3">
        <f>SUMIFS(
     tbl_orders[Purchased_Qty],
     tbl_orders[Facility],tbl_targeted_CustomerList[[#This Row],[Facility]],
     tbl_orders[Product],tbl_targeted_CustomerList[[#This Row],[Products]])</f>
        <v>0</v>
      </c>
      <c r="G182" s="3">
        <f>SUMIFS(
     tbl_orders[Qty_],
     tbl_orders[Facility],tbl_targeted_CustomerList[[#This Row],[Facility]],
     tbl_orders[Product],tbl_targeted_CustomerList[[#This Row],[Products]])</f>
        <v>0</v>
      </c>
      <c r="H182" s="3">
        <f>SUMIFS(
    tbl_orders[Purchased_Qty],
    tbl_orders[Facility], tbl_targeted_CustomerList[[#This Row],[Facility]],
    tbl_orders[Product], tbl_targeted_CustomerList[[#This Row],[Products]],
    tbl_orders[Year], "&lt;="&amp;$E$2-1
)</f>
        <v>0</v>
      </c>
      <c r="I182" s="3">
        <f>SUMIFS(
     tbl_orders[Qty_],
     tbl_orders[Facility], tbl_targeted_CustomerList[[#This Row],[Facility]],
     tbl_orders[Product],tbl_targeted_CustomerList[[#This Row],[Products]],
     tbl_orders[Year],"&lt;="&amp;$E$2-1
)</f>
        <v>0</v>
      </c>
      <c r="J182" s="60" t="str" cm="1">
        <f t="array" ref="J18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82" s="60" t="str" cm="1">
        <f t="array" ref="K18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82" s="60" t="str">
        <f>IFERROR(IF(
     tbl_targeted_CustomerList[[#This Row],[PYs Run Rate]]="-", tbl_targeted_CustomerList[[#This Row],[PYs Rec Qty]],  tbl_targeted_CustomerList[[#This Row],[My PYs Run Rate]]*$E$4
), "")</f>
        <v/>
      </c>
      <c r="M182"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82" s="161">
        <v>100</v>
      </c>
      <c r="O182"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82" s="3">
        <f>SUMIFS(
     tbl_orders[Qty_],
     tbl_orders[Facility], tbl_targeted_CustomerList[[#This Row],[Facility]],
     tbl_orders[Product],tbl_targeted_CustomerList[[#This Row],[Products]],
     tbl_orders[Year],2024
)</f>
        <v>0</v>
      </c>
      <c r="Q182" s="196">
        <f>tbl_targeted_CustomerList[[#This Row],[2024 Achieved]]/tbl_targeted_CustomerList[[#This Row],[2024 Allocation]]</f>
        <v>0</v>
      </c>
      <c r="R182" s="106" t="str">
        <f>IF(tbl_targeted_CustomerList[[#This Row],[PYs Purc Qty]] = 0, "",
    _xlfn.MINIFS(tbl_orders[InvoiceDate],
        tbl_orders[Facility], tbl_targeted_CustomerList[[#This Row],[Facility]],
        tbl_orders[Product], tbl_targeted_CustomerList[[#This Row],[Products]])
)</f>
        <v/>
      </c>
      <c r="S182" s="106" t="str" cm="1">
        <f t="array" ref="S182">IF(
    tbl_targeted_CustomerList[[#This Row],[PYs Purc Qty]] = 0,
    "",
    MAX(
        IF(
            (YEAR(tbl_orders[InvoiceDate]) &lt;= $E$2-1) *
            (tbl_orders[Facility] = tbl_targeted_CustomerList[[#This Row],[Facility]]) *
            (tbl_orders[Product] = tbl_targeted_CustomerList[[#This Row],[Products]]),
            tbl_orders[InvoiceDate]
        )
    )
)</f>
        <v/>
      </c>
      <c r="T182" s="61" t="str">
        <f>IFERROR(tbl_targeted_CustomerList[[#This Row],[2024 Allocation]]/tbl_targeted_CustomerList[[#This Row],[PYs Rec Qty]]-1,"")</f>
        <v/>
      </c>
      <c r="U182" s="61">
        <f>_xlfn.IFNA(
tbl_targeted_CustomerList[[#This Row],[2024 Allocation]]/INDEX(tbl_Territory_PlanSummary[2024 Target],MATCH(tbl_targeted_CustomerList[[#This Row],[Products]],tbl_Territory_PlanSummary[SKUs],0)),
"")</f>
        <v>3.5612535612535613E-2</v>
      </c>
      <c r="V182" s="61" t="str">
        <f>IF(
    tbl_targeted_CustomerList[[#This Row],[PYs Rec Qty]]=0,"Introduce",
    IF(tbl_targeted_CustomerList[[#This Row],[2024 Allocation]]&gt;tbl_targeted_CustomerList[[#This Row],[PYs Rec Qty]],"Grow", "Defend")
)</f>
        <v>Introduce</v>
      </c>
      <c r="W182" s="60" t="str" cm="1">
        <f t="array" ref="W18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82" s="60" t="str" cm="1">
        <f t="array" ref="X18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82" s="241" t="str" cm="1">
        <f t="array" ref="Y182">IF(
    tbl_targeted_CustomerList[[#This Row],[Rec Total Qty]] = 0,
    "",
    MAX(
        IF(
            (tbl_orders[Facility] = tbl_targeted_CustomerList[[#This Row],[Facility]]) *
            (tbl_orders[Product] = tbl_targeted_CustomerList[[#This Row],[Products]]),
            tbl_orders[InvoiceDate]
        )
    )
)</f>
        <v/>
      </c>
      <c r="Z182" s="3" t="str" cm="1">
        <f t="array" ref="Z18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82" s="106" t="str">
        <f>IFERROR(tbl_targeted_CustomerList[[#This Row],[Last Purc Date]]+
ROUND(tbl_targeted_CustomerList[[#This Row],[Last Purchase Qty]]/tbl_targeted_CustomerList[[#This Row],[My Run Rate]]*30,0),"")</f>
        <v/>
      </c>
      <c r="AB182" s="2"/>
      <c r="AC182" s="2"/>
    </row>
    <row r="183" spans="1:29" x14ac:dyDescent="0.7">
      <c r="A183" s="2" t="str">
        <f>_xlfn.IFNA(INDEX(tbl_Customers[Facility Type], MATCH(tbl_targeted_CustomerList[[#This Row],[Facility]],tbl_Customers[Facility],0)),"")</f>
        <v>Retail Pharmacies</v>
      </c>
      <c r="B183" s="2" t="str">
        <f>_xlfn.IFNA(INDEX(tbl_Customers[Territory], MATCH(tbl_targeted_CustomerList[[#This Row],[Facility]],tbl_Customers[Facility],0)),"")</f>
        <v>Tema - Afienya</v>
      </c>
      <c r="C183" s="2">
        <f>SUBTOTAL(3,tbl_targeted_CustomerList[[#This Row],[Facility]])</f>
        <v>1</v>
      </c>
      <c r="D183" s="160" t="s">
        <v>92</v>
      </c>
      <c r="E183" s="160" t="s">
        <v>101</v>
      </c>
      <c r="F183" s="3">
        <f>SUMIFS(
     tbl_orders[Purchased_Qty],
     tbl_orders[Facility],tbl_targeted_CustomerList[[#This Row],[Facility]],
     tbl_orders[Product],tbl_targeted_CustomerList[[#This Row],[Products]])</f>
        <v>20</v>
      </c>
      <c r="G183" s="3">
        <f>SUMIFS(
     tbl_orders[Qty_],
     tbl_orders[Facility],tbl_targeted_CustomerList[[#This Row],[Facility]],
     tbl_orders[Product],tbl_targeted_CustomerList[[#This Row],[Products]])</f>
        <v>20</v>
      </c>
      <c r="H183" s="3">
        <f>SUMIFS(
    tbl_orders[Purchased_Qty],
    tbl_orders[Facility], tbl_targeted_CustomerList[[#This Row],[Facility]],
    tbl_orders[Product], tbl_targeted_CustomerList[[#This Row],[Products]],
    tbl_orders[Year], "&lt;="&amp;$E$2-1
)</f>
        <v>20</v>
      </c>
      <c r="I183" s="3">
        <f>SUMIFS(
     tbl_orders[Qty_],
     tbl_orders[Facility], tbl_targeted_CustomerList[[#This Row],[Facility]],
     tbl_orders[Product],tbl_targeted_CustomerList[[#This Row],[Products]],
     tbl_orders[Year],"&lt;="&amp;$E$2-1
)</f>
        <v>20</v>
      </c>
      <c r="J183" s="60" t="str" cm="1">
        <f t="array" ref="J18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83" s="60" t="str" cm="1">
        <f t="array" ref="K18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83" s="60">
        <f>IFERROR(IF(
     tbl_targeted_CustomerList[[#This Row],[PYs Run Rate]]="-", tbl_targeted_CustomerList[[#This Row],[PYs Rec Qty]],  tbl_targeted_CustomerList[[#This Row],[My PYs Run Rate]]*$E$4
), "")</f>
        <v>20</v>
      </c>
      <c r="M183"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v>
      </c>
      <c r="N183" s="161">
        <v>100</v>
      </c>
      <c r="O183"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20</v>
      </c>
      <c r="P183" s="3">
        <f>SUMIFS(
     tbl_orders[Qty_],
     tbl_orders[Facility], tbl_targeted_CustomerList[[#This Row],[Facility]],
     tbl_orders[Product],tbl_targeted_CustomerList[[#This Row],[Products]],
     tbl_orders[Year],2024
)</f>
        <v>0</v>
      </c>
      <c r="Q183" s="196">
        <f>tbl_targeted_CustomerList[[#This Row],[2024 Achieved]]/tbl_targeted_CustomerList[[#This Row],[2024 Allocation]]</f>
        <v>0</v>
      </c>
      <c r="R183" s="106">
        <f>IF(tbl_targeted_CustomerList[[#This Row],[PYs Purc Qty]] = 0, "",
    _xlfn.MINIFS(tbl_orders[InvoiceDate],
        tbl_orders[Facility], tbl_targeted_CustomerList[[#This Row],[Facility]],
        tbl_orders[Product], tbl_targeted_CustomerList[[#This Row],[Products]])
)</f>
        <v>44953</v>
      </c>
      <c r="S183" s="106" cm="1">
        <f t="array" ref="S183">IF(
    tbl_targeted_CustomerList[[#This Row],[PYs Purc Qty]] = 0,
    "",
    MAX(
        IF(
            (YEAR(tbl_orders[InvoiceDate]) &lt;= $E$2-1) *
            (tbl_orders[Facility] = tbl_targeted_CustomerList[[#This Row],[Facility]]) *
            (tbl_orders[Product] = tbl_targeted_CustomerList[[#This Row],[Products]]),
            tbl_orders[InvoiceDate]
        )
    )
)</f>
        <v>44953</v>
      </c>
      <c r="T183" s="61">
        <f>IFERROR(tbl_targeted_CustomerList[[#This Row],[2024 Allocation]]/tbl_targeted_CustomerList[[#This Row],[PYs Rec Qty]]-1,"")</f>
        <v>4</v>
      </c>
      <c r="U183" s="61">
        <f>_xlfn.IFNA(
tbl_targeted_CustomerList[[#This Row],[2024 Allocation]]/INDEX(tbl_Territory_PlanSummary[2024 Target],MATCH(tbl_targeted_CustomerList[[#This Row],[Products]],tbl_Territory_PlanSummary[SKUs],0)),
"")</f>
        <v>1.5375153751537515E-2</v>
      </c>
      <c r="V183" s="61" t="str">
        <f>IF(
    tbl_targeted_CustomerList[[#This Row],[PYs Rec Qty]]=0,"Introduce",
    IF(tbl_targeted_CustomerList[[#This Row],[2024 Allocation]]&gt;tbl_targeted_CustomerList[[#This Row],[PYs Rec Qty]],"Grow", "Defend")
)</f>
        <v>Grow</v>
      </c>
      <c r="W183" s="60" t="str" cm="1">
        <f t="array" ref="W18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83" s="60" t="str" cm="1">
        <f t="array" ref="X18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83" s="241" cm="1">
        <f t="array" ref="Y183">IF(
    tbl_targeted_CustomerList[[#This Row],[Rec Total Qty]] = 0,
    "",
    MAX(
        IF(
            (tbl_orders[Facility] = tbl_targeted_CustomerList[[#This Row],[Facility]]) *
            (tbl_orders[Product] = tbl_targeted_CustomerList[[#This Row],[Products]]),
            tbl_orders[InvoiceDate]
        )
    )
)</f>
        <v>44953</v>
      </c>
      <c r="Z183" s="3" cm="1">
        <f t="array" ref="Z18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183" s="106" t="str">
        <f>IFERROR(tbl_targeted_CustomerList[[#This Row],[Last Purc Date]]+
ROUND(tbl_targeted_CustomerList[[#This Row],[Last Purchase Qty]]/tbl_targeted_CustomerList[[#This Row],[My Run Rate]]*30,0),"")</f>
        <v/>
      </c>
      <c r="AB183" s="2"/>
      <c r="AC183" s="2"/>
    </row>
    <row r="184" spans="1:29" x14ac:dyDescent="0.7">
      <c r="A184" s="2" t="str">
        <f>_xlfn.IFNA(INDEX(tbl_Customers[Facility Type], MATCH(tbl_targeted_CustomerList[[#This Row],[Facility]],tbl_Customers[Facility],0)),"")</f>
        <v>Retail Pharmacies</v>
      </c>
      <c r="B184" s="2" t="str">
        <f>_xlfn.IFNA(INDEX(tbl_Customers[Territory], MATCH(tbl_targeted_CustomerList[[#This Row],[Facility]],tbl_Customers[Facility],0)),"")</f>
        <v>_Out Station</v>
      </c>
      <c r="C184" s="2">
        <f>SUBTOTAL(3,tbl_targeted_CustomerList[[#This Row],[Facility]])</f>
        <v>1</v>
      </c>
      <c r="D184" s="160" t="s">
        <v>187</v>
      </c>
      <c r="E184" s="160" t="s">
        <v>100</v>
      </c>
      <c r="F184" s="3">
        <f>SUMIFS(
     tbl_orders[Purchased_Qty],
     tbl_orders[Facility],tbl_targeted_CustomerList[[#This Row],[Facility]],
     tbl_orders[Product],tbl_targeted_CustomerList[[#This Row],[Products]])</f>
        <v>0</v>
      </c>
      <c r="G184" s="3">
        <f>SUMIFS(
     tbl_orders[Qty_],
     tbl_orders[Facility],tbl_targeted_CustomerList[[#This Row],[Facility]],
     tbl_orders[Product],tbl_targeted_CustomerList[[#This Row],[Products]])</f>
        <v>0</v>
      </c>
      <c r="H184" s="3">
        <f>SUMIFS(
    tbl_orders[Purchased_Qty],
    tbl_orders[Facility], tbl_targeted_CustomerList[[#This Row],[Facility]],
    tbl_orders[Product], tbl_targeted_CustomerList[[#This Row],[Products]],
    tbl_orders[Year], "&lt;="&amp;$E$2-1
)</f>
        <v>0</v>
      </c>
      <c r="I184" s="3">
        <f>SUMIFS(
     tbl_orders[Qty_],
     tbl_orders[Facility], tbl_targeted_CustomerList[[#This Row],[Facility]],
     tbl_orders[Product],tbl_targeted_CustomerList[[#This Row],[Products]],
     tbl_orders[Year],"&lt;="&amp;$E$2-1
)</f>
        <v>0</v>
      </c>
      <c r="J184" s="60" t="str" cm="1">
        <f t="array" ref="J18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84" s="60" t="str" cm="1">
        <f t="array" ref="K18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84" s="60" t="str">
        <f>IFERROR(IF(
     tbl_targeted_CustomerList[[#This Row],[PYs Run Rate]]="-", tbl_targeted_CustomerList[[#This Row],[PYs Rec Qty]],  tbl_targeted_CustomerList[[#This Row],[My PYs Run Rate]]*$E$4
), "")</f>
        <v/>
      </c>
      <c r="M184"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84" s="161">
        <v>50</v>
      </c>
      <c r="O184"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84" s="3">
        <f>SUMIFS(
     tbl_orders[Qty_],
     tbl_orders[Facility], tbl_targeted_CustomerList[[#This Row],[Facility]],
     tbl_orders[Product],tbl_targeted_CustomerList[[#This Row],[Products]],
     tbl_orders[Year],2024
)</f>
        <v>0</v>
      </c>
      <c r="Q184" s="196">
        <f>tbl_targeted_CustomerList[[#This Row],[2024 Achieved]]/tbl_targeted_CustomerList[[#This Row],[2024 Allocation]]</f>
        <v>0</v>
      </c>
      <c r="R184" s="106" t="str">
        <f>IF(tbl_targeted_CustomerList[[#This Row],[PYs Purc Qty]] = 0, "",
    _xlfn.MINIFS(tbl_orders[InvoiceDate],
        tbl_orders[Facility], tbl_targeted_CustomerList[[#This Row],[Facility]],
        tbl_orders[Product], tbl_targeted_CustomerList[[#This Row],[Products]])
)</f>
        <v/>
      </c>
      <c r="S184" s="106" t="str" cm="1">
        <f t="array" ref="S184">IF(
    tbl_targeted_CustomerList[[#This Row],[PYs Purc Qty]] = 0,
    "",
    MAX(
        IF(
            (YEAR(tbl_orders[InvoiceDate]) &lt;= $E$2-1) *
            (tbl_orders[Facility] = tbl_targeted_CustomerList[[#This Row],[Facility]]) *
            (tbl_orders[Product] = tbl_targeted_CustomerList[[#This Row],[Products]]),
            tbl_orders[InvoiceDate]
        )
    )
)</f>
        <v/>
      </c>
      <c r="T184" s="61" t="str">
        <f>IFERROR(tbl_targeted_CustomerList[[#This Row],[2024 Allocation]]/tbl_targeted_CustomerList[[#This Row],[PYs Rec Qty]]-1,"")</f>
        <v/>
      </c>
      <c r="U184" s="61">
        <f>_xlfn.IFNA(
tbl_targeted_CustomerList[[#This Row],[2024 Allocation]]/INDEX(tbl_Territory_PlanSummary[2024 Target],MATCH(tbl_targeted_CustomerList[[#This Row],[Products]],tbl_Territory_PlanSummary[SKUs],0)),
"")</f>
        <v>1.7806267806267807E-2</v>
      </c>
      <c r="V184" s="61" t="str">
        <f>IF(
    tbl_targeted_CustomerList[[#This Row],[PYs Rec Qty]]=0,"Introduce",
    IF(tbl_targeted_CustomerList[[#This Row],[2024 Allocation]]&gt;tbl_targeted_CustomerList[[#This Row],[PYs Rec Qty]],"Grow", "Defend")
)</f>
        <v>Introduce</v>
      </c>
      <c r="W184" s="60" t="str" cm="1">
        <f t="array" ref="W18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84" s="60" t="str" cm="1">
        <f t="array" ref="X18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84" s="241" t="str" cm="1">
        <f t="array" ref="Y184">IF(
    tbl_targeted_CustomerList[[#This Row],[Rec Total Qty]] = 0,
    "",
    MAX(
        IF(
            (tbl_orders[Facility] = tbl_targeted_CustomerList[[#This Row],[Facility]]) *
            (tbl_orders[Product] = tbl_targeted_CustomerList[[#This Row],[Products]]),
            tbl_orders[InvoiceDate]
        )
    )
)</f>
        <v/>
      </c>
      <c r="Z184" s="3" t="str" cm="1">
        <f t="array" ref="Z18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84" s="106" t="str">
        <f>IFERROR(tbl_targeted_CustomerList[[#This Row],[Last Purc Date]]+
ROUND(tbl_targeted_CustomerList[[#This Row],[Last Purchase Qty]]/tbl_targeted_CustomerList[[#This Row],[My Run Rate]]*30,0),"")</f>
        <v/>
      </c>
      <c r="AB184" s="2"/>
      <c r="AC184" s="2"/>
    </row>
    <row r="185" spans="1:29" x14ac:dyDescent="0.7">
      <c r="A185" s="2" t="str">
        <f>_xlfn.IFNA(INDEX(tbl_Customers[Facility Type], MATCH(tbl_targeted_CustomerList[[#This Row],[Facility]],tbl_Customers[Facility],0)),"")</f>
        <v>Retail Pharmacies</v>
      </c>
      <c r="B185" s="2" t="str">
        <f>_xlfn.IFNA(INDEX(tbl_Customers[Territory], MATCH(tbl_targeted_CustomerList[[#This Row],[Facility]],tbl_Customers[Facility],0)),"")</f>
        <v>Cantonments_Labone</v>
      </c>
      <c r="C185" s="2">
        <f>SUBTOTAL(3,tbl_targeted_CustomerList[[#This Row],[Facility]])</f>
        <v>1</v>
      </c>
      <c r="D185" s="160" t="s">
        <v>693</v>
      </c>
      <c r="E185" s="160" t="s">
        <v>100</v>
      </c>
      <c r="F185" s="3">
        <f>SUMIFS(
     tbl_orders[Purchased_Qty],
     tbl_orders[Facility],tbl_targeted_CustomerList[[#This Row],[Facility]],
     tbl_orders[Product],tbl_targeted_CustomerList[[#This Row],[Products]])</f>
        <v>0</v>
      </c>
      <c r="G185" s="3">
        <f>SUMIFS(
     tbl_orders[Qty_],
     tbl_orders[Facility],tbl_targeted_CustomerList[[#This Row],[Facility]],
     tbl_orders[Product],tbl_targeted_CustomerList[[#This Row],[Products]])</f>
        <v>0</v>
      </c>
      <c r="H185" s="3">
        <f>SUMIFS(
    tbl_orders[Purchased_Qty],
    tbl_orders[Facility], tbl_targeted_CustomerList[[#This Row],[Facility]],
    tbl_orders[Product], tbl_targeted_CustomerList[[#This Row],[Products]],
    tbl_orders[Year], "&lt;="&amp;$E$2-1
)</f>
        <v>0</v>
      </c>
      <c r="I185" s="3">
        <f>SUMIFS(
     tbl_orders[Qty_],
     tbl_orders[Facility], tbl_targeted_CustomerList[[#This Row],[Facility]],
     tbl_orders[Product],tbl_targeted_CustomerList[[#This Row],[Products]],
     tbl_orders[Year],"&lt;="&amp;$E$2-1
)</f>
        <v>0</v>
      </c>
      <c r="J185" s="60" t="str" cm="1">
        <f t="array" ref="J18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85" s="60" t="str" cm="1">
        <f t="array" ref="K18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85" s="60" t="str">
        <f>IFERROR(IF(
     tbl_targeted_CustomerList[[#This Row],[PYs Run Rate]]="-", tbl_targeted_CustomerList[[#This Row],[PYs Rec Qty]],  tbl_targeted_CustomerList[[#This Row],[My PYs Run Rate]]*$E$4
), "")</f>
        <v/>
      </c>
      <c r="M185"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85" s="161">
        <v>50</v>
      </c>
      <c r="O185"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85" s="3">
        <f>SUMIFS(
     tbl_orders[Qty_],
     tbl_orders[Facility], tbl_targeted_CustomerList[[#This Row],[Facility]],
     tbl_orders[Product],tbl_targeted_CustomerList[[#This Row],[Products]],
     tbl_orders[Year],2024
)</f>
        <v>0</v>
      </c>
      <c r="Q185" s="196">
        <f>tbl_targeted_CustomerList[[#This Row],[2024 Achieved]]/tbl_targeted_CustomerList[[#This Row],[2024 Allocation]]</f>
        <v>0</v>
      </c>
      <c r="R185" s="106" t="str">
        <f>IF(tbl_targeted_CustomerList[[#This Row],[PYs Purc Qty]] = 0, "",
    _xlfn.MINIFS(tbl_orders[InvoiceDate],
        tbl_orders[Facility], tbl_targeted_CustomerList[[#This Row],[Facility]],
        tbl_orders[Product], tbl_targeted_CustomerList[[#This Row],[Products]])
)</f>
        <v/>
      </c>
      <c r="S185" s="106" t="str" cm="1">
        <f t="array" ref="S185">IF(
    tbl_targeted_CustomerList[[#This Row],[PYs Purc Qty]] = 0,
    "",
    MAX(
        IF(
            (YEAR(tbl_orders[InvoiceDate]) &lt;= $E$2-1) *
            (tbl_orders[Facility] = tbl_targeted_CustomerList[[#This Row],[Facility]]) *
            (tbl_orders[Product] = tbl_targeted_CustomerList[[#This Row],[Products]]),
            tbl_orders[InvoiceDate]
        )
    )
)</f>
        <v/>
      </c>
      <c r="T185" s="61" t="str">
        <f>IFERROR(tbl_targeted_CustomerList[[#This Row],[2024 Allocation]]/tbl_targeted_CustomerList[[#This Row],[PYs Rec Qty]]-1,"")</f>
        <v/>
      </c>
      <c r="U185" s="61">
        <f>_xlfn.IFNA(
tbl_targeted_CustomerList[[#This Row],[2024 Allocation]]/INDEX(tbl_Territory_PlanSummary[2024 Target],MATCH(tbl_targeted_CustomerList[[#This Row],[Products]],tbl_Territory_PlanSummary[SKUs],0)),
"")</f>
        <v>1.7806267806267807E-2</v>
      </c>
      <c r="V185" s="61" t="str">
        <f>IF(
    tbl_targeted_CustomerList[[#This Row],[PYs Rec Qty]]=0,"Introduce",
    IF(tbl_targeted_CustomerList[[#This Row],[2024 Allocation]]&gt;tbl_targeted_CustomerList[[#This Row],[PYs Rec Qty]],"Grow", "Defend")
)</f>
        <v>Introduce</v>
      </c>
      <c r="W185" s="60" t="str" cm="1">
        <f t="array" ref="W18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85" s="60" t="str" cm="1">
        <f t="array" ref="X18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85" s="241" t="str" cm="1">
        <f t="array" ref="Y185">IF(
    tbl_targeted_CustomerList[[#This Row],[Rec Total Qty]] = 0,
    "",
    MAX(
        IF(
            (tbl_orders[Facility] = tbl_targeted_CustomerList[[#This Row],[Facility]]) *
            (tbl_orders[Product] = tbl_targeted_CustomerList[[#This Row],[Products]]),
            tbl_orders[InvoiceDate]
        )
    )
)</f>
        <v/>
      </c>
      <c r="Z185" s="3" t="str" cm="1">
        <f t="array" ref="Z18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85" s="106" t="str">
        <f>IFERROR(tbl_targeted_CustomerList[[#This Row],[Last Purc Date]]+
ROUND(tbl_targeted_CustomerList[[#This Row],[Last Purchase Qty]]/tbl_targeted_CustomerList[[#This Row],[My Run Rate]]*30,0),"")</f>
        <v/>
      </c>
      <c r="AB185" s="2"/>
      <c r="AC185" s="2"/>
    </row>
    <row r="186" spans="1:29" x14ac:dyDescent="0.7">
      <c r="A186" s="2" t="str">
        <f>_xlfn.IFNA(INDEX(tbl_Customers[Facility Type], MATCH(tbl_targeted_CustomerList[[#This Row],[Facility]],tbl_Customers[Facility],0)),"")</f>
        <v>Private Hospitals</v>
      </c>
      <c r="B186" s="2" t="str">
        <f>_xlfn.IFNA(INDEX(tbl_Customers[Territory], MATCH(tbl_targeted_CustomerList[[#This Row],[Facility]],tbl_Customers[Facility],0)),"")</f>
        <v>Legon_Madina_Adenta_Oyarifa</v>
      </c>
      <c r="C186" s="2">
        <f>SUBTOTAL(3,tbl_targeted_CustomerList[[#This Row],[Facility]])</f>
        <v>1</v>
      </c>
      <c r="D186" s="160" t="s">
        <v>146</v>
      </c>
      <c r="E186" s="160" t="s">
        <v>100</v>
      </c>
      <c r="F186" s="3">
        <f>SUMIFS(
     tbl_orders[Purchased_Qty],
     tbl_orders[Facility],tbl_targeted_CustomerList[[#This Row],[Facility]],
     tbl_orders[Product],tbl_targeted_CustomerList[[#This Row],[Products]])</f>
        <v>0</v>
      </c>
      <c r="G186" s="3">
        <f>SUMIFS(
     tbl_orders[Qty_],
     tbl_orders[Facility],tbl_targeted_CustomerList[[#This Row],[Facility]],
     tbl_orders[Product],tbl_targeted_CustomerList[[#This Row],[Products]])</f>
        <v>0</v>
      </c>
      <c r="H186" s="3">
        <f>SUMIFS(
    tbl_orders[Purchased_Qty],
    tbl_orders[Facility], tbl_targeted_CustomerList[[#This Row],[Facility]],
    tbl_orders[Product], tbl_targeted_CustomerList[[#This Row],[Products]],
    tbl_orders[Year], "&lt;="&amp;$E$2-1
)</f>
        <v>0</v>
      </c>
      <c r="I186" s="3">
        <f>SUMIFS(
     tbl_orders[Qty_],
     tbl_orders[Facility], tbl_targeted_CustomerList[[#This Row],[Facility]],
     tbl_orders[Product],tbl_targeted_CustomerList[[#This Row],[Products]],
     tbl_orders[Year],"&lt;="&amp;$E$2-1
)</f>
        <v>0</v>
      </c>
      <c r="J186" s="60" t="str" cm="1">
        <f t="array" ref="J18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86" s="60" t="str" cm="1">
        <f t="array" ref="K18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86" s="60" t="str">
        <f>IFERROR(IF(
     tbl_targeted_CustomerList[[#This Row],[PYs Run Rate]]="-", tbl_targeted_CustomerList[[#This Row],[PYs Rec Qty]],  tbl_targeted_CustomerList[[#This Row],[My PYs Run Rate]]*$E$4
), "")</f>
        <v/>
      </c>
      <c r="M186"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86" s="161">
        <v>100</v>
      </c>
      <c r="O186"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86" s="3">
        <f>SUMIFS(
     tbl_orders[Qty_],
     tbl_orders[Facility], tbl_targeted_CustomerList[[#This Row],[Facility]],
     tbl_orders[Product],tbl_targeted_CustomerList[[#This Row],[Products]],
     tbl_orders[Year],2024
)</f>
        <v>0</v>
      </c>
      <c r="Q186" s="196">
        <f>tbl_targeted_CustomerList[[#This Row],[2024 Achieved]]/tbl_targeted_CustomerList[[#This Row],[2024 Allocation]]</f>
        <v>0</v>
      </c>
      <c r="R186" s="106" t="str">
        <f>IF(tbl_targeted_CustomerList[[#This Row],[PYs Purc Qty]] = 0, "",
    _xlfn.MINIFS(tbl_orders[InvoiceDate],
        tbl_orders[Facility], tbl_targeted_CustomerList[[#This Row],[Facility]],
        tbl_orders[Product], tbl_targeted_CustomerList[[#This Row],[Products]])
)</f>
        <v/>
      </c>
      <c r="S186" s="106" t="str" cm="1">
        <f t="array" ref="S186">IF(
    tbl_targeted_CustomerList[[#This Row],[PYs Purc Qty]] = 0,
    "",
    MAX(
        IF(
            (YEAR(tbl_orders[InvoiceDate]) &lt;= $E$2-1) *
            (tbl_orders[Facility] = tbl_targeted_CustomerList[[#This Row],[Facility]]) *
            (tbl_orders[Product] = tbl_targeted_CustomerList[[#This Row],[Products]]),
            tbl_orders[InvoiceDate]
        )
    )
)</f>
        <v/>
      </c>
      <c r="T186" s="61" t="str">
        <f>IFERROR(tbl_targeted_CustomerList[[#This Row],[2024 Allocation]]/tbl_targeted_CustomerList[[#This Row],[PYs Rec Qty]]-1,"")</f>
        <v/>
      </c>
      <c r="U186" s="61">
        <f>_xlfn.IFNA(
tbl_targeted_CustomerList[[#This Row],[2024 Allocation]]/INDEX(tbl_Territory_PlanSummary[2024 Target],MATCH(tbl_targeted_CustomerList[[#This Row],[Products]],tbl_Territory_PlanSummary[SKUs],0)),
"")</f>
        <v>3.5612535612535613E-2</v>
      </c>
      <c r="V186" s="61" t="str">
        <f>IF(
    tbl_targeted_CustomerList[[#This Row],[PYs Rec Qty]]=0,"Introduce",
    IF(tbl_targeted_CustomerList[[#This Row],[2024 Allocation]]&gt;tbl_targeted_CustomerList[[#This Row],[PYs Rec Qty]],"Grow", "Defend")
)</f>
        <v>Introduce</v>
      </c>
      <c r="W186" s="60" t="str" cm="1">
        <f t="array" ref="W18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86" s="60" t="str" cm="1">
        <f t="array" ref="X18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86" s="241" t="str" cm="1">
        <f t="array" ref="Y186">IF(
    tbl_targeted_CustomerList[[#This Row],[Rec Total Qty]] = 0,
    "",
    MAX(
        IF(
            (tbl_orders[Facility] = tbl_targeted_CustomerList[[#This Row],[Facility]]) *
            (tbl_orders[Product] = tbl_targeted_CustomerList[[#This Row],[Products]]),
            tbl_orders[InvoiceDate]
        )
    )
)</f>
        <v/>
      </c>
      <c r="Z186" s="3" t="str" cm="1">
        <f t="array" ref="Z18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86" s="106" t="str">
        <f>IFERROR(tbl_targeted_CustomerList[[#This Row],[Last Purc Date]]+
ROUND(tbl_targeted_CustomerList[[#This Row],[Last Purchase Qty]]/tbl_targeted_CustomerList[[#This Row],[My Run Rate]]*30,0),"")</f>
        <v/>
      </c>
      <c r="AB186" s="2"/>
      <c r="AC186" s="2"/>
    </row>
    <row r="187" spans="1:29" x14ac:dyDescent="0.7">
      <c r="A187" s="2" t="str">
        <f>_xlfn.IFNA(INDEX(tbl_Customers[Facility Type], MATCH(tbl_targeted_CustomerList[[#This Row],[Facility]],tbl_Customers[Facility],0)),"")</f>
        <v>Private Hospitals</v>
      </c>
      <c r="B187" s="2" t="str">
        <f>_xlfn.IFNA(INDEX(tbl_Customers[Territory], MATCH(tbl_targeted_CustomerList[[#This Row],[Facility]],tbl_Customers[Facility],0)),"")</f>
        <v>Legon_Madina_Adenta_Oyarifa</v>
      </c>
      <c r="C187" s="2">
        <f>SUBTOTAL(3,tbl_targeted_CustomerList[[#This Row],[Facility]])</f>
        <v>1</v>
      </c>
      <c r="D187" s="160" t="s">
        <v>146</v>
      </c>
      <c r="E187" s="160" t="s">
        <v>101</v>
      </c>
      <c r="F187" s="3">
        <f>SUMIFS(
     tbl_orders[Purchased_Qty],
     tbl_orders[Facility],tbl_targeted_CustomerList[[#This Row],[Facility]],
     tbl_orders[Product],tbl_targeted_CustomerList[[#This Row],[Products]])</f>
        <v>100</v>
      </c>
      <c r="G187" s="3">
        <f>SUMIFS(
     tbl_orders[Qty_],
     tbl_orders[Facility],tbl_targeted_CustomerList[[#This Row],[Facility]],
     tbl_orders[Product],tbl_targeted_CustomerList[[#This Row],[Products]])</f>
        <v>100</v>
      </c>
      <c r="H187" s="3">
        <f>SUMIFS(
    tbl_orders[Purchased_Qty],
    tbl_orders[Facility], tbl_targeted_CustomerList[[#This Row],[Facility]],
    tbl_orders[Product], tbl_targeted_CustomerList[[#This Row],[Products]],
    tbl_orders[Year], "&lt;="&amp;$E$2-1
)</f>
        <v>0</v>
      </c>
      <c r="I187" s="3">
        <f>SUMIFS(
     tbl_orders[Qty_],
     tbl_orders[Facility], tbl_targeted_CustomerList[[#This Row],[Facility]],
     tbl_orders[Product],tbl_targeted_CustomerList[[#This Row],[Products]],
     tbl_orders[Year],"&lt;="&amp;$E$2-1
)</f>
        <v>0</v>
      </c>
      <c r="J187" s="60" t="str" cm="1">
        <f t="array" ref="J18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87" s="60" t="str" cm="1">
        <f t="array" ref="K18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87" s="60">
        <f>IFERROR(IF(
     tbl_targeted_CustomerList[[#This Row],[PYs Run Rate]]="-", tbl_targeted_CustomerList[[#This Row],[PYs Rec Qty]],  tbl_targeted_CustomerList[[#This Row],[My PYs Run Rate]]*$E$4
), "")</f>
        <v>0</v>
      </c>
      <c r="M18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0</v>
      </c>
      <c r="N187" s="161">
        <v>300</v>
      </c>
      <c r="O18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0</v>
      </c>
      <c r="P187" s="3">
        <f>SUMIFS(
     tbl_orders[Qty_],
     tbl_orders[Facility], tbl_targeted_CustomerList[[#This Row],[Facility]],
     tbl_orders[Product],tbl_targeted_CustomerList[[#This Row],[Products]],
     tbl_orders[Year],2024
)</f>
        <v>100</v>
      </c>
      <c r="Q187" s="196">
        <f>tbl_targeted_CustomerList[[#This Row],[2024 Achieved]]/tbl_targeted_CustomerList[[#This Row],[2024 Allocation]]</f>
        <v>0.33333333333333331</v>
      </c>
      <c r="R187" s="106" t="str">
        <f>IF(tbl_targeted_CustomerList[[#This Row],[PYs Purc Qty]] = 0, "",
    _xlfn.MINIFS(tbl_orders[InvoiceDate],
        tbl_orders[Facility], tbl_targeted_CustomerList[[#This Row],[Facility]],
        tbl_orders[Product], tbl_targeted_CustomerList[[#This Row],[Products]])
)</f>
        <v/>
      </c>
      <c r="S187" s="106" t="str" cm="1">
        <f t="array" ref="S187">IF(
    tbl_targeted_CustomerList[[#This Row],[PYs Purc Qty]] = 0,
    "",
    MAX(
        IF(
            (YEAR(tbl_orders[InvoiceDate]) &lt;= $E$2-1) *
            (tbl_orders[Facility] = tbl_targeted_CustomerList[[#This Row],[Facility]]) *
            (tbl_orders[Product] = tbl_targeted_CustomerList[[#This Row],[Products]]),
            tbl_orders[InvoiceDate]
        )
    )
)</f>
        <v/>
      </c>
      <c r="T187" s="61" t="str">
        <f>IFERROR(tbl_targeted_CustomerList[[#This Row],[2024 Allocation]]/tbl_targeted_CustomerList[[#This Row],[PYs Rec Qty]]-1,"")</f>
        <v/>
      </c>
      <c r="U187" s="61">
        <f>_xlfn.IFNA(
tbl_targeted_CustomerList[[#This Row],[2024 Allocation]]/INDEX(tbl_Territory_PlanSummary[2024 Target],MATCH(tbl_targeted_CustomerList[[#This Row],[Products]],tbl_Territory_PlanSummary[SKUs],0)),
"")</f>
        <v>4.6125461254612546E-2</v>
      </c>
      <c r="V187" s="61" t="str">
        <f>IF(
    tbl_targeted_CustomerList[[#This Row],[PYs Rec Qty]]=0,"Introduce",
    IF(tbl_targeted_CustomerList[[#This Row],[2024 Allocation]]&gt;tbl_targeted_CustomerList[[#This Row],[PYs Rec Qty]],"Grow", "Defend")
)</f>
        <v>Introduce</v>
      </c>
      <c r="W187" s="60" t="str" cm="1">
        <f t="array" ref="W18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87" s="60" t="str" cm="1">
        <f t="array" ref="X18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87" s="241" cm="1">
        <f t="array" ref="Y187">IF(
    tbl_targeted_CustomerList[[#This Row],[Rec Total Qty]] = 0,
    "",
    MAX(
        IF(
            (tbl_orders[Facility] = tbl_targeted_CustomerList[[#This Row],[Facility]]) *
            (tbl_orders[Product] = tbl_targeted_CustomerList[[#This Row],[Products]]),
            tbl_orders[InvoiceDate]
        )
    )
)</f>
        <v>45335</v>
      </c>
      <c r="Z187" s="3" t="str" cm="1">
        <f t="array" ref="Z18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87" s="106" t="str">
        <f>IFERROR(tbl_targeted_CustomerList[[#This Row],[Last Purc Date]]+
ROUND(tbl_targeted_CustomerList[[#This Row],[Last Purchase Qty]]/tbl_targeted_CustomerList[[#This Row],[My Run Rate]]*30,0),"")</f>
        <v/>
      </c>
      <c r="AB187" s="2"/>
      <c r="AC187" s="2"/>
    </row>
    <row r="188" spans="1:29" x14ac:dyDescent="0.7">
      <c r="A188" s="2" t="str">
        <f>_xlfn.IFNA(INDEX(tbl_Customers[Facility Type], MATCH(tbl_targeted_CustomerList[[#This Row],[Facility]],tbl_Customers[Facility],0)),"")</f>
        <v>Retail Pharmacies</v>
      </c>
      <c r="B188" s="2" t="str">
        <f>_xlfn.IFNA(INDEX(tbl_Customers[Territory], MATCH(tbl_targeted_CustomerList[[#This Row],[Facility]],tbl_Customers[Facility],0)),"")</f>
        <v>Achimota_Dome_Kwabenya_Haatso</v>
      </c>
      <c r="C188" s="2">
        <f>SUBTOTAL(3,tbl_targeted_CustomerList[[#This Row],[Facility]])</f>
        <v>1</v>
      </c>
      <c r="D188" s="160" t="s">
        <v>750</v>
      </c>
      <c r="E188" s="160" t="s">
        <v>100</v>
      </c>
      <c r="F188" s="3">
        <f>SUMIFS(
     tbl_orders[Purchased_Qty],
     tbl_orders[Facility],tbl_targeted_CustomerList[[#This Row],[Facility]],
     tbl_orders[Product],tbl_targeted_CustomerList[[#This Row],[Products]])</f>
        <v>15</v>
      </c>
      <c r="G188" s="3">
        <f>SUMIFS(
     tbl_orders[Qty_],
     tbl_orders[Facility],tbl_targeted_CustomerList[[#This Row],[Facility]],
     tbl_orders[Product],tbl_targeted_CustomerList[[#This Row],[Products]])</f>
        <v>15</v>
      </c>
      <c r="H188" s="3">
        <f>SUMIFS(
    tbl_orders[Purchased_Qty],
    tbl_orders[Facility], tbl_targeted_CustomerList[[#This Row],[Facility]],
    tbl_orders[Product], tbl_targeted_CustomerList[[#This Row],[Products]],
    tbl_orders[Year], "&lt;="&amp;$E$2-1
)</f>
        <v>0</v>
      </c>
      <c r="I188" s="3">
        <f>SUMIFS(
     tbl_orders[Qty_],
     tbl_orders[Facility], tbl_targeted_CustomerList[[#This Row],[Facility]],
     tbl_orders[Product],tbl_targeted_CustomerList[[#This Row],[Products]],
     tbl_orders[Year],"&lt;="&amp;$E$2-1
)</f>
        <v>0</v>
      </c>
      <c r="J188" s="60" t="str" cm="1">
        <f t="array" ref="J18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88" s="60" t="str" cm="1">
        <f t="array" ref="K18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88" s="60">
        <f>IFERROR(IF(
     tbl_targeted_CustomerList[[#This Row],[PYs Run Rate]]="-", tbl_targeted_CustomerList[[#This Row],[PYs Rec Qty]],  tbl_targeted_CustomerList[[#This Row],[My PYs Run Rate]]*$E$4
), "")</f>
        <v>0</v>
      </c>
      <c r="M18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0</v>
      </c>
      <c r="N188" s="161">
        <v>50</v>
      </c>
      <c r="O18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0</v>
      </c>
      <c r="P188" s="3">
        <f>SUMIFS(
     tbl_orders[Qty_],
     tbl_orders[Facility], tbl_targeted_CustomerList[[#This Row],[Facility]],
     tbl_orders[Product],tbl_targeted_CustomerList[[#This Row],[Products]],
     tbl_orders[Year],2024
)</f>
        <v>15</v>
      </c>
      <c r="Q188" s="196">
        <f>tbl_targeted_CustomerList[[#This Row],[2024 Achieved]]/tbl_targeted_CustomerList[[#This Row],[2024 Allocation]]</f>
        <v>0.3</v>
      </c>
      <c r="R188" s="106" t="str">
        <f>IF(tbl_targeted_CustomerList[[#This Row],[PYs Purc Qty]] = 0, "",
    _xlfn.MINIFS(tbl_orders[InvoiceDate],
        tbl_orders[Facility], tbl_targeted_CustomerList[[#This Row],[Facility]],
        tbl_orders[Product], tbl_targeted_CustomerList[[#This Row],[Products]])
)</f>
        <v/>
      </c>
      <c r="S188" s="106" t="str" cm="1">
        <f t="array" ref="S188">IF(
    tbl_targeted_CustomerList[[#This Row],[PYs Purc Qty]] = 0,
    "",
    MAX(
        IF(
            (YEAR(tbl_orders[InvoiceDate]) &lt;= $E$2-1) *
            (tbl_orders[Facility] = tbl_targeted_CustomerList[[#This Row],[Facility]]) *
            (tbl_orders[Product] = tbl_targeted_CustomerList[[#This Row],[Products]]),
            tbl_orders[InvoiceDate]
        )
    )
)</f>
        <v/>
      </c>
      <c r="T188" s="61" t="str">
        <f>IFERROR(tbl_targeted_CustomerList[[#This Row],[2024 Allocation]]/tbl_targeted_CustomerList[[#This Row],[PYs Rec Qty]]-1,"")</f>
        <v/>
      </c>
      <c r="U188" s="61">
        <f>_xlfn.IFNA(
tbl_targeted_CustomerList[[#This Row],[2024 Allocation]]/INDEX(tbl_Territory_PlanSummary[2024 Target],MATCH(tbl_targeted_CustomerList[[#This Row],[Products]],tbl_Territory_PlanSummary[SKUs],0)),
"")</f>
        <v>1.7806267806267807E-2</v>
      </c>
      <c r="V188" s="61" t="str">
        <f>IF(
    tbl_targeted_CustomerList[[#This Row],[PYs Rec Qty]]=0,"Introduce",
    IF(tbl_targeted_CustomerList[[#This Row],[2024 Allocation]]&gt;tbl_targeted_CustomerList[[#This Row],[PYs Rec Qty]],"Grow", "Defend")
)</f>
        <v>Introduce</v>
      </c>
      <c r="W188" s="60" t="str" cm="1">
        <f t="array" ref="W18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88" s="60" t="str" cm="1">
        <f t="array" ref="X18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88" s="241" cm="1">
        <f t="array" ref="Y188">IF(
    tbl_targeted_CustomerList[[#This Row],[Rec Total Qty]] = 0,
    "",
    MAX(
        IF(
            (tbl_orders[Facility] = tbl_targeted_CustomerList[[#This Row],[Facility]]) *
            (tbl_orders[Product] = tbl_targeted_CustomerList[[#This Row],[Products]]),
            tbl_orders[InvoiceDate]
        )
    )
)</f>
        <v>45320</v>
      </c>
      <c r="Z188" s="3" t="str" cm="1">
        <f t="array" ref="Z18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88" s="106" t="str">
        <f>IFERROR(tbl_targeted_CustomerList[[#This Row],[Last Purc Date]]+
ROUND(tbl_targeted_CustomerList[[#This Row],[Last Purchase Qty]]/tbl_targeted_CustomerList[[#This Row],[My Run Rate]]*30,0),"")</f>
        <v/>
      </c>
      <c r="AB188" s="2"/>
      <c r="AC188" s="2"/>
    </row>
    <row r="189" spans="1:29" x14ac:dyDescent="0.7">
      <c r="A189" s="2" t="str">
        <f>_xlfn.IFNA(INDEX(tbl_Customers[Facility Type], MATCH(tbl_targeted_CustomerList[[#This Row],[Facility]],tbl_Customers[Facility],0)),"")</f>
        <v>Retail Pharmacies</v>
      </c>
      <c r="B189" s="2" t="str">
        <f>_xlfn.IFNA(INDEX(tbl_Customers[Territory], MATCH(tbl_targeted_CustomerList[[#This Row],[Facility]],tbl_Customers[Facility],0)),"")</f>
        <v>Achimota_Dome_Kwabenya_Haatso</v>
      </c>
      <c r="C189" s="2">
        <f>SUBTOTAL(3,tbl_targeted_CustomerList[[#This Row],[Facility]])</f>
        <v>1</v>
      </c>
      <c r="D189" s="160" t="s">
        <v>750</v>
      </c>
      <c r="E189" s="160" t="s">
        <v>100</v>
      </c>
      <c r="F189" s="3">
        <f>SUMIFS(
     tbl_orders[Purchased_Qty],
     tbl_orders[Facility],tbl_targeted_CustomerList[[#This Row],[Facility]],
     tbl_orders[Product],tbl_targeted_CustomerList[[#This Row],[Products]])</f>
        <v>15</v>
      </c>
      <c r="G189" s="3">
        <f>SUMIFS(
     tbl_orders[Qty_],
     tbl_orders[Facility],tbl_targeted_CustomerList[[#This Row],[Facility]],
     tbl_orders[Product],tbl_targeted_CustomerList[[#This Row],[Products]])</f>
        <v>15</v>
      </c>
      <c r="H189" s="3">
        <f>SUMIFS(
    tbl_orders[Purchased_Qty],
    tbl_orders[Facility], tbl_targeted_CustomerList[[#This Row],[Facility]],
    tbl_orders[Product], tbl_targeted_CustomerList[[#This Row],[Products]],
    tbl_orders[Year], "&lt;="&amp;$E$2-1
)</f>
        <v>0</v>
      </c>
      <c r="I189" s="3">
        <f>SUMIFS(
     tbl_orders[Qty_],
     tbl_orders[Facility], tbl_targeted_CustomerList[[#This Row],[Facility]],
     tbl_orders[Product],tbl_targeted_CustomerList[[#This Row],[Products]],
     tbl_orders[Year],"&lt;="&amp;$E$2-1
)</f>
        <v>0</v>
      </c>
      <c r="J189" s="60" t="str" cm="1">
        <f t="array" ref="J18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89" s="60" t="str" cm="1">
        <f t="array" ref="K18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89" s="60">
        <f>IFERROR(IF(
     tbl_targeted_CustomerList[[#This Row],[PYs Run Rate]]="-", tbl_targeted_CustomerList[[#This Row],[PYs Rec Qty]],  tbl_targeted_CustomerList[[#This Row],[My PYs Run Rate]]*$E$4
), "")</f>
        <v>0</v>
      </c>
      <c r="M18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0</v>
      </c>
      <c r="N189" s="161">
        <v>50</v>
      </c>
      <c r="O18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0</v>
      </c>
      <c r="P189" s="3">
        <f>SUMIFS(
     tbl_orders[Qty_],
     tbl_orders[Facility], tbl_targeted_CustomerList[[#This Row],[Facility]],
     tbl_orders[Product],tbl_targeted_CustomerList[[#This Row],[Products]],
     tbl_orders[Year],2024
)</f>
        <v>15</v>
      </c>
      <c r="Q189" s="196">
        <f>tbl_targeted_CustomerList[[#This Row],[2024 Achieved]]/tbl_targeted_CustomerList[[#This Row],[2024 Allocation]]</f>
        <v>0.3</v>
      </c>
      <c r="R189" s="106" t="str">
        <f>IF(tbl_targeted_CustomerList[[#This Row],[PYs Purc Qty]] = 0, "",
    _xlfn.MINIFS(tbl_orders[InvoiceDate],
        tbl_orders[Facility], tbl_targeted_CustomerList[[#This Row],[Facility]],
        tbl_orders[Product], tbl_targeted_CustomerList[[#This Row],[Products]])
)</f>
        <v/>
      </c>
      <c r="S189" s="106" t="str" cm="1">
        <f t="array" ref="S189">IF(
    tbl_targeted_CustomerList[[#This Row],[PYs Purc Qty]] = 0,
    "",
    MAX(
        IF(
            (YEAR(tbl_orders[InvoiceDate]) &lt;= $E$2-1) *
            (tbl_orders[Facility] = tbl_targeted_CustomerList[[#This Row],[Facility]]) *
            (tbl_orders[Product] = tbl_targeted_CustomerList[[#This Row],[Products]]),
            tbl_orders[InvoiceDate]
        )
    )
)</f>
        <v/>
      </c>
      <c r="T189" s="61" t="str">
        <f>IFERROR(tbl_targeted_CustomerList[[#This Row],[2024 Allocation]]/tbl_targeted_CustomerList[[#This Row],[PYs Rec Qty]]-1,"")</f>
        <v/>
      </c>
      <c r="U189" s="61">
        <f>_xlfn.IFNA(
tbl_targeted_CustomerList[[#This Row],[2024 Allocation]]/INDEX(tbl_Territory_PlanSummary[2024 Target],MATCH(tbl_targeted_CustomerList[[#This Row],[Products]],tbl_Territory_PlanSummary[SKUs],0)),
"")</f>
        <v>1.7806267806267807E-2</v>
      </c>
      <c r="V189" s="61" t="str">
        <f>IF(
    tbl_targeted_CustomerList[[#This Row],[PYs Rec Qty]]=0,"Introduce",
    IF(tbl_targeted_CustomerList[[#This Row],[2024 Allocation]]&gt;tbl_targeted_CustomerList[[#This Row],[PYs Rec Qty]],"Grow", "Defend")
)</f>
        <v>Introduce</v>
      </c>
      <c r="W189" s="60" t="str" cm="1">
        <f t="array" ref="W18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89" s="60" t="str" cm="1">
        <f t="array" ref="X18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89" s="241" cm="1">
        <f t="array" ref="Y189">IF(
    tbl_targeted_CustomerList[[#This Row],[Rec Total Qty]] = 0,
    "",
    MAX(
        IF(
            (tbl_orders[Facility] = tbl_targeted_CustomerList[[#This Row],[Facility]]) *
            (tbl_orders[Product] = tbl_targeted_CustomerList[[#This Row],[Products]]),
            tbl_orders[InvoiceDate]
        )
    )
)</f>
        <v>45320</v>
      </c>
      <c r="Z189" s="3" t="str" cm="1">
        <f t="array" ref="Z18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89" s="106" t="str">
        <f>IFERROR(tbl_targeted_CustomerList[[#This Row],[Last Purc Date]]+
ROUND(tbl_targeted_CustomerList[[#This Row],[Last Purchase Qty]]/tbl_targeted_CustomerList[[#This Row],[My Run Rate]]*30,0),"")</f>
        <v/>
      </c>
      <c r="AB189" s="2"/>
      <c r="AC189" s="2"/>
    </row>
    <row r="190" spans="1:29" x14ac:dyDescent="0.7">
      <c r="A190" s="2" t="str">
        <f>_xlfn.IFNA(INDEX(tbl_Customers[Facility Type], MATCH(tbl_targeted_CustomerList[[#This Row],[Facility]],tbl_Customers[Facility],0)),"")</f>
        <v>Public Hospitals</v>
      </c>
      <c r="B190" s="2" t="str">
        <f>_xlfn.IFNA(INDEX(tbl_Customers[Territory], MATCH(tbl_targeted_CustomerList[[#This Row],[Facility]],tbl_Customers[Facility],0)),"")</f>
        <v>Cantonments_Labone</v>
      </c>
      <c r="C190" s="2">
        <f>SUBTOTAL(3,tbl_targeted_CustomerList[[#This Row],[Facility]])</f>
        <v>1</v>
      </c>
      <c r="D190" s="160" t="s">
        <v>147</v>
      </c>
      <c r="E190" s="160" t="s">
        <v>101</v>
      </c>
      <c r="F190" s="3">
        <f>SUMIFS(
     tbl_orders[Purchased_Qty],
     tbl_orders[Facility],tbl_targeted_CustomerList[[#This Row],[Facility]],
     tbl_orders[Product],tbl_targeted_CustomerList[[#This Row],[Products]])</f>
        <v>0</v>
      </c>
      <c r="G190" s="3">
        <f>SUMIFS(
     tbl_orders[Qty_],
     tbl_orders[Facility],tbl_targeted_CustomerList[[#This Row],[Facility]],
     tbl_orders[Product],tbl_targeted_CustomerList[[#This Row],[Products]])</f>
        <v>0</v>
      </c>
      <c r="H190" s="3">
        <f>SUMIFS(
    tbl_orders[Purchased_Qty],
    tbl_orders[Facility], tbl_targeted_CustomerList[[#This Row],[Facility]],
    tbl_orders[Product], tbl_targeted_CustomerList[[#This Row],[Products]],
    tbl_orders[Year], "&lt;="&amp;$E$2-1
)</f>
        <v>0</v>
      </c>
      <c r="I190" s="3">
        <f>SUMIFS(
     tbl_orders[Qty_],
     tbl_orders[Facility], tbl_targeted_CustomerList[[#This Row],[Facility]],
     tbl_orders[Product],tbl_targeted_CustomerList[[#This Row],[Products]],
     tbl_orders[Year],"&lt;="&amp;$E$2-1
)</f>
        <v>0</v>
      </c>
      <c r="J190" s="60" t="str" cm="1">
        <f t="array" ref="J19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90" s="60" t="str" cm="1">
        <f t="array" ref="K19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90" s="60" t="str">
        <f>IFERROR(IF(
     tbl_targeted_CustomerList[[#This Row],[PYs Run Rate]]="-", tbl_targeted_CustomerList[[#This Row],[PYs Rec Qty]],  tbl_targeted_CustomerList[[#This Row],[My PYs Run Rate]]*$E$4
), "")</f>
        <v/>
      </c>
      <c r="M190"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90" s="161">
        <v>100</v>
      </c>
      <c r="O190"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90" s="3">
        <f>SUMIFS(
     tbl_orders[Qty_],
     tbl_orders[Facility], tbl_targeted_CustomerList[[#This Row],[Facility]],
     tbl_orders[Product],tbl_targeted_CustomerList[[#This Row],[Products]],
     tbl_orders[Year],2024
)</f>
        <v>0</v>
      </c>
      <c r="Q190" s="196">
        <f>tbl_targeted_CustomerList[[#This Row],[2024 Achieved]]/tbl_targeted_CustomerList[[#This Row],[2024 Allocation]]</f>
        <v>0</v>
      </c>
      <c r="R190" s="106" t="str">
        <f>IF(tbl_targeted_CustomerList[[#This Row],[PYs Purc Qty]] = 0, "",
    _xlfn.MINIFS(tbl_orders[InvoiceDate],
        tbl_orders[Facility], tbl_targeted_CustomerList[[#This Row],[Facility]],
        tbl_orders[Product], tbl_targeted_CustomerList[[#This Row],[Products]])
)</f>
        <v/>
      </c>
      <c r="S190" s="106" t="str" cm="1">
        <f t="array" ref="S190">IF(
    tbl_targeted_CustomerList[[#This Row],[PYs Purc Qty]] = 0,
    "",
    MAX(
        IF(
            (YEAR(tbl_orders[InvoiceDate]) &lt;= $E$2-1) *
            (tbl_orders[Facility] = tbl_targeted_CustomerList[[#This Row],[Facility]]) *
            (tbl_orders[Product] = tbl_targeted_CustomerList[[#This Row],[Products]]),
            tbl_orders[InvoiceDate]
        )
    )
)</f>
        <v/>
      </c>
      <c r="T190" s="61" t="str">
        <f>IFERROR(tbl_targeted_CustomerList[[#This Row],[2024 Allocation]]/tbl_targeted_CustomerList[[#This Row],[PYs Rec Qty]]-1,"")</f>
        <v/>
      </c>
      <c r="U190" s="61">
        <f>_xlfn.IFNA(
tbl_targeted_CustomerList[[#This Row],[2024 Allocation]]/INDEX(tbl_Territory_PlanSummary[2024 Target],MATCH(tbl_targeted_CustomerList[[#This Row],[Products]],tbl_Territory_PlanSummary[SKUs],0)),
"")</f>
        <v>1.5375153751537515E-2</v>
      </c>
      <c r="V190" s="61" t="str">
        <f>IF(
    tbl_targeted_CustomerList[[#This Row],[PYs Rec Qty]]=0,"Introduce",
    IF(tbl_targeted_CustomerList[[#This Row],[2024 Allocation]]&gt;tbl_targeted_CustomerList[[#This Row],[PYs Rec Qty]],"Grow", "Defend")
)</f>
        <v>Introduce</v>
      </c>
      <c r="W190" s="60" t="str" cm="1">
        <f t="array" ref="W19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90" s="60" t="str" cm="1">
        <f t="array" ref="X19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90" s="241" t="str" cm="1">
        <f t="array" ref="Y190">IF(
    tbl_targeted_CustomerList[[#This Row],[Rec Total Qty]] = 0,
    "",
    MAX(
        IF(
            (tbl_orders[Facility] = tbl_targeted_CustomerList[[#This Row],[Facility]]) *
            (tbl_orders[Product] = tbl_targeted_CustomerList[[#This Row],[Products]]),
            tbl_orders[InvoiceDate]
        )
    )
)</f>
        <v/>
      </c>
      <c r="Z190" s="3" t="str" cm="1">
        <f t="array" ref="Z19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90" s="106" t="str">
        <f>IFERROR(tbl_targeted_CustomerList[[#This Row],[Last Purc Date]]+
ROUND(tbl_targeted_CustomerList[[#This Row],[Last Purchase Qty]]/tbl_targeted_CustomerList[[#This Row],[My Run Rate]]*30,0),"")</f>
        <v/>
      </c>
      <c r="AB190" s="2"/>
      <c r="AC190" s="2"/>
    </row>
    <row r="191" spans="1:29" x14ac:dyDescent="0.7">
      <c r="A191" s="2" t="str">
        <f>_xlfn.IFNA(INDEX(tbl_Customers[Facility Type], MATCH(tbl_targeted_CustomerList[[#This Row],[Facility]],tbl_Customers[Facility],0)),"")</f>
        <v>Public Hospitals</v>
      </c>
      <c r="B191" s="2" t="str">
        <f>_xlfn.IFNA(INDEX(tbl_Customers[Territory], MATCH(tbl_targeted_CustomerList[[#This Row],[Facility]],tbl_Customers[Facility],0)),"")</f>
        <v>_Out Station</v>
      </c>
      <c r="C191" s="2">
        <f>SUBTOTAL(3,tbl_targeted_CustomerList[[#This Row],[Facility]])</f>
        <v>1</v>
      </c>
      <c r="D191" s="160" t="s">
        <v>148</v>
      </c>
      <c r="E191" s="160" t="s">
        <v>102</v>
      </c>
      <c r="F191" s="3">
        <f>SUMIFS(
     tbl_orders[Purchased_Qty],
     tbl_orders[Facility],tbl_targeted_CustomerList[[#This Row],[Facility]],
     tbl_orders[Product],tbl_targeted_CustomerList[[#This Row],[Products]])</f>
        <v>40</v>
      </c>
      <c r="G191" s="3">
        <f>SUMIFS(
     tbl_orders[Qty_],
     tbl_orders[Facility],tbl_targeted_CustomerList[[#This Row],[Facility]],
     tbl_orders[Product],tbl_targeted_CustomerList[[#This Row],[Products]])</f>
        <v>40</v>
      </c>
      <c r="H191" s="3">
        <f>SUMIFS(
    tbl_orders[Purchased_Qty],
    tbl_orders[Facility], tbl_targeted_CustomerList[[#This Row],[Facility]],
    tbl_orders[Product], tbl_targeted_CustomerList[[#This Row],[Products]],
    tbl_orders[Year], "&lt;="&amp;$E$2-1
)</f>
        <v>40</v>
      </c>
      <c r="I191" s="3">
        <f>SUMIFS(
     tbl_orders[Qty_],
     tbl_orders[Facility], tbl_targeted_CustomerList[[#This Row],[Facility]],
     tbl_orders[Product],tbl_targeted_CustomerList[[#This Row],[Products]],
     tbl_orders[Year],"&lt;="&amp;$E$2-1
)</f>
        <v>40</v>
      </c>
      <c r="J191" s="60" t="str" cm="1">
        <f t="array" ref="J19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91" s="60" t="str" cm="1">
        <f t="array" ref="K19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91" s="60">
        <f>IFERROR(IF(
     tbl_targeted_CustomerList[[#This Row],[PYs Run Rate]]="-", tbl_targeted_CustomerList[[#This Row],[PYs Rec Qty]],  tbl_targeted_CustomerList[[#This Row],[My PYs Run Rate]]*$E$4
), "")</f>
        <v>40</v>
      </c>
      <c r="M191"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40</v>
      </c>
      <c r="N191" s="161">
        <v>150</v>
      </c>
      <c r="O191"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40</v>
      </c>
      <c r="P191" s="3">
        <f>SUMIFS(
     tbl_orders[Qty_],
     tbl_orders[Facility], tbl_targeted_CustomerList[[#This Row],[Facility]],
     tbl_orders[Product],tbl_targeted_CustomerList[[#This Row],[Products]],
     tbl_orders[Year],2024
)</f>
        <v>0</v>
      </c>
      <c r="Q191" s="196">
        <f>tbl_targeted_CustomerList[[#This Row],[2024 Achieved]]/tbl_targeted_CustomerList[[#This Row],[2024 Allocation]]</f>
        <v>0</v>
      </c>
      <c r="R191" s="106">
        <f>IF(tbl_targeted_CustomerList[[#This Row],[PYs Purc Qty]] = 0, "",
    _xlfn.MINIFS(tbl_orders[InvoiceDate],
        tbl_orders[Facility], tbl_targeted_CustomerList[[#This Row],[Facility]],
        tbl_orders[Product], tbl_targeted_CustomerList[[#This Row],[Products]])
)</f>
        <v>45259</v>
      </c>
      <c r="S191" s="106" cm="1">
        <f t="array" ref="S191">IF(
    tbl_targeted_CustomerList[[#This Row],[PYs Purc Qty]] = 0,
    "",
    MAX(
        IF(
            (YEAR(tbl_orders[InvoiceDate]) &lt;= $E$2-1) *
            (tbl_orders[Facility] = tbl_targeted_CustomerList[[#This Row],[Facility]]) *
            (tbl_orders[Product] = tbl_targeted_CustomerList[[#This Row],[Products]]),
            tbl_orders[InvoiceDate]
        )
    )
)</f>
        <v>45259</v>
      </c>
      <c r="T191" s="61">
        <f>IFERROR(tbl_targeted_CustomerList[[#This Row],[2024 Allocation]]/tbl_targeted_CustomerList[[#This Row],[PYs Rec Qty]]-1,"")</f>
        <v>2.75</v>
      </c>
      <c r="U191" s="61">
        <f>_xlfn.IFNA(
tbl_targeted_CustomerList[[#This Row],[2024 Allocation]]/INDEX(tbl_Territory_PlanSummary[2024 Target],MATCH(tbl_targeted_CustomerList[[#This Row],[Products]],tbl_Territory_PlanSummary[SKUs],0)),
"")</f>
        <v>1.6666666666666666E-2</v>
      </c>
      <c r="V191" s="61" t="str">
        <f>IF(
    tbl_targeted_CustomerList[[#This Row],[PYs Rec Qty]]=0,"Introduce",
    IF(tbl_targeted_CustomerList[[#This Row],[2024 Allocation]]&gt;tbl_targeted_CustomerList[[#This Row],[PYs Rec Qty]],"Grow", "Defend")
)</f>
        <v>Grow</v>
      </c>
      <c r="W191" s="60" t="str" cm="1">
        <f t="array" ref="W19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91" s="60" t="str" cm="1">
        <f t="array" ref="X19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91" s="241" cm="1">
        <f t="array" ref="Y191">IF(
    tbl_targeted_CustomerList[[#This Row],[Rec Total Qty]] = 0,
    "",
    MAX(
        IF(
            (tbl_orders[Facility] = tbl_targeted_CustomerList[[#This Row],[Facility]]) *
            (tbl_orders[Product] = tbl_targeted_CustomerList[[#This Row],[Products]]),
            tbl_orders[InvoiceDate]
        )
    )
)</f>
        <v>45259</v>
      </c>
      <c r="Z191" s="3" cm="1">
        <f t="array" ref="Z19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40</v>
      </c>
      <c r="AA191" s="106" t="str">
        <f>IFERROR(tbl_targeted_CustomerList[[#This Row],[Last Purc Date]]+
ROUND(tbl_targeted_CustomerList[[#This Row],[Last Purchase Qty]]/tbl_targeted_CustomerList[[#This Row],[My Run Rate]]*30,0),"")</f>
        <v/>
      </c>
      <c r="AB191" s="2"/>
      <c r="AC191" s="2"/>
    </row>
    <row r="192" spans="1:29" x14ac:dyDescent="0.7">
      <c r="A192" s="2" t="str">
        <f>_xlfn.IFNA(INDEX(tbl_Customers[Facility Type], MATCH(tbl_targeted_CustomerList[[#This Row],[Facility]],tbl_Customers[Facility],0)),"")</f>
        <v>Retail Pharmacies</v>
      </c>
      <c r="B192" s="2" t="str">
        <f>_xlfn.IFNA(INDEX(tbl_Customers[Territory], MATCH(tbl_targeted_CustomerList[[#This Row],[Facility]],tbl_Customers[Facility],0)),"")</f>
        <v>Amasaman_Ablekuma_Pokuase_Taifa_Medie</v>
      </c>
      <c r="C192" s="2">
        <f>SUBTOTAL(3,tbl_targeted_CustomerList[[#This Row],[Facility]])</f>
        <v>1</v>
      </c>
      <c r="D192" s="160" t="s">
        <v>597</v>
      </c>
      <c r="E192" s="160" t="s">
        <v>100</v>
      </c>
      <c r="F192" s="3">
        <f>SUMIFS(
     tbl_orders[Purchased_Qty],
     tbl_orders[Facility],tbl_targeted_CustomerList[[#This Row],[Facility]],
     tbl_orders[Product],tbl_targeted_CustomerList[[#This Row],[Products]])</f>
        <v>0</v>
      </c>
      <c r="G192" s="3">
        <f>SUMIFS(
     tbl_orders[Qty_],
     tbl_orders[Facility],tbl_targeted_CustomerList[[#This Row],[Facility]],
     tbl_orders[Product],tbl_targeted_CustomerList[[#This Row],[Products]])</f>
        <v>0</v>
      </c>
      <c r="H192" s="3">
        <f>SUMIFS(
    tbl_orders[Purchased_Qty],
    tbl_orders[Facility], tbl_targeted_CustomerList[[#This Row],[Facility]],
    tbl_orders[Product], tbl_targeted_CustomerList[[#This Row],[Products]],
    tbl_orders[Year], "&lt;="&amp;$E$2-1
)</f>
        <v>0</v>
      </c>
      <c r="I192" s="3">
        <f>SUMIFS(
     tbl_orders[Qty_],
     tbl_orders[Facility], tbl_targeted_CustomerList[[#This Row],[Facility]],
     tbl_orders[Product],tbl_targeted_CustomerList[[#This Row],[Products]],
     tbl_orders[Year],"&lt;="&amp;$E$2-1
)</f>
        <v>0</v>
      </c>
      <c r="J192" s="60" t="str" cm="1">
        <f t="array" ref="J19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92" s="60" t="str" cm="1">
        <f t="array" ref="K19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92" s="60" t="str">
        <f>IFERROR(IF(
     tbl_targeted_CustomerList[[#This Row],[PYs Run Rate]]="-", tbl_targeted_CustomerList[[#This Row],[PYs Rec Qty]],  tbl_targeted_CustomerList[[#This Row],[My PYs Run Rate]]*$E$4
), "")</f>
        <v/>
      </c>
      <c r="M192"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92" s="161">
        <v>50</v>
      </c>
      <c r="O192"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92" s="3">
        <f>SUMIFS(
     tbl_orders[Qty_],
     tbl_orders[Facility], tbl_targeted_CustomerList[[#This Row],[Facility]],
     tbl_orders[Product],tbl_targeted_CustomerList[[#This Row],[Products]],
     tbl_orders[Year],2024
)</f>
        <v>0</v>
      </c>
      <c r="Q192" s="196">
        <f>tbl_targeted_CustomerList[[#This Row],[2024 Achieved]]/tbl_targeted_CustomerList[[#This Row],[2024 Allocation]]</f>
        <v>0</v>
      </c>
      <c r="R192" s="106" t="str">
        <f>IF(tbl_targeted_CustomerList[[#This Row],[PYs Purc Qty]] = 0, "",
    _xlfn.MINIFS(tbl_orders[InvoiceDate],
        tbl_orders[Facility], tbl_targeted_CustomerList[[#This Row],[Facility]],
        tbl_orders[Product], tbl_targeted_CustomerList[[#This Row],[Products]])
)</f>
        <v/>
      </c>
      <c r="S192" s="106" t="str" cm="1">
        <f t="array" ref="S192">IF(
    tbl_targeted_CustomerList[[#This Row],[PYs Purc Qty]] = 0,
    "",
    MAX(
        IF(
            (YEAR(tbl_orders[InvoiceDate]) &lt;= $E$2-1) *
            (tbl_orders[Facility] = tbl_targeted_CustomerList[[#This Row],[Facility]]) *
            (tbl_orders[Product] = tbl_targeted_CustomerList[[#This Row],[Products]]),
            tbl_orders[InvoiceDate]
        )
    )
)</f>
        <v/>
      </c>
      <c r="T192" s="61" t="str">
        <f>IFERROR(tbl_targeted_CustomerList[[#This Row],[2024 Allocation]]/tbl_targeted_CustomerList[[#This Row],[PYs Rec Qty]]-1,"")</f>
        <v/>
      </c>
      <c r="U192" s="61">
        <f>_xlfn.IFNA(
tbl_targeted_CustomerList[[#This Row],[2024 Allocation]]/INDEX(tbl_Territory_PlanSummary[2024 Target],MATCH(tbl_targeted_CustomerList[[#This Row],[Products]],tbl_Territory_PlanSummary[SKUs],0)),
"")</f>
        <v>1.7806267806267807E-2</v>
      </c>
      <c r="V192" s="61" t="str">
        <f>IF(
    tbl_targeted_CustomerList[[#This Row],[PYs Rec Qty]]=0,"Introduce",
    IF(tbl_targeted_CustomerList[[#This Row],[2024 Allocation]]&gt;tbl_targeted_CustomerList[[#This Row],[PYs Rec Qty]],"Grow", "Defend")
)</f>
        <v>Introduce</v>
      </c>
      <c r="W192" s="60" t="str" cm="1">
        <f t="array" ref="W19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92" s="60" t="str" cm="1">
        <f t="array" ref="X19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92" s="241" t="str" cm="1">
        <f t="array" ref="Y192">IF(
    tbl_targeted_CustomerList[[#This Row],[Rec Total Qty]] = 0,
    "",
    MAX(
        IF(
            (tbl_orders[Facility] = tbl_targeted_CustomerList[[#This Row],[Facility]]) *
            (tbl_orders[Product] = tbl_targeted_CustomerList[[#This Row],[Products]]),
            tbl_orders[InvoiceDate]
        )
    )
)</f>
        <v/>
      </c>
      <c r="Z192" s="3" t="str" cm="1">
        <f t="array" ref="Z19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92" s="106" t="str">
        <f>IFERROR(tbl_targeted_CustomerList[[#This Row],[Last Purc Date]]+
ROUND(tbl_targeted_CustomerList[[#This Row],[Last Purchase Qty]]/tbl_targeted_CustomerList[[#This Row],[My Run Rate]]*30,0),"")</f>
        <v/>
      </c>
      <c r="AB192" s="2"/>
      <c r="AC192" s="2"/>
    </row>
    <row r="193" spans="1:29" x14ac:dyDescent="0.7">
      <c r="A193" s="2" t="str">
        <f>_xlfn.IFNA(INDEX(tbl_Customers[Facility Type], MATCH(tbl_targeted_CustomerList[[#This Row],[Facility]],tbl_Customers[Facility],0)),"")</f>
        <v>Retail Pharmacies</v>
      </c>
      <c r="B193" s="2" t="str">
        <f>_xlfn.IFNA(INDEX(tbl_Customers[Territory], MATCH(tbl_targeted_CustomerList[[#This Row],[Facility]],tbl_Customers[Facility],0)),"")</f>
        <v>Teshie_Nungua</v>
      </c>
      <c r="C193" s="2">
        <f>SUBTOTAL(3,tbl_targeted_CustomerList[[#This Row],[Facility]])</f>
        <v>1</v>
      </c>
      <c r="D193" s="160" t="s">
        <v>188</v>
      </c>
      <c r="E193" s="160" t="s">
        <v>100</v>
      </c>
      <c r="F193" s="3">
        <f>SUMIFS(
     tbl_orders[Purchased_Qty],
     tbl_orders[Facility],tbl_targeted_CustomerList[[#This Row],[Facility]],
     tbl_orders[Product],tbl_targeted_CustomerList[[#This Row],[Products]])</f>
        <v>0</v>
      </c>
      <c r="G193" s="3">
        <f>SUMIFS(
     tbl_orders[Qty_],
     tbl_orders[Facility],tbl_targeted_CustomerList[[#This Row],[Facility]],
     tbl_orders[Product],tbl_targeted_CustomerList[[#This Row],[Products]])</f>
        <v>0</v>
      </c>
      <c r="H193" s="3">
        <f>SUMIFS(
    tbl_orders[Purchased_Qty],
    tbl_orders[Facility], tbl_targeted_CustomerList[[#This Row],[Facility]],
    tbl_orders[Product], tbl_targeted_CustomerList[[#This Row],[Products]],
    tbl_orders[Year], "&lt;="&amp;$E$2-1
)</f>
        <v>0</v>
      </c>
      <c r="I193" s="3">
        <f>SUMIFS(
     tbl_orders[Qty_],
     tbl_orders[Facility], tbl_targeted_CustomerList[[#This Row],[Facility]],
     tbl_orders[Product],tbl_targeted_CustomerList[[#This Row],[Products]],
     tbl_orders[Year],"&lt;="&amp;$E$2-1
)</f>
        <v>0</v>
      </c>
      <c r="J193" s="60" t="str" cm="1">
        <f t="array" ref="J19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93" s="60" t="str" cm="1">
        <f t="array" ref="K19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93" s="60" t="str">
        <f>IFERROR(IF(
     tbl_targeted_CustomerList[[#This Row],[PYs Run Rate]]="-", tbl_targeted_CustomerList[[#This Row],[PYs Rec Qty]],  tbl_targeted_CustomerList[[#This Row],[My PYs Run Rate]]*$E$4
), "")</f>
        <v/>
      </c>
      <c r="M193"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93" s="161">
        <v>50</v>
      </c>
      <c r="O193"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93" s="3">
        <f>SUMIFS(
     tbl_orders[Qty_],
     tbl_orders[Facility], tbl_targeted_CustomerList[[#This Row],[Facility]],
     tbl_orders[Product],tbl_targeted_CustomerList[[#This Row],[Products]],
     tbl_orders[Year],2024
)</f>
        <v>0</v>
      </c>
      <c r="Q193" s="196">
        <f>tbl_targeted_CustomerList[[#This Row],[2024 Achieved]]/tbl_targeted_CustomerList[[#This Row],[2024 Allocation]]</f>
        <v>0</v>
      </c>
      <c r="R193" s="106" t="str">
        <f>IF(tbl_targeted_CustomerList[[#This Row],[PYs Purc Qty]] = 0, "",
    _xlfn.MINIFS(tbl_orders[InvoiceDate],
        tbl_orders[Facility], tbl_targeted_CustomerList[[#This Row],[Facility]],
        tbl_orders[Product], tbl_targeted_CustomerList[[#This Row],[Products]])
)</f>
        <v/>
      </c>
      <c r="S193" s="106" t="str" cm="1">
        <f t="array" ref="S193">IF(
    tbl_targeted_CustomerList[[#This Row],[PYs Purc Qty]] = 0,
    "",
    MAX(
        IF(
            (YEAR(tbl_orders[InvoiceDate]) &lt;= $E$2-1) *
            (tbl_orders[Facility] = tbl_targeted_CustomerList[[#This Row],[Facility]]) *
            (tbl_orders[Product] = tbl_targeted_CustomerList[[#This Row],[Products]]),
            tbl_orders[InvoiceDate]
        )
    )
)</f>
        <v/>
      </c>
      <c r="T193" s="61" t="str">
        <f>IFERROR(tbl_targeted_CustomerList[[#This Row],[2024 Allocation]]/tbl_targeted_CustomerList[[#This Row],[PYs Rec Qty]]-1,"")</f>
        <v/>
      </c>
      <c r="U193" s="61">
        <f>_xlfn.IFNA(
tbl_targeted_CustomerList[[#This Row],[2024 Allocation]]/INDEX(tbl_Territory_PlanSummary[2024 Target],MATCH(tbl_targeted_CustomerList[[#This Row],[Products]],tbl_Territory_PlanSummary[SKUs],0)),
"")</f>
        <v>1.7806267806267807E-2</v>
      </c>
      <c r="V193" s="61" t="str">
        <f>IF(
    tbl_targeted_CustomerList[[#This Row],[PYs Rec Qty]]=0,"Introduce",
    IF(tbl_targeted_CustomerList[[#This Row],[2024 Allocation]]&gt;tbl_targeted_CustomerList[[#This Row],[PYs Rec Qty]],"Grow", "Defend")
)</f>
        <v>Introduce</v>
      </c>
      <c r="W193" s="60" t="str" cm="1">
        <f t="array" ref="W19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93" s="60" t="str" cm="1">
        <f t="array" ref="X19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93" s="241" t="str" cm="1">
        <f t="array" ref="Y193">IF(
    tbl_targeted_CustomerList[[#This Row],[Rec Total Qty]] = 0,
    "",
    MAX(
        IF(
            (tbl_orders[Facility] = tbl_targeted_CustomerList[[#This Row],[Facility]]) *
            (tbl_orders[Product] = tbl_targeted_CustomerList[[#This Row],[Products]]),
            tbl_orders[InvoiceDate]
        )
    )
)</f>
        <v/>
      </c>
      <c r="Z193" s="3" t="str" cm="1">
        <f t="array" ref="Z19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93" s="106" t="str">
        <f>IFERROR(tbl_targeted_CustomerList[[#This Row],[Last Purc Date]]+
ROUND(tbl_targeted_CustomerList[[#This Row],[Last Purchase Qty]]/tbl_targeted_CustomerList[[#This Row],[My Run Rate]]*30,0),"")</f>
        <v/>
      </c>
      <c r="AB193" s="2"/>
      <c r="AC193" s="2"/>
    </row>
    <row r="194" spans="1:29" x14ac:dyDescent="0.7">
      <c r="A194" s="2" t="str">
        <f>_xlfn.IFNA(INDEX(tbl_Customers[Facility Type], MATCH(tbl_targeted_CustomerList[[#This Row],[Facility]],tbl_Customers[Facility],0)),"")</f>
        <v>Retail Pharmacies</v>
      </c>
      <c r="B194" s="2" t="str">
        <f>_xlfn.IFNA(INDEX(tbl_Customers[Territory], MATCH(tbl_targeted_CustomerList[[#This Row],[Facility]],tbl_Customers[Facility],0)),"")</f>
        <v>Legon_Madina_Adenta_Oyarifa</v>
      </c>
      <c r="C194" s="2">
        <f>SUBTOTAL(3,tbl_targeted_CustomerList[[#This Row],[Facility]])</f>
        <v>1</v>
      </c>
      <c r="D194" s="160" t="s">
        <v>189</v>
      </c>
      <c r="E194" s="160" t="s">
        <v>100</v>
      </c>
      <c r="F194" s="3">
        <f>SUMIFS(
     tbl_orders[Purchased_Qty],
     tbl_orders[Facility],tbl_targeted_CustomerList[[#This Row],[Facility]],
     tbl_orders[Product],tbl_targeted_CustomerList[[#This Row],[Products]])</f>
        <v>10</v>
      </c>
      <c r="G194" s="3">
        <f>SUMIFS(
     tbl_orders[Qty_],
     tbl_orders[Facility],tbl_targeted_CustomerList[[#This Row],[Facility]],
     tbl_orders[Product],tbl_targeted_CustomerList[[#This Row],[Products]])</f>
        <v>10</v>
      </c>
      <c r="H194" s="3">
        <f>SUMIFS(
    tbl_orders[Purchased_Qty],
    tbl_orders[Facility], tbl_targeted_CustomerList[[#This Row],[Facility]],
    tbl_orders[Product], tbl_targeted_CustomerList[[#This Row],[Products]],
    tbl_orders[Year], "&lt;="&amp;$E$2-1
)</f>
        <v>10</v>
      </c>
      <c r="I194" s="3">
        <f>SUMIFS(
     tbl_orders[Qty_],
     tbl_orders[Facility], tbl_targeted_CustomerList[[#This Row],[Facility]],
     tbl_orders[Product],tbl_targeted_CustomerList[[#This Row],[Products]],
     tbl_orders[Year],"&lt;="&amp;$E$2-1
)</f>
        <v>10</v>
      </c>
      <c r="J194" s="60" t="str" cm="1">
        <f t="array" ref="J19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94" s="60" t="str" cm="1">
        <f t="array" ref="K19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94" s="60">
        <f>IFERROR(IF(
     tbl_targeted_CustomerList[[#This Row],[PYs Run Rate]]="-", tbl_targeted_CustomerList[[#This Row],[PYs Rec Qty]],  tbl_targeted_CustomerList[[#This Row],[My PYs Run Rate]]*$E$4
), "")</f>
        <v>10</v>
      </c>
      <c r="M194"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v>
      </c>
      <c r="N194" s="161">
        <v>50</v>
      </c>
      <c r="O194"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v>
      </c>
      <c r="P194" s="3">
        <f>SUMIFS(
     tbl_orders[Qty_],
     tbl_orders[Facility], tbl_targeted_CustomerList[[#This Row],[Facility]],
     tbl_orders[Product],tbl_targeted_CustomerList[[#This Row],[Products]],
     tbl_orders[Year],2024
)</f>
        <v>0</v>
      </c>
      <c r="Q194" s="196">
        <f>tbl_targeted_CustomerList[[#This Row],[2024 Achieved]]/tbl_targeted_CustomerList[[#This Row],[2024 Allocation]]</f>
        <v>0</v>
      </c>
      <c r="R194" s="106">
        <f>IF(tbl_targeted_CustomerList[[#This Row],[PYs Purc Qty]] = 0, "",
    _xlfn.MINIFS(tbl_orders[InvoiceDate],
        tbl_orders[Facility], tbl_targeted_CustomerList[[#This Row],[Facility]],
        tbl_orders[Product], tbl_targeted_CustomerList[[#This Row],[Products]])
)</f>
        <v>44959</v>
      </c>
      <c r="S194" s="106" cm="1">
        <f t="array" ref="S194">IF(
    tbl_targeted_CustomerList[[#This Row],[PYs Purc Qty]] = 0,
    "",
    MAX(
        IF(
            (YEAR(tbl_orders[InvoiceDate]) &lt;= $E$2-1) *
            (tbl_orders[Facility] = tbl_targeted_CustomerList[[#This Row],[Facility]]) *
            (tbl_orders[Product] = tbl_targeted_CustomerList[[#This Row],[Products]]),
            tbl_orders[InvoiceDate]
        )
    )
)</f>
        <v>44959</v>
      </c>
      <c r="T194" s="61">
        <f>IFERROR(tbl_targeted_CustomerList[[#This Row],[2024 Allocation]]/tbl_targeted_CustomerList[[#This Row],[PYs Rec Qty]]-1,"")</f>
        <v>4</v>
      </c>
      <c r="U194" s="61">
        <f>_xlfn.IFNA(
tbl_targeted_CustomerList[[#This Row],[2024 Allocation]]/INDEX(tbl_Territory_PlanSummary[2024 Target],MATCH(tbl_targeted_CustomerList[[#This Row],[Products]],tbl_Territory_PlanSummary[SKUs],0)),
"")</f>
        <v>1.7806267806267807E-2</v>
      </c>
      <c r="V194" s="61" t="str">
        <f>IF(
    tbl_targeted_CustomerList[[#This Row],[PYs Rec Qty]]=0,"Introduce",
    IF(tbl_targeted_CustomerList[[#This Row],[2024 Allocation]]&gt;tbl_targeted_CustomerList[[#This Row],[PYs Rec Qty]],"Grow", "Defend")
)</f>
        <v>Grow</v>
      </c>
      <c r="W194" s="60" t="str" cm="1">
        <f t="array" ref="W19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94" s="60" t="str" cm="1">
        <f t="array" ref="X19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94" s="241" cm="1">
        <f t="array" ref="Y194">IF(
    tbl_targeted_CustomerList[[#This Row],[Rec Total Qty]] = 0,
    "",
    MAX(
        IF(
            (tbl_orders[Facility] = tbl_targeted_CustomerList[[#This Row],[Facility]]) *
            (tbl_orders[Product] = tbl_targeted_CustomerList[[#This Row],[Products]]),
            tbl_orders[InvoiceDate]
        )
    )
)</f>
        <v>44959</v>
      </c>
      <c r="Z194" s="3" cm="1">
        <f t="array" ref="Z19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194" s="106" t="str">
        <f>IFERROR(tbl_targeted_CustomerList[[#This Row],[Last Purc Date]]+
ROUND(tbl_targeted_CustomerList[[#This Row],[Last Purchase Qty]]/tbl_targeted_CustomerList[[#This Row],[My Run Rate]]*30,0),"")</f>
        <v/>
      </c>
      <c r="AB194" s="2"/>
      <c r="AC194" s="2"/>
    </row>
    <row r="195" spans="1:29" x14ac:dyDescent="0.7">
      <c r="A195" s="2" t="str">
        <f>_xlfn.IFNA(INDEX(tbl_Customers[Facility Type], MATCH(tbl_targeted_CustomerList[[#This Row],[Facility]],tbl_Customers[Facility],0)),"")</f>
        <v>Retail Pharmacies</v>
      </c>
      <c r="B195" s="2" t="str">
        <f>_xlfn.IFNA(INDEX(tbl_Customers[Territory], MATCH(tbl_targeted_CustomerList[[#This Row],[Facility]],tbl_Customers[Facility],0)),"")</f>
        <v>Achimota_Dome_Kwabenya_Haatso</v>
      </c>
      <c r="C195" s="2">
        <f>SUBTOTAL(3,tbl_targeted_CustomerList[[#This Row],[Facility]])</f>
        <v>1</v>
      </c>
      <c r="D195" s="160" t="s">
        <v>190</v>
      </c>
      <c r="E195" s="160" t="s">
        <v>100</v>
      </c>
      <c r="F195" s="3">
        <f>SUMIFS(
     tbl_orders[Purchased_Qty],
     tbl_orders[Facility],tbl_targeted_CustomerList[[#This Row],[Facility]],
     tbl_orders[Product],tbl_targeted_CustomerList[[#This Row],[Products]])</f>
        <v>6</v>
      </c>
      <c r="G195" s="3">
        <f>SUMIFS(
     tbl_orders[Qty_],
     tbl_orders[Facility],tbl_targeted_CustomerList[[#This Row],[Facility]],
     tbl_orders[Product],tbl_targeted_CustomerList[[#This Row],[Products]])</f>
        <v>6</v>
      </c>
      <c r="H195" s="3">
        <f>SUMIFS(
    tbl_orders[Purchased_Qty],
    tbl_orders[Facility], tbl_targeted_CustomerList[[#This Row],[Facility]],
    tbl_orders[Product], tbl_targeted_CustomerList[[#This Row],[Products]],
    tbl_orders[Year], "&lt;="&amp;$E$2-1
)</f>
        <v>6</v>
      </c>
      <c r="I195" s="3">
        <f>SUMIFS(
     tbl_orders[Qty_],
     tbl_orders[Facility], tbl_targeted_CustomerList[[#This Row],[Facility]],
     tbl_orders[Product],tbl_targeted_CustomerList[[#This Row],[Products]],
     tbl_orders[Year],"&lt;="&amp;$E$2-1
)</f>
        <v>6</v>
      </c>
      <c r="J195" s="60" t="str" cm="1">
        <f t="array" ref="J19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95" s="60" t="str" cm="1">
        <f t="array" ref="K19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95" s="60">
        <f>IFERROR(IF(
     tbl_targeted_CustomerList[[#This Row],[PYs Run Rate]]="-", tbl_targeted_CustomerList[[#This Row],[PYs Rec Qty]],  tbl_targeted_CustomerList[[#This Row],[My PYs Run Rate]]*$E$4
), "")</f>
        <v>6</v>
      </c>
      <c r="M195"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6</v>
      </c>
      <c r="N195" s="161">
        <v>20</v>
      </c>
      <c r="O195"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6</v>
      </c>
      <c r="P195" s="3">
        <f>SUMIFS(
     tbl_orders[Qty_],
     tbl_orders[Facility], tbl_targeted_CustomerList[[#This Row],[Facility]],
     tbl_orders[Product],tbl_targeted_CustomerList[[#This Row],[Products]],
     tbl_orders[Year],2024
)</f>
        <v>0</v>
      </c>
      <c r="Q195" s="196">
        <f>tbl_targeted_CustomerList[[#This Row],[2024 Achieved]]/tbl_targeted_CustomerList[[#This Row],[2024 Allocation]]</f>
        <v>0</v>
      </c>
      <c r="R195" s="106">
        <f>IF(tbl_targeted_CustomerList[[#This Row],[PYs Purc Qty]] = 0, "",
    _xlfn.MINIFS(tbl_orders[InvoiceDate],
        tbl_orders[Facility], tbl_targeted_CustomerList[[#This Row],[Facility]],
        tbl_orders[Product], tbl_targeted_CustomerList[[#This Row],[Products]])
)</f>
        <v>44966</v>
      </c>
      <c r="S195" s="106" cm="1">
        <f t="array" ref="S195">IF(
    tbl_targeted_CustomerList[[#This Row],[PYs Purc Qty]] = 0,
    "",
    MAX(
        IF(
            (YEAR(tbl_orders[InvoiceDate]) &lt;= $E$2-1) *
            (tbl_orders[Facility] = tbl_targeted_CustomerList[[#This Row],[Facility]]) *
            (tbl_orders[Product] = tbl_targeted_CustomerList[[#This Row],[Products]]),
            tbl_orders[InvoiceDate]
        )
    )
)</f>
        <v>44966</v>
      </c>
      <c r="T195" s="61">
        <f>IFERROR(tbl_targeted_CustomerList[[#This Row],[2024 Allocation]]/tbl_targeted_CustomerList[[#This Row],[PYs Rec Qty]]-1,"")</f>
        <v>2.3333333333333335</v>
      </c>
      <c r="U195" s="61">
        <f>_xlfn.IFNA(
tbl_targeted_CustomerList[[#This Row],[2024 Allocation]]/INDEX(tbl_Territory_PlanSummary[2024 Target],MATCH(tbl_targeted_CustomerList[[#This Row],[Products]],tbl_Territory_PlanSummary[SKUs],0)),
"")</f>
        <v>7.1225071225071226E-3</v>
      </c>
      <c r="V195" s="61" t="str">
        <f>IF(
    tbl_targeted_CustomerList[[#This Row],[PYs Rec Qty]]=0,"Introduce",
    IF(tbl_targeted_CustomerList[[#This Row],[2024 Allocation]]&gt;tbl_targeted_CustomerList[[#This Row],[PYs Rec Qty]],"Grow", "Defend")
)</f>
        <v>Grow</v>
      </c>
      <c r="W195" s="60" t="str" cm="1">
        <f t="array" ref="W19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95" s="60" t="str" cm="1">
        <f t="array" ref="X19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95" s="241" cm="1">
        <f t="array" ref="Y195">IF(
    tbl_targeted_CustomerList[[#This Row],[Rec Total Qty]] = 0,
    "",
    MAX(
        IF(
            (tbl_orders[Facility] = tbl_targeted_CustomerList[[#This Row],[Facility]]) *
            (tbl_orders[Product] = tbl_targeted_CustomerList[[#This Row],[Products]]),
            tbl_orders[InvoiceDate]
        )
    )
)</f>
        <v>44966</v>
      </c>
      <c r="Z195" s="3" cm="1">
        <f t="array" ref="Z19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6</v>
      </c>
      <c r="AA195" s="106" t="str">
        <f>IFERROR(tbl_targeted_CustomerList[[#This Row],[Last Purc Date]]+
ROUND(tbl_targeted_CustomerList[[#This Row],[Last Purchase Qty]]/tbl_targeted_CustomerList[[#This Row],[My Run Rate]]*30,0),"")</f>
        <v/>
      </c>
      <c r="AB195" s="2"/>
      <c r="AC195" s="2"/>
    </row>
    <row r="196" spans="1:29" x14ac:dyDescent="0.7">
      <c r="A196" s="2" t="str">
        <f>_xlfn.IFNA(INDEX(tbl_Customers[Facility Type], MATCH(tbl_targeted_CustomerList[[#This Row],[Facility]],tbl_Customers[Facility],0)),"")</f>
        <v>Retail Pharmacies</v>
      </c>
      <c r="B196" s="2" t="str">
        <f>_xlfn.IFNA(INDEX(tbl_Customers[Territory], MATCH(tbl_targeted_CustomerList[[#This Row],[Facility]],tbl_Customers[Facility],0)),"")</f>
        <v>Achimota_Dome_Kwabenya_Haatso</v>
      </c>
      <c r="C196" s="2">
        <f>SUBTOTAL(3,tbl_targeted_CustomerList[[#This Row],[Facility]])</f>
        <v>1</v>
      </c>
      <c r="D196" s="160" t="s">
        <v>190</v>
      </c>
      <c r="E196" s="160" t="s">
        <v>101</v>
      </c>
      <c r="F196" s="3">
        <f>SUMIFS(
     tbl_orders[Purchased_Qty],
     tbl_orders[Facility],tbl_targeted_CustomerList[[#This Row],[Facility]],
     tbl_orders[Product],tbl_targeted_CustomerList[[#This Row],[Products]])</f>
        <v>6</v>
      </c>
      <c r="G196" s="3">
        <f>SUMIFS(
     tbl_orders[Qty_],
     tbl_orders[Facility],tbl_targeted_CustomerList[[#This Row],[Facility]],
     tbl_orders[Product],tbl_targeted_CustomerList[[#This Row],[Products]])</f>
        <v>6</v>
      </c>
      <c r="H196" s="3">
        <f>SUMIFS(
    tbl_orders[Purchased_Qty],
    tbl_orders[Facility], tbl_targeted_CustomerList[[#This Row],[Facility]],
    tbl_orders[Product], tbl_targeted_CustomerList[[#This Row],[Products]],
    tbl_orders[Year], "&lt;="&amp;$E$2-1
)</f>
        <v>6</v>
      </c>
      <c r="I196" s="3">
        <f>SUMIFS(
     tbl_orders[Qty_],
     tbl_orders[Facility], tbl_targeted_CustomerList[[#This Row],[Facility]],
     tbl_orders[Product],tbl_targeted_CustomerList[[#This Row],[Products]],
     tbl_orders[Year],"&lt;="&amp;$E$2-1
)</f>
        <v>6</v>
      </c>
      <c r="J196" s="60" t="str" cm="1">
        <f t="array" ref="J19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96" s="60" t="str" cm="1">
        <f t="array" ref="K19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96" s="60">
        <f>IFERROR(IF(
     tbl_targeted_CustomerList[[#This Row],[PYs Run Rate]]="-", tbl_targeted_CustomerList[[#This Row],[PYs Rec Qty]],  tbl_targeted_CustomerList[[#This Row],[My PYs Run Rate]]*$E$4
), "")</f>
        <v>6</v>
      </c>
      <c r="M196"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6</v>
      </c>
      <c r="N196" s="161">
        <v>20</v>
      </c>
      <c r="O196"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6</v>
      </c>
      <c r="P196" s="3">
        <f>SUMIFS(
     tbl_orders[Qty_],
     tbl_orders[Facility], tbl_targeted_CustomerList[[#This Row],[Facility]],
     tbl_orders[Product],tbl_targeted_CustomerList[[#This Row],[Products]],
     tbl_orders[Year],2024
)</f>
        <v>0</v>
      </c>
      <c r="Q196" s="196">
        <f>tbl_targeted_CustomerList[[#This Row],[2024 Achieved]]/tbl_targeted_CustomerList[[#This Row],[2024 Allocation]]</f>
        <v>0</v>
      </c>
      <c r="R196" s="106">
        <f>IF(tbl_targeted_CustomerList[[#This Row],[PYs Purc Qty]] = 0, "",
    _xlfn.MINIFS(tbl_orders[InvoiceDate],
        tbl_orders[Facility], tbl_targeted_CustomerList[[#This Row],[Facility]],
        tbl_orders[Product], tbl_targeted_CustomerList[[#This Row],[Products]])
)</f>
        <v>44966</v>
      </c>
      <c r="S196" s="106" cm="1">
        <f t="array" ref="S196">IF(
    tbl_targeted_CustomerList[[#This Row],[PYs Purc Qty]] = 0,
    "",
    MAX(
        IF(
            (YEAR(tbl_orders[InvoiceDate]) &lt;= $E$2-1) *
            (tbl_orders[Facility] = tbl_targeted_CustomerList[[#This Row],[Facility]]) *
            (tbl_orders[Product] = tbl_targeted_CustomerList[[#This Row],[Products]]),
            tbl_orders[InvoiceDate]
        )
    )
)</f>
        <v>44966</v>
      </c>
      <c r="T196" s="61">
        <f>IFERROR(tbl_targeted_CustomerList[[#This Row],[2024 Allocation]]/tbl_targeted_CustomerList[[#This Row],[PYs Rec Qty]]-1,"")</f>
        <v>2.3333333333333335</v>
      </c>
      <c r="U196" s="61">
        <f>_xlfn.IFNA(
tbl_targeted_CustomerList[[#This Row],[2024 Allocation]]/INDEX(tbl_Territory_PlanSummary[2024 Target],MATCH(tbl_targeted_CustomerList[[#This Row],[Products]],tbl_Territory_PlanSummary[SKUs],0)),
"")</f>
        <v>3.0750307503075031E-3</v>
      </c>
      <c r="V196" s="61" t="str">
        <f>IF(
    tbl_targeted_CustomerList[[#This Row],[PYs Rec Qty]]=0,"Introduce",
    IF(tbl_targeted_CustomerList[[#This Row],[2024 Allocation]]&gt;tbl_targeted_CustomerList[[#This Row],[PYs Rec Qty]],"Grow", "Defend")
)</f>
        <v>Grow</v>
      </c>
      <c r="W196" s="60" t="str" cm="1">
        <f t="array" ref="W19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96" s="60" t="str" cm="1">
        <f t="array" ref="X19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96" s="241" cm="1">
        <f t="array" ref="Y196">IF(
    tbl_targeted_CustomerList[[#This Row],[Rec Total Qty]] = 0,
    "",
    MAX(
        IF(
            (tbl_orders[Facility] = tbl_targeted_CustomerList[[#This Row],[Facility]]) *
            (tbl_orders[Product] = tbl_targeted_CustomerList[[#This Row],[Products]]),
            tbl_orders[InvoiceDate]
        )
    )
)</f>
        <v>44966</v>
      </c>
      <c r="Z196" s="3" cm="1">
        <f t="array" ref="Z19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6</v>
      </c>
      <c r="AA196" s="106" t="str">
        <f>IFERROR(tbl_targeted_CustomerList[[#This Row],[Last Purc Date]]+
ROUND(tbl_targeted_CustomerList[[#This Row],[Last Purchase Qty]]/tbl_targeted_CustomerList[[#This Row],[My Run Rate]]*30,0),"")</f>
        <v/>
      </c>
      <c r="AB196" s="2"/>
      <c r="AC196" s="2"/>
    </row>
    <row r="197" spans="1:29" x14ac:dyDescent="0.7">
      <c r="A197" s="2" t="str">
        <f>_xlfn.IFNA(INDEX(tbl_Customers[Facility Type], MATCH(tbl_targeted_CustomerList[[#This Row],[Facility]],tbl_Customers[Facility],0)),"")</f>
        <v>Retail Pharmacies</v>
      </c>
      <c r="B197" s="2" t="str">
        <f>_xlfn.IFNA(INDEX(tbl_Customers[Territory], MATCH(tbl_targeted_CustomerList[[#This Row],[Facility]],tbl_Customers[Facility],0)),"")</f>
        <v>_Out Station</v>
      </c>
      <c r="C197" s="2">
        <f>SUBTOTAL(3,tbl_targeted_CustomerList[[#This Row],[Facility]])</f>
        <v>1</v>
      </c>
      <c r="D197" s="160" t="s">
        <v>191</v>
      </c>
      <c r="E197" s="160" t="s">
        <v>101</v>
      </c>
      <c r="F197" s="3">
        <f>SUMIFS(
     tbl_orders[Purchased_Qty],
     tbl_orders[Facility],tbl_targeted_CustomerList[[#This Row],[Facility]],
     tbl_orders[Product],tbl_targeted_CustomerList[[#This Row],[Products]])</f>
        <v>20</v>
      </c>
      <c r="G197" s="3">
        <f>SUMIFS(
     tbl_orders[Qty_],
     tbl_orders[Facility],tbl_targeted_CustomerList[[#This Row],[Facility]],
     tbl_orders[Product],tbl_targeted_CustomerList[[#This Row],[Products]])</f>
        <v>20</v>
      </c>
      <c r="H197" s="3">
        <f>SUMIFS(
    tbl_orders[Purchased_Qty],
    tbl_orders[Facility], tbl_targeted_CustomerList[[#This Row],[Facility]],
    tbl_orders[Product], tbl_targeted_CustomerList[[#This Row],[Products]],
    tbl_orders[Year], "&lt;="&amp;$E$2-1
)</f>
        <v>20</v>
      </c>
      <c r="I197" s="3">
        <f>SUMIFS(
     tbl_orders[Qty_],
     tbl_orders[Facility], tbl_targeted_CustomerList[[#This Row],[Facility]],
     tbl_orders[Product],tbl_targeted_CustomerList[[#This Row],[Products]],
     tbl_orders[Year],"&lt;="&amp;$E$2-1
)</f>
        <v>20</v>
      </c>
      <c r="J197" s="60" t="str" cm="1">
        <f t="array" ref="J19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97" s="60" t="str" cm="1">
        <f t="array" ref="K19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97" s="60">
        <f>IFERROR(IF(
     tbl_targeted_CustomerList[[#This Row],[PYs Run Rate]]="-", tbl_targeted_CustomerList[[#This Row],[PYs Rec Qty]],  tbl_targeted_CustomerList[[#This Row],[My PYs Run Rate]]*$E$4
), "")</f>
        <v>20</v>
      </c>
      <c r="M19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v>
      </c>
      <c r="N197" s="161">
        <v>30</v>
      </c>
      <c r="O19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20</v>
      </c>
      <c r="P197" s="3">
        <f>SUMIFS(
     tbl_orders[Qty_],
     tbl_orders[Facility], tbl_targeted_CustomerList[[#This Row],[Facility]],
     tbl_orders[Product],tbl_targeted_CustomerList[[#This Row],[Products]],
     tbl_orders[Year],2024
)</f>
        <v>0</v>
      </c>
      <c r="Q197" s="196">
        <f>tbl_targeted_CustomerList[[#This Row],[2024 Achieved]]/tbl_targeted_CustomerList[[#This Row],[2024 Allocation]]</f>
        <v>0</v>
      </c>
      <c r="R197" s="106">
        <f>IF(tbl_targeted_CustomerList[[#This Row],[PYs Purc Qty]] = 0, "",
    _xlfn.MINIFS(tbl_orders[InvoiceDate],
        tbl_orders[Facility], tbl_targeted_CustomerList[[#This Row],[Facility]],
        tbl_orders[Product], tbl_targeted_CustomerList[[#This Row],[Products]])
)</f>
        <v>45183</v>
      </c>
      <c r="S197" s="106" cm="1">
        <f t="array" ref="S197">IF(
    tbl_targeted_CustomerList[[#This Row],[PYs Purc Qty]] = 0,
    "",
    MAX(
        IF(
            (YEAR(tbl_orders[InvoiceDate]) &lt;= $E$2-1) *
            (tbl_orders[Facility] = tbl_targeted_CustomerList[[#This Row],[Facility]]) *
            (tbl_orders[Product] = tbl_targeted_CustomerList[[#This Row],[Products]]),
            tbl_orders[InvoiceDate]
        )
    )
)</f>
        <v>45183</v>
      </c>
      <c r="T197" s="61">
        <f>IFERROR(tbl_targeted_CustomerList[[#This Row],[2024 Allocation]]/tbl_targeted_CustomerList[[#This Row],[PYs Rec Qty]]-1,"")</f>
        <v>0.5</v>
      </c>
      <c r="U197" s="61">
        <f>_xlfn.IFNA(
tbl_targeted_CustomerList[[#This Row],[2024 Allocation]]/INDEX(tbl_Territory_PlanSummary[2024 Target],MATCH(tbl_targeted_CustomerList[[#This Row],[Products]],tbl_Territory_PlanSummary[SKUs],0)),
"")</f>
        <v>4.6125461254612546E-3</v>
      </c>
      <c r="V197" s="61" t="str">
        <f>IF(
    tbl_targeted_CustomerList[[#This Row],[PYs Rec Qty]]=0,"Introduce",
    IF(tbl_targeted_CustomerList[[#This Row],[2024 Allocation]]&gt;tbl_targeted_CustomerList[[#This Row],[PYs Rec Qty]],"Grow", "Defend")
)</f>
        <v>Grow</v>
      </c>
      <c r="W197" s="60" t="str" cm="1">
        <f t="array" ref="W19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97" s="60" t="str" cm="1">
        <f t="array" ref="X19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97" s="241" cm="1">
        <f t="array" ref="Y197">IF(
    tbl_targeted_CustomerList[[#This Row],[Rec Total Qty]] = 0,
    "",
    MAX(
        IF(
            (tbl_orders[Facility] = tbl_targeted_CustomerList[[#This Row],[Facility]]) *
            (tbl_orders[Product] = tbl_targeted_CustomerList[[#This Row],[Products]]),
            tbl_orders[InvoiceDate]
        )
    )
)</f>
        <v>45183</v>
      </c>
      <c r="Z197" s="3" cm="1">
        <f t="array" ref="Z19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197" s="106" t="str">
        <f>IFERROR(tbl_targeted_CustomerList[[#This Row],[Last Purc Date]]+
ROUND(tbl_targeted_CustomerList[[#This Row],[Last Purchase Qty]]/tbl_targeted_CustomerList[[#This Row],[My Run Rate]]*30,0),"")</f>
        <v/>
      </c>
      <c r="AB197" s="2"/>
      <c r="AC197" s="2"/>
    </row>
    <row r="198" spans="1:29" x14ac:dyDescent="0.7">
      <c r="A198" s="2" t="str">
        <f>_xlfn.IFNA(INDEX(tbl_Customers[Facility Type], MATCH(tbl_targeted_CustomerList[[#This Row],[Facility]],tbl_Customers[Facility],0)),"")</f>
        <v>Retail Pharmacies</v>
      </c>
      <c r="B198" s="2" t="str">
        <f>_xlfn.IFNA(INDEX(tbl_Customers[Territory], MATCH(tbl_targeted_CustomerList[[#This Row],[Facility]],tbl_Customers[Facility],0)),"")</f>
        <v>_Out Station</v>
      </c>
      <c r="C198" s="2">
        <f>SUBTOTAL(3,tbl_targeted_CustomerList[[#This Row],[Facility]])</f>
        <v>1</v>
      </c>
      <c r="D198" s="160" t="s">
        <v>191</v>
      </c>
      <c r="E198" s="160" t="s">
        <v>102</v>
      </c>
      <c r="F198" s="3">
        <f>SUMIFS(
     tbl_orders[Purchased_Qty],
     tbl_orders[Facility],tbl_targeted_CustomerList[[#This Row],[Facility]],
     tbl_orders[Product],tbl_targeted_CustomerList[[#This Row],[Products]])</f>
        <v>10</v>
      </c>
      <c r="G198" s="3">
        <f>SUMIFS(
     tbl_orders[Qty_],
     tbl_orders[Facility],tbl_targeted_CustomerList[[#This Row],[Facility]],
     tbl_orders[Product],tbl_targeted_CustomerList[[#This Row],[Products]])</f>
        <v>10</v>
      </c>
      <c r="H198" s="3">
        <f>SUMIFS(
    tbl_orders[Purchased_Qty],
    tbl_orders[Facility], tbl_targeted_CustomerList[[#This Row],[Facility]],
    tbl_orders[Product], tbl_targeted_CustomerList[[#This Row],[Products]],
    tbl_orders[Year], "&lt;="&amp;$E$2-1
)</f>
        <v>10</v>
      </c>
      <c r="I198" s="3">
        <f>SUMIFS(
     tbl_orders[Qty_],
     tbl_orders[Facility], tbl_targeted_CustomerList[[#This Row],[Facility]],
     tbl_orders[Product],tbl_targeted_CustomerList[[#This Row],[Products]],
     tbl_orders[Year],"&lt;="&amp;$E$2-1
)</f>
        <v>10</v>
      </c>
      <c r="J198" s="60" t="str" cm="1">
        <f t="array" ref="J19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198" s="60" t="str" cm="1">
        <f t="array" ref="K19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198" s="60">
        <f>IFERROR(IF(
     tbl_targeted_CustomerList[[#This Row],[PYs Run Rate]]="-", tbl_targeted_CustomerList[[#This Row],[PYs Rec Qty]],  tbl_targeted_CustomerList[[#This Row],[My PYs Run Rate]]*$E$4
), "")</f>
        <v>10</v>
      </c>
      <c r="M19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v>
      </c>
      <c r="N198" s="161">
        <v>30</v>
      </c>
      <c r="O19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v>
      </c>
      <c r="P198" s="3">
        <f>SUMIFS(
     tbl_orders[Qty_],
     tbl_orders[Facility], tbl_targeted_CustomerList[[#This Row],[Facility]],
     tbl_orders[Product],tbl_targeted_CustomerList[[#This Row],[Products]],
     tbl_orders[Year],2024
)</f>
        <v>0</v>
      </c>
      <c r="Q198" s="196">
        <f>tbl_targeted_CustomerList[[#This Row],[2024 Achieved]]/tbl_targeted_CustomerList[[#This Row],[2024 Allocation]]</f>
        <v>0</v>
      </c>
      <c r="R198" s="106">
        <f>IF(tbl_targeted_CustomerList[[#This Row],[PYs Purc Qty]] = 0, "",
    _xlfn.MINIFS(tbl_orders[InvoiceDate],
        tbl_orders[Facility], tbl_targeted_CustomerList[[#This Row],[Facility]],
        tbl_orders[Product], tbl_targeted_CustomerList[[#This Row],[Products]])
)</f>
        <v>45183</v>
      </c>
      <c r="S198" s="106" cm="1">
        <f t="array" ref="S198">IF(
    tbl_targeted_CustomerList[[#This Row],[PYs Purc Qty]] = 0,
    "",
    MAX(
        IF(
            (YEAR(tbl_orders[InvoiceDate]) &lt;= $E$2-1) *
            (tbl_orders[Facility] = tbl_targeted_CustomerList[[#This Row],[Facility]]) *
            (tbl_orders[Product] = tbl_targeted_CustomerList[[#This Row],[Products]]),
            tbl_orders[InvoiceDate]
        )
    )
)</f>
        <v>45183</v>
      </c>
      <c r="T198" s="61">
        <f>IFERROR(tbl_targeted_CustomerList[[#This Row],[2024 Allocation]]/tbl_targeted_CustomerList[[#This Row],[PYs Rec Qty]]-1,"")</f>
        <v>2</v>
      </c>
      <c r="U198" s="61">
        <f>_xlfn.IFNA(
tbl_targeted_CustomerList[[#This Row],[2024 Allocation]]/INDEX(tbl_Territory_PlanSummary[2024 Target],MATCH(tbl_targeted_CustomerList[[#This Row],[Products]],tbl_Territory_PlanSummary[SKUs],0)),
"")</f>
        <v>3.3333333333333335E-3</v>
      </c>
      <c r="V198" s="61" t="str">
        <f>IF(
    tbl_targeted_CustomerList[[#This Row],[PYs Rec Qty]]=0,"Introduce",
    IF(tbl_targeted_CustomerList[[#This Row],[2024 Allocation]]&gt;tbl_targeted_CustomerList[[#This Row],[PYs Rec Qty]],"Grow", "Defend")
)</f>
        <v>Grow</v>
      </c>
      <c r="W198" s="60" t="str" cm="1">
        <f t="array" ref="W19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198" s="60" t="str" cm="1">
        <f t="array" ref="X19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198" s="241" cm="1">
        <f t="array" ref="Y198">IF(
    tbl_targeted_CustomerList[[#This Row],[Rec Total Qty]] = 0,
    "",
    MAX(
        IF(
            (tbl_orders[Facility] = tbl_targeted_CustomerList[[#This Row],[Facility]]) *
            (tbl_orders[Product] = tbl_targeted_CustomerList[[#This Row],[Products]]),
            tbl_orders[InvoiceDate]
        )
    )
)</f>
        <v>45183</v>
      </c>
      <c r="Z198" s="3" cm="1">
        <f t="array" ref="Z19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198" s="106" t="str">
        <f>IFERROR(tbl_targeted_CustomerList[[#This Row],[Last Purc Date]]+
ROUND(tbl_targeted_CustomerList[[#This Row],[Last Purchase Qty]]/tbl_targeted_CustomerList[[#This Row],[My Run Rate]]*30,0),"")</f>
        <v/>
      </c>
      <c r="AB198" s="2"/>
      <c r="AC198" s="2"/>
    </row>
    <row r="199" spans="1:29" x14ac:dyDescent="0.7">
      <c r="A199" s="2" t="str">
        <f>_xlfn.IFNA(INDEX(tbl_Customers[Facility Type], MATCH(tbl_targeted_CustomerList[[#This Row],[Facility]],tbl_Customers[Facility],0)),"")</f>
        <v>Private Hospitals</v>
      </c>
      <c r="B199" s="2" t="str">
        <f>_xlfn.IFNA(INDEX(tbl_Customers[Territory], MATCH(tbl_targeted_CustomerList[[#This Row],[Facility]],tbl_Customers[Facility],0)),"")</f>
        <v>Amrahia_Oyibi_Dodowa</v>
      </c>
      <c r="C199" s="2">
        <f>SUBTOTAL(3,tbl_targeted_CustomerList[[#This Row],[Facility]])</f>
        <v>1</v>
      </c>
      <c r="D199" s="160" t="s">
        <v>151</v>
      </c>
      <c r="E199" s="160" t="s">
        <v>36</v>
      </c>
      <c r="F199" s="3">
        <f>SUMIFS(
     tbl_orders[Purchased_Qty],
     tbl_orders[Facility],tbl_targeted_CustomerList[[#This Row],[Facility]],
     tbl_orders[Product],tbl_targeted_CustomerList[[#This Row],[Products]])</f>
        <v>0</v>
      </c>
      <c r="G199" s="3">
        <f>SUMIFS(
     tbl_orders[Qty_],
     tbl_orders[Facility],tbl_targeted_CustomerList[[#This Row],[Facility]],
     tbl_orders[Product],tbl_targeted_CustomerList[[#This Row],[Products]])</f>
        <v>0</v>
      </c>
      <c r="H199" s="3">
        <f>SUMIFS(
    tbl_orders[Purchased_Qty],
    tbl_orders[Facility], tbl_targeted_CustomerList[[#This Row],[Facility]],
    tbl_orders[Product], tbl_targeted_CustomerList[[#This Row],[Products]],
    tbl_orders[Year], "&lt;="&amp;$E$2-1
)</f>
        <v>0</v>
      </c>
      <c r="I199" s="3">
        <f>SUMIFS(
     tbl_orders[Qty_],
     tbl_orders[Facility], tbl_targeted_CustomerList[[#This Row],[Facility]],
     tbl_orders[Product],tbl_targeted_CustomerList[[#This Row],[Products]],
     tbl_orders[Year],"&lt;="&amp;$E$2-1
)</f>
        <v>0</v>
      </c>
      <c r="J199" s="60" t="str" cm="1">
        <f t="array" ref="J19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199" s="60" t="str" cm="1">
        <f t="array" ref="K19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199" s="60" t="str">
        <f>IFERROR(IF(
     tbl_targeted_CustomerList[[#This Row],[PYs Run Rate]]="-", tbl_targeted_CustomerList[[#This Row],[PYs Rec Qty]],  tbl_targeted_CustomerList[[#This Row],[My PYs Run Rate]]*$E$4
), "")</f>
        <v/>
      </c>
      <c r="M199"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199" s="161">
        <v>50</v>
      </c>
      <c r="O199"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199" s="3">
        <f>SUMIFS(
     tbl_orders[Qty_],
     tbl_orders[Facility], tbl_targeted_CustomerList[[#This Row],[Facility]],
     tbl_orders[Product],tbl_targeted_CustomerList[[#This Row],[Products]],
     tbl_orders[Year],2024
)</f>
        <v>0</v>
      </c>
      <c r="Q199" s="196">
        <f>tbl_targeted_CustomerList[[#This Row],[2024 Achieved]]/tbl_targeted_CustomerList[[#This Row],[2024 Allocation]]</f>
        <v>0</v>
      </c>
      <c r="R199" s="106" t="str">
        <f>IF(tbl_targeted_CustomerList[[#This Row],[PYs Purc Qty]] = 0, "",
    _xlfn.MINIFS(tbl_orders[InvoiceDate],
        tbl_orders[Facility], tbl_targeted_CustomerList[[#This Row],[Facility]],
        tbl_orders[Product], tbl_targeted_CustomerList[[#This Row],[Products]])
)</f>
        <v/>
      </c>
      <c r="S199" s="106" t="str" cm="1">
        <f t="array" ref="S199">IF(
    tbl_targeted_CustomerList[[#This Row],[PYs Purc Qty]] = 0,
    "",
    MAX(
        IF(
            (YEAR(tbl_orders[InvoiceDate]) &lt;= $E$2-1) *
            (tbl_orders[Facility] = tbl_targeted_CustomerList[[#This Row],[Facility]]) *
            (tbl_orders[Product] = tbl_targeted_CustomerList[[#This Row],[Products]]),
            tbl_orders[InvoiceDate]
        )
    )
)</f>
        <v/>
      </c>
      <c r="T199" s="61" t="str">
        <f>IFERROR(tbl_targeted_CustomerList[[#This Row],[2024 Allocation]]/tbl_targeted_CustomerList[[#This Row],[PYs Rec Qty]]-1,"")</f>
        <v/>
      </c>
      <c r="U199" s="61">
        <f>_xlfn.IFNA(
tbl_targeted_CustomerList[[#This Row],[2024 Allocation]]/INDEX(tbl_Territory_PlanSummary[2024 Target],MATCH(tbl_targeted_CustomerList[[#This Row],[Products]],tbl_Territory_PlanSummary[SKUs],0)),
"")</f>
        <v>7.575757575757576E-3</v>
      </c>
      <c r="V199" s="61" t="str">
        <f>IF(
    tbl_targeted_CustomerList[[#This Row],[PYs Rec Qty]]=0,"Introduce",
    IF(tbl_targeted_CustomerList[[#This Row],[2024 Allocation]]&gt;tbl_targeted_CustomerList[[#This Row],[PYs Rec Qty]],"Grow", "Defend")
)</f>
        <v>Introduce</v>
      </c>
      <c r="W199" s="60" t="str" cm="1">
        <f t="array" ref="W19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199" s="60" t="str" cm="1">
        <f t="array" ref="X19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199" s="241" t="str" cm="1">
        <f t="array" ref="Y199">IF(
    tbl_targeted_CustomerList[[#This Row],[Rec Total Qty]] = 0,
    "",
    MAX(
        IF(
            (tbl_orders[Facility] = tbl_targeted_CustomerList[[#This Row],[Facility]]) *
            (tbl_orders[Product] = tbl_targeted_CustomerList[[#This Row],[Products]]),
            tbl_orders[InvoiceDate]
        )
    )
)</f>
        <v/>
      </c>
      <c r="Z199" s="3" t="str" cm="1">
        <f t="array" ref="Z19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199" s="106" t="str">
        <f>IFERROR(tbl_targeted_CustomerList[[#This Row],[Last Purc Date]]+
ROUND(tbl_targeted_CustomerList[[#This Row],[Last Purchase Qty]]/tbl_targeted_CustomerList[[#This Row],[My Run Rate]]*30,0),"")</f>
        <v/>
      </c>
      <c r="AB199" s="2"/>
      <c r="AC199" s="2"/>
    </row>
    <row r="200" spans="1:29" x14ac:dyDescent="0.7">
      <c r="A200" s="2" t="str">
        <f>_xlfn.IFNA(INDEX(tbl_Customers[Facility Type], MATCH(tbl_targeted_CustomerList[[#This Row],[Facility]],tbl_Customers[Facility],0)),"")</f>
        <v>Public Hospitals</v>
      </c>
      <c r="B200" s="2" t="str">
        <f>_xlfn.IFNA(INDEX(tbl_Customers[Territory], MATCH(tbl_targeted_CustomerList[[#This Row],[Facility]],tbl_Customers[Facility],0)),"")</f>
        <v>_Out Station</v>
      </c>
      <c r="C200" s="2">
        <f>SUBTOTAL(3,tbl_targeted_CustomerList[[#This Row],[Facility]])</f>
        <v>1</v>
      </c>
      <c r="D200" s="160" t="s">
        <v>152</v>
      </c>
      <c r="E200" s="160" t="s">
        <v>36</v>
      </c>
      <c r="F200" s="3">
        <f>SUMIFS(
     tbl_orders[Purchased_Qty],
     tbl_orders[Facility],tbl_targeted_CustomerList[[#This Row],[Facility]],
     tbl_orders[Product],tbl_targeted_CustomerList[[#This Row],[Products]])</f>
        <v>200</v>
      </c>
      <c r="G200" s="3">
        <f>SUMIFS(
     tbl_orders[Qty_],
     tbl_orders[Facility],tbl_targeted_CustomerList[[#This Row],[Facility]],
     tbl_orders[Product],tbl_targeted_CustomerList[[#This Row],[Products]])</f>
        <v>200</v>
      </c>
      <c r="H200" s="3">
        <f>SUMIFS(
    tbl_orders[Purchased_Qty],
    tbl_orders[Facility], tbl_targeted_CustomerList[[#This Row],[Facility]],
    tbl_orders[Product], tbl_targeted_CustomerList[[#This Row],[Products]],
    tbl_orders[Year], "&lt;="&amp;$E$2-1
)</f>
        <v>200</v>
      </c>
      <c r="I200" s="3">
        <f>SUMIFS(
     tbl_orders[Qty_],
     tbl_orders[Facility], tbl_targeted_CustomerList[[#This Row],[Facility]],
     tbl_orders[Product],tbl_targeted_CustomerList[[#This Row],[Products]],
     tbl_orders[Year],"&lt;="&amp;$E$2-1
)</f>
        <v>200</v>
      </c>
      <c r="J200" s="60" t="str" cm="1">
        <f t="array" ref="J20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200" s="60" t="str" cm="1">
        <f t="array" ref="K20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200" s="60">
        <f>IFERROR(IF(
     tbl_targeted_CustomerList[[#This Row],[PYs Run Rate]]="-", tbl_targeted_CustomerList[[#This Row],[PYs Rec Qty]],  tbl_targeted_CustomerList[[#This Row],[My PYs Run Rate]]*$E$4
), "")</f>
        <v>200</v>
      </c>
      <c r="M200"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200</v>
      </c>
      <c r="N200" s="161">
        <v>200</v>
      </c>
      <c r="O200"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200</v>
      </c>
      <c r="P200" s="3">
        <f>SUMIFS(
     tbl_orders[Qty_],
     tbl_orders[Facility], tbl_targeted_CustomerList[[#This Row],[Facility]],
     tbl_orders[Product],tbl_targeted_CustomerList[[#This Row],[Products]],
     tbl_orders[Year],2024
)</f>
        <v>0</v>
      </c>
      <c r="Q200" s="196">
        <f>tbl_targeted_CustomerList[[#This Row],[2024 Achieved]]/tbl_targeted_CustomerList[[#This Row],[2024 Allocation]]</f>
        <v>0</v>
      </c>
      <c r="R200" s="106">
        <f>IF(tbl_targeted_CustomerList[[#This Row],[PYs Purc Qty]] = 0, "",
    _xlfn.MINIFS(tbl_orders[InvoiceDate],
        tbl_orders[Facility], tbl_targeted_CustomerList[[#This Row],[Facility]],
        tbl_orders[Product], tbl_targeted_CustomerList[[#This Row],[Products]])
)</f>
        <v>45075</v>
      </c>
      <c r="S200" s="106" cm="1">
        <f t="array" ref="S200">IF(
    tbl_targeted_CustomerList[[#This Row],[PYs Purc Qty]] = 0,
    "",
    MAX(
        IF(
            (YEAR(tbl_orders[InvoiceDate]) &lt;= $E$2-1) *
            (tbl_orders[Facility] = tbl_targeted_CustomerList[[#This Row],[Facility]]) *
            (tbl_orders[Product] = tbl_targeted_CustomerList[[#This Row],[Products]]),
            tbl_orders[InvoiceDate]
        )
    )
)</f>
        <v>45075</v>
      </c>
      <c r="T200" s="61">
        <f>IFERROR(tbl_targeted_CustomerList[[#This Row],[2024 Allocation]]/tbl_targeted_CustomerList[[#This Row],[PYs Rec Qty]]-1,"")</f>
        <v>0</v>
      </c>
      <c r="U200" s="61">
        <f>_xlfn.IFNA(
tbl_targeted_CustomerList[[#This Row],[2024 Allocation]]/INDEX(tbl_Territory_PlanSummary[2024 Target],MATCH(tbl_targeted_CustomerList[[#This Row],[Products]],tbl_Territory_PlanSummary[SKUs],0)),
"")</f>
        <v>3.0303030303030304E-2</v>
      </c>
      <c r="V200" s="61" t="str">
        <f>IF(
    tbl_targeted_CustomerList[[#This Row],[PYs Rec Qty]]=0,"Introduce",
    IF(tbl_targeted_CustomerList[[#This Row],[2024 Allocation]]&gt;tbl_targeted_CustomerList[[#This Row],[PYs Rec Qty]],"Grow", "Defend")
)</f>
        <v>Defend</v>
      </c>
      <c r="W200" s="60" t="str" cm="1">
        <f t="array" ref="W20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200" s="60" t="str" cm="1">
        <f t="array" ref="X20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200" s="241" cm="1">
        <f t="array" ref="Y200">IF(
    tbl_targeted_CustomerList[[#This Row],[Rec Total Qty]] = 0,
    "",
    MAX(
        IF(
            (tbl_orders[Facility] = tbl_targeted_CustomerList[[#This Row],[Facility]]) *
            (tbl_orders[Product] = tbl_targeted_CustomerList[[#This Row],[Products]]),
            tbl_orders[InvoiceDate]
        )
    )
)</f>
        <v>45075</v>
      </c>
      <c r="Z200" s="3" cm="1">
        <f t="array" ref="Z20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200</v>
      </c>
      <c r="AA200" s="106" t="str">
        <f>IFERROR(tbl_targeted_CustomerList[[#This Row],[Last Purc Date]]+
ROUND(tbl_targeted_CustomerList[[#This Row],[Last Purchase Qty]]/tbl_targeted_CustomerList[[#This Row],[My Run Rate]]*30,0),"")</f>
        <v/>
      </c>
      <c r="AB200" s="2"/>
      <c r="AC200" s="2"/>
    </row>
    <row r="201" spans="1:29" x14ac:dyDescent="0.7">
      <c r="A201" s="2" t="str">
        <f>_xlfn.IFNA(INDEX(tbl_Customers[Facility Type], MATCH(tbl_targeted_CustomerList[[#This Row],[Facility]],tbl_Customers[Facility],0)),"")</f>
        <v>Public Hospitals</v>
      </c>
      <c r="B201" s="2" t="str">
        <f>_xlfn.IFNA(INDEX(tbl_Customers[Territory], MATCH(tbl_targeted_CustomerList[[#This Row],[Facility]],tbl_Customers[Facility],0)),"")</f>
        <v>Tema - Main</v>
      </c>
      <c r="C201" s="2">
        <f>SUBTOTAL(3,tbl_targeted_CustomerList[[#This Row],[Facility]])</f>
        <v>1</v>
      </c>
      <c r="D201" s="160" t="s">
        <v>154</v>
      </c>
      <c r="E201" s="160" t="s">
        <v>36</v>
      </c>
      <c r="F201" s="3">
        <f>SUMIFS(
     tbl_orders[Purchased_Qty],
     tbl_orders[Facility],tbl_targeted_CustomerList[[#This Row],[Facility]],
     tbl_orders[Product],tbl_targeted_CustomerList[[#This Row],[Products]])</f>
        <v>0</v>
      </c>
      <c r="G201" s="3">
        <f>SUMIFS(
     tbl_orders[Qty_],
     tbl_orders[Facility],tbl_targeted_CustomerList[[#This Row],[Facility]],
     tbl_orders[Product],tbl_targeted_CustomerList[[#This Row],[Products]])</f>
        <v>0</v>
      </c>
      <c r="H201" s="3">
        <f>SUMIFS(
    tbl_orders[Purchased_Qty],
    tbl_orders[Facility], tbl_targeted_CustomerList[[#This Row],[Facility]],
    tbl_orders[Product], tbl_targeted_CustomerList[[#This Row],[Products]],
    tbl_orders[Year], "&lt;="&amp;$E$2-1
)</f>
        <v>0</v>
      </c>
      <c r="I201" s="3">
        <f>SUMIFS(
     tbl_orders[Qty_],
     tbl_orders[Facility], tbl_targeted_CustomerList[[#This Row],[Facility]],
     tbl_orders[Product],tbl_targeted_CustomerList[[#This Row],[Products]],
     tbl_orders[Year],"&lt;="&amp;$E$2-1
)</f>
        <v>0</v>
      </c>
      <c r="J201" s="60" t="str" cm="1">
        <f t="array" ref="J20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201" s="60" t="str" cm="1">
        <f t="array" ref="K20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201" s="60" t="str">
        <f>IFERROR(IF(
     tbl_targeted_CustomerList[[#This Row],[PYs Run Rate]]="-", tbl_targeted_CustomerList[[#This Row],[PYs Rec Qty]],  tbl_targeted_CustomerList[[#This Row],[My PYs Run Rate]]*$E$4
), "")</f>
        <v/>
      </c>
      <c r="M201"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201" s="161">
        <v>100</v>
      </c>
      <c r="O201"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201" s="3">
        <f>SUMIFS(
     tbl_orders[Qty_],
     tbl_orders[Facility], tbl_targeted_CustomerList[[#This Row],[Facility]],
     tbl_orders[Product],tbl_targeted_CustomerList[[#This Row],[Products]],
     tbl_orders[Year],2024
)</f>
        <v>0</v>
      </c>
      <c r="Q201" s="196">
        <f>tbl_targeted_CustomerList[[#This Row],[2024 Achieved]]/tbl_targeted_CustomerList[[#This Row],[2024 Allocation]]</f>
        <v>0</v>
      </c>
      <c r="R201" s="106" t="str">
        <f>IF(tbl_targeted_CustomerList[[#This Row],[PYs Purc Qty]] = 0, "",
    _xlfn.MINIFS(tbl_orders[InvoiceDate],
        tbl_orders[Facility], tbl_targeted_CustomerList[[#This Row],[Facility]],
        tbl_orders[Product], tbl_targeted_CustomerList[[#This Row],[Products]])
)</f>
        <v/>
      </c>
      <c r="S201" s="106" t="str" cm="1">
        <f t="array" ref="S201">IF(
    tbl_targeted_CustomerList[[#This Row],[PYs Purc Qty]] = 0,
    "",
    MAX(
        IF(
            (YEAR(tbl_orders[InvoiceDate]) &lt;= $E$2-1) *
            (tbl_orders[Facility] = tbl_targeted_CustomerList[[#This Row],[Facility]]) *
            (tbl_orders[Product] = tbl_targeted_CustomerList[[#This Row],[Products]]),
            tbl_orders[InvoiceDate]
        )
    )
)</f>
        <v/>
      </c>
      <c r="T201" s="61" t="str">
        <f>IFERROR(tbl_targeted_CustomerList[[#This Row],[2024 Allocation]]/tbl_targeted_CustomerList[[#This Row],[PYs Rec Qty]]-1,"")</f>
        <v/>
      </c>
      <c r="U201" s="61">
        <f>_xlfn.IFNA(
tbl_targeted_CustomerList[[#This Row],[2024 Allocation]]/INDEX(tbl_Territory_PlanSummary[2024 Target],MATCH(tbl_targeted_CustomerList[[#This Row],[Products]],tbl_Territory_PlanSummary[SKUs],0)),
"")</f>
        <v>1.5151515151515152E-2</v>
      </c>
      <c r="V201" s="61" t="str">
        <f>IF(
    tbl_targeted_CustomerList[[#This Row],[PYs Rec Qty]]=0,"Introduce",
    IF(tbl_targeted_CustomerList[[#This Row],[2024 Allocation]]&gt;tbl_targeted_CustomerList[[#This Row],[PYs Rec Qty]],"Grow", "Defend")
)</f>
        <v>Introduce</v>
      </c>
      <c r="W201" s="60" t="str" cm="1">
        <f t="array" ref="W20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201" s="60" t="str" cm="1">
        <f t="array" ref="X20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201" s="241" t="str" cm="1">
        <f t="array" ref="Y201">IF(
    tbl_targeted_CustomerList[[#This Row],[Rec Total Qty]] = 0,
    "",
    MAX(
        IF(
            (tbl_orders[Facility] = tbl_targeted_CustomerList[[#This Row],[Facility]]) *
            (tbl_orders[Product] = tbl_targeted_CustomerList[[#This Row],[Products]]),
            tbl_orders[InvoiceDate]
        )
    )
)</f>
        <v/>
      </c>
      <c r="Z201" s="3" t="str" cm="1">
        <f t="array" ref="Z20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201" s="106" t="str">
        <f>IFERROR(tbl_targeted_CustomerList[[#This Row],[Last Purc Date]]+
ROUND(tbl_targeted_CustomerList[[#This Row],[Last Purchase Qty]]/tbl_targeted_CustomerList[[#This Row],[My Run Rate]]*30,0),"")</f>
        <v/>
      </c>
      <c r="AB201" s="2"/>
      <c r="AC201" s="2"/>
    </row>
    <row r="202" spans="1:29" x14ac:dyDescent="0.7">
      <c r="A202" s="2" t="str">
        <f>_xlfn.IFNA(INDEX(tbl_Customers[Facility Type], MATCH(tbl_targeted_CustomerList[[#This Row],[Facility]],tbl_Customers[Facility],0)),"")</f>
        <v>Public Hospitals</v>
      </c>
      <c r="B202" s="2" t="str">
        <f>_xlfn.IFNA(INDEX(tbl_Customers[Territory], MATCH(tbl_targeted_CustomerList[[#This Row],[Facility]],tbl_Customers[Facility],0)),"")</f>
        <v>Tema - Main</v>
      </c>
      <c r="C202" s="2">
        <f>SUBTOTAL(3,tbl_targeted_CustomerList[[#This Row],[Facility]])</f>
        <v>1</v>
      </c>
      <c r="D202" s="160" t="s">
        <v>154</v>
      </c>
      <c r="E202" s="160" t="s">
        <v>101</v>
      </c>
      <c r="F202" s="3">
        <f>SUMIFS(
     tbl_orders[Purchased_Qty],
     tbl_orders[Facility],tbl_targeted_CustomerList[[#This Row],[Facility]],
     tbl_orders[Product],tbl_targeted_CustomerList[[#This Row],[Products]])</f>
        <v>0</v>
      </c>
      <c r="G202" s="3">
        <f>SUMIFS(
     tbl_orders[Qty_],
     tbl_orders[Facility],tbl_targeted_CustomerList[[#This Row],[Facility]],
     tbl_orders[Product],tbl_targeted_CustomerList[[#This Row],[Products]])</f>
        <v>0</v>
      </c>
      <c r="H202" s="3">
        <f>SUMIFS(
    tbl_orders[Purchased_Qty],
    tbl_orders[Facility], tbl_targeted_CustomerList[[#This Row],[Facility]],
    tbl_orders[Product], tbl_targeted_CustomerList[[#This Row],[Products]],
    tbl_orders[Year], "&lt;="&amp;$E$2-1
)</f>
        <v>0</v>
      </c>
      <c r="I202" s="3">
        <f>SUMIFS(
     tbl_orders[Qty_],
     tbl_orders[Facility], tbl_targeted_CustomerList[[#This Row],[Facility]],
     tbl_orders[Product],tbl_targeted_CustomerList[[#This Row],[Products]],
     tbl_orders[Year],"&lt;="&amp;$E$2-1
)</f>
        <v>0</v>
      </c>
      <c r="J202" s="60" t="str" cm="1">
        <f t="array" ref="J20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202" s="60" t="str" cm="1">
        <f t="array" ref="K20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202" s="60" t="str">
        <f>IFERROR(IF(
     tbl_targeted_CustomerList[[#This Row],[PYs Run Rate]]="-", tbl_targeted_CustomerList[[#This Row],[PYs Rec Qty]],  tbl_targeted_CustomerList[[#This Row],[My PYs Run Rate]]*$E$4
), "")</f>
        <v/>
      </c>
      <c r="M202"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202" s="161">
        <v>50</v>
      </c>
      <c r="O202"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202" s="3">
        <f>SUMIFS(
     tbl_orders[Qty_],
     tbl_orders[Facility], tbl_targeted_CustomerList[[#This Row],[Facility]],
     tbl_orders[Product],tbl_targeted_CustomerList[[#This Row],[Products]],
     tbl_orders[Year],2024
)</f>
        <v>0</v>
      </c>
      <c r="Q202" s="196">
        <f>tbl_targeted_CustomerList[[#This Row],[2024 Achieved]]/tbl_targeted_CustomerList[[#This Row],[2024 Allocation]]</f>
        <v>0</v>
      </c>
      <c r="R202" s="106" t="str">
        <f>IF(tbl_targeted_CustomerList[[#This Row],[PYs Purc Qty]] = 0, "",
    _xlfn.MINIFS(tbl_orders[InvoiceDate],
        tbl_orders[Facility], tbl_targeted_CustomerList[[#This Row],[Facility]],
        tbl_orders[Product], tbl_targeted_CustomerList[[#This Row],[Products]])
)</f>
        <v/>
      </c>
      <c r="S202" s="106" t="str" cm="1">
        <f t="array" ref="S202">IF(
    tbl_targeted_CustomerList[[#This Row],[PYs Purc Qty]] = 0,
    "",
    MAX(
        IF(
            (YEAR(tbl_orders[InvoiceDate]) &lt;= $E$2-1) *
            (tbl_orders[Facility] = tbl_targeted_CustomerList[[#This Row],[Facility]]) *
            (tbl_orders[Product] = tbl_targeted_CustomerList[[#This Row],[Products]]),
            tbl_orders[InvoiceDate]
        )
    )
)</f>
        <v/>
      </c>
      <c r="T202" s="61" t="str">
        <f>IFERROR(tbl_targeted_CustomerList[[#This Row],[2024 Allocation]]/tbl_targeted_CustomerList[[#This Row],[PYs Rec Qty]]-1,"")</f>
        <v/>
      </c>
      <c r="U202" s="61">
        <f>_xlfn.IFNA(
tbl_targeted_CustomerList[[#This Row],[2024 Allocation]]/INDEX(tbl_Territory_PlanSummary[2024 Target],MATCH(tbl_targeted_CustomerList[[#This Row],[Products]],tbl_Territory_PlanSummary[SKUs],0)),
"")</f>
        <v>7.6875768757687576E-3</v>
      </c>
      <c r="V202" s="61" t="str">
        <f>IF(
    tbl_targeted_CustomerList[[#This Row],[PYs Rec Qty]]=0,"Introduce",
    IF(tbl_targeted_CustomerList[[#This Row],[2024 Allocation]]&gt;tbl_targeted_CustomerList[[#This Row],[PYs Rec Qty]],"Grow", "Defend")
)</f>
        <v>Introduce</v>
      </c>
      <c r="W202" s="60" t="str" cm="1">
        <f t="array" ref="W20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202" s="60" t="str" cm="1">
        <f t="array" ref="X20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202" s="241" t="str" cm="1">
        <f t="array" ref="Y202">IF(
    tbl_targeted_CustomerList[[#This Row],[Rec Total Qty]] = 0,
    "",
    MAX(
        IF(
            (tbl_orders[Facility] = tbl_targeted_CustomerList[[#This Row],[Facility]]) *
            (tbl_orders[Product] = tbl_targeted_CustomerList[[#This Row],[Products]]),
            tbl_orders[InvoiceDate]
        )
    )
)</f>
        <v/>
      </c>
      <c r="Z202" s="3" t="str" cm="1">
        <f t="array" ref="Z20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202" s="106" t="str">
        <f>IFERROR(tbl_targeted_CustomerList[[#This Row],[Last Purc Date]]+
ROUND(tbl_targeted_CustomerList[[#This Row],[Last Purchase Qty]]/tbl_targeted_CustomerList[[#This Row],[My Run Rate]]*30,0),"")</f>
        <v/>
      </c>
      <c r="AB202" s="2"/>
      <c r="AC202" s="2"/>
    </row>
    <row r="203" spans="1:29" x14ac:dyDescent="0.7">
      <c r="A203" s="2" t="str">
        <f>_xlfn.IFNA(INDEX(tbl_Customers[Facility Type], MATCH(tbl_targeted_CustomerList[[#This Row],[Facility]],tbl_Customers[Facility],0)),"")</f>
        <v>Public Hospitals</v>
      </c>
      <c r="B203" s="2" t="str">
        <f>_xlfn.IFNA(INDEX(tbl_Customers[Territory], MATCH(tbl_targeted_CustomerList[[#This Row],[Facility]],tbl_Customers[Facility],0)),"")</f>
        <v>Tema - Main</v>
      </c>
      <c r="C203" s="2">
        <f>SUBTOTAL(3,tbl_targeted_CustomerList[[#This Row],[Facility]])</f>
        <v>1</v>
      </c>
      <c r="D203" s="160" t="s">
        <v>155</v>
      </c>
      <c r="E203" s="160" t="s">
        <v>102</v>
      </c>
      <c r="F203" s="3">
        <f>SUMIFS(
     tbl_orders[Purchased_Qty],
     tbl_orders[Facility],tbl_targeted_CustomerList[[#This Row],[Facility]],
     tbl_orders[Product],tbl_targeted_CustomerList[[#This Row],[Products]])</f>
        <v>50</v>
      </c>
      <c r="G203" s="3">
        <f>SUMIFS(
     tbl_orders[Qty_],
     tbl_orders[Facility],tbl_targeted_CustomerList[[#This Row],[Facility]],
     tbl_orders[Product],tbl_targeted_CustomerList[[#This Row],[Products]])</f>
        <v>50</v>
      </c>
      <c r="H203" s="3">
        <f>SUMIFS(
    tbl_orders[Purchased_Qty],
    tbl_orders[Facility], tbl_targeted_CustomerList[[#This Row],[Facility]],
    tbl_orders[Product], tbl_targeted_CustomerList[[#This Row],[Products]],
    tbl_orders[Year], "&lt;="&amp;$E$2-1
)</f>
        <v>50</v>
      </c>
      <c r="I203" s="3">
        <f>SUMIFS(
     tbl_orders[Qty_],
     tbl_orders[Facility], tbl_targeted_CustomerList[[#This Row],[Facility]],
     tbl_orders[Product],tbl_targeted_CustomerList[[#This Row],[Products]],
     tbl_orders[Year],"&lt;="&amp;$E$2-1
)</f>
        <v>50</v>
      </c>
      <c r="J203" s="60" t="str" cm="1">
        <f t="array" ref="J20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203" s="60" t="str" cm="1">
        <f t="array" ref="K20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203" s="60">
        <f>IFERROR(IF(
     tbl_targeted_CustomerList[[#This Row],[PYs Run Rate]]="-", tbl_targeted_CustomerList[[#This Row],[PYs Rec Qty]],  tbl_targeted_CustomerList[[#This Row],[My PYs Run Rate]]*$E$4
), "")</f>
        <v>50</v>
      </c>
      <c r="M203"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50</v>
      </c>
      <c r="N203" s="161">
        <v>100</v>
      </c>
      <c r="O203"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50</v>
      </c>
      <c r="P203" s="3">
        <f>SUMIFS(
     tbl_orders[Qty_],
     tbl_orders[Facility], tbl_targeted_CustomerList[[#This Row],[Facility]],
     tbl_orders[Product],tbl_targeted_CustomerList[[#This Row],[Products]],
     tbl_orders[Year],2024
)</f>
        <v>0</v>
      </c>
      <c r="Q203" s="196">
        <f>tbl_targeted_CustomerList[[#This Row],[2024 Achieved]]/tbl_targeted_CustomerList[[#This Row],[2024 Allocation]]</f>
        <v>0</v>
      </c>
      <c r="R203" s="106">
        <f>IF(tbl_targeted_CustomerList[[#This Row],[PYs Purc Qty]] = 0, "",
    _xlfn.MINIFS(tbl_orders[InvoiceDate],
        tbl_orders[Facility], tbl_targeted_CustomerList[[#This Row],[Facility]],
        tbl_orders[Product], tbl_targeted_CustomerList[[#This Row],[Products]])
)</f>
        <v>45169</v>
      </c>
      <c r="S203" s="106" cm="1">
        <f t="array" ref="S203">IF(
    tbl_targeted_CustomerList[[#This Row],[PYs Purc Qty]] = 0,
    "",
    MAX(
        IF(
            (YEAR(tbl_orders[InvoiceDate]) &lt;= $E$2-1) *
            (tbl_orders[Facility] = tbl_targeted_CustomerList[[#This Row],[Facility]]) *
            (tbl_orders[Product] = tbl_targeted_CustomerList[[#This Row],[Products]]),
            tbl_orders[InvoiceDate]
        )
    )
)</f>
        <v>45169</v>
      </c>
      <c r="T203" s="61">
        <f>IFERROR(tbl_targeted_CustomerList[[#This Row],[2024 Allocation]]/tbl_targeted_CustomerList[[#This Row],[PYs Rec Qty]]-1,"")</f>
        <v>1</v>
      </c>
      <c r="U203" s="61">
        <f>_xlfn.IFNA(
tbl_targeted_CustomerList[[#This Row],[2024 Allocation]]/INDEX(tbl_Territory_PlanSummary[2024 Target],MATCH(tbl_targeted_CustomerList[[#This Row],[Products]],tbl_Territory_PlanSummary[SKUs],0)),
"")</f>
        <v>1.1111111111111112E-2</v>
      </c>
      <c r="V203" s="61" t="str">
        <f>IF(
    tbl_targeted_CustomerList[[#This Row],[PYs Rec Qty]]=0,"Introduce",
    IF(tbl_targeted_CustomerList[[#This Row],[2024 Allocation]]&gt;tbl_targeted_CustomerList[[#This Row],[PYs Rec Qty]],"Grow", "Defend")
)</f>
        <v>Grow</v>
      </c>
      <c r="W203" s="60" t="str" cm="1">
        <f t="array" ref="W20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203" s="60" t="str" cm="1">
        <f t="array" ref="X20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203" s="241" cm="1">
        <f t="array" ref="Y203">IF(
    tbl_targeted_CustomerList[[#This Row],[Rec Total Qty]] = 0,
    "",
    MAX(
        IF(
            (tbl_orders[Facility] = tbl_targeted_CustomerList[[#This Row],[Facility]]) *
            (tbl_orders[Product] = tbl_targeted_CustomerList[[#This Row],[Products]]),
            tbl_orders[InvoiceDate]
        )
    )
)</f>
        <v>45169</v>
      </c>
      <c r="Z203" s="3" cm="1">
        <f t="array" ref="Z20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50</v>
      </c>
      <c r="AA203" s="106" t="str">
        <f>IFERROR(tbl_targeted_CustomerList[[#This Row],[Last Purc Date]]+
ROUND(tbl_targeted_CustomerList[[#This Row],[Last Purchase Qty]]/tbl_targeted_CustomerList[[#This Row],[My Run Rate]]*30,0),"")</f>
        <v/>
      </c>
      <c r="AB203" s="2"/>
      <c r="AC203" s="2"/>
    </row>
    <row r="204" spans="1:29" x14ac:dyDescent="0.7">
      <c r="A204" s="2" t="str">
        <f>_xlfn.IFNA(INDEX(tbl_Customers[Facility Type], MATCH(tbl_targeted_CustomerList[[#This Row],[Facility]],tbl_Customers[Facility],0)),"")</f>
        <v>Private Hospitals</v>
      </c>
      <c r="B204" s="2" t="str">
        <f>_xlfn.IFNA(INDEX(tbl_Customers[Territory], MATCH(tbl_targeted_CustomerList[[#This Row],[Facility]],tbl_Customers[Facility],0)),"")</f>
        <v>Cantonments_Labone</v>
      </c>
      <c r="C204" s="2">
        <f>SUBTOTAL(3,tbl_targeted_CustomerList[[#This Row],[Facility]])</f>
        <v>1</v>
      </c>
      <c r="D204" s="160" t="s">
        <v>156</v>
      </c>
      <c r="E204" s="160" t="s">
        <v>100</v>
      </c>
      <c r="F204" s="3">
        <f>SUMIFS(
     tbl_orders[Purchased_Qty],
     tbl_orders[Facility],tbl_targeted_CustomerList[[#This Row],[Facility]],
     tbl_orders[Product],tbl_targeted_CustomerList[[#This Row],[Products]])</f>
        <v>0</v>
      </c>
      <c r="G204" s="3">
        <f>SUMIFS(
     tbl_orders[Qty_],
     tbl_orders[Facility],tbl_targeted_CustomerList[[#This Row],[Facility]],
     tbl_orders[Product],tbl_targeted_CustomerList[[#This Row],[Products]])</f>
        <v>0</v>
      </c>
      <c r="H204" s="3">
        <f>SUMIFS(
    tbl_orders[Purchased_Qty],
    tbl_orders[Facility], tbl_targeted_CustomerList[[#This Row],[Facility]],
    tbl_orders[Product], tbl_targeted_CustomerList[[#This Row],[Products]],
    tbl_orders[Year], "&lt;="&amp;$E$2-1
)</f>
        <v>0</v>
      </c>
      <c r="I204" s="3">
        <f>SUMIFS(
     tbl_orders[Qty_],
     tbl_orders[Facility], tbl_targeted_CustomerList[[#This Row],[Facility]],
     tbl_orders[Product],tbl_targeted_CustomerList[[#This Row],[Products]],
     tbl_orders[Year],"&lt;="&amp;$E$2-1
)</f>
        <v>0</v>
      </c>
      <c r="J204" s="60" t="str" cm="1">
        <f t="array" ref="J20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204" s="60" t="str" cm="1">
        <f t="array" ref="K20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204" s="60" t="str">
        <f>IFERROR(IF(
     tbl_targeted_CustomerList[[#This Row],[PYs Run Rate]]="-", tbl_targeted_CustomerList[[#This Row],[PYs Rec Qty]],  tbl_targeted_CustomerList[[#This Row],[My PYs Run Rate]]*$E$4
), "")</f>
        <v/>
      </c>
      <c r="M204"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204" s="161">
        <v>100</v>
      </c>
      <c r="O204"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204" s="3">
        <f>SUMIFS(
     tbl_orders[Qty_],
     tbl_orders[Facility], tbl_targeted_CustomerList[[#This Row],[Facility]],
     tbl_orders[Product],tbl_targeted_CustomerList[[#This Row],[Products]],
     tbl_orders[Year],2024
)</f>
        <v>0</v>
      </c>
      <c r="Q204" s="196">
        <f>tbl_targeted_CustomerList[[#This Row],[2024 Achieved]]/tbl_targeted_CustomerList[[#This Row],[2024 Allocation]]</f>
        <v>0</v>
      </c>
      <c r="R204" s="106" t="str">
        <f>IF(tbl_targeted_CustomerList[[#This Row],[PYs Purc Qty]] = 0, "",
    _xlfn.MINIFS(tbl_orders[InvoiceDate],
        tbl_orders[Facility], tbl_targeted_CustomerList[[#This Row],[Facility]],
        tbl_orders[Product], tbl_targeted_CustomerList[[#This Row],[Products]])
)</f>
        <v/>
      </c>
      <c r="S204" s="106" t="str" cm="1">
        <f t="array" ref="S204">IF(
    tbl_targeted_CustomerList[[#This Row],[PYs Purc Qty]] = 0,
    "",
    MAX(
        IF(
            (YEAR(tbl_orders[InvoiceDate]) &lt;= $E$2-1) *
            (tbl_orders[Facility] = tbl_targeted_CustomerList[[#This Row],[Facility]]) *
            (tbl_orders[Product] = tbl_targeted_CustomerList[[#This Row],[Products]]),
            tbl_orders[InvoiceDate]
        )
    )
)</f>
        <v/>
      </c>
      <c r="T204" s="61" t="str">
        <f>IFERROR(tbl_targeted_CustomerList[[#This Row],[2024 Allocation]]/tbl_targeted_CustomerList[[#This Row],[PYs Rec Qty]]-1,"")</f>
        <v/>
      </c>
      <c r="U204" s="61">
        <f>_xlfn.IFNA(
tbl_targeted_CustomerList[[#This Row],[2024 Allocation]]/INDEX(tbl_Territory_PlanSummary[2024 Target],MATCH(tbl_targeted_CustomerList[[#This Row],[Products]],tbl_Territory_PlanSummary[SKUs],0)),
"")</f>
        <v>3.5612535612535613E-2</v>
      </c>
      <c r="V204" s="61" t="str">
        <f>IF(
    tbl_targeted_CustomerList[[#This Row],[PYs Rec Qty]]=0,"Introduce",
    IF(tbl_targeted_CustomerList[[#This Row],[2024 Allocation]]&gt;tbl_targeted_CustomerList[[#This Row],[PYs Rec Qty]],"Grow", "Defend")
)</f>
        <v>Introduce</v>
      </c>
      <c r="W204" s="60" t="str" cm="1">
        <f t="array" ref="W20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204" s="60" t="str" cm="1">
        <f t="array" ref="X20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204" s="241" t="str" cm="1">
        <f t="array" ref="Y204">IF(
    tbl_targeted_CustomerList[[#This Row],[Rec Total Qty]] = 0,
    "",
    MAX(
        IF(
            (tbl_orders[Facility] = tbl_targeted_CustomerList[[#This Row],[Facility]]) *
            (tbl_orders[Product] = tbl_targeted_CustomerList[[#This Row],[Products]]),
            tbl_orders[InvoiceDate]
        )
    )
)</f>
        <v/>
      </c>
      <c r="Z204" s="3" t="str" cm="1">
        <f t="array" ref="Z20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204" s="106" t="str">
        <f>IFERROR(tbl_targeted_CustomerList[[#This Row],[Last Purc Date]]+
ROUND(tbl_targeted_CustomerList[[#This Row],[Last Purchase Qty]]/tbl_targeted_CustomerList[[#This Row],[My Run Rate]]*30,0),"")</f>
        <v/>
      </c>
      <c r="AB204" s="2"/>
      <c r="AC204" s="2"/>
    </row>
    <row r="205" spans="1:29" x14ac:dyDescent="0.7">
      <c r="A205" s="2" t="str">
        <f>_xlfn.IFNA(INDEX(tbl_Customers[Facility Type], MATCH(tbl_targeted_CustomerList[[#This Row],[Facility]],tbl_Customers[Facility],0)),"")</f>
        <v>Private Hospitals</v>
      </c>
      <c r="B205" s="2" t="str">
        <f>_xlfn.IFNA(INDEX(tbl_Customers[Territory], MATCH(tbl_targeted_CustomerList[[#This Row],[Facility]],tbl_Customers[Facility],0)),"")</f>
        <v>Cantonments_Labone</v>
      </c>
      <c r="C205" s="2">
        <f>SUBTOTAL(3,tbl_targeted_CustomerList[[#This Row],[Facility]])</f>
        <v>1</v>
      </c>
      <c r="D205" s="160" t="s">
        <v>156</v>
      </c>
      <c r="E205" s="160" t="s">
        <v>101</v>
      </c>
      <c r="F205" s="3">
        <f>SUMIFS(
     tbl_orders[Purchased_Qty],
     tbl_orders[Facility],tbl_targeted_CustomerList[[#This Row],[Facility]],
     tbl_orders[Product],tbl_targeted_CustomerList[[#This Row],[Products]])</f>
        <v>0</v>
      </c>
      <c r="G205" s="3">
        <f>SUMIFS(
     tbl_orders[Qty_],
     tbl_orders[Facility],tbl_targeted_CustomerList[[#This Row],[Facility]],
     tbl_orders[Product],tbl_targeted_CustomerList[[#This Row],[Products]])</f>
        <v>0</v>
      </c>
      <c r="H205" s="3">
        <f>SUMIFS(
    tbl_orders[Purchased_Qty],
    tbl_orders[Facility], tbl_targeted_CustomerList[[#This Row],[Facility]],
    tbl_orders[Product], tbl_targeted_CustomerList[[#This Row],[Products]],
    tbl_orders[Year], "&lt;="&amp;$E$2-1
)</f>
        <v>0</v>
      </c>
      <c r="I205" s="3">
        <f>SUMIFS(
     tbl_orders[Qty_],
     tbl_orders[Facility], tbl_targeted_CustomerList[[#This Row],[Facility]],
     tbl_orders[Product],tbl_targeted_CustomerList[[#This Row],[Products]],
     tbl_orders[Year],"&lt;="&amp;$E$2-1
)</f>
        <v>0</v>
      </c>
      <c r="J205" s="60" t="str" cm="1">
        <f t="array" ref="J20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205" s="60" t="str" cm="1">
        <f t="array" ref="K20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205" s="60" t="str">
        <f>IFERROR(IF(
     tbl_targeted_CustomerList[[#This Row],[PYs Run Rate]]="-", tbl_targeted_CustomerList[[#This Row],[PYs Rec Qty]],  tbl_targeted_CustomerList[[#This Row],[My PYs Run Rate]]*$E$4
), "")</f>
        <v/>
      </c>
      <c r="M205"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205" s="161">
        <v>100</v>
      </c>
      <c r="O205"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205" s="3">
        <f>SUMIFS(
     tbl_orders[Qty_],
     tbl_orders[Facility], tbl_targeted_CustomerList[[#This Row],[Facility]],
     tbl_orders[Product],tbl_targeted_CustomerList[[#This Row],[Products]],
     tbl_orders[Year],2024
)</f>
        <v>0</v>
      </c>
      <c r="Q205" s="196">
        <f>tbl_targeted_CustomerList[[#This Row],[2024 Achieved]]/tbl_targeted_CustomerList[[#This Row],[2024 Allocation]]</f>
        <v>0</v>
      </c>
      <c r="R205" s="106" t="str">
        <f>IF(tbl_targeted_CustomerList[[#This Row],[PYs Purc Qty]] = 0, "",
    _xlfn.MINIFS(tbl_orders[InvoiceDate],
        tbl_orders[Facility], tbl_targeted_CustomerList[[#This Row],[Facility]],
        tbl_orders[Product], tbl_targeted_CustomerList[[#This Row],[Products]])
)</f>
        <v/>
      </c>
      <c r="S205" s="106" t="str" cm="1">
        <f t="array" ref="S205">IF(
    tbl_targeted_CustomerList[[#This Row],[PYs Purc Qty]] = 0,
    "",
    MAX(
        IF(
            (YEAR(tbl_orders[InvoiceDate]) &lt;= $E$2-1) *
            (tbl_orders[Facility] = tbl_targeted_CustomerList[[#This Row],[Facility]]) *
            (tbl_orders[Product] = tbl_targeted_CustomerList[[#This Row],[Products]]),
            tbl_orders[InvoiceDate]
        )
    )
)</f>
        <v/>
      </c>
      <c r="T205" s="61" t="str">
        <f>IFERROR(tbl_targeted_CustomerList[[#This Row],[2024 Allocation]]/tbl_targeted_CustomerList[[#This Row],[PYs Rec Qty]]-1,"")</f>
        <v/>
      </c>
      <c r="U205" s="61">
        <f>_xlfn.IFNA(
tbl_targeted_CustomerList[[#This Row],[2024 Allocation]]/INDEX(tbl_Territory_PlanSummary[2024 Target],MATCH(tbl_targeted_CustomerList[[#This Row],[Products]],tbl_Territory_PlanSummary[SKUs],0)),
"")</f>
        <v>1.5375153751537515E-2</v>
      </c>
      <c r="V205" s="61" t="str">
        <f>IF(
    tbl_targeted_CustomerList[[#This Row],[PYs Rec Qty]]=0,"Introduce",
    IF(tbl_targeted_CustomerList[[#This Row],[2024 Allocation]]&gt;tbl_targeted_CustomerList[[#This Row],[PYs Rec Qty]],"Grow", "Defend")
)</f>
        <v>Introduce</v>
      </c>
      <c r="W205" s="60" t="str" cm="1">
        <f t="array" ref="W20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205" s="60" t="str" cm="1">
        <f t="array" ref="X20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205" s="241" t="str" cm="1">
        <f t="array" ref="Y205">IF(
    tbl_targeted_CustomerList[[#This Row],[Rec Total Qty]] = 0,
    "",
    MAX(
        IF(
            (tbl_orders[Facility] = tbl_targeted_CustomerList[[#This Row],[Facility]]) *
            (tbl_orders[Product] = tbl_targeted_CustomerList[[#This Row],[Products]]),
            tbl_orders[InvoiceDate]
        )
    )
)</f>
        <v/>
      </c>
      <c r="Z205" s="3" t="str" cm="1">
        <f t="array" ref="Z20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205" s="106" t="str">
        <f>IFERROR(tbl_targeted_CustomerList[[#This Row],[Last Purc Date]]+
ROUND(tbl_targeted_CustomerList[[#This Row],[Last Purchase Qty]]/tbl_targeted_CustomerList[[#This Row],[My Run Rate]]*30,0),"")</f>
        <v/>
      </c>
      <c r="AB205" s="2"/>
      <c r="AC205" s="2"/>
    </row>
    <row r="206" spans="1:29" x14ac:dyDescent="0.7">
      <c r="A206" s="2" t="str">
        <f>_xlfn.IFNA(INDEX(tbl_Customers[Facility Type], MATCH(tbl_targeted_CustomerList[[#This Row],[Facility]],tbl_Customers[Facility],0)),"")</f>
        <v>Private Hospitals</v>
      </c>
      <c r="B206" s="2" t="str">
        <f>_xlfn.IFNA(INDEX(tbl_Customers[Territory], MATCH(tbl_targeted_CustomerList[[#This Row],[Facility]],tbl_Customers[Facility],0)),"")</f>
        <v>Cantonments_Labone</v>
      </c>
      <c r="C206" s="2">
        <f>SUBTOTAL(3,tbl_targeted_CustomerList[[#This Row],[Facility]])</f>
        <v>1</v>
      </c>
      <c r="D206" s="160" t="s">
        <v>156</v>
      </c>
      <c r="E206" s="160" t="s">
        <v>102</v>
      </c>
      <c r="F206" s="3">
        <f>SUMIFS(
     tbl_orders[Purchased_Qty],
     tbl_orders[Facility],tbl_targeted_CustomerList[[#This Row],[Facility]],
     tbl_orders[Product],tbl_targeted_CustomerList[[#This Row],[Products]])</f>
        <v>80</v>
      </c>
      <c r="G206" s="3">
        <f>SUMIFS(
     tbl_orders[Qty_],
     tbl_orders[Facility],tbl_targeted_CustomerList[[#This Row],[Facility]],
     tbl_orders[Product],tbl_targeted_CustomerList[[#This Row],[Products]])</f>
        <v>80</v>
      </c>
      <c r="H206" s="3">
        <f>SUMIFS(
    tbl_orders[Purchased_Qty],
    tbl_orders[Facility], tbl_targeted_CustomerList[[#This Row],[Facility]],
    tbl_orders[Product], tbl_targeted_CustomerList[[#This Row],[Products]],
    tbl_orders[Year], "&lt;="&amp;$E$2-1
)</f>
        <v>80</v>
      </c>
      <c r="I206" s="3">
        <f>SUMIFS(
     tbl_orders[Qty_],
     tbl_orders[Facility], tbl_targeted_CustomerList[[#This Row],[Facility]],
     tbl_orders[Product],tbl_targeted_CustomerList[[#This Row],[Products]],
     tbl_orders[Year],"&lt;="&amp;$E$2-1
)</f>
        <v>80</v>
      </c>
      <c r="J206" s="60" t="str" cm="1">
        <f t="array" ref="J20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206" s="60" t="str" cm="1">
        <f t="array" ref="K20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206" s="60">
        <f>IFERROR(IF(
     tbl_targeted_CustomerList[[#This Row],[PYs Run Rate]]="-", tbl_targeted_CustomerList[[#This Row],[PYs Rec Qty]],  tbl_targeted_CustomerList[[#This Row],[My PYs Run Rate]]*$E$4
), "")</f>
        <v>80</v>
      </c>
      <c r="M206"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80</v>
      </c>
      <c r="N206" s="161">
        <v>200</v>
      </c>
      <c r="O206"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80</v>
      </c>
      <c r="P206" s="3">
        <f>SUMIFS(
     tbl_orders[Qty_],
     tbl_orders[Facility], tbl_targeted_CustomerList[[#This Row],[Facility]],
     tbl_orders[Product],tbl_targeted_CustomerList[[#This Row],[Products]],
     tbl_orders[Year],2024
)</f>
        <v>0</v>
      </c>
      <c r="Q206" s="196">
        <f>tbl_targeted_CustomerList[[#This Row],[2024 Achieved]]/tbl_targeted_CustomerList[[#This Row],[2024 Allocation]]</f>
        <v>0</v>
      </c>
      <c r="R206" s="106">
        <f>IF(tbl_targeted_CustomerList[[#This Row],[PYs Purc Qty]] = 0, "",
    _xlfn.MINIFS(tbl_orders[InvoiceDate],
        tbl_orders[Facility], tbl_targeted_CustomerList[[#This Row],[Facility]],
        tbl_orders[Product], tbl_targeted_CustomerList[[#This Row],[Products]])
)</f>
        <v>45251</v>
      </c>
      <c r="S206" s="106" cm="1">
        <f t="array" ref="S206">IF(
    tbl_targeted_CustomerList[[#This Row],[PYs Purc Qty]] = 0,
    "",
    MAX(
        IF(
            (YEAR(tbl_orders[InvoiceDate]) &lt;= $E$2-1) *
            (tbl_orders[Facility] = tbl_targeted_CustomerList[[#This Row],[Facility]]) *
            (tbl_orders[Product] = tbl_targeted_CustomerList[[#This Row],[Products]]),
            tbl_orders[InvoiceDate]
        )
    )
)</f>
        <v>45251</v>
      </c>
      <c r="T206" s="61">
        <f>IFERROR(tbl_targeted_CustomerList[[#This Row],[2024 Allocation]]/tbl_targeted_CustomerList[[#This Row],[PYs Rec Qty]]-1,"")</f>
        <v>1.5</v>
      </c>
      <c r="U206" s="61">
        <f>_xlfn.IFNA(
tbl_targeted_CustomerList[[#This Row],[2024 Allocation]]/INDEX(tbl_Territory_PlanSummary[2024 Target],MATCH(tbl_targeted_CustomerList[[#This Row],[Products]],tbl_Territory_PlanSummary[SKUs],0)),
"")</f>
        <v>2.2222222222222223E-2</v>
      </c>
      <c r="V206" s="61" t="str">
        <f>IF(
    tbl_targeted_CustomerList[[#This Row],[PYs Rec Qty]]=0,"Introduce",
    IF(tbl_targeted_CustomerList[[#This Row],[2024 Allocation]]&gt;tbl_targeted_CustomerList[[#This Row],[PYs Rec Qty]],"Grow", "Defend")
)</f>
        <v>Grow</v>
      </c>
      <c r="W206" s="60" t="str" cm="1">
        <f t="array" ref="W20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206" s="60" t="str" cm="1">
        <f t="array" ref="X20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206" s="241" cm="1">
        <f t="array" ref="Y206">IF(
    tbl_targeted_CustomerList[[#This Row],[Rec Total Qty]] = 0,
    "",
    MAX(
        IF(
            (tbl_orders[Facility] = tbl_targeted_CustomerList[[#This Row],[Facility]]) *
            (tbl_orders[Product] = tbl_targeted_CustomerList[[#This Row],[Products]]),
            tbl_orders[InvoiceDate]
        )
    )
)</f>
        <v>45251</v>
      </c>
      <c r="Z206" s="3" cm="1">
        <f t="array" ref="Z20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80</v>
      </c>
      <c r="AA206" s="106" t="str">
        <f>IFERROR(tbl_targeted_CustomerList[[#This Row],[Last Purc Date]]+
ROUND(tbl_targeted_CustomerList[[#This Row],[Last Purchase Qty]]/tbl_targeted_CustomerList[[#This Row],[My Run Rate]]*30,0),"")</f>
        <v/>
      </c>
      <c r="AB206" s="2"/>
      <c r="AC206" s="2"/>
    </row>
    <row r="207" spans="1:29" x14ac:dyDescent="0.7">
      <c r="A207" s="2" t="str">
        <f>_xlfn.IFNA(INDEX(tbl_Customers[Facility Type], MATCH(tbl_targeted_CustomerList[[#This Row],[Facility]],tbl_Customers[Facility],0)),"")</f>
        <v>Retail Pharmacies</v>
      </c>
      <c r="B207" s="2" t="str">
        <f>_xlfn.IFNA(INDEX(tbl_Customers[Territory], MATCH(tbl_targeted_CustomerList[[#This Row],[Facility]],tbl_Customers[Facility],0)),"")</f>
        <v>_Out Station</v>
      </c>
      <c r="C207" s="2">
        <f>SUBTOTAL(3,tbl_targeted_CustomerList[[#This Row],[Facility]])</f>
        <v>1</v>
      </c>
      <c r="D207" s="160" t="s">
        <v>192</v>
      </c>
      <c r="E207" s="160" t="s">
        <v>36</v>
      </c>
      <c r="F207" s="3">
        <f>SUMIFS(
     tbl_orders[Purchased_Qty],
     tbl_orders[Facility],tbl_targeted_CustomerList[[#This Row],[Facility]],
     tbl_orders[Product],tbl_targeted_CustomerList[[#This Row],[Products]])</f>
        <v>10</v>
      </c>
      <c r="G207" s="3">
        <f>SUMIFS(
     tbl_orders[Qty_],
     tbl_orders[Facility],tbl_targeted_CustomerList[[#This Row],[Facility]],
     tbl_orders[Product],tbl_targeted_CustomerList[[#This Row],[Products]])</f>
        <v>10</v>
      </c>
      <c r="H207" s="3">
        <f>SUMIFS(
    tbl_orders[Purchased_Qty],
    tbl_orders[Facility], tbl_targeted_CustomerList[[#This Row],[Facility]],
    tbl_orders[Product], tbl_targeted_CustomerList[[#This Row],[Products]],
    tbl_orders[Year], "&lt;="&amp;$E$2-1
)</f>
        <v>10</v>
      </c>
      <c r="I207" s="3">
        <f>SUMIFS(
     tbl_orders[Qty_],
     tbl_orders[Facility], tbl_targeted_CustomerList[[#This Row],[Facility]],
     tbl_orders[Product],tbl_targeted_CustomerList[[#This Row],[Products]],
     tbl_orders[Year],"&lt;="&amp;$E$2-1
)</f>
        <v>10</v>
      </c>
      <c r="J207" s="60" t="str" cm="1">
        <f t="array" ref="J20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207" s="60" t="str" cm="1">
        <f t="array" ref="K20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207" s="60">
        <f>IFERROR(IF(
     tbl_targeted_CustomerList[[#This Row],[PYs Run Rate]]="-", tbl_targeted_CustomerList[[#This Row],[PYs Rec Qty]],  tbl_targeted_CustomerList[[#This Row],[My PYs Run Rate]]*$E$4
), "")</f>
        <v>10</v>
      </c>
      <c r="M207"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v>
      </c>
      <c r="N207" s="161">
        <v>30</v>
      </c>
      <c r="O207"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v>
      </c>
      <c r="P207" s="3">
        <f>SUMIFS(
     tbl_orders[Qty_],
     tbl_orders[Facility], tbl_targeted_CustomerList[[#This Row],[Facility]],
     tbl_orders[Product],tbl_targeted_CustomerList[[#This Row],[Products]],
     tbl_orders[Year],2024
)</f>
        <v>0</v>
      </c>
      <c r="Q207" s="196">
        <f>tbl_targeted_CustomerList[[#This Row],[2024 Achieved]]/tbl_targeted_CustomerList[[#This Row],[2024 Allocation]]</f>
        <v>0</v>
      </c>
      <c r="R207" s="106">
        <f>IF(tbl_targeted_CustomerList[[#This Row],[PYs Purc Qty]] = 0, "",
    _xlfn.MINIFS(tbl_orders[InvoiceDate],
        tbl_orders[Facility], tbl_targeted_CustomerList[[#This Row],[Facility]],
        tbl_orders[Product], tbl_targeted_CustomerList[[#This Row],[Products]])
)</f>
        <v>45176</v>
      </c>
      <c r="S207" s="106" cm="1">
        <f t="array" ref="S207">IF(
    tbl_targeted_CustomerList[[#This Row],[PYs Purc Qty]] = 0,
    "",
    MAX(
        IF(
            (YEAR(tbl_orders[InvoiceDate]) &lt;= $E$2-1) *
            (tbl_orders[Facility] = tbl_targeted_CustomerList[[#This Row],[Facility]]) *
            (tbl_orders[Product] = tbl_targeted_CustomerList[[#This Row],[Products]]),
            tbl_orders[InvoiceDate]
        )
    )
)</f>
        <v>45176</v>
      </c>
      <c r="T207" s="61">
        <f>IFERROR(tbl_targeted_CustomerList[[#This Row],[2024 Allocation]]/tbl_targeted_CustomerList[[#This Row],[PYs Rec Qty]]-1,"")</f>
        <v>2</v>
      </c>
      <c r="U207" s="61">
        <f>_xlfn.IFNA(
tbl_targeted_CustomerList[[#This Row],[2024 Allocation]]/INDEX(tbl_Territory_PlanSummary[2024 Target],MATCH(tbl_targeted_CustomerList[[#This Row],[Products]],tbl_Territory_PlanSummary[SKUs],0)),
"")</f>
        <v>4.5454545454545452E-3</v>
      </c>
      <c r="V207" s="61" t="str">
        <f>IF(
    tbl_targeted_CustomerList[[#This Row],[PYs Rec Qty]]=0,"Introduce",
    IF(tbl_targeted_CustomerList[[#This Row],[2024 Allocation]]&gt;tbl_targeted_CustomerList[[#This Row],[PYs Rec Qty]],"Grow", "Defend")
)</f>
        <v>Grow</v>
      </c>
      <c r="W207" s="60" t="str" cm="1">
        <f t="array" ref="W20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207" s="60" t="str" cm="1">
        <f t="array" ref="X20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207" s="241" cm="1">
        <f t="array" ref="Y207">IF(
    tbl_targeted_CustomerList[[#This Row],[Rec Total Qty]] = 0,
    "",
    MAX(
        IF(
            (tbl_orders[Facility] = tbl_targeted_CustomerList[[#This Row],[Facility]]) *
            (tbl_orders[Product] = tbl_targeted_CustomerList[[#This Row],[Products]]),
            tbl_orders[InvoiceDate]
        )
    )
)</f>
        <v>45176</v>
      </c>
      <c r="Z207" s="3" cm="1">
        <f t="array" ref="Z20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207" s="106" t="str">
        <f>IFERROR(tbl_targeted_CustomerList[[#This Row],[Last Purc Date]]+
ROUND(tbl_targeted_CustomerList[[#This Row],[Last Purchase Qty]]/tbl_targeted_CustomerList[[#This Row],[My Run Rate]]*30,0),"")</f>
        <v/>
      </c>
      <c r="AB207" s="2"/>
      <c r="AC207" s="2"/>
    </row>
    <row r="208" spans="1:29" x14ac:dyDescent="0.7">
      <c r="A208" s="2" t="str">
        <f>_xlfn.IFNA(INDEX(tbl_Customers[Facility Type], MATCH(tbl_targeted_CustomerList[[#This Row],[Facility]],tbl_Customers[Facility],0)),"")</f>
        <v>Retail Pharmacies</v>
      </c>
      <c r="B208" s="2" t="str">
        <f>_xlfn.IFNA(INDEX(tbl_Customers[Territory], MATCH(tbl_targeted_CustomerList[[#This Row],[Facility]],tbl_Customers[Facility],0)),"")</f>
        <v>_Out Station</v>
      </c>
      <c r="C208" s="2">
        <f>SUBTOTAL(3,tbl_targeted_CustomerList[[#This Row],[Facility]])</f>
        <v>1</v>
      </c>
      <c r="D208" s="160" t="s">
        <v>192</v>
      </c>
      <c r="E208" s="160" t="s">
        <v>100</v>
      </c>
      <c r="F208" s="3">
        <f>SUMIFS(
     tbl_orders[Purchased_Qty],
     tbl_orders[Facility],tbl_targeted_CustomerList[[#This Row],[Facility]],
     tbl_orders[Product],tbl_targeted_CustomerList[[#This Row],[Products]])</f>
        <v>5</v>
      </c>
      <c r="G208" s="3">
        <f>SUMIFS(
     tbl_orders[Qty_],
     tbl_orders[Facility],tbl_targeted_CustomerList[[#This Row],[Facility]],
     tbl_orders[Product],tbl_targeted_CustomerList[[#This Row],[Products]])</f>
        <v>5</v>
      </c>
      <c r="H208" s="3">
        <f>SUMIFS(
    tbl_orders[Purchased_Qty],
    tbl_orders[Facility], tbl_targeted_CustomerList[[#This Row],[Facility]],
    tbl_orders[Product], tbl_targeted_CustomerList[[#This Row],[Products]],
    tbl_orders[Year], "&lt;="&amp;$E$2-1
)</f>
        <v>5</v>
      </c>
      <c r="I208" s="3">
        <f>SUMIFS(
     tbl_orders[Qty_],
     tbl_orders[Facility], tbl_targeted_CustomerList[[#This Row],[Facility]],
     tbl_orders[Product],tbl_targeted_CustomerList[[#This Row],[Products]],
     tbl_orders[Year],"&lt;="&amp;$E$2-1
)</f>
        <v>5</v>
      </c>
      <c r="J208" s="60" t="str" cm="1">
        <f t="array" ref="J20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208" s="60" t="str" cm="1">
        <f t="array" ref="K20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208" s="60">
        <f>IFERROR(IF(
     tbl_targeted_CustomerList[[#This Row],[PYs Run Rate]]="-", tbl_targeted_CustomerList[[#This Row],[PYs Rec Qty]],  tbl_targeted_CustomerList[[#This Row],[My PYs Run Rate]]*$E$4
), "")</f>
        <v>5</v>
      </c>
      <c r="M208"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v>
      </c>
      <c r="N208" s="161">
        <v>10</v>
      </c>
      <c r="O208"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v>
      </c>
      <c r="P208" s="3">
        <f>SUMIFS(
     tbl_orders[Qty_],
     tbl_orders[Facility], tbl_targeted_CustomerList[[#This Row],[Facility]],
     tbl_orders[Product],tbl_targeted_CustomerList[[#This Row],[Products]],
     tbl_orders[Year],2024
)</f>
        <v>0</v>
      </c>
      <c r="Q208" s="196">
        <f>tbl_targeted_CustomerList[[#This Row],[2024 Achieved]]/tbl_targeted_CustomerList[[#This Row],[2024 Allocation]]</f>
        <v>0</v>
      </c>
      <c r="R208" s="106">
        <f>IF(tbl_targeted_CustomerList[[#This Row],[PYs Purc Qty]] = 0, "",
    _xlfn.MINIFS(tbl_orders[InvoiceDate],
        tbl_orders[Facility], tbl_targeted_CustomerList[[#This Row],[Facility]],
        tbl_orders[Product], tbl_targeted_CustomerList[[#This Row],[Products]])
)</f>
        <v>45176</v>
      </c>
      <c r="S208" s="106" cm="1">
        <f t="array" ref="S208">IF(
    tbl_targeted_CustomerList[[#This Row],[PYs Purc Qty]] = 0,
    "",
    MAX(
        IF(
            (YEAR(tbl_orders[InvoiceDate]) &lt;= $E$2-1) *
            (tbl_orders[Facility] = tbl_targeted_CustomerList[[#This Row],[Facility]]) *
            (tbl_orders[Product] = tbl_targeted_CustomerList[[#This Row],[Products]]),
            tbl_orders[InvoiceDate]
        )
    )
)</f>
        <v>45176</v>
      </c>
      <c r="T208" s="61">
        <f>IFERROR(tbl_targeted_CustomerList[[#This Row],[2024 Allocation]]/tbl_targeted_CustomerList[[#This Row],[PYs Rec Qty]]-1,"")</f>
        <v>1</v>
      </c>
      <c r="U208" s="61">
        <f>_xlfn.IFNA(
tbl_targeted_CustomerList[[#This Row],[2024 Allocation]]/INDEX(tbl_Territory_PlanSummary[2024 Target],MATCH(tbl_targeted_CustomerList[[#This Row],[Products]],tbl_Territory_PlanSummary[SKUs],0)),
"")</f>
        <v>3.5612535612535613E-3</v>
      </c>
      <c r="V208" s="61" t="str">
        <f>IF(
    tbl_targeted_CustomerList[[#This Row],[PYs Rec Qty]]=0,"Introduce",
    IF(tbl_targeted_CustomerList[[#This Row],[2024 Allocation]]&gt;tbl_targeted_CustomerList[[#This Row],[PYs Rec Qty]],"Grow", "Defend")
)</f>
        <v>Grow</v>
      </c>
      <c r="W208" s="60" t="str" cm="1">
        <f t="array" ref="W20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208" s="60" t="str" cm="1">
        <f t="array" ref="X20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208" s="241" cm="1">
        <f t="array" ref="Y208">IF(
    tbl_targeted_CustomerList[[#This Row],[Rec Total Qty]] = 0,
    "",
    MAX(
        IF(
            (tbl_orders[Facility] = tbl_targeted_CustomerList[[#This Row],[Facility]]) *
            (tbl_orders[Product] = tbl_targeted_CustomerList[[#This Row],[Products]]),
            tbl_orders[InvoiceDate]
        )
    )
)</f>
        <v>45176</v>
      </c>
      <c r="Z208" s="3" cm="1">
        <f t="array" ref="Z20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208" s="106" t="str">
        <f>IFERROR(tbl_targeted_CustomerList[[#This Row],[Last Purc Date]]+
ROUND(tbl_targeted_CustomerList[[#This Row],[Last Purchase Qty]]/tbl_targeted_CustomerList[[#This Row],[My Run Rate]]*30,0),"")</f>
        <v/>
      </c>
      <c r="AB208" s="2"/>
      <c r="AC208" s="2"/>
    </row>
    <row r="209" spans="1:29" x14ac:dyDescent="0.7">
      <c r="A209" s="2" t="str">
        <f>_xlfn.IFNA(INDEX(tbl_Customers[Facility Type], MATCH(tbl_targeted_CustomerList[[#This Row],[Facility]],tbl_Customers[Facility],0)),"")</f>
        <v>Retail Pharmacies</v>
      </c>
      <c r="B209" s="2" t="str">
        <f>_xlfn.IFNA(INDEX(tbl_Customers[Territory], MATCH(tbl_targeted_CustomerList[[#This Row],[Facility]],tbl_Customers[Facility],0)),"")</f>
        <v>_Out Station</v>
      </c>
      <c r="C209" s="2">
        <f>SUBTOTAL(3,tbl_targeted_CustomerList[[#This Row],[Facility]])</f>
        <v>1</v>
      </c>
      <c r="D209" s="160" t="s">
        <v>192</v>
      </c>
      <c r="E209" s="160" t="s">
        <v>101</v>
      </c>
      <c r="F209" s="3">
        <f>SUMIFS(
     tbl_orders[Purchased_Qty],
     tbl_orders[Facility],tbl_targeted_CustomerList[[#This Row],[Facility]],
     tbl_orders[Product],tbl_targeted_CustomerList[[#This Row],[Products]])</f>
        <v>10</v>
      </c>
      <c r="G209" s="3">
        <f>SUMIFS(
     tbl_orders[Qty_],
     tbl_orders[Facility],tbl_targeted_CustomerList[[#This Row],[Facility]],
     tbl_orders[Product],tbl_targeted_CustomerList[[#This Row],[Products]])</f>
        <v>10</v>
      </c>
      <c r="H209" s="3">
        <f>SUMIFS(
    tbl_orders[Purchased_Qty],
    tbl_orders[Facility], tbl_targeted_CustomerList[[#This Row],[Facility]],
    tbl_orders[Product], tbl_targeted_CustomerList[[#This Row],[Products]],
    tbl_orders[Year], "&lt;="&amp;$E$2-1
)</f>
        <v>10</v>
      </c>
      <c r="I209" s="3">
        <f>SUMIFS(
     tbl_orders[Qty_],
     tbl_orders[Facility], tbl_targeted_CustomerList[[#This Row],[Facility]],
     tbl_orders[Product],tbl_targeted_CustomerList[[#This Row],[Products]],
     tbl_orders[Year],"&lt;="&amp;$E$2-1
)</f>
        <v>10</v>
      </c>
      <c r="J209" s="60" t="str" cm="1">
        <f t="array" ref="J20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209" s="60" t="str" cm="1">
        <f t="array" ref="K20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209" s="60">
        <f>IFERROR(IF(
     tbl_targeted_CustomerList[[#This Row],[PYs Run Rate]]="-", tbl_targeted_CustomerList[[#This Row],[PYs Rec Qty]],  tbl_targeted_CustomerList[[#This Row],[My PYs Run Rate]]*$E$4
), "")</f>
        <v>10</v>
      </c>
      <c r="M209"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10</v>
      </c>
      <c r="N209" s="161">
        <v>20</v>
      </c>
      <c r="O209"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10</v>
      </c>
      <c r="P209" s="3">
        <f>SUMIFS(
     tbl_orders[Qty_],
     tbl_orders[Facility], tbl_targeted_CustomerList[[#This Row],[Facility]],
     tbl_orders[Product],tbl_targeted_CustomerList[[#This Row],[Products]],
     tbl_orders[Year],2024
)</f>
        <v>0</v>
      </c>
      <c r="Q209" s="196">
        <f>tbl_targeted_CustomerList[[#This Row],[2024 Achieved]]/tbl_targeted_CustomerList[[#This Row],[2024 Allocation]]</f>
        <v>0</v>
      </c>
      <c r="R209" s="106">
        <f>IF(tbl_targeted_CustomerList[[#This Row],[PYs Purc Qty]] = 0, "",
    _xlfn.MINIFS(tbl_orders[InvoiceDate],
        tbl_orders[Facility], tbl_targeted_CustomerList[[#This Row],[Facility]],
        tbl_orders[Product], tbl_targeted_CustomerList[[#This Row],[Products]])
)</f>
        <v>45176</v>
      </c>
      <c r="S209" s="106" cm="1">
        <f t="array" ref="S209">IF(
    tbl_targeted_CustomerList[[#This Row],[PYs Purc Qty]] = 0,
    "",
    MAX(
        IF(
            (YEAR(tbl_orders[InvoiceDate]) &lt;= $E$2-1) *
            (tbl_orders[Facility] = tbl_targeted_CustomerList[[#This Row],[Facility]]) *
            (tbl_orders[Product] = tbl_targeted_CustomerList[[#This Row],[Products]]),
            tbl_orders[InvoiceDate]
        )
    )
)</f>
        <v>45176</v>
      </c>
      <c r="T209" s="61">
        <f>IFERROR(tbl_targeted_CustomerList[[#This Row],[2024 Allocation]]/tbl_targeted_CustomerList[[#This Row],[PYs Rec Qty]]-1,"")</f>
        <v>1</v>
      </c>
      <c r="U209" s="61">
        <f>_xlfn.IFNA(
tbl_targeted_CustomerList[[#This Row],[2024 Allocation]]/INDEX(tbl_Territory_PlanSummary[2024 Target],MATCH(tbl_targeted_CustomerList[[#This Row],[Products]],tbl_Territory_PlanSummary[SKUs],0)),
"")</f>
        <v>3.0750307503075031E-3</v>
      </c>
      <c r="V209" s="61" t="str">
        <f>IF(
    tbl_targeted_CustomerList[[#This Row],[PYs Rec Qty]]=0,"Introduce",
    IF(tbl_targeted_CustomerList[[#This Row],[2024 Allocation]]&gt;tbl_targeted_CustomerList[[#This Row],[PYs Rec Qty]],"Grow", "Defend")
)</f>
        <v>Grow</v>
      </c>
      <c r="W209" s="60" t="str" cm="1">
        <f t="array" ref="W20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209" s="60" t="str" cm="1">
        <f t="array" ref="X20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209" s="241" cm="1">
        <f t="array" ref="Y209">IF(
    tbl_targeted_CustomerList[[#This Row],[Rec Total Qty]] = 0,
    "",
    MAX(
        IF(
            (tbl_orders[Facility] = tbl_targeted_CustomerList[[#This Row],[Facility]]) *
            (tbl_orders[Product] = tbl_targeted_CustomerList[[#This Row],[Products]]),
            tbl_orders[InvoiceDate]
        )
    )
)</f>
        <v>45176</v>
      </c>
      <c r="Z209" s="3" cm="1">
        <f t="array" ref="Z20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10</v>
      </c>
      <c r="AA209" s="106" t="str">
        <f>IFERROR(tbl_targeted_CustomerList[[#This Row],[Last Purc Date]]+
ROUND(tbl_targeted_CustomerList[[#This Row],[Last Purchase Qty]]/tbl_targeted_CustomerList[[#This Row],[My Run Rate]]*30,0),"")</f>
        <v/>
      </c>
      <c r="AB209" s="2"/>
      <c r="AC209" s="2"/>
    </row>
    <row r="210" spans="1:29" x14ac:dyDescent="0.7">
      <c r="A210" s="2" t="str">
        <f>_xlfn.IFNA(INDEX(tbl_Customers[Facility Type], MATCH(tbl_targeted_CustomerList[[#This Row],[Facility]],tbl_Customers[Facility],0)),"")</f>
        <v>Public Hospitals</v>
      </c>
      <c r="B210" s="2" t="str">
        <f>_xlfn.IFNA(INDEX(tbl_Customers[Territory], MATCH(tbl_targeted_CustomerList[[#This Row],[Facility]],tbl_Customers[Facility],0)),"")</f>
        <v>Spintex_Sakumono</v>
      </c>
      <c r="C210" s="2">
        <f>SUBTOTAL(3,tbl_targeted_CustomerList[[#This Row],[Facility]])</f>
        <v>1</v>
      </c>
      <c r="D210" s="160" t="s">
        <v>157</v>
      </c>
      <c r="E210" s="160" t="s">
        <v>102</v>
      </c>
      <c r="F210" s="3">
        <f>SUMIFS(
     tbl_orders[Purchased_Qty],
     tbl_orders[Facility],tbl_targeted_CustomerList[[#This Row],[Facility]],
     tbl_orders[Product],tbl_targeted_CustomerList[[#This Row],[Products]])</f>
        <v>100</v>
      </c>
      <c r="G210" s="3">
        <f>SUMIFS(
     tbl_orders[Qty_],
     tbl_orders[Facility],tbl_targeted_CustomerList[[#This Row],[Facility]],
     tbl_orders[Product],tbl_targeted_CustomerList[[#This Row],[Products]])</f>
        <v>30</v>
      </c>
      <c r="H210" s="3">
        <f>SUMIFS(
    tbl_orders[Purchased_Qty],
    tbl_orders[Facility], tbl_targeted_CustomerList[[#This Row],[Facility]],
    tbl_orders[Product], tbl_targeted_CustomerList[[#This Row],[Products]],
    tbl_orders[Year], "&lt;="&amp;$E$2-1
)</f>
        <v>100</v>
      </c>
      <c r="I210" s="3">
        <f>SUMIFS(
     tbl_orders[Qty_],
     tbl_orders[Facility], tbl_targeted_CustomerList[[#This Row],[Facility]],
     tbl_orders[Product],tbl_targeted_CustomerList[[#This Row],[Products]],
     tbl_orders[Year],"&lt;="&amp;$E$2-1
)</f>
        <v>30</v>
      </c>
      <c r="J210" s="60" t="str" cm="1">
        <f t="array" ref="J21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210" s="60" t="str" cm="1">
        <f t="array" ref="K21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210" s="60">
        <f>IFERROR(IF(
     tbl_targeted_CustomerList[[#This Row],[PYs Run Rate]]="-", tbl_targeted_CustomerList[[#This Row],[PYs Rec Qty]],  tbl_targeted_CustomerList[[#This Row],[My PYs Run Rate]]*$E$4
), "")</f>
        <v>30</v>
      </c>
      <c r="M210"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30</v>
      </c>
      <c r="N210" s="161">
        <v>50</v>
      </c>
      <c r="O210"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30</v>
      </c>
      <c r="P210" s="3">
        <f>SUMIFS(
     tbl_orders[Qty_],
     tbl_orders[Facility], tbl_targeted_CustomerList[[#This Row],[Facility]],
     tbl_orders[Product],tbl_targeted_CustomerList[[#This Row],[Products]],
     tbl_orders[Year],2024
)</f>
        <v>0</v>
      </c>
      <c r="Q210" s="196">
        <f>tbl_targeted_CustomerList[[#This Row],[2024 Achieved]]/tbl_targeted_CustomerList[[#This Row],[2024 Allocation]]</f>
        <v>0</v>
      </c>
      <c r="R210" s="106">
        <f>IF(tbl_targeted_CustomerList[[#This Row],[PYs Purc Qty]] = 0, "",
    _xlfn.MINIFS(tbl_orders[InvoiceDate],
        tbl_orders[Facility], tbl_targeted_CustomerList[[#This Row],[Facility]],
        tbl_orders[Product], tbl_targeted_CustomerList[[#This Row],[Products]])
)</f>
        <v>44982</v>
      </c>
      <c r="S210" s="106" cm="1">
        <f t="array" ref="S210">IF(
    tbl_targeted_CustomerList[[#This Row],[PYs Purc Qty]] = 0,
    "",
    MAX(
        IF(
            (YEAR(tbl_orders[InvoiceDate]) &lt;= $E$2-1) *
            (tbl_orders[Facility] = tbl_targeted_CustomerList[[#This Row],[Facility]]) *
            (tbl_orders[Product] = tbl_targeted_CustomerList[[#This Row],[Products]]),
            tbl_orders[InvoiceDate]
        )
    )
)</f>
        <v>44982</v>
      </c>
      <c r="T210" s="61">
        <f>IFERROR(tbl_targeted_CustomerList[[#This Row],[2024 Allocation]]/tbl_targeted_CustomerList[[#This Row],[PYs Rec Qty]]-1,"")</f>
        <v>0.66666666666666674</v>
      </c>
      <c r="U210" s="61">
        <f>_xlfn.IFNA(
tbl_targeted_CustomerList[[#This Row],[2024 Allocation]]/INDEX(tbl_Territory_PlanSummary[2024 Target],MATCH(tbl_targeted_CustomerList[[#This Row],[Products]],tbl_Territory_PlanSummary[SKUs],0)),
"")</f>
        <v>5.5555555555555558E-3</v>
      </c>
      <c r="V210" s="61" t="str">
        <f>IF(
    tbl_targeted_CustomerList[[#This Row],[PYs Rec Qty]]=0,"Introduce",
    IF(tbl_targeted_CustomerList[[#This Row],[2024 Allocation]]&gt;tbl_targeted_CustomerList[[#This Row],[PYs Rec Qty]],"Grow", "Defend")
)</f>
        <v>Grow</v>
      </c>
      <c r="W210" s="60" t="str" cm="1">
        <f t="array" ref="W21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210" s="60" t="str" cm="1">
        <f t="array" ref="X21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210" s="241" cm="1">
        <f t="array" ref="Y210">IF(
    tbl_targeted_CustomerList[[#This Row],[Rec Total Qty]] = 0,
    "",
    MAX(
        IF(
            (tbl_orders[Facility] = tbl_targeted_CustomerList[[#This Row],[Facility]]) *
            (tbl_orders[Product] = tbl_targeted_CustomerList[[#This Row],[Products]]),
            tbl_orders[InvoiceDate]
        )
    )
)</f>
        <v>44982</v>
      </c>
      <c r="Z210" s="3" cm="1">
        <f t="array" ref="Z21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30</v>
      </c>
      <c r="AA210" s="106" t="str">
        <f>IFERROR(tbl_targeted_CustomerList[[#This Row],[Last Purc Date]]+
ROUND(tbl_targeted_CustomerList[[#This Row],[Last Purchase Qty]]/tbl_targeted_CustomerList[[#This Row],[My Run Rate]]*30,0),"")</f>
        <v/>
      </c>
      <c r="AB210" s="2"/>
      <c r="AC210" s="2"/>
    </row>
    <row r="211" spans="1:29" x14ac:dyDescent="0.7">
      <c r="A211" s="2" t="str">
        <f>_xlfn.IFNA(INDEX(tbl_Customers[Facility Type], MATCH(tbl_targeted_CustomerList[[#This Row],[Facility]],tbl_Customers[Facility],0)),"")</f>
        <v>Public Hospitals</v>
      </c>
      <c r="B211" s="2" t="str">
        <f>_xlfn.IFNA(INDEX(tbl_Customers[Territory], MATCH(tbl_targeted_CustomerList[[#This Row],[Facility]],tbl_Customers[Facility],0)),"")</f>
        <v>Legon_Madina_Adenta_Oyarifa</v>
      </c>
      <c r="C211" s="2">
        <f>SUBTOTAL(3,tbl_targeted_CustomerList[[#This Row],[Facility]])</f>
        <v>1</v>
      </c>
      <c r="D211" s="160" t="s">
        <v>97</v>
      </c>
      <c r="E211" s="160" t="s">
        <v>100</v>
      </c>
      <c r="F211" s="3">
        <f>SUMIFS(
     tbl_orders[Purchased_Qty],
     tbl_orders[Facility],tbl_targeted_CustomerList[[#This Row],[Facility]],
     tbl_orders[Product],tbl_targeted_CustomerList[[#This Row],[Products]])</f>
        <v>0</v>
      </c>
      <c r="G211" s="3">
        <f>SUMIFS(
     tbl_orders[Qty_],
     tbl_orders[Facility],tbl_targeted_CustomerList[[#This Row],[Facility]],
     tbl_orders[Product],tbl_targeted_CustomerList[[#This Row],[Products]])</f>
        <v>0</v>
      </c>
      <c r="H211" s="3">
        <f>SUMIFS(
    tbl_orders[Purchased_Qty],
    tbl_orders[Facility], tbl_targeted_CustomerList[[#This Row],[Facility]],
    tbl_orders[Product], tbl_targeted_CustomerList[[#This Row],[Products]],
    tbl_orders[Year], "&lt;="&amp;$E$2-1
)</f>
        <v>0</v>
      </c>
      <c r="I211" s="3">
        <f>SUMIFS(
     tbl_orders[Qty_],
     tbl_orders[Facility], tbl_targeted_CustomerList[[#This Row],[Facility]],
     tbl_orders[Product],tbl_targeted_CustomerList[[#This Row],[Products]],
     tbl_orders[Year],"&lt;="&amp;$E$2-1
)</f>
        <v>0</v>
      </c>
      <c r="J211" s="60" t="str" cm="1">
        <f t="array" ref="J21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211" s="60" t="str" cm="1">
        <f t="array" ref="K21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211" s="60" t="str">
        <f>IFERROR(IF(
     tbl_targeted_CustomerList[[#This Row],[PYs Run Rate]]="-", tbl_targeted_CustomerList[[#This Row],[PYs Rec Qty]],  tbl_targeted_CustomerList[[#This Row],[My PYs Run Rate]]*$E$4
), "")</f>
        <v/>
      </c>
      <c r="M211"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211" s="161">
        <v>100</v>
      </c>
      <c r="O211"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211" s="3">
        <f>SUMIFS(
     tbl_orders[Qty_],
     tbl_orders[Facility], tbl_targeted_CustomerList[[#This Row],[Facility]],
     tbl_orders[Product],tbl_targeted_CustomerList[[#This Row],[Products]],
     tbl_orders[Year],2024
)</f>
        <v>0</v>
      </c>
      <c r="Q211" s="196">
        <f>tbl_targeted_CustomerList[[#This Row],[2024 Achieved]]/tbl_targeted_CustomerList[[#This Row],[2024 Allocation]]</f>
        <v>0</v>
      </c>
      <c r="R211" s="106" t="str">
        <f>IF(tbl_targeted_CustomerList[[#This Row],[PYs Purc Qty]] = 0, "",
    _xlfn.MINIFS(tbl_orders[InvoiceDate],
        tbl_orders[Facility], tbl_targeted_CustomerList[[#This Row],[Facility]],
        tbl_orders[Product], tbl_targeted_CustomerList[[#This Row],[Products]])
)</f>
        <v/>
      </c>
      <c r="S211" s="106" t="str" cm="1">
        <f t="array" ref="S211">IF(
    tbl_targeted_CustomerList[[#This Row],[PYs Purc Qty]] = 0,
    "",
    MAX(
        IF(
            (YEAR(tbl_orders[InvoiceDate]) &lt;= $E$2-1) *
            (tbl_orders[Facility] = tbl_targeted_CustomerList[[#This Row],[Facility]]) *
            (tbl_orders[Product] = tbl_targeted_CustomerList[[#This Row],[Products]]),
            tbl_orders[InvoiceDate]
        )
    )
)</f>
        <v/>
      </c>
      <c r="T211" s="61" t="str">
        <f>IFERROR(tbl_targeted_CustomerList[[#This Row],[2024 Allocation]]/tbl_targeted_CustomerList[[#This Row],[PYs Rec Qty]]-1,"")</f>
        <v/>
      </c>
      <c r="U211" s="61">
        <f>_xlfn.IFNA(
tbl_targeted_CustomerList[[#This Row],[2024 Allocation]]/INDEX(tbl_Territory_PlanSummary[2024 Target],MATCH(tbl_targeted_CustomerList[[#This Row],[Products]],tbl_Territory_PlanSummary[SKUs],0)),
"")</f>
        <v>3.5612535612535613E-2</v>
      </c>
      <c r="V211" s="61" t="str">
        <f>IF(
    tbl_targeted_CustomerList[[#This Row],[PYs Rec Qty]]=0,"Introduce",
    IF(tbl_targeted_CustomerList[[#This Row],[2024 Allocation]]&gt;tbl_targeted_CustomerList[[#This Row],[PYs Rec Qty]],"Grow", "Defend")
)</f>
        <v>Introduce</v>
      </c>
      <c r="W211" s="60" t="str" cm="1">
        <f t="array" ref="W21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211" s="60" t="str" cm="1">
        <f t="array" ref="X21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211" s="241" t="str" cm="1">
        <f t="array" ref="Y211">IF(
    tbl_targeted_CustomerList[[#This Row],[Rec Total Qty]] = 0,
    "",
    MAX(
        IF(
            (tbl_orders[Facility] = tbl_targeted_CustomerList[[#This Row],[Facility]]) *
            (tbl_orders[Product] = tbl_targeted_CustomerList[[#This Row],[Products]]),
            tbl_orders[InvoiceDate]
        )
    )
)</f>
        <v/>
      </c>
      <c r="Z211" s="3" t="str" cm="1">
        <f t="array" ref="Z21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211" s="106" t="str">
        <f>IFERROR(tbl_targeted_CustomerList[[#This Row],[Last Purc Date]]+
ROUND(tbl_targeted_CustomerList[[#This Row],[Last Purchase Qty]]/tbl_targeted_CustomerList[[#This Row],[My Run Rate]]*30,0),"")</f>
        <v/>
      </c>
      <c r="AB211" s="2"/>
      <c r="AC211" s="2"/>
    </row>
    <row r="212" spans="1:29" x14ac:dyDescent="0.7">
      <c r="A212" s="2" t="str">
        <f>_xlfn.IFNA(INDEX(tbl_Customers[Facility Type], MATCH(tbl_targeted_CustomerList[[#This Row],[Facility]],tbl_Customers[Facility],0)),"")</f>
        <v>Public Hospitals</v>
      </c>
      <c r="B212" s="2" t="str">
        <f>_xlfn.IFNA(INDEX(tbl_Customers[Territory], MATCH(tbl_targeted_CustomerList[[#This Row],[Facility]],tbl_Customers[Facility],0)),"")</f>
        <v>Legon_Madina_Adenta_Oyarifa</v>
      </c>
      <c r="C212" s="2">
        <f>SUBTOTAL(3,tbl_targeted_CustomerList[[#This Row],[Facility]])</f>
        <v>1</v>
      </c>
      <c r="D212" s="160" t="s">
        <v>97</v>
      </c>
      <c r="E212" s="160" t="s">
        <v>101</v>
      </c>
      <c r="F212" s="3">
        <f>SUMIFS(
     tbl_orders[Purchased_Qty],
     tbl_orders[Facility],tbl_targeted_CustomerList[[#This Row],[Facility]],
     tbl_orders[Product],tbl_targeted_CustomerList[[#This Row],[Products]])</f>
        <v>0</v>
      </c>
      <c r="G212" s="3">
        <f>SUMIFS(
     tbl_orders[Qty_],
     tbl_orders[Facility],tbl_targeted_CustomerList[[#This Row],[Facility]],
     tbl_orders[Product],tbl_targeted_CustomerList[[#This Row],[Products]])</f>
        <v>0</v>
      </c>
      <c r="H212" s="3">
        <f>SUMIFS(
    tbl_orders[Purchased_Qty],
    tbl_orders[Facility], tbl_targeted_CustomerList[[#This Row],[Facility]],
    tbl_orders[Product], tbl_targeted_CustomerList[[#This Row],[Products]],
    tbl_orders[Year], "&lt;="&amp;$E$2-1
)</f>
        <v>0</v>
      </c>
      <c r="I212" s="3">
        <f>SUMIFS(
     tbl_orders[Qty_],
     tbl_orders[Facility], tbl_targeted_CustomerList[[#This Row],[Facility]],
     tbl_orders[Product],tbl_targeted_CustomerList[[#This Row],[Products]],
     tbl_orders[Year],"&lt;="&amp;$E$2-1
)</f>
        <v>0</v>
      </c>
      <c r="J212" s="60" t="str" cm="1">
        <f t="array" ref="J212">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212" s="60" t="str" cm="1">
        <f t="array" ref="K212">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212" s="60" t="str">
        <f>IFERROR(IF(
     tbl_targeted_CustomerList[[#This Row],[PYs Run Rate]]="-", tbl_targeted_CustomerList[[#This Row],[PYs Rec Qty]],  tbl_targeted_CustomerList[[#This Row],[My PYs Run Rate]]*$E$4
), "")</f>
        <v/>
      </c>
      <c r="M212"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212" s="161">
        <v>300</v>
      </c>
      <c r="O212"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212" s="3">
        <f>SUMIFS(
     tbl_orders[Qty_],
     tbl_orders[Facility], tbl_targeted_CustomerList[[#This Row],[Facility]],
     tbl_orders[Product],tbl_targeted_CustomerList[[#This Row],[Products]],
     tbl_orders[Year],2024
)</f>
        <v>0</v>
      </c>
      <c r="Q212" s="196">
        <f>tbl_targeted_CustomerList[[#This Row],[2024 Achieved]]/tbl_targeted_CustomerList[[#This Row],[2024 Allocation]]</f>
        <v>0</v>
      </c>
      <c r="R212" s="106" t="str">
        <f>IF(tbl_targeted_CustomerList[[#This Row],[PYs Purc Qty]] = 0, "",
    _xlfn.MINIFS(tbl_orders[InvoiceDate],
        tbl_orders[Facility], tbl_targeted_CustomerList[[#This Row],[Facility]],
        tbl_orders[Product], tbl_targeted_CustomerList[[#This Row],[Products]])
)</f>
        <v/>
      </c>
      <c r="S212" s="106" t="str" cm="1">
        <f t="array" ref="S212">IF(
    tbl_targeted_CustomerList[[#This Row],[PYs Purc Qty]] = 0,
    "",
    MAX(
        IF(
            (YEAR(tbl_orders[InvoiceDate]) &lt;= $E$2-1) *
            (tbl_orders[Facility] = tbl_targeted_CustomerList[[#This Row],[Facility]]) *
            (tbl_orders[Product] = tbl_targeted_CustomerList[[#This Row],[Products]]),
            tbl_orders[InvoiceDate]
        )
    )
)</f>
        <v/>
      </c>
      <c r="T212" s="61" t="str">
        <f>IFERROR(tbl_targeted_CustomerList[[#This Row],[2024 Allocation]]/tbl_targeted_CustomerList[[#This Row],[PYs Rec Qty]]-1,"")</f>
        <v/>
      </c>
      <c r="U212" s="61">
        <f>_xlfn.IFNA(
tbl_targeted_CustomerList[[#This Row],[2024 Allocation]]/INDEX(tbl_Territory_PlanSummary[2024 Target],MATCH(tbl_targeted_CustomerList[[#This Row],[Products]],tbl_Territory_PlanSummary[SKUs],0)),
"")</f>
        <v>4.6125461254612546E-2</v>
      </c>
      <c r="V212" s="61" t="str">
        <f>IF(
    tbl_targeted_CustomerList[[#This Row],[PYs Rec Qty]]=0,"Introduce",
    IF(tbl_targeted_CustomerList[[#This Row],[2024 Allocation]]&gt;tbl_targeted_CustomerList[[#This Row],[PYs Rec Qty]],"Grow", "Defend")
)</f>
        <v>Introduce</v>
      </c>
      <c r="W212" s="60" t="str" cm="1">
        <f t="array" ref="W212">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212" s="60" t="str" cm="1">
        <f t="array" ref="X212">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212" s="241" t="str" cm="1">
        <f t="array" ref="Y212">IF(
    tbl_targeted_CustomerList[[#This Row],[Rec Total Qty]] = 0,
    "",
    MAX(
        IF(
            (tbl_orders[Facility] = tbl_targeted_CustomerList[[#This Row],[Facility]]) *
            (tbl_orders[Product] = tbl_targeted_CustomerList[[#This Row],[Products]]),
            tbl_orders[InvoiceDate]
        )
    )
)</f>
        <v/>
      </c>
      <c r="Z212" s="3" t="str" cm="1">
        <f t="array" ref="Z212">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212" s="106" t="str">
        <f>IFERROR(tbl_targeted_CustomerList[[#This Row],[Last Purc Date]]+
ROUND(tbl_targeted_CustomerList[[#This Row],[Last Purchase Qty]]/tbl_targeted_CustomerList[[#This Row],[My Run Rate]]*30,0),"")</f>
        <v/>
      </c>
      <c r="AB212" s="2"/>
      <c r="AC212" s="2"/>
    </row>
    <row r="213" spans="1:29" x14ac:dyDescent="0.7">
      <c r="A213" s="2" t="str">
        <f>_xlfn.IFNA(INDEX(tbl_Customers[Facility Type], MATCH(tbl_targeted_CustomerList[[#This Row],[Facility]],tbl_Customers[Facility],0)),"")</f>
        <v>Retail Pharmacies</v>
      </c>
      <c r="B213" s="2" t="str">
        <f>_xlfn.IFNA(INDEX(tbl_Customers[Territory], MATCH(tbl_targeted_CustomerList[[#This Row],[Facility]],tbl_Customers[Facility],0)),"")</f>
        <v>Achimota_Dome_Kwabenya_Haatso</v>
      </c>
      <c r="C213" s="2">
        <f>SUBTOTAL(3,tbl_targeted_CustomerList[[#This Row],[Facility]])</f>
        <v>1</v>
      </c>
      <c r="D213" s="160" t="s">
        <v>195</v>
      </c>
      <c r="E213" s="160" t="s">
        <v>100</v>
      </c>
      <c r="F213" s="3">
        <f>SUMIFS(
     tbl_orders[Purchased_Qty],
     tbl_orders[Facility],tbl_targeted_CustomerList[[#This Row],[Facility]],
     tbl_orders[Product],tbl_targeted_CustomerList[[#This Row],[Products]])</f>
        <v>40</v>
      </c>
      <c r="G213" s="3">
        <f>SUMIFS(
     tbl_orders[Qty_],
     tbl_orders[Facility],tbl_targeted_CustomerList[[#This Row],[Facility]],
     tbl_orders[Product],tbl_targeted_CustomerList[[#This Row],[Products]])</f>
        <v>20</v>
      </c>
      <c r="H213" s="3">
        <f>SUMIFS(
    tbl_orders[Purchased_Qty],
    tbl_orders[Facility], tbl_targeted_CustomerList[[#This Row],[Facility]],
    tbl_orders[Product], tbl_targeted_CustomerList[[#This Row],[Products]],
    tbl_orders[Year], "&lt;="&amp;$E$2-1
)</f>
        <v>40</v>
      </c>
      <c r="I213" s="3">
        <f>SUMIFS(
     tbl_orders[Qty_],
     tbl_orders[Facility], tbl_targeted_CustomerList[[#This Row],[Facility]],
     tbl_orders[Product],tbl_targeted_CustomerList[[#This Row],[Products]],
     tbl_orders[Year],"&lt;="&amp;$E$2-1
)</f>
        <v>20</v>
      </c>
      <c r="J213" s="60" t="str" cm="1">
        <f t="array" ref="J213">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213" s="60" t="str" cm="1">
        <f t="array" ref="K213">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213" s="60">
        <f>IFERROR(IF(
     tbl_targeted_CustomerList[[#This Row],[PYs Run Rate]]="-", tbl_targeted_CustomerList[[#This Row],[PYs Rec Qty]],  tbl_targeted_CustomerList[[#This Row],[My PYs Run Rate]]*$E$4
), "")</f>
        <v>20</v>
      </c>
      <c r="M213"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v>
      </c>
      <c r="N213" s="161">
        <v>100</v>
      </c>
      <c r="O213"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20</v>
      </c>
      <c r="P213" s="3">
        <f>SUMIFS(
     tbl_orders[Qty_],
     tbl_orders[Facility], tbl_targeted_CustomerList[[#This Row],[Facility]],
     tbl_orders[Product],tbl_targeted_CustomerList[[#This Row],[Products]],
     tbl_orders[Year],2024
)</f>
        <v>0</v>
      </c>
      <c r="Q213" s="196">
        <f>tbl_targeted_CustomerList[[#This Row],[2024 Achieved]]/tbl_targeted_CustomerList[[#This Row],[2024 Allocation]]</f>
        <v>0</v>
      </c>
      <c r="R213" s="106">
        <f>IF(tbl_targeted_CustomerList[[#This Row],[PYs Purc Qty]] = 0, "",
    _xlfn.MINIFS(tbl_orders[InvoiceDate],
        tbl_orders[Facility], tbl_targeted_CustomerList[[#This Row],[Facility]],
        tbl_orders[Product], tbl_targeted_CustomerList[[#This Row],[Products]])
)</f>
        <v>44953</v>
      </c>
      <c r="S213" s="106" cm="1">
        <f t="array" ref="S213">IF(
    tbl_targeted_CustomerList[[#This Row],[PYs Purc Qty]] = 0,
    "",
    MAX(
        IF(
            (YEAR(tbl_orders[InvoiceDate]) &lt;= $E$2-1) *
            (tbl_orders[Facility] = tbl_targeted_CustomerList[[#This Row],[Facility]]) *
            (tbl_orders[Product] = tbl_targeted_CustomerList[[#This Row],[Products]]),
            tbl_orders[InvoiceDate]
        )
    )
)</f>
        <v>44953</v>
      </c>
      <c r="T213" s="61">
        <f>IFERROR(tbl_targeted_CustomerList[[#This Row],[2024 Allocation]]/tbl_targeted_CustomerList[[#This Row],[PYs Rec Qty]]-1,"")</f>
        <v>4</v>
      </c>
      <c r="U213" s="61">
        <f>_xlfn.IFNA(
tbl_targeted_CustomerList[[#This Row],[2024 Allocation]]/INDEX(tbl_Territory_PlanSummary[2024 Target],MATCH(tbl_targeted_CustomerList[[#This Row],[Products]],tbl_Territory_PlanSummary[SKUs],0)),
"")</f>
        <v>3.5612535612535613E-2</v>
      </c>
      <c r="V213" s="61" t="str">
        <f>IF(
    tbl_targeted_CustomerList[[#This Row],[PYs Rec Qty]]=0,"Introduce",
    IF(tbl_targeted_CustomerList[[#This Row],[2024 Allocation]]&gt;tbl_targeted_CustomerList[[#This Row],[PYs Rec Qty]],"Grow", "Defend")
)</f>
        <v>Grow</v>
      </c>
      <c r="W213" s="60" t="str" cm="1">
        <f t="array" ref="W213">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213" s="60" t="str" cm="1">
        <f t="array" ref="X213">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213" s="241" cm="1">
        <f t="array" ref="Y213">IF(
    tbl_targeted_CustomerList[[#This Row],[Rec Total Qty]] = 0,
    "",
    MAX(
        IF(
            (tbl_orders[Facility] = tbl_targeted_CustomerList[[#This Row],[Facility]]) *
            (tbl_orders[Product] = tbl_targeted_CustomerList[[#This Row],[Products]]),
            tbl_orders[InvoiceDate]
        )
    )
)</f>
        <v>44953</v>
      </c>
      <c r="Z213" s="3" cm="1">
        <f t="array" ref="Z213">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213" s="106" t="str">
        <f>IFERROR(tbl_targeted_CustomerList[[#This Row],[Last Purc Date]]+
ROUND(tbl_targeted_CustomerList[[#This Row],[Last Purchase Qty]]/tbl_targeted_CustomerList[[#This Row],[My Run Rate]]*30,0),"")</f>
        <v/>
      </c>
      <c r="AB213" s="2"/>
      <c r="AC213" s="2"/>
    </row>
    <row r="214" spans="1:29" x14ac:dyDescent="0.7">
      <c r="A214" s="2" t="str">
        <f>_xlfn.IFNA(INDEX(tbl_Customers[Facility Type], MATCH(tbl_targeted_CustomerList[[#This Row],[Facility]],tbl_Customers[Facility],0)),"")</f>
        <v>Wholesale Pharmacies</v>
      </c>
      <c r="B214" s="2" t="str">
        <f>_xlfn.IFNA(INDEX(tbl_Customers[Territory], MATCH(tbl_targeted_CustomerList[[#This Row],[Facility]],tbl_Customers[Facility],0)),"")</f>
        <v>Ashaiman</v>
      </c>
      <c r="C214" s="2">
        <f>SUBTOTAL(3,tbl_targeted_CustomerList[[#This Row],[Facility]])</f>
        <v>1</v>
      </c>
      <c r="D214" s="160" t="s">
        <v>204</v>
      </c>
      <c r="E214" s="160" t="s">
        <v>102</v>
      </c>
      <c r="F214" s="3">
        <f>SUMIFS(
     tbl_orders[Purchased_Qty],
     tbl_orders[Facility],tbl_targeted_CustomerList[[#This Row],[Facility]],
     tbl_orders[Product],tbl_targeted_CustomerList[[#This Row],[Products]])</f>
        <v>20</v>
      </c>
      <c r="G214" s="3">
        <f>SUMIFS(
     tbl_orders[Qty_],
     tbl_orders[Facility],tbl_targeted_CustomerList[[#This Row],[Facility]],
     tbl_orders[Product],tbl_targeted_CustomerList[[#This Row],[Products]])</f>
        <v>20</v>
      </c>
      <c r="H214" s="3">
        <f>SUMIFS(
    tbl_orders[Purchased_Qty],
    tbl_orders[Facility], tbl_targeted_CustomerList[[#This Row],[Facility]],
    tbl_orders[Product], tbl_targeted_CustomerList[[#This Row],[Products]],
    tbl_orders[Year], "&lt;="&amp;$E$2-1
)</f>
        <v>20</v>
      </c>
      <c r="I214" s="3">
        <f>SUMIFS(
     tbl_orders[Qty_],
     tbl_orders[Facility], tbl_targeted_CustomerList[[#This Row],[Facility]],
     tbl_orders[Product],tbl_targeted_CustomerList[[#This Row],[Products]],
     tbl_orders[Year],"&lt;="&amp;$E$2-1
)</f>
        <v>20</v>
      </c>
      <c r="J214" s="60" t="str" cm="1">
        <f t="array" ref="J214">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214" s="60" t="str" cm="1">
        <f t="array" ref="K214">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214" s="60">
        <f>IFERROR(IF(
     tbl_targeted_CustomerList[[#This Row],[PYs Run Rate]]="-", tbl_targeted_CustomerList[[#This Row],[PYs Rec Qty]],  tbl_targeted_CustomerList[[#This Row],[My PYs Run Rate]]*$E$4
), "")</f>
        <v>20</v>
      </c>
      <c r="M214"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v>
      </c>
      <c r="N214" s="161">
        <v>50</v>
      </c>
      <c r="O214"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20</v>
      </c>
      <c r="P214" s="3">
        <f>SUMIFS(
     tbl_orders[Qty_],
     tbl_orders[Facility], tbl_targeted_CustomerList[[#This Row],[Facility]],
     tbl_orders[Product],tbl_targeted_CustomerList[[#This Row],[Products]],
     tbl_orders[Year],2024
)</f>
        <v>0</v>
      </c>
      <c r="Q214" s="196">
        <f>tbl_targeted_CustomerList[[#This Row],[2024 Achieved]]/tbl_targeted_CustomerList[[#This Row],[2024 Allocation]]</f>
        <v>0</v>
      </c>
      <c r="R214" s="106">
        <f>IF(tbl_targeted_CustomerList[[#This Row],[PYs Purc Qty]] = 0, "",
    _xlfn.MINIFS(tbl_orders[InvoiceDate],
        tbl_orders[Facility], tbl_targeted_CustomerList[[#This Row],[Facility]],
        tbl_orders[Product], tbl_targeted_CustomerList[[#This Row],[Products]])
)</f>
        <v>45078</v>
      </c>
      <c r="S214" s="106" cm="1">
        <f t="array" ref="S214">IF(
    tbl_targeted_CustomerList[[#This Row],[PYs Purc Qty]] = 0,
    "",
    MAX(
        IF(
            (YEAR(tbl_orders[InvoiceDate]) &lt;= $E$2-1) *
            (tbl_orders[Facility] = tbl_targeted_CustomerList[[#This Row],[Facility]]) *
            (tbl_orders[Product] = tbl_targeted_CustomerList[[#This Row],[Products]]),
            tbl_orders[InvoiceDate]
        )
    )
)</f>
        <v>45078</v>
      </c>
      <c r="T214" s="61">
        <f>IFERROR(tbl_targeted_CustomerList[[#This Row],[2024 Allocation]]/tbl_targeted_CustomerList[[#This Row],[PYs Rec Qty]]-1,"")</f>
        <v>1.5</v>
      </c>
      <c r="U214" s="61">
        <f>_xlfn.IFNA(
tbl_targeted_CustomerList[[#This Row],[2024 Allocation]]/INDEX(tbl_Territory_PlanSummary[2024 Target],MATCH(tbl_targeted_CustomerList[[#This Row],[Products]],tbl_Territory_PlanSummary[SKUs],0)),
"")</f>
        <v>5.5555555555555558E-3</v>
      </c>
      <c r="V214" s="61" t="str">
        <f>IF(
    tbl_targeted_CustomerList[[#This Row],[PYs Rec Qty]]=0,"Introduce",
    IF(tbl_targeted_CustomerList[[#This Row],[2024 Allocation]]&gt;tbl_targeted_CustomerList[[#This Row],[PYs Rec Qty]],"Grow", "Defend")
)</f>
        <v>Grow</v>
      </c>
      <c r="W214" s="60" t="str" cm="1">
        <f t="array" ref="W214">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214" s="60" t="str" cm="1">
        <f t="array" ref="X214">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214" s="241" cm="1">
        <f t="array" ref="Y214">IF(
    tbl_targeted_CustomerList[[#This Row],[Rec Total Qty]] = 0,
    "",
    MAX(
        IF(
            (tbl_orders[Facility] = tbl_targeted_CustomerList[[#This Row],[Facility]]) *
            (tbl_orders[Product] = tbl_targeted_CustomerList[[#This Row],[Products]]),
            tbl_orders[InvoiceDate]
        )
    )
)</f>
        <v>45078</v>
      </c>
      <c r="Z214" s="3" cm="1">
        <f t="array" ref="Z214">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214" s="106" t="str">
        <f>IFERROR(tbl_targeted_CustomerList[[#This Row],[Last Purc Date]]+
ROUND(tbl_targeted_CustomerList[[#This Row],[Last Purchase Qty]]/tbl_targeted_CustomerList[[#This Row],[My Run Rate]]*30,0),"")</f>
        <v/>
      </c>
      <c r="AB214" s="2"/>
      <c r="AC214" s="2"/>
    </row>
    <row r="215" spans="1:29" x14ac:dyDescent="0.7">
      <c r="A215" s="2" t="str">
        <f>_xlfn.IFNA(INDEX(tbl_Customers[Facility Type], MATCH(tbl_targeted_CustomerList[[#This Row],[Facility]],tbl_Customers[Facility],0)),"")</f>
        <v>Wholesale Pharmacies</v>
      </c>
      <c r="B215" s="2" t="str">
        <f>_xlfn.IFNA(INDEX(tbl_Customers[Territory], MATCH(tbl_targeted_CustomerList[[#This Row],[Facility]],tbl_Customers[Facility],0)),"")</f>
        <v>Legon_Madina_Adenta_Oyarifa</v>
      </c>
      <c r="C215" s="2">
        <f>SUBTOTAL(3,tbl_targeted_CustomerList[[#This Row],[Facility]])</f>
        <v>1</v>
      </c>
      <c r="D215" s="160" t="s">
        <v>208</v>
      </c>
      <c r="E215" s="160" t="s">
        <v>100</v>
      </c>
      <c r="F215" s="3">
        <f>SUMIFS(
     tbl_orders[Purchased_Qty],
     tbl_orders[Facility],tbl_targeted_CustomerList[[#This Row],[Facility]],
     tbl_orders[Product],tbl_targeted_CustomerList[[#This Row],[Products]])</f>
        <v>5</v>
      </c>
      <c r="G215" s="3">
        <f>SUMIFS(
     tbl_orders[Qty_],
     tbl_orders[Facility],tbl_targeted_CustomerList[[#This Row],[Facility]],
     tbl_orders[Product],tbl_targeted_CustomerList[[#This Row],[Products]])</f>
        <v>5</v>
      </c>
      <c r="H215" s="3">
        <f>SUMIFS(
    tbl_orders[Purchased_Qty],
    tbl_orders[Facility], tbl_targeted_CustomerList[[#This Row],[Facility]],
    tbl_orders[Product], tbl_targeted_CustomerList[[#This Row],[Products]],
    tbl_orders[Year], "&lt;="&amp;$E$2-1
)</f>
        <v>5</v>
      </c>
      <c r="I215" s="3">
        <f>SUMIFS(
     tbl_orders[Qty_],
     tbl_orders[Facility], tbl_targeted_CustomerList[[#This Row],[Facility]],
     tbl_orders[Product],tbl_targeted_CustomerList[[#This Row],[Products]],
     tbl_orders[Year],"&lt;="&amp;$E$2-1
)</f>
        <v>5</v>
      </c>
      <c r="J215" s="60" t="str" cm="1">
        <f t="array" ref="J215">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215" s="60" t="str" cm="1">
        <f t="array" ref="K215">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215" s="60">
        <f>IFERROR(IF(
     tbl_targeted_CustomerList[[#This Row],[PYs Run Rate]]="-", tbl_targeted_CustomerList[[#This Row],[PYs Rec Qty]],  tbl_targeted_CustomerList[[#This Row],[My PYs Run Rate]]*$E$4
), "")</f>
        <v>5</v>
      </c>
      <c r="M215"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5</v>
      </c>
      <c r="N215" s="161">
        <v>20</v>
      </c>
      <c r="O215"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5</v>
      </c>
      <c r="P215" s="3">
        <f>SUMIFS(
     tbl_orders[Qty_],
     tbl_orders[Facility], tbl_targeted_CustomerList[[#This Row],[Facility]],
     tbl_orders[Product],tbl_targeted_CustomerList[[#This Row],[Products]],
     tbl_orders[Year],2024
)</f>
        <v>0</v>
      </c>
      <c r="Q215" s="196">
        <f>tbl_targeted_CustomerList[[#This Row],[2024 Achieved]]/tbl_targeted_CustomerList[[#This Row],[2024 Allocation]]</f>
        <v>0</v>
      </c>
      <c r="R215" s="106">
        <f>IF(tbl_targeted_CustomerList[[#This Row],[PYs Purc Qty]] = 0, "",
    _xlfn.MINIFS(tbl_orders[InvoiceDate],
        tbl_orders[Facility], tbl_targeted_CustomerList[[#This Row],[Facility]],
        tbl_orders[Product], tbl_targeted_CustomerList[[#This Row],[Products]])
)</f>
        <v>45065</v>
      </c>
      <c r="S215" s="106" cm="1">
        <f t="array" ref="S215">IF(
    tbl_targeted_CustomerList[[#This Row],[PYs Purc Qty]] = 0,
    "",
    MAX(
        IF(
            (YEAR(tbl_orders[InvoiceDate]) &lt;= $E$2-1) *
            (tbl_orders[Facility] = tbl_targeted_CustomerList[[#This Row],[Facility]]) *
            (tbl_orders[Product] = tbl_targeted_CustomerList[[#This Row],[Products]]),
            tbl_orders[InvoiceDate]
        )
    )
)</f>
        <v>45065</v>
      </c>
      <c r="T215" s="61">
        <f>IFERROR(tbl_targeted_CustomerList[[#This Row],[2024 Allocation]]/tbl_targeted_CustomerList[[#This Row],[PYs Rec Qty]]-1,"")</f>
        <v>3</v>
      </c>
      <c r="U215" s="61">
        <f>_xlfn.IFNA(
tbl_targeted_CustomerList[[#This Row],[2024 Allocation]]/INDEX(tbl_Territory_PlanSummary[2024 Target],MATCH(tbl_targeted_CustomerList[[#This Row],[Products]],tbl_Territory_PlanSummary[SKUs],0)),
"")</f>
        <v>7.1225071225071226E-3</v>
      </c>
      <c r="V215" s="61" t="str">
        <f>IF(
    tbl_targeted_CustomerList[[#This Row],[PYs Rec Qty]]=0,"Introduce",
    IF(tbl_targeted_CustomerList[[#This Row],[2024 Allocation]]&gt;tbl_targeted_CustomerList[[#This Row],[PYs Rec Qty]],"Grow", "Defend")
)</f>
        <v>Grow</v>
      </c>
      <c r="W215" s="60" t="str" cm="1">
        <f t="array" ref="W215">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215" s="60" t="str" cm="1">
        <f t="array" ref="X215">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215" s="241" cm="1">
        <f t="array" ref="Y215">IF(
    tbl_targeted_CustomerList[[#This Row],[Rec Total Qty]] = 0,
    "",
    MAX(
        IF(
            (tbl_orders[Facility] = tbl_targeted_CustomerList[[#This Row],[Facility]]) *
            (tbl_orders[Product] = tbl_targeted_CustomerList[[#This Row],[Products]]),
            tbl_orders[InvoiceDate]
        )
    )
)</f>
        <v>45065</v>
      </c>
      <c r="Z215" s="3" cm="1">
        <f t="array" ref="Z215">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5</v>
      </c>
      <c r="AA215" s="106" t="str">
        <f>IFERROR(tbl_targeted_CustomerList[[#This Row],[Last Purc Date]]+
ROUND(tbl_targeted_CustomerList[[#This Row],[Last Purchase Qty]]/tbl_targeted_CustomerList[[#This Row],[My Run Rate]]*30,0),"")</f>
        <v/>
      </c>
      <c r="AB215" s="2"/>
      <c r="AC215" s="2"/>
    </row>
    <row r="216" spans="1:29" x14ac:dyDescent="0.7">
      <c r="A216" s="2" t="str">
        <f>_xlfn.IFNA(INDEX(tbl_Customers[Facility Type], MATCH(tbl_targeted_CustomerList[[#This Row],[Facility]],tbl_Customers[Facility],0)),"")</f>
        <v>Wholesale Pharmacies</v>
      </c>
      <c r="B216" s="2" t="str">
        <f>_xlfn.IFNA(INDEX(tbl_Customers[Territory], MATCH(tbl_targeted_CustomerList[[#This Row],[Facility]],tbl_Customers[Facility],0)),"")</f>
        <v>Amasaman_Ablekuma_Pokuase_Taifa_Medie</v>
      </c>
      <c r="C216" s="2">
        <f>SUBTOTAL(3,tbl_targeted_CustomerList[[#This Row],[Facility]])</f>
        <v>1</v>
      </c>
      <c r="D216" s="160" t="s">
        <v>209</v>
      </c>
      <c r="E216" s="160" t="s">
        <v>102</v>
      </c>
      <c r="F216" s="3">
        <f>SUMIFS(
     tbl_orders[Purchased_Qty],
     tbl_orders[Facility],tbl_targeted_CustomerList[[#This Row],[Facility]],
     tbl_orders[Product],tbl_targeted_CustomerList[[#This Row],[Products]])</f>
        <v>20</v>
      </c>
      <c r="G216" s="3">
        <f>SUMIFS(
     tbl_orders[Qty_],
     tbl_orders[Facility],tbl_targeted_CustomerList[[#This Row],[Facility]],
     tbl_orders[Product],tbl_targeted_CustomerList[[#This Row],[Products]])</f>
        <v>20</v>
      </c>
      <c r="H216" s="3">
        <f>SUMIFS(
    tbl_orders[Purchased_Qty],
    tbl_orders[Facility], tbl_targeted_CustomerList[[#This Row],[Facility]],
    tbl_orders[Product], tbl_targeted_CustomerList[[#This Row],[Products]],
    tbl_orders[Year], "&lt;="&amp;$E$2-1
)</f>
        <v>20</v>
      </c>
      <c r="I216" s="3">
        <f>SUMIFS(
     tbl_orders[Qty_],
     tbl_orders[Facility], tbl_targeted_CustomerList[[#This Row],[Facility]],
     tbl_orders[Product],tbl_targeted_CustomerList[[#This Row],[Products]],
     tbl_orders[Year],"&lt;="&amp;$E$2-1
)</f>
        <v>20</v>
      </c>
      <c r="J216" s="60" t="str" cm="1">
        <f t="array" ref="J216">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v>
      </c>
      <c r="K216" s="60" t="str" cm="1">
        <f t="array" ref="K216">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v>
      </c>
      <c r="L216" s="60">
        <f>IFERROR(IF(
     tbl_targeted_CustomerList[[#This Row],[PYs Run Rate]]="-", tbl_targeted_CustomerList[[#This Row],[PYs Rec Qty]],  tbl_targeted_CustomerList[[#This Row],[My PYs Run Rate]]*$E$4
), "")</f>
        <v>20</v>
      </c>
      <c r="M216" s="60">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20</v>
      </c>
      <c r="N216" s="161">
        <v>50</v>
      </c>
      <c r="O216" s="60">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20</v>
      </c>
      <c r="P216" s="3">
        <f>SUMIFS(
     tbl_orders[Qty_],
     tbl_orders[Facility], tbl_targeted_CustomerList[[#This Row],[Facility]],
     tbl_orders[Product],tbl_targeted_CustomerList[[#This Row],[Products]],
     tbl_orders[Year],2024
)</f>
        <v>0</v>
      </c>
      <c r="Q216" s="196">
        <f>tbl_targeted_CustomerList[[#This Row],[2024 Achieved]]/tbl_targeted_CustomerList[[#This Row],[2024 Allocation]]</f>
        <v>0</v>
      </c>
      <c r="R216" s="106">
        <f>IF(tbl_targeted_CustomerList[[#This Row],[PYs Purc Qty]] = 0, "",
    _xlfn.MINIFS(tbl_orders[InvoiceDate],
        tbl_orders[Facility], tbl_targeted_CustomerList[[#This Row],[Facility]],
        tbl_orders[Product], tbl_targeted_CustomerList[[#This Row],[Products]])
)</f>
        <v>45079</v>
      </c>
      <c r="S216" s="106" cm="1">
        <f t="array" ref="S216">IF(
    tbl_targeted_CustomerList[[#This Row],[PYs Purc Qty]] = 0,
    "",
    MAX(
        IF(
            (YEAR(tbl_orders[InvoiceDate]) &lt;= $E$2-1) *
            (tbl_orders[Facility] = tbl_targeted_CustomerList[[#This Row],[Facility]]) *
            (tbl_orders[Product] = tbl_targeted_CustomerList[[#This Row],[Products]]),
            tbl_orders[InvoiceDate]
        )
    )
)</f>
        <v>45079</v>
      </c>
      <c r="T216" s="61">
        <f>IFERROR(tbl_targeted_CustomerList[[#This Row],[2024 Allocation]]/tbl_targeted_CustomerList[[#This Row],[PYs Rec Qty]]-1,"")</f>
        <v>1.5</v>
      </c>
      <c r="U216" s="61">
        <f>_xlfn.IFNA(
tbl_targeted_CustomerList[[#This Row],[2024 Allocation]]/INDEX(tbl_Territory_PlanSummary[2024 Target],MATCH(tbl_targeted_CustomerList[[#This Row],[Products]],tbl_Territory_PlanSummary[SKUs],0)),
"")</f>
        <v>5.5555555555555558E-3</v>
      </c>
      <c r="V216" s="61" t="str">
        <f>IF(
    tbl_targeted_CustomerList[[#This Row],[PYs Rec Qty]]=0,"Introduce",
    IF(tbl_targeted_CustomerList[[#This Row],[2024 Allocation]]&gt;tbl_targeted_CustomerList[[#This Row],[PYs Rec Qty]],"Grow", "Defend")
)</f>
        <v>Grow</v>
      </c>
      <c r="W216" s="60" t="str" cm="1">
        <f t="array" ref="W216">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v>
      </c>
      <c r="X216" s="60" t="str" cm="1">
        <f t="array" ref="X216">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v>
      </c>
      <c r="Y216" s="241" cm="1">
        <f t="array" ref="Y216">IF(
    tbl_targeted_CustomerList[[#This Row],[Rec Total Qty]] = 0,
    "",
    MAX(
        IF(
            (tbl_orders[Facility] = tbl_targeted_CustomerList[[#This Row],[Facility]]) *
            (tbl_orders[Product] = tbl_targeted_CustomerList[[#This Row],[Products]]),
            tbl_orders[InvoiceDate]
        )
    )
)</f>
        <v>45079</v>
      </c>
      <c r="Z216" s="3" cm="1">
        <f t="array" ref="Z216">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20</v>
      </c>
      <c r="AA216" s="106" t="str">
        <f>IFERROR(tbl_targeted_CustomerList[[#This Row],[Last Purc Date]]+
ROUND(tbl_targeted_CustomerList[[#This Row],[Last Purchase Qty]]/tbl_targeted_CustomerList[[#This Row],[My Run Rate]]*30,0),"")</f>
        <v/>
      </c>
      <c r="AB216" s="2"/>
      <c r="AC216" s="2"/>
    </row>
    <row r="217" spans="1:29" x14ac:dyDescent="0.7">
      <c r="A217" s="2" t="str">
        <f>_xlfn.IFNA(INDEX(tbl_Customers[Facility Type], MATCH(tbl_targeted_CustomerList[[#This Row],[Facility]],tbl_Customers[Facility],0)),"")</f>
        <v>Public Hospitals</v>
      </c>
      <c r="B217" s="2" t="str">
        <f>_xlfn.IFNA(INDEX(tbl_Customers[Territory], MATCH(tbl_targeted_CustomerList[[#This Row],[Facility]],tbl_Customers[Facility],0)),"")</f>
        <v>Amrahia_Oyibi_Dodowa</v>
      </c>
      <c r="C217" s="2">
        <f>SUBTOTAL(3,tbl_targeted_CustomerList[[#This Row],[Facility]])</f>
        <v>1</v>
      </c>
      <c r="D217" s="160" t="s">
        <v>158</v>
      </c>
      <c r="E217" s="160" t="s">
        <v>36</v>
      </c>
      <c r="F217" s="3">
        <f>SUMIFS(
     tbl_orders[Purchased_Qty],
     tbl_orders[Facility],tbl_targeted_CustomerList[[#This Row],[Facility]],
     tbl_orders[Product],tbl_targeted_CustomerList[[#This Row],[Products]])</f>
        <v>0</v>
      </c>
      <c r="G217" s="3">
        <f>SUMIFS(
     tbl_orders[Qty_],
     tbl_orders[Facility],tbl_targeted_CustomerList[[#This Row],[Facility]],
     tbl_orders[Product],tbl_targeted_CustomerList[[#This Row],[Products]])</f>
        <v>0</v>
      </c>
      <c r="H217" s="3">
        <f>SUMIFS(
    tbl_orders[Purchased_Qty],
    tbl_orders[Facility], tbl_targeted_CustomerList[[#This Row],[Facility]],
    tbl_orders[Product], tbl_targeted_CustomerList[[#This Row],[Products]],
    tbl_orders[Year], "&lt;="&amp;$E$2-1
)</f>
        <v>0</v>
      </c>
      <c r="I217" s="3">
        <f>SUMIFS(
     tbl_orders[Qty_],
     tbl_orders[Facility], tbl_targeted_CustomerList[[#This Row],[Facility]],
     tbl_orders[Product],tbl_targeted_CustomerList[[#This Row],[Products]],
     tbl_orders[Year],"&lt;="&amp;$E$2-1
)</f>
        <v>0</v>
      </c>
      <c r="J217" s="60" t="str" cm="1">
        <f t="array" ref="J217">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217" s="60" t="str" cm="1">
        <f t="array" ref="K217">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217" s="60" t="str">
        <f>IFERROR(IF(
     tbl_targeted_CustomerList[[#This Row],[PYs Run Rate]]="-", tbl_targeted_CustomerList[[#This Row],[PYs Rec Qty]],  tbl_targeted_CustomerList[[#This Row],[My PYs Run Rate]]*$E$4
), "")</f>
        <v/>
      </c>
      <c r="M217"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217" s="161">
        <v>50</v>
      </c>
      <c r="O217"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217" s="3">
        <f>SUMIFS(
     tbl_orders[Qty_],
     tbl_orders[Facility], tbl_targeted_CustomerList[[#This Row],[Facility]],
     tbl_orders[Product],tbl_targeted_CustomerList[[#This Row],[Products]],
     tbl_orders[Year],2024
)</f>
        <v>0</v>
      </c>
      <c r="Q217" s="196">
        <f>tbl_targeted_CustomerList[[#This Row],[2024 Achieved]]/tbl_targeted_CustomerList[[#This Row],[2024 Allocation]]</f>
        <v>0</v>
      </c>
      <c r="R217" s="106" t="str">
        <f>IF(tbl_targeted_CustomerList[[#This Row],[PYs Purc Qty]] = 0, "",
    _xlfn.MINIFS(tbl_orders[InvoiceDate],
        tbl_orders[Facility], tbl_targeted_CustomerList[[#This Row],[Facility]],
        tbl_orders[Product], tbl_targeted_CustomerList[[#This Row],[Products]])
)</f>
        <v/>
      </c>
      <c r="S217" s="106" t="str" cm="1">
        <f t="array" ref="S217">IF(
    tbl_targeted_CustomerList[[#This Row],[PYs Purc Qty]] = 0,
    "",
    MAX(
        IF(
            (YEAR(tbl_orders[InvoiceDate]) &lt;= $E$2-1) *
            (tbl_orders[Facility] = tbl_targeted_CustomerList[[#This Row],[Facility]]) *
            (tbl_orders[Product] = tbl_targeted_CustomerList[[#This Row],[Products]]),
            tbl_orders[InvoiceDate]
        )
    )
)</f>
        <v/>
      </c>
      <c r="T217" s="61" t="str">
        <f>IFERROR(tbl_targeted_CustomerList[[#This Row],[2024 Allocation]]/tbl_targeted_CustomerList[[#This Row],[PYs Rec Qty]]-1,"")</f>
        <v/>
      </c>
      <c r="U217" s="61">
        <f>_xlfn.IFNA(
tbl_targeted_CustomerList[[#This Row],[2024 Allocation]]/INDEX(tbl_Territory_PlanSummary[2024 Target],MATCH(tbl_targeted_CustomerList[[#This Row],[Products]],tbl_Territory_PlanSummary[SKUs],0)),
"")</f>
        <v>7.575757575757576E-3</v>
      </c>
      <c r="V217" s="61" t="str">
        <f>IF(
    tbl_targeted_CustomerList[[#This Row],[PYs Rec Qty]]=0,"Introduce",
    IF(tbl_targeted_CustomerList[[#This Row],[2024 Allocation]]&gt;tbl_targeted_CustomerList[[#This Row],[PYs Rec Qty]],"Grow", "Defend")
)</f>
        <v>Introduce</v>
      </c>
      <c r="W217" s="60" t="str" cm="1">
        <f t="array" ref="W217">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217" s="60" t="str" cm="1">
        <f t="array" ref="X217">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217" s="241" t="str" cm="1">
        <f t="array" ref="Y217">IF(
    tbl_targeted_CustomerList[[#This Row],[Rec Total Qty]] = 0,
    "",
    MAX(
        IF(
            (tbl_orders[Facility] = tbl_targeted_CustomerList[[#This Row],[Facility]]) *
            (tbl_orders[Product] = tbl_targeted_CustomerList[[#This Row],[Products]]),
            tbl_orders[InvoiceDate]
        )
    )
)</f>
        <v/>
      </c>
      <c r="Z217" s="3" t="str" cm="1">
        <f t="array" ref="Z217">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217" s="106" t="str">
        <f>IFERROR(tbl_targeted_CustomerList[[#This Row],[Last Purc Date]]+
ROUND(tbl_targeted_CustomerList[[#This Row],[Last Purchase Qty]]/tbl_targeted_CustomerList[[#This Row],[My Run Rate]]*30,0),"")</f>
        <v/>
      </c>
      <c r="AB217" s="2"/>
      <c r="AC217" s="2"/>
    </row>
    <row r="218" spans="1:29" x14ac:dyDescent="0.7">
      <c r="A218" s="2" t="str">
        <f>_xlfn.IFNA(INDEX(tbl_Customers[Facility Type], MATCH(tbl_targeted_CustomerList[[#This Row],[Facility]],tbl_Customers[Facility],0)),"")</f>
        <v>Public Hospitals</v>
      </c>
      <c r="B218" s="2" t="str">
        <f>_xlfn.IFNA(INDEX(tbl_Customers[Territory], MATCH(tbl_targeted_CustomerList[[#This Row],[Facility]],tbl_Customers[Facility],0)),"")</f>
        <v>Amrahia_Oyibi_Dodowa</v>
      </c>
      <c r="C218" s="2">
        <f>SUBTOTAL(3,tbl_targeted_CustomerList[[#This Row],[Facility]])</f>
        <v>1</v>
      </c>
      <c r="D218" s="160" t="s">
        <v>158</v>
      </c>
      <c r="E218" s="160" t="s">
        <v>100</v>
      </c>
      <c r="F218" s="3">
        <f>SUMIFS(
     tbl_orders[Purchased_Qty],
     tbl_orders[Facility],tbl_targeted_CustomerList[[#This Row],[Facility]],
     tbl_orders[Product],tbl_targeted_CustomerList[[#This Row],[Products]])</f>
        <v>0</v>
      </c>
      <c r="G218" s="3">
        <f>SUMIFS(
     tbl_orders[Qty_],
     tbl_orders[Facility],tbl_targeted_CustomerList[[#This Row],[Facility]],
     tbl_orders[Product],tbl_targeted_CustomerList[[#This Row],[Products]])</f>
        <v>0</v>
      </c>
      <c r="H218" s="3">
        <f>SUMIFS(
    tbl_orders[Purchased_Qty],
    tbl_orders[Facility], tbl_targeted_CustomerList[[#This Row],[Facility]],
    tbl_orders[Product], tbl_targeted_CustomerList[[#This Row],[Products]],
    tbl_orders[Year], "&lt;="&amp;$E$2-1
)</f>
        <v>0</v>
      </c>
      <c r="I218" s="3">
        <f>SUMIFS(
     tbl_orders[Qty_],
     tbl_orders[Facility], tbl_targeted_CustomerList[[#This Row],[Facility]],
     tbl_orders[Product],tbl_targeted_CustomerList[[#This Row],[Products]],
     tbl_orders[Year],"&lt;="&amp;$E$2-1
)</f>
        <v>0</v>
      </c>
      <c r="J218" s="60" t="str" cm="1">
        <f t="array" ref="J218">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218" s="60" t="str" cm="1">
        <f t="array" ref="K218">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218" s="60" t="str">
        <f>IFERROR(IF(
     tbl_targeted_CustomerList[[#This Row],[PYs Run Rate]]="-", tbl_targeted_CustomerList[[#This Row],[PYs Rec Qty]],  tbl_targeted_CustomerList[[#This Row],[My PYs Run Rate]]*$E$4
), "")</f>
        <v/>
      </c>
      <c r="M218"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218" s="161">
        <v>50</v>
      </c>
      <c r="O218"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218" s="3">
        <f>SUMIFS(
     tbl_orders[Qty_],
     tbl_orders[Facility], tbl_targeted_CustomerList[[#This Row],[Facility]],
     tbl_orders[Product],tbl_targeted_CustomerList[[#This Row],[Products]],
     tbl_orders[Year],2024
)</f>
        <v>0</v>
      </c>
      <c r="Q218" s="196">
        <f>tbl_targeted_CustomerList[[#This Row],[2024 Achieved]]/tbl_targeted_CustomerList[[#This Row],[2024 Allocation]]</f>
        <v>0</v>
      </c>
      <c r="R218" s="106" t="str">
        <f>IF(tbl_targeted_CustomerList[[#This Row],[PYs Purc Qty]] = 0, "",
    _xlfn.MINIFS(tbl_orders[InvoiceDate],
        tbl_orders[Facility], tbl_targeted_CustomerList[[#This Row],[Facility]],
        tbl_orders[Product], tbl_targeted_CustomerList[[#This Row],[Products]])
)</f>
        <v/>
      </c>
      <c r="S218" s="106" t="str" cm="1">
        <f t="array" ref="S218">IF(
    tbl_targeted_CustomerList[[#This Row],[PYs Purc Qty]] = 0,
    "",
    MAX(
        IF(
            (YEAR(tbl_orders[InvoiceDate]) &lt;= $E$2-1) *
            (tbl_orders[Facility] = tbl_targeted_CustomerList[[#This Row],[Facility]]) *
            (tbl_orders[Product] = tbl_targeted_CustomerList[[#This Row],[Products]]),
            tbl_orders[InvoiceDate]
        )
    )
)</f>
        <v/>
      </c>
      <c r="T218" s="61" t="str">
        <f>IFERROR(tbl_targeted_CustomerList[[#This Row],[2024 Allocation]]/tbl_targeted_CustomerList[[#This Row],[PYs Rec Qty]]-1,"")</f>
        <v/>
      </c>
      <c r="U218" s="61">
        <f>_xlfn.IFNA(
tbl_targeted_CustomerList[[#This Row],[2024 Allocation]]/INDEX(tbl_Territory_PlanSummary[2024 Target],MATCH(tbl_targeted_CustomerList[[#This Row],[Products]],tbl_Territory_PlanSummary[SKUs],0)),
"")</f>
        <v>1.7806267806267807E-2</v>
      </c>
      <c r="V218" s="61" t="str">
        <f>IF(
    tbl_targeted_CustomerList[[#This Row],[PYs Rec Qty]]=0,"Introduce",
    IF(tbl_targeted_CustomerList[[#This Row],[2024 Allocation]]&gt;tbl_targeted_CustomerList[[#This Row],[PYs Rec Qty]],"Grow", "Defend")
)</f>
        <v>Introduce</v>
      </c>
      <c r="W218" s="60" t="str" cm="1">
        <f t="array" ref="W218">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218" s="60" t="str" cm="1">
        <f t="array" ref="X218">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218" s="241" t="str" cm="1">
        <f t="array" ref="Y218">IF(
    tbl_targeted_CustomerList[[#This Row],[Rec Total Qty]] = 0,
    "",
    MAX(
        IF(
            (tbl_orders[Facility] = tbl_targeted_CustomerList[[#This Row],[Facility]]) *
            (tbl_orders[Product] = tbl_targeted_CustomerList[[#This Row],[Products]]),
            tbl_orders[InvoiceDate]
        )
    )
)</f>
        <v/>
      </c>
      <c r="Z218" s="3" t="str" cm="1">
        <f t="array" ref="Z218">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218" s="106" t="str">
        <f>IFERROR(tbl_targeted_CustomerList[[#This Row],[Last Purc Date]]+
ROUND(tbl_targeted_CustomerList[[#This Row],[Last Purchase Qty]]/tbl_targeted_CustomerList[[#This Row],[My Run Rate]]*30,0),"")</f>
        <v/>
      </c>
      <c r="AB218" s="2"/>
      <c r="AC218" s="2"/>
    </row>
    <row r="219" spans="1:29" x14ac:dyDescent="0.7">
      <c r="A219" s="2" t="str">
        <f>_xlfn.IFNA(INDEX(tbl_Customers[Facility Type], MATCH(tbl_targeted_CustomerList[[#This Row],[Facility]],tbl_Customers[Facility],0)),"")</f>
        <v>Public Hospitals</v>
      </c>
      <c r="B219" s="2" t="str">
        <f>_xlfn.IFNA(INDEX(tbl_Customers[Territory], MATCH(tbl_targeted_CustomerList[[#This Row],[Facility]],tbl_Customers[Facility],0)),"")</f>
        <v>Amrahia_Oyibi_Dodowa</v>
      </c>
      <c r="C219" s="2">
        <f>SUBTOTAL(3,tbl_targeted_CustomerList[[#This Row],[Facility]])</f>
        <v>1</v>
      </c>
      <c r="D219" s="160" t="s">
        <v>158</v>
      </c>
      <c r="E219" s="160" t="s">
        <v>101</v>
      </c>
      <c r="F219" s="3">
        <f>SUMIFS(
     tbl_orders[Purchased_Qty],
     tbl_orders[Facility],tbl_targeted_CustomerList[[#This Row],[Facility]],
     tbl_orders[Product],tbl_targeted_CustomerList[[#This Row],[Products]])</f>
        <v>0</v>
      </c>
      <c r="G219" s="3">
        <f>SUMIFS(
     tbl_orders[Qty_],
     tbl_orders[Facility],tbl_targeted_CustomerList[[#This Row],[Facility]],
     tbl_orders[Product],tbl_targeted_CustomerList[[#This Row],[Products]])</f>
        <v>0</v>
      </c>
      <c r="H219" s="3">
        <f>SUMIFS(
    tbl_orders[Purchased_Qty],
    tbl_orders[Facility], tbl_targeted_CustomerList[[#This Row],[Facility]],
    tbl_orders[Product], tbl_targeted_CustomerList[[#This Row],[Products]],
    tbl_orders[Year], "&lt;="&amp;$E$2-1
)</f>
        <v>0</v>
      </c>
      <c r="I219" s="3">
        <f>SUMIFS(
     tbl_orders[Qty_],
     tbl_orders[Facility], tbl_targeted_CustomerList[[#This Row],[Facility]],
     tbl_orders[Product],tbl_targeted_CustomerList[[#This Row],[Products]],
     tbl_orders[Year],"&lt;="&amp;$E$2-1
)</f>
        <v>0</v>
      </c>
      <c r="J219" s="60" t="str" cm="1">
        <f t="array" ref="J219">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219" s="60" t="str" cm="1">
        <f t="array" ref="K219">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219" s="60" t="str">
        <f>IFERROR(IF(
     tbl_targeted_CustomerList[[#This Row],[PYs Run Rate]]="-", tbl_targeted_CustomerList[[#This Row],[PYs Rec Qty]],  tbl_targeted_CustomerList[[#This Row],[My PYs Run Rate]]*$E$4
), "")</f>
        <v/>
      </c>
      <c r="M219"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219" s="161">
        <v>50</v>
      </c>
      <c r="O219"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219" s="3">
        <f>SUMIFS(
     tbl_orders[Qty_],
     tbl_orders[Facility], tbl_targeted_CustomerList[[#This Row],[Facility]],
     tbl_orders[Product],tbl_targeted_CustomerList[[#This Row],[Products]],
     tbl_orders[Year],2024
)</f>
        <v>0</v>
      </c>
      <c r="Q219" s="196">
        <f>tbl_targeted_CustomerList[[#This Row],[2024 Achieved]]/tbl_targeted_CustomerList[[#This Row],[2024 Allocation]]</f>
        <v>0</v>
      </c>
      <c r="R219" s="106" t="str">
        <f>IF(tbl_targeted_CustomerList[[#This Row],[PYs Purc Qty]] = 0, "",
    _xlfn.MINIFS(tbl_orders[InvoiceDate],
        tbl_orders[Facility], tbl_targeted_CustomerList[[#This Row],[Facility]],
        tbl_orders[Product], tbl_targeted_CustomerList[[#This Row],[Products]])
)</f>
        <v/>
      </c>
      <c r="S219" s="106" t="str" cm="1">
        <f t="array" ref="S219">IF(
    tbl_targeted_CustomerList[[#This Row],[PYs Purc Qty]] = 0,
    "",
    MAX(
        IF(
            (YEAR(tbl_orders[InvoiceDate]) &lt;= $E$2-1) *
            (tbl_orders[Facility] = tbl_targeted_CustomerList[[#This Row],[Facility]]) *
            (tbl_orders[Product] = tbl_targeted_CustomerList[[#This Row],[Products]]),
            tbl_orders[InvoiceDate]
        )
    )
)</f>
        <v/>
      </c>
      <c r="T219" s="61" t="str">
        <f>IFERROR(tbl_targeted_CustomerList[[#This Row],[2024 Allocation]]/tbl_targeted_CustomerList[[#This Row],[PYs Rec Qty]]-1,"")</f>
        <v/>
      </c>
      <c r="U219" s="61">
        <f>_xlfn.IFNA(
tbl_targeted_CustomerList[[#This Row],[2024 Allocation]]/INDEX(tbl_Territory_PlanSummary[2024 Target],MATCH(tbl_targeted_CustomerList[[#This Row],[Products]],tbl_Territory_PlanSummary[SKUs],0)),
"")</f>
        <v>7.6875768757687576E-3</v>
      </c>
      <c r="V219" s="61" t="str">
        <f>IF(
    tbl_targeted_CustomerList[[#This Row],[PYs Rec Qty]]=0,"Introduce",
    IF(tbl_targeted_CustomerList[[#This Row],[2024 Allocation]]&gt;tbl_targeted_CustomerList[[#This Row],[PYs Rec Qty]],"Grow", "Defend")
)</f>
        <v>Introduce</v>
      </c>
      <c r="W219" s="60" t="str" cm="1">
        <f t="array" ref="W219">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219" s="60" t="str" cm="1">
        <f t="array" ref="X219">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219" s="241" t="str" cm="1">
        <f t="array" ref="Y219">IF(
    tbl_targeted_CustomerList[[#This Row],[Rec Total Qty]] = 0,
    "",
    MAX(
        IF(
            (tbl_orders[Facility] = tbl_targeted_CustomerList[[#This Row],[Facility]]) *
            (tbl_orders[Product] = tbl_targeted_CustomerList[[#This Row],[Products]]),
            tbl_orders[InvoiceDate]
        )
    )
)</f>
        <v/>
      </c>
      <c r="Z219" s="3" t="str" cm="1">
        <f t="array" ref="Z219">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219" s="106" t="str">
        <f>IFERROR(tbl_targeted_CustomerList[[#This Row],[Last Purc Date]]+
ROUND(tbl_targeted_CustomerList[[#This Row],[Last Purchase Qty]]/tbl_targeted_CustomerList[[#This Row],[My Run Rate]]*30,0),"")</f>
        <v/>
      </c>
      <c r="AB219" s="2"/>
      <c r="AC219" s="2"/>
    </row>
    <row r="220" spans="1:29" x14ac:dyDescent="0.7">
      <c r="A220" s="2" t="str">
        <f>_xlfn.IFNA(INDEX(tbl_Customers[Facility Type], MATCH(tbl_targeted_CustomerList[[#This Row],[Facility]],tbl_Customers[Facility],0)),"")</f>
        <v>Public Hospitals</v>
      </c>
      <c r="B220" s="2" t="str">
        <f>_xlfn.IFNA(INDEX(tbl_Customers[Territory], MATCH(tbl_targeted_CustomerList[[#This Row],[Facility]],tbl_Customers[Facility],0)),"")</f>
        <v>_Out Station</v>
      </c>
      <c r="C220" s="2">
        <f>SUBTOTAL(3,tbl_targeted_CustomerList[[#This Row],[Facility]])</f>
        <v>1</v>
      </c>
      <c r="D220" s="160" t="s">
        <v>159</v>
      </c>
      <c r="E220" s="160" t="s">
        <v>36</v>
      </c>
      <c r="F220" s="3">
        <f>SUMIFS(
     tbl_orders[Purchased_Qty],
     tbl_orders[Facility],tbl_targeted_CustomerList[[#This Row],[Facility]],
     tbl_orders[Product],tbl_targeted_CustomerList[[#This Row],[Products]])</f>
        <v>0</v>
      </c>
      <c r="G220" s="3">
        <f>SUMIFS(
     tbl_orders[Qty_],
     tbl_orders[Facility],tbl_targeted_CustomerList[[#This Row],[Facility]],
     tbl_orders[Product],tbl_targeted_CustomerList[[#This Row],[Products]])</f>
        <v>0</v>
      </c>
      <c r="H220" s="3">
        <f>SUMIFS(
    tbl_orders[Purchased_Qty],
    tbl_orders[Facility], tbl_targeted_CustomerList[[#This Row],[Facility]],
    tbl_orders[Product], tbl_targeted_CustomerList[[#This Row],[Products]],
    tbl_orders[Year], "&lt;="&amp;$E$2-1
)</f>
        <v>0</v>
      </c>
      <c r="I220" s="3">
        <f>SUMIFS(
     tbl_orders[Qty_],
     tbl_orders[Facility], tbl_targeted_CustomerList[[#This Row],[Facility]],
     tbl_orders[Product],tbl_targeted_CustomerList[[#This Row],[Products]],
     tbl_orders[Year],"&lt;="&amp;$E$2-1
)</f>
        <v>0</v>
      </c>
      <c r="J220" s="60" t="str" cm="1">
        <f t="array" ref="J220">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220" s="60" t="str" cm="1">
        <f t="array" ref="K220">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220" s="60" t="str">
        <f>IFERROR(IF(
     tbl_targeted_CustomerList[[#This Row],[PYs Run Rate]]="-", tbl_targeted_CustomerList[[#This Row],[PYs Rec Qty]],  tbl_targeted_CustomerList[[#This Row],[My PYs Run Rate]]*$E$4
), "")</f>
        <v/>
      </c>
      <c r="M220"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220" s="161">
        <v>100</v>
      </c>
      <c r="O220"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220" s="3">
        <f>SUMIFS(
     tbl_orders[Qty_],
     tbl_orders[Facility], tbl_targeted_CustomerList[[#This Row],[Facility]],
     tbl_orders[Product],tbl_targeted_CustomerList[[#This Row],[Products]],
     tbl_orders[Year],2024
)</f>
        <v>0</v>
      </c>
      <c r="Q220" s="196">
        <f>tbl_targeted_CustomerList[[#This Row],[2024 Achieved]]/tbl_targeted_CustomerList[[#This Row],[2024 Allocation]]</f>
        <v>0</v>
      </c>
      <c r="R220" s="106" t="str">
        <f>IF(tbl_targeted_CustomerList[[#This Row],[PYs Purc Qty]] = 0, "",
    _xlfn.MINIFS(tbl_orders[InvoiceDate],
        tbl_orders[Facility], tbl_targeted_CustomerList[[#This Row],[Facility]],
        tbl_orders[Product], tbl_targeted_CustomerList[[#This Row],[Products]])
)</f>
        <v/>
      </c>
      <c r="S220" s="106" t="str" cm="1">
        <f t="array" ref="S220">IF(
    tbl_targeted_CustomerList[[#This Row],[PYs Purc Qty]] = 0,
    "",
    MAX(
        IF(
            (YEAR(tbl_orders[InvoiceDate]) &lt;= $E$2-1) *
            (tbl_orders[Facility] = tbl_targeted_CustomerList[[#This Row],[Facility]]) *
            (tbl_orders[Product] = tbl_targeted_CustomerList[[#This Row],[Products]]),
            tbl_orders[InvoiceDate]
        )
    )
)</f>
        <v/>
      </c>
      <c r="T220" s="61" t="str">
        <f>IFERROR(tbl_targeted_CustomerList[[#This Row],[2024 Allocation]]/tbl_targeted_CustomerList[[#This Row],[PYs Rec Qty]]-1,"")</f>
        <v/>
      </c>
      <c r="U220" s="61">
        <f>_xlfn.IFNA(
tbl_targeted_CustomerList[[#This Row],[2024 Allocation]]/INDEX(tbl_Territory_PlanSummary[2024 Target],MATCH(tbl_targeted_CustomerList[[#This Row],[Products]],tbl_Territory_PlanSummary[SKUs],0)),
"")</f>
        <v>1.5151515151515152E-2</v>
      </c>
      <c r="V220" s="61" t="str">
        <f>IF(
    tbl_targeted_CustomerList[[#This Row],[PYs Rec Qty]]=0,"Introduce",
    IF(tbl_targeted_CustomerList[[#This Row],[2024 Allocation]]&gt;tbl_targeted_CustomerList[[#This Row],[PYs Rec Qty]],"Grow", "Defend")
)</f>
        <v>Introduce</v>
      </c>
      <c r="W220" s="60" t="str" cm="1">
        <f t="array" ref="W220">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220" s="60" t="str" cm="1">
        <f t="array" ref="X220">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220" s="241" t="str" cm="1">
        <f t="array" ref="Y220">IF(
    tbl_targeted_CustomerList[[#This Row],[Rec Total Qty]] = 0,
    "",
    MAX(
        IF(
            (tbl_orders[Facility] = tbl_targeted_CustomerList[[#This Row],[Facility]]) *
            (tbl_orders[Product] = tbl_targeted_CustomerList[[#This Row],[Products]]),
            tbl_orders[InvoiceDate]
        )
    )
)</f>
        <v/>
      </c>
      <c r="Z220" s="3" t="str" cm="1">
        <f t="array" ref="Z220">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220" s="106" t="str">
        <f>IFERROR(tbl_targeted_CustomerList[[#This Row],[Last Purc Date]]+
ROUND(tbl_targeted_CustomerList[[#This Row],[Last Purchase Qty]]/tbl_targeted_CustomerList[[#This Row],[My Run Rate]]*30,0),"")</f>
        <v/>
      </c>
      <c r="AB220" s="2"/>
      <c r="AC220" s="2"/>
    </row>
    <row r="221" spans="1:29" x14ac:dyDescent="0.7">
      <c r="A221" s="2" t="str">
        <f>_xlfn.IFNA(INDEX(tbl_Customers[Facility Type], MATCH(tbl_targeted_CustomerList[[#This Row],[Facility]],tbl_Customers[Facility],0)),"")</f>
        <v>Public Hospitals</v>
      </c>
      <c r="B221" s="2" t="str">
        <f>_xlfn.IFNA(INDEX(tbl_Customers[Territory], MATCH(tbl_targeted_CustomerList[[#This Row],[Facility]],tbl_Customers[Facility],0)),"")</f>
        <v>_Out Station</v>
      </c>
      <c r="C221" s="2">
        <f>SUBTOTAL(3,tbl_targeted_CustomerList[[#This Row],[Facility]])</f>
        <v>1</v>
      </c>
      <c r="D221" s="160" t="s">
        <v>159</v>
      </c>
      <c r="E221" s="160" t="s">
        <v>102</v>
      </c>
      <c r="F221" s="3">
        <f>SUMIFS(
     tbl_orders[Purchased_Qty],
     tbl_orders[Facility],tbl_targeted_CustomerList[[#This Row],[Facility]],
     tbl_orders[Product],tbl_targeted_CustomerList[[#This Row],[Products]])</f>
        <v>0</v>
      </c>
      <c r="G221" s="3">
        <f>SUMIFS(
     tbl_orders[Qty_],
     tbl_orders[Facility],tbl_targeted_CustomerList[[#This Row],[Facility]],
     tbl_orders[Product],tbl_targeted_CustomerList[[#This Row],[Products]])</f>
        <v>0</v>
      </c>
      <c r="H221" s="3">
        <f>SUMIFS(
    tbl_orders[Purchased_Qty],
    tbl_orders[Facility], tbl_targeted_CustomerList[[#This Row],[Facility]],
    tbl_orders[Product], tbl_targeted_CustomerList[[#This Row],[Products]],
    tbl_orders[Year], "&lt;="&amp;$E$2-1
)</f>
        <v>0</v>
      </c>
      <c r="I221" s="3">
        <f>SUMIFS(
     tbl_orders[Qty_],
     tbl_orders[Facility], tbl_targeted_CustomerList[[#This Row],[Facility]],
     tbl_orders[Product],tbl_targeted_CustomerList[[#This Row],[Products]],
     tbl_orders[Year],"&lt;="&amp;$E$2-1
)</f>
        <v>0</v>
      </c>
      <c r="J221" s="60" t="str" cm="1">
        <f t="array" ref="J221">IFERROR(
    IF(tbl_targeted_CustomerList[[#This Row],[Total Purc Qty]] = 0, "",
        (tbl_targeted_CustomerList[[#This Row],[PYs Purc Qty]] - SUMPRODUCT(
            1 * (tbl_orders[Facility] = tbl_targeted_CustomerList[[#This Row],[Facility]]),
            1 * (tbl_orders[Product] = tbl_targeted_CustomerList[[#This Row],[Products]]),
            1 * (tbl_orders[InvoiceDate] = tbl_targeted_CustomerList[[#This Row],[Last Purc Date PY]]),
            tbl_orders[Purchased_Qty])
        ) / ((tbl_targeted_CustomerList[[#This Row],[Last Purc Date PY]] - tbl_targeted_CustomerList[[#This Row],[First Purc Date]]) / 30)
    ),
    "-"
)</f>
        <v/>
      </c>
      <c r="K221" s="60" t="str" cm="1">
        <f t="array" ref="K221">IFERROR(
    IF(tbl_targeted_CustomerList[[#This Row],[Rec Total Qty]] = 0, "",
        (tbl_targeted_CustomerList[[#This Row],[PYs Rec Qty]] - SUMPRODUCT(
            1 * (tbl_orders[Facility] = tbl_targeted_CustomerList[[#This Row],[Facility]]),
            1 * (tbl_orders[Product] = tbl_targeted_CustomerList[[#This Row],[Products]]),
            1 * (tbl_orders[InvoiceDate] = tbl_targeted_CustomerList[[#This Row],[Last Purc Date PY]]),
            tbl_orders[Qty_])
        ) / ((tbl_targeted_CustomerList[[#This Row],[Last Purc Date PY]] - tbl_targeted_CustomerList[[#This Row],[First Purc Date]]) / 30)
    ),
    "-"
)</f>
        <v/>
      </c>
      <c r="L221" s="60" t="str">
        <f>IFERROR(IF(
     tbl_targeted_CustomerList[[#This Row],[PYs Run Rate]]="-", tbl_targeted_CustomerList[[#This Row],[PYs Rec Qty]],  tbl_targeted_CustomerList[[#This Row],[My PYs Run Rate]]*$E$4
), "")</f>
        <v/>
      </c>
      <c r="M221" s="60" t="str">
        <f ca="1">IFERROR(
IF(
    tbl_targeted_CustomerList[[#This Row],[My PYs Run Rate]] = "-", tbl_targeted_CustomerList[[#This Row],[PYs Rec Qty]],
       IF(
          tbl_targeted_CustomerList[[#This Row],[Next Purchase Date]] &gt; TODAY(), tbl_targeted_CustomerList[[#This Row],[My PYs Run Rate]] * ((DATE(YEAR(TODAY()), 12, 31) - tbl_targeted_CustomerList[[#This Row],[Next Purchase Date]]) / 30),
           tbl_targeted_CustomerList[[#This Row],[My PYs Run Rate]] * ((DATE(YEAR(TODAY()), 12, 31) -DATE($E$2,1,1)) / 30)
    )
), "")</f>
        <v/>
      </c>
      <c r="N221" s="161">
        <v>300</v>
      </c>
      <c r="O221" s="60" t="str">
        <f ca="1">IFERROR(
IF(
    tbl_targeted_CustomerList[[#This Row],[My Run Rate]] = "-", tbl_targeted_CustomerList[[#This Row],[PYs Rec Qty]],
       IF(
          tbl_targeted_CustomerList[[#This Row],[Next Purchase Date]] &gt; TODAY(), tbl_targeted_CustomerList[[#This Row],[My Run Rate]] * ((DATE($E$2, 12, 31) - tbl_targeted_CustomerList[[#This Row],[Next Purchase Date]]) / 30),
           tbl_targeted_CustomerList[[#This Row],[My Run Rate]] * ((DATE($E$2, 12, 31) -DATE($E$2,1,1)) / 30)
    )
), "")</f>
        <v/>
      </c>
      <c r="P221" s="3">
        <f>SUMIFS(
     tbl_orders[Qty_],
     tbl_orders[Facility], tbl_targeted_CustomerList[[#This Row],[Facility]],
     tbl_orders[Product],tbl_targeted_CustomerList[[#This Row],[Products]],
     tbl_orders[Year],2024
)</f>
        <v>0</v>
      </c>
      <c r="Q221" s="196">
        <f>tbl_targeted_CustomerList[[#This Row],[2024 Achieved]]/tbl_targeted_CustomerList[[#This Row],[2024 Allocation]]</f>
        <v>0</v>
      </c>
      <c r="R221" s="106" t="str">
        <f>IF(tbl_targeted_CustomerList[[#This Row],[PYs Purc Qty]] = 0, "",
    _xlfn.MINIFS(tbl_orders[InvoiceDate],
        tbl_orders[Facility], tbl_targeted_CustomerList[[#This Row],[Facility]],
        tbl_orders[Product], tbl_targeted_CustomerList[[#This Row],[Products]])
)</f>
        <v/>
      </c>
      <c r="S221" s="106" t="str" cm="1">
        <f t="array" ref="S221">IF(
    tbl_targeted_CustomerList[[#This Row],[PYs Purc Qty]] = 0,
    "",
    MAX(
        IF(
            (YEAR(tbl_orders[InvoiceDate]) &lt;= $E$2-1) *
            (tbl_orders[Facility] = tbl_targeted_CustomerList[[#This Row],[Facility]]) *
            (tbl_orders[Product] = tbl_targeted_CustomerList[[#This Row],[Products]]),
            tbl_orders[InvoiceDate]
        )
    )
)</f>
        <v/>
      </c>
      <c r="T221" s="61" t="str">
        <f>IFERROR(tbl_targeted_CustomerList[[#This Row],[2024 Allocation]]/tbl_targeted_CustomerList[[#This Row],[PYs Rec Qty]]-1,"")</f>
        <v/>
      </c>
      <c r="U221" s="61">
        <f>_xlfn.IFNA(
tbl_targeted_CustomerList[[#This Row],[2024 Allocation]]/INDEX(tbl_Territory_PlanSummary[2024 Target],MATCH(tbl_targeted_CustomerList[[#This Row],[Products]],tbl_Territory_PlanSummary[SKUs],0)),
"")</f>
        <v>3.3333333333333333E-2</v>
      </c>
      <c r="V221" s="61" t="str">
        <f>IF(
    tbl_targeted_CustomerList[[#This Row],[PYs Rec Qty]]=0,"Introduce",
    IF(tbl_targeted_CustomerList[[#This Row],[2024 Allocation]]&gt;tbl_targeted_CustomerList[[#This Row],[PYs Rec Qty]],"Grow", "Defend")
)</f>
        <v>Introduce</v>
      </c>
      <c r="W221" s="60" t="str" cm="1">
        <f t="array" ref="W221">IFERROR(
    IF(tbl_targeted_CustomerList[[#This Row],[Total Purc Qty]] = 0, "",
        (tbl_targeted_CustomerList[[#This Row],[Total Purc Qty]] - SUMPRODUCT(
            1 * (tbl_orders[Facility] = tbl_targeted_CustomerList[[#This Row],[Facility]]),
            1 * (tbl_orders[Product] = tbl_targeted_CustomerList[[#This Row],[Products]]),
            1 * (tbl_orders[InvoiceDate] = tbl_targeted_CustomerList[[#This Row],[Last Purc Date]]),
            tbl_orders[Purchased_Qty])
        ) / ((tbl_targeted_CustomerList[[#This Row],[Last Purc Date]] - tbl_targeted_CustomerList[[#This Row],[First Purc Date]]) / 30)
    ),
    "-"
)</f>
        <v/>
      </c>
      <c r="X221" s="60" t="str" cm="1">
        <f t="array" ref="X221">IFERROR(
    IF(tbl_targeted_CustomerList[[#This Row],[Rec Total Qty]] = 0, "",
        (tbl_targeted_CustomerList[[#This Row],[Rec Total Qty]] - SUMPRODUCT(
            1 * (tbl_orders[Facility] = tbl_targeted_CustomerList[[#This Row],[Facility]]),
            1 * (tbl_orders[Product] = tbl_targeted_CustomerList[[#This Row],[Products]]),
            1 * (tbl_orders[InvoiceDate] = tbl_targeted_CustomerList[[#This Row],[Last Purc Date]]),
            tbl_orders[Qty_])
        ) / ((tbl_targeted_CustomerList[[#This Row],[Last Purc Date]] - tbl_targeted_CustomerList[[#This Row],[First Purc Date]]) / 30)
    ),
    "-"
)</f>
        <v/>
      </c>
      <c r="Y221" s="241" t="str" cm="1">
        <f t="array" ref="Y221">IF(
    tbl_targeted_CustomerList[[#This Row],[Rec Total Qty]] = 0,
    "",
    MAX(
        IF(
            (tbl_orders[Facility] = tbl_targeted_CustomerList[[#This Row],[Facility]]) *
            (tbl_orders[Product] = tbl_targeted_CustomerList[[#This Row],[Products]]),
            tbl_orders[InvoiceDate]
        )
    )
)</f>
        <v/>
      </c>
      <c r="Z221" s="3" t="str" cm="1">
        <f t="array" ref="Z221">IFERROR(
    IF(tbl_targeted_CustomerList[[#This Row],[PYs Rec Qty]] = 0, "",
        (SUMPRODUCT(
            1 * (tbl_orders[Facility] = tbl_targeted_CustomerList[[#This Row],[Facility]]),
            1 * (tbl_orders[Product] = tbl_targeted_CustomerList[[#This Row],[Products]]),
            1 * (tbl_orders[InvoiceDate] = tbl_targeted_CustomerList[[#This Row],[Last Purc Date]]),
            tbl_orders[Qty_])
        )
    ),
    "-"
)</f>
        <v/>
      </c>
      <c r="AA221" s="106" t="str">
        <f>IFERROR(tbl_targeted_CustomerList[[#This Row],[Last Purc Date]]+
ROUND(tbl_targeted_CustomerList[[#This Row],[Last Purchase Qty]]/tbl_targeted_CustomerList[[#This Row],[My Run Rate]]*30,0),"")</f>
        <v/>
      </c>
      <c r="AB221" s="2"/>
      <c r="AC221" s="2"/>
    </row>
  </sheetData>
  <sheetProtection sort="0" autoFilter="0" pivotTables="0"/>
  <phoneticPr fontId="5" type="noConversion"/>
  <conditionalFormatting sqref="I196 I198 I202:I203 I206 I208 I210 I214 I218 I7:I193">
    <cfRule type="cellIs" dxfId="455" priority="3" operator="equal">
      <formula>0</formula>
    </cfRule>
  </conditionalFormatting>
  <conditionalFormatting sqref="AA7:AA221">
    <cfRule type="expression" dxfId="454" priority="2">
      <formula>AA7&lt;TODAY()</formula>
    </cfRule>
  </conditionalFormatting>
  <conditionalFormatting sqref="P7:Q221">
    <cfRule type="cellIs" dxfId="453" priority="1" operator="greaterThan">
      <formula>0</formula>
    </cfRule>
  </conditionalFormatting>
  <dataValidations count="2">
    <dataValidation type="list" allowBlank="1" showInputMessage="1" showErrorMessage="1" sqref="D211:D221 D7:D209" xr:uid="{876DB5AA-8774-4F21-83AA-348FC7167618}">
      <formula1>CustomerName</formula1>
    </dataValidation>
    <dataValidation type="list" allowBlank="1" showInputMessage="1" showErrorMessage="1" sqref="E7:E221" xr:uid="{27FD3993-4EED-4F62-86B0-80BDA8EE46E2}">
      <formula1>SKUs</formula1>
    </dataValidation>
  </dataValidations>
  <hyperlinks>
    <hyperlink ref="A1" location="'2024 T-Plan Summary'!A1" display="TERRITORY PLAN SUMMARY SHEET" xr:uid="{821476DF-B42E-430E-A6D6-451C75333C15}"/>
  </hyperlinks>
  <pageMargins left="0.7" right="0.7" top="0.75" bottom="0.75" header="0.3" footer="0.3"/>
  <pageSetup orientation="portrait" r:id="rId1"/>
  <drawing r:id="rId2"/>
  <legacy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BB2A87F5-AC4F-4738-8E64-5C8121D18506}">
          <x14:formula1>
            <xm:f>Product_List!$B$3:$B$6</xm:f>
          </x14:formula1>
          <xm:sqref>C3</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6A82-B86F-4801-BDEC-5869C8637645}">
  <sheetPr codeName="Sheet8">
    <tabColor rgb="FFFFC000"/>
  </sheetPr>
  <dimension ref="A1:AB36748"/>
  <sheetViews>
    <sheetView showGridLines="0" zoomScaleNormal="100" workbookViewId="0">
      <pane ySplit="13" topLeftCell="A32" activePane="bottomLeft" state="frozen"/>
      <selection pane="bottomLeft" activeCell="B16" sqref="B16"/>
    </sheetView>
  </sheetViews>
  <sheetFormatPr defaultRowHeight="17.399999999999999" outlineLevelCol="1" x14ac:dyDescent="0.6"/>
  <cols>
    <col min="1" max="1" width="17.33203125" style="9" bestFit="1" customWidth="1"/>
    <col min="2" max="2" width="9.6640625" style="9" bestFit="1" customWidth="1"/>
    <col min="3" max="5" width="5.44140625" style="9" bestFit="1" customWidth="1"/>
    <col min="6" max="6" width="5.33203125" style="9" bestFit="1" customWidth="1"/>
    <col min="7" max="9" width="5.44140625" style="9" bestFit="1" customWidth="1"/>
    <col min="10" max="10" width="5.33203125" style="9" bestFit="1" customWidth="1"/>
    <col min="11" max="13" width="5.44140625" style="9" bestFit="1" customWidth="1"/>
    <col min="14" max="14" width="5.44140625" style="11" bestFit="1" customWidth="1"/>
    <col min="15" max="15" width="5.44140625" style="12" bestFit="1" customWidth="1"/>
    <col min="16" max="16" width="5.33203125" style="10" bestFit="1" customWidth="1" outlineLevel="1"/>
    <col min="17" max="25" width="5.44140625" style="9" bestFit="1" customWidth="1"/>
    <col min="26" max="26" width="5.33203125" style="9" bestFit="1" customWidth="1"/>
    <col min="27" max="16384" width="8.88671875" style="9"/>
  </cols>
  <sheetData>
    <row r="1" spans="1:28" customFormat="1" ht="10.199999999999999" customHeight="1" x14ac:dyDescent="0.3">
      <c r="A1" s="80"/>
      <c r="B1" s="80"/>
      <c r="C1" s="80"/>
      <c r="D1" s="80"/>
      <c r="E1" s="80"/>
      <c r="F1" s="80"/>
      <c r="G1" s="80"/>
      <c r="H1" s="80"/>
      <c r="I1" s="80"/>
      <c r="J1" s="80"/>
      <c r="K1" s="80"/>
      <c r="L1" s="80"/>
      <c r="M1" s="80"/>
      <c r="N1" s="80"/>
      <c r="O1" s="80"/>
      <c r="P1" s="80"/>
      <c r="Q1" s="80"/>
      <c r="R1" s="80"/>
      <c r="S1" s="80"/>
      <c r="T1" s="80"/>
      <c r="U1" s="80"/>
      <c r="V1" s="80"/>
      <c r="W1" s="80"/>
      <c r="X1" s="80"/>
      <c r="Y1" s="80"/>
      <c r="Z1" s="92"/>
      <c r="AA1" s="92"/>
    </row>
    <row r="2" spans="1:28" customFormat="1" ht="24" customHeight="1" x14ac:dyDescent="0.3">
      <c r="A2" s="80"/>
      <c r="B2" s="80" t="s">
        <v>289</v>
      </c>
      <c r="C2" s="79"/>
      <c r="D2" s="80"/>
      <c r="E2" s="80"/>
      <c r="F2" s="80"/>
      <c r="G2" s="80"/>
      <c r="H2" s="80"/>
      <c r="I2" s="80"/>
      <c r="J2" s="80"/>
      <c r="K2" s="80"/>
      <c r="L2" s="80"/>
      <c r="M2" s="80"/>
      <c r="N2" s="80"/>
      <c r="O2" s="80"/>
      <c r="P2" s="80"/>
      <c r="Q2" s="80"/>
      <c r="R2" s="80"/>
      <c r="S2" s="80"/>
      <c r="T2" s="80"/>
      <c r="U2" s="80"/>
      <c r="V2" s="80"/>
      <c r="W2" s="80"/>
      <c r="X2" s="80"/>
      <c r="Y2" s="80"/>
      <c r="Z2" s="92"/>
      <c r="AA2" s="92"/>
    </row>
    <row r="3" spans="1:28" customFormat="1" ht="8.4" customHeight="1" x14ac:dyDescent="0.3">
      <c r="A3" s="80"/>
      <c r="B3" s="80"/>
      <c r="C3" s="80"/>
      <c r="D3" s="80"/>
      <c r="E3" s="80"/>
      <c r="F3" s="80"/>
      <c r="G3" s="80"/>
      <c r="H3" s="80"/>
      <c r="I3" s="80"/>
      <c r="J3" s="80"/>
      <c r="K3" s="80"/>
      <c r="L3" s="80"/>
      <c r="M3" s="80"/>
      <c r="N3" s="80"/>
      <c r="O3" s="80"/>
      <c r="P3" s="80"/>
      <c r="Q3" s="80"/>
      <c r="R3" s="80"/>
      <c r="S3" s="80"/>
      <c r="T3" s="80"/>
      <c r="U3" s="80"/>
      <c r="V3" s="80"/>
      <c r="W3" s="80"/>
      <c r="X3" s="80"/>
      <c r="Y3" s="80"/>
      <c r="Z3" s="92"/>
      <c r="AA3" s="92"/>
    </row>
    <row r="4" spans="1:28" ht="8.4" customHeight="1" x14ac:dyDescent="0.6"/>
    <row r="5" spans="1:28" ht="20.399999999999999" x14ac:dyDescent="0.7">
      <c r="A5" s="56" t="s">
        <v>68</v>
      </c>
    </row>
    <row r="6" spans="1:28" ht="36.6" customHeight="1" x14ac:dyDescent="0.6"/>
    <row r="10" spans="1:28" ht="11.4" customHeight="1" x14ac:dyDescent="0.6"/>
    <row r="11" spans="1:28" ht="18" x14ac:dyDescent="0.6">
      <c r="A11" s="8" t="s">
        <v>264</v>
      </c>
      <c r="B11" s="8" t="s">
        <v>34</v>
      </c>
      <c r="G11"/>
      <c r="H11"/>
      <c r="I11"/>
      <c r="J11"/>
      <c r="K11"/>
      <c r="L11"/>
      <c r="M11"/>
      <c r="N11"/>
      <c r="O11"/>
      <c r="P11"/>
      <c r="Q11"/>
      <c r="R11"/>
      <c r="S11"/>
      <c r="T11"/>
      <c r="U11"/>
      <c r="V11"/>
      <c r="W11"/>
      <c r="X11"/>
      <c r="Y11"/>
      <c r="Z11"/>
      <c r="AA11"/>
      <c r="AB11"/>
    </row>
    <row r="12" spans="1:28" ht="18" x14ac:dyDescent="0.6">
      <c r="B12" s="9">
        <v>2023</v>
      </c>
      <c r="C12" s="9">
        <v>2023</v>
      </c>
      <c r="D12" s="9">
        <v>2023</v>
      </c>
      <c r="E12" s="9">
        <v>2024</v>
      </c>
      <c r="F12" s="26" t="s">
        <v>21</v>
      </c>
      <c r="G12"/>
      <c r="H12"/>
      <c r="I12"/>
      <c r="J12"/>
      <c r="K12"/>
      <c r="L12"/>
      <c r="M12"/>
      <c r="N12"/>
      <c r="O12"/>
      <c r="P12"/>
      <c r="Q12"/>
      <c r="R12"/>
      <c r="S12"/>
      <c r="T12"/>
      <c r="U12"/>
      <c r="V12"/>
      <c r="W12"/>
      <c r="X12"/>
      <c r="Y12"/>
      <c r="Z12"/>
      <c r="AA12"/>
      <c r="AB12"/>
    </row>
    <row r="13" spans="1:28" ht="18" x14ac:dyDescent="0.6">
      <c r="A13" s="8" t="s">
        <v>4</v>
      </c>
      <c r="B13" s="9" t="s">
        <v>7</v>
      </c>
      <c r="C13" s="9" t="s">
        <v>18</v>
      </c>
      <c r="D13" s="9" t="s">
        <v>19</v>
      </c>
      <c r="E13" s="9" t="s">
        <v>9</v>
      </c>
      <c r="F13" s="26"/>
      <c r="G13"/>
      <c r="H13"/>
      <c r="I13"/>
      <c r="J13"/>
      <c r="K13"/>
      <c r="L13"/>
      <c r="M13"/>
      <c r="N13"/>
      <c r="O13"/>
      <c r="P13"/>
      <c r="Q13"/>
      <c r="R13"/>
      <c r="S13"/>
      <c r="T13"/>
      <c r="U13"/>
      <c r="V13"/>
      <c r="W13"/>
      <c r="X13"/>
      <c r="Y13"/>
      <c r="Z13"/>
      <c r="AA13"/>
      <c r="AB13"/>
    </row>
    <row r="14" spans="1:28" ht="18" x14ac:dyDescent="0.6">
      <c r="A14" s="102" t="s">
        <v>82</v>
      </c>
      <c r="F14" s="11"/>
      <c r="G14"/>
      <c r="H14"/>
      <c r="I14"/>
      <c r="J14"/>
      <c r="K14"/>
      <c r="L14"/>
      <c r="M14"/>
      <c r="N14"/>
      <c r="O14"/>
      <c r="P14"/>
      <c r="Q14"/>
      <c r="R14"/>
      <c r="S14"/>
      <c r="T14"/>
      <c r="U14"/>
      <c r="V14"/>
      <c r="W14"/>
      <c r="X14"/>
      <c r="Y14"/>
      <c r="Z14"/>
      <c r="AA14"/>
      <c r="AB14"/>
    </row>
    <row r="15" spans="1:28" ht="18" x14ac:dyDescent="0.6">
      <c r="A15" s="103" t="s">
        <v>36</v>
      </c>
      <c r="B15" s="12"/>
      <c r="C15" s="12">
        <v>20</v>
      </c>
      <c r="D15" s="12">
        <v>40</v>
      </c>
      <c r="E15" s="12"/>
      <c r="F15" s="183">
        <v>60</v>
      </c>
      <c r="G15"/>
      <c r="H15"/>
      <c r="I15"/>
      <c r="J15"/>
      <c r="K15"/>
      <c r="L15"/>
      <c r="M15"/>
      <c r="N15"/>
      <c r="O15"/>
      <c r="P15"/>
      <c r="Q15"/>
      <c r="R15"/>
      <c r="S15"/>
      <c r="T15"/>
      <c r="U15"/>
      <c r="V15"/>
      <c r="W15"/>
      <c r="X15"/>
      <c r="Y15"/>
      <c r="Z15"/>
      <c r="AA15"/>
      <c r="AB15"/>
    </row>
    <row r="16" spans="1:28" ht="18" x14ac:dyDescent="0.6">
      <c r="A16" s="103" t="s">
        <v>102</v>
      </c>
      <c r="B16" s="12">
        <v>100</v>
      </c>
      <c r="C16" s="12"/>
      <c r="D16" s="12"/>
      <c r="E16" s="12">
        <v>100</v>
      </c>
      <c r="F16" s="183">
        <v>200</v>
      </c>
      <c r="G16"/>
      <c r="H16"/>
      <c r="I16"/>
      <c r="J16"/>
      <c r="K16"/>
      <c r="L16"/>
      <c r="M16"/>
      <c r="N16"/>
      <c r="O16"/>
      <c r="P16"/>
      <c r="Q16"/>
      <c r="R16"/>
      <c r="S16"/>
      <c r="T16"/>
      <c r="U16"/>
      <c r="V16"/>
      <c r="W16"/>
      <c r="X16"/>
      <c r="Y16"/>
      <c r="Z16"/>
      <c r="AA16"/>
      <c r="AB16"/>
    </row>
    <row r="17" spans="1:28" ht="18" x14ac:dyDescent="0.6">
      <c r="A17"/>
      <c r="B17"/>
      <c r="C17"/>
      <c r="D17"/>
      <c r="E17"/>
      <c r="F17"/>
      <c r="G17"/>
      <c r="H17"/>
      <c r="I17"/>
      <c r="J17"/>
      <c r="K17"/>
      <c r="L17"/>
      <c r="M17"/>
      <c r="N17"/>
      <c r="O17"/>
      <c r="P17"/>
      <c r="Q17"/>
      <c r="R17"/>
      <c r="S17"/>
      <c r="T17"/>
      <c r="U17"/>
      <c r="V17"/>
      <c r="W17"/>
      <c r="X17"/>
      <c r="Y17"/>
      <c r="Z17"/>
      <c r="AA17"/>
      <c r="AB17"/>
    </row>
    <row r="18" spans="1:28" ht="18" x14ac:dyDescent="0.6">
      <c r="A18"/>
      <c r="B18"/>
      <c r="C18"/>
      <c r="D18"/>
      <c r="E18"/>
      <c r="F18"/>
      <c r="G18"/>
      <c r="H18"/>
      <c r="I18"/>
      <c r="J18"/>
      <c r="K18"/>
      <c r="L18"/>
      <c r="M18"/>
      <c r="N18"/>
      <c r="O18"/>
      <c r="P18"/>
      <c r="Q18"/>
      <c r="R18"/>
      <c r="S18"/>
      <c r="T18"/>
      <c r="U18"/>
      <c r="V18"/>
      <c r="W18"/>
      <c r="X18"/>
      <c r="Y18"/>
      <c r="Z18"/>
      <c r="AA18"/>
      <c r="AB18"/>
    </row>
    <row r="19" spans="1:28" ht="18" x14ac:dyDescent="0.6">
      <c r="A19"/>
      <c r="B19"/>
      <c r="C19"/>
      <c r="D19"/>
      <c r="E19"/>
      <c r="F19"/>
      <c r="G19"/>
      <c r="H19"/>
      <c r="I19"/>
      <c r="J19"/>
      <c r="K19"/>
      <c r="L19"/>
      <c r="M19"/>
      <c r="N19"/>
      <c r="O19"/>
      <c r="P19"/>
      <c r="Q19"/>
      <c r="R19"/>
      <c r="S19"/>
      <c r="T19"/>
      <c r="U19"/>
      <c r="V19"/>
      <c r="W19"/>
      <c r="X19"/>
      <c r="Y19"/>
      <c r="Z19"/>
      <c r="AA19"/>
      <c r="AB19"/>
    </row>
    <row r="20" spans="1:28" ht="18" x14ac:dyDescent="0.6">
      <c r="A20"/>
      <c r="B20"/>
      <c r="C20"/>
      <c r="D20"/>
      <c r="E20"/>
      <c r="F20"/>
      <c r="G20"/>
      <c r="H20"/>
      <c r="I20"/>
      <c r="J20"/>
      <c r="K20"/>
      <c r="L20"/>
      <c r="M20"/>
      <c r="N20"/>
      <c r="O20"/>
      <c r="P20"/>
      <c r="Q20"/>
      <c r="R20"/>
      <c r="S20"/>
      <c r="T20"/>
      <c r="U20"/>
      <c r="V20"/>
      <c r="W20"/>
      <c r="X20"/>
      <c r="Y20"/>
      <c r="Z20"/>
      <c r="AA20"/>
      <c r="AB20"/>
    </row>
    <row r="21" spans="1:28" ht="18" x14ac:dyDescent="0.6">
      <c r="A21"/>
      <c r="B21"/>
      <c r="C21"/>
      <c r="D21"/>
      <c r="E21"/>
      <c r="F21"/>
      <c r="G21"/>
      <c r="H21"/>
      <c r="I21"/>
      <c r="J21"/>
      <c r="K21"/>
      <c r="L21"/>
      <c r="M21"/>
      <c r="N21"/>
      <c r="O21"/>
      <c r="P21"/>
      <c r="Q21"/>
      <c r="R21"/>
      <c r="S21"/>
      <c r="T21"/>
      <c r="U21"/>
      <c r="V21"/>
      <c r="W21"/>
      <c r="X21"/>
      <c r="Y21"/>
      <c r="Z21"/>
      <c r="AA21"/>
      <c r="AB21"/>
    </row>
    <row r="22" spans="1:28" ht="18" x14ac:dyDescent="0.6">
      <c r="A22"/>
      <c r="B22"/>
      <c r="C22"/>
      <c r="D22"/>
      <c r="E22"/>
      <c r="F22"/>
      <c r="G22"/>
      <c r="H22"/>
      <c r="I22"/>
      <c r="J22"/>
      <c r="K22"/>
      <c r="L22"/>
      <c r="M22"/>
      <c r="N22"/>
      <c r="O22"/>
      <c r="P22"/>
      <c r="Q22"/>
      <c r="R22"/>
      <c r="S22"/>
      <c r="T22"/>
      <c r="U22"/>
      <c r="V22"/>
      <c r="W22"/>
      <c r="X22"/>
      <c r="Y22"/>
      <c r="Z22"/>
      <c r="AA22"/>
      <c r="AB22"/>
    </row>
    <row r="23" spans="1:28" ht="18" x14ac:dyDescent="0.6">
      <c r="A23"/>
      <c r="B23"/>
      <c r="C23"/>
      <c r="D23"/>
      <c r="E23"/>
      <c r="F23"/>
      <c r="G23"/>
      <c r="H23"/>
      <c r="I23"/>
      <c r="J23"/>
      <c r="K23"/>
      <c r="L23"/>
      <c r="M23"/>
      <c r="N23"/>
      <c r="O23"/>
      <c r="P23"/>
      <c r="Q23"/>
      <c r="R23"/>
      <c r="S23"/>
      <c r="T23"/>
      <c r="U23"/>
      <c r="V23"/>
      <c r="W23"/>
      <c r="X23"/>
      <c r="Y23"/>
      <c r="Z23"/>
      <c r="AA23"/>
      <c r="AB23"/>
    </row>
    <row r="24" spans="1:28" ht="18" x14ac:dyDescent="0.6">
      <c r="A24"/>
      <c r="B24"/>
      <c r="C24"/>
      <c r="D24"/>
      <c r="E24"/>
      <c r="F24"/>
      <c r="G24"/>
      <c r="H24"/>
      <c r="I24"/>
      <c r="J24"/>
      <c r="K24"/>
      <c r="L24"/>
      <c r="M24"/>
      <c r="N24"/>
      <c r="O24"/>
      <c r="P24"/>
      <c r="Q24"/>
      <c r="R24"/>
      <c r="S24"/>
      <c r="T24"/>
      <c r="U24"/>
      <c r="V24"/>
      <c r="W24"/>
      <c r="X24"/>
      <c r="Y24"/>
      <c r="Z24"/>
      <c r="AA24"/>
      <c r="AB24"/>
    </row>
    <row r="25" spans="1:28" ht="18" x14ac:dyDescent="0.6">
      <c r="A25"/>
      <c r="B25"/>
      <c r="C25"/>
      <c r="D25"/>
      <c r="E25"/>
      <c r="F25"/>
      <c r="G25"/>
      <c r="H25"/>
      <c r="I25"/>
      <c r="J25"/>
      <c r="K25"/>
      <c r="L25"/>
      <c r="M25"/>
      <c r="N25"/>
      <c r="O25"/>
      <c r="P25"/>
      <c r="Q25"/>
      <c r="R25"/>
      <c r="S25"/>
      <c r="T25"/>
      <c r="U25"/>
      <c r="V25"/>
      <c r="W25"/>
      <c r="X25"/>
      <c r="Y25"/>
      <c r="Z25"/>
      <c r="AA25"/>
      <c r="AB25"/>
    </row>
    <row r="26" spans="1:28" ht="18" x14ac:dyDescent="0.6">
      <c r="A26"/>
      <c r="B26"/>
      <c r="C26"/>
      <c r="D26"/>
      <c r="E26"/>
      <c r="F26"/>
      <c r="G26"/>
      <c r="H26"/>
      <c r="I26"/>
      <c r="J26"/>
      <c r="K26"/>
      <c r="L26"/>
      <c r="M26"/>
      <c r="N26"/>
      <c r="O26"/>
      <c r="P26"/>
      <c r="Q26"/>
      <c r="R26"/>
      <c r="S26"/>
      <c r="T26"/>
      <c r="U26"/>
      <c r="V26"/>
      <c r="W26"/>
      <c r="X26"/>
      <c r="Y26"/>
      <c r="Z26"/>
      <c r="AA26"/>
      <c r="AB26"/>
    </row>
    <row r="27" spans="1:28" ht="18" x14ac:dyDescent="0.6">
      <c r="A27"/>
      <c r="B27"/>
      <c r="C27"/>
      <c r="D27"/>
      <c r="E27"/>
      <c r="F27"/>
      <c r="G27"/>
      <c r="H27"/>
      <c r="I27"/>
      <c r="J27"/>
      <c r="K27"/>
      <c r="L27"/>
      <c r="M27"/>
      <c r="N27"/>
      <c r="O27"/>
      <c r="P27"/>
      <c r="Q27"/>
      <c r="R27"/>
      <c r="S27"/>
      <c r="T27"/>
      <c r="U27"/>
      <c r="V27"/>
      <c r="W27"/>
      <c r="X27"/>
      <c r="Y27"/>
      <c r="Z27"/>
      <c r="AA27"/>
      <c r="AB27"/>
    </row>
    <row r="28" spans="1:28" ht="18" x14ac:dyDescent="0.6">
      <c r="A28"/>
      <c r="B28"/>
      <c r="C28"/>
      <c r="D28"/>
      <c r="E28"/>
      <c r="F28"/>
      <c r="G28"/>
      <c r="H28"/>
      <c r="I28"/>
      <c r="J28"/>
      <c r="K28"/>
      <c r="L28"/>
      <c r="M28"/>
      <c r="N28"/>
      <c r="O28"/>
      <c r="P28"/>
      <c r="Q28"/>
      <c r="R28"/>
      <c r="S28"/>
      <c r="T28"/>
      <c r="U28"/>
      <c r="V28"/>
      <c r="W28"/>
      <c r="X28"/>
      <c r="Y28"/>
      <c r="Z28"/>
      <c r="AA28"/>
      <c r="AB28"/>
    </row>
    <row r="29" spans="1:28" ht="18" x14ac:dyDescent="0.6">
      <c r="A29"/>
      <c r="B29"/>
      <c r="C29"/>
      <c r="D29"/>
      <c r="E29"/>
      <c r="F29"/>
      <c r="G29"/>
      <c r="H29"/>
      <c r="I29"/>
      <c r="J29"/>
      <c r="K29"/>
      <c r="L29"/>
      <c r="M29"/>
      <c r="N29"/>
      <c r="O29"/>
      <c r="P29"/>
      <c r="Q29"/>
      <c r="R29"/>
      <c r="S29"/>
      <c r="T29"/>
      <c r="U29"/>
      <c r="V29"/>
      <c r="W29"/>
      <c r="X29"/>
      <c r="Y29"/>
      <c r="Z29"/>
      <c r="AA29"/>
      <c r="AB29"/>
    </row>
    <row r="30" spans="1:28" ht="18" x14ac:dyDescent="0.6">
      <c r="A30"/>
      <c r="B30"/>
      <c r="C30"/>
      <c r="D30"/>
      <c r="E30"/>
      <c r="F30"/>
      <c r="G30"/>
      <c r="H30"/>
      <c r="I30"/>
      <c r="J30"/>
      <c r="K30"/>
      <c r="L30"/>
      <c r="M30"/>
      <c r="N30"/>
      <c r="O30"/>
      <c r="P30"/>
      <c r="Q30"/>
      <c r="R30"/>
      <c r="S30"/>
      <c r="T30"/>
      <c r="U30"/>
      <c r="V30"/>
      <c r="W30"/>
      <c r="X30"/>
      <c r="Y30"/>
      <c r="Z30"/>
      <c r="AA30"/>
      <c r="AB30"/>
    </row>
    <row r="31" spans="1:28" ht="18" x14ac:dyDescent="0.6">
      <c r="A31"/>
      <c r="B31"/>
      <c r="C31"/>
      <c r="D31"/>
      <c r="E31"/>
      <c r="F31"/>
      <c r="G31"/>
      <c r="H31"/>
      <c r="I31"/>
      <c r="J31"/>
      <c r="K31"/>
      <c r="L31"/>
      <c r="M31"/>
      <c r="N31"/>
      <c r="O31"/>
      <c r="P31"/>
      <c r="Q31"/>
      <c r="R31"/>
      <c r="S31"/>
      <c r="T31"/>
      <c r="U31"/>
      <c r="V31"/>
      <c r="W31"/>
      <c r="X31"/>
      <c r="Y31"/>
      <c r="Z31"/>
      <c r="AA31"/>
      <c r="AB31"/>
    </row>
    <row r="32" spans="1:28" ht="18" x14ac:dyDescent="0.6">
      <c r="A32"/>
      <c r="B32"/>
      <c r="C32"/>
      <c r="D32"/>
      <c r="E32"/>
      <c r="F32"/>
      <c r="G32"/>
      <c r="H32"/>
      <c r="I32"/>
      <c r="J32"/>
      <c r="K32"/>
      <c r="L32"/>
      <c r="M32"/>
      <c r="N32"/>
      <c r="O32"/>
      <c r="P32"/>
      <c r="Q32"/>
      <c r="R32"/>
      <c r="S32"/>
      <c r="T32"/>
      <c r="U32"/>
      <c r="V32"/>
      <c r="W32"/>
      <c r="X32"/>
      <c r="Y32"/>
      <c r="Z32"/>
      <c r="AA32"/>
      <c r="AB32"/>
    </row>
    <row r="33" spans="1:28" ht="18" x14ac:dyDescent="0.6">
      <c r="A33"/>
      <c r="B33"/>
      <c r="C33"/>
      <c r="D33"/>
      <c r="E33"/>
      <c r="F33"/>
      <c r="G33"/>
      <c r="H33"/>
      <c r="I33"/>
      <c r="J33"/>
      <c r="K33"/>
      <c r="L33"/>
      <c r="M33"/>
      <c r="N33"/>
      <c r="O33"/>
      <c r="P33"/>
      <c r="Q33"/>
      <c r="R33"/>
      <c r="S33"/>
      <c r="T33"/>
      <c r="U33"/>
      <c r="V33"/>
      <c r="W33"/>
      <c r="X33"/>
      <c r="Y33"/>
      <c r="Z33"/>
      <c r="AA33"/>
      <c r="AB33"/>
    </row>
    <row r="34" spans="1:28" ht="18" x14ac:dyDescent="0.6">
      <c r="A34"/>
      <c r="B34"/>
      <c r="C34"/>
      <c r="D34"/>
      <c r="E34"/>
      <c r="F34"/>
      <c r="G34"/>
      <c r="H34"/>
      <c r="I34"/>
      <c r="J34"/>
      <c r="K34"/>
      <c r="L34"/>
      <c r="M34"/>
      <c r="N34"/>
      <c r="O34"/>
      <c r="P34"/>
      <c r="Q34"/>
      <c r="R34"/>
      <c r="S34"/>
      <c r="T34"/>
      <c r="U34"/>
      <c r="V34"/>
      <c r="W34"/>
      <c r="X34"/>
      <c r="Y34"/>
      <c r="Z34"/>
      <c r="AA34"/>
      <c r="AB34"/>
    </row>
    <row r="35" spans="1:28" ht="18" x14ac:dyDescent="0.6">
      <c r="A35"/>
      <c r="B35"/>
      <c r="C35"/>
      <c r="D35"/>
      <c r="E35"/>
      <c r="F35"/>
      <c r="G35"/>
      <c r="H35"/>
      <c r="I35"/>
      <c r="J35"/>
      <c r="K35"/>
      <c r="L35"/>
      <c r="M35"/>
      <c r="N35"/>
      <c r="O35"/>
      <c r="P35"/>
      <c r="Q35"/>
      <c r="R35"/>
      <c r="S35"/>
      <c r="T35"/>
      <c r="U35"/>
      <c r="V35"/>
      <c r="W35"/>
      <c r="X35"/>
      <c r="Y35"/>
      <c r="Z35"/>
      <c r="AA35"/>
      <c r="AB35"/>
    </row>
    <row r="36" spans="1:28" ht="18" x14ac:dyDescent="0.6">
      <c r="A36"/>
      <c r="B36"/>
      <c r="C36"/>
      <c r="D36"/>
      <c r="E36"/>
      <c r="F36"/>
      <c r="G36"/>
      <c r="H36"/>
      <c r="I36"/>
      <c r="J36"/>
      <c r="K36"/>
      <c r="L36"/>
      <c r="M36"/>
      <c r="N36"/>
      <c r="O36"/>
      <c r="P36"/>
      <c r="Q36"/>
      <c r="R36"/>
      <c r="S36"/>
      <c r="T36"/>
      <c r="U36"/>
      <c r="V36"/>
      <c r="W36"/>
      <c r="X36"/>
      <c r="Y36"/>
      <c r="Z36"/>
      <c r="AA36"/>
      <c r="AB36"/>
    </row>
    <row r="37" spans="1:28" ht="18" x14ac:dyDescent="0.6">
      <c r="A37"/>
      <c r="B37"/>
      <c r="C37"/>
      <c r="D37"/>
      <c r="E37"/>
      <c r="F37"/>
      <c r="G37"/>
      <c r="H37"/>
      <c r="I37"/>
      <c r="J37"/>
      <c r="K37"/>
      <c r="L37"/>
      <c r="M37"/>
      <c r="N37"/>
      <c r="O37"/>
      <c r="P37"/>
      <c r="Q37"/>
      <c r="R37"/>
      <c r="S37"/>
      <c r="T37"/>
      <c r="U37"/>
      <c r="V37"/>
      <c r="W37"/>
      <c r="X37"/>
      <c r="Y37"/>
      <c r="Z37"/>
      <c r="AA37"/>
      <c r="AB37"/>
    </row>
    <row r="38" spans="1:28" ht="18" x14ac:dyDescent="0.6">
      <c r="A38"/>
      <c r="B38"/>
      <c r="C38"/>
      <c r="D38"/>
      <c r="E38"/>
      <c r="F38"/>
      <c r="G38"/>
      <c r="H38"/>
      <c r="I38"/>
      <c r="J38"/>
      <c r="K38"/>
      <c r="L38"/>
      <c r="M38"/>
      <c r="N38"/>
      <c r="O38"/>
      <c r="P38"/>
      <c r="Q38"/>
      <c r="R38"/>
      <c r="S38"/>
      <c r="T38"/>
      <c r="U38"/>
      <c r="V38"/>
      <c r="W38"/>
      <c r="X38"/>
      <c r="Y38"/>
      <c r="Z38"/>
      <c r="AA38"/>
      <c r="AB38"/>
    </row>
    <row r="39" spans="1:28" ht="18" x14ac:dyDescent="0.6">
      <c r="A39"/>
      <c r="B39"/>
      <c r="C39"/>
      <c r="D39"/>
      <c r="E39"/>
      <c r="F39"/>
      <c r="G39"/>
      <c r="H39"/>
      <c r="I39"/>
      <c r="J39"/>
      <c r="K39"/>
      <c r="L39"/>
      <c r="M39"/>
      <c r="N39"/>
      <c r="O39"/>
      <c r="P39"/>
      <c r="Q39"/>
      <c r="R39"/>
      <c r="S39"/>
      <c r="T39"/>
      <c r="U39"/>
      <c r="V39"/>
      <c r="W39"/>
      <c r="X39"/>
      <c r="Y39"/>
      <c r="Z39"/>
      <c r="AA39"/>
      <c r="AB39"/>
    </row>
    <row r="40" spans="1:28" ht="18" x14ac:dyDescent="0.6">
      <c r="A40"/>
      <c r="B40"/>
      <c r="C40"/>
      <c r="D40"/>
      <c r="E40"/>
      <c r="F40"/>
      <c r="G40"/>
      <c r="H40"/>
      <c r="I40"/>
      <c r="J40"/>
      <c r="K40"/>
      <c r="L40"/>
      <c r="M40"/>
      <c r="N40"/>
      <c r="O40"/>
      <c r="P40"/>
      <c r="Q40"/>
      <c r="R40"/>
      <c r="S40"/>
      <c r="T40"/>
      <c r="U40"/>
      <c r="V40"/>
      <c r="W40"/>
      <c r="X40"/>
      <c r="Y40"/>
      <c r="Z40"/>
      <c r="AA40"/>
      <c r="AB40"/>
    </row>
    <row r="41" spans="1:28" ht="18" x14ac:dyDescent="0.6">
      <c r="A41"/>
      <c r="B41"/>
      <c r="C41"/>
      <c r="D41"/>
      <c r="E41"/>
      <c r="F41"/>
      <c r="G41"/>
      <c r="H41"/>
      <c r="I41"/>
      <c r="J41"/>
      <c r="K41"/>
      <c r="L41"/>
      <c r="M41"/>
      <c r="N41"/>
      <c r="O41"/>
      <c r="P41"/>
      <c r="Q41"/>
      <c r="R41"/>
      <c r="S41"/>
      <c r="T41"/>
      <c r="U41"/>
      <c r="V41"/>
      <c r="W41"/>
      <c r="X41"/>
      <c r="Y41"/>
      <c r="Z41"/>
      <c r="AA41"/>
      <c r="AB41"/>
    </row>
    <row r="42" spans="1:28" ht="18" x14ac:dyDescent="0.6">
      <c r="A42"/>
      <c r="B42"/>
      <c r="C42"/>
      <c r="D42"/>
      <c r="E42"/>
      <c r="F42"/>
      <c r="G42"/>
      <c r="H42"/>
      <c r="I42"/>
      <c r="J42"/>
      <c r="K42"/>
      <c r="L42"/>
      <c r="M42"/>
      <c r="N42"/>
      <c r="O42"/>
      <c r="P42"/>
      <c r="Q42"/>
      <c r="R42"/>
      <c r="S42"/>
      <c r="T42"/>
      <c r="U42"/>
      <c r="V42"/>
      <c r="W42"/>
      <c r="X42"/>
      <c r="Y42"/>
      <c r="Z42"/>
      <c r="AA42"/>
      <c r="AB42"/>
    </row>
    <row r="43" spans="1:28" ht="18" x14ac:dyDescent="0.6">
      <c r="A43"/>
      <c r="B43"/>
      <c r="C43"/>
      <c r="D43"/>
      <c r="E43"/>
      <c r="F43"/>
      <c r="G43"/>
      <c r="H43"/>
      <c r="I43"/>
      <c r="J43"/>
      <c r="K43"/>
      <c r="L43"/>
      <c r="M43"/>
      <c r="N43"/>
      <c r="O43"/>
      <c r="P43"/>
      <c r="Q43"/>
      <c r="R43"/>
      <c r="S43"/>
      <c r="T43"/>
      <c r="U43"/>
      <c r="V43"/>
      <c r="W43"/>
      <c r="X43"/>
      <c r="Y43"/>
      <c r="Z43"/>
      <c r="AA43"/>
      <c r="AB43"/>
    </row>
    <row r="44" spans="1:28" ht="18" x14ac:dyDescent="0.6">
      <c r="A44"/>
      <c r="B44"/>
      <c r="C44"/>
      <c r="D44"/>
      <c r="E44"/>
      <c r="F44"/>
      <c r="G44"/>
      <c r="H44"/>
      <c r="I44"/>
      <c r="J44"/>
      <c r="K44"/>
      <c r="L44"/>
      <c r="M44"/>
      <c r="N44"/>
      <c r="O44"/>
      <c r="P44"/>
      <c r="Q44"/>
      <c r="R44"/>
      <c r="S44"/>
      <c r="T44"/>
      <c r="U44"/>
      <c r="V44"/>
      <c r="W44"/>
      <c r="X44"/>
      <c r="Y44"/>
      <c r="Z44"/>
      <c r="AA44"/>
      <c r="AB44"/>
    </row>
    <row r="45" spans="1:28" ht="18" x14ac:dyDescent="0.6">
      <c r="A45"/>
      <c r="B45"/>
      <c r="C45"/>
      <c r="D45"/>
      <c r="E45"/>
      <c r="F45"/>
      <c r="G45"/>
      <c r="H45"/>
      <c r="I45"/>
      <c r="J45"/>
      <c r="K45"/>
      <c r="L45"/>
      <c r="M45"/>
      <c r="N45"/>
      <c r="O45"/>
      <c r="P45"/>
      <c r="Q45"/>
      <c r="R45"/>
      <c r="S45"/>
      <c r="T45"/>
      <c r="U45"/>
      <c r="V45"/>
      <c r="W45"/>
      <c r="X45"/>
      <c r="Y45"/>
      <c r="Z45"/>
      <c r="AA45"/>
      <c r="AB45"/>
    </row>
    <row r="46" spans="1:28" ht="18" x14ac:dyDescent="0.6">
      <c r="A46"/>
      <c r="B46"/>
      <c r="C46"/>
      <c r="D46"/>
      <c r="E46"/>
      <c r="F46"/>
      <c r="G46"/>
      <c r="H46"/>
      <c r="I46"/>
      <c r="J46"/>
      <c r="K46"/>
      <c r="L46"/>
      <c r="M46"/>
      <c r="N46"/>
      <c r="O46"/>
      <c r="P46"/>
      <c r="Q46"/>
      <c r="R46"/>
      <c r="S46"/>
      <c r="T46"/>
      <c r="U46"/>
      <c r="V46"/>
      <c r="W46"/>
      <c r="X46"/>
      <c r="Y46"/>
      <c r="Z46"/>
      <c r="AA46"/>
      <c r="AB46"/>
    </row>
    <row r="47" spans="1:28" ht="18" x14ac:dyDescent="0.6">
      <c r="A47"/>
      <c r="B47"/>
      <c r="C47"/>
      <c r="D47"/>
      <c r="E47"/>
      <c r="F47"/>
      <c r="G47"/>
      <c r="H47"/>
      <c r="I47"/>
      <c r="J47"/>
      <c r="K47"/>
      <c r="L47"/>
      <c r="M47"/>
      <c r="N47"/>
      <c r="O47"/>
      <c r="P47"/>
      <c r="Q47"/>
      <c r="R47"/>
      <c r="S47"/>
      <c r="T47"/>
      <c r="U47"/>
      <c r="V47"/>
      <c r="W47"/>
      <c r="X47"/>
      <c r="Y47"/>
      <c r="Z47"/>
      <c r="AA47"/>
      <c r="AB47"/>
    </row>
    <row r="48" spans="1:28" ht="18" x14ac:dyDescent="0.6">
      <c r="A48"/>
      <c r="B48"/>
      <c r="C48"/>
      <c r="D48"/>
      <c r="E48"/>
      <c r="F48"/>
      <c r="G48"/>
      <c r="H48"/>
      <c r="I48"/>
      <c r="J48"/>
      <c r="K48"/>
      <c r="L48"/>
      <c r="M48"/>
      <c r="N48"/>
      <c r="O48"/>
      <c r="P48"/>
      <c r="Q48"/>
      <c r="R48"/>
      <c r="S48"/>
      <c r="T48"/>
      <c r="U48"/>
      <c r="V48"/>
      <c r="W48"/>
      <c r="X48"/>
      <c r="Y48"/>
      <c r="Z48"/>
      <c r="AA48"/>
      <c r="AB48"/>
    </row>
    <row r="49" spans="1:28" ht="18" x14ac:dyDescent="0.6">
      <c r="A49"/>
      <c r="B49"/>
      <c r="C49"/>
      <c r="D49"/>
      <c r="E49"/>
      <c r="F49"/>
      <c r="G49"/>
      <c r="H49"/>
      <c r="I49"/>
      <c r="J49"/>
      <c r="K49"/>
      <c r="L49"/>
      <c r="M49"/>
      <c r="N49"/>
      <c r="O49"/>
      <c r="P49"/>
      <c r="Q49"/>
      <c r="R49"/>
      <c r="S49"/>
      <c r="T49"/>
      <c r="U49"/>
      <c r="V49"/>
      <c r="W49"/>
      <c r="X49"/>
      <c r="Y49"/>
      <c r="Z49"/>
      <c r="AA49"/>
      <c r="AB49"/>
    </row>
    <row r="50" spans="1:28" ht="18" x14ac:dyDescent="0.6">
      <c r="A50"/>
      <c r="B50"/>
      <c r="C50"/>
      <c r="D50"/>
      <c r="E50"/>
      <c r="F50"/>
      <c r="G50"/>
      <c r="H50"/>
      <c r="I50"/>
      <c r="J50"/>
      <c r="K50"/>
      <c r="L50"/>
      <c r="M50"/>
      <c r="N50"/>
      <c r="O50"/>
      <c r="P50"/>
      <c r="Q50"/>
      <c r="R50"/>
      <c r="S50"/>
      <c r="T50"/>
      <c r="U50"/>
      <c r="V50"/>
      <c r="W50"/>
      <c r="X50"/>
      <c r="Y50"/>
      <c r="Z50"/>
      <c r="AA50"/>
      <c r="AB50"/>
    </row>
    <row r="51" spans="1:28" ht="18" x14ac:dyDescent="0.6">
      <c r="A51"/>
      <c r="B51"/>
      <c r="C51"/>
      <c r="D51"/>
      <c r="E51"/>
      <c r="F51"/>
      <c r="G51"/>
      <c r="H51"/>
      <c r="I51"/>
      <c r="J51"/>
      <c r="K51"/>
      <c r="L51"/>
      <c r="M51"/>
      <c r="N51"/>
      <c r="O51"/>
      <c r="P51"/>
      <c r="Q51"/>
      <c r="R51"/>
      <c r="S51"/>
      <c r="T51"/>
      <c r="U51"/>
      <c r="V51"/>
      <c r="W51"/>
      <c r="X51"/>
      <c r="Y51"/>
      <c r="Z51"/>
      <c r="AA51"/>
      <c r="AB51"/>
    </row>
    <row r="52" spans="1:28" ht="18" x14ac:dyDescent="0.6">
      <c r="A52"/>
      <c r="B52"/>
      <c r="C52"/>
      <c r="D52"/>
      <c r="E52"/>
      <c r="F52"/>
      <c r="G52"/>
      <c r="H52"/>
      <c r="I52"/>
      <c r="J52"/>
      <c r="K52"/>
      <c r="L52"/>
      <c r="M52"/>
      <c r="N52"/>
      <c r="O52"/>
      <c r="P52"/>
      <c r="Q52"/>
      <c r="R52"/>
      <c r="S52"/>
      <c r="T52"/>
      <c r="U52"/>
      <c r="V52"/>
      <c r="W52"/>
      <c r="X52"/>
      <c r="Y52"/>
      <c r="Z52"/>
      <c r="AA52"/>
      <c r="AB52"/>
    </row>
    <row r="53" spans="1:28" ht="18" x14ac:dyDescent="0.6">
      <c r="A53"/>
      <c r="B53"/>
      <c r="C53"/>
      <c r="D53"/>
      <c r="E53"/>
      <c r="F53"/>
      <c r="G53"/>
      <c r="H53"/>
      <c r="I53"/>
      <c r="J53"/>
      <c r="K53"/>
      <c r="L53"/>
      <c r="M53"/>
      <c r="N53"/>
      <c r="O53"/>
      <c r="P53"/>
      <c r="Q53"/>
      <c r="R53"/>
      <c r="S53"/>
      <c r="T53"/>
      <c r="U53"/>
      <c r="V53"/>
      <c r="W53"/>
      <c r="X53"/>
      <c r="Y53"/>
      <c r="Z53"/>
      <c r="AA53"/>
      <c r="AB53"/>
    </row>
    <row r="54" spans="1:28" ht="18" x14ac:dyDescent="0.6">
      <c r="A54"/>
      <c r="B54"/>
      <c r="C54"/>
      <c r="D54"/>
      <c r="E54"/>
      <c r="F54"/>
      <c r="G54"/>
      <c r="H54"/>
      <c r="I54"/>
      <c r="J54"/>
      <c r="K54"/>
      <c r="L54"/>
      <c r="M54"/>
      <c r="N54"/>
      <c r="O54"/>
      <c r="P54"/>
      <c r="Q54"/>
      <c r="R54"/>
      <c r="S54"/>
      <c r="T54"/>
      <c r="U54"/>
      <c r="V54"/>
      <c r="W54"/>
      <c r="X54"/>
      <c r="Y54"/>
      <c r="Z54"/>
      <c r="AA54"/>
      <c r="AB54"/>
    </row>
    <row r="55" spans="1:28" ht="18" x14ac:dyDescent="0.6">
      <c r="A55"/>
      <c r="B55"/>
      <c r="C55"/>
      <c r="D55"/>
      <c r="E55"/>
      <c r="F55"/>
      <c r="G55"/>
      <c r="H55"/>
      <c r="I55"/>
      <c r="J55"/>
      <c r="K55"/>
      <c r="L55"/>
      <c r="M55"/>
      <c r="N55"/>
      <c r="O55"/>
      <c r="P55"/>
      <c r="Q55"/>
      <c r="R55"/>
      <c r="S55"/>
      <c r="T55"/>
      <c r="U55"/>
      <c r="V55"/>
      <c r="W55"/>
      <c r="X55"/>
      <c r="Y55"/>
      <c r="Z55"/>
      <c r="AA55"/>
      <c r="AB55"/>
    </row>
    <row r="56" spans="1:28" ht="18" x14ac:dyDescent="0.6">
      <c r="A56"/>
      <c r="B56"/>
      <c r="C56"/>
      <c r="D56"/>
      <c r="E56"/>
      <c r="F56"/>
      <c r="G56"/>
      <c r="H56"/>
      <c r="I56"/>
      <c r="J56"/>
      <c r="K56"/>
      <c r="L56"/>
      <c r="M56"/>
      <c r="N56"/>
      <c r="O56"/>
      <c r="P56"/>
      <c r="Q56"/>
      <c r="R56"/>
      <c r="S56"/>
      <c r="T56"/>
      <c r="U56"/>
      <c r="V56"/>
      <c r="W56"/>
      <c r="X56"/>
      <c r="Y56"/>
      <c r="Z56"/>
      <c r="AA56"/>
      <c r="AB56"/>
    </row>
    <row r="57" spans="1:28" ht="18" x14ac:dyDescent="0.6">
      <c r="A57"/>
      <c r="B57"/>
      <c r="C57"/>
      <c r="D57"/>
      <c r="E57"/>
      <c r="F57"/>
      <c r="G57"/>
      <c r="H57"/>
      <c r="I57"/>
      <c r="J57"/>
      <c r="K57"/>
      <c r="L57"/>
      <c r="M57"/>
      <c r="N57"/>
      <c r="O57"/>
      <c r="P57"/>
      <c r="Q57"/>
      <c r="R57"/>
      <c r="S57"/>
      <c r="T57"/>
      <c r="U57"/>
      <c r="V57"/>
      <c r="W57"/>
      <c r="X57"/>
      <c r="Y57"/>
      <c r="Z57"/>
      <c r="AA57"/>
      <c r="AB57"/>
    </row>
    <row r="58" spans="1:28" ht="18" x14ac:dyDescent="0.6">
      <c r="A58"/>
      <c r="B58"/>
      <c r="C58"/>
      <c r="D58"/>
      <c r="E58"/>
      <c r="F58"/>
      <c r="G58"/>
      <c r="H58"/>
      <c r="I58"/>
      <c r="J58"/>
      <c r="K58"/>
      <c r="L58"/>
      <c r="M58"/>
      <c r="N58"/>
      <c r="O58"/>
      <c r="P58"/>
      <c r="Q58"/>
      <c r="R58"/>
      <c r="S58"/>
      <c r="T58"/>
      <c r="U58"/>
      <c r="V58"/>
      <c r="W58"/>
      <c r="X58"/>
      <c r="Y58"/>
      <c r="Z58"/>
      <c r="AA58"/>
      <c r="AB58"/>
    </row>
    <row r="59" spans="1:28" ht="18" x14ac:dyDescent="0.6">
      <c r="A59"/>
      <c r="B59"/>
      <c r="C59"/>
      <c r="D59"/>
      <c r="E59"/>
      <c r="F59"/>
      <c r="G59"/>
      <c r="H59"/>
      <c r="I59"/>
      <c r="J59"/>
      <c r="K59"/>
      <c r="L59"/>
      <c r="M59"/>
      <c r="N59"/>
      <c r="O59"/>
      <c r="P59"/>
      <c r="Q59"/>
      <c r="R59"/>
      <c r="S59"/>
      <c r="T59"/>
      <c r="U59"/>
      <c r="V59"/>
      <c r="W59"/>
      <c r="X59"/>
      <c r="Y59"/>
      <c r="Z59"/>
      <c r="AA59"/>
      <c r="AB59"/>
    </row>
    <row r="60" spans="1:28" ht="18" x14ac:dyDescent="0.6">
      <c r="A60"/>
      <c r="B60"/>
      <c r="C60"/>
      <c r="D60"/>
      <c r="E60"/>
      <c r="F60"/>
      <c r="G60"/>
      <c r="H60"/>
      <c r="I60"/>
      <c r="J60"/>
      <c r="K60"/>
      <c r="L60"/>
      <c r="M60"/>
      <c r="N60"/>
      <c r="O60"/>
      <c r="P60"/>
      <c r="Q60"/>
      <c r="R60"/>
      <c r="S60"/>
      <c r="T60"/>
      <c r="U60"/>
      <c r="V60"/>
      <c r="W60"/>
      <c r="X60"/>
      <c r="Y60"/>
      <c r="Z60"/>
      <c r="AA60"/>
      <c r="AB60"/>
    </row>
    <row r="61" spans="1:28" ht="18" x14ac:dyDescent="0.6">
      <c r="A61"/>
      <c r="B61"/>
      <c r="C61"/>
      <c r="D61"/>
      <c r="E61"/>
      <c r="F61"/>
      <c r="G61"/>
      <c r="H61"/>
      <c r="I61"/>
      <c r="J61"/>
      <c r="K61"/>
      <c r="L61"/>
      <c r="M61"/>
      <c r="N61"/>
      <c r="O61"/>
      <c r="P61"/>
      <c r="Q61"/>
      <c r="R61"/>
      <c r="S61"/>
      <c r="T61"/>
      <c r="U61"/>
      <c r="V61"/>
      <c r="W61"/>
      <c r="X61"/>
      <c r="Y61"/>
      <c r="Z61"/>
      <c r="AA61"/>
      <c r="AB61"/>
    </row>
    <row r="62" spans="1:28" ht="18" x14ac:dyDescent="0.6">
      <c r="A62"/>
      <c r="B62"/>
      <c r="C62"/>
      <c r="D62"/>
      <c r="E62"/>
      <c r="F62"/>
      <c r="G62"/>
      <c r="H62"/>
      <c r="I62"/>
      <c r="J62"/>
      <c r="K62"/>
      <c r="L62"/>
      <c r="M62"/>
      <c r="N62"/>
      <c r="O62"/>
      <c r="P62"/>
      <c r="Q62"/>
      <c r="R62"/>
      <c r="S62"/>
      <c r="T62"/>
      <c r="U62"/>
      <c r="V62"/>
      <c r="W62"/>
      <c r="X62"/>
      <c r="Y62"/>
      <c r="Z62"/>
      <c r="AA62"/>
      <c r="AB62"/>
    </row>
    <row r="63" spans="1:28" ht="18" x14ac:dyDescent="0.6">
      <c r="A63"/>
      <c r="B63"/>
      <c r="C63"/>
      <c r="D63"/>
      <c r="E63"/>
      <c r="F63"/>
      <c r="G63"/>
      <c r="H63"/>
      <c r="I63"/>
      <c r="J63"/>
      <c r="K63"/>
      <c r="L63"/>
      <c r="M63"/>
      <c r="N63"/>
      <c r="O63"/>
      <c r="P63"/>
      <c r="Q63"/>
      <c r="R63"/>
      <c r="S63"/>
      <c r="T63"/>
      <c r="U63"/>
      <c r="V63"/>
      <c r="W63"/>
      <c r="X63"/>
      <c r="Y63"/>
      <c r="Z63"/>
      <c r="AA63"/>
      <c r="AB63"/>
    </row>
    <row r="64" spans="1:28" ht="18" x14ac:dyDescent="0.6">
      <c r="A64"/>
      <c r="B64"/>
      <c r="C64"/>
      <c r="D64"/>
      <c r="E64"/>
      <c r="F64"/>
      <c r="G64"/>
      <c r="H64"/>
      <c r="I64"/>
      <c r="J64"/>
      <c r="K64"/>
      <c r="L64"/>
      <c r="M64"/>
      <c r="N64"/>
      <c r="O64"/>
      <c r="P64"/>
      <c r="Q64"/>
      <c r="R64"/>
      <c r="S64"/>
      <c r="T64"/>
      <c r="U64"/>
      <c r="V64"/>
      <c r="W64"/>
      <c r="X64"/>
      <c r="Y64"/>
      <c r="Z64"/>
      <c r="AA64"/>
      <c r="AB64"/>
    </row>
    <row r="65" spans="1:28" ht="18" x14ac:dyDescent="0.6">
      <c r="A65"/>
      <c r="B65"/>
      <c r="C65"/>
      <c r="D65"/>
      <c r="E65"/>
      <c r="F65"/>
      <c r="G65"/>
      <c r="H65"/>
      <c r="I65"/>
      <c r="J65"/>
      <c r="K65"/>
      <c r="L65"/>
      <c r="M65"/>
      <c r="N65"/>
      <c r="O65"/>
      <c r="P65"/>
      <c r="Q65"/>
      <c r="R65"/>
      <c r="S65"/>
      <c r="T65"/>
      <c r="U65"/>
      <c r="V65"/>
      <c r="W65"/>
      <c r="X65"/>
      <c r="Y65"/>
      <c r="Z65"/>
      <c r="AA65"/>
      <c r="AB65"/>
    </row>
    <row r="66" spans="1:28" ht="18" x14ac:dyDescent="0.6">
      <c r="A66"/>
      <c r="B66"/>
      <c r="C66"/>
      <c r="D66"/>
      <c r="E66"/>
      <c r="F66"/>
      <c r="G66"/>
      <c r="H66"/>
      <c r="I66"/>
      <c r="J66"/>
      <c r="K66"/>
      <c r="L66"/>
      <c r="M66"/>
      <c r="N66"/>
      <c r="O66"/>
      <c r="P66"/>
      <c r="Q66"/>
      <c r="R66"/>
      <c r="S66"/>
      <c r="T66"/>
      <c r="U66"/>
      <c r="V66"/>
      <c r="W66"/>
      <c r="X66"/>
      <c r="Y66"/>
      <c r="Z66"/>
      <c r="AA66"/>
      <c r="AB66"/>
    </row>
    <row r="67" spans="1:28" ht="18" x14ac:dyDescent="0.6">
      <c r="A67"/>
      <c r="B67"/>
      <c r="C67"/>
      <c r="D67"/>
      <c r="E67"/>
      <c r="F67"/>
      <c r="G67"/>
      <c r="H67"/>
      <c r="I67"/>
      <c r="J67"/>
      <c r="K67"/>
      <c r="L67"/>
      <c r="M67"/>
      <c r="N67"/>
      <c r="O67"/>
      <c r="P67"/>
      <c r="Q67"/>
      <c r="R67"/>
      <c r="S67"/>
      <c r="T67"/>
      <c r="U67"/>
      <c r="V67"/>
      <c r="W67"/>
      <c r="X67"/>
      <c r="Y67"/>
      <c r="Z67"/>
      <c r="AA67"/>
      <c r="AB67"/>
    </row>
    <row r="68" spans="1:28" ht="18" x14ac:dyDescent="0.6">
      <c r="A68"/>
      <c r="B68"/>
      <c r="C68"/>
      <c r="D68"/>
      <c r="E68"/>
      <c r="F68"/>
      <c r="G68"/>
      <c r="H68"/>
      <c r="I68"/>
      <c r="J68"/>
      <c r="K68"/>
      <c r="L68"/>
      <c r="M68"/>
      <c r="N68"/>
      <c r="O68"/>
      <c r="P68"/>
      <c r="Q68"/>
      <c r="R68"/>
      <c r="S68"/>
      <c r="T68"/>
      <c r="U68"/>
      <c r="V68"/>
      <c r="W68"/>
      <c r="X68"/>
      <c r="Y68"/>
      <c r="Z68"/>
      <c r="AA68"/>
      <c r="AB68"/>
    </row>
    <row r="69" spans="1:28" ht="18" x14ac:dyDescent="0.6">
      <c r="A69"/>
      <c r="B69"/>
      <c r="C69"/>
      <c r="D69"/>
      <c r="E69"/>
      <c r="F69"/>
      <c r="G69"/>
      <c r="H69"/>
      <c r="I69"/>
      <c r="J69"/>
      <c r="K69"/>
      <c r="L69"/>
      <c r="M69"/>
      <c r="N69"/>
      <c r="O69"/>
      <c r="P69"/>
      <c r="Q69"/>
      <c r="R69"/>
      <c r="S69"/>
      <c r="T69"/>
      <c r="U69"/>
      <c r="V69"/>
      <c r="W69"/>
      <c r="X69"/>
      <c r="Y69"/>
      <c r="Z69"/>
      <c r="AA69"/>
      <c r="AB69"/>
    </row>
    <row r="70" spans="1:28" ht="18" x14ac:dyDescent="0.6">
      <c r="A70"/>
      <c r="B70"/>
      <c r="C70"/>
      <c r="D70"/>
      <c r="E70"/>
      <c r="F70"/>
      <c r="G70"/>
      <c r="H70"/>
      <c r="I70"/>
      <c r="J70"/>
      <c r="K70"/>
      <c r="L70"/>
      <c r="M70"/>
      <c r="N70"/>
      <c r="O70"/>
      <c r="P70"/>
      <c r="Q70"/>
      <c r="R70"/>
      <c r="S70"/>
      <c r="T70"/>
      <c r="U70"/>
      <c r="V70"/>
      <c r="W70"/>
      <c r="X70"/>
      <c r="Y70"/>
      <c r="Z70"/>
      <c r="AA70"/>
      <c r="AB70"/>
    </row>
    <row r="71" spans="1:28" ht="18" x14ac:dyDescent="0.6">
      <c r="A71"/>
      <c r="B71"/>
      <c r="C71"/>
      <c r="D71"/>
      <c r="E71"/>
      <c r="F71"/>
      <c r="G71"/>
      <c r="H71"/>
      <c r="I71"/>
      <c r="J71"/>
      <c r="K71"/>
      <c r="L71"/>
      <c r="M71"/>
      <c r="N71"/>
      <c r="O71"/>
      <c r="P71"/>
      <c r="Q71"/>
      <c r="R71"/>
      <c r="S71"/>
      <c r="T71"/>
      <c r="U71"/>
      <c r="V71"/>
      <c r="W71"/>
      <c r="X71"/>
      <c r="Y71"/>
      <c r="Z71"/>
      <c r="AA71"/>
      <c r="AB71"/>
    </row>
    <row r="72" spans="1:28" ht="18" x14ac:dyDescent="0.6">
      <c r="A72"/>
      <c r="B72"/>
      <c r="C72"/>
      <c r="D72"/>
      <c r="E72"/>
      <c r="F72"/>
      <c r="G72"/>
      <c r="H72"/>
      <c r="I72"/>
      <c r="J72"/>
      <c r="K72"/>
      <c r="L72"/>
      <c r="M72"/>
      <c r="N72"/>
      <c r="O72"/>
      <c r="P72"/>
      <c r="Q72"/>
      <c r="R72"/>
      <c r="S72"/>
      <c r="T72"/>
      <c r="U72"/>
      <c r="V72"/>
      <c r="W72"/>
      <c r="X72"/>
      <c r="Y72"/>
      <c r="Z72"/>
      <c r="AA72"/>
      <c r="AB72"/>
    </row>
    <row r="73" spans="1:28" ht="18" x14ac:dyDescent="0.6">
      <c r="A73"/>
      <c r="B73"/>
      <c r="C73"/>
      <c r="D73"/>
      <c r="E73"/>
      <c r="F73"/>
      <c r="G73"/>
      <c r="H73"/>
      <c r="I73"/>
      <c r="J73"/>
      <c r="K73"/>
      <c r="L73"/>
      <c r="M73"/>
      <c r="N73"/>
      <c r="O73"/>
      <c r="P73"/>
      <c r="Q73"/>
      <c r="R73"/>
      <c r="S73"/>
      <c r="T73"/>
      <c r="U73"/>
      <c r="V73"/>
      <c r="W73"/>
      <c r="X73"/>
      <c r="Y73"/>
      <c r="Z73"/>
      <c r="AA73"/>
      <c r="AB73"/>
    </row>
    <row r="74" spans="1:28" ht="18" x14ac:dyDescent="0.6">
      <c r="A74"/>
      <c r="B74"/>
      <c r="C74"/>
      <c r="D74"/>
      <c r="E74"/>
      <c r="F74"/>
      <c r="G74"/>
      <c r="H74"/>
      <c r="I74"/>
      <c r="J74"/>
      <c r="K74"/>
      <c r="L74"/>
      <c r="M74"/>
      <c r="N74"/>
      <c r="O74"/>
      <c r="P74"/>
      <c r="Q74"/>
      <c r="R74"/>
      <c r="S74"/>
      <c r="T74"/>
      <c r="U74"/>
      <c r="V74"/>
      <c r="W74"/>
      <c r="X74"/>
      <c r="Y74"/>
      <c r="Z74"/>
      <c r="AA74"/>
      <c r="AB74"/>
    </row>
    <row r="75" spans="1:28" ht="18" x14ac:dyDescent="0.6">
      <c r="A75"/>
      <c r="B75"/>
      <c r="C75"/>
      <c r="D75"/>
      <c r="E75"/>
      <c r="F75"/>
      <c r="G75"/>
      <c r="H75"/>
      <c r="I75"/>
      <c r="J75"/>
      <c r="K75"/>
      <c r="L75"/>
      <c r="M75"/>
      <c r="N75"/>
      <c r="O75"/>
      <c r="P75"/>
      <c r="Q75"/>
      <c r="R75"/>
      <c r="S75"/>
      <c r="T75"/>
      <c r="U75"/>
      <c r="V75"/>
      <c r="W75"/>
      <c r="X75"/>
      <c r="Y75"/>
      <c r="Z75"/>
      <c r="AA75"/>
      <c r="AB75"/>
    </row>
    <row r="76" spans="1:28" ht="18" x14ac:dyDescent="0.6">
      <c r="A76"/>
      <c r="B76"/>
      <c r="C76"/>
      <c r="D76"/>
      <c r="E76"/>
      <c r="F76"/>
      <c r="G76"/>
      <c r="H76"/>
      <c r="I76"/>
      <c r="J76"/>
      <c r="K76"/>
      <c r="L76"/>
      <c r="M76"/>
      <c r="N76"/>
      <c r="O76"/>
      <c r="P76"/>
      <c r="Q76"/>
      <c r="R76"/>
      <c r="S76"/>
      <c r="T76"/>
      <c r="U76"/>
      <c r="V76"/>
      <c r="W76"/>
      <c r="X76"/>
      <c r="Y76"/>
      <c r="Z76"/>
      <c r="AA76"/>
      <c r="AB76"/>
    </row>
    <row r="77" spans="1:28" ht="18" x14ac:dyDescent="0.6">
      <c r="A77"/>
      <c r="B77"/>
      <c r="C77"/>
      <c r="D77"/>
      <c r="E77"/>
      <c r="F77"/>
      <c r="G77"/>
      <c r="H77"/>
      <c r="I77"/>
      <c r="J77"/>
      <c r="K77"/>
      <c r="L77"/>
      <c r="M77"/>
      <c r="N77"/>
      <c r="O77"/>
      <c r="P77"/>
      <c r="Q77"/>
      <c r="R77"/>
      <c r="S77"/>
      <c r="T77"/>
      <c r="U77"/>
      <c r="V77"/>
      <c r="W77"/>
      <c r="X77"/>
      <c r="Y77"/>
      <c r="Z77"/>
      <c r="AA77"/>
      <c r="AB77"/>
    </row>
    <row r="78" spans="1:28" ht="18" x14ac:dyDescent="0.6">
      <c r="A78"/>
      <c r="B78"/>
      <c r="C78"/>
      <c r="D78"/>
      <c r="E78"/>
      <c r="F78"/>
      <c r="G78"/>
      <c r="H78"/>
      <c r="I78"/>
      <c r="J78"/>
      <c r="K78"/>
      <c r="L78"/>
      <c r="M78"/>
      <c r="N78"/>
      <c r="O78"/>
      <c r="P78"/>
      <c r="Q78"/>
      <c r="R78"/>
      <c r="S78"/>
      <c r="T78"/>
      <c r="U78"/>
      <c r="V78"/>
      <c r="W78"/>
      <c r="X78"/>
      <c r="Y78"/>
      <c r="Z78"/>
      <c r="AA78"/>
      <c r="AB78"/>
    </row>
    <row r="79" spans="1:28" ht="18" x14ac:dyDescent="0.6">
      <c r="A79"/>
      <c r="B79"/>
      <c r="C79"/>
      <c r="D79"/>
      <c r="E79"/>
      <c r="F79"/>
      <c r="G79"/>
      <c r="H79"/>
      <c r="I79"/>
      <c r="J79"/>
      <c r="K79"/>
      <c r="L79"/>
      <c r="M79"/>
      <c r="N79"/>
      <c r="O79"/>
      <c r="P79"/>
      <c r="Q79"/>
      <c r="R79"/>
      <c r="S79"/>
      <c r="T79"/>
      <c r="U79"/>
      <c r="V79"/>
      <c r="W79"/>
      <c r="X79"/>
      <c r="Y79"/>
      <c r="Z79"/>
      <c r="AA79"/>
      <c r="AB79"/>
    </row>
    <row r="80" spans="1:28" ht="18" x14ac:dyDescent="0.6">
      <c r="A80"/>
      <c r="B80"/>
      <c r="C80"/>
      <c r="D80"/>
      <c r="E80"/>
      <c r="F80"/>
      <c r="G80"/>
      <c r="H80"/>
      <c r="I80"/>
      <c r="J80"/>
      <c r="K80"/>
      <c r="L80"/>
      <c r="M80"/>
      <c r="N80"/>
      <c r="O80"/>
      <c r="P80"/>
      <c r="Q80"/>
      <c r="R80"/>
      <c r="S80"/>
      <c r="T80"/>
      <c r="U80"/>
      <c r="V80"/>
      <c r="W80"/>
      <c r="X80"/>
      <c r="Y80"/>
      <c r="Z80"/>
      <c r="AA80"/>
      <c r="AB80"/>
    </row>
    <row r="81" spans="1:28" ht="18" x14ac:dyDescent="0.6">
      <c r="A81"/>
      <c r="B81"/>
      <c r="C81"/>
      <c r="D81"/>
      <c r="E81"/>
      <c r="F81"/>
      <c r="G81"/>
      <c r="H81"/>
      <c r="I81"/>
      <c r="J81"/>
      <c r="K81"/>
      <c r="L81"/>
      <c r="M81"/>
      <c r="N81"/>
      <c r="O81"/>
      <c r="P81"/>
      <c r="Q81"/>
      <c r="R81"/>
      <c r="S81"/>
      <c r="T81"/>
      <c r="U81"/>
      <c r="V81"/>
      <c r="W81"/>
      <c r="X81"/>
      <c r="Y81"/>
      <c r="Z81"/>
      <c r="AA81"/>
      <c r="AB81"/>
    </row>
    <row r="82" spans="1:28" ht="18" x14ac:dyDescent="0.6">
      <c r="A82"/>
      <c r="B82"/>
      <c r="C82"/>
      <c r="D82"/>
      <c r="E82"/>
      <c r="F82"/>
      <c r="G82"/>
      <c r="H82"/>
      <c r="I82"/>
      <c r="J82"/>
      <c r="K82"/>
      <c r="L82"/>
      <c r="M82"/>
      <c r="N82"/>
      <c r="O82"/>
      <c r="P82"/>
      <c r="Q82"/>
      <c r="R82"/>
      <c r="S82"/>
      <c r="T82"/>
      <c r="U82"/>
      <c r="V82"/>
      <c r="W82"/>
      <c r="X82"/>
      <c r="Y82"/>
      <c r="Z82"/>
      <c r="AA82"/>
      <c r="AB82"/>
    </row>
    <row r="83" spans="1:28" ht="18" x14ac:dyDescent="0.6">
      <c r="A83"/>
      <c r="B83"/>
      <c r="C83"/>
      <c r="D83"/>
      <c r="E83"/>
      <c r="F83"/>
      <c r="G83"/>
      <c r="H83"/>
      <c r="I83"/>
      <c r="J83"/>
      <c r="K83"/>
      <c r="L83"/>
      <c r="M83"/>
      <c r="N83"/>
      <c r="O83"/>
      <c r="P83"/>
      <c r="Q83"/>
      <c r="R83"/>
      <c r="S83"/>
      <c r="T83"/>
      <c r="U83"/>
      <c r="V83"/>
      <c r="W83"/>
      <c r="X83"/>
      <c r="Y83"/>
      <c r="Z83"/>
      <c r="AA83"/>
      <c r="AB83"/>
    </row>
    <row r="84" spans="1:28" ht="18" x14ac:dyDescent="0.6">
      <c r="A84"/>
      <c r="B84"/>
      <c r="C84"/>
      <c r="D84"/>
      <c r="E84"/>
      <c r="F84"/>
      <c r="G84"/>
      <c r="H84"/>
      <c r="I84"/>
      <c r="J84"/>
      <c r="K84"/>
      <c r="L84"/>
      <c r="M84"/>
      <c r="N84"/>
      <c r="O84"/>
      <c r="P84"/>
      <c r="Q84"/>
      <c r="R84"/>
      <c r="S84"/>
      <c r="T84"/>
      <c r="U84"/>
      <c r="V84"/>
      <c r="W84"/>
      <c r="X84"/>
      <c r="Y84"/>
      <c r="Z84"/>
      <c r="AA84"/>
      <c r="AB84"/>
    </row>
    <row r="85" spans="1:28" ht="18" x14ac:dyDescent="0.6">
      <c r="A85"/>
      <c r="B85"/>
      <c r="C85"/>
      <c r="D85"/>
      <c r="E85"/>
      <c r="F85"/>
      <c r="G85"/>
      <c r="H85"/>
      <c r="I85"/>
      <c r="J85"/>
      <c r="K85"/>
      <c r="L85"/>
      <c r="M85"/>
      <c r="N85"/>
      <c r="O85"/>
      <c r="P85"/>
      <c r="Q85"/>
      <c r="R85"/>
      <c r="S85"/>
      <c r="T85"/>
      <c r="U85"/>
      <c r="V85"/>
      <c r="W85"/>
      <c r="X85"/>
      <c r="Y85"/>
      <c r="Z85"/>
      <c r="AA85"/>
      <c r="AB85"/>
    </row>
    <row r="86" spans="1:28" ht="18" x14ac:dyDescent="0.6">
      <c r="A86"/>
      <c r="B86"/>
      <c r="C86"/>
      <c r="D86"/>
      <c r="E86"/>
      <c r="F86"/>
      <c r="G86"/>
      <c r="H86"/>
      <c r="I86"/>
      <c r="J86"/>
      <c r="K86"/>
      <c r="L86"/>
      <c r="M86"/>
      <c r="N86"/>
      <c r="O86"/>
      <c r="P86"/>
      <c r="Q86"/>
      <c r="R86"/>
      <c r="S86"/>
      <c r="T86"/>
      <c r="U86"/>
      <c r="V86"/>
      <c r="W86"/>
      <c r="X86"/>
      <c r="Y86"/>
      <c r="Z86"/>
      <c r="AA86"/>
      <c r="AB86"/>
    </row>
    <row r="87" spans="1:28" ht="18" x14ac:dyDescent="0.6">
      <c r="A87"/>
      <c r="B87"/>
      <c r="C87"/>
      <c r="D87"/>
      <c r="E87"/>
      <c r="F87"/>
      <c r="G87"/>
      <c r="H87"/>
      <c r="I87"/>
      <c r="J87"/>
      <c r="K87"/>
      <c r="L87"/>
      <c r="M87"/>
      <c r="N87"/>
      <c r="O87"/>
      <c r="P87"/>
      <c r="Q87"/>
      <c r="R87"/>
      <c r="S87"/>
      <c r="T87"/>
      <c r="U87"/>
      <c r="V87"/>
      <c r="W87"/>
      <c r="X87"/>
      <c r="Y87"/>
      <c r="Z87"/>
      <c r="AA87"/>
      <c r="AB87"/>
    </row>
    <row r="88" spans="1:28" ht="18" x14ac:dyDescent="0.6">
      <c r="A88"/>
      <c r="B88"/>
      <c r="C88"/>
      <c r="D88"/>
      <c r="E88"/>
      <c r="F88"/>
      <c r="G88"/>
      <c r="H88"/>
      <c r="I88"/>
      <c r="J88"/>
      <c r="K88"/>
      <c r="L88"/>
      <c r="M88"/>
      <c r="N88"/>
      <c r="O88"/>
      <c r="P88"/>
      <c r="Q88"/>
      <c r="R88"/>
      <c r="S88"/>
      <c r="T88"/>
      <c r="U88"/>
      <c r="V88"/>
      <c r="W88"/>
      <c r="X88"/>
      <c r="Y88"/>
      <c r="Z88"/>
      <c r="AA88"/>
      <c r="AB88"/>
    </row>
    <row r="89" spans="1:28" ht="18" x14ac:dyDescent="0.6">
      <c r="A89"/>
      <c r="B89"/>
      <c r="C89"/>
      <c r="D89"/>
      <c r="E89"/>
      <c r="F89"/>
      <c r="G89"/>
      <c r="H89"/>
      <c r="I89"/>
      <c r="J89"/>
      <c r="K89"/>
      <c r="L89"/>
      <c r="M89"/>
      <c r="N89"/>
      <c r="O89"/>
      <c r="P89"/>
      <c r="Q89"/>
      <c r="R89"/>
      <c r="S89"/>
      <c r="T89"/>
      <c r="U89"/>
      <c r="V89"/>
      <c r="W89"/>
      <c r="X89"/>
      <c r="Y89"/>
      <c r="Z89"/>
      <c r="AA89"/>
      <c r="AB89"/>
    </row>
    <row r="90" spans="1:28" ht="18" x14ac:dyDescent="0.6">
      <c r="A90"/>
      <c r="B90"/>
      <c r="C90"/>
      <c r="D90"/>
      <c r="E90"/>
      <c r="F90"/>
      <c r="G90"/>
      <c r="H90"/>
      <c r="I90"/>
      <c r="J90"/>
      <c r="K90"/>
      <c r="L90"/>
      <c r="M90"/>
      <c r="N90"/>
      <c r="O90"/>
      <c r="P90"/>
      <c r="Q90"/>
      <c r="R90"/>
      <c r="S90"/>
      <c r="T90"/>
      <c r="U90"/>
      <c r="V90"/>
      <c r="W90"/>
      <c r="X90"/>
      <c r="Y90"/>
      <c r="Z90"/>
      <c r="AA90"/>
      <c r="AB90"/>
    </row>
    <row r="91" spans="1:28" ht="18" x14ac:dyDescent="0.6">
      <c r="A91"/>
      <c r="B91"/>
      <c r="C91"/>
      <c r="D91"/>
      <c r="E91"/>
      <c r="F91"/>
      <c r="G91"/>
      <c r="H91"/>
      <c r="I91"/>
      <c r="J91"/>
      <c r="K91"/>
      <c r="L91"/>
      <c r="M91"/>
      <c r="N91"/>
      <c r="O91"/>
      <c r="P91"/>
      <c r="Q91"/>
      <c r="R91"/>
      <c r="S91"/>
      <c r="T91"/>
      <c r="U91"/>
      <c r="V91"/>
      <c r="W91"/>
      <c r="X91"/>
      <c r="Y91"/>
      <c r="Z91"/>
      <c r="AA91"/>
      <c r="AB91"/>
    </row>
    <row r="92" spans="1:28" ht="18" x14ac:dyDescent="0.6">
      <c r="A92"/>
      <c r="B92"/>
      <c r="C92"/>
      <c r="D92"/>
      <c r="E92"/>
      <c r="F92"/>
      <c r="G92"/>
      <c r="H92"/>
      <c r="I92"/>
      <c r="J92"/>
      <c r="K92"/>
      <c r="L92"/>
      <c r="M92"/>
      <c r="N92"/>
      <c r="O92"/>
      <c r="P92"/>
      <c r="Q92"/>
      <c r="R92"/>
      <c r="S92"/>
      <c r="T92"/>
      <c r="U92"/>
      <c r="V92"/>
      <c r="W92"/>
      <c r="X92"/>
      <c r="Y92"/>
      <c r="Z92"/>
      <c r="AA92"/>
      <c r="AB92"/>
    </row>
    <row r="93" spans="1:28" ht="18" x14ac:dyDescent="0.6">
      <c r="A93"/>
      <c r="B93"/>
      <c r="C93"/>
      <c r="D93"/>
      <c r="E93"/>
      <c r="F93"/>
      <c r="G93"/>
      <c r="H93"/>
      <c r="I93"/>
      <c r="J93"/>
      <c r="K93"/>
      <c r="L93"/>
      <c r="M93"/>
      <c r="N93"/>
      <c r="O93"/>
      <c r="P93"/>
      <c r="Q93"/>
      <c r="R93"/>
      <c r="S93"/>
      <c r="T93"/>
      <c r="U93"/>
      <c r="V93"/>
      <c r="W93"/>
      <c r="X93"/>
      <c r="Y93"/>
      <c r="Z93"/>
      <c r="AA93"/>
      <c r="AB93"/>
    </row>
    <row r="94" spans="1:28" ht="18" x14ac:dyDescent="0.6">
      <c r="A94"/>
      <c r="B94"/>
      <c r="C94"/>
      <c r="D94"/>
      <c r="E94"/>
      <c r="F94"/>
      <c r="G94"/>
      <c r="H94"/>
      <c r="I94"/>
      <c r="J94"/>
      <c r="K94"/>
      <c r="L94"/>
      <c r="M94"/>
      <c r="N94"/>
      <c r="O94"/>
      <c r="P94"/>
      <c r="Q94"/>
      <c r="R94"/>
      <c r="S94"/>
      <c r="T94"/>
      <c r="U94"/>
      <c r="V94"/>
      <c r="W94"/>
      <c r="X94"/>
      <c r="Y94"/>
      <c r="Z94"/>
      <c r="AA94"/>
      <c r="AB94"/>
    </row>
    <row r="95" spans="1:28" ht="18" x14ac:dyDescent="0.6">
      <c r="A95"/>
      <c r="B95"/>
      <c r="C95"/>
      <c r="D95"/>
      <c r="E95"/>
      <c r="F95"/>
      <c r="G95"/>
      <c r="H95"/>
      <c r="I95"/>
      <c r="J95"/>
      <c r="K95"/>
      <c r="L95"/>
      <c r="M95"/>
      <c r="N95"/>
      <c r="O95"/>
      <c r="P95"/>
      <c r="Q95"/>
      <c r="R95"/>
      <c r="S95"/>
      <c r="T95"/>
      <c r="U95"/>
      <c r="V95"/>
      <c r="W95"/>
      <c r="X95"/>
      <c r="Y95"/>
      <c r="Z95"/>
      <c r="AA95"/>
      <c r="AB95"/>
    </row>
    <row r="96" spans="1:28" ht="18" x14ac:dyDescent="0.6">
      <c r="A96"/>
      <c r="B96"/>
      <c r="C96"/>
      <c r="D96"/>
      <c r="E96"/>
      <c r="F96"/>
      <c r="G96"/>
      <c r="H96"/>
      <c r="I96"/>
      <c r="J96"/>
      <c r="K96"/>
      <c r="L96"/>
      <c r="M96"/>
      <c r="N96"/>
      <c r="O96"/>
      <c r="P96"/>
      <c r="Q96"/>
      <c r="R96"/>
      <c r="S96"/>
      <c r="T96"/>
      <c r="U96"/>
      <c r="V96"/>
      <c r="W96"/>
      <c r="X96"/>
      <c r="Y96"/>
      <c r="Z96"/>
      <c r="AA96"/>
      <c r="AB96"/>
    </row>
    <row r="97" spans="1:28" ht="18" x14ac:dyDescent="0.6">
      <c r="A97"/>
      <c r="B97"/>
      <c r="C97"/>
      <c r="D97"/>
      <c r="E97"/>
      <c r="F97"/>
      <c r="G97"/>
      <c r="H97"/>
      <c r="I97"/>
      <c r="J97"/>
      <c r="K97"/>
      <c r="L97"/>
      <c r="M97"/>
      <c r="N97"/>
      <c r="O97"/>
      <c r="P97"/>
      <c r="Q97"/>
      <c r="R97"/>
      <c r="S97"/>
      <c r="T97"/>
      <c r="U97"/>
      <c r="V97"/>
      <c r="W97"/>
      <c r="X97"/>
      <c r="Y97"/>
      <c r="Z97"/>
      <c r="AA97"/>
      <c r="AB97"/>
    </row>
    <row r="98" spans="1:28" ht="18" x14ac:dyDescent="0.6">
      <c r="A98"/>
      <c r="B98"/>
      <c r="C98"/>
      <c r="D98"/>
      <c r="E98"/>
      <c r="F98"/>
      <c r="G98"/>
      <c r="H98"/>
      <c r="I98"/>
      <c r="J98"/>
      <c r="K98"/>
      <c r="L98"/>
      <c r="M98"/>
      <c r="N98"/>
      <c r="O98"/>
      <c r="P98"/>
      <c r="Q98"/>
      <c r="R98"/>
      <c r="S98"/>
      <c r="T98"/>
      <c r="U98"/>
      <c r="V98"/>
      <c r="W98"/>
      <c r="X98"/>
      <c r="Y98"/>
      <c r="Z98"/>
      <c r="AA98"/>
      <c r="AB98"/>
    </row>
    <row r="99" spans="1:28" ht="18" x14ac:dyDescent="0.6">
      <c r="A99"/>
      <c r="B99"/>
      <c r="C99"/>
      <c r="D99"/>
      <c r="E99"/>
      <c r="F99"/>
      <c r="G99"/>
      <c r="H99"/>
      <c r="I99"/>
      <c r="J99"/>
      <c r="K99"/>
      <c r="L99"/>
      <c r="M99"/>
      <c r="N99"/>
      <c r="O99"/>
      <c r="P99"/>
      <c r="Q99"/>
      <c r="R99"/>
      <c r="S99"/>
      <c r="T99"/>
      <c r="U99"/>
      <c r="V99"/>
      <c r="W99"/>
      <c r="X99"/>
      <c r="Y99"/>
      <c r="Z99"/>
      <c r="AA99"/>
      <c r="AB99"/>
    </row>
    <row r="100" spans="1:28" ht="18" x14ac:dyDescent="0.6">
      <c r="A100"/>
      <c r="B100"/>
      <c r="C100"/>
      <c r="D100"/>
      <c r="E100"/>
      <c r="F100"/>
      <c r="G100"/>
      <c r="H100"/>
      <c r="I100"/>
      <c r="J100"/>
      <c r="K100"/>
      <c r="L100"/>
      <c r="M100"/>
      <c r="N100"/>
      <c r="O100"/>
      <c r="P100"/>
      <c r="Q100"/>
      <c r="R100"/>
      <c r="S100"/>
      <c r="T100"/>
      <c r="U100"/>
      <c r="V100"/>
      <c r="W100"/>
      <c r="X100"/>
      <c r="Y100"/>
      <c r="Z100"/>
      <c r="AA100"/>
      <c r="AB100"/>
    </row>
    <row r="101" spans="1:28" ht="18" x14ac:dyDescent="0.6">
      <c r="A101"/>
      <c r="B101"/>
      <c r="C101"/>
      <c r="D101"/>
      <c r="E101"/>
      <c r="F101"/>
      <c r="G101"/>
      <c r="H101"/>
      <c r="I101"/>
      <c r="J101"/>
      <c r="K101"/>
      <c r="L101"/>
      <c r="M101"/>
      <c r="N101"/>
      <c r="O101"/>
      <c r="P101"/>
      <c r="Q101"/>
      <c r="R101"/>
      <c r="S101"/>
      <c r="T101"/>
      <c r="U101"/>
      <c r="V101"/>
      <c r="W101"/>
      <c r="X101"/>
      <c r="Y101"/>
      <c r="Z101"/>
      <c r="AA101"/>
      <c r="AB101"/>
    </row>
    <row r="102" spans="1:28" ht="18" x14ac:dyDescent="0.6">
      <c r="A102"/>
      <c r="B102"/>
      <c r="C102"/>
      <c r="D102"/>
      <c r="E102"/>
      <c r="F102"/>
      <c r="G102"/>
      <c r="H102"/>
      <c r="I102"/>
      <c r="J102"/>
      <c r="K102"/>
      <c r="L102"/>
      <c r="M102"/>
      <c r="N102"/>
      <c r="O102"/>
      <c r="P102"/>
      <c r="Q102"/>
      <c r="R102"/>
      <c r="S102"/>
      <c r="T102"/>
      <c r="U102"/>
      <c r="V102"/>
      <c r="W102"/>
      <c r="X102"/>
      <c r="Y102"/>
      <c r="Z102"/>
      <c r="AA102"/>
      <c r="AB102"/>
    </row>
    <row r="103" spans="1:28" ht="18" x14ac:dyDescent="0.6">
      <c r="A103"/>
      <c r="B103"/>
      <c r="C103"/>
      <c r="D103"/>
      <c r="E103"/>
      <c r="F103"/>
      <c r="G103"/>
      <c r="H103"/>
      <c r="I103"/>
      <c r="J103"/>
      <c r="K103"/>
      <c r="L103"/>
      <c r="M103"/>
      <c r="N103"/>
      <c r="O103"/>
      <c r="P103"/>
      <c r="Q103"/>
      <c r="R103"/>
      <c r="S103"/>
      <c r="T103"/>
      <c r="U103"/>
      <c r="V103"/>
      <c r="W103"/>
      <c r="X103"/>
      <c r="Y103"/>
      <c r="Z103"/>
      <c r="AA103"/>
      <c r="AB103"/>
    </row>
    <row r="104" spans="1:28" ht="18" x14ac:dyDescent="0.6">
      <c r="A104"/>
      <c r="B104"/>
      <c r="C104"/>
      <c r="D104"/>
      <c r="E104"/>
      <c r="F104"/>
      <c r="G104"/>
      <c r="H104"/>
      <c r="I104"/>
      <c r="J104"/>
      <c r="K104"/>
      <c r="L104"/>
      <c r="M104"/>
      <c r="N104"/>
      <c r="O104"/>
      <c r="P104"/>
      <c r="Q104"/>
      <c r="R104"/>
      <c r="S104"/>
      <c r="T104"/>
      <c r="U104"/>
      <c r="V104"/>
      <c r="W104"/>
      <c r="X104"/>
      <c r="Y104"/>
      <c r="Z104"/>
      <c r="AA104"/>
      <c r="AB104"/>
    </row>
    <row r="105" spans="1:28" ht="18" x14ac:dyDescent="0.6">
      <c r="A105"/>
      <c r="B105"/>
      <c r="C105"/>
      <c r="D105"/>
      <c r="E105"/>
      <c r="F105"/>
      <c r="G105"/>
      <c r="H105"/>
      <c r="I105"/>
      <c r="J105"/>
      <c r="K105"/>
      <c r="L105"/>
      <c r="M105"/>
      <c r="N105"/>
      <c r="O105"/>
      <c r="P105"/>
      <c r="Q105"/>
      <c r="R105"/>
      <c r="S105"/>
      <c r="T105"/>
      <c r="U105"/>
      <c r="V105"/>
      <c r="W105"/>
      <c r="X105"/>
      <c r="Y105"/>
      <c r="Z105"/>
      <c r="AA105"/>
      <c r="AB105"/>
    </row>
    <row r="106" spans="1:28" ht="18" x14ac:dyDescent="0.6">
      <c r="A106"/>
      <c r="B106"/>
      <c r="C106"/>
      <c r="D106"/>
      <c r="E106"/>
      <c r="F106"/>
      <c r="G106"/>
      <c r="H106"/>
      <c r="I106"/>
      <c r="J106"/>
      <c r="K106"/>
      <c r="L106"/>
      <c r="M106"/>
      <c r="N106"/>
      <c r="O106"/>
      <c r="P106"/>
      <c r="Q106"/>
      <c r="R106"/>
      <c r="S106"/>
      <c r="T106"/>
      <c r="U106"/>
      <c r="V106"/>
      <c r="W106"/>
      <c r="X106"/>
      <c r="Y106"/>
      <c r="Z106"/>
      <c r="AA106"/>
      <c r="AB106"/>
    </row>
    <row r="107" spans="1:28" ht="18" x14ac:dyDescent="0.6">
      <c r="A107"/>
      <c r="B107"/>
      <c r="C107"/>
      <c r="D107"/>
      <c r="E107"/>
      <c r="F107"/>
      <c r="G107"/>
      <c r="H107"/>
      <c r="I107"/>
      <c r="J107"/>
      <c r="K107"/>
      <c r="L107"/>
      <c r="M107"/>
      <c r="N107"/>
      <c r="O107"/>
      <c r="P107"/>
      <c r="Q107"/>
      <c r="R107"/>
      <c r="S107"/>
      <c r="T107"/>
      <c r="U107"/>
      <c r="V107"/>
      <c r="W107"/>
      <c r="X107"/>
      <c r="Y107"/>
      <c r="Z107"/>
      <c r="AA107"/>
      <c r="AB107"/>
    </row>
    <row r="108" spans="1:28" ht="18" x14ac:dyDescent="0.6">
      <c r="A108"/>
      <c r="B108"/>
      <c r="C108"/>
      <c r="D108"/>
      <c r="E108"/>
      <c r="F108"/>
      <c r="G108"/>
      <c r="H108"/>
      <c r="I108"/>
      <c r="J108"/>
      <c r="K108"/>
      <c r="L108"/>
      <c r="M108"/>
      <c r="N108"/>
      <c r="O108"/>
      <c r="P108"/>
      <c r="Q108"/>
      <c r="R108"/>
      <c r="S108"/>
      <c r="T108"/>
      <c r="U108"/>
      <c r="V108"/>
      <c r="W108"/>
      <c r="X108"/>
      <c r="Y108"/>
      <c r="Z108"/>
      <c r="AA108"/>
      <c r="AB108"/>
    </row>
    <row r="109" spans="1:28" ht="18" x14ac:dyDescent="0.6">
      <c r="A109"/>
      <c r="B109"/>
      <c r="C109"/>
      <c r="D109"/>
      <c r="E109"/>
      <c r="F109"/>
      <c r="G109"/>
      <c r="H109"/>
      <c r="I109"/>
      <c r="J109"/>
      <c r="K109"/>
      <c r="L109"/>
      <c r="M109"/>
      <c r="N109"/>
      <c r="O109"/>
      <c r="P109"/>
      <c r="Q109"/>
      <c r="R109"/>
      <c r="S109"/>
      <c r="T109"/>
      <c r="U109"/>
      <c r="V109"/>
      <c r="W109"/>
      <c r="X109"/>
      <c r="Y109"/>
      <c r="Z109"/>
      <c r="AA109"/>
      <c r="AB109"/>
    </row>
    <row r="110" spans="1:28" ht="18" x14ac:dyDescent="0.6">
      <c r="A110"/>
      <c r="B110"/>
      <c r="C110"/>
      <c r="D110"/>
      <c r="E110"/>
      <c r="F110"/>
      <c r="G110"/>
      <c r="H110"/>
      <c r="I110"/>
      <c r="J110"/>
      <c r="K110"/>
      <c r="L110"/>
      <c r="M110"/>
      <c r="N110"/>
      <c r="O110"/>
      <c r="P110"/>
      <c r="Q110"/>
      <c r="R110"/>
      <c r="S110"/>
      <c r="T110"/>
      <c r="U110"/>
      <c r="V110"/>
      <c r="W110"/>
      <c r="X110"/>
      <c r="Y110"/>
      <c r="Z110"/>
      <c r="AA110"/>
      <c r="AB110"/>
    </row>
    <row r="111" spans="1:28" ht="18" x14ac:dyDescent="0.6">
      <c r="A111"/>
      <c r="B111"/>
      <c r="C111"/>
      <c r="D111"/>
      <c r="E111"/>
      <c r="F111"/>
      <c r="G111"/>
      <c r="H111"/>
      <c r="I111"/>
      <c r="J111"/>
      <c r="K111"/>
      <c r="L111"/>
      <c r="M111"/>
      <c r="N111"/>
      <c r="O111"/>
      <c r="P111"/>
      <c r="Q111"/>
      <c r="R111"/>
      <c r="S111"/>
      <c r="T111"/>
      <c r="U111"/>
      <c r="V111"/>
      <c r="W111"/>
      <c r="X111"/>
      <c r="Y111"/>
      <c r="Z111"/>
      <c r="AA111"/>
      <c r="AB111"/>
    </row>
    <row r="112" spans="1:28" ht="18" x14ac:dyDescent="0.6">
      <c r="A112"/>
      <c r="B112"/>
      <c r="C112"/>
      <c r="D112"/>
      <c r="E112"/>
      <c r="F112"/>
      <c r="G112"/>
      <c r="H112"/>
      <c r="I112"/>
      <c r="J112"/>
      <c r="K112"/>
      <c r="L112"/>
      <c r="M112"/>
      <c r="N112"/>
      <c r="O112"/>
      <c r="P112"/>
      <c r="Q112"/>
      <c r="R112"/>
      <c r="S112"/>
      <c r="T112"/>
      <c r="U112"/>
      <c r="V112"/>
      <c r="W112"/>
      <c r="X112"/>
      <c r="Y112"/>
      <c r="Z112"/>
      <c r="AA112"/>
      <c r="AB112"/>
    </row>
    <row r="113" spans="1:28" ht="18" x14ac:dyDescent="0.6">
      <c r="A113"/>
      <c r="B113"/>
      <c r="C113"/>
      <c r="D113"/>
      <c r="E113"/>
      <c r="F113"/>
      <c r="G113"/>
      <c r="H113"/>
      <c r="I113"/>
      <c r="J113"/>
      <c r="K113"/>
      <c r="L113"/>
      <c r="M113"/>
      <c r="N113"/>
      <c r="O113"/>
      <c r="P113"/>
      <c r="Q113"/>
      <c r="R113"/>
      <c r="S113"/>
      <c r="T113"/>
      <c r="U113"/>
      <c r="V113"/>
      <c r="W113"/>
      <c r="X113"/>
      <c r="Y113"/>
      <c r="Z113"/>
      <c r="AA113"/>
      <c r="AB113"/>
    </row>
    <row r="114" spans="1:28" ht="18" x14ac:dyDescent="0.6">
      <c r="A114"/>
      <c r="B114"/>
      <c r="C114"/>
      <c r="D114"/>
      <c r="E114"/>
      <c r="F114"/>
      <c r="G114"/>
      <c r="H114"/>
      <c r="I114"/>
      <c r="J114"/>
      <c r="K114"/>
      <c r="L114"/>
      <c r="M114"/>
      <c r="N114"/>
      <c r="O114"/>
      <c r="P114"/>
      <c r="Q114"/>
      <c r="R114"/>
      <c r="S114"/>
      <c r="T114"/>
      <c r="U114"/>
      <c r="V114"/>
      <c r="W114"/>
      <c r="X114"/>
      <c r="Y114"/>
      <c r="Z114"/>
      <c r="AA114"/>
      <c r="AB114"/>
    </row>
    <row r="115" spans="1:28" ht="18" x14ac:dyDescent="0.6">
      <c r="A115"/>
      <c r="B115"/>
      <c r="C115"/>
      <c r="D115"/>
      <c r="E115"/>
      <c r="F115"/>
      <c r="G115"/>
      <c r="H115"/>
      <c r="I115"/>
      <c r="J115"/>
      <c r="K115"/>
      <c r="L115"/>
      <c r="M115"/>
      <c r="N115"/>
      <c r="O115"/>
      <c r="P115"/>
      <c r="Q115"/>
      <c r="R115"/>
      <c r="S115"/>
      <c r="T115"/>
      <c r="U115"/>
      <c r="V115"/>
      <c r="W115"/>
      <c r="X115"/>
      <c r="Y115"/>
      <c r="Z115"/>
      <c r="AA115"/>
      <c r="AB115"/>
    </row>
    <row r="116" spans="1:28" ht="18" x14ac:dyDescent="0.6">
      <c r="A116"/>
      <c r="B116"/>
      <c r="C116"/>
      <c r="D116"/>
      <c r="E116"/>
      <c r="F116"/>
      <c r="G116"/>
      <c r="H116"/>
      <c r="I116"/>
      <c r="J116"/>
      <c r="K116"/>
      <c r="L116"/>
      <c r="M116"/>
      <c r="N116"/>
      <c r="O116"/>
      <c r="P116"/>
      <c r="Q116"/>
      <c r="R116"/>
      <c r="S116"/>
      <c r="T116"/>
      <c r="U116"/>
      <c r="V116"/>
      <c r="W116"/>
      <c r="X116"/>
      <c r="Y116"/>
      <c r="Z116"/>
      <c r="AA116"/>
      <c r="AB116"/>
    </row>
    <row r="117" spans="1:28" ht="18" x14ac:dyDescent="0.6">
      <c r="A117"/>
      <c r="B117"/>
      <c r="C117"/>
      <c r="D117"/>
      <c r="E117"/>
      <c r="F117"/>
      <c r="G117"/>
      <c r="H117"/>
      <c r="I117"/>
      <c r="J117"/>
      <c r="K117"/>
      <c r="L117"/>
      <c r="M117"/>
      <c r="N117"/>
      <c r="O117"/>
      <c r="P117"/>
      <c r="Q117"/>
      <c r="R117"/>
      <c r="S117"/>
      <c r="T117"/>
      <c r="U117"/>
      <c r="V117"/>
      <c r="W117"/>
      <c r="X117"/>
      <c r="Y117"/>
      <c r="Z117"/>
      <c r="AA117"/>
      <c r="AB117"/>
    </row>
    <row r="118" spans="1:28" ht="18" x14ac:dyDescent="0.6">
      <c r="A118"/>
      <c r="B118"/>
      <c r="C118"/>
      <c r="D118"/>
      <c r="E118"/>
      <c r="F118"/>
      <c r="G118"/>
      <c r="H118"/>
      <c r="I118"/>
      <c r="J118"/>
      <c r="K118"/>
      <c r="L118"/>
      <c r="M118"/>
      <c r="N118"/>
      <c r="O118"/>
      <c r="P118"/>
      <c r="Q118"/>
      <c r="R118"/>
      <c r="S118"/>
      <c r="T118"/>
      <c r="U118"/>
      <c r="V118"/>
      <c r="W118"/>
      <c r="X118"/>
      <c r="Y118"/>
      <c r="Z118"/>
      <c r="AA118"/>
      <c r="AB118"/>
    </row>
    <row r="119" spans="1:28" ht="18" x14ac:dyDescent="0.6">
      <c r="A119"/>
      <c r="B119"/>
      <c r="C119"/>
      <c r="D119"/>
      <c r="E119"/>
      <c r="F119"/>
      <c r="G119"/>
      <c r="H119"/>
      <c r="I119"/>
      <c r="J119"/>
      <c r="K119"/>
      <c r="L119"/>
      <c r="M119"/>
      <c r="N119"/>
      <c r="O119"/>
      <c r="P119"/>
      <c r="Q119"/>
      <c r="R119"/>
      <c r="S119"/>
      <c r="T119"/>
      <c r="U119"/>
      <c r="V119"/>
      <c r="W119"/>
      <c r="X119"/>
      <c r="Y119"/>
      <c r="Z119"/>
      <c r="AA119"/>
      <c r="AB119"/>
    </row>
    <row r="120" spans="1:28" ht="18" x14ac:dyDescent="0.6">
      <c r="A120"/>
      <c r="B120"/>
      <c r="C120"/>
      <c r="D120"/>
      <c r="E120"/>
      <c r="F120"/>
      <c r="G120"/>
      <c r="H120"/>
      <c r="I120"/>
      <c r="J120"/>
      <c r="K120"/>
      <c r="L120"/>
      <c r="M120"/>
      <c r="N120"/>
      <c r="O120"/>
      <c r="P120"/>
      <c r="Q120"/>
      <c r="R120"/>
      <c r="S120"/>
      <c r="T120"/>
      <c r="U120"/>
      <c r="V120"/>
      <c r="W120"/>
      <c r="X120"/>
      <c r="Y120"/>
      <c r="Z120"/>
      <c r="AA120"/>
      <c r="AB120"/>
    </row>
    <row r="121" spans="1:28" ht="18" x14ac:dyDescent="0.6">
      <c r="A121"/>
      <c r="B121"/>
      <c r="C121"/>
      <c r="D121"/>
      <c r="E121"/>
      <c r="F121"/>
      <c r="G121"/>
      <c r="H121"/>
      <c r="I121"/>
      <c r="J121"/>
      <c r="K121"/>
      <c r="L121"/>
      <c r="M121"/>
      <c r="N121"/>
      <c r="O121"/>
      <c r="P121"/>
      <c r="Q121"/>
      <c r="R121"/>
      <c r="S121"/>
      <c r="T121"/>
      <c r="U121"/>
      <c r="V121"/>
      <c r="W121"/>
      <c r="X121"/>
      <c r="Y121"/>
      <c r="Z121"/>
      <c r="AA121"/>
      <c r="AB121"/>
    </row>
    <row r="122" spans="1:28" ht="18" x14ac:dyDescent="0.6">
      <c r="A122"/>
      <c r="B122"/>
      <c r="C122"/>
      <c r="D122"/>
      <c r="E122"/>
      <c r="F122"/>
      <c r="G122"/>
      <c r="H122"/>
      <c r="I122"/>
      <c r="J122"/>
      <c r="K122"/>
      <c r="L122"/>
      <c r="M122"/>
      <c r="N122"/>
      <c r="O122"/>
      <c r="P122"/>
      <c r="Q122"/>
      <c r="R122"/>
      <c r="S122"/>
      <c r="T122"/>
      <c r="U122"/>
      <c r="V122"/>
      <c r="W122"/>
      <c r="X122"/>
      <c r="Y122"/>
      <c r="Z122"/>
      <c r="AA122"/>
      <c r="AB122"/>
    </row>
    <row r="123" spans="1:28" ht="18" x14ac:dyDescent="0.6">
      <c r="A123"/>
      <c r="B123"/>
      <c r="C123"/>
      <c r="D123"/>
      <c r="E123"/>
      <c r="F123"/>
      <c r="G123"/>
      <c r="H123"/>
      <c r="I123"/>
      <c r="J123"/>
      <c r="K123"/>
      <c r="L123"/>
      <c r="M123"/>
      <c r="N123"/>
      <c r="O123"/>
      <c r="P123"/>
      <c r="Q123"/>
      <c r="R123"/>
      <c r="S123"/>
      <c r="T123"/>
      <c r="U123"/>
      <c r="V123"/>
      <c r="W123"/>
      <c r="X123"/>
      <c r="Y123"/>
      <c r="Z123"/>
      <c r="AA123"/>
      <c r="AB123"/>
    </row>
    <row r="124" spans="1:28" ht="18" x14ac:dyDescent="0.6">
      <c r="A124"/>
      <c r="B124"/>
      <c r="C124"/>
      <c r="D124"/>
      <c r="E124"/>
      <c r="F124"/>
      <c r="G124"/>
      <c r="H124"/>
      <c r="I124"/>
      <c r="J124"/>
      <c r="K124"/>
      <c r="L124"/>
      <c r="M124"/>
      <c r="N124"/>
      <c r="O124"/>
      <c r="P124"/>
      <c r="Q124"/>
      <c r="R124"/>
      <c r="S124"/>
      <c r="T124"/>
      <c r="U124"/>
      <c r="V124"/>
      <c r="W124"/>
      <c r="X124"/>
      <c r="Y124"/>
      <c r="Z124"/>
      <c r="AA124"/>
      <c r="AB124"/>
    </row>
    <row r="125" spans="1:28" ht="18" x14ac:dyDescent="0.6">
      <c r="A125"/>
      <c r="B125"/>
      <c r="C125"/>
      <c r="D125"/>
      <c r="E125"/>
      <c r="F125"/>
      <c r="G125"/>
      <c r="H125"/>
      <c r="I125"/>
      <c r="J125"/>
      <c r="K125"/>
      <c r="L125"/>
      <c r="M125"/>
      <c r="N125"/>
      <c r="O125"/>
      <c r="P125"/>
      <c r="Q125"/>
      <c r="R125"/>
      <c r="S125"/>
      <c r="T125"/>
      <c r="U125"/>
      <c r="V125"/>
      <c r="W125"/>
      <c r="X125"/>
      <c r="Y125"/>
      <c r="Z125"/>
      <c r="AA125"/>
      <c r="AB125"/>
    </row>
    <row r="126" spans="1:28" ht="18" x14ac:dyDescent="0.6">
      <c r="A126"/>
      <c r="B126"/>
      <c r="C126"/>
      <c r="D126"/>
      <c r="E126"/>
      <c r="F126"/>
      <c r="G126"/>
      <c r="H126"/>
      <c r="I126"/>
      <c r="J126"/>
      <c r="K126"/>
      <c r="L126"/>
      <c r="M126"/>
      <c r="N126"/>
      <c r="O126"/>
      <c r="P126"/>
      <c r="Q126"/>
      <c r="R126"/>
      <c r="S126"/>
      <c r="T126"/>
      <c r="U126"/>
      <c r="V126"/>
      <c r="W126"/>
      <c r="X126"/>
      <c r="Y126"/>
      <c r="Z126"/>
      <c r="AA126"/>
      <c r="AB126"/>
    </row>
    <row r="127" spans="1:28" ht="18" x14ac:dyDescent="0.6">
      <c r="A127"/>
      <c r="B127"/>
      <c r="C127"/>
      <c r="D127"/>
      <c r="E127"/>
      <c r="F127"/>
      <c r="G127"/>
      <c r="H127"/>
      <c r="I127"/>
      <c r="J127"/>
      <c r="K127"/>
      <c r="L127"/>
      <c r="M127"/>
      <c r="N127"/>
      <c r="O127"/>
      <c r="P127"/>
      <c r="Q127"/>
      <c r="R127"/>
      <c r="S127"/>
      <c r="T127"/>
      <c r="U127"/>
      <c r="V127"/>
      <c r="W127"/>
      <c r="X127"/>
      <c r="Y127"/>
      <c r="Z127"/>
      <c r="AA127"/>
      <c r="AB127"/>
    </row>
    <row r="128" spans="1:28" ht="18" x14ac:dyDescent="0.6">
      <c r="A128"/>
      <c r="B128"/>
      <c r="C128"/>
      <c r="D128"/>
      <c r="E128"/>
      <c r="F128"/>
      <c r="G128"/>
      <c r="H128"/>
      <c r="I128"/>
      <c r="J128"/>
      <c r="K128"/>
      <c r="L128"/>
      <c r="M128"/>
      <c r="N128"/>
      <c r="O128"/>
      <c r="P128"/>
      <c r="Q128"/>
      <c r="R128"/>
      <c r="S128"/>
      <c r="T128"/>
      <c r="U128"/>
      <c r="V128"/>
      <c r="W128"/>
      <c r="X128"/>
      <c r="Y128"/>
      <c r="Z128"/>
      <c r="AA128"/>
      <c r="AB128"/>
    </row>
    <row r="129" spans="1:28" ht="18" x14ac:dyDescent="0.6">
      <c r="A129"/>
      <c r="B129"/>
      <c r="C129"/>
      <c r="D129"/>
      <c r="E129"/>
      <c r="F129"/>
      <c r="G129"/>
      <c r="H129"/>
      <c r="I129"/>
      <c r="J129"/>
      <c r="K129"/>
      <c r="L129"/>
      <c r="M129"/>
      <c r="N129"/>
      <c r="O129"/>
      <c r="P129"/>
      <c r="Q129"/>
      <c r="R129"/>
      <c r="S129"/>
      <c r="T129"/>
      <c r="U129"/>
      <c r="V129"/>
      <c r="W129"/>
      <c r="X129"/>
      <c r="Y129"/>
      <c r="Z129"/>
      <c r="AA129"/>
      <c r="AB129"/>
    </row>
    <row r="130" spans="1:28" ht="18" x14ac:dyDescent="0.6">
      <c r="A130"/>
      <c r="B130"/>
      <c r="C130"/>
      <c r="D130"/>
      <c r="E130"/>
      <c r="F130"/>
      <c r="G130"/>
      <c r="H130"/>
      <c r="I130"/>
      <c r="J130"/>
      <c r="K130"/>
      <c r="L130"/>
      <c r="M130"/>
      <c r="N130"/>
      <c r="O130"/>
      <c r="P130"/>
      <c r="Q130"/>
      <c r="R130"/>
      <c r="S130"/>
      <c r="T130"/>
      <c r="U130"/>
      <c r="V130"/>
      <c r="W130"/>
      <c r="X130"/>
      <c r="Y130"/>
      <c r="Z130"/>
      <c r="AA130"/>
      <c r="AB130"/>
    </row>
    <row r="131" spans="1:28" ht="18" x14ac:dyDescent="0.6">
      <c r="A131"/>
      <c r="B131"/>
      <c r="C131"/>
      <c r="D131"/>
      <c r="E131"/>
      <c r="F131"/>
      <c r="G131"/>
      <c r="H131"/>
      <c r="I131"/>
      <c r="J131"/>
      <c r="K131"/>
      <c r="L131"/>
      <c r="M131"/>
      <c r="N131"/>
      <c r="O131"/>
      <c r="P131"/>
      <c r="Q131"/>
      <c r="R131"/>
      <c r="S131"/>
      <c r="T131"/>
      <c r="U131"/>
      <c r="V131"/>
      <c r="W131"/>
      <c r="X131"/>
      <c r="Y131"/>
      <c r="Z131"/>
      <c r="AA131"/>
      <c r="AB131"/>
    </row>
    <row r="132" spans="1:28" ht="18" x14ac:dyDescent="0.6">
      <c r="A132"/>
      <c r="B132"/>
      <c r="C132"/>
      <c r="D132"/>
      <c r="E132"/>
      <c r="F132"/>
      <c r="G132"/>
      <c r="H132"/>
      <c r="I132"/>
      <c r="J132"/>
      <c r="K132"/>
      <c r="L132"/>
      <c r="M132"/>
      <c r="N132"/>
      <c r="O132"/>
      <c r="P132"/>
      <c r="Q132"/>
      <c r="R132"/>
      <c r="S132"/>
      <c r="T132"/>
      <c r="U132"/>
      <c r="V132"/>
      <c r="W132"/>
      <c r="X132"/>
      <c r="Y132"/>
      <c r="Z132"/>
      <c r="AA132"/>
      <c r="AB132"/>
    </row>
    <row r="133" spans="1:28" ht="18" x14ac:dyDescent="0.6">
      <c r="A133"/>
      <c r="B133"/>
      <c r="C133"/>
      <c r="D133"/>
      <c r="E133"/>
      <c r="F133"/>
      <c r="G133"/>
      <c r="H133"/>
      <c r="I133"/>
      <c r="J133"/>
      <c r="K133"/>
      <c r="L133"/>
      <c r="M133"/>
      <c r="N133"/>
      <c r="O133"/>
      <c r="P133"/>
      <c r="Q133"/>
      <c r="R133"/>
      <c r="S133"/>
      <c r="T133"/>
      <c r="U133"/>
      <c r="V133"/>
      <c r="W133"/>
      <c r="X133"/>
      <c r="Y133"/>
      <c r="Z133"/>
      <c r="AA133"/>
      <c r="AB133"/>
    </row>
    <row r="134" spans="1:28" ht="18" x14ac:dyDescent="0.6">
      <c r="A134"/>
      <c r="B134"/>
      <c r="C134"/>
      <c r="D134"/>
      <c r="E134"/>
      <c r="F134"/>
      <c r="G134"/>
      <c r="H134"/>
      <c r="I134"/>
      <c r="J134"/>
      <c r="K134"/>
      <c r="L134"/>
      <c r="M134"/>
      <c r="N134"/>
      <c r="O134"/>
      <c r="P134"/>
      <c r="Q134"/>
      <c r="R134"/>
      <c r="S134"/>
      <c r="T134"/>
      <c r="U134"/>
      <c r="V134"/>
      <c r="W134"/>
      <c r="X134"/>
      <c r="Y134"/>
      <c r="Z134"/>
      <c r="AA134"/>
      <c r="AB134"/>
    </row>
    <row r="135" spans="1:28" ht="18" x14ac:dyDescent="0.6">
      <c r="A135"/>
      <c r="B135"/>
      <c r="C135"/>
      <c r="D135"/>
      <c r="E135"/>
      <c r="F135"/>
      <c r="G135"/>
      <c r="H135"/>
      <c r="I135"/>
      <c r="J135"/>
      <c r="K135"/>
      <c r="L135"/>
      <c r="M135"/>
      <c r="N135"/>
      <c r="O135"/>
      <c r="P135"/>
      <c r="Q135"/>
      <c r="R135"/>
      <c r="S135"/>
      <c r="T135"/>
      <c r="U135"/>
      <c r="V135"/>
      <c r="W135"/>
      <c r="X135"/>
      <c r="Y135"/>
      <c r="Z135"/>
      <c r="AA135"/>
      <c r="AB135"/>
    </row>
    <row r="136" spans="1:28" ht="18" x14ac:dyDescent="0.6">
      <c r="A136"/>
      <c r="B136"/>
      <c r="C136"/>
      <c r="D136"/>
      <c r="E136"/>
      <c r="F136"/>
      <c r="G136"/>
      <c r="H136"/>
      <c r="I136"/>
      <c r="J136"/>
      <c r="K136"/>
      <c r="L136"/>
      <c r="M136"/>
      <c r="N136"/>
      <c r="O136"/>
      <c r="P136"/>
      <c r="Q136"/>
      <c r="R136"/>
      <c r="S136"/>
      <c r="T136"/>
      <c r="U136"/>
      <c r="V136"/>
      <c r="W136"/>
      <c r="X136"/>
      <c r="Y136"/>
      <c r="Z136"/>
      <c r="AA136"/>
      <c r="AB136"/>
    </row>
    <row r="137" spans="1:28" ht="18" x14ac:dyDescent="0.6">
      <c r="A137"/>
      <c r="B137"/>
      <c r="C137"/>
      <c r="D137"/>
      <c r="E137"/>
      <c r="F137"/>
      <c r="G137"/>
      <c r="H137"/>
      <c r="I137"/>
      <c r="J137"/>
      <c r="K137"/>
      <c r="L137"/>
      <c r="M137"/>
      <c r="N137"/>
      <c r="O137"/>
      <c r="P137"/>
      <c r="Q137"/>
      <c r="R137"/>
      <c r="S137"/>
      <c r="T137"/>
      <c r="U137"/>
      <c r="V137"/>
      <c r="W137"/>
      <c r="X137"/>
      <c r="Y137"/>
      <c r="Z137"/>
      <c r="AA137"/>
      <c r="AB137"/>
    </row>
    <row r="138" spans="1:28" ht="18" x14ac:dyDescent="0.6">
      <c r="A138"/>
      <c r="B138"/>
      <c r="C138"/>
      <c r="D138"/>
      <c r="E138"/>
      <c r="F138"/>
      <c r="G138"/>
      <c r="H138"/>
      <c r="I138"/>
      <c r="J138"/>
      <c r="K138"/>
      <c r="L138"/>
      <c r="M138"/>
      <c r="N138"/>
      <c r="O138"/>
      <c r="P138"/>
      <c r="Q138"/>
      <c r="R138"/>
      <c r="S138"/>
      <c r="T138"/>
      <c r="U138"/>
      <c r="V138"/>
      <c r="W138"/>
      <c r="X138"/>
      <c r="Y138"/>
      <c r="Z138"/>
      <c r="AA138"/>
      <c r="AB138"/>
    </row>
    <row r="139" spans="1:28" ht="18" x14ac:dyDescent="0.6">
      <c r="A139"/>
      <c r="B139"/>
      <c r="C139"/>
      <c r="D139"/>
      <c r="E139"/>
      <c r="F139"/>
      <c r="G139"/>
      <c r="H139"/>
      <c r="I139"/>
      <c r="J139"/>
      <c r="K139"/>
      <c r="L139"/>
      <c r="M139"/>
      <c r="N139"/>
      <c r="O139"/>
      <c r="P139"/>
      <c r="Q139"/>
      <c r="R139"/>
      <c r="S139"/>
      <c r="T139"/>
      <c r="U139"/>
      <c r="V139"/>
      <c r="W139"/>
      <c r="X139"/>
      <c r="Y139"/>
      <c r="Z139"/>
      <c r="AA139"/>
      <c r="AB139"/>
    </row>
    <row r="140" spans="1:28" ht="18" x14ac:dyDescent="0.6">
      <c r="A140"/>
      <c r="B140"/>
      <c r="C140"/>
      <c r="D140"/>
      <c r="E140"/>
      <c r="F140"/>
      <c r="G140"/>
      <c r="H140"/>
      <c r="I140"/>
      <c r="J140"/>
      <c r="K140"/>
      <c r="L140"/>
      <c r="M140"/>
      <c r="N140"/>
      <c r="O140"/>
      <c r="P140"/>
      <c r="Q140"/>
      <c r="R140"/>
      <c r="S140"/>
      <c r="T140"/>
      <c r="U140"/>
      <c r="V140"/>
      <c r="W140"/>
      <c r="X140"/>
      <c r="Y140"/>
      <c r="Z140"/>
      <c r="AA140"/>
      <c r="AB140"/>
    </row>
    <row r="141" spans="1:28" ht="18" x14ac:dyDescent="0.6">
      <c r="A141"/>
      <c r="B141"/>
      <c r="C141"/>
      <c r="D141"/>
      <c r="E141"/>
      <c r="F141"/>
      <c r="G141"/>
      <c r="H141"/>
      <c r="I141"/>
      <c r="J141"/>
      <c r="K141"/>
      <c r="L141"/>
      <c r="M141"/>
      <c r="N141"/>
      <c r="O141"/>
      <c r="P141"/>
      <c r="Q141"/>
      <c r="R141"/>
      <c r="S141"/>
      <c r="T141"/>
      <c r="U141"/>
      <c r="V141"/>
      <c r="W141"/>
      <c r="X141"/>
      <c r="Y141"/>
      <c r="Z141"/>
      <c r="AA141"/>
      <c r="AB141"/>
    </row>
    <row r="142" spans="1:28" ht="18" x14ac:dyDescent="0.6">
      <c r="A142"/>
      <c r="B142"/>
      <c r="C142"/>
      <c r="D142"/>
      <c r="E142"/>
      <c r="F142"/>
      <c r="G142"/>
      <c r="H142"/>
      <c r="I142"/>
      <c r="J142"/>
      <c r="K142"/>
      <c r="L142"/>
      <c r="M142"/>
      <c r="N142"/>
      <c r="O142"/>
      <c r="P142"/>
      <c r="Q142"/>
      <c r="R142"/>
      <c r="S142"/>
      <c r="T142"/>
      <c r="U142"/>
      <c r="V142"/>
      <c r="W142"/>
      <c r="X142"/>
      <c r="Y142"/>
      <c r="Z142"/>
      <c r="AA142"/>
      <c r="AB142"/>
    </row>
    <row r="143" spans="1:28" ht="18" x14ac:dyDescent="0.6">
      <c r="A143"/>
      <c r="B143"/>
      <c r="C143"/>
      <c r="D143"/>
      <c r="E143"/>
      <c r="F143"/>
      <c r="G143"/>
      <c r="H143"/>
      <c r="I143"/>
      <c r="J143"/>
      <c r="K143"/>
      <c r="L143"/>
      <c r="M143"/>
      <c r="N143"/>
      <c r="O143"/>
      <c r="P143"/>
      <c r="Q143"/>
      <c r="R143"/>
      <c r="S143"/>
      <c r="T143"/>
      <c r="U143"/>
      <c r="V143"/>
      <c r="W143"/>
      <c r="X143"/>
      <c r="Y143"/>
      <c r="Z143"/>
      <c r="AA143"/>
      <c r="AB143"/>
    </row>
    <row r="144" spans="1:28" ht="18" x14ac:dyDescent="0.6">
      <c r="A144"/>
      <c r="B144"/>
      <c r="C144"/>
      <c r="D144"/>
      <c r="E144"/>
      <c r="F144"/>
      <c r="G144"/>
      <c r="H144"/>
      <c r="I144"/>
      <c r="J144"/>
      <c r="K144"/>
      <c r="L144"/>
      <c r="M144"/>
      <c r="N144"/>
      <c r="O144"/>
      <c r="P144"/>
      <c r="Q144"/>
      <c r="R144"/>
      <c r="S144"/>
      <c r="T144"/>
      <c r="U144"/>
      <c r="V144"/>
      <c r="W144"/>
      <c r="X144"/>
      <c r="Y144"/>
      <c r="Z144"/>
      <c r="AA144"/>
      <c r="AB144"/>
    </row>
    <row r="145" spans="1:28" ht="18" x14ac:dyDescent="0.6">
      <c r="A145"/>
      <c r="B145"/>
      <c r="C145"/>
      <c r="D145"/>
      <c r="E145"/>
      <c r="F145"/>
      <c r="G145"/>
      <c r="H145"/>
      <c r="I145"/>
      <c r="J145"/>
      <c r="K145"/>
      <c r="L145"/>
      <c r="M145"/>
      <c r="N145"/>
      <c r="O145"/>
      <c r="P145"/>
      <c r="Q145"/>
      <c r="R145"/>
      <c r="S145"/>
      <c r="T145"/>
      <c r="U145"/>
      <c r="V145"/>
      <c r="W145"/>
      <c r="X145"/>
      <c r="Y145"/>
      <c r="Z145"/>
      <c r="AA145"/>
      <c r="AB145"/>
    </row>
    <row r="146" spans="1:28" ht="18" x14ac:dyDescent="0.6">
      <c r="A146"/>
      <c r="B146"/>
      <c r="C146"/>
      <c r="D146"/>
      <c r="E146"/>
      <c r="F146"/>
      <c r="G146"/>
      <c r="H146"/>
      <c r="I146"/>
      <c r="J146"/>
      <c r="K146"/>
      <c r="L146"/>
      <c r="M146"/>
      <c r="N146"/>
      <c r="O146"/>
      <c r="P146"/>
      <c r="Q146"/>
      <c r="R146"/>
      <c r="S146"/>
      <c r="T146"/>
      <c r="U146"/>
      <c r="V146"/>
      <c r="W146"/>
      <c r="X146"/>
      <c r="Y146"/>
      <c r="Z146"/>
      <c r="AA146"/>
      <c r="AB146"/>
    </row>
    <row r="147" spans="1:28" ht="18" x14ac:dyDescent="0.6">
      <c r="A147"/>
      <c r="B147"/>
      <c r="C147"/>
      <c r="D147"/>
      <c r="E147"/>
      <c r="F147"/>
      <c r="G147"/>
      <c r="H147"/>
      <c r="I147"/>
      <c r="J147"/>
      <c r="K147"/>
      <c r="L147"/>
      <c r="M147"/>
      <c r="N147"/>
      <c r="O147"/>
      <c r="P147"/>
      <c r="Q147"/>
      <c r="R147"/>
      <c r="S147"/>
      <c r="T147"/>
      <c r="U147"/>
      <c r="V147"/>
      <c r="W147"/>
      <c r="X147"/>
      <c r="Y147"/>
      <c r="Z147"/>
      <c r="AA147"/>
      <c r="AB147"/>
    </row>
    <row r="148" spans="1:28" ht="18" x14ac:dyDescent="0.6">
      <c r="A148"/>
      <c r="B148"/>
      <c r="C148"/>
      <c r="D148"/>
      <c r="E148"/>
      <c r="F148"/>
      <c r="G148"/>
      <c r="H148"/>
      <c r="I148"/>
      <c r="J148"/>
      <c r="K148"/>
      <c r="L148"/>
      <c r="M148"/>
      <c r="N148"/>
      <c r="O148"/>
      <c r="P148"/>
      <c r="Q148"/>
      <c r="R148"/>
      <c r="S148"/>
      <c r="T148"/>
      <c r="U148"/>
      <c r="V148"/>
      <c r="W148"/>
      <c r="X148"/>
      <c r="Y148"/>
      <c r="Z148"/>
      <c r="AA148"/>
      <c r="AB148"/>
    </row>
    <row r="149" spans="1:28" ht="18" x14ac:dyDescent="0.6">
      <c r="A149"/>
      <c r="B149"/>
      <c r="C149"/>
      <c r="D149"/>
      <c r="E149"/>
      <c r="F149"/>
      <c r="G149"/>
      <c r="H149"/>
      <c r="I149"/>
      <c r="J149"/>
      <c r="K149"/>
      <c r="L149"/>
      <c r="M149"/>
      <c r="N149"/>
      <c r="O149"/>
      <c r="P149"/>
      <c r="Q149"/>
      <c r="R149"/>
      <c r="S149"/>
      <c r="T149"/>
      <c r="U149"/>
      <c r="V149"/>
      <c r="W149"/>
      <c r="X149"/>
      <c r="Y149"/>
      <c r="Z149"/>
      <c r="AA149"/>
      <c r="AB149"/>
    </row>
    <row r="150" spans="1:28" ht="18" x14ac:dyDescent="0.6">
      <c r="A150"/>
      <c r="B150"/>
      <c r="C150"/>
      <c r="D150"/>
      <c r="E150"/>
      <c r="F150"/>
      <c r="G150"/>
      <c r="H150"/>
      <c r="I150"/>
      <c r="J150"/>
      <c r="K150"/>
      <c r="L150"/>
      <c r="M150"/>
      <c r="N150"/>
      <c r="O150"/>
      <c r="P150"/>
      <c r="Q150"/>
      <c r="R150"/>
      <c r="S150"/>
      <c r="T150"/>
      <c r="U150"/>
      <c r="V150"/>
      <c r="W150"/>
      <c r="X150"/>
      <c r="Y150"/>
      <c r="Z150"/>
      <c r="AA150"/>
      <c r="AB150"/>
    </row>
    <row r="151" spans="1:28" ht="18" x14ac:dyDescent="0.6">
      <c r="A151"/>
      <c r="B151"/>
      <c r="C151"/>
      <c r="D151"/>
      <c r="E151"/>
      <c r="F151"/>
      <c r="G151"/>
      <c r="H151"/>
      <c r="I151"/>
      <c r="J151"/>
      <c r="K151"/>
      <c r="L151"/>
      <c r="M151"/>
      <c r="N151"/>
      <c r="O151"/>
      <c r="P151"/>
      <c r="Q151"/>
      <c r="R151"/>
      <c r="S151"/>
      <c r="T151"/>
      <c r="U151"/>
      <c r="V151"/>
      <c r="W151"/>
      <c r="X151"/>
      <c r="Y151"/>
      <c r="Z151"/>
      <c r="AA151"/>
      <c r="AB151"/>
    </row>
    <row r="152" spans="1:28" ht="18" x14ac:dyDescent="0.6">
      <c r="A152"/>
      <c r="B152"/>
      <c r="C152"/>
      <c r="D152"/>
      <c r="E152"/>
      <c r="F152"/>
      <c r="G152"/>
      <c r="H152"/>
      <c r="I152"/>
      <c r="J152"/>
      <c r="K152"/>
      <c r="L152"/>
      <c r="M152"/>
      <c r="N152"/>
      <c r="O152"/>
      <c r="P152"/>
      <c r="Q152"/>
      <c r="R152"/>
      <c r="S152"/>
      <c r="T152"/>
      <c r="U152"/>
      <c r="V152"/>
      <c r="W152"/>
      <c r="X152"/>
      <c r="Y152"/>
      <c r="Z152"/>
      <c r="AA152"/>
      <c r="AB152"/>
    </row>
    <row r="153" spans="1:28" ht="18" x14ac:dyDescent="0.6">
      <c r="A153"/>
      <c r="B153"/>
      <c r="C153"/>
      <c r="D153"/>
      <c r="E153"/>
      <c r="F153"/>
      <c r="G153"/>
      <c r="H153"/>
      <c r="I153"/>
      <c r="J153"/>
      <c r="K153"/>
      <c r="L153"/>
      <c r="M153"/>
      <c r="N153"/>
      <c r="O153"/>
      <c r="P153"/>
      <c r="Q153"/>
      <c r="R153"/>
      <c r="S153"/>
      <c r="T153"/>
      <c r="U153"/>
      <c r="V153"/>
      <c r="W153"/>
      <c r="X153"/>
      <c r="Y153"/>
      <c r="Z153"/>
      <c r="AA153"/>
      <c r="AB153"/>
    </row>
    <row r="154" spans="1:28" ht="18" x14ac:dyDescent="0.6">
      <c r="A154"/>
      <c r="B154"/>
      <c r="C154"/>
      <c r="D154"/>
      <c r="E154"/>
      <c r="F154"/>
      <c r="G154"/>
      <c r="H154"/>
      <c r="I154"/>
      <c r="J154"/>
      <c r="K154"/>
      <c r="L154"/>
      <c r="M154"/>
      <c r="N154"/>
      <c r="O154"/>
      <c r="P154"/>
      <c r="Q154"/>
      <c r="R154"/>
      <c r="S154"/>
      <c r="T154"/>
      <c r="U154"/>
      <c r="V154"/>
      <c r="W154"/>
      <c r="X154"/>
      <c r="Y154"/>
      <c r="Z154"/>
      <c r="AA154"/>
      <c r="AB154"/>
    </row>
    <row r="155" spans="1:28" ht="18" x14ac:dyDescent="0.6">
      <c r="A155"/>
      <c r="B155"/>
      <c r="C155"/>
      <c r="D155"/>
      <c r="E155"/>
      <c r="F155"/>
      <c r="G155"/>
      <c r="H155"/>
      <c r="I155"/>
      <c r="J155"/>
      <c r="K155"/>
      <c r="L155"/>
      <c r="M155"/>
      <c r="N155"/>
      <c r="O155"/>
      <c r="P155"/>
      <c r="Q155"/>
      <c r="R155"/>
      <c r="S155"/>
      <c r="T155"/>
      <c r="U155"/>
      <c r="V155"/>
      <c r="W155"/>
      <c r="X155"/>
      <c r="Y155"/>
      <c r="Z155"/>
      <c r="AA155"/>
      <c r="AB155"/>
    </row>
    <row r="156" spans="1:28" ht="18" x14ac:dyDescent="0.6">
      <c r="A156"/>
      <c r="B156"/>
      <c r="C156"/>
      <c r="D156"/>
      <c r="E156"/>
      <c r="F156"/>
      <c r="G156"/>
      <c r="H156"/>
      <c r="I156"/>
      <c r="J156"/>
      <c r="K156"/>
      <c r="L156"/>
      <c r="M156"/>
      <c r="N156"/>
      <c r="O156"/>
      <c r="P156"/>
      <c r="Q156"/>
      <c r="R156"/>
      <c r="S156"/>
      <c r="T156"/>
      <c r="U156"/>
      <c r="V156"/>
      <c r="W156"/>
      <c r="X156"/>
      <c r="Y156"/>
      <c r="Z156"/>
      <c r="AA156"/>
      <c r="AB156"/>
    </row>
    <row r="157" spans="1:28" ht="18" x14ac:dyDescent="0.6">
      <c r="A157"/>
      <c r="B157"/>
      <c r="C157"/>
      <c r="D157"/>
      <c r="E157"/>
      <c r="F157"/>
      <c r="G157"/>
      <c r="H157"/>
      <c r="I157"/>
      <c r="J157"/>
      <c r="K157"/>
      <c r="L157"/>
      <c r="M157"/>
      <c r="N157"/>
      <c r="O157"/>
      <c r="P157"/>
      <c r="Q157"/>
      <c r="R157"/>
      <c r="S157"/>
      <c r="T157"/>
      <c r="U157"/>
      <c r="V157"/>
      <c r="W157"/>
      <c r="X157"/>
      <c r="Y157"/>
      <c r="Z157"/>
      <c r="AA157"/>
      <c r="AB157"/>
    </row>
    <row r="158" spans="1:28" ht="18" x14ac:dyDescent="0.6">
      <c r="A158"/>
      <c r="B158"/>
      <c r="C158"/>
      <c r="D158"/>
      <c r="E158"/>
      <c r="F158"/>
      <c r="G158"/>
      <c r="H158"/>
      <c r="I158"/>
      <c r="J158"/>
      <c r="K158"/>
      <c r="L158"/>
      <c r="M158"/>
      <c r="N158"/>
      <c r="O158"/>
      <c r="P158"/>
      <c r="Q158"/>
      <c r="R158"/>
      <c r="S158"/>
      <c r="T158"/>
      <c r="U158"/>
      <c r="V158"/>
      <c r="W158"/>
      <c r="X158"/>
      <c r="Y158"/>
      <c r="Z158"/>
      <c r="AA158"/>
      <c r="AB158"/>
    </row>
    <row r="159" spans="1:28" ht="18" x14ac:dyDescent="0.6">
      <c r="A159"/>
      <c r="B159"/>
      <c r="C159"/>
      <c r="D159"/>
      <c r="E159"/>
      <c r="F159"/>
      <c r="G159"/>
      <c r="H159"/>
      <c r="I159"/>
      <c r="J159"/>
      <c r="K159"/>
      <c r="L159"/>
      <c r="M159"/>
      <c r="N159"/>
      <c r="O159"/>
      <c r="P159"/>
      <c r="Q159"/>
      <c r="R159"/>
      <c r="S159"/>
      <c r="T159"/>
      <c r="U159"/>
      <c r="V159"/>
      <c r="W159"/>
      <c r="X159"/>
      <c r="Y159"/>
      <c r="Z159"/>
      <c r="AA159"/>
      <c r="AB159"/>
    </row>
    <row r="160" spans="1:28" ht="18" x14ac:dyDescent="0.6">
      <c r="A160"/>
      <c r="B160"/>
      <c r="C160"/>
      <c r="D160"/>
      <c r="E160"/>
      <c r="F160"/>
      <c r="G160"/>
      <c r="H160"/>
      <c r="I160"/>
      <c r="J160"/>
      <c r="K160"/>
      <c r="L160"/>
      <c r="M160"/>
      <c r="N160"/>
      <c r="O160"/>
      <c r="P160"/>
      <c r="Q160"/>
      <c r="R160"/>
      <c r="S160"/>
      <c r="T160"/>
      <c r="U160"/>
      <c r="V160"/>
      <c r="W160"/>
      <c r="X160"/>
      <c r="Y160"/>
      <c r="Z160"/>
      <c r="AA160"/>
      <c r="AB160"/>
    </row>
    <row r="161" spans="1:28" ht="18" x14ac:dyDescent="0.6">
      <c r="A161"/>
      <c r="B161"/>
      <c r="C161"/>
      <c r="D161"/>
      <c r="E161"/>
      <c r="F161"/>
      <c r="G161"/>
      <c r="H161"/>
      <c r="I161"/>
      <c r="J161"/>
      <c r="K161"/>
      <c r="L161"/>
      <c r="M161"/>
      <c r="N161"/>
      <c r="O161"/>
      <c r="P161"/>
      <c r="Q161"/>
      <c r="R161"/>
      <c r="S161"/>
      <c r="T161"/>
      <c r="U161"/>
      <c r="V161"/>
      <c r="W161"/>
      <c r="X161"/>
      <c r="Y161"/>
      <c r="Z161"/>
      <c r="AA161"/>
      <c r="AB161"/>
    </row>
    <row r="162" spans="1:28" ht="18" x14ac:dyDescent="0.6">
      <c r="A162"/>
      <c r="B162"/>
      <c r="C162"/>
      <c r="D162"/>
      <c r="E162"/>
      <c r="F162"/>
      <c r="G162"/>
      <c r="H162"/>
      <c r="I162"/>
      <c r="J162"/>
      <c r="K162"/>
      <c r="L162"/>
      <c r="M162"/>
      <c r="N162"/>
      <c r="O162"/>
      <c r="P162"/>
      <c r="Q162"/>
      <c r="R162"/>
      <c r="S162"/>
      <c r="T162"/>
      <c r="U162"/>
      <c r="V162"/>
      <c r="W162"/>
      <c r="X162"/>
      <c r="Y162"/>
      <c r="Z162"/>
      <c r="AA162"/>
      <c r="AB162"/>
    </row>
    <row r="163" spans="1:28" ht="18" x14ac:dyDescent="0.6">
      <c r="A163"/>
      <c r="B163"/>
      <c r="C163"/>
      <c r="D163"/>
      <c r="E163"/>
      <c r="F163"/>
      <c r="G163"/>
      <c r="H163"/>
      <c r="I163"/>
      <c r="J163"/>
      <c r="K163"/>
      <c r="L163"/>
      <c r="M163"/>
      <c r="N163"/>
      <c r="O163"/>
      <c r="P163"/>
      <c r="Q163"/>
      <c r="R163"/>
      <c r="S163"/>
      <c r="T163"/>
      <c r="U163"/>
      <c r="V163"/>
      <c r="W163"/>
      <c r="X163"/>
      <c r="Y163"/>
      <c r="Z163"/>
      <c r="AA163"/>
      <c r="AB163"/>
    </row>
    <row r="164" spans="1:28" ht="18" x14ac:dyDescent="0.6">
      <c r="A164"/>
      <c r="B164"/>
      <c r="C164"/>
      <c r="D164"/>
      <c r="E164"/>
      <c r="F164"/>
      <c r="G164"/>
      <c r="H164"/>
      <c r="I164"/>
      <c r="J164"/>
      <c r="K164"/>
      <c r="L164"/>
      <c r="M164"/>
      <c r="N164"/>
      <c r="O164"/>
      <c r="P164"/>
      <c r="Q164"/>
      <c r="R164"/>
      <c r="S164"/>
      <c r="T164"/>
      <c r="U164"/>
      <c r="V164"/>
      <c r="W164"/>
      <c r="X164"/>
      <c r="Y164"/>
      <c r="Z164"/>
      <c r="AA164"/>
      <c r="AB164"/>
    </row>
    <row r="165" spans="1:28" ht="18" x14ac:dyDescent="0.6">
      <c r="A165"/>
      <c r="B165"/>
      <c r="C165"/>
      <c r="D165"/>
      <c r="E165"/>
      <c r="F165"/>
      <c r="G165"/>
      <c r="H165"/>
      <c r="I165"/>
      <c r="J165"/>
      <c r="K165"/>
      <c r="L165"/>
      <c r="M165"/>
      <c r="N165"/>
      <c r="O165"/>
      <c r="P165"/>
      <c r="Q165"/>
      <c r="R165"/>
      <c r="S165"/>
      <c r="T165"/>
      <c r="U165"/>
      <c r="V165"/>
      <c r="W165"/>
      <c r="X165"/>
      <c r="Y165"/>
      <c r="Z165"/>
      <c r="AA165"/>
      <c r="AB165"/>
    </row>
    <row r="166" spans="1:28" ht="18" x14ac:dyDescent="0.6">
      <c r="A166"/>
      <c r="B166"/>
      <c r="C166"/>
      <c r="D166"/>
      <c r="E166"/>
      <c r="F166"/>
      <c r="G166"/>
      <c r="H166"/>
      <c r="I166"/>
      <c r="J166"/>
      <c r="K166"/>
      <c r="L166"/>
      <c r="M166"/>
      <c r="N166"/>
      <c r="O166"/>
      <c r="P166"/>
      <c r="Q166"/>
      <c r="R166"/>
      <c r="S166"/>
      <c r="T166"/>
      <c r="U166"/>
      <c r="V166"/>
      <c r="W166"/>
      <c r="X166"/>
      <c r="Y166"/>
      <c r="Z166"/>
      <c r="AA166"/>
      <c r="AB166"/>
    </row>
    <row r="167" spans="1:28" ht="18" x14ac:dyDescent="0.6">
      <c r="A167"/>
      <c r="B167"/>
      <c r="C167"/>
      <c r="D167"/>
      <c r="E167"/>
      <c r="F167"/>
      <c r="G167"/>
      <c r="H167"/>
      <c r="I167"/>
      <c r="J167"/>
      <c r="K167"/>
      <c r="L167"/>
      <c r="M167"/>
      <c r="N167"/>
      <c r="O167"/>
      <c r="P167"/>
      <c r="Q167"/>
      <c r="R167"/>
      <c r="S167"/>
      <c r="T167"/>
      <c r="U167"/>
      <c r="V167"/>
      <c r="W167"/>
      <c r="X167"/>
      <c r="Y167"/>
      <c r="Z167"/>
      <c r="AA167"/>
      <c r="AB167"/>
    </row>
    <row r="168" spans="1:28" ht="18" x14ac:dyDescent="0.6">
      <c r="A168"/>
      <c r="B168"/>
      <c r="C168"/>
      <c r="D168"/>
      <c r="E168"/>
      <c r="F168"/>
      <c r="G168"/>
      <c r="H168"/>
      <c r="I168"/>
      <c r="J168"/>
      <c r="K168"/>
      <c r="L168"/>
      <c r="M168"/>
      <c r="N168"/>
      <c r="O168"/>
      <c r="P168"/>
      <c r="Q168"/>
      <c r="R168"/>
      <c r="S168"/>
      <c r="T168"/>
      <c r="U168"/>
      <c r="V168"/>
      <c r="W168"/>
      <c r="X168"/>
      <c r="Y168"/>
      <c r="Z168"/>
      <c r="AA168"/>
      <c r="AB168"/>
    </row>
    <row r="169" spans="1:28" ht="18" x14ac:dyDescent="0.6">
      <c r="A169"/>
      <c r="B169"/>
      <c r="C169"/>
      <c r="D169"/>
      <c r="E169"/>
      <c r="F169"/>
      <c r="G169"/>
      <c r="H169"/>
      <c r="I169"/>
      <c r="J169"/>
      <c r="K169"/>
      <c r="L169"/>
      <c r="M169"/>
      <c r="N169"/>
      <c r="O169"/>
      <c r="P169"/>
      <c r="Q169"/>
      <c r="R169"/>
      <c r="S169"/>
      <c r="T169"/>
      <c r="U169"/>
      <c r="V169"/>
      <c r="W169"/>
      <c r="X169"/>
      <c r="Y169"/>
      <c r="Z169"/>
      <c r="AA169"/>
      <c r="AB169"/>
    </row>
    <row r="170" spans="1:28" ht="18" x14ac:dyDescent="0.6">
      <c r="A170"/>
      <c r="B170"/>
      <c r="C170"/>
      <c r="D170"/>
      <c r="E170"/>
      <c r="F170"/>
      <c r="G170"/>
      <c r="H170"/>
      <c r="I170"/>
      <c r="J170"/>
      <c r="K170"/>
      <c r="L170"/>
      <c r="M170"/>
      <c r="N170"/>
      <c r="O170"/>
      <c r="P170"/>
      <c r="Q170"/>
      <c r="R170"/>
      <c r="S170"/>
      <c r="T170"/>
      <c r="U170"/>
      <c r="V170"/>
      <c r="W170"/>
      <c r="X170"/>
      <c r="Y170"/>
      <c r="Z170"/>
      <c r="AA170"/>
      <c r="AB170"/>
    </row>
    <row r="171" spans="1:28" ht="18" x14ac:dyDescent="0.6">
      <c r="A171"/>
      <c r="B171"/>
      <c r="C171"/>
      <c r="D171"/>
      <c r="E171"/>
      <c r="F171"/>
      <c r="G171"/>
      <c r="H171"/>
      <c r="I171"/>
      <c r="J171"/>
      <c r="K171"/>
      <c r="L171"/>
      <c r="M171"/>
      <c r="N171"/>
      <c r="O171"/>
      <c r="P171"/>
      <c r="Q171"/>
      <c r="R171"/>
      <c r="S171"/>
      <c r="T171"/>
      <c r="U171"/>
      <c r="V171"/>
      <c r="W171"/>
      <c r="X171"/>
      <c r="Y171"/>
      <c r="Z171"/>
      <c r="AA171"/>
      <c r="AB171"/>
    </row>
    <row r="172" spans="1:28" ht="18" x14ac:dyDescent="0.6">
      <c r="A172"/>
      <c r="B172"/>
      <c r="C172"/>
      <c r="D172"/>
      <c r="E172"/>
      <c r="F172"/>
      <c r="G172"/>
      <c r="H172"/>
      <c r="I172"/>
      <c r="J172"/>
      <c r="K172"/>
      <c r="L172"/>
      <c r="M172"/>
      <c r="N172"/>
      <c r="O172"/>
      <c r="P172"/>
      <c r="Q172"/>
      <c r="R172"/>
      <c r="S172"/>
      <c r="T172"/>
      <c r="U172"/>
      <c r="V172"/>
      <c r="W172"/>
      <c r="X172"/>
      <c r="Y172"/>
      <c r="Z172"/>
      <c r="AA172"/>
      <c r="AB172"/>
    </row>
    <row r="173" spans="1:28" ht="18" x14ac:dyDescent="0.6">
      <c r="A173"/>
      <c r="B173"/>
      <c r="C173"/>
      <c r="D173"/>
      <c r="E173"/>
      <c r="F173"/>
      <c r="G173"/>
      <c r="H173"/>
      <c r="I173"/>
      <c r="J173"/>
      <c r="K173"/>
      <c r="L173"/>
      <c r="M173"/>
      <c r="N173"/>
      <c r="O173"/>
      <c r="P173"/>
      <c r="Q173"/>
      <c r="R173"/>
      <c r="S173"/>
      <c r="T173"/>
      <c r="U173"/>
      <c r="V173"/>
      <c r="W173"/>
      <c r="X173"/>
      <c r="Y173"/>
      <c r="Z173"/>
      <c r="AA173"/>
      <c r="AB173"/>
    </row>
    <row r="174" spans="1:28" ht="18" x14ac:dyDescent="0.6">
      <c r="A174"/>
      <c r="B174"/>
      <c r="C174"/>
      <c r="D174"/>
      <c r="E174"/>
      <c r="F174"/>
      <c r="G174"/>
      <c r="H174"/>
      <c r="I174"/>
      <c r="J174"/>
      <c r="K174"/>
      <c r="L174"/>
      <c r="M174"/>
      <c r="N174"/>
      <c r="O174"/>
      <c r="P174"/>
      <c r="Q174"/>
      <c r="R174"/>
      <c r="S174"/>
      <c r="T174"/>
      <c r="U174"/>
      <c r="V174"/>
      <c r="W174"/>
      <c r="X174"/>
      <c r="Y174"/>
      <c r="Z174"/>
      <c r="AA174"/>
      <c r="AB174"/>
    </row>
    <row r="175" spans="1:28" ht="18" x14ac:dyDescent="0.6">
      <c r="A175"/>
      <c r="B175"/>
      <c r="C175"/>
      <c r="D175"/>
      <c r="E175"/>
      <c r="F175"/>
      <c r="G175"/>
      <c r="H175"/>
      <c r="I175"/>
      <c r="J175"/>
      <c r="K175"/>
      <c r="L175"/>
      <c r="M175"/>
      <c r="N175"/>
      <c r="O175"/>
      <c r="P175"/>
      <c r="Q175"/>
      <c r="R175"/>
      <c r="S175"/>
      <c r="T175"/>
      <c r="U175"/>
      <c r="V175"/>
      <c r="W175"/>
      <c r="X175"/>
      <c r="Y175"/>
      <c r="Z175"/>
      <c r="AA175"/>
      <c r="AB175"/>
    </row>
    <row r="176" spans="1:28" ht="18" x14ac:dyDescent="0.6">
      <c r="A176"/>
      <c r="B176"/>
      <c r="C176"/>
      <c r="D176"/>
      <c r="E176"/>
      <c r="F176"/>
      <c r="G176"/>
      <c r="H176"/>
      <c r="I176"/>
      <c r="J176"/>
      <c r="K176"/>
      <c r="L176"/>
      <c r="M176"/>
      <c r="N176"/>
      <c r="O176"/>
      <c r="P176"/>
      <c r="Q176"/>
      <c r="R176"/>
      <c r="S176"/>
      <c r="T176"/>
      <c r="U176"/>
      <c r="V176"/>
      <c r="W176"/>
      <c r="X176"/>
      <c r="Y176"/>
      <c r="Z176"/>
      <c r="AA176"/>
      <c r="AB176"/>
    </row>
    <row r="177" spans="1:28" ht="18" x14ac:dyDescent="0.6">
      <c r="A177"/>
      <c r="B177"/>
      <c r="C177"/>
      <c r="D177"/>
      <c r="E177"/>
      <c r="F177"/>
      <c r="G177"/>
      <c r="H177"/>
      <c r="I177"/>
      <c r="J177"/>
      <c r="K177"/>
      <c r="L177"/>
      <c r="M177"/>
      <c r="N177"/>
      <c r="O177"/>
      <c r="P177"/>
      <c r="Q177"/>
      <c r="R177"/>
      <c r="S177"/>
      <c r="T177"/>
      <c r="U177"/>
      <c r="V177"/>
      <c r="W177"/>
      <c r="X177"/>
      <c r="Y177"/>
      <c r="Z177"/>
      <c r="AA177"/>
      <c r="AB177"/>
    </row>
    <row r="178" spans="1:28" ht="18" x14ac:dyDescent="0.6">
      <c r="A178"/>
      <c r="B178"/>
      <c r="C178"/>
      <c r="D178"/>
      <c r="E178"/>
      <c r="F178"/>
      <c r="G178"/>
      <c r="H178"/>
      <c r="I178"/>
      <c r="J178"/>
      <c r="K178"/>
      <c r="L178"/>
      <c r="M178"/>
      <c r="N178"/>
      <c r="O178"/>
      <c r="P178"/>
      <c r="Q178"/>
      <c r="R178"/>
      <c r="S178"/>
      <c r="T178"/>
      <c r="U178"/>
      <c r="V178"/>
      <c r="W178"/>
      <c r="X178"/>
      <c r="Y178"/>
      <c r="Z178"/>
      <c r="AA178"/>
      <c r="AB178"/>
    </row>
    <row r="179" spans="1:28" ht="18" x14ac:dyDescent="0.6">
      <c r="A179"/>
      <c r="B179"/>
      <c r="C179"/>
      <c r="D179"/>
      <c r="E179"/>
      <c r="F179"/>
      <c r="G179"/>
      <c r="H179"/>
      <c r="I179"/>
      <c r="J179"/>
      <c r="K179"/>
      <c r="L179"/>
      <c r="M179"/>
      <c r="N179"/>
      <c r="O179"/>
      <c r="P179"/>
      <c r="Q179"/>
      <c r="R179"/>
      <c r="S179"/>
      <c r="T179"/>
      <c r="U179"/>
      <c r="V179"/>
      <c r="W179"/>
      <c r="X179"/>
      <c r="Y179"/>
      <c r="Z179"/>
      <c r="AA179"/>
      <c r="AB179"/>
    </row>
    <row r="180" spans="1:28" ht="18" x14ac:dyDescent="0.6">
      <c r="A180"/>
      <c r="B180"/>
      <c r="C180"/>
      <c r="D180"/>
      <c r="E180"/>
      <c r="F180"/>
      <c r="G180"/>
      <c r="H180"/>
      <c r="I180"/>
      <c r="J180"/>
      <c r="K180"/>
      <c r="L180"/>
      <c r="M180"/>
      <c r="N180"/>
      <c r="O180"/>
      <c r="P180"/>
      <c r="Q180"/>
      <c r="R180"/>
      <c r="S180"/>
      <c r="T180"/>
      <c r="U180"/>
      <c r="V180"/>
      <c r="W180"/>
      <c r="X180"/>
      <c r="Y180"/>
      <c r="Z180"/>
      <c r="AA180"/>
      <c r="AB180"/>
    </row>
    <row r="181" spans="1:28" ht="18" x14ac:dyDescent="0.6">
      <c r="A181"/>
      <c r="B181"/>
      <c r="C181"/>
      <c r="D181"/>
      <c r="E181"/>
      <c r="F181"/>
      <c r="G181"/>
      <c r="H181"/>
      <c r="I181"/>
      <c r="J181"/>
      <c r="K181"/>
      <c r="L181"/>
      <c r="M181"/>
      <c r="N181"/>
      <c r="O181"/>
      <c r="P181"/>
      <c r="Q181"/>
      <c r="R181"/>
      <c r="S181"/>
      <c r="T181"/>
      <c r="U181"/>
      <c r="V181"/>
      <c r="W181"/>
      <c r="X181"/>
      <c r="Y181"/>
      <c r="Z181"/>
    </row>
    <row r="182" spans="1:28" ht="18" x14ac:dyDescent="0.6">
      <c r="A182"/>
      <c r="B182"/>
      <c r="C182"/>
      <c r="D182"/>
      <c r="E182"/>
      <c r="F182"/>
      <c r="G182"/>
      <c r="H182"/>
      <c r="I182"/>
      <c r="J182"/>
      <c r="K182"/>
      <c r="L182"/>
      <c r="M182"/>
      <c r="N182"/>
      <c r="O182"/>
      <c r="P182"/>
      <c r="Q182"/>
      <c r="R182"/>
      <c r="S182"/>
      <c r="T182"/>
      <c r="U182"/>
      <c r="V182"/>
      <c r="W182"/>
      <c r="X182"/>
      <c r="Y182"/>
      <c r="Z182"/>
    </row>
    <row r="183" spans="1:28" ht="18" x14ac:dyDescent="0.6">
      <c r="A183"/>
      <c r="B183"/>
      <c r="C183"/>
      <c r="D183"/>
      <c r="E183"/>
      <c r="F183"/>
      <c r="G183"/>
      <c r="H183"/>
      <c r="I183"/>
      <c r="J183"/>
      <c r="K183"/>
      <c r="L183"/>
      <c r="M183"/>
      <c r="N183"/>
      <c r="O183"/>
      <c r="P183"/>
      <c r="Q183"/>
      <c r="R183"/>
      <c r="S183"/>
      <c r="T183"/>
      <c r="U183"/>
      <c r="V183"/>
      <c r="W183"/>
      <c r="X183"/>
      <c r="Y183"/>
      <c r="Z183"/>
    </row>
    <row r="184" spans="1:28" ht="18" x14ac:dyDescent="0.6">
      <c r="A184"/>
      <c r="B184"/>
      <c r="C184"/>
      <c r="D184"/>
      <c r="E184"/>
      <c r="F184"/>
      <c r="G184"/>
      <c r="H184"/>
      <c r="I184"/>
      <c r="J184"/>
      <c r="K184"/>
      <c r="L184"/>
      <c r="M184"/>
      <c r="N184"/>
      <c r="O184"/>
      <c r="P184"/>
      <c r="Q184"/>
      <c r="R184"/>
      <c r="S184"/>
      <c r="T184"/>
      <c r="U184"/>
      <c r="V184"/>
      <c r="W184"/>
      <c r="X184"/>
      <c r="Y184"/>
      <c r="Z184"/>
    </row>
    <row r="185" spans="1:28" ht="18" x14ac:dyDescent="0.6">
      <c r="A185"/>
      <c r="B185"/>
      <c r="C185"/>
      <c r="D185"/>
      <c r="E185"/>
      <c r="F185"/>
      <c r="G185"/>
      <c r="H185"/>
      <c r="I185"/>
      <c r="J185"/>
      <c r="K185"/>
      <c r="L185"/>
      <c r="M185"/>
      <c r="N185"/>
      <c r="O185"/>
      <c r="P185"/>
      <c r="Q185"/>
      <c r="R185"/>
      <c r="S185"/>
      <c r="T185"/>
      <c r="U185"/>
      <c r="V185"/>
      <c r="W185"/>
      <c r="X185"/>
      <c r="Y185"/>
      <c r="Z185"/>
    </row>
    <row r="186" spans="1:28" ht="18" x14ac:dyDescent="0.6">
      <c r="A186"/>
      <c r="B186"/>
      <c r="C186"/>
      <c r="D186"/>
      <c r="E186"/>
      <c r="F186"/>
      <c r="G186"/>
      <c r="H186"/>
      <c r="I186"/>
      <c r="J186"/>
      <c r="K186"/>
      <c r="L186"/>
      <c r="M186"/>
      <c r="N186"/>
      <c r="O186"/>
      <c r="P186"/>
      <c r="Q186"/>
      <c r="R186"/>
      <c r="S186"/>
      <c r="T186"/>
      <c r="U186"/>
      <c r="V186"/>
      <c r="W186"/>
      <c r="X186"/>
      <c r="Y186"/>
      <c r="Z186"/>
    </row>
    <row r="187" spans="1:28" ht="18" x14ac:dyDescent="0.6">
      <c r="A187"/>
      <c r="B187"/>
      <c r="C187"/>
      <c r="D187"/>
      <c r="E187"/>
      <c r="F187"/>
      <c r="G187"/>
      <c r="H187"/>
      <c r="I187"/>
      <c r="J187"/>
      <c r="K187"/>
      <c r="L187"/>
      <c r="M187"/>
      <c r="N187"/>
      <c r="O187"/>
      <c r="P187"/>
      <c r="Q187"/>
      <c r="R187"/>
      <c r="S187"/>
      <c r="T187"/>
      <c r="U187"/>
      <c r="V187"/>
      <c r="W187"/>
      <c r="X187"/>
      <c r="Y187"/>
      <c r="Z187"/>
    </row>
    <row r="188" spans="1:28" ht="18" x14ac:dyDescent="0.6">
      <c r="A188"/>
      <c r="B188"/>
      <c r="C188"/>
      <c r="D188"/>
      <c r="E188"/>
      <c r="F188"/>
      <c r="G188"/>
      <c r="H188"/>
      <c r="I188"/>
      <c r="J188"/>
      <c r="K188"/>
      <c r="L188"/>
      <c r="M188"/>
      <c r="N188"/>
      <c r="O188"/>
      <c r="P188"/>
      <c r="Q188"/>
      <c r="R188"/>
      <c r="S188"/>
      <c r="T188"/>
      <c r="U188"/>
      <c r="V188"/>
      <c r="W188"/>
      <c r="X188"/>
      <c r="Y188"/>
      <c r="Z188"/>
    </row>
    <row r="189" spans="1:28" ht="18" x14ac:dyDescent="0.6">
      <c r="A189"/>
      <c r="B189"/>
      <c r="C189"/>
      <c r="D189"/>
      <c r="E189"/>
      <c r="F189"/>
      <c r="G189"/>
      <c r="H189"/>
      <c r="I189"/>
      <c r="J189"/>
      <c r="K189"/>
      <c r="L189"/>
      <c r="M189"/>
      <c r="N189"/>
      <c r="O189"/>
      <c r="P189"/>
      <c r="Q189"/>
      <c r="R189"/>
      <c r="S189"/>
      <c r="T189"/>
      <c r="U189"/>
      <c r="V189"/>
      <c r="W189"/>
      <c r="X189"/>
      <c r="Y189"/>
      <c r="Z189"/>
    </row>
    <row r="190" spans="1:28" ht="18" x14ac:dyDescent="0.6">
      <c r="A190"/>
      <c r="B190"/>
      <c r="C190"/>
      <c r="D190"/>
      <c r="E190"/>
      <c r="F190"/>
      <c r="G190"/>
      <c r="H190"/>
      <c r="I190"/>
      <c r="J190"/>
      <c r="K190"/>
      <c r="L190"/>
      <c r="M190"/>
      <c r="N190"/>
      <c r="O190"/>
      <c r="P190"/>
      <c r="Q190"/>
      <c r="R190"/>
      <c r="S190"/>
      <c r="T190"/>
      <c r="U190"/>
      <c r="V190"/>
      <c r="W190"/>
      <c r="X190"/>
      <c r="Y190"/>
      <c r="Z190"/>
    </row>
    <row r="191" spans="1:28" ht="18" x14ac:dyDescent="0.6">
      <c r="A191"/>
      <c r="B191"/>
      <c r="C191"/>
      <c r="D191"/>
      <c r="E191"/>
      <c r="F191"/>
      <c r="G191"/>
      <c r="H191"/>
      <c r="I191"/>
      <c r="J191"/>
      <c r="K191"/>
      <c r="L191"/>
      <c r="M191"/>
      <c r="N191"/>
      <c r="O191"/>
      <c r="P191"/>
      <c r="Q191"/>
      <c r="R191"/>
      <c r="S191"/>
      <c r="T191"/>
      <c r="U191"/>
      <c r="V191"/>
      <c r="W191"/>
      <c r="X191"/>
      <c r="Y191"/>
      <c r="Z191"/>
    </row>
    <row r="192" spans="1:28" ht="18" x14ac:dyDescent="0.6">
      <c r="A192"/>
      <c r="B192"/>
      <c r="C192"/>
      <c r="D192"/>
      <c r="E192"/>
      <c r="F192"/>
      <c r="G192"/>
      <c r="H192"/>
      <c r="I192"/>
      <c r="J192"/>
      <c r="K192"/>
      <c r="L192"/>
      <c r="M192"/>
      <c r="N192"/>
      <c r="O192"/>
      <c r="P192"/>
      <c r="Q192"/>
      <c r="R192"/>
      <c r="S192"/>
      <c r="T192"/>
      <c r="U192"/>
      <c r="V192"/>
      <c r="W192"/>
      <c r="X192"/>
      <c r="Y192"/>
      <c r="Z192"/>
    </row>
    <row r="193" spans="1:26" ht="18" x14ac:dyDescent="0.6">
      <c r="A193"/>
      <c r="B193"/>
      <c r="C193"/>
      <c r="D193"/>
      <c r="E193"/>
      <c r="F193"/>
      <c r="G193"/>
      <c r="H193"/>
      <c r="I193"/>
      <c r="J193"/>
      <c r="K193"/>
      <c r="L193"/>
      <c r="M193"/>
      <c r="N193"/>
      <c r="O193"/>
      <c r="P193"/>
      <c r="Q193"/>
      <c r="R193"/>
      <c r="S193"/>
      <c r="T193"/>
      <c r="U193"/>
      <c r="V193"/>
      <c r="W193"/>
      <c r="X193"/>
      <c r="Y193"/>
      <c r="Z193"/>
    </row>
    <row r="194" spans="1:26" ht="18" x14ac:dyDescent="0.6">
      <c r="A194"/>
      <c r="B194"/>
      <c r="C194"/>
      <c r="D194"/>
      <c r="E194"/>
      <c r="F194"/>
      <c r="G194"/>
      <c r="H194"/>
      <c r="I194"/>
      <c r="J194"/>
      <c r="K194"/>
      <c r="L194"/>
      <c r="M194"/>
      <c r="N194"/>
      <c r="O194"/>
      <c r="P194"/>
      <c r="Q194"/>
      <c r="R194"/>
      <c r="S194"/>
      <c r="T194"/>
      <c r="U194"/>
      <c r="V194"/>
      <c r="W194"/>
      <c r="X194"/>
      <c r="Y194"/>
      <c r="Z194"/>
    </row>
    <row r="195" spans="1:26" ht="18" x14ac:dyDescent="0.6">
      <c r="A195"/>
      <c r="B195"/>
      <c r="C195"/>
      <c r="D195"/>
      <c r="E195"/>
      <c r="F195"/>
      <c r="G195"/>
      <c r="H195"/>
      <c r="I195"/>
      <c r="J195"/>
      <c r="K195"/>
      <c r="L195"/>
      <c r="M195"/>
      <c r="N195"/>
      <c r="O195"/>
      <c r="P195"/>
      <c r="Q195"/>
      <c r="R195"/>
      <c r="S195"/>
      <c r="T195"/>
      <c r="U195"/>
      <c r="V195"/>
      <c r="W195"/>
      <c r="X195"/>
      <c r="Y195"/>
      <c r="Z195"/>
    </row>
    <row r="196" spans="1:26" ht="18" x14ac:dyDescent="0.6">
      <c r="A196"/>
      <c r="B196"/>
      <c r="C196"/>
      <c r="D196"/>
      <c r="E196"/>
      <c r="F196"/>
      <c r="G196"/>
      <c r="H196"/>
      <c r="I196"/>
      <c r="J196"/>
      <c r="K196"/>
      <c r="L196"/>
      <c r="M196"/>
      <c r="N196"/>
      <c r="O196"/>
      <c r="P196"/>
      <c r="Q196"/>
      <c r="R196"/>
      <c r="S196"/>
      <c r="T196"/>
      <c r="U196"/>
      <c r="V196"/>
      <c r="W196"/>
      <c r="X196"/>
      <c r="Y196"/>
      <c r="Z196"/>
    </row>
    <row r="197" spans="1:26" ht="18" x14ac:dyDescent="0.6">
      <c r="A197"/>
      <c r="B197"/>
      <c r="C197"/>
      <c r="D197"/>
      <c r="E197"/>
      <c r="F197"/>
      <c r="G197"/>
      <c r="H197"/>
      <c r="I197"/>
      <c r="J197"/>
      <c r="K197"/>
      <c r="L197"/>
      <c r="M197"/>
      <c r="N197"/>
      <c r="O197"/>
      <c r="P197"/>
      <c r="Q197"/>
      <c r="R197"/>
      <c r="S197"/>
      <c r="T197"/>
      <c r="U197"/>
      <c r="V197"/>
      <c r="W197"/>
      <c r="X197"/>
      <c r="Y197"/>
      <c r="Z197"/>
    </row>
    <row r="198" spans="1:26" ht="18" x14ac:dyDescent="0.6">
      <c r="A198"/>
      <c r="B198"/>
      <c r="C198"/>
      <c r="D198"/>
      <c r="E198"/>
      <c r="F198"/>
      <c r="G198"/>
      <c r="H198"/>
      <c r="I198"/>
      <c r="J198"/>
      <c r="K198"/>
      <c r="L198"/>
      <c r="M198"/>
      <c r="N198"/>
      <c r="O198"/>
      <c r="P198"/>
      <c r="Q198"/>
      <c r="R198"/>
      <c r="S198"/>
      <c r="T198"/>
      <c r="U198"/>
      <c r="V198"/>
      <c r="W198"/>
      <c r="X198"/>
      <c r="Y198"/>
      <c r="Z198"/>
    </row>
    <row r="199" spans="1:26" ht="18" x14ac:dyDescent="0.6">
      <c r="A199"/>
      <c r="B199"/>
      <c r="C199"/>
      <c r="D199"/>
      <c r="E199"/>
      <c r="F199"/>
      <c r="G199"/>
      <c r="H199"/>
      <c r="I199"/>
      <c r="J199"/>
      <c r="K199"/>
      <c r="L199"/>
      <c r="M199"/>
      <c r="N199"/>
      <c r="O199"/>
      <c r="P199"/>
      <c r="Q199"/>
      <c r="R199"/>
      <c r="S199"/>
      <c r="T199"/>
      <c r="U199"/>
      <c r="V199"/>
      <c r="W199"/>
      <c r="X199"/>
      <c r="Y199"/>
      <c r="Z199"/>
    </row>
    <row r="200" spans="1:26" ht="18" x14ac:dyDescent="0.6">
      <c r="A200"/>
      <c r="B200"/>
      <c r="C200"/>
      <c r="D200"/>
      <c r="E200"/>
      <c r="F200"/>
      <c r="G200"/>
      <c r="H200"/>
      <c r="I200"/>
      <c r="J200"/>
      <c r="K200"/>
      <c r="L200"/>
      <c r="M200"/>
      <c r="N200"/>
      <c r="O200"/>
      <c r="P200"/>
      <c r="Q200"/>
      <c r="R200"/>
      <c r="S200"/>
      <c r="T200"/>
      <c r="U200"/>
      <c r="V200"/>
      <c r="W200"/>
      <c r="X200"/>
      <c r="Y200"/>
      <c r="Z200"/>
    </row>
    <row r="201" spans="1:26" ht="18" x14ac:dyDescent="0.6">
      <c r="A201"/>
      <c r="B201"/>
      <c r="C201"/>
      <c r="D201"/>
      <c r="E201"/>
      <c r="F201"/>
      <c r="G201"/>
      <c r="H201"/>
      <c r="I201"/>
      <c r="J201"/>
      <c r="K201"/>
      <c r="L201"/>
      <c r="M201"/>
      <c r="N201"/>
      <c r="O201"/>
      <c r="P201"/>
      <c r="Q201"/>
      <c r="R201"/>
      <c r="S201"/>
      <c r="T201"/>
      <c r="U201"/>
      <c r="V201"/>
      <c r="W201"/>
      <c r="X201"/>
      <c r="Y201"/>
      <c r="Z201"/>
    </row>
    <row r="202" spans="1:26" ht="18" x14ac:dyDescent="0.6">
      <c r="A202"/>
      <c r="B202"/>
      <c r="C202"/>
      <c r="D202"/>
      <c r="E202"/>
      <c r="F202"/>
      <c r="G202"/>
      <c r="H202"/>
      <c r="I202"/>
      <c r="J202"/>
      <c r="K202"/>
      <c r="L202"/>
      <c r="M202"/>
      <c r="N202"/>
      <c r="O202"/>
      <c r="P202"/>
      <c r="Q202"/>
      <c r="R202"/>
      <c r="S202"/>
      <c r="T202"/>
      <c r="U202"/>
      <c r="V202"/>
      <c r="W202"/>
      <c r="X202"/>
      <c r="Y202"/>
      <c r="Z202"/>
    </row>
    <row r="203" spans="1:26" ht="18" x14ac:dyDescent="0.6">
      <c r="A203"/>
      <c r="B203"/>
      <c r="C203"/>
      <c r="D203"/>
      <c r="E203"/>
      <c r="F203"/>
      <c r="G203"/>
      <c r="H203"/>
      <c r="I203"/>
      <c r="J203"/>
      <c r="K203"/>
      <c r="L203"/>
      <c r="M203"/>
      <c r="N203"/>
      <c r="O203"/>
      <c r="P203"/>
      <c r="Q203"/>
      <c r="R203"/>
      <c r="S203"/>
      <c r="T203"/>
      <c r="U203"/>
      <c r="V203"/>
      <c r="W203"/>
      <c r="X203"/>
      <c r="Y203"/>
      <c r="Z203"/>
    </row>
    <row r="204" spans="1:26" ht="18" x14ac:dyDescent="0.6">
      <c r="A204"/>
      <c r="B204"/>
      <c r="C204"/>
      <c r="D204"/>
      <c r="E204"/>
      <c r="F204"/>
      <c r="G204"/>
      <c r="H204"/>
      <c r="I204"/>
      <c r="J204"/>
      <c r="K204"/>
      <c r="L204"/>
      <c r="M204"/>
      <c r="N204"/>
      <c r="O204"/>
      <c r="P204"/>
      <c r="Q204"/>
      <c r="R204"/>
      <c r="S204"/>
      <c r="T204"/>
      <c r="U204"/>
      <c r="V204"/>
      <c r="W204"/>
      <c r="X204"/>
      <c r="Y204"/>
      <c r="Z204"/>
    </row>
    <row r="205" spans="1:26" ht="18" x14ac:dyDescent="0.6">
      <c r="A205"/>
      <c r="B205"/>
      <c r="C205"/>
      <c r="D205"/>
      <c r="E205"/>
      <c r="F205"/>
      <c r="G205"/>
      <c r="H205"/>
      <c r="I205"/>
      <c r="J205"/>
      <c r="K205"/>
      <c r="L205"/>
      <c r="M205"/>
      <c r="N205"/>
      <c r="O205"/>
      <c r="P205"/>
      <c r="Q205"/>
      <c r="R205"/>
      <c r="S205"/>
      <c r="T205"/>
      <c r="U205"/>
      <c r="V205"/>
      <c r="W205"/>
      <c r="X205"/>
      <c r="Y205"/>
      <c r="Z205"/>
    </row>
    <row r="206" spans="1:26" ht="18" x14ac:dyDescent="0.6">
      <c r="A206"/>
      <c r="B206"/>
      <c r="C206"/>
      <c r="D206"/>
      <c r="E206"/>
      <c r="F206"/>
      <c r="G206"/>
      <c r="H206"/>
      <c r="I206"/>
      <c r="J206"/>
      <c r="K206"/>
      <c r="L206"/>
      <c r="M206"/>
      <c r="N206"/>
      <c r="O206"/>
      <c r="P206"/>
      <c r="Q206"/>
      <c r="R206"/>
      <c r="S206"/>
      <c r="T206"/>
      <c r="U206"/>
      <c r="V206"/>
      <c r="W206"/>
      <c r="X206"/>
      <c r="Y206"/>
      <c r="Z206"/>
    </row>
    <row r="207" spans="1:26" ht="18" x14ac:dyDescent="0.6">
      <c r="A207"/>
      <c r="B207"/>
      <c r="C207"/>
      <c r="D207"/>
      <c r="E207"/>
      <c r="F207"/>
      <c r="G207"/>
      <c r="H207"/>
      <c r="I207"/>
      <c r="J207"/>
      <c r="K207"/>
      <c r="L207"/>
      <c r="M207"/>
      <c r="N207"/>
      <c r="O207"/>
      <c r="P207"/>
      <c r="Q207"/>
      <c r="R207"/>
      <c r="S207"/>
      <c r="T207"/>
      <c r="U207"/>
      <c r="V207"/>
      <c r="W207"/>
      <c r="X207"/>
      <c r="Y207"/>
      <c r="Z207"/>
    </row>
    <row r="208" spans="1:26" ht="18" x14ac:dyDescent="0.6">
      <c r="A208"/>
      <c r="B208"/>
      <c r="C208"/>
      <c r="D208"/>
      <c r="E208"/>
      <c r="F208"/>
      <c r="G208"/>
      <c r="H208"/>
      <c r="I208"/>
      <c r="J208"/>
      <c r="K208"/>
      <c r="L208"/>
      <c r="M208"/>
      <c r="N208"/>
      <c r="O208"/>
      <c r="P208"/>
      <c r="Q208"/>
      <c r="R208"/>
      <c r="S208"/>
      <c r="T208"/>
      <c r="U208"/>
      <c r="V208"/>
      <c r="W208"/>
      <c r="X208"/>
      <c r="Y208"/>
      <c r="Z208"/>
    </row>
    <row r="209" spans="1:26" ht="18" x14ac:dyDescent="0.6">
      <c r="A209"/>
      <c r="B209"/>
      <c r="C209"/>
      <c r="D209"/>
      <c r="E209"/>
      <c r="F209"/>
      <c r="G209"/>
      <c r="H209"/>
      <c r="I209"/>
      <c r="J209"/>
      <c r="K209"/>
      <c r="L209"/>
      <c r="M209"/>
      <c r="N209"/>
      <c r="O209"/>
      <c r="P209"/>
      <c r="Q209"/>
      <c r="R209"/>
      <c r="S209"/>
      <c r="T209"/>
      <c r="U209"/>
      <c r="V209"/>
      <c r="W209"/>
      <c r="X209"/>
      <c r="Y209"/>
      <c r="Z209"/>
    </row>
    <row r="210" spans="1:26" ht="18" x14ac:dyDescent="0.6">
      <c r="A210"/>
      <c r="B210"/>
      <c r="C210"/>
      <c r="D210"/>
      <c r="E210"/>
      <c r="F210"/>
      <c r="G210"/>
      <c r="H210"/>
      <c r="I210"/>
      <c r="J210"/>
      <c r="K210"/>
      <c r="L210"/>
      <c r="M210"/>
      <c r="N210"/>
      <c r="O210"/>
      <c r="P210"/>
      <c r="Q210"/>
      <c r="R210"/>
      <c r="S210"/>
      <c r="T210"/>
      <c r="U210"/>
      <c r="V210"/>
      <c r="W210"/>
      <c r="X210"/>
      <c r="Y210"/>
      <c r="Z210"/>
    </row>
    <row r="211" spans="1:26" ht="18" x14ac:dyDescent="0.6">
      <c r="A211"/>
      <c r="B211"/>
      <c r="C211"/>
      <c r="D211"/>
      <c r="E211"/>
      <c r="F211"/>
      <c r="G211"/>
      <c r="H211"/>
      <c r="I211"/>
      <c r="J211"/>
      <c r="K211"/>
      <c r="L211"/>
      <c r="M211"/>
      <c r="N211"/>
      <c r="O211"/>
      <c r="P211"/>
      <c r="Q211"/>
      <c r="R211"/>
      <c r="S211"/>
      <c r="T211"/>
      <c r="U211"/>
      <c r="V211"/>
      <c r="W211"/>
      <c r="X211"/>
      <c r="Y211"/>
      <c r="Z211"/>
    </row>
    <row r="212" spans="1:26" ht="18" x14ac:dyDescent="0.6">
      <c r="A212"/>
      <c r="B212"/>
      <c r="C212"/>
      <c r="D212"/>
      <c r="E212"/>
      <c r="F212"/>
      <c r="G212"/>
      <c r="H212"/>
      <c r="I212"/>
      <c r="J212"/>
      <c r="K212"/>
      <c r="L212"/>
      <c r="M212"/>
      <c r="N212"/>
      <c r="O212"/>
      <c r="P212"/>
      <c r="Q212"/>
      <c r="R212"/>
      <c r="S212"/>
      <c r="T212"/>
      <c r="U212"/>
      <c r="V212"/>
      <c r="W212"/>
      <c r="X212"/>
      <c r="Y212"/>
      <c r="Z212"/>
    </row>
    <row r="213" spans="1:26" ht="18" x14ac:dyDescent="0.6">
      <c r="A213"/>
      <c r="B213"/>
      <c r="C213"/>
      <c r="D213"/>
      <c r="E213"/>
      <c r="F213"/>
      <c r="G213"/>
      <c r="H213"/>
      <c r="I213"/>
      <c r="J213"/>
      <c r="K213"/>
      <c r="L213"/>
      <c r="M213"/>
      <c r="N213"/>
      <c r="O213"/>
      <c r="P213"/>
      <c r="Q213"/>
      <c r="R213"/>
      <c r="S213"/>
      <c r="T213"/>
      <c r="U213"/>
      <c r="V213"/>
      <c r="W213"/>
      <c r="X213"/>
      <c r="Y213"/>
      <c r="Z213"/>
    </row>
    <row r="214" spans="1:26" ht="18" x14ac:dyDescent="0.6">
      <c r="A214"/>
      <c r="B214"/>
      <c r="C214"/>
      <c r="D214"/>
      <c r="E214"/>
      <c r="F214"/>
      <c r="G214"/>
      <c r="H214"/>
      <c r="I214"/>
      <c r="J214"/>
      <c r="K214"/>
      <c r="L214"/>
      <c r="M214"/>
      <c r="N214"/>
      <c r="O214"/>
      <c r="P214"/>
      <c r="Q214"/>
      <c r="R214"/>
      <c r="S214"/>
      <c r="T214"/>
      <c r="U214"/>
      <c r="V214"/>
      <c r="W214"/>
      <c r="X214"/>
      <c r="Y214"/>
      <c r="Z214"/>
    </row>
    <row r="215" spans="1:26" ht="18" x14ac:dyDescent="0.6">
      <c r="A215"/>
      <c r="B215"/>
      <c r="C215"/>
      <c r="D215"/>
      <c r="E215"/>
      <c r="F215"/>
      <c r="G215"/>
      <c r="H215"/>
      <c r="I215"/>
      <c r="J215"/>
      <c r="K215"/>
      <c r="L215"/>
      <c r="M215"/>
      <c r="N215"/>
      <c r="O215"/>
      <c r="P215"/>
      <c r="Q215"/>
      <c r="R215"/>
      <c r="S215"/>
      <c r="T215"/>
      <c r="U215"/>
      <c r="V215"/>
      <c r="W215"/>
      <c r="X215"/>
      <c r="Y215"/>
      <c r="Z215"/>
    </row>
    <row r="216" spans="1:26" ht="18" x14ac:dyDescent="0.6">
      <c r="A216"/>
      <c r="B216"/>
      <c r="C216"/>
      <c r="D216"/>
      <c r="E216"/>
      <c r="F216"/>
      <c r="G216"/>
      <c r="H216"/>
      <c r="I216"/>
      <c r="J216"/>
      <c r="K216"/>
      <c r="L216"/>
      <c r="M216"/>
      <c r="N216"/>
      <c r="O216"/>
      <c r="P216"/>
      <c r="Q216"/>
      <c r="R216"/>
      <c r="S216"/>
      <c r="T216"/>
      <c r="U216"/>
      <c r="V216"/>
      <c r="W216"/>
      <c r="X216"/>
      <c r="Y216"/>
      <c r="Z216"/>
    </row>
    <row r="217" spans="1:26" ht="18" x14ac:dyDescent="0.6">
      <c r="A217"/>
      <c r="B217"/>
      <c r="C217"/>
      <c r="D217"/>
      <c r="E217"/>
      <c r="F217"/>
      <c r="G217"/>
      <c r="H217"/>
      <c r="I217"/>
      <c r="J217"/>
      <c r="K217"/>
      <c r="L217"/>
      <c r="M217"/>
      <c r="N217"/>
      <c r="O217"/>
      <c r="P217"/>
      <c r="Q217"/>
      <c r="R217"/>
      <c r="S217"/>
      <c r="T217"/>
      <c r="U217"/>
      <c r="V217"/>
      <c r="W217"/>
      <c r="X217"/>
      <c r="Y217"/>
      <c r="Z217"/>
    </row>
    <row r="218" spans="1:26" ht="18" x14ac:dyDescent="0.6">
      <c r="A218"/>
      <c r="B218"/>
      <c r="C218"/>
      <c r="D218"/>
      <c r="E218"/>
      <c r="F218"/>
      <c r="G218"/>
      <c r="H218"/>
      <c r="I218"/>
      <c r="J218"/>
      <c r="K218"/>
      <c r="L218"/>
      <c r="M218"/>
      <c r="N218"/>
      <c r="O218"/>
      <c r="P218"/>
      <c r="Q218"/>
      <c r="R218"/>
      <c r="S218"/>
      <c r="T218"/>
      <c r="U218"/>
      <c r="V218"/>
      <c r="W218"/>
      <c r="X218"/>
      <c r="Y218"/>
      <c r="Z218"/>
    </row>
    <row r="219" spans="1:26" ht="18" x14ac:dyDescent="0.6">
      <c r="A219"/>
      <c r="B219"/>
      <c r="C219"/>
      <c r="D219"/>
      <c r="E219"/>
      <c r="F219"/>
      <c r="G219"/>
      <c r="H219"/>
      <c r="I219"/>
      <c r="J219"/>
      <c r="K219"/>
      <c r="L219"/>
      <c r="M219"/>
      <c r="N219"/>
      <c r="O219"/>
      <c r="P219"/>
      <c r="Q219"/>
      <c r="R219"/>
      <c r="S219"/>
      <c r="T219"/>
      <c r="U219"/>
      <c r="V219"/>
      <c r="W219"/>
      <c r="X219"/>
      <c r="Y219"/>
      <c r="Z219"/>
    </row>
    <row r="220" spans="1:26" ht="18" x14ac:dyDescent="0.6">
      <c r="A220"/>
      <c r="B220"/>
      <c r="C220"/>
      <c r="D220"/>
      <c r="E220"/>
      <c r="F220"/>
      <c r="G220"/>
      <c r="H220"/>
      <c r="I220"/>
      <c r="J220"/>
      <c r="K220"/>
      <c r="L220"/>
      <c r="M220"/>
      <c r="N220"/>
      <c r="O220"/>
      <c r="P220"/>
      <c r="Q220"/>
      <c r="R220"/>
      <c r="S220"/>
      <c r="T220"/>
      <c r="U220"/>
      <c r="V220"/>
      <c r="W220"/>
      <c r="X220"/>
      <c r="Y220"/>
      <c r="Z220"/>
    </row>
    <row r="221" spans="1:26" ht="18" x14ac:dyDescent="0.6">
      <c r="A221"/>
      <c r="B221"/>
      <c r="C221"/>
      <c r="D221"/>
      <c r="E221"/>
      <c r="F221"/>
      <c r="G221"/>
      <c r="H221"/>
      <c r="I221"/>
      <c r="J221"/>
      <c r="K221"/>
      <c r="L221"/>
      <c r="M221"/>
      <c r="N221"/>
      <c r="O221"/>
      <c r="P221"/>
      <c r="Q221"/>
      <c r="R221"/>
      <c r="S221"/>
      <c r="T221"/>
      <c r="U221"/>
      <c r="V221"/>
      <c r="W221"/>
      <c r="X221"/>
      <c r="Y221"/>
      <c r="Z221"/>
    </row>
    <row r="222" spans="1:26" ht="18" x14ac:dyDescent="0.6">
      <c r="A222"/>
      <c r="B222"/>
      <c r="C222"/>
      <c r="D222"/>
      <c r="E222"/>
      <c r="F222"/>
      <c r="G222"/>
      <c r="H222"/>
      <c r="I222"/>
      <c r="J222"/>
      <c r="K222"/>
      <c r="L222"/>
      <c r="M222"/>
      <c r="N222"/>
      <c r="O222"/>
      <c r="P222"/>
      <c r="Q222"/>
      <c r="R222"/>
      <c r="S222"/>
      <c r="T222"/>
      <c r="U222"/>
      <c r="V222"/>
      <c r="W222"/>
      <c r="X222"/>
      <c r="Y222"/>
      <c r="Z222"/>
    </row>
    <row r="223" spans="1:26" ht="18" x14ac:dyDescent="0.6">
      <c r="A223"/>
      <c r="B223"/>
      <c r="C223"/>
      <c r="D223"/>
      <c r="E223"/>
      <c r="F223"/>
      <c r="G223"/>
      <c r="H223"/>
      <c r="I223"/>
      <c r="J223"/>
      <c r="K223"/>
      <c r="L223"/>
      <c r="M223"/>
      <c r="N223"/>
      <c r="O223"/>
      <c r="P223"/>
      <c r="Q223"/>
      <c r="R223"/>
      <c r="S223"/>
      <c r="T223"/>
      <c r="U223"/>
      <c r="V223"/>
      <c r="W223"/>
      <c r="X223"/>
      <c r="Y223"/>
      <c r="Z223"/>
    </row>
    <row r="224" spans="1:26" ht="18" x14ac:dyDescent="0.6">
      <c r="A224"/>
      <c r="B224"/>
      <c r="C224"/>
      <c r="D224"/>
      <c r="E224"/>
      <c r="F224"/>
      <c r="G224"/>
      <c r="H224"/>
      <c r="I224"/>
      <c r="J224"/>
      <c r="K224"/>
      <c r="L224"/>
      <c r="M224"/>
      <c r="N224"/>
      <c r="O224"/>
      <c r="P224"/>
      <c r="Q224"/>
      <c r="R224"/>
      <c r="S224"/>
      <c r="T224"/>
      <c r="U224"/>
      <c r="V224"/>
      <c r="W224"/>
      <c r="X224"/>
      <c r="Y224"/>
      <c r="Z224"/>
    </row>
    <row r="225" spans="1:26" ht="18" x14ac:dyDescent="0.6">
      <c r="A225"/>
      <c r="B225"/>
      <c r="C225"/>
      <c r="D225"/>
      <c r="E225"/>
      <c r="F225"/>
      <c r="G225"/>
      <c r="H225"/>
      <c r="I225"/>
      <c r="J225"/>
      <c r="K225"/>
      <c r="L225"/>
      <c r="M225"/>
      <c r="N225"/>
      <c r="O225"/>
      <c r="P225"/>
      <c r="Q225"/>
      <c r="R225"/>
      <c r="S225"/>
      <c r="T225"/>
      <c r="U225"/>
      <c r="V225"/>
      <c r="W225"/>
      <c r="X225"/>
      <c r="Y225"/>
      <c r="Z225"/>
    </row>
    <row r="226" spans="1:26" ht="18" x14ac:dyDescent="0.6">
      <c r="A226"/>
      <c r="B226"/>
      <c r="C226"/>
      <c r="D226"/>
      <c r="E226"/>
      <c r="F226"/>
      <c r="G226"/>
      <c r="H226"/>
      <c r="I226"/>
      <c r="J226"/>
      <c r="K226"/>
      <c r="L226"/>
      <c r="M226"/>
      <c r="N226"/>
      <c r="O226"/>
      <c r="P226"/>
      <c r="Q226"/>
      <c r="R226"/>
      <c r="S226"/>
      <c r="T226"/>
      <c r="U226"/>
      <c r="V226"/>
      <c r="W226"/>
      <c r="X226"/>
      <c r="Y226"/>
      <c r="Z226"/>
    </row>
    <row r="227" spans="1:26" ht="18" x14ac:dyDescent="0.6">
      <c r="A227"/>
      <c r="B227"/>
      <c r="C227"/>
      <c r="D227"/>
      <c r="E227"/>
      <c r="F227"/>
      <c r="G227"/>
      <c r="H227"/>
      <c r="I227"/>
      <c r="J227"/>
      <c r="K227"/>
      <c r="L227"/>
      <c r="M227"/>
      <c r="N227"/>
      <c r="O227"/>
      <c r="P227"/>
      <c r="Q227"/>
      <c r="R227"/>
      <c r="S227"/>
      <c r="T227"/>
      <c r="U227"/>
      <c r="V227"/>
      <c r="W227"/>
      <c r="X227"/>
      <c r="Y227"/>
      <c r="Z227"/>
    </row>
    <row r="228" spans="1:26" ht="18" x14ac:dyDescent="0.6">
      <c r="A228"/>
      <c r="B228"/>
      <c r="C228"/>
      <c r="D228"/>
      <c r="E228"/>
      <c r="F228"/>
      <c r="G228"/>
      <c r="H228"/>
      <c r="I228"/>
      <c r="J228"/>
      <c r="K228"/>
      <c r="L228"/>
      <c r="M228"/>
      <c r="N228"/>
      <c r="O228"/>
      <c r="P228"/>
      <c r="Q228"/>
      <c r="R228"/>
      <c r="S228"/>
      <c r="T228"/>
      <c r="U228"/>
      <c r="V228"/>
      <c r="W228"/>
      <c r="X228"/>
      <c r="Y228"/>
      <c r="Z228"/>
    </row>
    <row r="229" spans="1:26" ht="18" x14ac:dyDescent="0.6">
      <c r="A229"/>
      <c r="B229"/>
      <c r="C229"/>
      <c r="D229"/>
      <c r="E229"/>
      <c r="F229"/>
      <c r="G229"/>
      <c r="H229"/>
      <c r="I229"/>
      <c r="J229"/>
      <c r="K229"/>
      <c r="L229"/>
      <c r="M229"/>
      <c r="N229"/>
      <c r="O229"/>
      <c r="P229"/>
      <c r="Q229"/>
      <c r="R229"/>
      <c r="S229"/>
      <c r="T229"/>
      <c r="U229"/>
      <c r="V229"/>
      <c r="W229"/>
      <c r="X229"/>
      <c r="Y229"/>
      <c r="Z229"/>
    </row>
    <row r="230" spans="1:26" ht="18" x14ac:dyDescent="0.6">
      <c r="A230"/>
      <c r="B230"/>
      <c r="C230"/>
      <c r="D230"/>
      <c r="E230"/>
      <c r="F230"/>
      <c r="G230"/>
      <c r="H230"/>
      <c r="I230"/>
      <c r="J230"/>
      <c r="K230"/>
      <c r="L230"/>
      <c r="M230"/>
      <c r="N230"/>
      <c r="O230"/>
      <c r="P230"/>
      <c r="Q230"/>
      <c r="R230"/>
      <c r="S230"/>
      <c r="T230"/>
      <c r="U230"/>
      <c r="V230"/>
      <c r="W230"/>
      <c r="X230"/>
      <c r="Y230"/>
      <c r="Z230"/>
    </row>
    <row r="231" spans="1:26" ht="18" x14ac:dyDescent="0.6">
      <c r="A231"/>
      <c r="B231"/>
      <c r="C231"/>
      <c r="D231"/>
      <c r="E231"/>
      <c r="F231"/>
      <c r="G231"/>
      <c r="H231"/>
      <c r="I231"/>
      <c r="J231"/>
      <c r="K231"/>
      <c r="L231"/>
      <c r="M231"/>
      <c r="N231"/>
      <c r="O231"/>
      <c r="P231"/>
      <c r="Q231"/>
      <c r="R231"/>
      <c r="S231"/>
      <c r="T231"/>
      <c r="U231"/>
      <c r="V231"/>
      <c r="W231"/>
      <c r="X231"/>
      <c r="Y231"/>
      <c r="Z231"/>
    </row>
    <row r="232" spans="1:26" ht="18" x14ac:dyDescent="0.6">
      <c r="A232"/>
      <c r="B232"/>
      <c r="C232"/>
      <c r="D232"/>
      <c r="E232"/>
      <c r="F232"/>
      <c r="G232"/>
      <c r="H232"/>
      <c r="I232"/>
      <c r="J232"/>
      <c r="K232"/>
      <c r="L232"/>
      <c r="M232"/>
      <c r="N232"/>
      <c r="O232"/>
      <c r="P232"/>
      <c r="Q232"/>
      <c r="R232"/>
      <c r="S232"/>
      <c r="T232"/>
      <c r="U232"/>
      <c r="V232"/>
      <c r="W232"/>
      <c r="X232"/>
      <c r="Y232"/>
      <c r="Z232"/>
    </row>
    <row r="233" spans="1:26" ht="18" x14ac:dyDescent="0.6">
      <c r="A233"/>
      <c r="B233"/>
      <c r="C233"/>
      <c r="D233"/>
      <c r="E233"/>
      <c r="F233"/>
      <c r="G233"/>
      <c r="H233"/>
      <c r="I233"/>
      <c r="J233"/>
      <c r="K233"/>
      <c r="L233"/>
      <c r="M233"/>
      <c r="N233"/>
      <c r="O233"/>
      <c r="P233"/>
      <c r="Q233"/>
      <c r="R233"/>
      <c r="S233"/>
      <c r="T233"/>
      <c r="U233"/>
      <c r="V233"/>
      <c r="W233"/>
      <c r="X233"/>
      <c r="Y233"/>
      <c r="Z233"/>
    </row>
    <row r="234" spans="1:26" ht="18" x14ac:dyDescent="0.6">
      <c r="A234"/>
      <c r="B234"/>
      <c r="C234"/>
      <c r="D234"/>
      <c r="E234"/>
      <c r="F234"/>
      <c r="G234"/>
      <c r="H234"/>
      <c r="I234"/>
      <c r="J234"/>
      <c r="K234"/>
      <c r="L234"/>
      <c r="M234"/>
      <c r="N234"/>
      <c r="O234"/>
      <c r="P234"/>
      <c r="Q234"/>
      <c r="R234"/>
      <c r="S234"/>
      <c r="T234"/>
      <c r="U234"/>
      <c r="V234"/>
      <c r="W234"/>
      <c r="X234"/>
      <c r="Y234"/>
      <c r="Z234"/>
    </row>
    <row r="235" spans="1:26" ht="18" x14ac:dyDescent="0.6">
      <c r="A235"/>
      <c r="B235"/>
      <c r="C235"/>
      <c r="D235"/>
      <c r="E235"/>
      <c r="F235"/>
      <c r="G235"/>
      <c r="H235"/>
      <c r="I235"/>
      <c r="J235"/>
      <c r="K235"/>
      <c r="L235"/>
      <c r="M235"/>
      <c r="N235"/>
      <c r="O235"/>
      <c r="P235"/>
      <c r="Q235"/>
      <c r="R235"/>
      <c r="S235"/>
      <c r="T235"/>
      <c r="U235"/>
      <c r="V235"/>
      <c r="W235"/>
      <c r="X235"/>
      <c r="Y235"/>
      <c r="Z235"/>
    </row>
    <row r="236" spans="1:26" ht="18" x14ac:dyDescent="0.6">
      <c r="A236"/>
      <c r="B236"/>
      <c r="C236"/>
      <c r="D236"/>
      <c r="E236"/>
      <c r="F236"/>
      <c r="G236"/>
      <c r="H236"/>
      <c r="I236"/>
      <c r="J236"/>
      <c r="K236"/>
      <c r="L236"/>
      <c r="M236"/>
      <c r="N236"/>
      <c r="O236"/>
      <c r="P236"/>
      <c r="Q236"/>
      <c r="R236"/>
      <c r="S236"/>
      <c r="T236"/>
      <c r="U236"/>
      <c r="V236"/>
      <c r="W236"/>
      <c r="X236"/>
      <c r="Y236"/>
      <c r="Z236"/>
    </row>
    <row r="237" spans="1:26" ht="18" x14ac:dyDescent="0.6">
      <c r="A237"/>
      <c r="B237"/>
      <c r="C237"/>
      <c r="D237"/>
      <c r="E237"/>
      <c r="F237"/>
      <c r="G237"/>
      <c r="H237"/>
      <c r="I237"/>
      <c r="J237"/>
      <c r="K237"/>
      <c r="L237"/>
      <c r="M237"/>
      <c r="N237"/>
      <c r="O237"/>
      <c r="P237"/>
      <c r="Q237"/>
      <c r="R237"/>
      <c r="S237"/>
      <c r="T237"/>
      <c r="U237"/>
      <c r="V237"/>
      <c r="W237"/>
      <c r="X237"/>
      <c r="Y237"/>
      <c r="Z237"/>
    </row>
    <row r="238" spans="1:26" ht="18" x14ac:dyDescent="0.6">
      <c r="A238"/>
      <c r="B238"/>
      <c r="C238"/>
      <c r="D238"/>
      <c r="E238"/>
      <c r="F238"/>
      <c r="G238"/>
      <c r="H238"/>
      <c r="I238"/>
      <c r="J238"/>
      <c r="K238"/>
      <c r="L238"/>
      <c r="M238"/>
      <c r="N238"/>
      <c r="O238"/>
      <c r="P238"/>
      <c r="Q238"/>
      <c r="R238"/>
      <c r="S238"/>
      <c r="T238"/>
      <c r="U238"/>
      <c r="V238"/>
      <c r="W238"/>
      <c r="X238"/>
      <c r="Y238"/>
      <c r="Z238"/>
    </row>
    <row r="239" spans="1:26" ht="18" x14ac:dyDescent="0.6">
      <c r="A239"/>
      <c r="B239"/>
      <c r="C239"/>
      <c r="D239"/>
      <c r="E239"/>
      <c r="F239"/>
      <c r="G239"/>
      <c r="H239"/>
      <c r="I239"/>
      <c r="J239"/>
      <c r="K239"/>
      <c r="L239"/>
      <c r="M239"/>
      <c r="N239"/>
      <c r="O239"/>
      <c r="P239"/>
      <c r="Q239"/>
      <c r="R239"/>
      <c r="S239"/>
      <c r="T239"/>
      <c r="U239"/>
      <c r="V239"/>
      <c r="W239"/>
      <c r="X239"/>
      <c r="Y239"/>
      <c r="Z239"/>
    </row>
    <row r="240" spans="1:26" ht="18" x14ac:dyDescent="0.6">
      <c r="A240"/>
      <c r="B240"/>
      <c r="C240"/>
      <c r="D240"/>
      <c r="E240"/>
      <c r="F240"/>
      <c r="G240"/>
      <c r="H240"/>
      <c r="I240"/>
      <c r="J240"/>
      <c r="K240"/>
      <c r="L240"/>
      <c r="M240"/>
      <c r="N240"/>
      <c r="O240"/>
      <c r="P240"/>
      <c r="Q240"/>
      <c r="R240"/>
      <c r="S240"/>
      <c r="T240"/>
      <c r="U240"/>
      <c r="V240"/>
      <c r="W240"/>
      <c r="X240"/>
      <c r="Y240"/>
      <c r="Z240"/>
    </row>
    <row r="241" spans="1:26" ht="18" x14ac:dyDescent="0.6">
      <c r="A241"/>
      <c r="B241"/>
      <c r="C241"/>
      <c r="D241"/>
      <c r="E241"/>
      <c r="F241"/>
      <c r="G241"/>
      <c r="H241"/>
      <c r="I241"/>
      <c r="J241"/>
      <c r="K241"/>
      <c r="L241"/>
      <c r="M241"/>
      <c r="N241"/>
      <c r="O241"/>
      <c r="P241"/>
      <c r="Q241"/>
      <c r="R241"/>
      <c r="S241"/>
      <c r="T241"/>
      <c r="U241"/>
      <c r="V241"/>
      <c r="W241"/>
      <c r="X241"/>
      <c r="Y241"/>
      <c r="Z241"/>
    </row>
    <row r="242" spans="1:26" ht="18" x14ac:dyDescent="0.6">
      <c r="A242"/>
      <c r="B242"/>
      <c r="C242"/>
      <c r="D242"/>
      <c r="E242"/>
      <c r="F242"/>
      <c r="G242"/>
      <c r="H242"/>
      <c r="I242"/>
      <c r="J242"/>
      <c r="K242"/>
      <c r="L242"/>
      <c r="M242"/>
      <c r="N242"/>
      <c r="O242"/>
      <c r="P242"/>
      <c r="Q242"/>
      <c r="R242"/>
      <c r="S242"/>
      <c r="T242"/>
      <c r="U242"/>
      <c r="V242"/>
      <c r="W242"/>
      <c r="X242"/>
      <c r="Y242"/>
      <c r="Z242"/>
    </row>
    <row r="243" spans="1:26" ht="18" x14ac:dyDescent="0.6">
      <c r="A243"/>
      <c r="B243"/>
      <c r="C243"/>
      <c r="D243"/>
      <c r="E243"/>
      <c r="F243"/>
      <c r="G243"/>
      <c r="H243"/>
      <c r="I243"/>
      <c r="J243"/>
      <c r="K243"/>
      <c r="L243"/>
      <c r="M243"/>
      <c r="N243"/>
      <c r="O243"/>
      <c r="P243"/>
      <c r="Q243"/>
      <c r="R243"/>
      <c r="S243"/>
      <c r="T243"/>
      <c r="U243"/>
      <c r="V243"/>
      <c r="W243"/>
      <c r="X243"/>
      <c r="Y243"/>
      <c r="Z243"/>
    </row>
    <row r="244" spans="1:26" ht="18" x14ac:dyDescent="0.6">
      <c r="A244"/>
      <c r="B244"/>
      <c r="C244"/>
      <c r="D244"/>
      <c r="E244"/>
      <c r="F244"/>
      <c r="G244"/>
      <c r="H244"/>
      <c r="I244"/>
      <c r="J244"/>
      <c r="K244"/>
      <c r="L244"/>
      <c r="M244"/>
      <c r="N244"/>
      <c r="O244"/>
      <c r="P244"/>
      <c r="Q244"/>
      <c r="R244"/>
      <c r="S244"/>
      <c r="T244"/>
      <c r="U244"/>
      <c r="V244"/>
      <c r="W244"/>
      <c r="X244"/>
      <c r="Y244"/>
      <c r="Z244"/>
    </row>
    <row r="245" spans="1:26" ht="18" x14ac:dyDescent="0.6">
      <c r="A245"/>
      <c r="B245"/>
      <c r="C245"/>
      <c r="D245"/>
      <c r="E245"/>
      <c r="F245"/>
      <c r="G245"/>
      <c r="H245"/>
      <c r="I245"/>
      <c r="J245"/>
      <c r="K245"/>
      <c r="L245"/>
      <c r="M245"/>
      <c r="N245"/>
      <c r="O245"/>
      <c r="P245"/>
      <c r="Q245"/>
      <c r="R245"/>
      <c r="S245"/>
      <c r="T245"/>
      <c r="U245"/>
      <c r="V245"/>
      <c r="W245"/>
      <c r="X245"/>
      <c r="Y245"/>
      <c r="Z245"/>
    </row>
    <row r="246" spans="1:26" ht="18" x14ac:dyDescent="0.6">
      <c r="A246"/>
      <c r="B246"/>
      <c r="C246"/>
      <c r="D246"/>
      <c r="E246"/>
      <c r="F246"/>
      <c r="G246"/>
      <c r="H246"/>
      <c r="I246"/>
      <c r="J246"/>
      <c r="K246"/>
      <c r="L246"/>
      <c r="M246"/>
      <c r="N246"/>
      <c r="O246"/>
      <c r="P246"/>
      <c r="Q246"/>
      <c r="R246"/>
      <c r="S246"/>
      <c r="T246"/>
      <c r="U246"/>
      <c r="V246"/>
      <c r="W246"/>
      <c r="X246"/>
      <c r="Y246"/>
      <c r="Z246"/>
    </row>
    <row r="247" spans="1:26" ht="18" x14ac:dyDescent="0.6">
      <c r="A247"/>
      <c r="B247"/>
      <c r="C247"/>
      <c r="D247"/>
      <c r="E247"/>
      <c r="F247"/>
      <c r="G247"/>
      <c r="H247"/>
      <c r="I247"/>
      <c r="J247"/>
      <c r="K247"/>
      <c r="L247"/>
      <c r="M247"/>
      <c r="N247"/>
      <c r="O247"/>
      <c r="P247"/>
      <c r="Q247"/>
      <c r="R247"/>
      <c r="S247"/>
      <c r="T247"/>
      <c r="U247"/>
      <c r="V247"/>
      <c r="W247"/>
      <c r="X247"/>
      <c r="Y247"/>
      <c r="Z247"/>
    </row>
    <row r="248" spans="1:26" ht="18" x14ac:dyDescent="0.6">
      <c r="A248"/>
      <c r="B248"/>
      <c r="C248"/>
      <c r="D248"/>
      <c r="E248"/>
      <c r="F248"/>
      <c r="G248"/>
      <c r="H248"/>
      <c r="I248"/>
      <c r="J248"/>
      <c r="K248"/>
      <c r="L248"/>
      <c r="M248"/>
      <c r="N248"/>
      <c r="O248"/>
      <c r="P248"/>
      <c r="Q248"/>
      <c r="R248"/>
      <c r="S248"/>
      <c r="T248"/>
      <c r="U248"/>
      <c r="V248"/>
      <c r="W248"/>
      <c r="X248"/>
      <c r="Y248"/>
      <c r="Z248"/>
    </row>
    <row r="249" spans="1:26" ht="18" x14ac:dyDescent="0.6">
      <c r="A249"/>
      <c r="B249"/>
      <c r="C249"/>
      <c r="D249"/>
      <c r="E249"/>
      <c r="F249"/>
      <c r="G249"/>
      <c r="H249"/>
      <c r="I249"/>
      <c r="J249"/>
      <c r="K249"/>
      <c r="L249"/>
      <c r="M249"/>
      <c r="N249"/>
      <c r="O249"/>
      <c r="P249"/>
      <c r="Q249"/>
      <c r="R249"/>
      <c r="S249"/>
      <c r="T249"/>
      <c r="U249"/>
      <c r="V249"/>
      <c r="W249"/>
      <c r="X249"/>
      <c r="Y249"/>
      <c r="Z249"/>
    </row>
    <row r="250" spans="1:26" ht="18" x14ac:dyDescent="0.6">
      <c r="A250"/>
      <c r="B250"/>
      <c r="C250"/>
      <c r="D250"/>
      <c r="E250"/>
      <c r="F250"/>
      <c r="G250"/>
      <c r="H250"/>
      <c r="I250"/>
      <c r="J250"/>
      <c r="K250"/>
      <c r="L250"/>
      <c r="M250"/>
      <c r="N250"/>
      <c r="O250"/>
      <c r="P250"/>
      <c r="Q250"/>
      <c r="R250"/>
      <c r="S250"/>
      <c r="T250"/>
      <c r="U250"/>
      <c r="V250"/>
      <c r="W250"/>
      <c r="X250"/>
      <c r="Y250"/>
      <c r="Z250"/>
    </row>
    <row r="251" spans="1:26" ht="18" x14ac:dyDescent="0.6">
      <c r="A251"/>
      <c r="B251"/>
      <c r="C251"/>
      <c r="D251"/>
      <c r="E251"/>
      <c r="F251"/>
      <c r="G251"/>
      <c r="H251"/>
      <c r="I251"/>
      <c r="J251"/>
      <c r="K251"/>
      <c r="L251"/>
      <c r="M251"/>
      <c r="N251"/>
      <c r="O251"/>
      <c r="P251"/>
      <c r="Q251"/>
      <c r="R251"/>
      <c r="S251"/>
      <c r="T251"/>
      <c r="U251"/>
      <c r="V251"/>
      <c r="W251"/>
      <c r="X251"/>
      <c r="Y251"/>
      <c r="Z251"/>
    </row>
    <row r="252" spans="1:26" ht="18" x14ac:dyDescent="0.6">
      <c r="A252"/>
      <c r="B252"/>
      <c r="C252"/>
      <c r="D252"/>
      <c r="E252"/>
      <c r="F252"/>
      <c r="G252"/>
      <c r="H252"/>
      <c r="I252"/>
      <c r="J252"/>
      <c r="K252"/>
      <c r="L252"/>
      <c r="M252"/>
      <c r="N252"/>
      <c r="O252"/>
      <c r="P252"/>
      <c r="Q252"/>
      <c r="R252"/>
      <c r="S252"/>
      <c r="T252"/>
      <c r="U252"/>
      <c r="V252"/>
      <c r="W252"/>
      <c r="X252"/>
      <c r="Y252"/>
      <c r="Z252"/>
    </row>
    <row r="253" spans="1:26" ht="18" x14ac:dyDescent="0.6">
      <c r="A253"/>
      <c r="B253"/>
      <c r="C253"/>
      <c r="D253"/>
      <c r="E253"/>
      <c r="F253"/>
      <c r="G253"/>
      <c r="H253"/>
      <c r="I253"/>
      <c r="J253"/>
      <c r="K253"/>
      <c r="L253"/>
      <c r="M253"/>
      <c r="N253"/>
      <c r="O253"/>
      <c r="P253"/>
      <c r="Q253"/>
      <c r="R253"/>
      <c r="S253"/>
      <c r="T253"/>
      <c r="U253"/>
      <c r="V253"/>
      <c r="W253"/>
      <c r="X253"/>
      <c r="Y253"/>
      <c r="Z253"/>
    </row>
    <row r="254" spans="1:26" ht="18" x14ac:dyDescent="0.6">
      <c r="A254"/>
      <c r="B254"/>
      <c r="C254"/>
      <c r="D254"/>
      <c r="E254"/>
      <c r="F254"/>
      <c r="G254"/>
      <c r="H254"/>
      <c r="I254"/>
      <c r="J254"/>
      <c r="K254"/>
      <c r="L254"/>
      <c r="M254"/>
      <c r="N254"/>
      <c r="O254"/>
      <c r="P254"/>
      <c r="Q254"/>
      <c r="R254"/>
      <c r="S254"/>
      <c r="T254"/>
      <c r="U254"/>
      <c r="V254"/>
      <c r="W254"/>
      <c r="X254"/>
      <c r="Y254"/>
      <c r="Z254"/>
    </row>
    <row r="255" spans="1:26" ht="18" x14ac:dyDescent="0.6">
      <c r="A255"/>
      <c r="B255"/>
      <c r="C255"/>
      <c r="D255"/>
      <c r="E255"/>
      <c r="F255"/>
      <c r="G255"/>
      <c r="H255"/>
      <c r="I255"/>
      <c r="J255"/>
      <c r="K255"/>
      <c r="L255"/>
      <c r="M255"/>
      <c r="N255"/>
      <c r="O255"/>
      <c r="P255"/>
      <c r="Q255"/>
      <c r="R255"/>
      <c r="S255"/>
      <c r="T255"/>
      <c r="U255"/>
      <c r="V255"/>
      <c r="W255"/>
      <c r="X255"/>
      <c r="Y255"/>
      <c r="Z255"/>
    </row>
    <row r="256" spans="1:26" ht="18" x14ac:dyDescent="0.6">
      <c r="A256"/>
      <c r="B256"/>
      <c r="C256"/>
      <c r="D256"/>
      <c r="E256"/>
      <c r="F256"/>
      <c r="G256"/>
      <c r="H256"/>
      <c r="I256"/>
      <c r="J256"/>
      <c r="K256"/>
      <c r="L256"/>
      <c r="M256"/>
      <c r="N256"/>
      <c r="O256"/>
      <c r="P256"/>
      <c r="Q256"/>
      <c r="R256"/>
      <c r="S256"/>
      <c r="T256"/>
      <c r="U256"/>
      <c r="V256"/>
      <c r="W256"/>
      <c r="X256"/>
      <c r="Y256"/>
      <c r="Z256"/>
    </row>
    <row r="257" spans="1:26" ht="18" x14ac:dyDescent="0.6">
      <c r="A257"/>
      <c r="B257"/>
      <c r="C257"/>
      <c r="D257"/>
      <c r="E257"/>
      <c r="F257"/>
      <c r="G257"/>
      <c r="H257"/>
      <c r="I257"/>
      <c r="J257"/>
      <c r="K257"/>
      <c r="L257"/>
      <c r="M257"/>
      <c r="N257"/>
      <c r="O257"/>
      <c r="P257"/>
      <c r="Q257"/>
      <c r="R257"/>
      <c r="S257"/>
      <c r="T257"/>
      <c r="U257"/>
      <c r="V257"/>
      <c r="W257"/>
      <c r="X257"/>
      <c r="Y257"/>
      <c r="Z257"/>
    </row>
    <row r="258" spans="1:26" ht="18" x14ac:dyDescent="0.6">
      <c r="A258"/>
      <c r="B258"/>
      <c r="C258"/>
      <c r="D258"/>
      <c r="E258"/>
      <c r="F258"/>
      <c r="G258"/>
      <c r="H258"/>
      <c r="I258"/>
      <c r="J258"/>
      <c r="K258"/>
      <c r="L258"/>
      <c r="M258"/>
      <c r="N258"/>
      <c r="O258"/>
      <c r="P258"/>
      <c r="Q258"/>
      <c r="R258"/>
      <c r="S258"/>
      <c r="T258"/>
      <c r="U258"/>
      <c r="V258"/>
      <c r="W258"/>
      <c r="X258"/>
      <c r="Y258"/>
      <c r="Z258"/>
    </row>
    <row r="259" spans="1:26" ht="18" x14ac:dyDescent="0.6">
      <c r="A259"/>
      <c r="B259"/>
      <c r="C259"/>
      <c r="D259"/>
      <c r="E259"/>
      <c r="F259"/>
      <c r="G259"/>
      <c r="H259"/>
      <c r="I259"/>
      <c r="J259"/>
      <c r="K259"/>
      <c r="L259"/>
      <c r="M259"/>
      <c r="N259"/>
      <c r="O259"/>
      <c r="P259"/>
      <c r="Q259"/>
      <c r="R259"/>
      <c r="S259"/>
      <c r="T259"/>
      <c r="U259"/>
      <c r="V259"/>
      <c r="W259"/>
      <c r="X259"/>
      <c r="Y259"/>
      <c r="Z259"/>
    </row>
    <row r="260" spans="1:26" ht="18" x14ac:dyDescent="0.6">
      <c r="A260"/>
      <c r="B260"/>
      <c r="C260"/>
      <c r="D260"/>
      <c r="E260"/>
      <c r="F260"/>
      <c r="G260"/>
      <c r="H260"/>
      <c r="I260"/>
      <c r="J260"/>
      <c r="K260"/>
      <c r="L260"/>
      <c r="M260"/>
      <c r="N260"/>
      <c r="O260"/>
      <c r="P260"/>
      <c r="Q260"/>
      <c r="R260"/>
      <c r="S260"/>
      <c r="T260"/>
      <c r="U260"/>
      <c r="V260"/>
      <c r="W260"/>
      <c r="X260"/>
      <c r="Y260"/>
      <c r="Z260"/>
    </row>
    <row r="261" spans="1:26" ht="18" x14ac:dyDescent="0.6">
      <c r="A261"/>
      <c r="B261"/>
      <c r="C261"/>
      <c r="D261"/>
      <c r="E261"/>
      <c r="F261"/>
      <c r="G261"/>
      <c r="H261"/>
      <c r="I261"/>
      <c r="J261"/>
      <c r="K261"/>
      <c r="L261"/>
      <c r="M261"/>
      <c r="N261"/>
      <c r="O261"/>
      <c r="P261"/>
      <c r="Q261"/>
      <c r="R261"/>
      <c r="S261"/>
      <c r="T261"/>
      <c r="U261"/>
      <c r="V261"/>
      <c r="W261"/>
      <c r="X261"/>
      <c r="Y261"/>
      <c r="Z261"/>
    </row>
    <row r="262" spans="1:26" ht="18" x14ac:dyDescent="0.6">
      <c r="A262"/>
      <c r="B262"/>
      <c r="C262"/>
      <c r="D262"/>
      <c r="E262"/>
      <c r="F262"/>
      <c r="G262"/>
      <c r="H262"/>
      <c r="I262"/>
      <c r="J262"/>
      <c r="K262"/>
      <c r="L262"/>
      <c r="M262"/>
      <c r="N262"/>
      <c r="O262"/>
      <c r="P262"/>
      <c r="Q262"/>
      <c r="R262"/>
      <c r="S262"/>
      <c r="T262"/>
      <c r="U262"/>
      <c r="V262"/>
      <c r="W262"/>
      <c r="X262"/>
      <c r="Y262"/>
      <c r="Z262"/>
    </row>
    <row r="263" spans="1:26" ht="18" x14ac:dyDescent="0.6">
      <c r="A263"/>
      <c r="B263"/>
      <c r="C263"/>
      <c r="D263"/>
      <c r="E263"/>
      <c r="F263"/>
      <c r="G263"/>
      <c r="H263"/>
      <c r="I263"/>
      <c r="J263"/>
      <c r="K263"/>
      <c r="L263"/>
      <c r="M263"/>
      <c r="N263"/>
      <c r="O263"/>
      <c r="P263"/>
      <c r="Q263"/>
      <c r="R263"/>
      <c r="S263"/>
      <c r="T263"/>
      <c r="U263"/>
      <c r="V263"/>
      <c r="W263"/>
      <c r="X263"/>
      <c r="Y263"/>
      <c r="Z263"/>
    </row>
    <row r="264" spans="1:26" ht="18" x14ac:dyDescent="0.6">
      <c r="A264"/>
      <c r="B264"/>
      <c r="C264"/>
      <c r="D264"/>
      <c r="E264"/>
      <c r="F264"/>
      <c r="G264"/>
      <c r="H264"/>
      <c r="I264"/>
      <c r="J264"/>
      <c r="K264"/>
      <c r="L264"/>
      <c r="M264"/>
      <c r="N264"/>
      <c r="O264"/>
      <c r="P264"/>
      <c r="Q264"/>
      <c r="R264"/>
      <c r="S264"/>
      <c r="T264"/>
      <c r="U264"/>
      <c r="V264"/>
      <c r="W264"/>
      <c r="X264"/>
      <c r="Y264"/>
      <c r="Z264"/>
    </row>
    <row r="265" spans="1:26" ht="18" x14ac:dyDescent="0.6">
      <c r="A265"/>
      <c r="B265"/>
      <c r="C265"/>
      <c r="D265"/>
      <c r="E265"/>
      <c r="F265"/>
      <c r="G265"/>
      <c r="H265"/>
      <c r="I265"/>
      <c r="J265"/>
      <c r="K265"/>
      <c r="L265"/>
      <c r="M265"/>
      <c r="N265"/>
      <c r="O265"/>
      <c r="P265"/>
      <c r="Q265"/>
      <c r="R265"/>
      <c r="S265"/>
      <c r="T265"/>
      <c r="U265"/>
      <c r="V265"/>
      <c r="W265"/>
      <c r="X265"/>
      <c r="Y265"/>
      <c r="Z265"/>
    </row>
    <row r="266" spans="1:26" ht="18" x14ac:dyDescent="0.6">
      <c r="A266"/>
      <c r="B266"/>
      <c r="C266"/>
      <c r="D266"/>
      <c r="E266"/>
      <c r="F266"/>
      <c r="G266"/>
      <c r="H266"/>
      <c r="I266"/>
      <c r="J266"/>
      <c r="K266"/>
      <c r="L266"/>
      <c r="M266"/>
      <c r="N266"/>
      <c r="O266"/>
      <c r="P266"/>
      <c r="Q266"/>
      <c r="R266"/>
      <c r="S266"/>
      <c r="T266"/>
      <c r="U266"/>
      <c r="V266"/>
      <c r="W266"/>
      <c r="X266"/>
      <c r="Y266"/>
      <c r="Z266"/>
    </row>
    <row r="267" spans="1:26" ht="18" x14ac:dyDescent="0.6">
      <c r="A267"/>
      <c r="B267"/>
      <c r="C267"/>
      <c r="D267"/>
      <c r="E267"/>
      <c r="F267"/>
      <c r="G267"/>
      <c r="H267"/>
      <c r="I267"/>
      <c r="J267"/>
      <c r="K267"/>
      <c r="L267"/>
      <c r="M267"/>
      <c r="N267"/>
      <c r="O267"/>
      <c r="P267"/>
      <c r="Q267"/>
      <c r="R267"/>
      <c r="S267"/>
      <c r="T267"/>
      <c r="U267"/>
      <c r="V267"/>
      <c r="W267"/>
      <c r="X267"/>
      <c r="Y267"/>
      <c r="Z267"/>
    </row>
    <row r="268" spans="1:26" ht="18" x14ac:dyDescent="0.6">
      <c r="A268"/>
      <c r="B268"/>
      <c r="C268"/>
      <c r="D268"/>
      <c r="E268"/>
      <c r="F268"/>
      <c r="G268"/>
      <c r="H268"/>
      <c r="I268"/>
      <c r="J268"/>
      <c r="K268"/>
      <c r="L268"/>
      <c r="M268"/>
      <c r="N268"/>
      <c r="O268"/>
      <c r="P268"/>
      <c r="Q268"/>
      <c r="R268"/>
      <c r="S268"/>
      <c r="T268"/>
      <c r="U268"/>
      <c r="V268"/>
      <c r="W268"/>
      <c r="X268"/>
      <c r="Y268"/>
      <c r="Z268"/>
    </row>
    <row r="269" spans="1:26" ht="18" x14ac:dyDescent="0.6">
      <c r="A269"/>
      <c r="B269"/>
      <c r="C269"/>
      <c r="D269"/>
      <c r="E269"/>
      <c r="F269"/>
      <c r="G269"/>
      <c r="H269"/>
      <c r="I269"/>
      <c r="J269"/>
      <c r="K269"/>
      <c r="L269"/>
      <c r="M269"/>
      <c r="N269"/>
      <c r="O269"/>
      <c r="P269"/>
      <c r="Q269"/>
      <c r="R269"/>
      <c r="S269"/>
      <c r="T269"/>
      <c r="U269"/>
      <c r="V269"/>
      <c r="W269"/>
      <c r="X269"/>
      <c r="Y269"/>
      <c r="Z269"/>
    </row>
    <row r="270" spans="1:26" ht="18" x14ac:dyDescent="0.6">
      <c r="A270"/>
      <c r="B270"/>
      <c r="C270"/>
      <c r="D270"/>
      <c r="E270"/>
      <c r="F270"/>
      <c r="G270"/>
      <c r="H270"/>
      <c r="I270"/>
      <c r="J270"/>
      <c r="K270"/>
      <c r="L270"/>
      <c r="M270"/>
      <c r="N270"/>
      <c r="O270"/>
      <c r="P270"/>
      <c r="Q270"/>
      <c r="R270"/>
      <c r="S270"/>
      <c r="T270"/>
      <c r="U270"/>
      <c r="V270"/>
      <c r="W270"/>
      <c r="X270"/>
      <c r="Y270"/>
      <c r="Z270"/>
    </row>
    <row r="271" spans="1:26" ht="18" x14ac:dyDescent="0.6">
      <c r="A271"/>
      <c r="B271"/>
      <c r="C271"/>
      <c r="D271"/>
      <c r="E271"/>
      <c r="F271"/>
      <c r="G271"/>
      <c r="H271"/>
      <c r="I271"/>
      <c r="J271"/>
      <c r="K271"/>
      <c r="L271"/>
      <c r="M271"/>
      <c r="N271"/>
      <c r="O271"/>
      <c r="P271"/>
      <c r="Q271"/>
      <c r="R271"/>
      <c r="S271"/>
      <c r="T271"/>
      <c r="U271"/>
      <c r="V271"/>
      <c r="W271"/>
      <c r="X271"/>
      <c r="Y271"/>
      <c r="Z271"/>
    </row>
    <row r="272" spans="1:26" ht="18" x14ac:dyDescent="0.6">
      <c r="A272"/>
      <c r="B272"/>
      <c r="C272"/>
      <c r="D272"/>
      <c r="E272"/>
      <c r="F272"/>
      <c r="G272"/>
      <c r="H272"/>
      <c r="I272"/>
      <c r="J272"/>
      <c r="K272"/>
      <c r="L272"/>
      <c r="M272"/>
      <c r="N272"/>
      <c r="O272"/>
      <c r="P272"/>
      <c r="Q272"/>
      <c r="R272"/>
      <c r="S272"/>
      <c r="T272"/>
      <c r="U272"/>
      <c r="V272"/>
      <c r="W272"/>
      <c r="X272"/>
      <c r="Y272"/>
      <c r="Z272"/>
    </row>
    <row r="273" spans="1:26" ht="18" x14ac:dyDescent="0.6">
      <c r="A273"/>
      <c r="B273"/>
      <c r="C273"/>
      <c r="D273"/>
      <c r="E273"/>
      <c r="F273"/>
      <c r="G273"/>
      <c r="H273"/>
      <c r="I273"/>
      <c r="J273"/>
      <c r="K273"/>
      <c r="L273"/>
      <c r="M273"/>
      <c r="N273"/>
      <c r="O273"/>
      <c r="P273"/>
      <c r="Q273"/>
      <c r="R273"/>
      <c r="S273"/>
      <c r="T273"/>
      <c r="U273"/>
      <c r="V273"/>
      <c r="W273"/>
      <c r="X273"/>
      <c r="Y273"/>
      <c r="Z273"/>
    </row>
    <row r="274" spans="1:26" ht="18" x14ac:dyDescent="0.6">
      <c r="A274"/>
      <c r="B274"/>
      <c r="C274"/>
      <c r="D274"/>
      <c r="E274"/>
      <c r="F274"/>
      <c r="G274"/>
      <c r="H274"/>
      <c r="I274"/>
      <c r="J274"/>
      <c r="K274"/>
      <c r="L274"/>
      <c r="M274"/>
      <c r="N274"/>
      <c r="O274"/>
      <c r="P274"/>
      <c r="Q274"/>
      <c r="R274"/>
      <c r="S274"/>
      <c r="T274"/>
      <c r="U274"/>
      <c r="V274"/>
      <c r="W274"/>
      <c r="X274"/>
      <c r="Y274"/>
      <c r="Z274"/>
    </row>
    <row r="275" spans="1:26" ht="18" x14ac:dyDescent="0.6">
      <c r="A275"/>
      <c r="B275"/>
      <c r="C275"/>
      <c r="D275"/>
      <c r="E275"/>
      <c r="F275"/>
      <c r="G275"/>
      <c r="H275"/>
      <c r="I275"/>
      <c r="J275"/>
      <c r="K275"/>
      <c r="L275"/>
      <c r="M275"/>
      <c r="N275"/>
      <c r="O275"/>
      <c r="P275"/>
      <c r="Q275"/>
      <c r="R275"/>
      <c r="S275"/>
      <c r="T275"/>
      <c r="U275"/>
      <c r="V275"/>
      <c r="W275"/>
      <c r="X275"/>
      <c r="Y275"/>
      <c r="Z275"/>
    </row>
    <row r="276" spans="1:26" ht="18" x14ac:dyDescent="0.6">
      <c r="A276"/>
      <c r="B276"/>
      <c r="C276"/>
      <c r="D276"/>
      <c r="E276"/>
      <c r="F276"/>
      <c r="G276"/>
      <c r="H276"/>
      <c r="I276"/>
      <c r="J276"/>
      <c r="K276"/>
      <c r="L276"/>
      <c r="M276"/>
      <c r="N276"/>
      <c r="O276"/>
      <c r="P276"/>
      <c r="Q276"/>
      <c r="R276"/>
      <c r="S276"/>
      <c r="T276"/>
      <c r="U276"/>
      <c r="V276"/>
      <c r="W276"/>
      <c r="X276"/>
      <c r="Y276"/>
      <c r="Z276"/>
    </row>
    <row r="277" spans="1:26" ht="18" x14ac:dyDescent="0.6">
      <c r="A277"/>
      <c r="B277"/>
      <c r="C277"/>
      <c r="D277"/>
      <c r="E277"/>
      <c r="F277"/>
      <c r="G277"/>
      <c r="H277"/>
      <c r="I277"/>
      <c r="J277"/>
      <c r="K277"/>
      <c r="L277"/>
      <c r="M277"/>
      <c r="N277"/>
      <c r="O277"/>
      <c r="P277"/>
      <c r="Q277"/>
      <c r="R277"/>
      <c r="S277"/>
      <c r="T277"/>
      <c r="U277"/>
      <c r="V277"/>
      <c r="W277"/>
      <c r="X277"/>
      <c r="Y277"/>
      <c r="Z277"/>
    </row>
    <row r="278" spans="1:26" ht="18" x14ac:dyDescent="0.6">
      <c r="A278"/>
      <c r="B278"/>
      <c r="C278"/>
      <c r="D278"/>
      <c r="E278"/>
      <c r="F278"/>
      <c r="G278"/>
      <c r="H278"/>
      <c r="I278"/>
      <c r="J278"/>
      <c r="K278"/>
      <c r="L278"/>
      <c r="M278"/>
      <c r="N278"/>
      <c r="O278"/>
      <c r="P278"/>
      <c r="Q278"/>
      <c r="R278"/>
      <c r="S278"/>
      <c r="T278"/>
      <c r="U278"/>
      <c r="V278"/>
      <c r="W278"/>
      <c r="X278"/>
      <c r="Y278"/>
      <c r="Z278"/>
    </row>
    <row r="279" spans="1:26" ht="18" x14ac:dyDescent="0.6">
      <c r="A279"/>
      <c r="B279"/>
      <c r="C279"/>
      <c r="D279"/>
      <c r="E279"/>
      <c r="F279"/>
      <c r="G279"/>
      <c r="H279"/>
      <c r="I279"/>
      <c r="J279"/>
      <c r="K279"/>
      <c r="L279"/>
      <c r="M279"/>
      <c r="N279"/>
      <c r="O279"/>
      <c r="P279"/>
      <c r="Q279"/>
      <c r="R279"/>
      <c r="S279"/>
      <c r="T279"/>
      <c r="U279"/>
      <c r="V279"/>
      <c r="W279"/>
      <c r="X279"/>
      <c r="Y279"/>
      <c r="Z279"/>
    </row>
    <row r="280" spans="1:26" ht="18" x14ac:dyDescent="0.6">
      <c r="A280"/>
      <c r="B280"/>
      <c r="C280"/>
      <c r="D280"/>
      <c r="E280"/>
      <c r="F280"/>
      <c r="G280"/>
      <c r="H280"/>
      <c r="I280"/>
      <c r="J280"/>
      <c r="K280"/>
      <c r="L280"/>
      <c r="M280"/>
      <c r="N280"/>
      <c r="O280"/>
      <c r="P280"/>
      <c r="Q280"/>
      <c r="R280"/>
      <c r="S280"/>
      <c r="T280"/>
      <c r="U280"/>
      <c r="V280"/>
      <c r="W280"/>
      <c r="X280"/>
      <c r="Y280"/>
      <c r="Z280"/>
    </row>
    <row r="281" spans="1:26" ht="18" x14ac:dyDescent="0.6">
      <c r="A281"/>
      <c r="B281"/>
      <c r="C281"/>
      <c r="D281"/>
      <c r="E281"/>
      <c r="F281"/>
      <c r="G281"/>
      <c r="H281"/>
      <c r="I281"/>
      <c r="J281"/>
      <c r="K281"/>
      <c r="L281"/>
      <c r="M281"/>
      <c r="N281"/>
      <c r="O281"/>
      <c r="P281"/>
      <c r="Q281"/>
      <c r="R281"/>
      <c r="S281"/>
      <c r="T281"/>
      <c r="U281"/>
      <c r="V281"/>
      <c r="W281"/>
      <c r="X281"/>
      <c r="Y281"/>
      <c r="Z281"/>
    </row>
    <row r="282" spans="1:26" ht="18" x14ac:dyDescent="0.6">
      <c r="A282"/>
      <c r="B282"/>
      <c r="C282"/>
      <c r="D282"/>
      <c r="E282"/>
      <c r="F282"/>
      <c r="G282"/>
      <c r="H282"/>
      <c r="I282"/>
      <c r="J282"/>
      <c r="K282"/>
      <c r="L282"/>
      <c r="M282"/>
      <c r="N282"/>
      <c r="O282"/>
      <c r="P282"/>
      <c r="Q282"/>
      <c r="R282"/>
      <c r="S282"/>
      <c r="T282"/>
      <c r="U282"/>
      <c r="V282"/>
      <c r="W282"/>
      <c r="X282"/>
      <c r="Y282"/>
      <c r="Z282"/>
    </row>
    <row r="283" spans="1:26" ht="18" x14ac:dyDescent="0.6">
      <c r="A283"/>
      <c r="B283"/>
      <c r="C283"/>
      <c r="D283"/>
      <c r="E283"/>
      <c r="F283"/>
      <c r="G283"/>
      <c r="H283"/>
      <c r="I283"/>
      <c r="J283"/>
      <c r="K283"/>
      <c r="L283"/>
      <c r="M283"/>
      <c r="N283"/>
      <c r="O283"/>
      <c r="P283"/>
      <c r="Q283"/>
      <c r="R283"/>
      <c r="S283"/>
      <c r="T283"/>
      <c r="U283"/>
      <c r="V283"/>
      <c r="W283"/>
      <c r="X283"/>
      <c r="Y283"/>
      <c r="Z283"/>
    </row>
    <row r="284" spans="1:26" ht="18" x14ac:dyDescent="0.6">
      <c r="A284"/>
      <c r="B284"/>
      <c r="C284"/>
      <c r="D284"/>
      <c r="E284"/>
      <c r="F284"/>
      <c r="G284"/>
      <c r="H284"/>
      <c r="I284"/>
      <c r="J284"/>
      <c r="K284"/>
      <c r="L284"/>
      <c r="M284"/>
      <c r="N284"/>
      <c r="O284"/>
      <c r="P284"/>
      <c r="Q284"/>
      <c r="R284"/>
      <c r="S284"/>
      <c r="T284"/>
      <c r="U284"/>
      <c r="V284"/>
      <c r="W284"/>
      <c r="X284"/>
      <c r="Y284"/>
      <c r="Z284"/>
    </row>
    <row r="285" spans="1:26" ht="18" x14ac:dyDescent="0.6">
      <c r="A285"/>
      <c r="B285"/>
      <c r="C285"/>
      <c r="D285"/>
      <c r="E285"/>
      <c r="F285"/>
      <c r="G285"/>
      <c r="H285"/>
      <c r="I285"/>
      <c r="J285"/>
      <c r="K285"/>
      <c r="L285"/>
      <c r="M285"/>
      <c r="N285"/>
      <c r="O285"/>
      <c r="P285"/>
      <c r="Q285"/>
      <c r="R285"/>
      <c r="S285"/>
      <c r="T285"/>
      <c r="U285"/>
      <c r="V285"/>
      <c r="W285"/>
      <c r="X285"/>
      <c r="Y285"/>
      <c r="Z285"/>
    </row>
    <row r="286" spans="1:26" ht="18" x14ac:dyDescent="0.6">
      <c r="A286"/>
      <c r="B286"/>
      <c r="C286"/>
      <c r="D286"/>
      <c r="E286"/>
      <c r="F286"/>
      <c r="G286"/>
      <c r="H286"/>
      <c r="I286"/>
      <c r="J286"/>
      <c r="K286"/>
      <c r="L286"/>
      <c r="M286"/>
      <c r="N286"/>
      <c r="O286"/>
      <c r="P286"/>
      <c r="Q286"/>
      <c r="R286"/>
      <c r="S286"/>
      <c r="T286"/>
      <c r="U286"/>
      <c r="V286"/>
      <c r="W286"/>
      <c r="X286"/>
      <c r="Y286"/>
      <c r="Z286"/>
    </row>
    <row r="287" spans="1:26" ht="18" x14ac:dyDescent="0.6">
      <c r="A287"/>
      <c r="B287"/>
      <c r="C287"/>
      <c r="D287"/>
      <c r="E287"/>
      <c r="F287"/>
      <c r="G287"/>
      <c r="H287"/>
      <c r="I287"/>
      <c r="J287"/>
      <c r="K287"/>
      <c r="L287"/>
      <c r="M287"/>
      <c r="N287"/>
      <c r="O287"/>
      <c r="P287"/>
      <c r="Q287"/>
      <c r="R287"/>
      <c r="S287"/>
      <c r="T287"/>
      <c r="U287"/>
      <c r="V287"/>
      <c r="W287"/>
      <c r="X287"/>
      <c r="Y287"/>
      <c r="Z287"/>
    </row>
    <row r="288" spans="1:26" ht="18" x14ac:dyDescent="0.6">
      <c r="A288"/>
      <c r="B288"/>
      <c r="C288"/>
      <c r="D288"/>
      <c r="E288"/>
      <c r="F288"/>
      <c r="G288"/>
      <c r="H288"/>
      <c r="I288"/>
      <c r="J288"/>
      <c r="K288"/>
      <c r="L288"/>
      <c r="M288"/>
      <c r="N288"/>
      <c r="O288"/>
      <c r="P288"/>
      <c r="Q288"/>
      <c r="R288"/>
      <c r="S288"/>
      <c r="T288"/>
      <c r="U288"/>
      <c r="V288"/>
      <c r="W288"/>
      <c r="X288"/>
      <c r="Y288"/>
      <c r="Z288"/>
    </row>
    <row r="289" spans="1:26" ht="18" x14ac:dyDescent="0.6">
      <c r="A289"/>
      <c r="B289"/>
      <c r="C289"/>
      <c r="D289"/>
      <c r="E289"/>
      <c r="F289"/>
      <c r="G289"/>
      <c r="H289"/>
      <c r="I289"/>
      <c r="J289"/>
      <c r="K289"/>
      <c r="L289"/>
      <c r="M289"/>
      <c r="N289"/>
      <c r="O289"/>
      <c r="P289"/>
      <c r="Q289"/>
      <c r="R289"/>
      <c r="S289"/>
      <c r="T289"/>
      <c r="U289"/>
      <c r="V289"/>
      <c r="W289"/>
      <c r="X289"/>
      <c r="Y289"/>
      <c r="Z289"/>
    </row>
    <row r="290" spans="1:26" ht="18" x14ac:dyDescent="0.6">
      <c r="A290"/>
      <c r="B290"/>
      <c r="C290"/>
      <c r="D290"/>
      <c r="E290"/>
      <c r="F290"/>
      <c r="G290"/>
      <c r="H290"/>
      <c r="I290"/>
      <c r="J290"/>
      <c r="K290"/>
      <c r="L290"/>
      <c r="M290"/>
      <c r="N290"/>
      <c r="O290"/>
      <c r="P290"/>
      <c r="Q290"/>
      <c r="R290"/>
      <c r="S290"/>
      <c r="T290"/>
      <c r="U290"/>
      <c r="V290"/>
      <c r="W290"/>
      <c r="X290"/>
      <c r="Y290"/>
      <c r="Z290"/>
    </row>
    <row r="291" spans="1:26" ht="18" x14ac:dyDescent="0.6">
      <c r="A291"/>
      <c r="B291"/>
      <c r="C291"/>
      <c r="D291"/>
      <c r="E291"/>
      <c r="F291"/>
      <c r="G291"/>
      <c r="H291"/>
      <c r="I291"/>
      <c r="J291"/>
      <c r="K291"/>
      <c r="L291"/>
      <c r="M291"/>
      <c r="N291"/>
      <c r="O291"/>
      <c r="P291"/>
      <c r="Q291"/>
      <c r="R291"/>
      <c r="S291"/>
      <c r="T291"/>
      <c r="U291"/>
      <c r="V291"/>
      <c r="W291"/>
      <c r="X291"/>
      <c r="Y291"/>
      <c r="Z291"/>
    </row>
    <row r="292" spans="1:26" ht="18" x14ac:dyDescent="0.6">
      <c r="A292"/>
      <c r="B292"/>
      <c r="C292"/>
      <c r="D292"/>
      <c r="E292"/>
      <c r="F292"/>
      <c r="G292"/>
      <c r="H292"/>
      <c r="I292"/>
      <c r="J292"/>
      <c r="K292"/>
      <c r="L292"/>
      <c r="M292"/>
      <c r="N292"/>
      <c r="O292"/>
      <c r="P292"/>
      <c r="Q292"/>
      <c r="R292"/>
      <c r="S292"/>
      <c r="T292"/>
      <c r="U292"/>
      <c r="V292"/>
      <c r="W292"/>
      <c r="X292"/>
      <c r="Y292"/>
      <c r="Z292"/>
    </row>
    <row r="293" spans="1:26" ht="18" x14ac:dyDescent="0.6">
      <c r="A293"/>
      <c r="B293"/>
      <c r="C293"/>
      <c r="D293"/>
      <c r="E293"/>
      <c r="F293"/>
      <c r="G293"/>
      <c r="H293"/>
      <c r="I293"/>
      <c r="J293"/>
      <c r="K293"/>
      <c r="L293"/>
      <c r="M293"/>
      <c r="N293"/>
      <c r="O293"/>
      <c r="P293"/>
      <c r="Q293"/>
      <c r="R293"/>
      <c r="S293"/>
      <c r="T293"/>
      <c r="U293"/>
      <c r="V293"/>
      <c r="W293"/>
      <c r="X293"/>
      <c r="Y293"/>
      <c r="Z293"/>
    </row>
    <row r="294" spans="1:26" ht="18" x14ac:dyDescent="0.6">
      <c r="A294"/>
      <c r="B294"/>
      <c r="C294"/>
      <c r="D294"/>
      <c r="E294"/>
      <c r="F294"/>
      <c r="G294"/>
      <c r="H294"/>
      <c r="I294"/>
      <c r="J294"/>
      <c r="K294"/>
      <c r="L294"/>
      <c r="M294"/>
      <c r="N294"/>
      <c r="O294"/>
      <c r="P294"/>
      <c r="Q294"/>
      <c r="R294"/>
      <c r="S294"/>
      <c r="T294"/>
      <c r="U294"/>
      <c r="V294"/>
      <c r="W294"/>
      <c r="X294"/>
      <c r="Y294"/>
      <c r="Z294"/>
    </row>
    <row r="295" spans="1:26" ht="18" x14ac:dyDescent="0.6">
      <c r="A295"/>
      <c r="B295"/>
      <c r="C295"/>
      <c r="D295"/>
      <c r="E295"/>
      <c r="F295"/>
      <c r="G295"/>
      <c r="H295"/>
      <c r="I295"/>
      <c r="J295"/>
      <c r="K295"/>
      <c r="L295"/>
      <c r="M295"/>
      <c r="N295"/>
      <c r="O295"/>
      <c r="P295"/>
      <c r="Q295"/>
      <c r="R295"/>
      <c r="S295"/>
      <c r="T295"/>
      <c r="U295"/>
      <c r="V295"/>
      <c r="W295"/>
      <c r="X295"/>
      <c r="Y295"/>
      <c r="Z295"/>
    </row>
    <row r="296" spans="1:26" ht="18" x14ac:dyDescent="0.6">
      <c r="A296"/>
      <c r="B296"/>
      <c r="C296"/>
      <c r="D296"/>
      <c r="E296"/>
      <c r="F296"/>
      <c r="G296"/>
      <c r="H296"/>
      <c r="I296"/>
      <c r="J296"/>
      <c r="K296"/>
      <c r="L296"/>
      <c r="M296"/>
      <c r="N296"/>
      <c r="O296"/>
      <c r="P296"/>
      <c r="Q296"/>
      <c r="R296"/>
      <c r="S296"/>
      <c r="T296"/>
      <c r="U296"/>
      <c r="V296"/>
      <c r="W296"/>
      <c r="X296"/>
      <c r="Y296"/>
      <c r="Z296"/>
    </row>
    <row r="297" spans="1:26" ht="18" x14ac:dyDescent="0.6">
      <c r="A297"/>
      <c r="B297"/>
      <c r="C297"/>
      <c r="D297"/>
      <c r="E297"/>
      <c r="F297"/>
      <c r="G297"/>
      <c r="H297"/>
      <c r="I297"/>
      <c r="J297"/>
      <c r="K297"/>
      <c r="L297"/>
      <c r="M297"/>
      <c r="N297"/>
      <c r="O297"/>
      <c r="P297"/>
      <c r="Q297"/>
      <c r="R297"/>
      <c r="S297"/>
      <c r="T297"/>
      <c r="U297"/>
      <c r="V297"/>
      <c r="W297"/>
      <c r="X297"/>
      <c r="Y297"/>
      <c r="Z297"/>
    </row>
    <row r="298" spans="1:26" ht="18" x14ac:dyDescent="0.6">
      <c r="A298"/>
      <c r="B298"/>
      <c r="C298"/>
      <c r="D298"/>
      <c r="E298"/>
      <c r="F298"/>
      <c r="G298"/>
      <c r="H298"/>
      <c r="I298"/>
      <c r="J298"/>
      <c r="K298"/>
      <c r="L298"/>
      <c r="M298"/>
      <c r="N298"/>
      <c r="O298"/>
      <c r="P298"/>
      <c r="Q298"/>
      <c r="R298"/>
      <c r="S298"/>
      <c r="T298"/>
      <c r="U298"/>
      <c r="V298"/>
      <c r="W298"/>
      <c r="X298"/>
      <c r="Y298"/>
      <c r="Z298"/>
    </row>
    <row r="299" spans="1:26" ht="18" x14ac:dyDescent="0.6">
      <c r="A299"/>
      <c r="B299"/>
      <c r="C299"/>
      <c r="D299"/>
      <c r="E299"/>
      <c r="F299"/>
      <c r="G299"/>
      <c r="H299"/>
      <c r="I299"/>
      <c r="J299"/>
      <c r="K299"/>
      <c r="L299"/>
      <c r="M299"/>
      <c r="N299"/>
      <c r="O299"/>
      <c r="P299"/>
      <c r="Q299"/>
      <c r="R299"/>
      <c r="S299"/>
      <c r="T299"/>
      <c r="U299"/>
      <c r="V299"/>
      <c r="W299"/>
      <c r="X299"/>
      <c r="Y299"/>
      <c r="Z299"/>
    </row>
    <row r="300" spans="1:26" ht="18" x14ac:dyDescent="0.6">
      <c r="A300"/>
      <c r="B300"/>
      <c r="C300"/>
      <c r="D300"/>
      <c r="E300"/>
      <c r="F300"/>
      <c r="G300"/>
      <c r="H300"/>
      <c r="I300"/>
      <c r="J300"/>
      <c r="K300"/>
      <c r="L300"/>
      <c r="M300"/>
      <c r="N300"/>
      <c r="O300"/>
      <c r="P300"/>
      <c r="Q300"/>
      <c r="R300"/>
      <c r="S300"/>
      <c r="T300"/>
      <c r="U300"/>
      <c r="V300"/>
      <c r="W300"/>
      <c r="X300"/>
      <c r="Y300"/>
      <c r="Z300"/>
    </row>
    <row r="301" spans="1:26" ht="18" x14ac:dyDescent="0.6">
      <c r="A301"/>
      <c r="B301"/>
      <c r="C301"/>
      <c r="D301"/>
      <c r="E301"/>
      <c r="F301"/>
      <c r="G301"/>
      <c r="H301"/>
      <c r="I301"/>
      <c r="J301"/>
      <c r="K301"/>
      <c r="L301"/>
      <c r="M301"/>
      <c r="N301"/>
      <c r="O301"/>
      <c r="P301"/>
      <c r="Q301"/>
      <c r="R301"/>
      <c r="S301"/>
      <c r="T301"/>
      <c r="U301"/>
      <c r="V301"/>
      <c r="W301"/>
      <c r="X301"/>
      <c r="Y301"/>
      <c r="Z301"/>
    </row>
    <row r="302" spans="1:26" ht="18" x14ac:dyDescent="0.6">
      <c r="A302"/>
      <c r="B302"/>
      <c r="C302"/>
      <c r="D302"/>
      <c r="E302"/>
      <c r="F302"/>
      <c r="G302"/>
      <c r="H302"/>
      <c r="I302"/>
      <c r="J302"/>
      <c r="K302"/>
      <c r="L302"/>
      <c r="M302"/>
      <c r="N302"/>
      <c r="O302"/>
      <c r="P302"/>
      <c r="Q302"/>
      <c r="R302"/>
      <c r="S302"/>
      <c r="T302"/>
      <c r="U302"/>
      <c r="V302"/>
      <c r="W302"/>
      <c r="X302"/>
      <c r="Y302"/>
      <c r="Z302"/>
    </row>
    <row r="303" spans="1:26" ht="18" x14ac:dyDescent="0.6">
      <c r="A303"/>
      <c r="B303"/>
      <c r="C303"/>
      <c r="D303"/>
      <c r="E303"/>
      <c r="F303"/>
      <c r="G303"/>
      <c r="H303"/>
      <c r="I303"/>
      <c r="J303"/>
      <c r="K303"/>
      <c r="L303"/>
      <c r="M303"/>
      <c r="N303"/>
      <c r="O303"/>
      <c r="P303"/>
      <c r="Q303"/>
      <c r="R303"/>
      <c r="S303"/>
      <c r="T303"/>
      <c r="U303"/>
      <c r="V303"/>
      <c r="W303"/>
      <c r="X303"/>
      <c r="Y303"/>
      <c r="Z303"/>
    </row>
    <row r="304" spans="1:26" ht="18" x14ac:dyDescent="0.6">
      <c r="A304"/>
      <c r="B304"/>
      <c r="C304"/>
      <c r="D304"/>
      <c r="E304"/>
      <c r="F304"/>
      <c r="G304"/>
      <c r="H304"/>
      <c r="I304"/>
      <c r="J304"/>
      <c r="K304"/>
      <c r="L304"/>
      <c r="M304"/>
      <c r="N304"/>
      <c r="O304"/>
      <c r="P304"/>
      <c r="Q304"/>
      <c r="R304"/>
      <c r="S304"/>
      <c r="T304"/>
      <c r="U304"/>
      <c r="V304"/>
      <c r="W304"/>
      <c r="X304"/>
      <c r="Y304"/>
      <c r="Z304"/>
    </row>
    <row r="305" spans="1:26" ht="18" x14ac:dyDescent="0.6">
      <c r="A305"/>
      <c r="B305"/>
      <c r="C305"/>
      <c r="D305"/>
      <c r="E305"/>
      <c r="F305"/>
      <c r="G305"/>
      <c r="H305"/>
      <c r="I305"/>
      <c r="J305"/>
      <c r="K305"/>
      <c r="L305"/>
      <c r="M305"/>
      <c r="N305"/>
      <c r="O305"/>
      <c r="P305"/>
      <c r="Q305"/>
      <c r="R305"/>
      <c r="S305"/>
      <c r="T305"/>
      <c r="U305"/>
      <c r="V305"/>
      <c r="W305"/>
      <c r="X305"/>
      <c r="Y305"/>
      <c r="Z305"/>
    </row>
    <row r="306" spans="1:26" ht="18" x14ac:dyDescent="0.6">
      <c r="A306"/>
      <c r="B306"/>
      <c r="C306"/>
      <c r="D306"/>
      <c r="E306"/>
      <c r="F306"/>
      <c r="G306"/>
      <c r="H306"/>
      <c r="I306"/>
      <c r="J306"/>
      <c r="K306"/>
      <c r="L306"/>
      <c r="M306"/>
      <c r="N306"/>
      <c r="O306"/>
      <c r="P306"/>
      <c r="Q306"/>
      <c r="R306"/>
      <c r="S306"/>
      <c r="T306"/>
      <c r="U306"/>
      <c r="V306"/>
      <c r="W306"/>
      <c r="X306"/>
      <c r="Y306"/>
      <c r="Z306"/>
    </row>
    <row r="307" spans="1:26" ht="18" x14ac:dyDescent="0.6">
      <c r="A307"/>
      <c r="B307"/>
      <c r="C307"/>
      <c r="D307"/>
      <c r="E307"/>
      <c r="F307"/>
      <c r="G307"/>
      <c r="H307"/>
      <c r="I307"/>
      <c r="J307"/>
      <c r="K307"/>
      <c r="L307"/>
      <c r="M307"/>
      <c r="N307"/>
      <c r="O307"/>
      <c r="P307"/>
      <c r="Q307"/>
      <c r="R307"/>
      <c r="S307"/>
      <c r="T307"/>
      <c r="U307"/>
      <c r="V307"/>
      <c r="W307"/>
      <c r="X307"/>
      <c r="Y307"/>
      <c r="Z307"/>
    </row>
    <row r="308" spans="1:26" ht="18" x14ac:dyDescent="0.6">
      <c r="A308"/>
      <c r="B308"/>
      <c r="C308"/>
      <c r="D308"/>
      <c r="E308"/>
      <c r="F308"/>
      <c r="G308"/>
      <c r="H308"/>
      <c r="I308"/>
      <c r="J308"/>
      <c r="K308"/>
      <c r="L308"/>
      <c r="M308"/>
      <c r="N308"/>
      <c r="O308"/>
      <c r="P308"/>
      <c r="Q308"/>
      <c r="R308"/>
      <c r="S308"/>
      <c r="T308"/>
      <c r="U308"/>
      <c r="V308"/>
      <c r="W308"/>
      <c r="X308"/>
      <c r="Y308"/>
      <c r="Z308"/>
    </row>
    <row r="309" spans="1:26" ht="18" x14ac:dyDescent="0.6">
      <c r="A309"/>
      <c r="B309"/>
      <c r="C309"/>
      <c r="D309"/>
      <c r="E309"/>
      <c r="F309"/>
      <c r="G309"/>
      <c r="H309"/>
      <c r="I309"/>
      <c r="J309"/>
      <c r="K309"/>
      <c r="L309"/>
      <c r="M309"/>
      <c r="N309"/>
      <c r="O309"/>
      <c r="P309"/>
      <c r="Q309"/>
      <c r="R309"/>
      <c r="S309"/>
      <c r="T309"/>
      <c r="U309"/>
      <c r="V309"/>
      <c r="W309"/>
      <c r="X309"/>
      <c r="Y309"/>
      <c r="Z309"/>
    </row>
    <row r="310" spans="1:26" ht="18" x14ac:dyDescent="0.6">
      <c r="A310"/>
      <c r="B310"/>
      <c r="C310"/>
      <c r="D310"/>
      <c r="E310"/>
      <c r="F310"/>
      <c r="G310"/>
      <c r="H310"/>
      <c r="I310"/>
      <c r="J310"/>
      <c r="K310"/>
      <c r="L310"/>
      <c r="M310"/>
      <c r="N310"/>
      <c r="O310"/>
      <c r="P310"/>
      <c r="Q310"/>
      <c r="R310"/>
      <c r="S310"/>
      <c r="T310"/>
      <c r="U310"/>
      <c r="V310"/>
      <c r="W310"/>
      <c r="X310"/>
      <c r="Y310"/>
      <c r="Z310"/>
    </row>
    <row r="311" spans="1:26" ht="18" x14ac:dyDescent="0.6">
      <c r="A311"/>
      <c r="B311"/>
      <c r="C311"/>
      <c r="D311"/>
      <c r="E311"/>
      <c r="F311"/>
      <c r="G311"/>
      <c r="H311"/>
      <c r="I311"/>
      <c r="J311"/>
      <c r="K311"/>
      <c r="L311"/>
      <c r="M311"/>
      <c r="N311"/>
      <c r="O311"/>
      <c r="P311"/>
      <c r="Q311"/>
      <c r="R311"/>
      <c r="S311"/>
      <c r="T311"/>
      <c r="U311"/>
      <c r="V311"/>
      <c r="W311"/>
      <c r="X311"/>
      <c r="Y311"/>
      <c r="Z311"/>
    </row>
    <row r="312" spans="1:26" ht="18" x14ac:dyDescent="0.6">
      <c r="A312"/>
      <c r="B312"/>
      <c r="C312"/>
      <c r="D312"/>
      <c r="E312"/>
      <c r="F312"/>
      <c r="G312"/>
      <c r="H312"/>
      <c r="I312"/>
      <c r="J312"/>
      <c r="K312"/>
      <c r="L312"/>
      <c r="M312"/>
      <c r="N312"/>
      <c r="O312"/>
      <c r="P312"/>
      <c r="Q312"/>
      <c r="R312"/>
      <c r="S312"/>
      <c r="T312"/>
      <c r="U312"/>
      <c r="V312"/>
      <c r="W312"/>
      <c r="X312"/>
      <c r="Y312"/>
      <c r="Z312"/>
    </row>
    <row r="313" spans="1:26" ht="18" x14ac:dyDescent="0.6">
      <c r="A313"/>
      <c r="B313"/>
      <c r="C313"/>
      <c r="D313"/>
      <c r="E313"/>
      <c r="F313"/>
      <c r="G313"/>
      <c r="H313"/>
      <c r="I313"/>
      <c r="J313"/>
      <c r="K313"/>
      <c r="L313"/>
      <c r="M313"/>
      <c r="N313"/>
      <c r="O313"/>
      <c r="P313"/>
      <c r="Q313"/>
      <c r="R313"/>
      <c r="S313"/>
      <c r="T313"/>
      <c r="U313"/>
      <c r="V313"/>
      <c r="W313"/>
      <c r="X313"/>
      <c r="Y313"/>
      <c r="Z313"/>
    </row>
    <row r="314" spans="1:26" ht="18" x14ac:dyDescent="0.6">
      <c r="A314"/>
      <c r="B314"/>
      <c r="C314"/>
      <c r="D314"/>
      <c r="E314"/>
      <c r="F314"/>
      <c r="G314"/>
      <c r="H314"/>
      <c r="I314"/>
      <c r="J314"/>
      <c r="K314"/>
      <c r="L314"/>
      <c r="M314"/>
      <c r="N314"/>
      <c r="O314"/>
      <c r="P314"/>
      <c r="Q314"/>
      <c r="R314"/>
      <c r="S314"/>
      <c r="T314"/>
      <c r="U314"/>
      <c r="V314"/>
      <c r="W314"/>
      <c r="X314"/>
      <c r="Y314"/>
      <c r="Z314"/>
    </row>
    <row r="315" spans="1:26" ht="18" x14ac:dyDescent="0.6">
      <c r="A315"/>
      <c r="B315"/>
      <c r="C315"/>
      <c r="D315"/>
      <c r="E315"/>
      <c r="F315"/>
      <c r="G315"/>
      <c r="H315"/>
      <c r="I315"/>
      <c r="J315"/>
      <c r="K315"/>
      <c r="L315"/>
      <c r="M315"/>
      <c r="N315"/>
      <c r="O315"/>
      <c r="P315"/>
      <c r="Q315"/>
      <c r="R315"/>
      <c r="S315"/>
      <c r="T315"/>
      <c r="U315"/>
      <c r="V315"/>
      <c r="W315"/>
      <c r="X315"/>
      <c r="Y315"/>
      <c r="Z315"/>
    </row>
    <row r="316" spans="1:26" ht="18" x14ac:dyDescent="0.6">
      <c r="A316"/>
      <c r="B316"/>
      <c r="C316"/>
      <c r="D316"/>
      <c r="E316"/>
      <c r="F316"/>
      <c r="G316"/>
      <c r="H316"/>
      <c r="I316"/>
      <c r="J316"/>
      <c r="K316"/>
      <c r="L316"/>
      <c r="M316"/>
      <c r="N316"/>
      <c r="O316"/>
      <c r="P316"/>
      <c r="Q316"/>
      <c r="R316"/>
      <c r="S316"/>
      <c r="T316"/>
      <c r="U316"/>
      <c r="V316"/>
      <c r="W316"/>
      <c r="X316"/>
      <c r="Y316"/>
      <c r="Z316"/>
    </row>
    <row r="317" spans="1:26" ht="18" x14ac:dyDescent="0.6">
      <c r="A317"/>
      <c r="B317"/>
      <c r="C317"/>
      <c r="D317"/>
      <c r="E317"/>
      <c r="F317"/>
      <c r="G317"/>
      <c r="H317"/>
      <c r="I317"/>
      <c r="J317"/>
      <c r="K317"/>
      <c r="L317"/>
      <c r="M317"/>
      <c r="N317"/>
      <c r="O317"/>
      <c r="P317"/>
      <c r="Q317"/>
      <c r="R317"/>
      <c r="S317"/>
      <c r="T317"/>
      <c r="U317"/>
      <c r="V317"/>
      <c r="W317"/>
      <c r="X317"/>
      <c r="Y317"/>
      <c r="Z317"/>
    </row>
    <row r="318" spans="1:26" ht="18" x14ac:dyDescent="0.6">
      <c r="A318"/>
      <c r="B318"/>
      <c r="C318"/>
      <c r="D318"/>
      <c r="E318"/>
      <c r="F318"/>
      <c r="G318"/>
      <c r="H318"/>
      <c r="I318"/>
      <c r="J318"/>
      <c r="K318"/>
      <c r="L318"/>
      <c r="M318"/>
      <c r="N318"/>
      <c r="O318"/>
      <c r="P318"/>
      <c r="Q318"/>
      <c r="R318"/>
      <c r="S318"/>
      <c r="T318"/>
      <c r="U318"/>
      <c r="V318"/>
      <c r="W318"/>
      <c r="X318"/>
      <c r="Y318"/>
      <c r="Z318"/>
    </row>
    <row r="319" spans="1:26" ht="18" x14ac:dyDescent="0.6">
      <c r="A319"/>
      <c r="B319"/>
      <c r="C319"/>
      <c r="D319"/>
      <c r="E319"/>
      <c r="F319"/>
      <c r="G319"/>
      <c r="H319"/>
      <c r="I319"/>
      <c r="J319"/>
      <c r="K319"/>
      <c r="L319"/>
      <c r="M319"/>
      <c r="N319"/>
      <c r="O319"/>
      <c r="P319"/>
      <c r="Q319"/>
      <c r="R319"/>
      <c r="S319"/>
      <c r="T319"/>
      <c r="U319"/>
      <c r="V319"/>
      <c r="W319"/>
      <c r="X319"/>
      <c r="Y319"/>
      <c r="Z319"/>
    </row>
    <row r="320" spans="1:26" ht="18" x14ac:dyDescent="0.6">
      <c r="A320"/>
      <c r="B320"/>
      <c r="C320"/>
      <c r="D320"/>
      <c r="E320"/>
      <c r="F320"/>
      <c r="G320"/>
      <c r="H320"/>
      <c r="I320"/>
      <c r="J320"/>
      <c r="K320"/>
      <c r="L320"/>
      <c r="M320"/>
      <c r="N320"/>
      <c r="O320"/>
      <c r="P320"/>
      <c r="Q320"/>
      <c r="R320"/>
      <c r="S320"/>
      <c r="T320"/>
      <c r="U320"/>
      <c r="V320"/>
      <c r="W320"/>
      <c r="X320"/>
      <c r="Y320"/>
      <c r="Z320"/>
    </row>
    <row r="321" spans="1:26" ht="18" x14ac:dyDescent="0.6">
      <c r="A321"/>
      <c r="B321"/>
      <c r="C321"/>
      <c r="D321"/>
      <c r="E321"/>
      <c r="F321"/>
      <c r="G321"/>
      <c r="H321"/>
      <c r="I321"/>
      <c r="J321"/>
      <c r="K321"/>
      <c r="L321"/>
      <c r="M321"/>
      <c r="N321"/>
      <c r="O321"/>
      <c r="P321"/>
      <c r="Q321"/>
      <c r="R321"/>
      <c r="S321"/>
      <c r="T321"/>
      <c r="U321"/>
      <c r="V321"/>
      <c r="W321"/>
      <c r="X321"/>
      <c r="Y321"/>
      <c r="Z321"/>
    </row>
    <row r="322" spans="1:26" ht="18" x14ac:dyDescent="0.6">
      <c r="A322"/>
      <c r="B322"/>
      <c r="C322"/>
      <c r="D322"/>
      <c r="E322"/>
      <c r="F322"/>
      <c r="G322"/>
      <c r="H322"/>
      <c r="I322"/>
      <c r="J322"/>
      <c r="K322"/>
      <c r="L322"/>
      <c r="M322"/>
      <c r="N322"/>
      <c r="O322"/>
      <c r="P322"/>
      <c r="Q322"/>
      <c r="R322"/>
      <c r="S322"/>
      <c r="T322"/>
      <c r="U322"/>
      <c r="V322"/>
      <c r="W322"/>
      <c r="X322"/>
      <c r="Y322"/>
      <c r="Z322"/>
    </row>
    <row r="323" spans="1:26" ht="18" x14ac:dyDescent="0.6">
      <c r="A323"/>
      <c r="B323"/>
      <c r="C323"/>
      <c r="D323"/>
      <c r="E323"/>
      <c r="F323"/>
      <c r="G323"/>
      <c r="H323"/>
      <c r="I323"/>
      <c r="J323"/>
      <c r="K323"/>
      <c r="L323"/>
      <c r="M323"/>
      <c r="N323"/>
      <c r="O323"/>
      <c r="P323"/>
      <c r="Q323"/>
      <c r="R323"/>
      <c r="S323"/>
      <c r="T323"/>
      <c r="U323"/>
      <c r="V323"/>
      <c r="W323"/>
      <c r="X323"/>
      <c r="Y323"/>
      <c r="Z323"/>
    </row>
    <row r="324" spans="1:26" ht="18" x14ac:dyDescent="0.6">
      <c r="A324"/>
      <c r="B324"/>
      <c r="C324"/>
      <c r="D324"/>
      <c r="E324"/>
      <c r="F324"/>
      <c r="G324"/>
      <c r="H324"/>
      <c r="I324"/>
      <c r="J324"/>
      <c r="K324"/>
      <c r="L324"/>
      <c r="M324"/>
      <c r="N324"/>
      <c r="O324"/>
      <c r="P324"/>
      <c r="Q324"/>
      <c r="R324"/>
      <c r="S324"/>
      <c r="T324"/>
      <c r="U324"/>
      <c r="V324"/>
      <c r="W324"/>
      <c r="X324"/>
      <c r="Y324"/>
      <c r="Z324"/>
    </row>
    <row r="325" spans="1:26" ht="18" x14ac:dyDescent="0.6">
      <c r="A325"/>
      <c r="B325"/>
      <c r="C325"/>
      <c r="D325"/>
      <c r="E325"/>
      <c r="F325"/>
      <c r="G325"/>
      <c r="H325"/>
      <c r="I325"/>
      <c r="J325"/>
      <c r="K325"/>
      <c r="L325"/>
      <c r="M325"/>
      <c r="N325"/>
      <c r="O325"/>
      <c r="P325"/>
      <c r="Q325"/>
      <c r="R325"/>
      <c r="S325"/>
      <c r="T325"/>
      <c r="U325"/>
      <c r="V325"/>
      <c r="W325"/>
      <c r="X325"/>
      <c r="Y325"/>
      <c r="Z325"/>
    </row>
    <row r="326" spans="1:26" ht="18" x14ac:dyDescent="0.6">
      <c r="A326"/>
      <c r="B326"/>
      <c r="C326"/>
      <c r="D326"/>
      <c r="E326"/>
      <c r="F326"/>
      <c r="G326"/>
      <c r="H326"/>
      <c r="I326"/>
      <c r="J326"/>
      <c r="K326"/>
      <c r="L326"/>
      <c r="M326"/>
      <c r="N326"/>
      <c r="O326"/>
      <c r="P326"/>
      <c r="Q326"/>
      <c r="R326"/>
      <c r="S326"/>
      <c r="T326"/>
      <c r="U326"/>
      <c r="V326"/>
      <c r="W326"/>
      <c r="X326"/>
      <c r="Y326"/>
      <c r="Z326"/>
    </row>
    <row r="327" spans="1:26" ht="18" x14ac:dyDescent="0.6">
      <c r="A327"/>
      <c r="B327"/>
      <c r="C327"/>
      <c r="D327"/>
      <c r="E327"/>
      <c r="F327"/>
      <c r="G327"/>
      <c r="H327"/>
      <c r="I327"/>
      <c r="J327"/>
      <c r="K327"/>
      <c r="L327"/>
      <c r="M327"/>
      <c r="N327"/>
      <c r="O327"/>
      <c r="P327"/>
      <c r="Q327"/>
      <c r="R327"/>
      <c r="S327"/>
      <c r="T327"/>
      <c r="U327"/>
      <c r="V327"/>
      <c r="W327"/>
      <c r="X327"/>
      <c r="Y327"/>
      <c r="Z327"/>
    </row>
    <row r="328" spans="1:26" ht="18" x14ac:dyDescent="0.6">
      <c r="A328"/>
      <c r="B328"/>
      <c r="C328"/>
      <c r="D328"/>
      <c r="E328"/>
      <c r="F328"/>
      <c r="G328"/>
      <c r="H328"/>
      <c r="I328"/>
      <c r="J328"/>
      <c r="K328"/>
      <c r="L328"/>
      <c r="M328"/>
      <c r="N328"/>
      <c r="O328"/>
      <c r="P328"/>
      <c r="Q328"/>
      <c r="R328"/>
      <c r="S328"/>
      <c r="T328"/>
      <c r="U328"/>
      <c r="V328"/>
      <c r="W328"/>
      <c r="X328"/>
      <c r="Y328"/>
      <c r="Z328"/>
    </row>
    <row r="329" spans="1:26" ht="18" x14ac:dyDescent="0.6">
      <c r="A329"/>
      <c r="B329"/>
      <c r="C329"/>
      <c r="D329"/>
      <c r="E329"/>
      <c r="F329"/>
      <c r="G329"/>
      <c r="H329"/>
      <c r="I329"/>
      <c r="J329"/>
      <c r="K329"/>
      <c r="L329"/>
      <c r="M329"/>
      <c r="N329"/>
      <c r="O329"/>
      <c r="P329"/>
      <c r="Q329"/>
      <c r="R329"/>
      <c r="S329"/>
      <c r="T329"/>
      <c r="U329"/>
      <c r="V329"/>
      <c r="W329"/>
      <c r="X329"/>
      <c r="Y329"/>
      <c r="Z329"/>
    </row>
    <row r="330" spans="1:26" ht="18" x14ac:dyDescent="0.6">
      <c r="A330"/>
      <c r="B330"/>
      <c r="C330"/>
      <c r="D330"/>
      <c r="E330"/>
      <c r="F330"/>
      <c r="G330"/>
      <c r="H330"/>
      <c r="I330"/>
      <c r="J330"/>
      <c r="K330"/>
      <c r="L330"/>
      <c r="M330"/>
      <c r="N330"/>
      <c r="O330"/>
      <c r="P330"/>
      <c r="Q330"/>
      <c r="R330"/>
      <c r="S330"/>
      <c r="T330"/>
      <c r="U330"/>
      <c r="V330"/>
      <c r="W330"/>
      <c r="X330"/>
      <c r="Y330"/>
      <c r="Z330"/>
    </row>
    <row r="331" spans="1:26" ht="18" x14ac:dyDescent="0.6">
      <c r="A331"/>
      <c r="B331"/>
      <c r="C331"/>
      <c r="D331"/>
      <c r="E331"/>
      <c r="F331"/>
      <c r="G331"/>
      <c r="H331"/>
      <c r="I331"/>
      <c r="J331"/>
      <c r="K331"/>
      <c r="L331"/>
      <c r="M331"/>
      <c r="N331"/>
      <c r="O331"/>
      <c r="P331"/>
      <c r="Q331"/>
      <c r="R331"/>
      <c r="S331"/>
      <c r="T331"/>
      <c r="U331"/>
      <c r="V331"/>
      <c r="W331"/>
      <c r="X331"/>
      <c r="Y331"/>
      <c r="Z331"/>
    </row>
    <row r="332" spans="1:26" ht="18" x14ac:dyDescent="0.6">
      <c r="A332"/>
      <c r="B332"/>
      <c r="C332"/>
      <c r="D332"/>
      <c r="E332"/>
      <c r="F332"/>
      <c r="G332"/>
      <c r="H332"/>
      <c r="I332"/>
      <c r="J332"/>
      <c r="K332"/>
      <c r="L332"/>
      <c r="M332"/>
      <c r="N332"/>
      <c r="O332"/>
      <c r="P332"/>
      <c r="Q332"/>
      <c r="R332"/>
      <c r="S332"/>
      <c r="T332"/>
      <c r="U332"/>
      <c r="V332"/>
      <c r="W332"/>
      <c r="X332"/>
      <c r="Y332"/>
      <c r="Z332"/>
    </row>
    <row r="333" spans="1:26" ht="18" x14ac:dyDescent="0.6">
      <c r="A333"/>
      <c r="B333"/>
      <c r="C333"/>
      <c r="D333"/>
      <c r="E333"/>
      <c r="F333"/>
      <c r="G333"/>
      <c r="H333"/>
      <c r="I333"/>
      <c r="J333"/>
      <c r="K333"/>
      <c r="L333"/>
      <c r="M333"/>
      <c r="N333"/>
      <c r="O333"/>
      <c r="P333"/>
      <c r="Q333"/>
      <c r="R333"/>
      <c r="S333"/>
      <c r="T333"/>
      <c r="U333"/>
      <c r="V333"/>
      <c r="W333"/>
      <c r="X333"/>
      <c r="Y333"/>
      <c r="Z333"/>
    </row>
    <row r="334" spans="1:26" ht="18" x14ac:dyDescent="0.6">
      <c r="A334"/>
      <c r="B334"/>
      <c r="C334"/>
      <c r="D334"/>
      <c r="E334"/>
      <c r="F334"/>
      <c r="G334"/>
      <c r="H334"/>
      <c r="I334"/>
      <c r="J334"/>
      <c r="K334"/>
      <c r="L334"/>
      <c r="M334"/>
      <c r="N334"/>
      <c r="O334"/>
      <c r="P334"/>
      <c r="Q334"/>
      <c r="R334"/>
      <c r="S334"/>
      <c r="T334"/>
      <c r="U334"/>
      <c r="V334"/>
      <c r="W334"/>
      <c r="X334"/>
      <c r="Y334"/>
      <c r="Z334"/>
    </row>
    <row r="335" spans="1:26" ht="18" x14ac:dyDescent="0.6">
      <c r="A335"/>
      <c r="B335"/>
      <c r="C335"/>
      <c r="D335"/>
      <c r="E335"/>
      <c r="F335"/>
      <c r="G335"/>
      <c r="H335"/>
      <c r="I335"/>
      <c r="J335"/>
      <c r="K335"/>
      <c r="L335"/>
      <c r="M335"/>
      <c r="N335"/>
      <c r="O335"/>
      <c r="P335"/>
      <c r="Q335"/>
      <c r="R335"/>
      <c r="S335"/>
      <c r="T335"/>
      <c r="U335"/>
      <c r="V335"/>
      <c r="W335"/>
      <c r="X335"/>
      <c r="Y335"/>
      <c r="Z335"/>
    </row>
    <row r="336" spans="1:26" ht="18" x14ac:dyDescent="0.6">
      <c r="A336"/>
      <c r="B336"/>
      <c r="C336"/>
      <c r="D336"/>
      <c r="E336"/>
      <c r="F336"/>
      <c r="G336"/>
      <c r="H336"/>
      <c r="I336"/>
      <c r="J336"/>
      <c r="K336"/>
      <c r="L336"/>
      <c r="M336"/>
      <c r="N336"/>
      <c r="O336"/>
      <c r="P336"/>
      <c r="Q336"/>
      <c r="R336"/>
      <c r="S336"/>
      <c r="T336"/>
      <c r="U336"/>
      <c r="V336"/>
      <c r="W336"/>
      <c r="X336"/>
      <c r="Y336"/>
      <c r="Z336"/>
    </row>
    <row r="337" spans="1:26" ht="18" x14ac:dyDescent="0.6">
      <c r="A337"/>
      <c r="B337"/>
      <c r="C337"/>
      <c r="D337"/>
      <c r="E337"/>
      <c r="F337"/>
      <c r="G337"/>
      <c r="H337"/>
      <c r="I337"/>
      <c r="J337"/>
      <c r="K337"/>
      <c r="L337"/>
      <c r="M337"/>
      <c r="N337"/>
      <c r="O337"/>
      <c r="P337"/>
      <c r="Q337"/>
      <c r="R337"/>
      <c r="S337"/>
      <c r="T337"/>
      <c r="U337"/>
      <c r="V337"/>
      <c r="W337"/>
      <c r="X337"/>
      <c r="Y337"/>
      <c r="Z337"/>
    </row>
    <row r="338" spans="1:26" ht="18" x14ac:dyDescent="0.6">
      <c r="A338"/>
      <c r="B338"/>
      <c r="C338"/>
      <c r="D338"/>
      <c r="E338"/>
      <c r="F338"/>
      <c r="G338"/>
      <c r="H338"/>
      <c r="I338"/>
      <c r="J338"/>
      <c r="K338"/>
      <c r="L338"/>
      <c r="M338"/>
      <c r="N338"/>
      <c r="O338"/>
      <c r="P338"/>
      <c r="Q338"/>
      <c r="R338"/>
      <c r="S338"/>
      <c r="T338"/>
      <c r="U338"/>
      <c r="V338"/>
      <c r="W338"/>
      <c r="X338"/>
      <c r="Y338"/>
      <c r="Z338"/>
    </row>
    <row r="339" spans="1:26" ht="18" x14ac:dyDescent="0.6">
      <c r="A339"/>
      <c r="B339"/>
      <c r="C339"/>
      <c r="D339"/>
      <c r="E339"/>
      <c r="F339"/>
      <c r="G339"/>
      <c r="H339"/>
      <c r="I339"/>
      <c r="J339"/>
      <c r="K339"/>
      <c r="L339"/>
      <c r="M339"/>
      <c r="N339"/>
      <c r="O339"/>
      <c r="P339"/>
      <c r="Q339"/>
      <c r="R339"/>
      <c r="S339"/>
      <c r="T339"/>
      <c r="U339"/>
      <c r="V339"/>
      <c r="W339"/>
      <c r="X339"/>
      <c r="Y339"/>
      <c r="Z339"/>
    </row>
    <row r="340" spans="1:26" ht="18" x14ac:dyDescent="0.6">
      <c r="A340"/>
      <c r="B340"/>
      <c r="C340"/>
      <c r="D340"/>
      <c r="E340"/>
      <c r="F340"/>
      <c r="G340"/>
      <c r="H340"/>
      <c r="I340"/>
      <c r="J340"/>
      <c r="K340"/>
      <c r="L340"/>
      <c r="M340"/>
      <c r="N340"/>
      <c r="O340"/>
      <c r="P340"/>
      <c r="Q340"/>
      <c r="R340"/>
      <c r="S340"/>
      <c r="T340"/>
      <c r="U340"/>
      <c r="V340"/>
      <c r="W340"/>
      <c r="X340"/>
      <c r="Y340"/>
      <c r="Z340"/>
    </row>
    <row r="341" spans="1:26" ht="18" x14ac:dyDescent="0.6">
      <c r="A341"/>
      <c r="B341"/>
      <c r="C341"/>
      <c r="D341"/>
      <c r="E341"/>
      <c r="F341"/>
      <c r="G341"/>
      <c r="H341"/>
      <c r="I341"/>
      <c r="J341"/>
      <c r="K341"/>
      <c r="L341"/>
      <c r="M341"/>
      <c r="N341"/>
      <c r="O341"/>
      <c r="P341"/>
      <c r="Q341"/>
      <c r="R341"/>
      <c r="S341"/>
      <c r="T341"/>
      <c r="U341"/>
      <c r="V341"/>
      <c r="W341"/>
      <c r="X341"/>
      <c r="Y341"/>
      <c r="Z341"/>
    </row>
    <row r="342" spans="1:26" ht="18" x14ac:dyDescent="0.6">
      <c r="A342"/>
      <c r="B342"/>
      <c r="C342"/>
      <c r="D342"/>
      <c r="E342"/>
      <c r="F342"/>
      <c r="G342"/>
      <c r="H342"/>
      <c r="I342"/>
      <c r="J342"/>
      <c r="K342"/>
      <c r="L342"/>
      <c r="M342"/>
      <c r="N342"/>
      <c r="O342"/>
      <c r="P342"/>
      <c r="Q342"/>
      <c r="R342"/>
      <c r="S342"/>
      <c r="T342"/>
      <c r="U342"/>
      <c r="V342"/>
      <c r="W342"/>
      <c r="X342"/>
      <c r="Y342"/>
      <c r="Z342"/>
    </row>
    <row r="343" spans="1:26" ht="18" x14ac:dyDescent="0.6">
      <c r="A343"/>
      <c r="B343"/>
      <c r="C343"/>
      <c r="D343"/>
      <c r="E343"/>
      <c r="F343"/>
      <c r="G343"/>
      <c r="H343"/>
      <c r="I343"/>
      <c r="J343"/>
      <c r="K343"/>
      <c r="L343"/>
      <c r="M343"/>
      <c r="N343"/>
      <c r="O343"/>
      <c r="P343"/>
      <c r="Q343"/>
      <c r="R343"/>
      <c r="S343"/>
      <c r="T343"/>
      <c r="U343"/>
      <c r="V343"/>
      <c r="W343"/>
      <c r="X343"/>
      <c r="Y343"/>
      <c r="Z343"/>
    </row>
    <row r="344" spans="1:26" ht="18" x14ac:dyDescent="0.6">
      <c r="A344"/>
      <c r="B344"/>
      <c r="C344"/>
      <c r="D344"/>
      <c r="E344"/>
      <c r="F344"/>
      <c r="G344"/>
      <c r="H344"/>
      <c r="I344"/>
      <c r="J344"/>
      <c r="K344"/>
      <c r="L344"/>
      <c r="M344"/>
      <c r="N344"/>
      <c r="O344"/>
      <c r="P344"/>
      <c r="Q344"/>
      <c r="R344"/>
      <c r="S344"/>
      <c r="T344"/>
      <c r="U344"/>
      <c r="V344"/>
      <c r="W344"/>
      <c r="X344"/>
      <c r="Y344"/>
      <c r="Z344"/>
    </row>
    <row r="345" spans="1:26" ht="18" x14ac:dyDescent="0.6">
      <c r="A345"/>
      <c r="B345"/>
      <c r="C345"/>
      <c r="D345"/>
      <c r="E345"/>
      <c r="F345"/>
      <c r="G345"/>
      <c r="H345"/>
      <c r="I345"/>
      <c r="J345"/>
      <c r="K345"/>
      <c r="L345"/>
      <c r="M345"/>
      <c r="N345"/>
      <c r="O345"/>
      <c r="P345"/>
      <c r="Q345"/>
      <c r="R345"/>
      <c r="S345"/>
      <c r="T345"/>
      <c r="U345"/>
      <c r="V345"/>
      <c r="W345"/>
      <c r="X345"/>
      <c r="Y345"/>
      <c r="Z345"/>
    </row>
    <row r="346" spans="1:26" ht="18" x14ac:dyDescent="0.6">
      <c r="A346"/>
      <c r="B346"/>
      <c r="C346"/>
      <c r="D346"/>
      <c r="E346"/>
      <c r="F346"/>
      <c r="G346"/>
      <c r="H346"/>
      <c r="I346"/>
      <c r="J346"/>
      <c r="K346"/>
      <c r="L346"/>
      <c r="M346"/>
      <c r="N346"/>
      <c r="O346"/>
      <c r="P346"/>
      <c r="Q346"/>
      <c r="R346"/>
      <c r="S346"/>
      <c r="T346"/>
      <c r="U346"/>
      <c r="V346"/>
      <c r="W346"/>
      <c r="X346"/>
      <c r="Y346"/>
      <c r="Z346"/>
    </row>
    <row r="347" spans="1:26" ht="18" x14ac:dyDescent="0.6">
      <c r="A347"/>
      <c r="B347"/>
      <c r="C347"/>
      <c r="D347"/>
      <c r="E347"/>
      <c r="F347"/>
      <c r="G347"/>
      <c r="H347"/>
      <c r="I347"/>
      <c r="J347"/>
      <c r="K347"/>
      <c r="L347"/>
      <c r="M347"/>
      <c r="N347"/>
      <c r="O347"/>
      <c r="P347"/>
      <c r="Q347"/>
      <c r="R347"/>
      <c r="S347"/>
      <c r="T347"/>
      <c r="U347"/>
      <c r="V347"/>
      <c r="W347"/>
      <c r="X347"/>
      <c r="Y347"/>
      <c r="Z347"/>
    </row>
    <row r="348" spans="1:26" ht="18" x14ac:dyDescent="0.6">
      <c r="A348"/>
      <c r="B348"/>
      <c r="C348"/>
      <c r="D348"/>
      <c r="E348"/>
      <c r="F348"/>
      <c r="G348"/>
      <c r="H348"/>
      <c r="I348"/>
      <c r="J348"/>
      <c r="K348"/>
      <c r="L348"/>
      <c r="M348"/>
      <c r="N348"/>
      <c r="O348"/>
      <c r="P348"/>
      <c r="Q348"/>
      <c r="R348"/>
      <c r="S348"/>
      <c r="T348"/>
      <c r="U348"/>
      <c r="V348"/>
      <c r="W348"/>
      <c r="X348"/>
      <c r="Y348"/>
      <c r="Z348"/>
    </row>
    <row r="349" spans="1:26" ht="18" x14ac:dyDescent="0.6">
      <c r="A349"/>
      <c r="B349"/>
      <c r="C349"/>
      <c r="D349"/>
      <c r="E349"/>
      <c r="F349"/>
      <c r="G349"/>
      <c r="H349"/>
      <c r="I349"/>
      <c r="J349"/>
      <c r="K349"/>
      <c r="L349"/>
      <c r="M349"/>
      <c r="N349"/>
      <c r="O349"/>
      <c r="P349"/>
      <c r="Q349"/>
      <c r="R349"/>
      <c r="S349"/>
      <c r="T349"/>
      <c r="U349"/>
      <c r="V349"/>
      <c r="W349"/>
      <c r="X349"/>
      <c r="Y349"/>
      <c r="Z349"/>
    </row>
    <row r="350" spans="1:26" ht="18" x14ac:dyDescent="0.6">
      <c r="A350"/>
      <c r="B350"/>
      <c r="C350"/>
      <c r="D350"/>
      <c r="E350"/>
      <c r="F350"/>
      <c r="G350"/>
      <c r="H350"/>
      <c r="I350"/>
      <c r="J350"/>
      <c r="K350"/>
      <c r="L350"/>
      <c r="M350"/>
      <c r="N350"/>
      <c r="O350"/>
      <c r="P350"/>
      <c r="Q350"/>
      <c r="R350"/>
      <c r="S350"/>
      <c r="T350"/>
      <c r="U350"/>
      <c r="V350"/>
      <c r="W350"/>
      <c r="X350"/>
      <c r="Y350"/>
      <c r="Z350"/>
    </row>
    <row r="351" spans="1:26" ht="18" x14ac:dyDescent="0.6">
      <c r="A351"/>
      <c r="B351"/>
      <c r="C351"/>
      <c r="D351"/>
      <c r="E351"/>
      <c r="F351"/>
      <c r="G351"/>
      <c r="H351"/>
      <c r="I351"/>
      <c r="J351"/>
      <c r="K351"/>
      <c r="L351"/>
      <c r="M351"/>
      <c r="N351"/>
      <c r="O351"/>
      <c r="P351"/>
      <c r="Q351"/>
      <c r="R351"/>
      <c r="S351"/>
      <c r="T351"/>
      <c r="U351"/>
      <c r="V351"/>
      <c r="W351"/>
      <c r="X351"/>
      <c r="Y351"/>
      <c r="Z351"/>
    </row>
    <row r="352" spans="1:26" ht="18" x14ac:dyDescent="0.6">
      <c r="A352"/>
      <c r="B352"/>
      <c r="C352"/>
      <c r="D352"/>
      <c r="E352"/>
      <c r="F352"/>
      <c r="G352"/>
      <c r="H352"/>
      <c r="I352"/>
      <c r="J352"/>
      <c r="K352"/>
      <c r="L352"/>
      <c r="M352"/>
      <c r="N352"/>
      <c r="O352"/>
      <c r="P352"/>
      <c r="Q352"/>
      <c r="R352"/>
      <c r="S352"/>
      <c r="T352"/>
      <c r="U352"/>
      <c r="V352"/>
      <c r="W352"/>
      <c r="X352"/>
      <c r="Y352"/>
      <c r="Z352"/>
    </row>
    <row r="353" spans="1:26" ht="18" x14ac:dyDescent="0.6">
      <c r="A353"/>
      <c r="B353"/>
      <c r="C353"/>
      <c r="D353"/>
      <c r="E353"/>
      <c r="F353"/>
      <c r="G353"/>
      <c r="H353"/>
      <c r="I353"/>
      <c r="J353"/>
      <c r="K353"/>
      <c r="L353"/>
      <c r="M353"/>
      <c r="N353"/>
      <c r="O353"/>
      <c r="P353"/>
      <c r="Q353"/>
      <c r="R353"/>
      <c r="S353"/>
      <c r="T353"/>
      <c r="U353"/>
      <c r="V353"/>
      <c r="W353"/>
      <c r="X353"/>
      <c r="Y353"/>
      <c r="Z353"/>
    </row>
    <row r="354" spans="1:26" ht="18" x14ac:dyDescent="0.6">
      <c r="A354"/>
      <c r="B354"/>
      <c r="C354"/>
      <c r="D354"/>
      <c r="E354"/>
      <c r="F354"/>
      <c r="G354"/>
      <c r="H354"/>
      <c r="I354"/>
      <c r="J354"/>
      <c r="K354"/>
      <c r="L354"/>
      <c r="M354"/>
      <c r="N354"/>
      <c r="O354"/>
      <c r="P354"/>
      <c r="Q354"/>
      <c r="R354"/>
      <c r="S354"/>
      <c r="T354"/>
      <c r="U354"/>
      <c r="V354"/>
      <c r="W354"/>
      <c r="X354"/>
      <c r="Y354"/>
      <c r="Z354"/>
    </row>
    <row r="355" spans="1:26" ht="18" x14ac:dyDescent="0.6">
      <c r="A355"/>
      <c r="B355"/>
      <c r="C355"/>
      <c r="D355"/>
      <c r="E355"/>
      <c r="F355"/>
      <c r="G355"/>
      <c r="H355"/>
      <c r="I355"/>
      <c r="J355"/>
      <c r="K355"/>
      <c r="L355"/>
      <c r="M355"/>
      <c r="N355"/>
      <c r="O355"/>
      <c r="P355"/>
      <c r="Q355"/>
      <c r="R355"/>
      <c r="S355"/>
      <c r="T355"/>
      <c r="U355"/>
      <c r="V355"/>
      <c r="W355"/>
      <c r="X355"/>
      <c r="Y355"/>
      <c r="Z355"/>
    </row>
    <row r="356" spans="1:26" ht="18" x14ac:dyDescent="0.6">
      <c r="A356"/>
      <c r="B356"/>
      <c r="C356"/>
      <c r="D356"/>
      <c r="E356"/>
      <c r="F356"/>
      <c r="G356"/>
      <c r="H356"/>
      <c r="I356"/>
      <c r="J356"/>
      <c r="K356"/>
      <c r="L356"/>
      <c r="M356"/>
      <c r="N356"/>
      <c r="O356"/>
      <c r="P356"/>
      <c r="Q356"/>
      <c r="R356"/>
      <c r="S356"/>
      <c r="T356"/>
      <c r="U356"/>
      <c r="V356"/>
      <c r="W356"/>
      <c r="X356"/>
      <c r="Y356"/>
      <c r="Z356"/>
    </row>
    <row r="357" spans="1:26" ht="18" x14ac:dyDescent="0.6">
      <c r="A357"/>
      <c r="B357"/>
      <c r="C357"/>
      <c r="D357"/>
      <c r="E357"/>
      <c r="F357"/>
      <c r="G357"/>
      <c r="H357"/>
      <c r="I357"/>
      <c r="J357"/>
      <c r="K357"/>
      <c r="L357"/>
      <c r="M357"/>
      <c r="N357"/>
      <c r="O357"/>
      <c r="P357"/>
      <c r="Q357"/>
      <c r="R357"/>
      <c r="S357"/>
      <c r="T357"/>
      <c r="U357"/>
      <c r="V357"/>
      <c r="W357"/>
      <c r="X357"/>
      <c r="Y357"/>
      <c r="Z357"/>
    </row>
    <row r="358" spans="1:26" ht="18" x14ac:dyDescent="0.6">
      <c r="A358"/>
      <c r="B358"/>
      <c r="C358"/>
      <c r="D358"/>
      <c r="E358"/>
      <c r="F358"/>
      <c r="G358"/>
      <c r="H358"/>
      <c r="I358"/>
      <c r="J358"/>
      <c r="K358"/>
      <c r="L358"/>
      <c r="M358"/>
      <c r="N358"/>
      <c r="O358"/>
      <c r="P358"/>
      <c r="Q358"/>
      <c r="R358"/>
      <c r="S358"/>
      <c r="T358"/>
      <c r="U358"/>
      <c r="V358"/>
      <c r="W358"/>
      <c r="X358"/>
      <c r="Y358"/>
      <c r="Z358"/>
    </row>
    <row r="359" spans="1:26" ht="18" x14ac:dyDescent="0.6">
      <c r="A359"/>
      <c r="B359"/>
      <c r="C359"/>
      <c r="D359"/>
      <c r="E359"/>
      <c r="F359"/>
      <c r="G359"/>
      <c r="H359"/>
      <c r="I359"/>
      <c r="J359"/>
      <c r="K359"/>
      <c r="L359"/>
      <c r="M359"/>
      <c r="N359"/>
      <c r="O359"/>
      <c r="P359"/>
      <c r="Q359"/>
      <c r="R359"/>
      <c r="S359"/>
      <c r="T359"/>
      <c r="U359"/>
      <c r="V359"/>
      <c r="W359"/>
      <c r="X359"/>
      <c r="Y359"/>
      <c r="Z359"/>
    </row>
    <row r="360" spans="1:26" ht="18" x14ac:dyDescent="0.6">
      <c r="A360"/>
      <c r="B360"/>
      <c r="C360"/>
      <c r="D360"/>
      <c r="E360"/>
      <c r="F360"/>
      <c r="G360"/>
      <c r="H360"/>
      <c r="I360"/>
      <c r="J360"/>
      <c r="K360"/>
      <c r="L360"/>
      <c r="M360"/>
      <c r="N360"/>
      <c r="O360"/>
      <c r="P360"/>
      <c r="Q360"/>
      <c r="R360"/>
      <c r="S360"/>
      <c r="T360"/>
      <c r="U360"/>
      <c r="V360"/>
      <c r="W360"/>
      <c r="X360"/>
      <c r="Y360"/>
      <c r="Z360"/>
    </row>
    <row r="361" spans="1:26" ht="18" x14ac:dyDescent="0.6">
      <c r="A361"/>
      <c r="B361"/>
      <c r="C361"/>
      <c r="D361"/>
      <c r="E361"/>
      <c r="F361"/>
      <c r="G361"/>
      <c r="H361"/>
      <c r="I361"/>
      <c r="J361"/>
      <c r="K361"/>
      <c r="L361"/>
      <c r="M361"/>
      <c r="N361"/>
      <c r="O361"/>
      <c r="P361"/>
      <c r="Q361"/>
      <c r="R361"/>
      <c r="S361"/>
      <c r="T361"/>
      <c r="U361"/>
      <c r="V361"/>
      <c r="W361"/>
      <c r="X361"/>
      <c r="Y361"/>
      <c r="Z361"/>
    </row>
    <row r="362" spans="1:26" ht="18" x14ac:dyDescent="0.6">
      <c r="A362"/>
      <c r="B362"/>
      <c r="C362"/>
      <c r="D362"/>
      <c r="E362"/>
      <c r="F362"/>
      <c r="G362"/>
      <c r="H362"/>
      <c r="I362"/>
      <c r="J362"/>
      <c r="K362"/>
      <c r="L362"/>
      <c r="M362"/>
      <c r="N362"/>
      <c r="O362"/>
      <c r="P362"/>
      <c r="Q362"/>
      <c r="R362"/>
      <c r="S362"/>
      <c r="T362"/>
      <c r="U362"/>
      <c r="V362"/>
      <c r="W362"/>
      <c r="X362"/>
      <c r="Y362"/>
      <c r="Z362"/>
    </row>
    <row r="363" spans="1:26" ht="18" x14ac:dyDescent="0.6">
      <c r="A363"/>
      <c r="B363"/>
      <c r="C363"/>
      <c r="D363"/>
      <c r="E363"/>
      <c r="F363"/>
      <c r="G363"/>
      <c r="H363"/>
      <c r="I363"/>
      <c r="J363"/>
      <c r="K363"/>
      <c r="L363"/>
      <c r="M363"/>
      <c r="N363"/>
      <c r="O363"/>
      <c r="P363"/>
      <c r="Q363"/>
      <c r="R363"/>
      <c r="S363"/>
      <c r="T363"/>
      <c r="U363"/>
      <c r="V363"/>
      <c r="W363"/>
      <c r="X363"/>
      <c r="Y363"/>
      <c r="Z363"/>
    </row>
    <row r="364" spans="1:26" ht="18" x14ac:dyDescent="0.6">
      <c r="A364"/>
      <c r="B364"/>
      <c r="C364"/>
      <c r="D364"/>
      <c r="E364"/>
      <c r="F364"/>
      <c r="G364"/>
      <c r="H364"/>
      <c r="I364"/>
      <c r="J364"/>
      <c r="K364"/>
      <c r="L364"/>
      <c r="M364"/>
      <c r="N364"/>
      <c r="O364"/>
      <c r="P364"/>
      <c r="Q364"/>
      <c r="R364"/>
      <c r="S364"/>
      <c r="T364"/>
      <c r="U364"/>
      <c r="V364"/>
      <c r="W364"/>
      <c r="X364"/>
      <c r="Y364"/>
      <c r="Z364"/>
    </row>
    <row r="365" spans="1:26" ht="18" x14ac:dyDescent="0.6">
      <c r="A365"/>
      <c r="B365"/>
      <c r="C365"/>
      <c r="D365"/>
      <c r="E365"/>
      <c r="F365"/>
      <c r="G365"/>
      <c r="H365"/>
      <c r="I365"/>
      <c r="J365"/>
      <c r="K365"/>
      <c r="L365"/>
      <c r="M365"/>
      <c r="N365"/>
      <c r="O365"/>
      <c r="P365"/>
      <c r="Q365"/>
      <c r="R365"/>
      <c r="S365"/>
      <c r="T365"/>
      <c r="U365"/>
      <c r="V365"/>
      <c r="W365"/>
      <c r="X365"/>
      <c r="Y365"/>
      <c r="Z365"/>
    </row>
    <row r="366" spans="1:26" ht="18" x14ac:dyDescent="0.6">
      <c r="A366"/>
      <c r="B366"/>
      <c r="C366"/>
      <c r="D366"/>
      <c r="E366"/>
      <c r="F366"/>
      <c r="G366"/>
      <c r="H366"/>
      <c r="I366"/>
      <c r="J366"/>
      <c r="K366"/>
      <c r="L366"/>
      <c r="M366"/>
      <c r="N366"/>
      <c r="O366"/>
      <c r="P366"/>
      <c r="Q366"/>
      <c r="R366"/>
      <c r="S366"/>
      <c r="T366"/>
      <c r="U366"/>
      <c r="V366"/>
      <c r="W366"/>
      <c r="X366"/>
      <c r="Y366"/>
      <c r="Z366"/>
    </row>
    <row r="367" spans="1:26" ht="18" x14ac:dyDescent="0.6">
      <c r="A367"/>
      <c r="B367"/>
      <c r="C367"/>
      <c r="D367"/>
      <c r="E367"/>
      <c r="F367"/>
      <c r="G367"/>
      <c r="H367"/>
      <c r="I367"/>
      <c r="J367"/>
      <c r="K367"/>
      <c r="L367"/>
      <c r="M367"/>
      <c r="N367"/>
      <c r="O367"/>
      <c r="P367"/>
      <c r="Q367"/>
      <c r="R367"/>
      <c r="S367"/>
      <c r="T367"/>
      <c r="U367"/>
      <c r="V367"/>
      <c r="W367"/>
      <c r="X367"/>
      <c r="Y367"/>
      <c r="Z367"/>
    </row>
    <row r="368" spans="1:26" ht="18" x14ac:dyDescent="0.6">
      <c r="A368"/>
      <c r="B368"/>
      <c r="C368"/>
      <c r="D368"/>
      <c r="E368"/>
      <c r="F368"/>
      <c r="G368"/>
      <c r="H368"/>
      <c r="I368"/>
      <c r="J368"/>
      <c r="K368"/>
      <c r="L368"/>
      <c r="M368"/>
      <c r="N368"/>
      <c r="O368"/>
      <c r="P368"/>
      <c r="Q368"/>
      <c r="R368"/>
      <c r="S368"/>
      <c r="T368"/>
      <c r="U368"/>
      <c r="V368"/>
      <c r="W368"/>
      <c r="X368"/>
      <c r="Y368"/>
      <c r="Z368"/>
    </row>
    <row r="369" spans="1:26" ht="18" x14ac:dyDescent="0.6">
      <c r="A369"/>
      <c r="B369"/>
      <c r="C369"/>
      <c r="D369"/>
      <c r="E369"/>
      <c r="F369"/>
      <c r="G369"/>
      <c r="H369"/>
      <c r="I369"/>
      <c r="J369"/>
      <c r="K369"/>
      <c r="L369"/>
      <c r="M369"/>
      <c r="N369"/>
      <c r="O369"/>
      <c r="P369"/>
      <c r="Q369"/>
      <c r="R369"/>
      <c r="S369"/>
      <c r="T369"/>
      <c r="U369"/>
      <c r="V369"/>
      <c r="W369"/>
      <c r="X369"/>
      <c r="Y369"/>
      <c r="Z369"/>
    </row>
    <row r="370" spans="1:26" ht="18" x14ac:dyDescent="0.6">
      <c r="A370"/>
      <c r="B370"/>
      <c r="C370"/>
      <c r="D370"/>
      <c r="E370"/>
      <c r="F370"/>
      <c r="G370"/>
      <c r="H370"/>
      <c r="I370"/>
      <c r="J370"/>
      <c r="K370"/>
      <c r="L370"/>
      <c r="M370"/>
      <c r="N370"/>
      <c r="O370"/>
      <c r="P370"/>
      <c r="Q370"/>
      <c r="R370"/>
      <c r="S370"/>
      <c r="T370"/>
      <c r="U370"/>
      <c r="V370"/>
      <c r="W370"/>
      <c r="X370"/>
      <c r="Y370"/>
      <c r="Z370"/>
    </row>
    <row r="371" spans="1:26" ht="18" x14ac:dyDescent="0.6">
      <c r="A371"/>
      <c r="B371"/>
      <c r="C371"/>
      <c r="D371"/>
      <c r="E371"/>
      <c r="F371"/>
      <c r="G371"/>
      <c r="H371"/>
      <c r="I371"/>
      <c r="J371"/>
      <c r="K371"/>
      <c r="L371"/>
      <c r="M371"/>
      <c r="N371"/>
      <c r="O371"/>
      <c r="P371"/>
      <c r="Q371"/>
      <c r="R371"/>
      <c r="S371"/>
      <c r="T371"/>
      <c r="U371"/>
      <c r="V371"/>
      <c r="W371"/>
      <c r="X371"/>
      <c r="Y371"/>
      <c r="Z371"/>
    </row>
    <row r="372" spans="1:26" ht="18" x14ac:dyDescent="0.6">
      <c r="A372"/>
      <c r="B372"/>
      <c r="C372"/>
      <c r="D372"/>
      <c r="E372"/>
      <c r="F372"/>
      <c r="G372"/>
      <c r="H372"/>
      <c r="I372"/>
      <c r="J372"/>
      <c r="K372"/>
      <c r="L372"/>
      <c r="M372"/>
      <c r="N372"/>
      <c r="O372"/>
      <c r="P372"/>
      <c r="Q372"/>
      <c r="R372"/>
      <c r="S372"/>
      <c r="T372"/>
      <c r="U372"/>
      <c r="V372"/>
      <c r="W372"/>
      <c r="X372"/>
      <c r="Y372"/>
      <c r="Z372"/>
    </row>
    <row r="373" spans="1:26" ht="18" x14ac:dyDescent="0.6">
      <c r="A373"/>
      <c r="B373"/>
      <c r="C373"/>
      <c r="D373"/>
      <c r="E373"/>
      <c r="F373"/>
      <c r="G373"/>
      <c r="H373"/>
      <c r="I373"/>
      <c r="J373"/>
      <c r="K373"/>
      <c r="L373"/>
      <c r="M373"/>
      <c r="N373"/>
      <c r="O373"/>
      <c r="P373"/>
      <c r="Q373"/>
      <c r="R373"/>
      <c r="S373"/>
      <c r="T373"/>
      <c r="U373"/>
      <c r="V373"/>
      <c r="W373"/>
      <c r="X373"/>
      <c r="Y373"/>
      <c r="Z373"/>
    </row>
    <row r="374" spans="1:26" ht="18" x14ac:dyDescent="0.6">
      <c r="A374"/>
      <c r="B374"/>
      <c r="C374"/>
      <c r="D374"/>
      <c r="E374"/>
      <c r="F374"/>
      <c r="G374"/>
      <c r="H374"/>
      <c r="I374"/>
      <c r="J374"/>
      <c r="K374"/>
      <c r="L374"/>
      <c r="M374"/>
      <c r="N374"/>
      <c r="O374"/>
      <c r="P374"/>
      <c r="Q374"/>
      <c r="R374"/>
      <c r="S374"/>
      <c r="T374"/>
      <c r="U374"/>
      <c r="V374"/>
      <c r="W374"/>
      <c r="X374"/>
      <c r="Y374"/>
      <c r="Z374"/>
    </row>
    <row r="375" spans="1:26" ht="18" x14ac:dyDescent="0.6">
      <c r="A375"/>
      <c r="B375"/>
      <c r="C375"/>
      <c r="D375"/>
      <c r="E375"/>
      <c r="F375"/>
      <c r="G375"/>
      <c r="H375"/>
      <c r="I375"/>
      <c r="J375"/>
      <c r="K375"/>
      <c r="L375"/>
      <c r="M375"/>
      <c r="N375"/>
      <c r="O375"/>
      <c r="P375"/>
      <c r="Q375"/>
      <c r="R375"/>
      <c r="S375"/>
      <c r="T375"/>
      <c r="U375"/>
      <c r="V375"/>
      <c r="W375"/>
      <c r="X375"/>
      <c r="Y375"/>
      <c r="Z375"/>
    </row>
    <row r="376" spans="1:26" ht="18" x14ac:dyDescent="0.6">
      <c r="A376"/>
      <c r="B376"/>
      <c r="C376"/>
      <c r="D376"/>
      <c r="E376"/>
      <c r="F376"/>
      <c r="G376"/>
      <c r="H376"/>
      <c r="I376"/>
      <c r="J376"/>
      <c r="K376"/>
      <c r="L376"/>
      <c r="M376"/>
      <c r="N376"/>
      <c r="O376"/>
      <c r="P376"/>
      <c r="Q376"/>
      <c r="R376"/>
      <c r="S376"/>
      <c r="T376"/>
      <c r="U376"/>
      <c r="V376"/>
      <c r="W376"/>
      <c r="X376"/>
      <c r="Y376"/>
      <c r="Z376"/>
    </row>
    <row r="377" spans="1:26" ht="18" x14ac:dyDescent="0.6">
      <c r="A377"/>
      <c r="B377"/>
      <c r="C377"/>
      <c r="D377"/>
      <c r="E377"/>
      <c r="F377"/>
      <c r="G377"/>
      <c r="H377"/>
      <c r="I377"/>
      <c r="J377"/>
      <c r="K377"/>
      <c r="L377"/>
      <c r="M377"/>
      <c r="N377"/>
      <c r="O377"/>
      <c r="P377"/>
      <c r="Q377"/>
      <c r="R377"/>
      <c r="S377"/>
      <c r="T377"/>
      <c r="U377"/>
      <c r="V377"/>
      <c r="W377"/>
      <c r="X377"/>
      <c r="Y377"/>
      <c r="Z377"/>
    </row>
    <row r="378" spans="1:26" ht="18" x14ac:dyDescent="0.6">
      <c r="A378"/>
      <c r="B378"/>
      <c r="C378"/>
      <c r="D378"/>
      <c r="E378"/>
      <c r="F378"/>
      <c r="G378"/>
      <c r="H378"/>
      <c r="I378"/>
      <c r="J378"/>
      <c r="K378"/>
      <c r="L378"/>
      <c r="M378"/>
      <c r="N378"/>
      <c r="O378"/>
      <c r="P378"/>
      <c r="Q378"/>
      <c r="R378"/>
      <c r="S378"/>
      <c r="T378"/>
      <c r="U378"/>
      <c r="V378"/>
      <c r="W378"/>
      <c r="X378"/>
      <c r="Y378"/>
      <c r="Z378"/>
    </row>
    <row r="379" spans="1:26" ht="18" x14ac:dyDescent="0.6">
      <c r="A379"/>
      <c r="B379"/>
      <c r="C379"/>
      <c r="D379"/>
      <c r="E379"/>
      <c r="F379"/>
      <c r="G379"/>
      <c r="H379"/>
      <c r="I379"/>
      <c r="J379"/>
      <c r="K379"/>
      <c r="L379"/>
      <c r="M379"/>
      <c r="N379"/>
      <c r="O379"/>
      <c r="P379"/>
      <c r="Q379"/>
      <c r="R379"/>
      <c r="S379"/>
      <c r="T379"/>
      <c r="U379"/>
      <c r="V379"/>
      <c r="W379"/>
      <c r="X379"/>
      <c r="Y379"/>
      <c r="Z379"/>
    </row>
    <row r="380" spans="1:26" ht="18" x14ac:dyDescent="0.6">
      <c r="A380"/>
      <c r="B380"/>
      <c r="C380"/>
      <c r="D380"/>
      <c r="E380"/>
      <c r="F380"/>
      <c r="G380"/>
      <c r="H380"/>
      <c r="I380"/>
      <c r="J380"/>
      <c r="K380"/>
      <c r="L380"/>
      <c r="M380"/>
      <c r="N380"/>
      <c r="O380"/>
      <c r="P380"/>
      <c r="Q380"/>
      <c r="R380"/>
      <c r="S380"/>
      <c r="T380"/>
      <c r="U380"/>
      <c r="V380"/>
      <c r="W380"/>
      <c r="X380"/>
      <c r="Y380"/>
      <c r="Z380"/>
    </row>
    <row r="381" spans="1:26" ht="18" x14ac:dyDescent="0.6">
      <c r="A381"/>
      <c r="B381"/>
      <c r="C381"/>
      <c r="D381"/>
      <c r="E381"/>
      <c r="F381"/>
      <c r="G381"/>
      <c r="H381"/>
      <c r="I381"/>
      <c r="J381"/>
      <c r="K381"/>
      <c r="L381"/>
      <c r="M381"/>
      <c r="N381"/>
      <c r="O381"/>
      <c r="P381"/>
      <c r="Q381"/>
      <c r="R381"/>
      <c r="S381"/>
      <c r="T381"/>
      <c r="U381"/>
      <c r="V381"/>
      <c r="W381"/>
      <c r="X381"/>
      <c r="Y381"/>
      <c r="Z381"/>
    </row>
    <row r="382" spans="1:26" ht="18" x14ac:dyDescent="0.6">
      <c r="A382"/>
      <c r="B382"/>
      <c r="C382"/>
      <c r="D382"/>
      <c r="E382"/>
      <c r="F382"/>
      <c r="G382"/>
      <c r="H382"/>
      <c r="I382"/>
      <c r="J382"/>
      <c r="K382"/>
      <c r="L382"/>
      <c r="M382"/>
      <c r="N382"/>
      <c r="O382"/>
      <c r="P382"/>
      <c r="Q382"/>
      <c r="R382"/>
      <c r="S382"/>
      <c r="T382"/>
      <c r="U382"/>
      <c r="V382"/>
      <c r="W382"/>
      <c r="X382"/>
      <c r="Y382"/>
      <c r="Z382"/>
    </row>
    <row r="383" spans="1:26" ht="18" x14ac:dyDescent="0.6">
      <c r="A383"/>
      <c r="B383"/>
      <c r="C383"/>
      <c r="D383"/>
      <c r="E383"/>
      <c r="F383"/>
      <c r="G383"/>
      <c r="H383"/>
      <c r="I383"/>
      <c r="J383"/>
      <c r="K383"/>
      <c r="L383"/>
      <c r="M383"/>
      <c r="N383"/>
      <c r="O383"/>
      <c r="P383"/>
      <c r="Q383"/>
      <c r="R383"/>
      <c r="S383"/>
      <c r="T383"/>
      <c r="U383"/>
      <c r="V383"/>
      <c r="W383"/>
      <c r="X383"/>
      <c r="Y383"/>
      <c r="Z383"/>
    </row>
    <row r="384" spans="1:26" ht="18" x14ac:dyDescent="0.6">
      <c r="A384"/>
      <c r="B384"/>
      <c r="C384"/>
      <c r="D384"/>
      <c r="E384"/>
      <c r="F384"/>
      <c r="G384"/>
      <c r="H384"/>
      <c r="I384"/>
      <c r="J384"/>
      <c r="K384"/>
      <c r="L384"/>
      <c r="M384"/>
      <c r="N384"/>
      <c r="O384"/>
      <c r="P384"/>
      <c r="Q384"/>
      <c r="R384"/>
      <c r="S384"/>
      <c r="T384"/>
      <c r="U384"/>
      <c r="V384"/>
      <c r="W384"/>
      <c r="X384"/>
      <c r="Y384"/>
      <c r="Z384"/>
    </row>
    <row r="385" spans="1:26" ht="18" x14ac:dyDescent="0.6">
      <c r="A385"/>
      <c r="B385"/>
      <c r="C385"/>
      <c r="D385"/>
      <c r="E385"/>
      <c r="F385"/>
      <c r="G385"/>
      <c r="H385"/>
      <c r="I385"/>
      <c r="J385"/>
      <c r="K385"/>
      <c r="L385"/>
      <c r="M385"/>
      <c r="N385"/>
      <c r="O385"/>
      <c r="P385"/>
      <c r="Q385"/>
      <c r="R385"/>
      <c r="S385"/>
      <c r="T385"/>
      <c r="U385"/>
      <c r="V385"/>
      <c r="W385"/>
      <c r="X385"/>
      <c r="Y385"/>
      <c r="Z385"/>
    </row>
    <row r="386" spans="1:26" ht="18" x14ac:dyDescent="0.6">
      <c r="A386"/>
      <c r="B386"/>
      <c r="C386"/>
      <c r="D386"/>
      <c r="E386"/>
      <c r="F386"/>
      <c r="G386"/>
      <c r="H386"/>
      <c r="I386"/>
      <c r="J386"/>
      <c r="K386"/>
      <c r="L386"/>
      <c r="M386"/>
      <c r="N386"/>
      <c r="O386"/>
      <c r="P386"/>
      <c r="Q386"/>
      <c r="R386"/>
      <c r="S386"/>
      <c r="T386"/>
      <c r="U386"/>
      <c r="V386"/>
      <c r="W386"/>
      <c r="X386"/>
      <c r="Y386"/>
      <c r="Z386"/>
    </row>
    <row r="387" spans="1:26" ht="18" x14ac:dyDescent="0.6">
      <c r="A387"/>
      <c r="B387"/>
      <c r="C387"/>
      <c r="D387"/>
      <c r="E387"/>
      <c r="F387"/>
      <c r="G387"/>
      <c r="H387"/>
      <c r="I387"/>
      <c r="J387"/>
      <c r="K387"/>
      <c r="L387"/>
      <c r="M387"/>
      <c r="N387"/>
      <c r="O387"/>
      <c r="P387"/>
      <c r="Q387"/>
      <c r="R387"/>
      <c r="S387"/>
      <c r="T387"/>
      <c r="U387"/>
      <c r="V387"/>
      <c r="W387"/>
      <c r="X387"/>
      <c r="Y387"/>
      <c r="Z387"/>
    </row>
    <row r="388" spans="1:26" ht="18" x14ac:dyDescent="0.6">
      <c r="A388"/>
      <c r="B388"/>
      <c r="C388"/>
      <c r="D388"/>
      <c r="E388"/>
      <c r="F388"/>
      <c r="G388"/>
      <c r="H388"/>
      <c r="I388"/>
      <c r="J388"/>
      <c r="K388"/>
      <c r="L388"/>
      <c r="M388"/>
      <c r="N388"/>
      <c r="O388"/>
      <c r="P388"/>
      <c r="Q388"/>
      <c r="R388"/>
      <c r="S388"/>
      <c r="T388"/>
      <c r="U388"/>
      <c r="V388"/>
      <c r="W388"/>
      <c r="X388"/>
      <c r="Y388"/>
      <c r="Z388"/>
    </row>
    <row r="389" spans="1:26" ht="18" x14ac:dyDescent="0.6">
      <c r="A389"/>
      <c r="B389"/>
      <c r="C389"/>
      <c r="D389"/>
      <c r="E389"/>
      <c r="F389"/>
      <c r="G389"/>
      <c r="H389"/>
      <c r="I389"/>
      <c r="J389"/>
      <c r="K389"/>
      <c r="L389"/>
      <c r="M389"/>
      <c r="N389"/>
      <c r="O389"/>
      <c r="P389"/>
      <c r="Q389"/>
      <c r="R389"/>
      <c r="S389"/>
      <c r="T389"/>
      <c r="U389"/>
      <c r="V389"/>
      <c r="W389"/>
      <c r="X389"/>
      <c r="Y389"/>
      <c r="Z389"/>
    </row>
    <row r="390" spans="1:26" ht="18" x14ac:dyDescent="0.6">
      <c r="A390"/>
      <c r="B390"/>
      <c r="C390"/>
      <c r="D390"/>
      <c r="E390"/>
      <c r="F390"/>
      <c r="G390"/>
      <c r="H390"/>
      <c r="I390"/>
      <c r="J390"/>
      <c r="K390"/>
      <c r="L390"/>
      <c r="M390"/>
      <c r="N390"/>
      <c r="O390"/>
      <c r="P390"/>
      <c r="Q390"/>
      <c r="R390"/>
      <c r="S390"/>
      <c r="T390"/>
      <c r="U390"/>
      <c r="V390"/>
      <c r="W390"/>
      <c r="X390"/>
      <c r="Y390"/>
      <c r="Z390"/>
    </row>
    <row r="391" spans="1:26" ht="18" x14ac:dyDescent="0.6">
      <c r="A391"/>
      <c r="B391"/>
      <c r="C391"/>
      <c r="D391"/>
      <c r="E391"/>
      <c r="F391"/>
      <c r="G391"/>
      <c r="H391"/>
      <c r="I391"/>
      <c r="J391"/>
      <c r="K391"/>
      <c r="L391"/>
      <c r="M391"/>
      <c r="N391"/>
      <c r="O391"/>
      <c r="P391"/>
      <c r="Q391"/>
      <c r="R391"/>
      <c r="S391"/>
      <c r="T391"/>
      <c r="U391"/>
      <c r="V391"/>
      <c r="W391"/>
      <c r="X391"/>
      <c r="Y391"/>
      <c r="Z391"/>
    </row>
    <row r="392" spans="1:26" ht="18" x14ac:dyDescent="0.6">
      <c r="A392"/>
      <c r="B392"/>
      <c r="C392"/>
      <c r="D392"/>
      <c r="E392"/>
      <c r="F392"/>
      <c r="G392"/>
      <c r="H392"/>
      <c r="I392"/>
      <c r="J392"/>
      <c r="K392"/>
      <c r="L392"/>
      <c r="M392"/>
      <c r="N392"/>
      <c r="O392"/>
      <c r="P392"/>
      <c r="Q392"/>
      <c r="R392"/>
      <c r="S392"/>
      <c r="T392"/>
      <c r="U392"/>
      <c r="V392"/>
      <c r="W392"/>
      <c r="X392"/>
      <c r="Y392"/>
      <c r="Z392"/>
    </row>
    <row r="393" spans="1:26" ht="18" x14ac:dyDescent="0.6">
      <c r="A393"/>
      <c r="B393"/>
      <c r="C393"/>
      <c r="D393"/>
      <c r="E393"/>
      <c r="F393"/>
      <c r="G393"/>
      <c r="H393"/>
      <c r="I393"/>
      <c r="J393"/>
      <c r="K393"/>
      <c r="L393"/>
      <c r="M393"/>
      <c r="N393"/>
      <c r="O393"/>
      <c r="P393"/>
      <c r="Q393"/>
      <c r="R393"/>
      <c r="S393"/>
      <c r="T393"/>
      <c r="U393"/>
      <c r="V393"/>
      <c r="W393"/>
      <c r="X393"/>
      <c r="Y393"/>
      <c r="Z393"/>
    </row>
    <row r="394" spans="1:26" ht="18" x14ac:dyDescent="0.6">
      <c r="A394"/>
      <c r="B394"/>
      <c r="C394"/>
      <c r="D394"/>
      <c r="E394"/>
      <c r="F394"/>
      <c r="G394"/>
      <c r="H394"/>
      <c r="I394"/>
      <c r="J394"/>
      <c r="K394"/>
      <c r="L394"/>
      <c r="M394"/>
      <c r="N394"/>
      <c r="O394"/>
      <c r="U394"/>
      <c r="V394"/>
      <c r="W394"/>
      <c r="X394"/>
    </row>
    <row r="395" spans="1:26" ht="18" x14ac:dyDescent="0.6">
      <c r="A395"/>
      <c r="B395"/>
      <c r="C395"/>
      <c r="D395"/>
      <c r="E395"/>
      <c r="F395"/>
      <c r="G395"/>
      <c r="H395"/>
      <c r="I395"/>
      <c r="J395"/>
      <c r="K395"/>
      <c r="L395"/>
      <c r="M395"/>
      <c r="N395"/>
      <c r="O395"/>
      <c r="U395"/>
      <c r="V395"/>
      <c r="W395"/>
      <c r="X395"/>
    </row>
    <row r="396" spans="1:26" ht="18" x14ac:dyDescent="0.6">
      <c r="A396"/>
      <c r="B396"/>
      <c r="C396"/>
      <c r="D396"/>
      <c r="E396"/>
      <c r="F396"/>
      <c r="G396"/>
      <c r="H396"/>
      <c r="I396"/>
      <c r="J396"/>
      <c r="K396"/>
      <c r="L396"/>
      <c r="M396"/>
      <c r="N396"/>
      <c r="O396"/>
      <c r="U396"/>
      <c r="V396"/>
      <c r="W396"/>
      <c r="X396"/>
    </row>
    <row r="397" spans="1:26" ht="18" x14ac:dyDescent="0.6">
      <c r="A397"/>
      <c r="B397"/>
      <c r="C397"/>
      <c r="D397"/>
      <c r="E397"/>
      <c r="F397"/>
      <c r="G397"/>
      <c r="H397"/>
      <c r="I397"/>
      <c r="J397"/>
      <c r="K397"/>
      <c r="L397"/>
      <c r="M397"/>
      <c r="N397"/>
      <c r="O397"/>
      <c r="U397"/>
      <c r="V397"/>
      <c r="W397"/>
      <c r="X397"/>
    </row>
    <row r="398" spans="1:26" ht="18" x14ac:dyDescent="0.6">
      <c r="A398"/>
      <c r="B398"/>
      <c r="C398"/>
      <c r="D398"/>
      <c r="E398"/>
      <c r="F398"/>
      <c r="G398"/>
      <c r="H398"/>
      <c r="I398"/>
      <c r="J398"/>
      <c r="K398"/>
      <c r="L398"/>
      <c r="M398"/>
      <c r="N398"/>
      <c r="O398"/>
      <c r="U398"/>
      <c r="V398"/>
      <c r="W398"/>
      <c r="X398"/>
    </row>
    <row r="399" spans="1:26" ht="18" x14ac:dyDescent="0.6">
      <c r="A399"/>
      <c r="B399"/>
      <c r="C399"/>
      <c r="D399"/>
      <c r="E399"/>
      <c r="F399"/>
      <c r="G399"/>
      <c r="H399"/>
      <c r="I399"/>
      <c r="J399"/>
      <c r="K399"/>
      <c r="L399"/>
      <c r="M399"/>
      <c r="N399"/>
      <c r="O399"/>
      <c r="U399"/>
      <c r="V399"/>
      <c r="W399"/>
      <c r="X399"/>
    </row>
    <row r="400" spans="1:26" ht="18" x14ac:dyDescent="0.6">
      <c r="A400"/>
      <c r="B400"/>
      <c r="C400"/>
      <c r="D400"/>
      <c r="E400"/>
      <c r="F400"/>
      <c r="G400"/>
      <c r="H400"/>
      <c r="I400"/>
      <c r="J400"/>
      <c r="K400"/>
      <c r="L400"/>
      <c r="M400"/>
      <c r="N400"/>
      <c r="O400"/>
      <c r="U400"/>
      <c r="V400"/>
      <c r="W400"/>
      <c r="X400"/>
    </row>
    <row r="401" spans="1:24" ht="18" x14ac:dyDescent="0.6">
      <c r="A401"/>
      <c r="B401"/>
      <c r="C401"/>
      <c r="D401"/>
      <c r="E401"/>
      <c r="F401"/>
      <c r="G401"/>
      <c r="H401"/>
      <c r="I401"/>
      <c r="J401"/>
      <c r="K401"/>
      <c r="L401"/>
      <c r="M401"/>
      <c r="N401"/>
      <c r="O401"/>
      <c r="U401"/>
      <c r="V401"/>
      <c r="W401"/>
      <c r="X401"/>
    </row>
    <row r="402" spans="1:24" ht="18" x14ac:dyDescent="0.6">
      <c r="A402"/>
      <c r="B402"/>
      <c r="C402"/>
      <c r="D402"/>
      <c r="E402"/>
      <c r="F402"/>
      <c r="G402"/>
      <c r="H402"/>
      <c r="I402"/>
      <c r="J402"/>
      <c r="K402"/>
      <c r="L402"/>
      <c r="M402"/>
      <c r="N402"/>
      <c r="O402"/>
      <c r="U402"/>
      <c r="V402"/>
      <c r="W402"/>
      <c r="X402"/>
    </row>
    <row r="403" spans="1:24" ht="18" x14ac:dyDescent="0.6">
      <c r="A403"/>
      <c r="B403"/>
      <c r="C403"/>
      <c r="D403"/>
      <c r="E403"/>
      <c r="F403"/>
      <c r="G403"/>
      <c r="H403"/>
      <c r="I403"/>
      <c r="J403"/>
      <c r="K403"/>
      <c r="L403"/>
      <c r="M403"/>
      <c r="N403"/>
      <c r="O403"/>
      <c r="U403"/>
      <c r="V403"/>
      <c r="W403"/>
      <c r="X403"/>
    </row>
    <row r="404" spans="1:24" ht="18" x14ac:dyDescent="0.6">
      <c r="A404"/>
      <c r="B404"/>
      <c r="C404"/>
      <c r="D404"/>
      <c r="E404"/>
      <c r="F404"/>
      <c r="G404"/>
      <c r="H404"/>
      <c r="I404"/>
      <c r="J404"/>
      <c r="K404"/>
      <c r="L404"/>
      <c r="M404"/>
      <c r="N404"/>
      <c r="O404"/>
      <c r="U404"/>
      <c r="V404"/>
      <c r="W404"/>
      <c r="X404"/>
    </row>
    <row r="405" spans="1:24" ht="18" x14ac:dyDescent="0.6">
      <c r="A405"/>
      <c r="B405"/>
      <c r="C405"/>
      <c r="D405"/>
      <c r="E405"/>
      <c r="F405"/>
      <c r="G405"/>
      <c r="H405"/>
      <c r="I405"/>
      <c r="J405"/>
      <c r="K405"/>
      <c r="L405"/>
      <c r="M405"/>
      <c r="N405"/>
      <c r="O405"/>
      <c r="U405"/>
      <c r="V405"/>
      <c r="W405"/>
      <c r="X405"/>
    </row>
    <row r="406" spans="1:24" ht="18" x14ac:dyDescent="0.6">
      <c r="A406"/>
      <c r="B406"/>
      <c r="C406"/>
      <c r="D406"/>
      <c r="E406"/>
      <c r="F406"/>
      <c r="G406"/>
      <c r="H406"/>
      <c r="I406"/>
      <c r="J406"/>
      <c r="K406"/>
      <c r="L406"/>
      <c r="M406"/>
      <c r="N406"/>
      <c r="O406"/>
      <c r="U406"/>
      <c r="V406"/>
      <c r="W406"/>
      <c r="X406"/>
    </row>
    <row r="407" spans="1:24" ht="18" x14ac:dyDescent="0.6">
      <c r="A407"/>
      <c r="B407"/>
      <c r="C407"/>
      <c r="D407"/>
      <c r="E407"/>
      <c r="F407"/>
      <c r="G407"/>
      <c r="H407"/>
      <c r="I407"/>
      <c r="J407"/>
      <c r="K407"/>
      <c r="L407"/>
      <c r="M407"/>
      <c r="N407"/>
      <c r="O407"/>
      <c r="U407"/>
      <c r="V407"/>
      <c r="W407"/>
      <c r="X407"/>
    </row>
    <row r="408" spans="1:24" ht="18" x14ac:dyDescent="0.6">
      <c r="A408"/>
      <c r="B408"/>
      <c r="C408"/>
      <c r="D408"/>
      <c r="E408"/>
      <c r="F408"/>
      <c r="G408"/>
      <c r="H408"/>
      <c r="I408"/>
      <c r="J408"/>
      <c r="K408"/>
      <c r="L408"/>
      <c r="M408"/>
      <c r="N408"/>
      <c r="O408"/>
      <c r="U408"/>
      <c r="V408"/>
      <c r="W408"/>
      <c r="X408"/>
    </row>
    <row r="409" spans="1:24" ht="18" x14ac:dyDescent="0.6">
      <c r="A409"/>
      <c r="B409"/>
      <c r="C409"/>
      <c r="D409"/>
      <c r="E409"/>
      <c r="F409"/>
      <c r="G409"/>
      <c r="H409"/>
      <c r="I409"/>
      <c r="J409"/>
      <c r="K409"/>
      <c r="L409"/>
      <c r="M409"/>
      <c r="N409"/>
      <c r="O409"/>
      <c r="U409"/>
      <c r="V409"/>
      <c r="W409"/>
      <c r="X409"/>
    </row>
    <row r="410" spans="1:24" ht="18" x14ac:dyDescent="0.6">
      <c r="A410"/>
      <c r="B410"/>
      <c r="C410"/>
      <c r="D410"/>
      <c r="E410"/>
      <c r="F410"/>
      <c r="G410"/>
      <c r="H410"/>
      <c r="I410"/>
      <c r="J410"/>
      <c r="K410"/>
      <c r="L410"/>
      <c r="M410"/>
      <c r="N410"/>
      <c r="O410"/>
      <c r="U410"/>
      <c r="V410"/>
      <c r="W410"/>
      <c r="X410"/>
    </row>
    <row r="411" spans="1:24" ht="18" x14ac:dyDescent="0.6">
      <c r="A411"/>
      <c r="B411"/>
      <c r="C411"/>
      <c r="D411"/>
      <c r="E411"/>
      <c r="F411"/>
      <c r="G411"/>
      <c r="H411"/>
      <c r="I411"/>
      <c r="J411"/>
      <c r="K411"/>
      <c r="L411"/>
      <c r="M411"/>
      <c r="N411"/>
      <c r="O411"/>
      <c r="U411"/>
      <c r="V411"/>
      <c r="W411"/>
      <c r="X411"/>
    </row>
    <row r="412" spans="1:24" ht="18" x14ac:dyDescent="0.6">
      <c r="A412"/>
      <c r="B412"/>
      <c r="C412"/>
      <c r="D412"/>
      <c r="E412"/>
      <c r="F412"/>
      <c r="G412"/>
      <c r="H412"/>
      <c r="I412"/>
      <c r="J412"/>
      <c r="K412"/>
      <c r="L412"/>
      <c r="M412"/>
      <c r="N412"/>
      <c r="O412"/>
      <c r="U412"/>
      <c r="V412"/>
      <c r="W412"/>
      <c r="X412"/>
    </row>
    <row r="413" spans="1:24" ht="18" x14ac:dyDescent="0.6">
      <c r="A413"/>
      <c r="B413"/>
      <c r="C413"/>
      <c r="D413"/>
      <c r="E413"/>
      <c r="F413"/>
      <c r="G413"/>
      <c r="H413"/>
      <c r="I413"/>
      <c r="J413"/>
      <c r="K413"/>
      <c r="L413"/>
      <c r="M413"/>
      <c r="N413"/>
      <c r="O413"/>
      <c r="U413"/>
      <c r="V413"/>
      <c r="W413"/>
      <c r="X413"/>
    </row>
    <row r="414" spans="1:24" ht="18" x14ac:dyDescent="0.6">
      <c r="A414"/>
      <c r="B414"/>
      <c r="C414"/>
      <c r="D414"/>
      <c r="E414"/>
      <c r="F414"/>
      <c r="G414"/>
      <c r="H414"/>
      <c r="I414"/>
      <c r="J414"/>
      <c r="K414"/>
      <c r="L414"/>
      <c r="M414"/>
      <c r="N414"/>
      <c r="O414"/>
      <c r="U414"/>
      <c r="V414"/>
      <c r="W414"/>
      <c r="X414"/>
    </row>
    <row r="415" spans="1:24" ht="18" x14ac:dyDescent="0.6">
      <c r="A415"/>
      <c r="B415"/>
      <c r="C415"/>
      <c r="D415"/>
      <c r="E415"/>
      <c r="F415"/>
      <c r="G415"/>
      <c r="H415"/>
      <c r="I415"/>
      <c r="J415"/>
      <c r="K415"/>
      <c r="L415"/>
      <c r="M415"/>
      <c r="N415"/>
      <c r="O415"/>
      <c r="U415"/>
      <c r="V415"/>
      <c r="W415"/>
      <c r="X415"/>
    </row>
    <row r="416" spans="1:24" ht="18" x14ac:dyDescent="0.6">
      <c r="A416"/>
      <c r="B416"/>
      <c r="C416"/>
      <c r="D416"/>
      <c r="E416"/>
      <c r="F416"/>
      <c r="G416"/>
      <c r="H416"/>
      <c r="I416"/>
      <c r="J416"/>
      <c r="K416"/>
      <c r="L416"/>
      <c r="M416"/>
      <c r="N416"/>
      <c r="O416"/>
      <c r="U416"/>
      <c r="V416"/>
      <c r="W416"/>
      <c r="X416"/>
    </row>
    <row r="417" spans="1:24" ht="18" x14ac:dyDescent="0.6">
      <c r="A417"/>
      <c r="B417"/>
      <c r="C417"/>
      <c r="D417"/>
      <c r="E417"/>
      <c r="F417"/>
      <c r="G417"/>
      <c r="H417"/>
      <c r="I417"/>
      <c r="J417"/>
      <c r="K417"/>
      <c r="L417"/>
      <c r="M417"/>
      <c r="N417"/>
      <c r="O417"/>
      <c r="U417"/>
      <c r="V417"/>
      <c r="W417"/>
      <c r="X417"/>
    </row>
    <row r="418" spans="1:24" ht="18" x14ac:dyDescent="0.6">
      <c r="A418"/>
      <c r="B418"/>
      <c r="C418"/>
      <c r="D418"/>
      <c r="E418"/>
      <c r="F418"/>
      <c r="G418"/>
      <c r="H418"/>
      <c r="I418"/>
      <c r="J418"/>
      <c r="K418"/>
      <c r="L418"/>
      <c r="M418"/>
      <c r="N418"/>
      <c r="O418"/>
      <c r="U418"/>
      <c r="V418"/>
      <c r="W418"/>
      <c r="X418"/>
    </row>
    <row r="419" spans="1:24" ht="18" x14ac:dyDescent="0.6">
      <c r="A419"/>
      <c r="B419"/>
      <c r="C419"/>
      <c r="D419"/>
      <c r="E419"/>
      <c r="F419"/>
      <c r="G419"/>
      <c r="H419"/>
      <c r="I419"/>
      <c r="J419"/>
      <c r="K419"/>
      <c r="L419"/>
      <c r="M419"/>
      <c r="N419"/>
      <c r="O419"/>
      <c r="U419"/>
      <c r="V419"/>
      <c r="W419"/>
      <c r="X419"/>
    </row>
    <row r="420" spans="1:24" ht="18" x14ac:dyDescent="0.6">
      <c r="A420"/>
      <c r="B420"/>
      <c r="C420"/>
      <c r="D420"/>
      <c r="E420"/>
      <c r="F420"/>
      <c r="G420"/>
      <c r="H420"/>
      <c r="I420"/>
      <c r="J420"/>
      <c r="K420"/>
      <c r="L420"/>
      <c r="M420"/>
      <c r="N420"/>
      <c r="O420"/>
      <c r="U420"/>
      <c r="V420"/>
      <c r="W420"/>
      <c r="X420"/>
    </row>
    <row r="421" spans="1:24" ht="18" x14ac:dyDescent="0.6">
      <c r="A421"/>
      <c r="B421"/>
      <c r="C421"/>
      <c r="D421"/>
      <c r="E421"/>
      <c r="F421"/>
      <c r="G421"/>
      <c r="H421"/>
      <c r="I421"/>
      <c r="J421"/>
      <c r="K421"/>
      <c r="L421"/>
      <c r="M421"/>
      <c r="N421"/>
      <c r="O421"/>
      <c r="U421"/>
      <c r="V421"/>
      <c r="W421"/>
      <c r="X421"/>
    </row>
    <row r="422" spans="1:24" ht="18" x14ac:dyDescent="0.6">
      <c r="A422"/>
      <c r="B422"/>
      <c r="C422"/>
      <c r="D422"/>
      <c r="E422"/>
      <c r="F422"/>
      <c r="G422"/>
      <c r="H422"/>
      <c r="I422"/>
      <c r="J422"/>
      <c r="K422"/>
      <c r="L422"/>
      <c r="M422"/>
      <c r="N422"/>
      <c r="O422"/>
      <c r="U422"/>
      <c r="V422"/>
      <c r="W422"/>
      <c r="X422"/>
    </row>
    <row r="423" spans="1:24" ht="18" x14ac:dyDescent="0.6">
      <c r="A423"/>
      <c r="B423"/>
      <c r="C423"/>
      <c r="D423"/>
      <c r="E423"/>
      <c r="F423"/>
      <c r="G423"/>
      <c r="H423"/>
      <c r="I423"/>
      <c r="J423"/>
      <c r="K423"/>
      <c r="L423"/>
      <c r="M423"/>
      <c r="N423"/>
      <c r="O423"/>
      <c r="U423"/>
      <c r="V423"/>
      <c r="W423"/>
      <c r="X423"/>
    </row>
    <row r="424" spans="1:24" ht="18" x14ac:dyDescent="0.6">
      <c r="A424"/>
      <c r="B424"/>
      <c r="C424"/>
      <c r="D424"/>
      <c r="E424"/>
      <c r="F424"/>
      <c r="G424"/>
      <c r="H424"/>
      <c r="I424"/>
      <c r="J424"/>
      <c r="K424"/>
      <c r="L424"/>
      <c r="M424"/>
      <c r="N424"/>
      <c r="O424"/>
      <c r="U424"/>
      <c r="V424"/>
      <c r="W424"/>
      <c r="X424"/>
    </row>
    <row r="425" spans="1:24" ht="18" x14ac:dyDescent="0.6">
      <c r="A425"/>
      <c r="B425"/>
      <c r="C425"/>
      <c r="D425"/>
      <c r="E425"/>
      <c r="F425"/>
      <c r="G425"/>
      <c r="H425"/>
      <c r="I425"/>
      <c r="J425"/>
      <c r="K425"/>
      <c r="L425"/>
      <c r="M425"/>
      <c r="N425"/>
      <c r="O425"/>
      <c r="U425"/>
      <c r="V425"/>
      <c r="W425"/>
      <c r="X425"/>
    </row>
    <row r="426" spans="1:24" ht="18" x14ac:dyDescent="0.6">
      <c r="A426"/>
      <c r="B426"/>
      <c r="C426"/>
      <c r="D426"/>
      <c r="E426"/>
      <c r="F426"/>
      <c r="G426"/>
      <c r="H426"/>
      <c r="I426"/>
      <c r="J426"/>
      <c r="K426"/>
      <c r="L426"/>
      <c r="M426"/>
      <c r="N426"/>
      <c r="O426"/>
      <c r="U426"/>
      <c r="V426"/>
      <c r="W426"/>
      <c r="X426"/>
    </row>
    <row r="427" spans="1:24" ht="18" x14ac:dyDescent="0.6">
      <c r="A427"/>
      <c r="B427"/>
      <c r="C427"/>
      <c r="D427"/>
      <c r="E427"/>
      <c r="F427"/>
      <c r="G427"/>
      <c r="H427"/>
      <c r="I427"/>
      <c r="J427"/>
      <c r="K427"/>
      <c r="L427"/>
      <c r="M427"/>
      <c r="N427"/>
      <c r="O427"/>
      <c r="U427"/>
      <c r="V427"/>
      <c r="W427"/>
      <c r="X427"/>
    </row>
    <row r="428" spans="1:24" ht="18" x14ac:dyDescent="0.6">
      <c r="A428"/>
      <c r="B428"/>
      <c r="C428"/>
      <c r="D428"/>
      <c r="E428"/>
      <c r="F428"/>
      <c r="G428"/>
      <c r="H428"/>
      <c r="I428"/>
      <c r="J428"/>
      <c r="K428"/>
      <c r="L428"/>
      <c r="M428"/>
      <c r="N428"/>
      <c r="O428"/>
      <c r="U428"/>
      <c r="V428"/>
      <c r="W428"/>
      <c r="X428"/>
    </row>
    <row r="429" spans="1:24" ht="18" x14ac:dyDescent="0.6">
      <c r="A429"/>
      <c r="B429"/>
      <c r="C429"/>
      <c r="D429"/>
      <c r="E429"/>
      <c r="F429"/>
      <c r="G429"/>
      <c r="H429"/>
      <c r="I429"/>
      <c r="J429"/>
      <c r="K429"/>
      <c r="L429"/>
      <c r="M429"/>
      <c r="N429"/>
      <c r="O429"/>
      <c r="U429"/>
      <c r="V429"/>
      <c r="W429"/>
      <c r="X429"/>
    </row>
    <row r="430" spans="1:24" ht="18" x14ac:dyDescent="0.6">
      <c r="A430"/>
      <c r="B430"/>
      <c r="C430"/>
      <c r="D430"/>
      <c r="E430"/>
      <c r="F430"/>
      <c r="G430"/>
      <c r="H430"/>
      <c r="I430"/>
      <c r="J430"/>
      <c r="K430"/>
      <c r="L430"/>
      <c r="M430"/>
      <c r="N430"/>
      <c r="O430"/>
      <c r="U430"/>
      <c r="V430"/>
      <c r="W430"/>
      <c r="X430"/>
    </row>
    <row r="431" spans="1:24" ht="18" x14ac:dyDescent="0.6">
      <c r="A431"/>
      <c r="B431"/>
      <c r="C431"/>
      <c r="D431"/>
      <c r="E431"/>
      <c r="F431"/>
      <c r="G431"/>
      <c r="H431"/>
      <c r="I431"/>
      <c r="J431"/>
      <c r="K431"/>
      <c r="L431"/>
      <c r="M431"/>
      <c r="N431"/>
      <c r="O431"/>
      <c r="U431"/>
      <c r="V431"/>
      <c r="W431"/>
      <c r="X431"/>
    </row>
    <row r="432" spans="1:24" ht="18" x14ac:dyDescent="0.6">
      <c r="A432"/>
      <c r="B432"/>
      <c r="C432"/>
      <c r="D432"/>
      <c r="E432"/>
      <c r="F432"/>
      <c r="G432"/>
      <c r="H432"/>
      <c r="I432"/>
      <c r="J432"/>
      <c r="K432"/>
      <c r="L432"/>
      <c r="M432"/>
      <c r="N432"/>
      <c r="O432"/>
      <c r="U432"/>
      <c r="V432"/>
      <c r="W432"/>
      <c r="X432"/>
    </row>
    <row r="433" spans="1:24" ht="18" x14ac:dyDescent="0.6">
      <c r="A433"/>
      <c r="B433"/>
      <c r="C433"/>
      <c r="D433"/>
      <c r="E433"/>
      <c r="F433"/>
      <c r="G433"/>
      <c r="H433"/>
      <c r="I433"/>
      <c r="J433"/>
      <c r="K433"/>
      <c r="L433"/>
      <c r="M433"/>
      <c r="N433"/>
      <c r="O433"/>
      <c r="U433"/>
      <c r="V433"/>
      <c r="W433"/>
      <c r="X433"/>
    </row>
    <row r="434" spans="1:24" ht="18" x14ac:dyDescent="0.6">
      <c r="A434"/>
      <c r="B434"/>
      <c r="C434"/>
      <c r="D434"/>
      <c r="E434"/>
      <c r="F434"/>
      <c r="G434"/>
      <c r="H434"/>
      <c r="I434"/>
      <c r="J434"/>
      <c r="K434"/>
      <c r="L434"/>
      <c r="M434"/>
      <c r="N434"/>
      <c r="O434"/>
      <c r="U434"/>
      <c r="V434"/>
      <c r="W434"/>
      <c r="X434"/>
    </row>
    <row r="435" spans="1:24" ht="18" x14ac:dyDescent="0.6">
      <c r="A435"/>
      <c r="B435"/>
      <c r="C435"/>
      <c r="D435"/>
      <c r="E435"/>
      <c r="F435"/>
      <c r="G435"/>
      <c r="H435"/>
      <c r="I435"/>
      <c r="J435"/>
      <c r="K435"/>
      <c r="L435"/>
      <c r="M435"/>
      <c r="N435"/>
      <c r="O435"/>
      <c r="U435"/>
      <c r="V435"/>
      <c r="W435"/>
      <c r="X435"/>
    </row>
    <row r="436" spans="1:24" ht="18" x14ac:dyDescent="0.6">
      <c r="A436"/>
      <c r="B436"/>
      <c r="C436"/>
      <c r="D436"/>
      <c r="E436"/>
      <c r="F436"/>
      <c r="G436"/>
      <c r="H436"/>
      <c r="I436"/>
      <c r="J436"/>
      <c r="K436"/>
      <c r="L436"/>
      <c r="M436"/>
      <c r="N436"/>
      <c r="O436"/>
      <c r="U436"/>
      <c r="V436"/>
      <c r="W436"/>
      <c r="X436"/>
    </row>
    <row r="437" spans="1:24" ht="18" x14ac:dyDescent="0.6">
      <c r="A437"/>
      <c r="B437"/>
      <c r="C437"/>
      <c r="D437"/>
      <c r="E437"/>
      <c r="F437"/>
      <c r="G437"/>
      <c r="H437"/>
      <c r="I437"/>
      <c r="J437"/>
      <c r="K437"/>
      <c r="L437"/>
      <c r="M437"/>
      <c r="N437"/>
      <c r="O437"/>
      <c r="U437"/>
      <c r="V437"/>
      <c r="W437"/>
      <c r="X437"/>
    </row>
    <row r="438" spans="1:24" ht="18" x14ac:dyDescent="0.6">
      <c r="A438"/>
      <c r="B438"/>
      <c r="C438"/>
      <c r="D438"/>
      <c r="E438"/>
      <c r="F438"/>
      <c r="G438"/>
      <c r="H438"/>
      <c r="I438"/>
      <c r="J438"/>
      <c r="K438"/>
      <c r="L438"/>
      <c r="M438"/>
      <c r="N438"/>
      <c r="O438"/>
      <c r="U438"/>
      <c r="V438"/>
      <c r="W438"/>
      <c r="X438"/>
    </row>
    <row r="439" spans="1:24" ht="18" x14ac:dyDescent="0.6">
      <c r="A439"/>
      <c r="B439"/>
      <c r="C439"/>
      <c r="D439"/>
      <c r="E439"/>
      <c r="F439"/>
      <c r="G439"/>
      <c r="H439"/>
      <c r="I439"/>
      <c r="J439"/>
      <c r="K439"/>
      <c r="L439"/>
      <c r="M439"/>
      <c r="N439"/>
      <c r="O439"/>
      <c r="U439"/>
      <c r="V439"/>
      <c r="W439"/>
      <c r="X439"/>
    </row>
    <row r="440" spans="1:24" ht="18" x14ac:dyDescent="0.6">
      <c r="A440"/>
      <c r="B440"/>
      <c r="C440"/>
      <c r="D440"/>
      <c r="E440"/>
      <c r="F440"/>
      <c r="G440"/>
      <c r="H440"/>
      <c r="I440"/>
      <c r="J440"/>
      <c r="K440"/>
      <c r="L440"/>
      <c r="M440"/>
      <c r="N440"/>
      <c r="O440"/>
      <c r="U440"/>
      <c r="V440"/>
      <c r="W440"/>
      <c r="X440"/>
    </row>
    <row r="441" spans="1:24" ht="18" x14ac:dyDescent="0.6">
      <c r="A441"/>
      <c r="B441"/>
      <c r="C441"/>
      <c r="D441"/>
      <c r="E441"/>
      <c r="F441"/>
      <c r="G441"/>
      <c r="H441"/>
      <c r="I441"/>
      <c r="J441"/>
      <c r="K441"/>
      <c r="L441"/>
      <c r="M441"/>
      <c r="N441"/>
      <c r="O441"/>
      <c r="U441"/>
      <c r="V441"/>
      <c r="W441"/>
      <c r="X441"/>
    </row>
    <row r="442" spans="1:24" ht="18" x14ac:dyDescent="0.6">
      <c r="A442"/>
      <c r="B442"/>
      <c r="C442"/>
      <c r="D442"/>
      <c r="E442"/>
      <c r="F442"/>
      <c r="G442"/>
      <c r="H442"/>
      <c r="I442"/>
      <c r="J442"/>
      <c r="K442"/>
      <c r="L442"/>
      <c r="M442"/>
      <c r="N442"/>
      <c r="O442"/>
      <c r="U442"/>
      <c r="V442"/>
      <c r="W442"/>
      <c r="X442"/>
    </row>
    <row r="443" spans="1:24" ht="18" x14ac:dyDescent="0.6">
      <c r="A443"/>
      <c r="B443"/>
      <c r="C443"/>
      <c r="D443"/>
      <c r="E443"/>
      <c r="F443"/>
      <c r="G443"/>
      <c r="H443"/>
      <c r="I443"/>
      <c r="J443"/>
      <c r="K443"/>
      <c r="L443"/>
      <c r="M443"/>
      <c r="N443"/>
      <c r="O443"/>
      <c r="U443"/>
      <c r="V443"/>
      <c r="W443"/>
      <c r="X443"/>
    </row>
    <row r="444" spans="1:24" ht="18" x14ac:dyDescent="0.6">
      <c r="A444"/>
      <c r="B444"/>
      <c r="C444"/>
      <c r="D444"/>
      <c r="E444"/>
      <c r="F444"/>
      <c r="G444"/>
      <c r="H444"/>
      <c r="I444"/>
      <c r="J444"/>
      <c r="K444"/>
      <c r="L444"/>
      <c r="M444"/>
      <c r="N444"/>
      <c r="O444"/>
      <c r="U444"/>
      <c r="V444"/>
      <c r="W444"/>
      <c r="X444"/>
    </row>
    <row r="445" spans="1:24" ht="18" x14ac:dyDescent="0.6">
      <c r="A445"/>
      <c r="B445"/>
      <c r="C445"/>
      <c r="D445"/>
      <c r="E445"/>
      <c r="F445"/>
      <c r="G445"/>
      <c r="H445"/>
      <c r="I445"/>
      <c r="J445"/>
      <c r="K445"/>
      <c r="L445"/>
      <c r="M445"/>
      <c r="N445"/>
      <c r="O445"/>
      <c r="U445"/>
      <c r="V445"/>
      <c r="W445"/>
      <c r="X445"/>
    </row>
    <row r="446" spans="1:24" ht="18" x14ac:dyDescent="0.6">
      <c r="A446"/>
      <c r="B446"/>
      <c r="C446"/>
      <c r="D446"/>
      <c r="E446"/>
      <c r="F446"/>
      <c r="G446"/>
      <c r="H446"/>
      <c r="I446"/>
      <c r="J446"/>
      <c r="K446"/>
      <c r="L446"/>
      <c r="M446"/>
      <c r="N446"/>
      <c r="O446"/>
      <c r="U446"/>
      <c r="V446"/>
      <c r="W446"/>
      <c r="X446"/>
    </row>
    <row r="447" spans="1:24" ht="18" x14ac:dyDescent="0.6">
      <c r="A447"/>
      <c r="B447"/>
      <c r="C447"/>
      <c r="D447"/>
      <c r="E447"/>
      <c r="F447"/>
      <c r="G447"/>
      <c r="H447"/>
      <c r="I447"/>
      <c r="J447"/>
      <c r="K447"/>
      <c r="L447"/>
      <c r="M447"/>
      <c r="N447"/>
      <c r="O447"/>
      <c r="U447"/>
      <c r="V447"/>
      <c r="W447"/>
      <c r="X447"/>
    </row>
    <row r="448" spans="1:24" ht="18" x14ac:dyDescent="0.6">
      <c r="A448"/>
      <c r="B448"/>
      <c r="C448"/>
      <c r="D448"/>
      <c r="E448"/>
      <c r="F448"/>
      <c r="G448"/>
      <c r="H448"/>
      <c r="I448"/>
      <c r="J448"/>
      <c r="K448"/>
      <c r="L448"/>
      <c r="M448"/>
      <c r="N448"/>
      <c r="O448"/>
      <c r="U448"/>
      <c r="V448"/>
      <c r="W448"/>
      <c r="X448"/>
    </row>
    <row r="449" spans="1:24" ht="18" x14ac:dyDescent="0.6">
      <c r="A449"/>
      <c r="B449"/>
      <c r="C449"/>
      <c r="D449"/>
      <c r="E449"/>
      <c r="F449"/>
      <c r="G449"/>
      <c r="H449"/>
      <c r="I449"/>
      <c r="J449"/>
      <c r="K449"/>
      <c r="L449"/>
      <c r="M449"/>
      <c r="N449"/>
      <c r="O449"/>
      <c r="U449"/>
      <c r="V449"/>
      <c r="W449"/>
      <c r="X449"/>
    </row>
    <row r="450" spans="1:24" ht="18" x14ac:dyDescent="0.6">
      <c r="A450"/>
      <c r="B450"/>
      <c r="C450"/>
      <c r="D450"/>
      <c r="E450"/>
      <c r="F450"/>
      <c r="G450"/>
      <c r="H450"/>
      <c r="I450"/>
      <c r="J450"/>
      <c r="K450"/>
      <c r="L450"/>
      <c r="M450"/>
      <c r="N450"/>
      <c r="O450"/>
      <c r="U450"/>
      <c r="V450"/>
      <c r="W450"/>
      <c r="X450"/>
    </row>
    <row r="451" spans="1:24" ht="18" x14ac:dyDescent="0.6">
      <c r="A451"/>
      <c r="B451"/>
      <c r="C451"/>
      <c r="D451"/>
      <c r="E451"/>
      <c r="F451"/>
      <c r="G451"/>
      <c r="H451"/>
      <c r="I451"/>
      <c r="J451"/>
      <c r="K451"/>
      <c r="L451"/>
      <c r="M451"/>
      <c r="N451"/>
      <c r="O451"/>
      <c r="U451"/>
      <c r="V451"/>
      <c r="W451"/>
      <c r="X451"/>
    </row>
    <row r="452" spans="1:24" ht="18" x14ac:dyDescent="0.6">
      <c r="A452"/>
      <c r="B452"/>
      <c r="C452"/>
      <c r="D452"/>
      <c r="E452"/>
      <c r="F452"/>
      <c r="G452"/>
      <c r="H452"/>
      <c r="I452"/>
      <c r="J452"/>
      <c r="K452"/>
      <c r="L452"/>
      <c r="M452"/>
      <c r="N452"/>
      <c r="O452"/>
      <c r="U452"/>
      <c r="V452"/>
      <c r="W452"/>
      <c r="X452"/>
    </row>
    <row r="453" spans="1:24" ht="18" x14ac:dyDescent="0.6">
      <c r="A453"/>
      <c r="B453"/>
      <c r="C453"/>
      <c r="D453"/>
      <c r="E453"/>
      <c r="F453"/>
      <c r="G453"/>
      <c r="H453"/>
      <c r="I453"/>
      <c r="J453"/>
      <c r="K453"/>
      <c r="L453"/>
      <c r="M453"/>
      <c r="N453"/>
      <c r="O453"/>
      <c r="U453"/>
      <c r="V453"/>
      <c r="W453"/>
      <c r="X453"/>
    </row>
    <row r="454" spans="1:24" ht="18" x14ac:dyDescent="0.6">
      <c r="A454"/>
      <c r="B454"/>
      <c r="C454"/>
      <c r="D454"/>
      <c r="E454"/>
      <c r="F454"/>
      <c r="G454"/>
      <c r="H454"/>
      <c r="I454"/>
      <c r="J454"/>
      <c r="K454"/>
      <c r="L454"/>
      <c r="M454"/>
      <c r="N454"/>
      <c r="O454"/>
      <c r="U454"/>
      <c r="V454"/>
      <c r="W454"/>
      <c r="X454"/>
    </row>
    <row r="455" spans="1:24" ht="18" x14ac:dyDescent="0.6">
      <c r="A455"/>
      <c r="B455"/>
      <c r="C455"/>
      <c r="D455"/>
      <c r="E455"/>
      <c r="F455"/>
      <c r="G455"/>
      <c r="H455"/>
      <c r="I455"/>
      <c r="J455"/>
      <c r="K455"/>
      <c r="L455"/>
      <c r="M455"/>
      <c r="N455"/>
      <c r="O455"/>
      <c r="U455"/>
      <c r="V455"/>
      <c r="W455"/>
      <c r="X455"/>
    </row>
    <row r="456" spans="1:24" ht="18" x14ac:dyDescent="0.6">
      <c r="A456"/>
      <c r="B456"/>
      <c r="C456"/>
      <c r="D456"/>
      <c r="E456"/>
      <c r="F456"/>
      <c r="G456"/>
      <c r="H456"/>
      <c r="I456"/>
      <c r="J456"/>
      <c r="K456"/>
      <c r="L456"/>
      <c r="M456"/>
      <c r="N456"/>
      <c r="O456"/>
      <c r="U456"/>
      <c r="V456"/>
      <c r="W456"/>
      <c r="X456"/>
    </row>
    <row r="457" spans="1:24" ht="18" x14ac:dyDescent="0.6">
      <c r="A457"/>
      <c r="B457"/>
      <c r="C457"/>
      <c r="D457"/>
      <c r="E457"/>
      <c r="F457"/>
      <c r="G457"/>
      <c r="H457"/>
      <c r="I457"/>
      <c r="J457"/>
      <c r="K457"/>
      <c r="L457"/>
      <c r="M457"/>
      <c r="N457"/>
      <c r="O457"/>
      <c r="U457"/>
      <c r="V457"/>
      <c r="W457"/>
      <c r="X457"/>
    </row>
    <row r="458" spans="1:24" ht="18" x14ac:dyDescent="0.6">
      <c r="A458"/>
      <c r="B458"/>
      <c r="C458"/>
      <c r="D458"/>
      <c r="E458"/>
      <c r="F458"/>
      <c r="G458"/>
      <c r="H458"/>
      <c r="I458"/>
      <c r="J458"/>
      <c r="K458"/>
      <c r="L458"/>
      <c r="M458"/>
      <c r="N458"/>
      <c r="O458"/>
      <c r="U458"/>
      <c r="V458"/>
      <c r="W458"/>
      <c r="X458"/>
    </row>
    <row r="459" spans="1:24" ht="18" x14ac:dyDescent="0.6">
      <c r="A459"/>
      <c r="B459"/>
      <c r="C459"/>
      <c r="D459"/>
      <c r="E459"/>
      <c r="F459"/>
      <c r="G459"/>
      <c r="H459"/>
      <c r="I459"/>
      <c r="J459"/>
      <c r="K459"/>
      <c r="L459"/>
      <c r="M459"/>
      <c r="N459"/>
      <c r="O459"/>
      <c r="U459"/>
      <c r="V459"/>
      <c r="W459"/>
      <c r="X459"/>
    </row>
    <row r="460" spans="1:24" ht="18" x14ac:dyDescent="0.6">
      <c r="A460"/>
      <c r="B460"/>
      <c r="C460"/>
      <c r="D460"/>
      <c r="E460"/>
      <c r="F460"/>
      <c r="G460"/>
      <c r="H460"/>
      <c r="I460"/>
      <c r="J460"/>
      <c r="K460"/>
      <c r="L460"/>
      <c r="M460"/>
      <c r="N460"/>
      <c r="O460"/>
      <c r="U460"/>
      <c r="V460"/>
      <c r="W460"/>
      <c r="X460"/>
    </row>
    <row r="461" spans="1:24" ht="18" x14ac:dyDescent="0.6">
      <c r="A461"/>
      <c r="B461"/>
      <c r="C461"/>
      <c r="D461"/>
      <c r="E461"/>
      <c r="F461"/>
      <c r="G461"/>
      <c r="H461"/>
      <c r="I461"/>
      <c r="J461"/>
      <c r="K461"/>
      <c r="L461"/>
      <c r="M461"/>
      <c r="N461"/>
      <c r="O461"/>
      <c r="U461"/>
      <c r="V461"/>
      <c r="W461"/>
      <c r="X461"/>
    </row>
    <row r="462" spans="1:24" ht="18" x14ac:dyDescent="0.6">
      <c r="A462"/>
      <c r="B462"/>
      <c r="C462"/>
      <c r="D462"/>
      <c r="E462"/>
      <c r="F462"/>
      <c r="G462"/>
      <c r="H462"/>
      <c r="I462"/>
      <c r="J462"/>
      <c r="K462"/>
      <c r="L462"/>
      <c r="M462"/>
      <c r="N462"/>
      <c r="O462"/>
      <c r="U462"/>
      <c r="V462"/>
      <c r="W462"/>
      <c r="X462"/>
    </row>
    <row r="463" spans="1:24" ht="18" x14ac:dyDescent="0.6">
      <c r="A463"/>
      <c r="B463"/>
      <c r="C463"/>
      <c r="D463"/>
      <c r="E463"/>
      <c r="F463"/>
      <c r="G463"/>
      <c r="H463"/>
      <c r="I463"/>
      <c r="J463"/>
      <c r="K463"/>
      <c r="L463"/>
      <c r="M463"/>
      <c r="N463"/>
      <c r="O463"/>
      <c r="U463"/>
      <c r="V463"/>
      <c r="W463"/>
      <c r="X463"/>
    </row>
    <row r="464" spans="1:24" ht="18" x14ac:dyDescent="0.6">
      <c r="A464"/>
      <c r="B464"/>
      <c r="C464"/>
      <c r="D464"/>
      <c r="E464"/>
      <c r="F464"/>
      <c r="G464"/>
      <c r="H464"/>
      <c r="I464"/>
      <c r="J464"/>
      <c r="K464"/>
      <c r="L464"/>
      <c r="M464"/>
      <c r="N464"/>
      <c r="O464"/>
      <c r="U464"/>
      <c r="V464"/>
      <c r="W464"/>
      <c r="X464"/>
    </row>
    <row r="465" spans="1:24" ht="18" x14ac:dyDescent="0.6">
      <c r="A465"/>
      <c r="B465"/>
      <c r="C465"/>
      <c r="D465"/>
      <c r="E465"/>
      <c r="F465"/>
      <c r="G465"/>
      <c r="H465"/>
      <c r="I465"/>
      <c r="J465"/>
      <c r="K465"/>
      <c r="L465"/>
      <c r="M465"/>
      <c r="N465"/>
      <c r="O465"/>
      <c r="U465"/>
      <c r="V465"/>
      <c r="W465"/>
      <c r="X465"/>
    </row>
    <row r="466" spans="1:24" ht="18" x14ac:dyDescent="0.6">
      <c r="A466"/>
      <c r="B466"/>
      <c r="C466"/>
      <c r="D466"/>
      <c r="E466"/>
      <c r="F466"/>
      <c r="G466"/>
      <c r="H466"/>
      <c r="I466"/>
      <c r="J466"/>
      <c r="K466"/>
      <c r="L466"/>
      <c r="M466"/>
      <c r="N466"/>
      <c r="O466"/>
      <c r="U466"/>
      <c r="V466"/>
      <c r="W466"/>
      <c r="X466"/>
    </row>
    <row r="467" spans="1:24" ht="18" x14ac:dyDescent="0.6">
      <c r="A467"/>
      <c r="B467"/>
      <c r="C467"/>
      <c r="D467"/>
      <c r="E467"/>
      <c r="F467"/>
      <c r="G467"/>
      <c r="H467"/>
      <c r="I467"/>
      <c r="J467"/>
      <c r="K467"/>
      <c r="L467"/>
      <c r="M467"/>
      <c r="N467"/>
      <c r="O467"/>
      <c r="U467"/>
      <c r="V467"/>
      <c r="W467"/>
      <c r="X467"/>
    </row>
    <row r="468" spans="1:24" ht="18" x14ac:dyDescent="0.6">
      <c r="A468"/>
      <c r="B468"/>
      <c r="C468"/>
      <c r="D468"/>
      <c r="E468"/>
      <c r="F468"/>
      <c r="G468"/>
      <c r="H468"/>
      <c r="I468"/>
      <c r="J468"/>
      <c r="K468"/>
      <c r="L468"/>
      <c r="M468"/>
      <c r="N468"/>
      <c r="O468"/>
      <c r="U468"/>
      <c r="V468"/>
      <c r="W468"/>
      <c r="X468"/>
    </row>
    <row r="469" spans="1:24" ht="18" x14ac:dyDescent="0.6">
      <c r="A469"/>
      <c r="B469"/>
      <c r="C469"/>
      <c r="D469"/>
      <c r="E469"/>
      <c r="F469"/>
      <c r="G469"/>
      <c r="H469"/>
      <c r="I469"/>
      <c r="J469"/>
      <c r="K469"/>
      <c r="L469"/>
      <c r="M469"/>
      <c r="N469"/>
      <c r="O469"/>
      <c r="U469"/>
      <c r="V469"/>
      <c r="W469"/>
      <c r="X469"/>
    </row>
    <row r="470" spans="1:24" ht="18" x14ac:dyDescent="0.6">
      <c r="A470"/>
      <c r="B470"/>
      <c r="C470"/>
      <c r="D470"/>
      <c r="E470"/>
      <c r="F470"/>
      <c r="G470"/>
      <c r="H470"/>
      <c r="I470"/>
      <c r="J470"/>
      <c r="K470"/>
      <c r="L470"/>
      <c r="M470"/>
      <c r="N470"/>
      <c r="O470"/>
      <c r="U470"/>
      <c r="V470"/>
      <c r="W470"/>
      <c r="X470"/>
    </row>
    <row r="471" spans="1:24" ht="18" x14ac:dyDescent="0.6">
      <c r="A471"/>
      <c r="B471"/>
      <c r="C471"/>
      <c r="D471"/>
      <c r="E471"/>
      <c r="F471"/>
      <c r="G471"/>
      <c r="H471"/>
      <c r="I471"/>
      <c r="J471"/>
      <c r="K471"/>
      <c r="L471"/>
      <c r="M471"/>
      <c r="N471"/>
      <c r="O471"/>
      <c r="U471"/>
      <c r="V471"/>
      <c r="W471"/>
      <c r="X471"/>
    </row>
    <row r="472" spans="1:24" ht="18" x14ac:dyDescent="0.6">
      <c r="A472"/>
      <c r="B472"/>
      <c r="C472"/>
      <c r="D472"/>
      <c r="E472"/>
      <c r="F472"/>
      <c r="G472"/>
      <c r="H472"/>
      <c r="I472"/>
      <c r="J472"/>
      <c r="K472"/>
      <c r="L472"/>
      <c r="M472"/>
      <c r="N472"/>
      <c r="O472"/>
      <c r="U472"/>
      <c r="V472"/>
      <c r="W472"/>
      <c r="X472"/>
    </row>
    <row r="473" spans="1:24" ht="18" x14ac:dyDescent="0.6">
      <c r="A473"/>
      <c r="B473"/>
      <c r="C473"/>
      <c r="D473"/>
      <c r="E473"/>
      <c r="F473"/>
      <c r="G473"/>
      <c r="H473"/>
      <c r="I473"/>
      <c r="J473"/>
      <c r="K473"/>
      <c r="L473"/>
      <c r="M473"/>
      <c r="N473"/>
      <c r="O473"/>
      <c r="U473"/>
      <c r="V473"/>
      <c r="W473"/>
      <c r="X473"/>
    </row>
    <row r="474" spans="1:24" ht="18" x14ac:dyDescent="0.6">
      <c r="A474"/>
      <c r="B474"/>
      <c r="C474"/>
      <c r="D474"/>
      <c r="E474"/>
      <c r="F474"/>
      <c r="G474"/>
      <c r="H474"/>
      <c r="I474"/>
      <c r="J474"/>
      <c r="K474"/>
      <c r="L474"/>
      <c r="M474"/>
      <c r="N474"/>
      <c r="O474"/>
      <c r="U474"/>
      <c r="V474"/>
      <c r="W474"/>
      <c r="X474"/>
    </row>
    <row r="475" spans="1:24" ht="18" x14ac:dyDescent="0.6">
      <c r="A475"/>
      <c r="B475"/>
      <c r="C475"/>
      <c r="D475"/>
      <c r="E475"/>
      <c r="F475"/>
      <c r="G475"/>
      <c r="H475"/>
      <c r="I475"/>
      <c r="J475"/>
      <c r="K475"/>
      <c r="L475"/>
      <c r="M475"/>
      <c r="N475"/>
      <c r="O475"/>
      <c r="U475"/>
      <c r="V475"/>
      <c r="W475"/>
      <c r="X475"/>
    </row>
    <row r="476" spans="1:24" ht="18" x14ac:dyDescent="0.6">
      <c r="A476"/>
      <c r="B476"/>
      <c r="C476"/>
      <c r="D476"/>
      <c r="E476"/>
      <c r="F476"/>
      <c r="G476"/>
      <c r="H476"/>
      <c r="I476"/>
      <c r="J476"/>
      <c r="K476"/>
      <c r="L476"/>
      <c r="M476"/>
      <c r="N476"/>
      <c r="O476"/>
      <c r="U476"/>
      <c r="V476"/>
      <c r="W476"/>
      <c r="X476"/>
    </row>
    <row r="477" spans="1:24" ht="18" x14ac:dyDescent="0.6">
      <c r="A477"/>
      <c r="B477"/>
      <c r="C477"/>
      <c r="D477"/>
      <c r="E477"/>
      <c r="F477"/>
      <c r="G477"/>
      <c r="H477"/>
      <c r="I477"/>
      <c r="J477"/>
      <c r="K477"/>
      <c r="L477"/>
      <c r="M477"/>
      <c r="N477"/>
      <c r="O477"/>
      <c r="U477"/>
      <c r="V477"/>
      <c r="W477"/>
      <c r="X477"/>
    </row>
    <row r="478" spans="1:24" ht="18" x14ac:dyDescent="0.6">
      <c r="A478"/>
      <c r="B478"/>
      <c r="C478"/>
      <c r="D478"/>
      <c r="E478"/>
      <c r="F478"/>
      <c r="G478"/>
      <c r="H478"/>
      <c r="I478"/>
      <c r="J478"/>
      <c r="K478"/>
      <c r="L478"/>
      <c r="M478"/>
      <c r="N478"/>
      <c r="O478"/>
      <c r="U478"/>
      <c r="V478"/>
      <c r="W478"/>
      <c r="X478"/>
    </row>
    <row r="479" spans="1:24" ht="18" x14ac:dyDescent="0.6">
      <c r="A479"/>
      <c r="B479"/>
      <c r="C479"/>
      <c r="D479"/>
      <c r="E479"/>
      <c r="F479"/>
      <c r="G479"/>
      <c r="H479"/>
      <c r="I479"/>
      <c r="J479"/>
      <c r="K479"/>
      <c r="L479"/>
      <c r="M479"/>
      <c r="N479"/>
      <c r="O479"/>
      <c r="U479"/>
      <c r="V479"/>
      <c r="W479"/>
      <c r="X479"/>
    </row>
    <row r="480" spans="1:24" ht="18" x14ac:dyDescent="0.6">
      <c r="A480"/>
      <c r="B480"/>
      <c r="C480"/>
      <c r="D480"/>
      <c r="E480"/>
      <c r="F480"/>
      <c r="G480"/>
      <c r="H480"/>
      <c r="I480"/>
      <c r="J480"/>
      <c r="K480"/>
      <c r="L480"/>
      <c r="M480"/>
      <c r="N480"/>
      <c r="O480"/>
      <c r="U480"/>
      <c r="V480"/>
      <c r="W480"/>
      <c r="X480"/>
    </row>
    <row r="481" spans="1:24" ht="18" x14ac:dyDescent="0.6">
      <c r="A481"/>
      <c r="B481"/>
      <c r="C481"/>
      <c r="D481"/>
      <c r="E481"/>
      <c r="F481"/>
      <c r="G481"/>
      <c r="H481"/>
      <c r="I481"/>
      <c r="J481"/>
      <c r="K481"/>
      <c r="L481"/>
      <c r="M481"/>
      <c r="N481"/>
      <c r="O481"/>
      <c r="U481"/>
      <c r="V481"/>
      <c r="W481"/>
      <c r="X481"/>
    </row>
    <row r="482" spans="1:24" ht="18" x14ac:dyDescent="0.6">
      <c r="A482"/>
      <c r="B482"/>
      <c r="C482"/>
      <c r="D482"/>
      <c r="E482"/>
      <c r="F482"/>
      <c r="G482"/>
      <c r="H482"/>
      <c r="I482"/>
      <c r="J482"/>
      <c r="K482"/>
      <c r="L482"/>
      <c r="M482"/>
      <c r="N482"/>
      <c r="O482"/>
      <c r="U482"/>
      <c r="V482"/>
      <c r="W482"/>
      <c r="X482"/>
    </row>
    <row r="483" spans="1:24" ht="18" x14ac:dyDescent="0.6">
      <c r="A483"/>
      <c r="B483"/>
      <c r="C483"/>
      <c r="D483"/>
      <c r="E483"/>
      <c r="F483"/>
      <c r="G483"/>
      <c r="H483"/>
      <c r="I483"/>
      <c r="J483"/>
      <c r="K483"/>
      <c r="L483"/>
      <c r="M483"/>
      <c r="N483"/>
      <c r="O483"/>
      <c r="U483"/>
      <c r="V483"/>
      <c r="W483"/>
      <c r="X483"/>
    </row>
    <row r="484" spans="1:24" ht="18" x14ac:dyDescent="0.6">
      <c r="A484"/>
      <c r="B484"/>
      <c r="C484"/>
      <c r="D484"/>
      <c r="E484"/>
      <c r="F484"/>
      <c r="G484"/>
      <c r="H484"/>
      <c r="I484"/>
      <c r="J484"/>
      <c r="K484"/>
      <c r="L484"/>
      <c r="M484"/>
      <c r="N484"/>
      <c r="O484"/>
      <c r="U484"/>
      <c r="V484"/>
      <c r="W484"/>
      <c r="X484"/>
    </row>
    <row r="485" spans="1:24" ht="18" x14ac:dyDescent="0.6">
      <c r="A485"/>
      <c r="B485"/>
      <c r="C485"/>
      <c r="D485"/>
      <c r="E485"/>
      <c r="F485"/>
      <c r="G485"/>
      <c r="H485"/>
      <c r="I485"/>
      <c r="J485"/>
      <c r="K485"/>
      <c r="L485"/>
      <c r="M485"/>
      <c r="N485"/>
      <c r="O485"/>
      <c r="U485"/>
      <c r="V485"/>
      <c r="W485"/>
      <c r="X485"/>
    </row>
    <row r="486" spans="1:24" ht="18" x14ac:dyDescent="0.6">
      <c r="A486"/>
      <c r="B486"/>
      <c r="C486"/>
      <c r="D486"/>
      <c r="E486"/>
      <c r="F486"/>
      <c r="G486"/>
      <c r="H486"/>
      <c r="I486"/>
      <c r="J486"/>
      <c r="K486"/>
      <c r="L486"/>
      <c r="M486"/>
      <c r="N486"/>
      <c r="O486"/>
      <c r="U486"/>
      <c r="V486"/>
      <c r="W486"/>
      <c r="X486"/>
    </row>
    <row r="487" spans="1:24" ht="18" x14ac:dyDescent="0.6">
      <c r="A487"/>
      <c r="B487"/>
      <c r="C487"/>
      <c r="D487"/>
      <c r="E487"/>
      <c r="F487"/>
      <c r="G487"/>
      <c r="H487"/>
      <c r="I487"/>
      <c r="J487"/>
      <c r="K487"/>
      <c r="L487"/>
      <c r="M487"/>
      <c r="N487"/>
      <c r="O487"/>
      <c r="U487"/>
      <c r="V487"/>
      <c r="W487"/>
      <c r="X487"/>
    </row>
    <row r="488" spans="1:24" ht="18" x14ac:dyDescent="0.6">
      <c r="A488"/>
      <c r="B488"/>
      <c r="C488"/>
      <c r="D488"/>
      <c r="E488"/>
      <c r="F488"/>
      <c r="G488"/>
      <c r="H488"/>
      <c r="I488"/>
      <c r="J488"/>
      <c r="K488"/>
      <c r="L488"/>
      <c r="M488"/>
      <c r="N488"/>
      <c r="O488"/>
      <c r="U488"/>
      <c r="V488"/>
      <c r="W488"/>
      <c r="X488"/>
    </row>
    <row r="489" spans="1:24" ht="18" x14ac:dyDescent="0.6">
      <c r="A489"/>
      <c r="B489"/>
      <c r="C489"/>
      <c r="D489"/>
      <c r="E489"/>
      <c r="F489"/>
      <c r="G489"/>
      <c r="H489"/>
      <c r="I489"/>
      <c r="J489"/>
      <c r="K489"/>
      <c r="L489"/>
      <c r="M489"/>
      <c r="N489"/>
      <c r="O489"/>
      <c r="U489"/>
      <c r="V489"/>
      <c r="W489"/>
      <c r="X489"/>
    </row>
    <row r="490" spans="1:24" ht="18" x14ac:dyDescent="0.6">
      <c r="A490"/>
      <c r="B490"/>
      <c r="C490"/>
      <c r="D490"/>
      <c r="E490"/>
      <c r="F490"/>
      <c r="G490"/>
      <c r="H490"/>
      <c r="I490"/>
      <c r="J490"/>
      <c r="K490"/>
      <c r="L490"/>
      <c r="M490"/>
      <c r="N490"/>
      <c r="O490"/>
      <c r="U490"/>
      <c r="V490"/>
      <c r="W490"/>
      <c r="X490"/>
    </row>
    <row r="491" spans="1:24" ht="18" x14ac:dyDescent="0.6">
      <c r="A491"/>
      <c r="B491"/>
      <c r="C491"/>
      <c r="D491"/>
      <c r="E491"/>
      <c r="F491"/>
      <c r="G491"/>
      <c r="H491"/>
      <c r="I491"/>
      <c r="J491"/>
      <c r="K491"/>
      <c r="L491"/>
      <c r="M491"/>
      <c r="N491"/>
      <c r="O491"/>
      <c r="U491"/>
      <c r="V491"/>
      <c r="W491"/>
      <c r="X491"/>
    </row>
    <row r="492" spans="1:24" ht="18" x14ac:dyDescent="0.6">
      <c r="A492"/>
      <c r="B492"/>
      <c r="C492"/>
      <c r="D492"/>
      <c r="E492"/>
      <c r="F492"/>
      <c r="G492"/>
      <c r="H492"/>
      <c r="I492"/>
      <c r="J492"/>
      <c r="K492"/>
      <c r="L492"/>
      <c r="M492"/>
      <c r="N492"/>
      <c r="O492"/>
      <c r="U492"/>
      <c r="V492"/>
      <c r="W492"/>
      <c r="X492"/>
    </row>
    <row r="493" spans="1:24" ht="18" x14ac:dyDescent="0.6">
      <c r="A493"/>
      <c r="B493"/>
      <c r="C493"/>
      <c r="D493"/>
      <c r="E493"/>
      <c r="F493"/>
      <c r="G493"/>
      <c r="H493"/>
      <c r="I493"/>
      <c r="J493"/>
      <c r="K493"/>
      <c r="L493"/>
      <c r="M493"/>
      <c r="N493"/>
      <c r="O493"/>
      <c r="U493"/>
      <c r="V493"/>
      <c r="W493"/>
      <c r="X493"/>
    </row>
    <row r="494" spans="1:24" ht="18" x14ac:dyDescent="0.6">
      <c r="A494"/>
      <c r="B494"/>
      <c r="C494"/>
      <c r="D494"/>
      <c r="E494"/>
      <c r="F494"/>
      <c r="G494"/>
      <c r="H494"/>
      <c r="I494"/>
      <c r="J494"/>
      <c r="K494"/>
      <c r="L494"/>
      <c r="M494"/>
      <c r="N494"/>
      <c r="O494"/>
      <c r="U494"/>
      <c r="V494"/>
      <c r="W494"/>
      <c r="X494"/>
    </row>
    <row r="495" spans="1:24" ht="18" x14ac:dyDescent="0.6">
      <c r="A495"/>
      <c r="B495"/>
      <c r="C495"/>
      <c r="D495"/>
      <c r="E495"/>
      <c r="F495"/>
      <c r="G495"/>
      <c r="H495"/>
      <c r="I495"/>
      <c r="J495"/>
      <c r="K495"/>
      <c r="L495"/>
      <c r="M495"/>
      <c r="N495"/>
      <c r="O495"/>
      <c r="U495"/>
      <c r="V495"/>
      <c r="W495"/>
      <c r="X495"/>
    </row>
    <row r="496" spans="1:24" ht="18" x14ac:dyDescent="0.6">
      <c r="A496"/>
      <c r="B496"/>
      <c r="C496"/>
      <c r="D496"/>
      <c r="E496"/>
      <c r="F496"/>
      <c r="G496"/>
      <c r="H496"/>
      <c r="I496"/>
      <c r="J496"/>
      <c r="K496"/>
      <c r="L496"/>
      <c r="M496"/>
      <c r="N496"/>
      <c r="O496"/>
      <c r="U496"/>
      <c r="V496"/>
      <c r="W496"/>
      <c r="X496"/>
    </row>
    <row r="497" spans="1:24" ht="18" x14ac:dyDescent="0.6">
      <c r="A497"/>
      <c r="B497"/>
      <c r="C497"/>
      <c r="D497"/>
      <c r="E497"/>
      <c r="F497"/>
      <c r="G497"/>
      <c r="H497"/>
      <c r="I497"/>
      <c r="J497"/>
      <c r="K497"/>
      <c r="L497"/>
      <c r="M497"/>
      <c r="N497"/>
      <c r="O497"/>
      <c r="U497"/>
      <c r="V497"/>
      <c r="W497"/>
      <c r="X497"/>
    </row>
    <row r="498" spans="1:24" ht="18" x14ac:dyDescent="0.6">
      <c r="A498"/>
      <c r="B498"/>
      <c r="C498"/>
      <c r="D498"/>
      <c r="E498"/>
      <c r="F498"/>
      <c r="G498"/>
      <c r="H498"/>
      <c r="I498"/>
      <c r="J498"/>
      <c r="K498"/>
      <c r="L498"/>
      <c r="M498"/>
      <c r="N498"/>
      <c r="O498"/>
      <c r="U498"/>
      <c r="V498"/>
      <c r="W498"/>
      <c r="X498"/>
    </row>
    <row r="499" spans="1:24" ht="18" x14ac:dyDescent="0.6">
      <c r="A499"/>
      <c r="B499"/>
      <c r="C499"/>
      <c r="D499"/>
      <c r="E499"/>
      <c r="F499"/>
      <c r="G499"/>
      <c r="H499"/>
      <c r="I499"/>
      <c r="J499"/>
      <c r="K499"/>
      <c r="L499"/>
      <c r="M499"/>
      <c r="N499"/>
      <c r="O499"/>
      <c r="U499"/>
      <c r="V499"/>
      <c r="W499"/>
      <c r="X499"/>
    </row>
    <row r="500" spans="1:24" ht="18" x14ac:dyDescent="0.6">
      <c r="A500"/>
      <c r="B500"/>
      <c r="C500"/>
      <c r="D500"/>
      <c r="E500"/>
      <c r="F500"/>
      <c r="G500"/>
      <c r="H500"/>
      <c r="I500"/>
      <c r="J500"/>
      <c r="K500"/>
      <c r="L500"/>
      <c r="M500"/>
      <c r="N500"/>
      <c r="O500"/>
      <c r="U500"/>
      <c r="V500"/>
      <c r="W500"/>
      <c r="X500"/>
    </row>
    <row r="501" spans="1:24" ht="18" x14ac:dyDescent="0.6">
      <c r="A501"/>
      <c r="B501"/>
      <c r="C501"/>
      <c r="D501"/>
      <c r="E501"/>
      <c r="F501"/>
      <c r="G501"/>
      <c r="H501"/>
      <c r="I501"/>
      <c r="J501"/>
      <c r="K501"/>
      <c r="L501"/>
      <c r="M501"/>
      <c r="N501"/>
      <c r="O501"/>
      <c r="U501"/>
      <c r="V501"/>
      <c r="W501"/>
      <c r="X501"/>
    </row>
    <row r="502" spans="1:24" ht="18" x14ac:dyDescent="0.6">
      <c r="A502"/>
      <c r="B502"/>
      <c r="C502"/>
      <c r="D502"/>
      <c r="E502"/>
      <c r="F502"/>
      <c r="G502"/>
      <c r="H502"/>
      <c r="I502"/>
      <c r="J502"/>
      <c r="K502"/>
      <c r="L502"/>
      <c r="M502"/>
      <c r="N502"/>
      <c r="O502"/>
      <c r="U502"/>
      <c r="V502"/>
      <c r="W502"/>
      <c r="X502"/>
    </row>
    <row r="503" spans="1:24" ht="18" x14ac:dyDescent="0.6">
      <c r="A503"/>
      <c r="B503"/>
      <c r="C503"/>
      <c r="D503"/>
      <c r="E503"/>
      <c r="F503"/>
      <c r="G503"/>
      <c r="H503"/>
      <c r="I503"/>
      <c r="J503"/>
      <c r="K503"/>
      <c r="L503"/>
      <c r="M503"/>
      <c r="N503"/>
      <c r="O503"/>
      <c r="U503"/>
      <c r="V503"/>
      <c r="W503"/>
      <c r="X503"/>
    </row>
    <row r="504" spans="1:24" ht="18" x14ac:dyDescent="0.6">
      <c r="A504"/>
      <c r="B504"/>
      <c r="C504"/>
      <c r="D504"/>
      <c r="E504"/>
      <c r="F504"/>
      <c r="G504"/>
      <c r="H504"/>
      <c r="I504"/>
      <c r="J504"/>
      <c r="K504"/>
      <c r="L504"/>
      <c r="M504"/>
      <c r="N504"/>
      <c r="O504"/>
      <c r="U504"/>
      <c r="V504"/>
      <c r="W504"/>
      <c r="X504"/>
    </row>
    <row r="505" spans="1:24" ht="18" x14ac:dyDescent="0.6">
      <c r="A505"/>
      <c r="B505"/>
      <c r="C505"/>
      <c r="D505"/>
      <c r="E505"/>
      <c r="F505"/>
      <c r="G505"/>
      <c r="H505"/>
      <c r="I505"/>
      <c r="J505"/>
      <c r="K505"/>
      <c r="L505"/>
      <c r="M505"/>
      <c r="N505"/>
      <c r="O505"/>
      <c r="U505"/>
      <c r="V505"/>
      <c r="W505"/>
      <c r="X505"/>
    </row>
    <row r="506" spans="1:24" ht="18" x14ac:dyDescent="0.6">
      <c r="A506"/>
      <c r="B506"/>
      <c r="C506"/>
      <c r="D506"/>
      <c r="E506"/>
      <c r="F506"/>
      <c r="G506"/>
      <c r="H506"/>
      <c r="I506"/>
      <c r="J506"/>
      <c r="K506"/>
      <c r="L506"/>
      <c r="M506"/>
      <c r="N506"/>
      <c r="O506"/>
      <c r="U506"/>
      <c r="V506"/>
      <c r="W506"/>
      <c r="X506"/>
    </row>
    <row r="507" spans="1:24" ht="18" x14ac:dyDescent="0.6">
      <c r="A507"/>
      <c r="B507"/>
      <c r="C507"/>
      <c r="D507"/>
      <c r="E507"/>
      <c r="F507"/>
      <c r="G507"/>
      <c r="H507"/>
      <c r="I507"/>
      <c r="J507"/>
      <c r="K507"/>
      <c r="L507"/>
      <c r="M507"/>
      <c r="N507"/>
      <c r="O507"/>
      <c r="U507"/>
      <c r="V507"/>
      <c r="W507"/>
      <c r="X507"/>
    </row>
    <row r="508" spans="1:24" ht="18" x14ac:dyDescent="0.6">
      <c r="A508"/>
      <c r="B508"/>
      <c r="C508"/>
      <c r="D508"/>
      <c r="E508"/>
      <c r="F508"/>
      <c r="G508"/>
      <c r="H508"/>
      <c r="I508"/>
      <c r="J508"/>
      <c r="K508"/>
      <c r="L508"/>
      <c r="M508"/>
      <c r="N508"/>
      <c r="O508"/>
      <c r="U508"/>
      <c r="V508"/>
      <c r="W508"/>
      <c r="X508"/>
    </row>
    <row r="509" spans="1:24" ht="18" x14ac:dyDescent="0.6">
      <c r="A509"/>
      <c r="B509"/>
      <c r="C509"/>
      <c r="D509"/>
      <c r="E509"/>
      <c r="F509"/>
      <c r="G509"/>
      <c r="H509"/>
      <c r="I509"/>
      <c r="J509"/>
      <c r="K509"/>
      <c r="L509"/>
      <c r="M509"/>
      <c r="N509"/>
      <c r="O509"/>
      <c r="U509"/>
      <c r="V509"/>
      <c r="W509"/>
      <c r="X509"/>
    </row>
    <row r="510" spans="1:24" ht="18" x14ac:dyDescent="0.6">
      <c r="A510"/>
      <c r="B510"/>
      <c r="C510"/>
      <c r="D510"/>
      <c r="E510"/>
      <c r="F510"/>
      <c r="G510"/>
      <c r="H510"/>
      <c r="I510"/>
      <c r="J510"/>
      <c r="K510"/>
      <c r="L510"/>
      <c r="M510"/>
      <c r="N510"/>
      <c r="O510"/>
      <c r="U510"/>
      <c r="V510"/>
      <c r="W510"/>
      <c r="X510"/>
    </row>
    <row r="511" spans="1:24" ht="18" x14ac:dyDescent="0.6">
      <c r="A511"/>
      <c r="B511"/>
      <c r="C511"/>
      <c r="D511"/>
      <c r="E511"/>
      <c r="F511"/>
      <c r="G511"/>
      <c r="H511"/>
      <c r="I511"/>
      <c r="J511"/>
      <c r="K511"/>
      <c r="L511"/>
      <c r="M511"/>
      <c r="N511"/>
      <c r="O511"/>
      <c r="U511"/>
      <c r="V511"/>
      <c r="W511"/>
      <c r="X511"/>
    </row>
    <row r="512" spans="1:24" ht="18" x14ac:dyDescent="0.6">
      <c r="A512"/>
      <c r="B512"/>
      <c r="C512"/>
      <c r="D512"/>
      <c r="E512"/>
      <c r="F512"/>
      <c r="G512"/>
      <c r="H512"/>
      <c r="I512"/>
      <c r="J512"/>
      <c r="K512"/>
      <c r="L512"/>
      <c r="M512"/>
      <c r="N512"/>
      <c r="O512"/>
      <c r="U512"/>
      <c r="V512"/>
      <c r="W512"/>
      <c r="X512"/>
    </row>
    <row r="513" spans="1:24" ht="18" x14ac:dyDescent="0.6">
      <c r="A513"/>
      <c r="B513"/>
      <c r="C513"/>
      <c r="D513"/>
      <c r="E513"/>
      <c r="F513"/>
      <c r="G513"/>
      <c r="H513"/>
      <c r="I513"/>
      <c r="J513"/>
      <c r="K513"/>
      <c r="L513"/>
      <c r="M513"/>
      <c r="N513"/>
      <c r="O513"/>
      <c r="U513"/>
      <c r="V513"/>
      <c r="W513"/>
      <c r="X513"/>
    </row>
    <row r="514" spans="1:24" ht="18" x14ac:dyDescent="0.6">
      <c r="A514"/>
      <c r="B514"/>
      <c r="C514"/>
      <c r="D514"/>
      <c r="E514"/>
      <c r="F514"/>
      <c r="G514"/>
      <c r="H514"/>
      <c r="I514"/>
      <c r="J514"/>
      <c r="K514"/>
      <c r="L514"/>
      <c r="M514"/>
      <c r="N514"/>
      <c r="O514"/>
      <c r="U514"/>
      <c r="V514"/>
      <c r="W514"/>
      <c r="X514"/>
    </row>
    <row r="515" spans="1:24" ht="18" x14ac:dyDescent="0.6">
      <c r="A515"/>
      <c r="B515"/>
      <c r="C515"/>
      <c r="D515"/>
      <c r="E515"/>
      <c r="F515"/>
      <c r="G515"/>
      <c r="H515"/>
      <c r="I515"/>
      <c r="J515"/>
      <c r="K515"/>
      <c r="L515"/>
      <c r="M515"/>
      <c r="N515"/>
      <c r="O515"/>
      <c r="U515"/>
      <c r="V515"/>
      <c r="W515"/>
      <c r="X515"/>
    </row>
    <row r="516" spans="1:24" ht="18" x14ac:dyDescent="0.6">
      <c r="A516"/>
      <c r="B516"/>
      <c r="C516"/>
      <c r="D516"/>
      <c r="E516"/>
      <c r="F516"/>
      <c r="G516"/>
      <c r="H516"/>
      <c r="I516"/>
      <c r="J516"/>
      <c r="K516"/>
      <c r="L516"/>
      <c r="M516"/>
      <c r="N516"/>
      <c r="O516"/>
      <c r="U516"/>
      <c r="V516"/>
      <c r="W516"/>
      <c r="X516"/>
    </row>
    <row r="517" spans="1:24" ht="18" x14ac:dyDescent="0.6">
      <c r="A517"/>
      <c r="B517"/>
      <c r="C517"/>
      <c r="D517"/>
      <c r="E517"/>
      <c r="F517"/>
      <c r="G517"/>
      <c r="H517"/>
      <c r="I517"/>
      <c r="J517"/>
      <c r="K517"/>
      <c r="L517"/>
      <c r="M517"/>
      <c r="N517"/>
      <c r="O517"/>
      <c r="U517"/>
      <c r="V517"/>
      <c r="W517"/>
      <c r="X517"/>
    </row>
    <row r="518" spans="1:24" ht="18" x14ac:dyDescent="0.6">
      <c r="A518"/>
      <c r="B518"/>
      <c r="C518"/>
      <c r="D518"/>
      <c r="E518"/>
      <c r="F518"/>
      <c r="G518"/>
      <c r="H518"/>
      <c r="I518"/>
      <c r="J518"/>
      <c r="K518"/>
      <c r="L518"/>
      <c r="M518"/>
      <c r="N518"/>
      <c r="O518"/>
      <c r="U518"/>
      <c r="V518"/>
      <c r="W518"/>
      <c r="X518"/>
    </row>
    <row r="519" spans="1:24" ht="18" x14ac:dyDescent="0.6">
      <c r="A519"/>
      <c r="B519"/>
      <c r="C519"/>
      <c r="D519"/>
      <c r="E519"/>
      <c r="F519"/>
      <c r="G519"/>
      <c r="H519"/>
      <c r="I519"/>
      <c r="J519"/>
      <c r="K519"/>
      <c r="L519"/>
      <c r="M519"/>
      <c r="N519"/>
      <c r="O519"/>
      <c r="U519"/>
      <c r="V519"/>
      <c r="W519"/>
      <c r="X519"/>
    </row>
    <row r="520" spans="1:24" ht="18" x14ac:dyDescent="0.6">
      <c r="A520"/>
      <c r="B520"/>
      <c r="C520"/>
      <c r="D520"/>
      <c r="E520"/>
      <c r="F520"/>
      <c r="G520"/>
      <c r="H520"/>
      <c r="I520"/>
      <c r="J520"/>
      <c r="K520"/>
      <c r="L520"/>
      <c r="M520"/>
      <c r="N520"/>
      <c r="O520"/>
      <c r="U520"/>
      <c r="V520"/>
      <c r="W520"/>
      <c r="X520"/>
    </row>
    <row r="521" spans="1:24" ht="18" x14ac:dyDescent="0.6">
      <c r="A521"/>
      <c r="B521"/>
      <c r="C521"/>
      <c r="D521"/>
      <c r="E521"/>
      <c r="F521"/>
      <c r="G521"/>
      <c r="H521"/>
      <c r="I521"/>
      <c r="J521"/>
      <c r="K521"/>
      <c r="L521"/>
      <c r="M521"/>
      <c r="N521"/>
      <c r="O521"/>
      <c r="U521"/>
      <c r="V521"/>
      <c r="W521"/>
      <c r="X521"/>
    </row>
    <row r="522" spans="1:24" ht="18" x14ac:dyDescent="0.6">
      <c r="A522"/>
      <c r="B522"/>
      <c r="C522"/>
      <c r="D522"/>
      <c r="E522"/>
      <c r="F522"/>
      <c r="G522"/>
      <c r="H522"/>
      <c r="I522"/>
      <c r="J522"/>
      <c r="K522"/>
      <c r="L522"/>
      <c r="M522"/>
      <c r="N522"/>
      <c r="O522"/>
      <c r="U522"/>
      <c r="V522"/>
      <c r="W522"/>
      <c r="X522"/>
    </row>
    <row r="523" spans="1:24" ht="18" x14ac:dyDescent="0.6">
      <c r="A523"/>
      <c r="B523"/>
      <c r="C523"/>
      <c r="D523"/>
      <c r="E523"/>
      <c r="F523"/>
      <c r="G523"/>
      <c r="H523"/>
      <c r="I523"/>
      <c r="J523"/>
      <c r="K523"/>
      <c r="L523"/>
      <c r="M523"/>
      <c r="N523"/>
      <c r="O523"/>
      <c r="U523"/>
      <c r="V523"/>
      <c r="W523"/>
      <c r="X523"/>
    </row>
    <row r="524" spans="1:24" ht="18" x14ac:dyDescent="0.6">
      <c r="A524"/>
      <c r="B524"/>
      <c r="C524"/>
      <c r="D524"/>
      <c r="E524"/>
      <c r="F524"/>
      <c r="G524"/>
      <c r="H524"/>
      <c r="I524"/>
      <c r="J524"/>
      <c r="K524"/>
      <c r="L524"/>
      <c r="M524"/>
      <c r="N524"/>
      <c r="O524"/>
      <c r="U524"/>
      <c r="V524"/>
      <c r="W524"/>
      <c r="X524"/>
    </row>
    <row r="525" spans="1:24" ht="18" x14ac:dyDescent="0.6">
      <c r="A525"/>
      <c r="B525"/>
      <c r="C525"/>
      <c r="D525"/>
      <c r="E525"/>
      <c r="F525"/>
      <c r="G525"/>
      <c r="H525"/>
      <c r="I525"/>
      <c r="J525"/>
      <c r="K525"/>
      <c r="L525"/>
      <c r="M525"/>
      <c r="N525"/>
      <c r="O525"/>
      <c r="U525"/>
      <c r="V525"/>
      <c r="W525"/>
      <c r="X525"/>
    </row>
    <row r="526" spans="1:24" ht="18" x14ac:dyDescent="0.6">
      <c r="A526"/>
      <c r="B526"/>
      <c r="C526"/>
      <c r="D526"/>
      <c r="E526"/>
      <c r="F526"/>
      <c r="G526"/>
      <c r="H526"/>
      <c r="I526"/>
      <c r="J526"/>
      <c r="K526"/>
      <c r="L526"/>
      <c r="M526"/>
      <c r="N526"/>
      <c r="O526"/>
      <c r="U526"/>
      <c r="V526"/>
      <c r="W526"/>
      <c r="X526"/>
    </row>
    <row r="527" spans="1:24" ht="18" x14ac:dyDescent="0.6">
      <c r="A527"/>
      <c r="B527"/>
      <c r="C527"/>
      <c r="D527"/>
      <c r="E527"/>
      <c r="F527"/>
      <c r="G527"/>
      <c r="H527"/>
      <c r="I527"/>
      <c r="J527"/>
      <c r="K527"/>
      <c r="L527"/>
      <c r="M527"/>
      <c r="N527"/>
      <c r="O527"/>
      <c r="U527"/>
      <c r="V527"/>
      <c r="W527"/>
      <c r="X527"/>
    </row>
    <row r="528" spans="1:24" ht="18" x14ac:dyDescent="0.6">
      <c r="A528"/>
      <c r="B528"/>
      <c r="C528"/>
      <c r="D528"/>
      <c r="E528"/>
      <c r="F528"/>
      <c r="G528"/>
      <c r="H528"/>
      <c r="I528"/>
      <c r="J528"/>
      <c r="K528"/>
      <c r="L528"/>
      <c r="M528"/>
      <c r="N528"/>
      <c r="O528"/>
      <c r="U528"/>
      <c r="V528"/>
      <c r="W528"/>
      <c r="X528"/>
    </row>
    <row r="529" spans="1:24" ht="18" x14ac:dyDescent="0.6">
      <c r="A529"/>
      <c r="B529"/>
      <c r="C529"/>
      <c r="D529"/>
      <c r="E529"/>
      <c r="F529"/>
      <c r="G529"/>
      <c r="H529"/>
      <c r="I529"/>
      <c r="J529"/>
      <c r="K529"/>
      <c r="L529"/>
      <c r="M529"/>
      <c r="N529"/>
      <c r="O529"/>
      <c r="U529"/>
      <c r="V529"/>
      <c r="W529"/>
      <c r="X529"/>
    </row>
    <row r="530" spans="1:24" ht="18" x14ac:dyDescent="0.6">
      <c r="A530"/>
      <c r="B530"/>
      <c r="C530"/>
      <c r="D530"/>
      <c r="E530"/>
      <c r="F530"/>
      <c r="G530"/>
      <c r="H530"/>
      <c r="I530"/>
      <c r="J530"/>
      <c r="K530"/>
      <c r="L530"/>
      <c r="M530"/>
      <c r="N530"/>
      <c r="O530"/>
      <c r="U530"/>
      <c r="V530"/>
      <c r="W530"/>
      <c r="X530"/>
    </row>
    <row r="531" spans="1:24" ht="18" x14ac:dyDescent="0.6">
      <c r="A531"/>
      <c r="B531"/>
      <c r="C531"/>
      <c r="D531"/>
      <c r="E531"/>
      <c r="F531"/>
      <c r="G531"/>
      <c r="H531"/>
      <c r="I531"/>
      <c r="J531"/>
      <c r="K531"/>
      <c r="L531"/>
      <c r="M531"/>
      <c r="N531"/>
      <c r="O531"/>
      <c r="U531"/>
      <c r="V531"/>
      <c r="W531"/>
      <c r="X531"/>
    </row>
    <row r="532" spans="1:24" ht="18" x14ac:dyDescent="0.6">
      <c r="A532"/>
      <c r="B532"/>
      <c r="C532"/>
      <c r="D532"/>
      <c r="E532"/>
      <c r="F532"/>
      <c r="G532"/>
      <c r="H532"/>
      <c r="I532"/>
      <c r="J532"/>
      <c r="K532"/>
      <c r="L532"/>
      <c r="M532"/>
      <c r="N532"/>
      <c r="O532"/>
      <c r="U532"/>
      <c r="V532"/>
      <c r="W532"/>
      <c r="X532"/>
    </row>
    <row r="533" spans="1:24" ht="18" x14ac:dyDescent="0.6">
      <c r="A533"/>
      <c r="B533"/>
      <c r="C533"/>
      <c r="D533"/>
      <c r="E533"/>
      <c r="F533"/>
      <c r="G533"/>
      <c r="H533"/>
      <c r="I533"/>
      <c r="J533"/>
      <c r="K533"/>
      <c r="L533"/>
      <c r="M533"/>
      <c r="N533"/>
      <c r="O533"/>
      <c r="U533"/>
      <c r="V533"/>
      <c r="W533"/>
      <c r="X533"/>
    </row>
    <row r="534" spans="1:24" ht="18" x14ac:dyDescent="0.6">
      <c r="A534"/>
      <c r="B534"/>
      <c r="C534"/>
      <c r="D534"/>
      <c r="E534"/>
      <c r="F534"/>
      <c r="G534"/>
      <c r="H534"/>
      <c r="I534"/>
      <c r="J534"/>
      <c r="K534"/>
      <c r="L534"/>
      <c r="M534"/>
      <c r="N534"/>
      <c r="O534"/>
      <c r="U534"/>
      <c r="V534"/>
      <c r="W534"/>
      <c r="X534"/>
    </row>
    <row r="535" spans="1:24" ht="18" x14ac:dyDescent="0.6">
      <c r="A535"/>
      <c r="B535"/>
      <c r="C535"/>
      <c r="D535"/>
      <c r="E535"/>
      <c r="F535"/>
      <c r="G535"/>
      <c r="H535"/>
      <c r="I535"/>
      <c r="J535"/>
      <c r="K535"/>
      <c r="L535"/>
      <c r="M535"/>
      <c r="N535"/>
      <c r="O535"/>
      <c r="U535"/>
      <c r="V535"/>
      <c r="W535"/>
      <c r="X535"/>
    </row>
    <row r="536" spans="1:24" ht="18" x14ac:dyDescent="0.6">
      <c r="A536"/>
      <c r="B536"/>
      <c r="C536"/>
      <c r="D536"/>
      <c r="E536"/>
      <c r="F536"/>
      <c r="G536"/>
      <c r="H536"/>
      <c r="I536"/>
      <c r="J536"/>
      <c r="K536"/>
      <c r="L536"/>
      <c r="M536"/>
      <c r="N536"/>
      <c r="O536"/>
      <c r="U536"/>
      <c r="V536"/>
      <c r="W536"/>
      <c r="X536"/>
    </row>
    <row r="537" spans="1:24" ht="18" x14ac:dyDescent="0.6">
      <c r="A537"/>
      <c r="B537"/>
      <c r="C537"/>
      <c r="D537"/>
      <c r="E537"/>
      <c r="F537"/>
      <c r="G537"/>
      <c r="H537"/>
      <c r="I537"/>
      <c r="J537"/>
      <c r="K537"/>
      <c r="L537"/>
      <c r="M537"/>
      <c r="N537"/>
      <c r="O537"/>
      <c r="U537"/>
      <c r="V537"/>
      <c r="W537"/>
      <c r="X537"/>
    </row>
    <row r="538" spans="1:24" ht="18" x14ac:dyDescent="0.6">
      <c r="A538"/>
      <c r="B538"/>
      <c r="C538"/>
      <c r="D538"/>
      <c r="E538"/>
      <c r="F538"/>
      <c r="G538"/>
      <c r="H538"/>
      <c r="I538"/>
      <c r="J538"/>
      <c r="K538"/>
      <c r="L538"/>
      <c r="M538"/>
      <c r="N538"/>
      <c r="O538"/>
      <c r="U538"/>
      <c r="V538"/>
      <c r="W538"/>
      <c r="X538"/>
    </row>
    <row r="539" spans="1:24" ht="18" x14ac:dyDescent="0.6">
      <c r="A539"/>
      <c r="B539"/>
      <c r="C539"/>
      <c r="D539"/>
      <c r="E539"/>
      <c r="F539"/>
      <c r="G539"/>
      <c r="H539"/>
      <c r="I539"/>
      <c r="J539"/>
      <c r="K539"/>
      <c r="L539"/>
      <c r="M539"/>
      <c r="N539"/>
      <c r="O539"/>
      <c r="U539"/>
      <c r="V539"/>
      <c r="W539"/>
      <c r="X539"/>
    </row>
    <row r="540" spans="1:24" ht="18" x14ac:dyDescent="0.6">
      <c r="A540"/>
      <c r="B540"/>
      <c r="C540"/>
      <c r="D540"/>
      <c r="E540"/>
      <c r="F540"/>
      <c r="G540"/>
      <c r="H540"/>
      <c r="I540"/>
      <c r="J540"/>
      <c r="K540"/>
      <c r="L540"/>
      <c r="M540"/>
      <c r="N540"/>
      <c r="O540"/>
      <c r="U540"/>
      <c r="V540"/>
      <c r="W540"/>
      <c r="X540"/>
    </row>
    <row r="541" spans="1:24" ht="18" x14ac:dyDescent="0.6">
      <c r="A541"/>
      <c r="B541"/>
      <c r="C541"/>
      <c r="D541"/>
      <c r="E541"/>
      <c r="F541"/>
      <c r="G541"/>
      <c r="H541"/>
      <c r="I541"/>
      <c r="J541"/>
      <c r="K541"/>
      <c r="L541"/>
      <c r="M541"/>
      <c r="N541"/>
      <c r="O541"/>
      <c r="U541"/>
      <c r="V541"/>
      <c r="W541"/>
      <c r="X541"/>
    </row>
    <row r="542" spans="1:24" ht="18" x14ac:dyDescent="0.6">
      <c r="A542"/>
      <c r="B542"/>
      <c r="C542"/>
      <c r="D542"/>
      <c r="E542"/>
      <c r="F542"/>
      <c r="G542"/>
      <c r="H542"/>
      <c r="I542"/>
      <c r="J542"/>
      <c r="K542"/>
      <c r="L542"/>
      <c r="M542"/>
      <c r="N542"/>
      <c r="O542"/>
      <c r="U542"/>
      <c r="V542"/>
      <c r="W542"/>
      <c r="X542"/>
    </row>
    <row r="543" spans="1:24" ht="18" x14ac:dyDescent="0.6">
      <c r="A543"/>
      <c r="B543"/>
      <c r="C543"/>
      <c r="D543"/>
      <c r="E543"/>
      <c r="F543"/>
      <c r="G543"/>
      <c r="H543"/>
      <c r="I543"/>
      <c r="J543"/>
      <c r="K543"/>
      <c r="L543"/>
      <c r="M543"/>
      <c r="N543"/>
      <c r="O543"/>
      <c r="U543"/>
      <c r="V543"/>
      <c r="W543"/>
      <c r="X543"/>
    </row>
    <row r="544" spans="1:24" ht="18" x14ac:dyDescent="0.6">
      <c r="A544"/>
      <c r="B544"/>
      <c r="C544"/>
      <c r="D544"/>
      <c r="E544"/>
      <c r="F544"/>
      <c r="G544"/>
      <c r="H544"/>
      <c r="I544"/>
      <c r="J544"/>
      <c r="K544"/>
      <c r="L544"/>
      <c r="M544"/>
      <c r="N544"/>
      <c r="O544"/>
      <c r="U544"/>
      <c r="V544"/>
      <c r="W544"/>
      <c r="X544"/>
    </row>
    <row r="545" spans="1:24" ht="18" x14ac:dyDescent="0.6">
      <c r="A545"/>
      <c r="B545"/>
      <c r="C545"/>
      <c r="D545"/>
      <c r="E545"/>
      <c r="F545"/>
      <c r="G545"/>
      <c r="H545"/>
      <c r="I545"/>
      <c r="J545"/>
      <c r="K545"/>
      <c r="L545"/>
      <c r="M545"/>
      <c r="N545"/>
      <c r="O545"/>
      <c r="U545"/>
      <c r="V545"/>
      <c r="W545"/>
      <c r="X545"/>
    </row>
    <row r="546" spans="1:24" ht="18" x14ac:dyDescent="0.6">
      <c r="A546"/>
      <c r="B546"/>
      <c r="C546"/>
      <c r="D546"/>
      <c r="E546"/>
      <c r="F546"/>
      <c r="G546"/>
      <c r="H546"/>
      <c r="I546"/>
      <c r="J546"/>
      <c r="K546"/>
      <c r="L546"/>
      <c r="M546"/>
      <c r="N546"/>
      <c r="O546"/>
      <c r="U546"/>
      <c r="V546"/>
      <c r="W546"/>
      <c r="X546"/>
    </row>
    <row r="547" spans="1:24" ht="18" x14ac:dyDescent="0.6">
      <c r="A547"/>
      <c r="B547"/>
      <c r="C547"/>
      <c r="D547"/>
      <c r="E547"/>
      <c r="F547"/>
      <c r="G547"/>
      <c r="H547"/>
      <c r="I547"/>
      <c r="J547"/>
      <c r="K547"/>
      <c r="L547"/>
      <c r="M547"/>
      <c r="N547"/>
      <c r="O547"/>
      <c r="U547"/>
      <c r="V547"/>
      <c r="W547"/>
      <c r="X547"/>
    </row>
    <row r="548" spans="1:24" ht="18" x14ac:dyDescent="0.6">
      <c r="A548"/>
      <c r="B548"/>
      <c r="C548"/>
      <c r="D548"/>
      <c r="E548"/>
      <c r="F548"/>
      <c r="G548"/>
      <c r="H548"/>
      <c r="I548"/>
      <c r="J548"/>
      <c r="K548"/>
      <c r="L548"/>
      <c r="M548"/>
      <c r="N548"/>
      <c r="O548"/>
      <c r="U548"/>
      <c r="V548"/>
      <c r="W548"/>
      <c r="X548"/>
    </row>
    <row r="549" spans="1:24" ht="18" x14ac:dyDescent="0.6">
      <c r="A549"/>
      <c r="B549"/>
      <c r="C549"/>
      <c r="D549"/>
      <c r="E549"/>
      <c r="F549"/>
      <c r="G549"/>
      <c r="H549"/>
      <c r="I549"/>
      <c r="J549"/>
      <c r="K549"/>
      <c r="L549"/>
      <c r="M549"/>
      <c r="N549"/>
      <c r="O549"/>
      <c r="U549"/>
      <c r="V549"/>
      <c r="W549"/>
      <c r="X549"/>
    </row>
    <row r="550" spans="1:24" ht="18" x14ac:dyDescent="0.6">
      <c r="A550"/>
      <c r="B550"/>
      <c r="C550"/>
      <c r="D550"/>
      <c r="E550"/>
      <c r="F550"/>
      <c r="G550"/>
      <c r="H550"/>
      <c r="I550"/>
      <c r="J550"/>
      <c r="K550"/>
      <c r="L550"/>
      <c r="M550"/>
      <c r="N550"/>
      <c r="O550"/>
      <c r="U550"/>
      <c r="V550"/>
      <c r="W550"/>
      <c r="X550"/>
    </row>
    <row r="551" spans="1:24" ht="18" x14ac:dyDescent="0.6">
      <c r="A551"/>
      <c r="B551"/>
      <c r="C551"/>
      <c r="D551"/>
      <c r="E551"/>
      <c r="F551"/>
      <c r="G551"/>
      <c r="H551"/>
      <c r="I551"/>
      <c r="J551"/>
      <c r="K551"/>
      <c r="L551"/>
      <c r="M551"/>
      <c r="N551"/>
      <c r="O551"/>
      <c r="U551"/>
      <c r="V551"/>
      <c r="W551"/>
      <c r="X551"/>
    </row>
    <row r="552" spans="1:24" ht="18" x14ac:dyDescent="0.6">
      <c r="A552"/>
      <c r="B552"/>
      <c r="C552"/>
      <c r="D552"/>
      <c r="E552"/>
      <c r="F552"/>
      <c r="G552"/>
      <c r="H552"/>
      <c r="I552"/>
      <c r="J552"/>
      <c r="K552"/>
      <c r="L552"/>
      <c r="M552"/>
      <c r="N552"/>
      <c r="O552"/>
      <c r="U552"/>
      <c r="V552"/>
      <c r="W552"/>
      <c r="X552"/>
    </row>
    <row r="553" spans="1:24" ht="18" x14ac:dyDescent="0.6">
      <c r="A553"/>
      <c r="B553"/>
      <c r="C553"/>
      <c r="D553"/>
      <c r="E553"/>
      <c r="F553"/>
      <c r="G553"/>
      <c r="H553"/>
      <c r="I553"/>
      <c r="J553"/>
      <c r="K553"/>
      <c r="L553"/>
      <c r="M553"/>
      <c r="N553"/>
      <c r="O553"/>
      <c r="U553"/>
      <c r="V553"/>
      <c r="W553"/>
      <c r="X553"/>
    </row>
    <row r="554" spans="1:24" ht="18" x14ac:dyDescent="0.6">
      <c r="A554"/>
      <c r="B554"/>
      <c r="C554"/>
      <c r="D554"/>
      <c r="E554"/>
      <c r="F554"/>
      <c r="G554"/>
      <c r="H554"/>
      <c r="I554"/>
      <c r="J554"/>
      <c r="K554"/>
      <c r="L554"/>
      <c r="M554"/>
      <c r="N554"/>
      <c r="O554"/>
      <c r="U554"/>
      <c r="V554"/>
      <c r="W554"/>
      <c r="X554"/>
    </row>
    <row r="555" spans="1:24" ht="18" x14ac:dyDescent="0.6">
      <c r="A555"/>
      <c r="B555"/>
      <c r="C555"/>
      <c r="D555"/>
      <c r="E555"/>
      <c r="F555"/>
      <c r="G555"/>
      <c r="H555"/>
      <c r="I555"/>
      <c r="J555"/>
      <c r="K555"/>
      <c r="L555"/>
      <c r="M555"/>
      <c r="N555"/>
      <c r="O555"/>
      <c r="U555"/>
      <c r="V555"/>
      <c r="W555"/>
      <c r="X555"/>
    </row>
    <row r="556" spans="1:24" ht="18" x14ac:dyDescent="0.6">
      <c r="A556"/>
      <c r="B556"/>
      <c r="C556"/>
      <c r="D556"/>
      <c r="E556"/>
      <c r="F556"/>
      <c r="G556"/>
      <c r="H556"/>
      <c r="I556"/>
      <c r="J556"/>
      <c r="K556"/>
      <c r="L556"/>
      <c r="M556"/>
      <c r="N556"/>
      <c r="O556"/>
      <c r="U556"/>
      <c r="V556"/>
      <c r="W556"/>
      <c r="X556"/>
    </row>
    <row r="557" spans="1:24" ht="18" x14ac:dyDescent="0.6">
      <c r="A557"/>
      <c r="B557"/>
      <c r="C557"/>
      <c r="D557"/>
      <c r="E557"/>
      <c r="F557"/>
      <c r="G557"/>
      <c r="H557"/>
      <c r="I557"/>
      <c r="J557"/>
      <c r="K557"/>
      <c r="L557"/>
      <c r="M557"/>
      <c r="N557"/>
      <c r="O557"/>
      <c r="U557"/>
      <c r="V557"/>
      <c r="W557"/>
      <c r="X557"/>
    </row>
    <row r="558" spans="1:24" ht="18" x14ac:dyDescent="0.6">
      <c r="A558"/>
      <c r="B558"/>
      <c r="C558"/>
      <c r="D558"/>
      <c r="E558"/>
      <c r="F558"/>
      <c r="G558"/>
      <c r="H558"/>
      <c r="I558"/>
      <c r="J558"/>
      <c r="K558"/>
      <c r="L558"/>
      <c r="M558"/>
      <c r="N558"/>
      <c r="O558"/>
      <c r="U558"/>
      <c r="V558"/>
      <c r="W558"/>
      <c r="X558"/>
    </row>
    <row r="559" spans="1:24" ht="18" x14ac:dyDescent="0.6">
      <c r="A559"/>
      <c r="B559"/>
      <c r="C559"/>
      <c r="D559"/>
      <c r="E559"/>
      <c r="F559"/>
      <c r="G559"/>
      <c r="H559"/>
      <c r="I559"/>
      <c r="J559"/>
      <c r="K559"/>
      <c r="L559"/>
      <c r="M559"/>
      <c r="N559"/>
      <c r="O559"/>
      <c r="U559"/>
      <c r="V559"/>
      <c r="W559"/>
      <c r="X559"/>
    </row>
    <row r="560" spans="1:24" ht="18" x14ac:dyDescent="0.6">
      <c r="A560"/>
      <c r="B560"/>
      <c r="C560"/>
      <c r="D560"/>
      <c r="E560"/>
      <c r="F560"/>
      <c r="G560"/>
      <c r="H560"/>
      <c r="I560"/>
      <c r="J560"/>
      <c r="K560"/>
      <c r="L560"/>
      <c r="M560"/>
      <c r="N560"/>
      <c r="O560"/>
      <c r="U560"/>
      <c r="V560"/>
      <c r="W560"/>
      <c r="X560"/>
    </row>
    <row r="561" spans="1:24" ht="18" x14ac:dyDescent="0.6">
      <c r="A561"/>
      <c r="B561"/>
      <c r="C561"/>
      <c r="D561"/>
      <c r="E561"/>
      <c r="F561"/>
      <c r="G561"/>
      <c r="H561"/>
      <c r="I561"/>
      <c r="J561"/>
      <c r="K561"/>
      <c r="L561"/>
      <c r="M561"/>
      <c r="N561"/>
      <c r="O561"/>
      <c r="U561"/>
      <c r="V561"/>
      <c r="W561"/>
      <c r="X561"/>
    </row>
    <row r="562" spans="1:24" ht="18" x14ac:dyDescent="0.6">
      <c r="A562"/>
      <c r="B562"/>
      <c r="C562"/>
      <c r="D562"/>
      <c r="E562"/>
      <c r="F562"/>
      <c r="G562"/>
      <c r="H562"/>
      <c r="I562"/>
      <c r="J562"/>
      <c r="K562"/>
      <c r="L562"/>
      <c r="M562"/>
      <c r="N562"/>
      <c r="O562"/>
      <c r="U562"/>
      <c r="V562"/>
      <c r="W562"/>
      <c r="X562"/>
    </row>
    <row r="563" spans="1:24" ht="18" x14ac:dyDescent="0.6">
      <c r="A563"/>
      <c r="B563"/>
      <c r="C563"/>
      <c r="D563"/>
      <c r="E563"/>
      <c r="F563"/>
      <c r="G563"/>
      <c r="H563"/>
      <c r="I563"/>
      <c r="J563"/>
      <c r="K563"/>
      <c r="L563"/>
      <c r="M563"/>
      <c r="N563"/>
      <c r="O563"/>
      <c r="U563"/>
      <c r="V563"/>
      <c r="W563"/>
      <c r="X563"/>
    </row>
    <row r="564" spans="1:24" ht="18" x14ac:dyDescent="0.6">
      <c r="A564"/>
      <c r="B564"/>
      <c r="C564"/>
      <c r="D564"/>
      <c r="E564"/>
      <c r="F564"/>
      <c r="G564"/>
      <c r="H564"/>
      <c r="I564"/>
      <c r="J564"/>
      <c r="K564"/>
      <c r="L564"/>
      <c r="M564"/>
      <c r="N564"/>
      <c r="O564"/>
      <c r="U564"/>
      <c r="V564"/>
      <c r="W564"/>
      <c r="X564"/>
    </row>
    <row r="565" spans="1:24" ht="18" x14ac:dyDescent="0.6">
      <c r="A565"/>
      <c r="B565"/>
      <c r="C565"/>
      <c r="D565"/>
      <c r="E565"/>
      <c r="F565"/>
      <c r="G565"/>
      <c r="H565"/>
      <c r="I565"/>
      <c r="J565"/>
      <c r="K565"/>
      <c r="L565"/>
      <c r="M565"/>
      <c r="N565"/>
      <c r="O565"/>
      <c r="U565"/>
      <c r="V565"/>
      <c r="W565"/>
      <c r="X565"/>
    </row>
    <row r="566" spans="1:24" ht="18" x14ac:dyDescent="0.6">
      <c r="A566"/>
      <c r="B566"/>
      <c r="C566"/>
      <c r="D566"/>
      <c r="E566"/>
      <c r="F566"/>
      <c r="G566"/>
      <c r="H566"/>
      <c r="I566"/>
      <c r="J566"/>
      <c r="K566"/>
      <c r="L566"/>
      <c r="M566"/>
      <c r="N566"/>
      <c r="O566"/>
      <c r="U566"/>
      <c r="V566"/>
      <c r="W566"/>
      <c r="X566"/>
    </row>
    <row r="567" spans="1:24" ht="18" x14ac:dyDescent="0.6">
      <c r="A567"/>
      <c r="B567"/>
      <c r="C567"/>
      <c r="D567"/>
      <c r="E567"/>
      <c r="F567"/>
      <c r="G567"/>
      <c r="H567"/>
      <c r="I567"/>
      <c r="J567"/>
      <c r="K567"/>
      <c r="L567"/>
      <c r="M567"/>
      <c r="N567"/>
      <c r="O567"/>
      <c r="U567"/>
      <c r="V567"/>
      <c r="W567"/>
      <c r="X567"/>
    </row>
    <row r="568" spans="1:24" ht="18" x14ac:dyDescent="0.6">
      <c r="A568"/>
      <c r="B568"/>
      <c r="C568"/>
      <c r="D568"/>
      <c r="E568"/>
      <c r="F568"/>
      <c r="G568"/>
      <c r="H568"/>
      <c r="I568"/>
      <c r="J568"/>
      <c r="K568"/>
      <c r="L568"/>
      <c r="M568"/>
      <c r="N568"/>
      <c r="O568"/>
      <c r="U568"/>
      <c r="V568"/>
      <c r="W568"/>
      <c r="X568"/>
    </row>
    <row r="569" spans="1:24" ht="18" x14ac:dyDescent="0.6">
      <c r="A569"/>
      <c r="B569"/>
      <c r="C569"/>
      <c r="D569"/>
      <c r="E569"/>
      <c r="F569"/>
      <c r="G569"/>
      <c r="H569"/>
      <c r="I569"/>
      <c r="J569"/>
      <c r="K569"/>
      <c r="L569"/>
      <c r="M569"/>
      <c r="N569"/>
      <c r="O569"/>
      <c r="U569"/>
      <c r="V569"/>
      <c r="W569"/>
      <c r="X569"/>
    </row>
    <row r="570" spans="1:24" ht="18" x14ac:dyDescent="0.6">
      <c r="A570"/>
      <c r="B570"/>
      <c r="C570"/>
      <c r="D570"/>
      <c r="E570"/>
      <c r="F570"/>
      <c r="G570"/>
      <c r="H570"/>
      <c r="I570"/>
      <c r="J570"/>
      <c r="K570"/>
      <c r="L570"/>
      <c r="M570"/>
      <c r="N570"/>
      <c r="O570"/>
      <c r="U570"/>
      <c r="V570"/>
      <c r="W570"/>
      <c r="X570"/>
    </row>
    <row r="571" spans="1:24" ht="18" x14ac:dyDescent="0.6">
      <c r="A571"/>
      <c r="B571"/>
      <c r="C571"/>
      <c r="D571"/>
      <c r="E571"/>
      <c r="F571"/>
      <c r="G571"/>
      <c r="H571"/>
      <c r="I571"/>
      <c r="J571"/>
      <c r="K571"/>
      <c r="L571"/>
      <c r="M571"/>
      <c r="N571"/>
      <c r="O571"/>
      <c r="U571"/>
      <c r="V571"/>
      <c r="W571"/>
      <c r="X571"/>
    </row>
    <row r="572" spans="1:24" ht="18" x14ac:dyDescent="0.6">
      <c r="A572"/>
      <c r="B572"/>
      <c r="C572"/>
      <c r="D572"/>
      <c r="E572"/>
      <c r="F572"/>
      <c r="G572"/>
      <c r="H572"/>
      <c r="I572"/>
      <c r="J572"/>
      <c r="K572"/>
      <c r="L572"/>
      <c r="M572"/>
      <c r="N572"/>
      <c r="O572"/>
      <c r="U572"/>
      <c r="V572"/>
      <c r="W572"/>
      <c r="X572"/>
    </row>
    <row r="573" spans="1:24" ht="18" x14ac:dyDescent="0.6">
      <c r="A573"/>
      <c r="B573"/>
      <c r="C573"/>
      <c r="D573"/>
      <c r="E573"/>
      <c r="F573"/>
      <c r="G573"/>
      <c r="H573"/>
      <c r="I573"/>
      <c r="J573"/>
      <c r="K573"/>
      <c r="L573"/>
      <c r="M573"/>
      <c r="N573"/>
      <c r="O573"/>
      <c r="U573"/>
      <c r="V573"/>
      <c r="W573"/>
      <c r="X573"/>
    </row>
    <row r="574" spans="1:24" ht="18" x14ac:dyDescent="0.6">
      <c r="A574"/>
      <c r="B574"/>
      <c r="C574"/>
      <c r="D574"/>
      <c r="E574"/>
      <c r="F574"/>
      <c r="G574"/>
      <c r="H574"/>
      <c r="I574"/>
      <c r="J574"/>
      <c r="K574"/>
      <c r="L574"/>
      <c r="M574"/>
      <c r="N574"/>
      <c r="O574"/>
      <c r="U574"/>
      <c r="V574"/>
      <c r="W574"/>
      <c r="X574"/>
    </row>
    <row r="575" spans="1:24" ht="18" x14ac:dyDescent="0.6">
      <c r="A575"/>
      <c r="B575"/>
      <c r="C575"/>
      <c r="D575"/>
      <c r="E575"/>
      <c r="F575"/>
      <c r="G575"/>
      <c r="H575"/>
      <c r="I575"/>
      <c r="J575"/>
      <c r="K575"/>
      <c r="L575"/>
      <c r="M575"/>
      <c r="N575"/>
      <c r="O575"/>
      <c r="U575"/>
      <c r="V575"/>
      <c r="W575"/>
      <c r="X575"/>
    </row>
    <row r="576" spans="1:24" ht="18" x14ac:dyDescent="0.6">
      <c r="A576"/>
      <c r="B576"/>
      <c r="C576"/>
      <c r="D576"/>
      <c r="E576"/>
      <c r="F576"/>
      <c r="G576"/>
      <c r="H576"/>
      <c r="I576"/>
      <c r="J576"/>
      <c r="K576"/>
      <c r="L576"/>
      <c r="M576"/>
      <c r="N576"/>
      <c r="O576"/>
      <c r="U576"/>
      <c r="V576"/>
      <c r="W576"/>
      <c r="X576"/>
    </row>
    <row r="577" spans="1:24" ht="18" x14ac:dyDescent="0.6">
      <c r="A577"/>
      <c r="B577"/>
      <c r="C577"/>
      <c r="D577"/>
      <c r="E577"/>
      <c r="F577"/>
      <c r="G577"/>
      <c r="H577"/>
      <c r="I577"/>
      <c r="J577"/>
      <c r="K577"/>
      <c r="L577"/>
      <c r="M577"/>
      <c r="N577"/>
      <c r="O577"/>
      <c r="U577"/>
      <c r="V577"/>
      <c r="W577"/>
      <c r="X577"/>
    </row>
    <row r="578" spans="1:24" ht="18" x14ac:dyDescent="0.6">
      <c r="A578"/>
      <c r="B578"/>
      <c r="C578"/>
      <c r="D578"/>
      <c r="E578"/>
      <c r="F578"/>
      <c r="G578"/>
      <c r="H578"/>
      <c r="I578"/>
      <c r="J578"/>
      <c r="K578"/>
      <c r="L578"/>
      <c r="M578"/>
      <c r="N578"/>
      <c r="O578"/>
      <c r="U578"/>
      <c r="V578"/>
      <c r="W578"/>
      <c r="X578"/>
    </row>
    <row r="579" spans="1:24" ht="18" x14ac:dyDescent="0.6">
      <c r="A579"/>
      <c r="B579"/>
      <c r="C579"/>
      <c r="D579"/>
      <c r="E579"/>
      <c r="F579"/>
      <c r="G579"/>
      <c r="H579"/>
      <c r="I579"/>
      <c r="J579"/>
      <c r="K579"/>
      <c r="L579"/>
      <c r="M579"/>
      <c r="N579"/>
      <c r="O579"/>
      <c r="U579"/>
      <c r="V579"/>
      <c r="W579"/>
      <c r="X579"/>
    </row>
    <row r="580" spans="1:24" ht="18" x14ac:dyDescent="0.6">
      <c r="A580"/>
      <c r="B580"/>
      <c r="C580"/>
      <c r="D580"/>
      <c r="E580"/>
      <c r="F580"/>
      <c r="G580"/>
      <c r="H580"/>
      <c r="I580"/>
      <c r="J580"/>
      <c r="K580"/>
      <c r="L580"/>
      <c r="M580"/>
      <c r="N580"/>
      <c r="O580"/>
      <c r="U580"/>
      <c r="V580"/>
      <c r="W580"/>
      <c r="X580"/>
    </row>
    <row r="581" spans="1:24" ht="18" x14ac:dyDescent="0.6">
      <c r="A581"/>
      <c r="B581"/>
      <c r="C581"/>
      <c r="D581"/>
      <c r="E581"/>
      <c r="F581"/>
      <c r="G581"/>
      <c r="H581"/>
      <c r="I581"/>
      <c r="J581"/>
      <c r="K581"/>
      <c r="L581"/>
      <c r="M581"/>
      <c r="N581"/>
      <c r="O581"/>
      <c r="U581"/>
      <c r="V581"/>
      <c r="W581"/>
      <c r="X581"/>
    </row>
    <row r="582" spans="1:24" ht="18" x14ac:dyDescent="0.6">
      <c r="A582"/>
      <c r="B582"/>
      <c r="C582"/>
      <c r="D582"/>
      <c r="E582"/>
      <c r="F582"/>
      <c r="G582"/>
      <c r="H582"/>
      <c r="I582"/>
      <c r="J582"/>
      <c r="K582"/>
      <c r="L582"/>
      <c r="M582"/>
      <c r="N582"/>
      <c r="O582"/>
      <c r="U582"/>
      <c r="V582"/>
      <c r="W582"/>
      <c r="X582"/>
    </row>
    <row r="583" spans="1:24" ht="18" x14ac:dyDescent="0.6">
      <c r="A583"/>
      <c r="B583"/>
      <c r="C583"/>
      <c r="D583"/>
      <c r="E583"/>
      <c r="F583"/>
      <c r="G583"/>
      <c r="H583"/>
      <c r="I583"/>
      <c r="J583"/>
      <c r="K583"/>
      <c r="L583"/>
      <c r="M583"/>
      <c r="N583"/>
      <c r="O583"/>
      <c r="U583"/>
      <c r="V583"/>
      <c r="W583"/>
      <c r="X583"/>
    </row>
    <row r="584" spans="1:24" ht="18" x14ac:dyDescent="0.6">
      <c r="A584"/>
      <c r="B584"/>
      <c r="C584"/>
      <c r="D584"/>
      <c r="E584"/>
      <c r="F584"/>
      <c r="G584"/>
      <c r="H584"/>
      <c r="I584"/>
      <c r="J584"/>
      <c r="K584"/>
      <c r="L584"/>
      <c r="M584"/>
      <c r="N584"/>
      <c r="O584"/>
      <c r="U584"/>
      <c r="V584"/>
      <c r="W584"/>
      <c r="X584"/>
    </row>
    <row r="585" spans="1:24" ht="18" x14ac:dyDescent="0.6">
      <c r="A585"/>
      <c r="B585"/>
      <c r="C585"/>
      <c r="D585"/>
      <c r="E585"/>
      <c r="F585"/>
      <c r="G585"/>
      <c r="H585"/>
      <c r="I585"/>
      <c r="J585"/>
      <c r="K585"/>
      <c r="L585"/>
      <c r="M585"/>
      <c r="N585"/>
      <c r="O585"/>
      <c r="U585"/>
      <c r="V585"/>
      <c r="W585"/>
      <c r="X585"/>
    </row>
    <row r="586" spans="1:24" ht="18" x14ac:dyDescent="0.6">
      <c r="A586"/>
      <c r="B586"/>
      <c r="C586"/>
      <c r="D586"/>
      <c r="E586"/>
      <c r="F586"/>
      <c r="G586"/>
      <c r="H586"/>
      <c r="I586"/>
      <c r="J586"/>
      <c r="K586"/>
      <c r="L586"/>
      <c r="M586"/>
      <c r="N586"/>
      <c r="O586"/>
      <c r="U586"/>
      <c r="V586"/>
      <c r="W586"/>
      <c r="X586"/>
    </row>
    <row r="587" spans="1:24" ht="18" x14ac:dyDescent="0.6">
      <c r="A587"/>
      <c r="B587"/>
      <c r="C587"/>
      <c r="D587"/>
      <c r="E587"/>
      <c r="F587"/>
      <c r="G587"/>
      <c r="H587"/>
      <c r="I587"/>
      <c r="J587"/>
      <c r="K587"/>
      <c r="L587"/>
      <c r="M587"/>
      <c r="N587"/>
      <c r="O587"/>
      <c r="U587"/>
      <c r="V587"/>
      <c r="W587"/>
      <c r="X587"/>
    </row>
    <row r="588" spans="1:24" ht="18" x14ac:dyDescent="0.6">
      <c r="A588"/>
      <c r="B588"/>
      <c r="C588"/>
      <c r="D588"/>
      <c r="E588"/>
      <c r="F588"/>
      <c r="G588"/>
      <c r="H588"/>
      <c r="I588"/>
      <c r="J588"/>
      <c r="K588"/>
      <c r="L588"/>
      <c r="M588"/>
      <c r="N588"/>
      <c r="O588"/>
      <c r="U588"/>
      <c r="V588"/>
      <c r="W588"/>
      <c r="X588"/>
    </row>
    <row r="589" spans="1:24" ht="18" x14ac:dyDescent="0.6">
      <c r="A589"/>
      <c r="B589"/>
      <c r="C589"/>
      <c r="D589"/>
      <c r="E589"/>
      <c r="F589"/>
      <c r="G589"/>
      <c r="H589"/>
      <c r="I589"/>
      <c r="J589"/>
      <c r="K589"/>
      <c r="L589"/>
      <c r="M589"/>
      <c r="N589"/>
      <c r="O589"/>
      <c r="U589"/>
      <c r="V589"/>
      <c r="W589"/>
      <c r="X589"/>
    </row>
    <row r="590" spans="1:24" ht="18" x14ac:dyDescent="0.6">
      <c r="A590"/>
      <c r="B590"/>
      <c r="C590"/>
      <c r="D590"/>
      <c r="E590"/>
      <c r="F590"/>
      <c r="G590"/>
      <c r="H590"/>
      <c r="I590"/>
      <c r="J590"/>
      <c r="K590"/>
      <c r="L590"/>
      <c r="M590"/>
      <c r="N590"/>
      <c r="O590"/>
      <c r="U590"/>
      <c r="V590"/>
      <c r="W590"/>
      <c r="X590"/>
    </row>
    <row r="591" spans="1:24" ht="18" x14ac:dyDescent="0.6">
      <c r="A591"/>
      <c r="B591"/>
      <c r="C591"/>
      <c r="D591"/>
      <c r="E591"/>
      <c r="F591"/>
      <c r="G591"/>
      <c r="H591"/>
      <c r="I591"/>
      <c r="J591"/>
      <c r="K591"/>
      <c r="L591"/>
      <c r="M591"/>
      <c r="N591"/>
      <c r="O591"/>
      <c r="U591"/>
      <c r="V591"/>
      <c r="W591"/>
      <c r="X591"/>
    </row>
    <row r="592" spans="1:24" ht="18" x14ac:dyDescent="0.6">
      <c r="A592"/>
      <c r="B592"/>
      <c r="C592"/>
      <c r="D592"/>
      <c r="E592"/>
      <c r="F592"/>
      <c r="G592"/>
      <c r="H592"/>
      <c r="I592"/>
      <c r="J592"/>
      <c r="K592"/>
      <c r="L592"/>
      <c r="M592"/>
      <c r="N592"/>
      <c r="O592"/>
      <c r="U592"/>
      <c r="V592"/>
      <c r="W592"/>
      <c r="X592"/>
    </row>
    <row r="593" spans="1:24" ht="18" x14ac:dyDescent="0.6">
      <c r="A593"/>
      <c r="B593"/>
      <c r="C593"/>
      <c r="D593"/>
      <c r="E593"/>
      <c r="F593"/>
      <c r="G593"/>
      <c r="H593"/>
      <c r="I593"/>
      <c r="J593"/>
      <c r="K593"/>
      <c r="L593"/>
      <c r="M593"/>
      <c r="N593"/>
      <c r="O593"/>
      <c r="U593"/>
      <c r="V593"/>
      <c r="W593"/>
      <c r="X593"/>
    </row>
    <row r="594" spans="1:24" ht="18" x14ac:dyDescent="0.6">
      <c r="A594"/>
      <c r="B594"/>
      <c r="C594"/>
      <c r="D594"/>
      <c r="E594"/>
      <c r="F594"/>
      <c r="G594"/>
      <c r="H594"/>
      <c r="I594"/>
      <c r="J594"/>
      <c r="K594"/>
      <c r="L594"/>
      <c r="M594"/>
      <c r="N594"/>
      <c r="O594"/>
      <c r="U594"/>
      <c r="V594"/>
      <c r="W594"/>
      <c r="X594"/>
    </row>
    <row r="595" spans="1:24" ht="18" x14ac:dyDescent="0.6">
      <c r="A595"/>
      <c r="B595"/>
      <c r="C595"/>
      <c r="D595"/>
      <c r="E595"/>
      <c r="F595"/>
      <c r="G595"/>
      <c r="H595"/>
      <c r="I595"/>
      <c r="J595"/>
      <c r="K595"/>
      <c r="L595"/>
      <c r="M595"/>
      <c r="N595"/>
      <c r="O595"/>
      <c r="U595"/>
      <c r="V595"/>
      <c r="W595"/>
      <c r="X595"/>
    </row>
    <row r="596" spans="1:24" ht="18" x14ac:dyDescent="0.6">
      <c r="A596"/>
      <c r="B596"/>
      <c r="C596"/>
      <c r="D596"/>
      <c r="E596"/>
      <c r="F596"/>
      <c r="G596"/>
      <c r="H596"/>
      <c r="I596"/>
      <c r="J596"/>
      <c r="K596"/>
      <c r="L596"/>
      <c r="M596"/>
      <c r="N596"/>
      <c r="O596"/>
      <c r="U596"/>
      <c r="V596"/>
      <c r="W596"/>
      <c r="X596"/>
    </row>
    <row r="597" spans="1:24" ht="18" x14ac:dyDescent="0.6">
      <c r="A597"/>
      <c r="B597"/>
      <c r="C597"/>
      <c r="D597"/>
      <c r="E597"/>
      <c r="F597"/>
      <c r="G597"/>
      <c r="H597"/>
      <c r="I597"/>
      <c r="J597"/>
      <c r="K597"/>
      <c r="L597"/>
      <c r="M597"/>
      <c r="N597"/>
      <c r="O597"/>
      <c r="U597"/>
      <c r="V597"/>
      <c r="W597"/>
      <c r="X597"/>
    </row>
    <row r="598" spans="1:24" ht="18" x14ac:dyDescent="0.6">
      <c r="A598"/>
      <c r="B598"/>
      <c r="C598"/>
      <c r="D598"/>
      <c r="E598"/>
      <c r="F598"/>
      <c r="G598"/>
      <c r="H598"/>
      <c r="I598"/>
      <c r="J598"/>
      <c r="K598"/>
      <c r="L598"/>
      <c r="M598"/>
      <c r="N598"/>
      <c r="O598"/>
      <c r="U598"/>
      <c r="V598"/>
      <c r="W598"/>
      <c r="X598"/>
    </row>
    <row r="599" spans="1:24" ht="18" x14ac:dyDescent="0.6">
      <c r="A599"/>
      <c r="B599"/>
      <c r="C599"/>
      <c r="D599"/>
      <c r="E599"/>
      <c r="F599"/>
      <c r="G599"/>
      <c r="H599"/>
      <c r="I599"/>
      <c r="J599"/>
      <c r="K599"/>
      <c r="L599"/>
      <c r="M599"/>
      <c r="N599"/>
      <c r="O599"/>
      <c r="U599"/>
      <c r="V599"/>
      <c r="W599"/>
      <c r="X599"/>
    </row>
    <row r="600" spans="1:24" ht="18" x14ac:dyDescent="0.6">
      <c r="A600"/>
      <c r="B600"/>
      <c r="C600"/>
      <c r="D600"/>
      <c r="E600"/>
      <c r="F600"/>
      <c r="G600"/>
      <c r="H600"/>
      <c r="I600"/>
      <c r="J600"/>
      <c r="K600"/>
      <c r="L600"/>
      <c r="M600"/>
      <c r="N600"/>
      <c r="O600"/>
      <c r="U600"/>
      <c r="V600"/>
      <c r="W600"/>
      <c r="X600"/>
    </row>
    <row r="601" spans="1:24" ht="18" x14ac:dyDescent="0.6">
      <c r="A601"/>
      <c r="B601"/>
      <c r="C601"/>
      <c r="D601"/>
      <c r="E601"/>
      <c r="F601"/>
      <c r="G601"/>
      <c r="H601"/>
      <c r="I601"/>
      <c r="J601"/>
      <c r="K601"/>
      <c r="L601"/>
      <c r="M601"/>
      <c r="N601"/>
      <c r="O601"/>
      <c r="U601"/>
      <c r="V601"/>
      <c r="W601"/>
      <c r="X601"/>
    </row>
    <row r="602" spans="1:24" ht="18" x14ac:dyDescent="0.6">
      <c r="A602"/>
      <c r="B602"/>
      <c r="C602"/>
      <c r="D602"/>
      <c r="E602"/>
      <c r="F602"/>
      <c r="G602"/>
      <c r="H602"/>
      <c r="I602"/>
      <c r="J602"/>
      <c r="K602"/>
      <c r="L602"/>
      <c r="M602"/>
      <c r="N602"/>
      <c r="O602"/>
      <c r="U602"/>
      <c r="V602"/>
      <c r="W602"/>
      <c r="X602"/>
    </row>
    <row r="603" spans="1:24" ht="18" x14ac:dyDescent="0.6">
      <c r="A603"/>
      <c r="B603"/>
      <c r="C603"/>
      <c r="D603"/>
      <c r="E603"/>
      <c r="F603"/>
      <c r="G603"/>
      <c r="H603"/>
      <c r="I603"/>
      <c r="J603"/>
      <c r="K603"/>
      <c r="L603"/>
      <c r="M603"/>
      <c r="N603"/>
      <c r="O603"/>
      <c r="U603"/>
      <c r="V603"/>
      <c r="W603"/>
      <c r="X603"/>
    </row>
    <row r="604" spans="1:24" ht="18" x14ac:dyDescent="0.6">
      <c r="A604"/>
      <c r="B604"/>
      <c r="C604"/>
      <c r="D604"/>
      <c r="E604"/>
      <c r="F604"/>
      <c r="G604"/>
      <c r="H604"/>
      <c r="I604"/>
      <c r="J604"/>
      <c r="K604"/>
      <c r="L604"/>
      <c r="M604"/>
      <c r="N604"/>
      <c r="O604"/>
      <c r="U604"/>
      <c r="V604"/>
      <c r="W604"/>
      <c r="X604"/>
    </row>
    <row r="605" spans="1:24" ht="18" x14ac:dyDescent="0.6">
      <c r="A605"/>
      <c r="B605"/>
      <c r="C605"/>
      <c r="D605"/>
      <c r="E605"/>
      <c r="F605"/>
      <c r="G605"/>
      <c r="H605"/>
      <c r="I605"/>
      <c r="J605"/>
      <c r="K605"/>
      <c r="L605"/>
      <c r="M605"/>
      <c r="N605"/>
      <c r="O605"/>
      <c r="U605"/>
      <c r="V605"/>
      <c r="W605"/>
      <c r="X605"/>
    </row>
    <row r="606" spans="1:24" ht="18" x14ac:dyDescent="0.6">
      <c r="A606"/>
      <c r="B606"/>
      <c r="C606"/>
      <c r="D606"/>
      <c r="E606"/>
      <c r="F606"/>
      <c r="G606"/>
      <c r="H606"/>
      <c r="I606"/>
      <c r="J606"/>
      <c r="K606"/>
      <c r="L606"/>
      <c r="M606"/>
      <c r="N606"/>
      <c r="O606"/>
      <c r="U606"/>
      <c r="V606"/>
      <c r="W606"/>
      <c r="X606"/>
    </row>
    <row r="607" spans="1:24" ht="18" x14ac:dyDescent="0.6">
      <c r="A607"/>
      <c r="B607"/>
      <c r="C607"/>
      <c r="D607"/>
      <c r="E607"/>
      <c r="F607"/>
      <c r="G607"/>
      <c r="H607"/>
      <c r="I607"/>
      <c r="J607"/>
      <c r="K607"/>
      <c r="L607"/>
      <c r="M607"/>
      <c r="N607"/>
      <c r="O607"/>
      <c r="U607"/>
      <c r="V607"/>
      <c r="W607"/>
      <c r="X607"/>
    </row>
    <row r="608" spans="1:24" ht="18" x14ac:dyDescent="0.6">
      <c r="A608"/>
      <c r="B608"/>
      <c r="C608"/>
      <c r="D608"/>
      <c r="E608"/>
      <c r="F608"/>
      <c r="G608"/>
      <c r="H608"/>
      <c r="I608"/>
      <c r="J608"/>
      <c r="K608"/>
      <c r="L608"/>
      <c r="M608"/>
      <c r="N608"/>
      <c r="O608"/>
      <c r="U608"/>
      <c r="V608"/>
      <c r="W608"/>
      <c r="X608"/>
    </row>
    <row r="609" spans="1:24" ht="18" x14ac:dyDescent="0.6">
      <c r="A609"/>
      <c r="B609"/>
      <c r="C609"/>
      <c r="D609"/>
      <c r="E609"/>
      <c r="F609"/>
      <c r="G609"/>
      <c r="H609"/>
      <c r="I609"/>
      <c r="J609"/>
      <c r="K609"/>
      <c r="L609"/>
      <c r="M609"/>
      <c r="N609"/>
      <c r="O609"/>
      <c r="U609"/>
      <c r="V609"/>
      <c r="W609"/>
      <c r="X609"/>
    </row>
    <row r="610" spans="1:24" ht="18" x14ac:dyDescent="0.6">
      <c r="A610"/>
      <c r="B610"/>
      <c r="C610"/>
      <c r="D610"/>
      <c r="E610"/>
      <c r="F610"/>
      <c r="G610"/>
      <c r="H610"/>
      <c r="I610"/>
      <c r="J610"/>
      <c r="K610"/>
      <c r="L610"/>
      <c r="M610"/>
      <c r="N610"/>
      <c r="O610"/>
      <c r="U610"/>
      <c r="V610"/>
      <c r="W610"/>
      <c r="X610"/>
    </row>
    <row r="611" spans="1:24" ht="18" x14ac:dyDescent="0.6">
      <c r="A611"/>
      <c r="B611"/>
      <c r="C611"/>
      <c r="D611"/>
      <c r="E611"/>
      <c r="F611"/>
      <c r="G611"/>
      <c r="H611"/>
      <c r="I611"/>
      <c r="J611"/>
      <c r="K611"/>
      <c r="L611"/>
      <c r="M611"/>
      <c r="N611"/>
      <c r="O611"/>
      <c r="U611"/>
      <c r="V611"/>
      <c r="W611"/>
      <c r="X611"/>
    </row>
    <row r="612" spans="1:24" ht="18" x14ac:dyDescent="0.6">
      <c r="A612"/>
      <c r="B612"/>
      <c r="C612"/>
      <c r="D612"/>
      <c r="E612"/>
      <c r="F612"/>
      <c r="G612"/>
      <c r="H612"/>
      <c r="I612"/>
      <c r="J612"/>
      <c r="K612"/>
      <c r="L612"/>
      <c r="M612"/>
      <c r="N612"/>
      <c r="O612"/>
      <c r="U612"/>
      <c r="V612"/>
      <c r="W612"/>
      <c r="X612"/>
    </row>
    <row r="613" spans="1:24" ht="18" x14ac:dyDescent="0.6">
      <c r="A613"/>
      <c r="B613"/>
      <c r="C613"/>
      <c r="D613"/>
      <c r="E613"/>
      <c r="F613"/>
      <c r="G613"/>
      <c r="H613"/>
      <c r="I613"/>
      <c r="J613"/>
      <c r="K613"/>
      <c r="L613"/>
      <c r="M613"/>
      <c r="N613"/>
      <c r="O613"/>
      <c r="U613"/>
      <c r="V613"/>
      <c r="W613"/>
      <c r="X613"/>
    </row>
    <row r="614" spans="1:24" ht="18" x14ac:dyDescent="0.6">
      <c r="A614"/>
      <c r="B614"/>
      <c r="C614"/>
      <c r="D614"/>
      <c r="E614"/>
      <c r="F614"/>
      <c r="G614"/>
      <c r="H614"/>
      <c r="I614"/>
      <c r="J614"/>
      <c r="K614"/>
      <c r="L614"/>
      <c r="M614"/>
      <c r="N614"/>
      <c r="O614"/>
      <c r="U614"/>
      <c r="V614"/>
      <c r="W614"/>
      <c r="X614"/>
    </row>
    <row r="615" spans="1:24" ht="18" x14ac:dyDescent="0.6">
      <c r="A615"/>
      <c r="B615"/>
      <c r="C615"/>
      <c r="D615"/>
      <c r="E615"/>
      <c r="F615"/>
      <c r="G615"/>
      <c r="H615"/>
      <c r="I615"/>
      <c r="J615"/>
      <c r="K615"/>
      <c r="L615"/>
      <c r="M615"/>
      <c r="N615"/>
      <c r="O615"/>
      <c r="U615"/>
      <c r="V615"/>
      <c r="W615"/>
      <c r="X615"/>
    </row>
    <row r="616" spans="1:24" ht="18" x14ac:dyDescent="0.6">
      <c r="A616"/>
      <c r="B616"/>
      <c r="C616"/>
      <c r="D616"/>
      <c r="E616"/>
      <c r="F616"/>
      <c r="G616"/>
      <c r="H616"/>
      <c r="I616"/>
      <c r="J616"/>
      <c r="K616"/>
      <c r="L616"/>
      <c r="M616"/>
      <c r="N616"/>
      <c r="O616"/>
      <c r="U616"/>
      <c r="V616"/>
      <c r="W616"/>
      <c r="X616"/>
    </row>
    <row r="617" spans="1:24" ht="18" x14ac:dyDescent="0.6">
      <c r="A617"/>
      <c r="B617"/>
      <c r="C617"/>
      <c r="D617"/>
      <c r="E617"/>
      <c r="F617"/>
      <c r="G617"/>
      <c r="H617"/>
      <c r="I617"/>
      <c r="J617"/>
      <c r="K617"/>
      <c r="L617"/>
      <c r="M617"/>
      <c r="N617"/>
      <c r="O617"/>
      <c r="U617"/>
      <c r="V617"/>
      <c r="W617"/>
      <c r="X617"/>
    </row>
    <row r="618" spans="1:24" ht="18" x14ac:dyDescent="0.6">
      <c r="A618"/>
      <c r="B618"/>
      <c r="C618"/>
      <c r="D618"/>
      <c r="E618"/>
      <c r="F618"/>
      <c r="G618"/>
      <c r="H618"/>
      <c r="I618"/>
      <c r="J618"/>
      <c r="K618"/>
      <c r="L618"/>
      <c r="M618"/>
      <c r="N618"/>
      <c r="O618"/>
      <c r="U618"/>
      <c r="V618"/>
      <c r="W618"/>
      <c r="X618"/>
    </row>
    <row r="619" spans="1:24" ht="18" x14ac:dyDescent="0.6">
      <c r="A619"/>
      <c r="B619"/>
      <c r="C619"/>
      <c r="D619"/>
      <c r="E619"/>
      <c r="F619"/>
      <c r="G619"/>
      <c r="H619"/>
      <c r="I619"/>
      <c r="J619"/>
      <c r="K619"/>
      <c r="L619"/>
      <c r="M619"/>
      <c r="N619"/>
      <c r="O619"/>
      <c r="U619"/>
      <c r="V619"/>
      <c r="W619"/>
      <c r="X619"/>
    </row>
    <row r="620" spans="1:24" ht="18" x14ac:dyDescent="0.6">
      <c r="A620"/>
      <c r="B620"/>
      <c r="C620"/>
      <c r="D620"/>
      <c r="E620"/>
      <c r="F620"/>
      <c r="G620"/>
      <c r="H620"/>
      <c r="I620"/>
      <c r="J620"/>
      <c r="K620"/>
      <c r="L620"/>
      <c r="M620"/>
      <c r="N620"/>
      <c r="O620"/>
      <c r="U620"/>
      <c r="V620"/>
      <c r="W620"/>
      <c r="X620"/>
    </row>
    <row r="621" spans="1:24" ht="18" x14ac:dyDescent="0.6">
      <c r="A621"/>
      <c r="B621"/>
      <c r="C621"/>
      <c r="D621"/>
      <c r="E621"/>
      <c r="F621"/>
      <c r="G621"/>
      <c r="H621"/>
      <c r="I621"/>
      <c r="J621"/>
      <c r="K621"/>
      <c r="L621"/>
      <c r="M621"/>
      <c r="N621"/>
      <c r="O621"/>
      <c r="U621"/>
      <c r="V621"/>
      <c r="W621"/>
      <c r="X621"/>
    </row>
    <row r="622" spans="1:24" ht="18" x14ac:dyDescent="0.6">
      <c r="A622"/>
      <c r="B622"/>
      <c r="C622"/>
      <c r="D622"/>
      <c r="E622"/>
      <c r="F622"/>
      <c r="G622"/>
      <c r="H622"/>
      <c r="I622"/>
      <c r="J622"/>
      <c r="K622"/>
      <c r="L622"/>
      <c r="M622"/>
      <c r="N622"/>
      <c r="O622"/>
      <c r="U622"/>
      <c r="V622"/>
      <c r="W622"/>
      <c r="X622"/>
    </row>
    <row r="623" spans="1:24" ht="18" x14ac:dyDescent="0.6">
      <c r="A623"/>
      <c r="B623"/>
      <c r="C623"/>
      <c r="D623"/>
      <c r="E623"/>
      <c r="F623"/>
      <c r="G623"/>
      <c r="H623"/>
      <c r="I623"/>
      <c r="J623"/>
      <c r="K623"/>
      <c r="L623"/>
      <c r="M623"/>
      <c r="N623"/>
      <c r="O623"/>
      <c r="U623"/>
      <c r="V623"/>
      <c r="W623"/>
      <c r="X623"/>
    </row>
    <row r="624" spans="1:24" ht="18" x14ac:dyDescent="0.6">
      <c r="A624"/>
      <c r="B624"/>
      <c r="C624"/>
      <c r="D624"/>
      <c r="E624"/>
      <c r="F624"/>
      <c r="G624"/>
      <c r="H624"/>
      <c r="I624"/>
      <c r="J624"/>
      <c r="K624"/>
      <c r="L624"/>
      <c r="M624"/>
      <c r="N624"/>
      <c r="O624"/>
      <c r="U624"/>
      <c r="V624"/>
      <c r="W624"/>
      <c r="X624"/>
    </row>
    <row r="625" spans="1:24" ht="18" x14ac:dyDescent="0.6">
      <c r="A625"/>
      <c r="B625"/>
      <c r="C625"/>
      <c r="D625"/>
      <c r="E625"/>
      <c r="F625"/>
      <c r="G625"/>
      <c r="H625"/>
      <c r="I625"/>
      <c r="J625"/>
      <c r="K625"/>
      <c r="L625"/>
      <c r="M625"/>
      <c r="N625"/>
      <c r="O625"/>
      <c r="U625"/>
      <c r="V625"/>
      <c r="W625"/>
      <c r="X625"/>
    </row>
    <row r="626" spans="1:24" ht="18" x14ac:dyDescent="0.6">
      <c r="A626"/>
      <c r="B626"/>
      <c r="C626"/>
      <c r="D626"/>
      <c r="E626"/>
      <c r="F626"/>
      <c r="G626"/>
      <c r="H626"/>
      <c r="I626"/>
      <c r="J626"/>
      <c r="K626"/>
      <c r="L626"/>
      <c r="M626"/>
      <c r="N626"/>
      <c r="O626"/>
      <c r="U626"/>
      <c r="V626"/>
      <c r="W626"/>
      <c r="X626"/>
    </row>
    <row r="627" spans="1:24" ht="18" x14ac:dyDescent="0.6">
      <c r="A627"/>
      <c r="B627"/>
      <c r="C627"/>
      <c r="D627"/>
      <c r="E627"/>
      <c r="F627"/>
      <c r="G627"/>
      <c r="H627"/>
      <c r="I627"/>
      <c r="J627"/>
      <c r="K627"/>
      <c r="L627"/>
      <c r="M627"/>
      <c r="N627"/>
      <c r="O627"/>
      <c r="U627"/>
      <c r="V627"/>
      <c r="W627"/>
      <c r="X627"/>
    </row>
    <row r="628" spans="1:24" ht="18" x14ac:dyDescent="0.6">
      <c r="A628"/>
      <c r="B628"/>
      <c r="C628"/>
      <c r="D628"/>
      <c r="E628"/>
      <c r="F628"/>
      <c r="G628"/>
      <c r="H628"/>
      <c r="I628"/>
      <c r="J628"/>
      <c r="K628"/>
      <c r="L628"/>
      <c r="M628"/>
      <c r="N628"/>
      <c r="O628"/>
      <c r="U628"/>
      <c r="V628"/>
      <c r="W628"/>
      <c r="X628"/>
    </row>
    <row r="629" spans="1:24" ht="18" x14ac:dyDescent="0.6">
      <c r="A629"/>
      <c r="B629"/>
      <c r="C629"/>
      <c r="D629"/>
      <c r="E629"/>
      <c r="F629"/>
      <c r="G629"/>
      <c r="H629"/>
      <c r="I629"/>
      <c r="J629"/>
      <c r="K629"/>
      <c r="L629"/>
      <c r="M629"/>
      <c r="N629"/>
      <c r="O629"/>
      <c r="U629"/>
      <c r="V629"/>
      <c r="W629"/>
      <c r="X629"/>
    </row>
    <row r="630" spans="1:24" ht="18" x14ac:dyDescent="0.6">
      <c r="A630"/>
      <c r="B630"/>
      <c r="C630"/>
      <c r="D630"/>
      <c r="E630"/>
      <c r="F630"/>
      <c r="G630"/>
      <c r="H630"/>
      <c r="I630"/>
      <c r="J630"/>
      <c r="K630"/>
      <c r="L630"/>
      <c r="M630"/>
      <c r="N630"/>
      <c r="O630"/>
      <c r="U630"/>
      <c r="V630"/>
      <c r="W630"/>
      <c r="X630"/>
    </row>
    <row r="631" spans="1:24" ht="18" x14ac:dyDescent="0.6">
      <c r="A631"/>
      <c r="B631"/>
      <c r="C631"/>
      <c r="D631"/>
      <c r="E631"/>
      <c r="F631"/>
      <c r="G631"/>
      <c r="H631"/>
      <c r="I631"/>
      <c r="J631"/>
      <c r="K631"/>
      <c r="L631"/>
      <c r="M631"/>
      <c r="N631"/>
      <c r="O631"/>
      <c r="U631"/>
      <c r="V631"/>
      <c r="W631"/>
      <c r="X631"/>
    </row>
    <row r="632" spans="1:24" ht="18" x14ac:dyDescent="0.6">
      <c r="A632"/>
      <c r="B632"/>
      <c r="C632"/>
      <c r="D632"/>
      <c r="E632"/>
      <c r="F632"/>
      <c r="G632"/>
      <c r="H632"/>
      <c r="I632"/>
      <c r="J632"/>
      <c r="K632"/>
      <c r="L632"/>
      <c r="M632"/>
      <c r="N632"/>
      <c r="O632"/>
      <c r="U632"/>
      <c r="V632"/>
      <c r="W632"/>
      <c r="X632"/>
    </row>
    <row r="633" spans="1:24" ht="18" x14ac:dyDescent="0.6">
      <c r="A633"/>
      <c r="B633"/>
      <c r="C633"/>
      <c r="D633"/>
      <c r="E633"/>
      <c r="F633"/>
      <c r="G633"/>
      <c r="H633"/>
      <c r="I633"/>
      <c r="J633"/>
      <c r="K633"/>
      <c r="L633"/>
      <c r="M633"/>
      <c r="N633"/>
      <c r="O633"/>
      <c r="U633"/>
      <c r="V633"/>
      <c r="W633"/>
      <c r="X633"/>
    </row>
    <row r="634" spans="1:24" ht="18" x14ac:dyDescent="0.6">
      <c r="A634"/>
      <c r="B634"/>
      <c r="C634"/>
      <c r="D634"/>
      <c r="E634"/>
      <c r="F634"/>
      <c r="G634"/>
      <c r="H634"/>
      <c r="I634"/>
      <c r="J634"/>
      <c r="K634"/>
      <c r="L634"/>
      <c r="M634"/>
      <c r="N634"/>
      <c r="O634"/>
      <c r="U634"/>
      <c r="V634"/>
      <c r="W634"/>
      <c r="X634"/>
    </row>
    <row r="635" spans="1:24" ht="18" x14ac:dyDescent="0.6">
      <c r="A635"/>
      <c r="B635"/>
      <c r="C635"/>
      <c r="D635"/>
      <c r="E635"/>
      <c r="F635"/>
      <c r="G635"/>
      <c r="H635"/>
      <c r="I635"/>
      <c r="J635"/>
      <c r="K635"/>
      <c r="L635"/>
      <c r="M635"/>
      <c r="N635"/>
      <c r="O635"/>
      <c r="U635"/>
      <c r="V635"/>
      <c r="W635"/>
      <c r="X635"/>
    </row>
    <row r="636" spans="1:24" ht="18" x14ac:dyDescent="0.6">
      <c r="A636"/>
      <c r="B636"/>
      <c r="C636"/>
      <c r="D636"/>
      <c r="E636"/>
      <c r="F636"/>
      <c r="G636"/>
      <c r="H636"/>
      <c r="I636"/>
      <c r="J636"/>
      <c r="K636"/>
      <c r="L636"/>
      <c r="M636"/>
      <c r="N636"/>
      <c r="O636"/>
      <c r="U636"/>
      <c r="V636"/>
      <c r="W636"/>
      <c r="X636"/>
    </row>
    <row r="637" spans="1:24" ht="18" x14ac:dyDescent="0.6">
      <c r="A637"/>
      <c r="B637"/>
      <c r="C637"/>
      <c r="D637"/>
      <c r="E637"/>
      <c r="F637"/>
      <c r="G637"/>
      <c r="H637"/>
      <c r="I637"/>
      <c r="J637"/>
      <c r="K637"/>
      <c r="L637"/>
      <c r="M637"/>
      <c r="N637"/>
      <c r="O637"/>
      <c r="U637"/>
      <c r="V637"/>
      <c r="W637"/>
      <c r="X637"/>
    </row>
    <row r="638" spans="1:24" ht="18" x14ac:dyDescent="0.6">
      <c r="A638"/>
      <c r="B638"/>
      <c r="C638"/>
      <c r="D638"/>
      <c r="E638"/>
      <c r="F638"/>
      <c r="G638"/>
      <c r="H638"/>
      <c r="I638"/>
      <c r="J638"/>
      <c r="K638"/>
      <c r="L638"/>
      <c r="M638"/>
      <c r="N638"/>
      <c r="O638"/>
      <c r="U638"/>
      <c r="V638"/>
      <c r="W638"/>
      <c r="X638"/>
    </row>
    <row r="639" spans="1:24" ht="18" x14ac:dyDescent="0.6">
      <c r="A639"/>
      <c r="B639"/>
      <c r="C639"/>
      <c r="D639"/>
      <c r="E639"/>
      <c r="F639"/>
      <c r="G639"/>
      <c r="H639"/>
      <c r="I639"/>
      <c r="J639"/>
      <c r="K639"/>
      <c r="L639"/>
      <c r="M639"/>
      <c r="N639"/>
      <c r="O639"/>
      <c r="U639"/>
      <c r="V639"/>
      <c r="W639"/>
      <c r="X639"/>
    </row>
    <row r="640" spans="1:24" ht="18" x14ac:dyDescent="0.6">
      <c r="A640"/>
      <c r="B640"/>
      <c r="C640"/>
      <c r="D640"/>
      <c r="E640"/>
      <c r="F640"/>
      <c r="G640"/>
      <c r="H640"/>
      <c r="I640"/>
      <c r="J640"/>
      <c r="K640"/>
      <c r="L640"/>
      <c r="M640"/>
      <c r="N640"/>
      <c r="O640"/>
      <c r="U640"/>
      <c r="V640"/>
      <c r="W640"/>
      <c r="X640"/>
    </row>
    <row r="641" spans="1:24" ht="18" x14ac:dyDescent="0.6">
      <c r="A641"/>
      <c r="B641"/>
      <c r="C641"/>
      <c r="D641"/>
      <c r="E641"/>
      <c r="F641"/>
      <c r="G641"/>
      <c r="H641"/>
      <c r="I641"/>
      <c r="J641"/>
      <c r="K641"/>
      <c r="L641"/>
      <c r="M641"/>
      <c r="N641"/>
      <c r="O641"/>
      <c r="U641"/>
      <c r="V641"/>
      <c r="W641"/>
      <c r="X641"/>
    </row>
    <row r="642" spans="1:24" ht="18" x14ac:dyDescent="0.6">
      <c r="A642"/>
      <c r="B642"/>
      <c r="C642"/>
      <c r="D642"/>
      <c r="E642"/>
      <c r="F642"/>
      <c r="G642"/>
      <c r="H642"/>
      <c r="I642"/>
      <c r="J642"/>
      <c r="K642"/>
      <c r="L642"/>
      <c r="M642"/>
      <c r="N642"/>
      <c r="O642"/>
      <c r="U642"/>
      <c r="V642"/>
      <c r="W642"/>
      <c r="X642"/>
    </row>
    <row r="643" spans="1:24" ht="18" x14ac:dyDescent="0.6">
      <c r="A643"/>
      <c r="B643"/>
      <c r="C643"/>
      <c r="D643"/>
      <c r="E643"/>
      <c r="F643"/>
      <c r="G643"/>
      <c r="H643"/>
      <c r="I643"/>
      <c r="J643"/>
      <c r="K643"/>
      <c r="L643"/>
      <c r="M643"/>
      <c r="N643"/>
      <c r="O643"/>
      <c r="U643"/>
      <c r="V643"/>
      <c r="W643"/>
      <c r="X643"/>
    </row>
    <row r="644" spans="1:24" ht="18" x14ac:dyDescent="0.6">
      <c r="A644"/>
      <c r="B644"/>
      <c r="C644"/>
      <c r="D644"/>
      <c r="E644"/>
      <c r="F644"/>
      <c r="G644"/>
      <c r="H644"/>
      <c r="I644"/>
      <c r="J644"/>
      <c r="K644"/>
      <c r="L644"/>
      <c r="M644"/>
      <c r="N644"/>
      <c r="O644"/>
      <c r="U644"/>
      <c r="V644"/>
      <c r="W644"/>
      <c r="X644"/>
    </row>
    <row r="645" spans="1:24" ht="18" x14ac:dyDescent="0.6">
      <c r="A645"/>
      <c r="B645"/>
      <c r="C645"/>
      <c r="D645"/>
      <c r="E645"/>
      <c r="F645"/>
      <c r="G645"/>
      <c r="H645"/>
      <c r="I645"/>
      <c r="J645"/>
      <c r="K645"/>
      <c r="L645"/>
      <c r="M645"/>
      <c r="N645"/>
      <c r="O645"/>
      <c r="U645"/>
      <c r="V645"/>
      <c r="W645"/>
      <c r="X645"/>
    </row>
    <row r="646" spans="1:24" ht="18" x14ac:dyDescent="0.6">
      <c r="A646"/>
      <c r="B646"/>
      <c r="C646"/>
      <c r="D646"/>
      <c r="E646"/>
      <c r="F646"/>
      <c r="G646"/>
      <c r="H646"/>
      <c r="I646"/>
      <c r="J646"/>
      <c r="K646"/>
      <c r="L646"/>
      <c r="M646"/>
      <c r="N646"/>
      <c r="O646"/>
      <c r="U646"/>
      <c r="V646"/>
      <c r="W646"/>
      <c r="X646"/>
    </row>
    <row r="647" spans="1:24" ht="18" x14ac:dyDescent="0.6">
      <c r="A647"/>
      <c r="B647"/>
      <c r="C647"/>
      <c r="D647"/>
      <c r="E647"/>
      <c r="F647"/>
      <c r="G647"/>
      <c r="H647"/>
      <c r="I647"/>
      <c r="J647"/>
      <c r="K647"/>
      <c r="L647"/>
      <c r="M647"/>
      <c r="N647"/>
      <c r="O647"/>
      <c r="U647"/>
      <c r="V647"/>
      <c r="W647"/>
      <c r="X647"/>
    </row>
    <row r="648" spans="1:24" ht="18" x14ac:dyDescent="0.6">
      <c r="A648"/>
      <c r="B648"/>
      <c r="C648"/>
      <c r="D648"/>
      <c r="E648"/>
      <c r="F648"/>
      <c r="G648"/>
      <c r="H648"/>
      <c r="I648"/>
      <c r="J648"/>
      <c r="K648"/>
      <c r="L648"/>
      <c r="M648"/>
      <c r="N648"/>
      <c r="O648"/>
      <c r="U648"/>
      <c r="V648"/>
      <c r="W648"/>
      <c r="X648"/>
    </row>
    <row r="649" spans="1:24" ht="18" x14ac:dyDescent="0.6">
      <c r="A649"/>
      <c r="B649"/>
      <c r="C649"/>
      <c r="D649"/>
      <c r="E649"/>
      <c r="F649"/>
      <c r="G649"/>
      <c r="H649"/>
      <c r="I649"/>
      <c r="J649"/>
      <c r="K649"/>
      <c r="L649"/>
      <c r="M649"/>
      <c r="N649"/>
      <c r="O649"/>
      <c r="U649"/>
      <c r="V649"/>
      <c r="W649"/>
      <c r="X649"/>
    </row>
    <row r="650" spans="1:24" ht="18" x14ac:dyDescent="0.6">
      <c r="A650"/>
      <c r="B650"/>
      <c r="C650"/>
      <c r="D650"/>
      <c r="E650"/>
      <c r="F650"/>
      <c r="G650"/>
      <c r="H650"/>
      <c r="I650"/>
      <c r="J650"/>
      <c r="K650"/>
      <c r="L650"/>
      <c r="M650"/>
      <c r="N650"/>
      <c r="O650"/>
      <c r="U650"/>
      <c r="V650"/>
      <c r="W650"/>
      <c r="X650"/>
    </row>
    <row r="651" spans="1:24" ht="18" x14ac:dyDescent="0.6">
      <c r="A651"/>
      <c r="B651"/>
      <c r="C651"/>
      <c r="D651"/>
      <c r="E651"/>
      <c r="F651"/>
      <c r="G651"/>
      <c r="H651"/>
      <c r="I651"/>
      <c r="J651"/>
      <c r="K651"/>
      <c r="L651"/>
      <c r="M651"/>
      <c r="N651"/>
      <c r="O651"/>
      <c r="U651"/>
      <c r="V651"/>
      <c r="W651"/>
      <c r="X651"/>
    </row>
    <row r="652" spans="1:24" ht="18" x14ac:dyDescent="0.6">
      <c r="A652"/>
      <c r="B652"/>
      <c r="C652"/>
      <c r="D652"/>
      <c r="E652"/>
      <c r="F652"/>
      <c r="G652"/>
      <c r="H652"/>
      <c r="I652"/>
      <c r="J652"/>
      <c r="K652"/>
      <c r="L652"/>
      <c r="M652"/>
      <c r="N652"/>
      <c r="O652"/>
      <c r="U652"/>
      <c r="V652"/>
      <c r="W652"/>
      <c r="X652"/>
    </row>
    <row r="653" spans="1:24" ht="18" x14ac:dyDescent="0.6">
      <c r="A653"/>
      <c r="B653"/>
      <c r="C653"/>
      <c r="D653"/>
      <c r="E653"/>
      <c r="F653"/>
      <c r="G653"/>
      <c r="H653"/>
      <c r="I653"/>
      <c r="J653"/>
      <c r="K653"/>
      <c r="L653"/>
      <c r="M653"/>
      <c r="N653"/>
      <c r="O653"/>
      <c r="U653"/>
      <c r="V653"/>
      <c r="W653"/>
      <c r="X653"/>
    </row>
    <row r="654" spans="1:24" ht="18" x14ac:dyDescent="0.6">
      <c r="A654"/>
      <c r="B654"/>
      <c r="C654"/>
      <c r="D654"/>
      <c r="E654"/>
      <c r="F654"/>
      <c r="G654"/>
      <c r="H654"/>
      <c r="I654"/>
      <c r="J654"/>
      <c r="K654"/>
      <c r="L654"/>
      <c r="M654"/>
      <c r="N654"/>
      <c r="O654"/>
      <c r="U654"/>
      <c r="V654"/>
      <c r="W654"/>
      <c r="X654"/>
    </row>
    <row r="655" spans="1:24" ht="18" x14ac:dyDescent="0.6">
      <c r="A655"/>
      <c r="B655"/>
      <c r="C655"/>
      <c r="D655"/>
      <c r="E655"/>
      <c r="F655"/>
      <c r="G655"/>
      <c r="H655"/>
      <c r="I655"/>
      <c r="J655"/>
      <c r="K655"/>
      <c r="L655"/>
      <c r="M655"/>
      <c r="N655"/>
      <c r="O655"/>
      <c r="U655"/>
      <c r="V655"/>
      <c r="W655"/>
      <c r="X655"/>
    </row>
    <row r="656" spans="1:24" ht="18" x14ac:dyDescent="0.6">
      <c r="A656"/>
      <c r="B656"/>
      <c r="C656"/>
      <c r="D656"/>
      <c r="E656"/>
      <c r="F656"/>
      <c r="G656"/>
      <c r="H656"/>
      <c r="I656"/>
      <c r="J656"/>
      <c r="K656"/>
      <c r="L656"/>
      <c r="M656"/>
      <c r="N656"/>
      <c r="O656"/>
      <c r="U656"/>
      <c r="V656"/>
      <c r="W656"/>
      <c r="X656"/>
    </row>
    <row r="657" spans="1:24" ht="18" x14ac:dyDescent="0.6">
      <c r="A657"/>
      <c r="B657"/>
      <c r="C657"/>
      <c r="D657"/>
      <c r="E657"/>
      <c r="F657"/>
      <c r="G657"/>
      <c r="H657"/>
      <c r="I657"/>
      <c r="J657"/>
      <c r="K657"/>
      <c r="L657"/>
      <c r="M657"/>
      <c r="N657"/>
      <c r="O657"/>
      <c r="U657"/>
      <c r="V657"/>
      <c r="W657"/>
      <c r="X657"/>
    </row>
    <row r="658" spans="1:24" ht="18" x14ac:dyDescent="0.6">
      <c r="A658"/>
      <c r="B658"/>
      <c r="C658"/>
      <c r="D658"/>
      <c r="E658"/>
      <c r="F658"/>
      <c r="G658"/>
      <c r="H658"/>
      <c r="I658"/>
      <c r="J658"/>
      <c r="K658"/>
      <c r="L658"/>
      <c r="M658"/>
      <c r="N658"/>
      <c r="O658"/>
      <c r="U658"/>
      <c r="V658"/>
      <c r="W658"/>
      <c r="X658"/>
    </row>
    <row r="659" spans="1:24" ht="18" x14ac:dyDescent="0.6">
      <c r="A659"/>
      <c r="B659"/>
      <c r="C659"/>
      <c r="D659"/>
      <c r="E659"/>
      <c r="F659"/>
      <c r="G659"/>
      <c r="H659"/>
      <c r="I659"/>
      <c r="J659"/>
      <c r="K659"/>
      <c r="L659"/>
      <c r="M659"/>
      <c r="N659"/>
      <c r="O659"/>
      <c r="U659"/>
      <c r="V659"/>
      <c r="W659"/>
      <c r="X659"/>
    </row>
    <row r="660" spans="1:24" ht="18" x14ac:dyDescent="0.6">
      <c r="A660"/>
      <c r="B660"/>
      <c r="C660"/>
      <c r="D660"/>
      <c r="E660"/>
      <c r="F660"/>
      <c r="G660"/>
      <c r="H660"/>
      <c r="I660"/>
      <c r="J660"/>
      <c r="K660"/>
      <c r="L660"/>
      <c r="M660"/>
      <c r="N660"/>
      <c r="O660"/>
      <c r="U660"/>
      <c r="V660"/>
      <c r="W660"/>
      <c r="X660"/>
    </row>
    <row r="661" spans="1:24" ht="18" x14ac:dyDescent="0.6">
      <c r="A661"/>
      <c r="B661"/>
      <c r="C661"/>
      <c r="D661"/>
      <c r="E661"/>
      <c r="F661"/>
      <c r="G661"/>
      <c r="H661"/>
      <c r="I661"/>
      <c r="J661"/>
      <c r="K661"/>
      <c r="L661"/>
      <c r="M661"/>
      <c r="N661"/>
      <c r="O661"/>
      <c r="U661"/>
      <c r="V661"/>
      <c r="W661"/>
      <c r="X661"/>
    </row>
    <row r="662" spans="1:24" ht="18" x14ac:dyDescent="0.6">
      <c r="A662"/>
      <c r="B662"/>
      <c r="C662"/>
      <c r="D662"/>
      <c r="E662"/>
      <c r="F662"/>
      <c r="G662"/>
      <c r="H662"/>
      <c r="I662"/>
      <c r="J662"/>
      <c r="K662"/>
      <c r="L662"/>
      <c r="M662"/>
      <c r="N662"/>
      <c r="O662"/>
      <c r="U662"/>
      <c r="V662"/>
      <c r="W662"/>
      <c r="X662"/>
    </row>
    <row r="663" spans="1:24" ht="18" x14ac:dyDescent="0.6">
      <c r="A663"/>
      <c r="B663"/>
      <c r="C663"/>
      <c r="D663"/>
      <c r="E663"/>
      <c r="F663"/>
      <c r="G663"/>
      <c r="H663"/>
      <c r="I663"/>
      <c r="J663"/>
      <c r="K663"/>
      <c r="L663"/>
      <c r="M663"/>
      <c r="N663"/>
      <c r="O663"/>
      <c r="U663"/>
      <c r="V663"/>
      <c r="W663"/>
      <c r="X663"/>
    </row>
    <row r="664" spans="1:24" ht="18" x14ac:dyDescent="0.6">
      <c r="A664"/>
      <c r="B664"/>
      <c r="C664"/>
      <c r="D664"/>
      <c r="E664"/>
      <c r="F664"/>
      <c r="G664"/>
      <c r="H664"/>
      <c r="I664"/>
      <c r="J664"/>
      <c r="K664"/>
      <c r="L664"/>
      <c r="M664"/>
      <c r="N664"/>
      <c r="O664"/>
      <c r="U664"/>
      <c r="V664"/>
      <c r="W664"/>
      <c r="X664"/>
    </row>
    <row r="665" spans="1:24" ht="18" x14ac:dyDescent="0.6">
      <c r="A665"/>
      <c r="B665"/>
      <c r="C665"/>
      <c r="D665"/>
      <c r="E665"/>
      <c r="F665"/>
      <c r="G665"/>
      <c r="H665"/>
      <c r="I665"/>
      <c r="J665"/>
      <c r="K665"/>
      <c r="L665"/>
      <c r="M665"/>
      <c r="N665"/>
      <c r="O665"/>
      <c r="U665"/>
      <c r="V665"/>
      <c r="W665"/>
      <c r="X665"/>
    </row>
    <row r="666" spans="1:24" ht="18" x14ac:dyDescent="0.6">
      <c r="A666"/>
      <c r="B666"/>
      <c r="C666"/>
      <c r="D666"/>
      <c r="E666"/>
      <c r="F666"/>
      <c r="G666"/>
      <c r="H666"/>
      <c r="I666"/>
      <c r="J666"/>
      <c r="K666"/>
      <c r="L666"/>
      <c r="M666"/>
      <c r="N666"/>
      <c r="O666"/>
      <c r="U666"/>
      <c r="V666"/>
      <c r="W666"/>
      <c r="X666"/>
    </row>
    <row r="667" spans="1:24" ht="18" x14ac:dyDescent="0.6">
      <c r="A667"/>
      <c r="B667"/>
      <c r="C667"/>
      <c r="D667"/>
      <c r="E667"/>
      <c r="F667"/>
      <c r="G667"/>
      <c r="H667"/>
      <c r="I667"/>
      <c r="J667"/>
      <c r="K667"/>
      <c r="L667"/>
      <c r="M667"/>
      <c r="N667"/>
      <c r="O667"/>
      <c r="U667"/>
      <c r="V667"/>
      <c r="W667"/>
      <c r="X667"/>
    </row>
    <row r="668" spans="1:24" ht="18" x14ac:dyDescent="0.6">
      <c r="A668"/>
      <c r="B668"/>
      <c r="C668"/>
      <c r="D668"/>
      <c r="E668"/>
      <c r="F668"/>
      <c r="G668"/>
      <c r="H668"/>
      <c r="I668"/>
      <c r="J668"/>
      <c r="K668"/>
      <c r="L668"/>
      <c r="M668"/>
      <c r="N668"/>
      <c r="O668"/>
      <c r="U668"/>
      <c r="V668"/>
      <c r="W668"/>
      <c r="X668"/>
    </row>
    <row r="669" spans="1:24" ht="18" x14ac:dyDescent="0.6">
      <c r="A669"/>
      <c r="B669"/>
      <c r="C669"/>
      <c r="D669"/>
      <c r="E669"/>
      <c r="F669"/>
      <c r="G669"/>
      <c r="H669"/>
      <c r="I669"/>
      <c r="J669"/>
      <c r="K669"/>
      <c r="L669"/>
      <c r="M669"/>
      <c r="N669"/>
      <c r="O669"/>
      <c r="U669"/>
      <c r="V669"/>
      <c r="W669"/>
      <c r="X669"/>
    </row>
    <row r="670" spans="1:24" ht="18" x14ac:dyDescent="0.6">
      <c r="A670"/>
      <c r="B670"/>
      <c r="C670"/>
      <c r="D670"/>
      <c r="E670"/>
      <c r="F670"/>
      <c r="G670"/>
      <c r="H670"/>
      <c r="I670"/>
      <c r="J670"/>
      <c r="K670"/>
      <c r="L670"/>
      <c r="M670"/>
      <c r="N670"/>
      <c r="O670"/>
      <c r="U670"/>
      <c r="V670"/>
      <c r="W670"/>
      <c r="X670"/>
    </row>
    <row r="671" spans="1:24" ht="18" x14ac:dyDescent="0.6">
      <c r="A671"/>
      <c r="B671"/>
      <c r="C671"/>
      <c r="D671"/>
      <c r="E671"/>
      <c r="F671"/>
      <c r="G671"/>
      <c r="H671"/>
      <c r="I671"/>
      <c r="J671"/>
      <c r="K671"/>
      <c r="L671"/>
      <c r="M671"/>
      <c r="N671"/>
      <c r="O671"/>
      <c r="U671"/>
      <c r="V671"/>
      <c r="W671"/>
      <c r="X671"/>
    </row>
    <row r="672" spans="1:24" ht="18" x14ac:dyDescent="0.6">
      <c r="A672"/>
      <c r="B672"/>
      <c r="C672"/>
      <c r="D672"/>
      <c r="E672"/>
      <c r="F672"/>
      <c r="G672"/>
      <c r="H672"/>
      <c r="I672"/>
      <c r="J672"/>
      <c r="K672"/>
      <c r="L672"/>
      <c r="M672"/>
      <c r="N672"/>
      <c r="O672"/>
      <c r="U672"/>
      <c r="V672"/>
      <c r="W672"/>
      <c r="X672"/>
    </row>
    <row r="673" spans="1:24" ht="18" x14ac:dyDescent="0.6">
      <c r="A673"/>
      <c r="B673"/>
      <c r="C673"/>
      <c r="D673"/>
      <c r="E673"/>
      <c r="F673"/>
      <c r="G673"/>
      <c r="H673"/>
      <c r="I673"/>
      <c r="J673"/>
      <c r="K673"/>
      <c r="L673"/>
      <c r="M673"/>
      <c r="N673"/>
      <c r="O673"/>
      <c r="U673"/>
      <c r="V673"/>
      <c r="W673"/>
      <c r="X673"/>
    </row>
    <row r="674" spans="1:24" ht="18" x14ac:dyDescent="0.6">
      <c r="A674"/>
      <c r="B674"/>
      <c r="C674"/>
      <c r="D674"/>
      <c r="E674"/>
      <c r="F674"/>
      <c r="G674"/>
      <c r="H674"/>
      <c r="I674"/>
      <c r="J674"/>
      <c r="K674"/>
      <c r="L674"/>
      <c r="M674"/>
      <c r="N674"/>
      <c r="O674"/>
      <c r="U674"/>
      <c r="V674"/>
      <c r="W674"/>
      <c r="X674"/>
    </row>
    <row r="675" spans="1:24" ht="18" x14ac:dyDescent="0.6">
      <c r="A675"/>
      <c r="B675"/>
      <c r="C675"/>
      <c r="D675"/>
      <c r="E675"/>
      <c r="F675"/>
      <c r="G675"/>
      <c r="H675"/>
      <c r="I675"/>
      <c r="J675"/>
      <c r="K675"/>
      <c r="L675"/>
      <c r="M675"/>
      <c r="N675"/>
      <c r="O675"/>
      <c r="U675"/>
      <c r="V675"/>
      <c r="W675"/>
      <c r="X675"/>
    </row>
    <row r="676" spans="1:24" ht="18" x14ac:dyDescent="0.6">
      <c r="A676"/>
      <c r="B676"/>
      <c r="C676"/>
      <c r="D676"/>
      <c r="E676"/>
      <c r="F676"/>
      <c r="G676"/>
      <c r="H676"/>
      <c r="I676"/>
      <c r="J676"/>
      <c r="K676"/>
      <c r="L676"/>
      <c r="M676"/>
      <c r="N676"/>
      <c r="O676"/>
      <c r="U676"/>
      <c r="V676"/>
      <c r="W676"/>
      <c r="X676"/>
    </row>
    <row r="677" spans="1:24" ht="18" x14ac:dyDescent="0.6">
      <c r="A677"/>
      <c r="B677"/>
      <c r="C677"/>
      <c r="D677"/>
      <c r="E677"/>
      <c r="F677"/>
      <c r="G677"/>
      <c r="H677"/>
      <c r="I677"/>
      <c r="J677"/>
      <c r="K677"/>
      <c r="L677"/>
      <c r="M677"/>
      <c r="N677"/>
      <c r="O677"/>
      <c r="U677"/>
      <c r="V677"/>
      <c r="W677"/>
      <c r="X677"/>
    </row>
    <row r="678" spans="1:24" ht="18" x14ac:dyDescent="0.6">
      <c r="A678"/>
      <c r="B678"/>
      <c r="C678"/>
      <c r="D678"/>
      <c r="E678"/>
      <c r="F678"/>
      <c r="G678"/>
      <c r="H678"/>
      <c r="I678"/>
      <c r="J678"/>
      <c r="K678"/>
      <c r="L678"/>
      <c r="M678"/>
      <c r="N678"/>
      <c r="O678"/>
      <c r="U678"/>
      <c r="V678"/>
      <c r="W678"/>
      <c r="X678"/>
    </row>
    <row r="679" spans="1:24" ht="18" x14ac:dyDescent="0.6">
      <c r="A679"/>
      <c r="B679"/>
      <c r="C679"/>
      <c r="D679"/>
      <c r="E679"/>
      <c r="F679"/>
      <c r="G679"/>
      <c r="H679"/>
      <c r="I679"/>
      <c r="J679"/>
      <c r="K679"/>
      <c r="L679"/>
      <c r="M679"/>
      <c r="N679"/>
      <c r="O679"/>
      <c r="U679"/>
      <c r="V679"/>
      <c r="W679"/>
      <c r="X679"/>
    </row>
    <row r="680" spans="1:24" ht="18" x14ac:dyDescent="0.6">
      <c r="A680"/>
      <c r="B680"/>
      <c r="C680"/>
      <c r="D680"/>
      <c r="E680"/>
      <c r="F680"/>
      <c r="G680"/>
      <c r="H680"/>
      <c r="I680"/>
      <c r="J680"/>
      <c r="K680"/>
      <c r="L680"/>
      <c r="M680"/>
      <c r="N680"/>
      <c r="O680"/>
      <c r="U680"/>
      <c r="V680"/>
      <c r="W680"/>
      <c r="X680"/>
    </row>
    <row r="681" spans="1:24" ht="18" x14ac:dyDescent="0.6">
      <c r="A681"/>
      <c r="B681"/>
      <c r="C681"/>
      <c r="D681"/>
      <c r="E681"/>
      <c r="F681"/>
      <c r="G681"/>
      <c r="H681"/>
      <c r="I681"/>
      <c r="J681"/>
      <c r="K681"/>
      <c r="L681"/>
      <c r="M681"/>
      <c r="N681"/>
      <c r="O681"/>
      <c r="U681"/>
      <c r="V681"/>
      <c r="W681"/>
      <c r="X681"/>
    </row>
    <row r="682" spans="1:24" ht="18" x14ac:dyDescent="0.6">
      <c r="A682"/>
      <c r="B682"/>
      <c r="C682"/>
      <c r="D682"/>
      <c r="E682"/>
      <c r="F682"/>
      <c r="G682"/>
      <c r="H682"/>
      <c r="I682"/>
      <c r="J682"/>
      <c r="K682"/>
      <c r="L682"/>
      <c r="M682"/>
      <c r="N682"/>
      <c r="O682"/>
      <c r="U682"/>
      <c r="V682"/>
      <c r="W682"/>
      <c r="X682"/>
    </row>
    <row r="683" spans="1:24" ht="18" x14ac:dyDescent="0.6">
      <c r="A683"/>
      <c r="B683"/>
      <c r="C683"/>
      <c r="D683"/>
      <c r="E683"/>
      <c r="F683"/>
      <c r="G683"/>
      <c r="H683"/>
      <c r="I683"/>
      <c r="J683"/>
      <c r="K683"/>
      <c r="L683"/>
      <c r="M683"/>
      <c r="N683"/>
      <c r="O683"/>
      <c r="U683"/>
      <c r="V683"/>
      <c r="W683"/>
      <c r="X683"/>
    </row>
    <row r="684" spans="1:24" ht="18" x14ac:dyDescent="0.6">
      <c r="A684"/>
      <c r="B684"/>
      <c r="C684"/>
      <c r="D684"/>
      <c r="E684"/>
      <c r="F684"/>
      <c r="G684"/>
      <c r="H684"/>
      <c r="I684"/>
      <c r="J684"/>
      <c r="K684"/>
      <c r="L684"/>
      <c r="M684"/>
      <c r="N684"/>
      <c r="O684"/>
      <c r="U684"/>
      <c r="V684"/>
      <c r="W684"/>
      <c r="X684"/>
    </row>
    <row r="685" spans="1:24" ht="18" x14ac:dyDescent="0.6">
      <c r="A685"/>
      <c r="B685"/>
      <c r="C685"/>
      <c r="D685"/>
      <c r="E685"/>
      <c r="F685"/>
      <c r="G685"/>
      <c r="H685"/>
      <c r="I685"/>
      <c r="J685"/>
      <c r="K685"/>
      <c r="L685"/>
      <c r="M685"/>
      <c r="N685"/>
      <c r="O685"/>
      <c r="U685"/>
      <c r="V685"/>
      <c r="W685"/>
      <c r="X685"/>
    </row>
    <row r="686" spans="1:24" ht="18" x14ac:dyDescent="0.6">
      <c r="A686"/>
      <c r="B686"/>
      <c r="C686"/>
      <c r="D686"/>
      <c r="E686"/>
      <c r="F686"/>
      <c r="G686"/>
      <c r="H686"/>
      <c r="I686"/>
      <c r="J686"/>
      <c r="K686"/>
      <c r="L686"/>
      <c r="M686"/>
      <c r="N686"/>
      <c r="O686"/>
      <c r="U686"/>
      <c r="V686"/>
      <c r="W686"/>
      <c r="X686"/>
    </row>
    <row r="687" spans="1:24" ht="18" x14ac:dyDescent="0.6">
      <c r="A687"/>
      <c r="B687"/>
      <c r="C687"/>
      <c r="D687"/>
      <c r="E687"/>
      <c r="F687"/>
      <c r="G687"/>
      <c r="H687"/>
      <c r="I687"/>
      <c r="J687"/>
      <c r="K687"/>
      <c r="L687"/>
      <c r="M687"/>
      <c r="N687"/>
      <c r="O687"/>
      <c r="U687"/>
      <c r="V687"/>
      <c r="W687"/>
      <c r="X687"/>
    </row>
    <row r="688" spans="1:24" ht="18" x14ac:dyDescent="0.6">
      <c r="A688"/>
      <c r="B688"/>
      <c r="C688"/>
      <c r="D688"/>
      <c r="E688"/>
      <c r="F688"/>
      <c r="G688"/>
      <c r="H688"/>
      <c r="I688"/>
      <c r="J688"/>
      <c r="K688"/>
      <c r="L688"/>
      <c r="M688"/>
      <c r="N688"/>
      <c r="O688"/>
      <c r="U688"/>
      <c r="V688"/>
      <c r="W688"/>
      <c r="X688"/>
    </row>
    <row r="689" spans="1:24" ht="18" x14ac:dyDescent="0.6">
      <c r="A689"/>
      <c r="B689"/>
      <c r="C689"/>
      <c r="D689"/>
      <c r="E689"/>
      <c r="F689"/>
      <c r="G689"/>
      <c r="H689"/>
      <c r="I689"/>
      <c r="J689"/>
      <c r="K689"/>
      <c r="L689"/>
      <c r="M689"/>
      <c r="N689"/>
      <c r="O689"/>
      <c r="U689"/>
      <c r="V689"/>
      <c r="W689"/>
      <c r="X689"/>
    </row>
    <row r="690" spans="1:24" ht="18" x14ac:dyDescent="0.6">
      <c r="A690"/>
      <c r="B690"/>
      <c r="C690"/>
      <c r="D690"/>
      <c r="E690"/>
      <c r="F690"/>
      <c r="G690"/>
      <c r="H690"/>
      <c r="I690"/>
      <c r="J690"/>
      <c r="K690"/>
      <c r="L690"/>
      <c r="M690"/>
      <c r="N690"/>
      <c r="O690"/>
      <c r="U690"/>
      <c r="V690"/>
      <c r="W690"/>
      <c r="X690"/>
    </row>
    <row r="691" spans="1:24" ht="18" x14ac:dyDescent="0.6">
      <c r="A691"/>
      <c r="B691"/>
      <c r="C691"/>
      <c r="D691"/>
      <c r="E691"/>
      <c r="F691"/>
      <c r="G691"/>
      <c r="H691"/>
      <c r="I691"/>
      <c r="J691"/>
      <c r="K691"/>
      <c r="L691"/>
      <c r="M691"/>
      <c r="N691"/>
      <c r="O691"/>
      <c r="U691"/>
      <c r="V691"/>
      <c r="W691"/>
      <c r="X691"/>
    </row>
    <row r="692" spans="1:24" ht="18" x14ac:dyDescent="0.6">
      <c r="A692"/>
      <c r="B692"/>
      <c r="C692"/>
      <c r="D692"/>
      <c r="E692"/>
      <c r="F692"/>
      <c r="G692"/>
      <c r="H692"/>
      <c r="I692"/>
      <c r="J692"/>
      <c r="K692"/>
      <c r="L692"/>
      <c r="M692"/>
      <c r="N692"/>
      <c r="O692"/>
      <c r="U692"/>
      <c r="V692"/>
      <c r="W692"/>
      <c r="X692"/>
    </row>
    <row r="693" spans="1:24" ht="18" x14ac:dyDescent="0.6">
      <c r="A693"/>
      <c r="B693"/>
      <c r="C693"/>
      <c r="D693"/>
      <c r="E693"/>
      <c r="F693"/>
      <c r="G693"/>
      <c r="H693"/>
      <c r="I693"/>
      <c r="J693"/>
      <c r="K693"/>
      <c r="L693"/>
      <c r="M693"/>
      <c r="N693"/>
      <c r="O693"/>
      <c r="U693"/>
      <c r="V693"/>
      <c r="W693"/>
      <c r="X693"/>
    </row>
    <row r="694" spans="1:24" ht="18" x14ac:dyDescent="0.6">
      <c r="A694"/>
      <c r="B694"/>
      <c r="C694"/>
      <c r="D694"/>
      <c r="E694"/>
      <c r="F694"/>
      <c r="G694"/>
      <c r="H694"/>
      <c r="I694"/>
      <c r="J694"/>
      <c r="K694"/>
      <c r="L694"/>
      <c r="M694"/>
      <c r="N694"/>
      <c r="O694"/>
      <c r="U694"/>
      <c r="V694"/>
      <c r="W694"/>
      <c r="X694"/>
    </row>
    <row r="695" spans="1:24" ht="18" x14ac:dyDescent="0.6">
      <c r="A695"/>
      <c r="B695"/>
      <c r="C695"/>
      <c r="D695"/>
      <c r="E695"/>
      <c r="F695"/>
      <c r="G695"/>
      <c r="H695"/>
      <c r="I695"/>
      <c r="J695"/>
      <c r="K695"/>
      <c r="L695"/>
      <c r="M695"/>
      <c r="N695"/>
      <c r="O695"/>
      <c r="U695"/>
      <c r="V695"/>
      <c r="W695"/>
      <c r="X695"/>
    </row>
    <row r="696" spans="1:24" ht="18" x14ac:dyDescent="0.6">
      <c r="A696"/>
      <c r="B696"/>
      <c r="C696"/>
      <c r="D696"/>
      <c r="E696"/>
      <c r="F696"/>
      <c r="G696"/>
      <c r="H696"/>
      <c r="I696"/>
      <c r="J696"/>
      <c r="K696"/>
      <c r="L696"/>
      <c r="M696"/>
      <c r="N696"/>
      <c r="O696"/>
      <c r="U696"/>
      <c r="V696"/>
      <c r="W696"/>
      <c r="X696"/>
    </row>
    <row r="697" spans="1:24" ht="18" x14ac:dyDescent="0.6">
      <c r="A697"/>
      <c r="B697"/>
      <c r="C697"/>
      <c r="D697"/>
      <c r="E697"/>
      <c r="F697"/>
      <c r="G697"/>
      <c r="H697"/>
      <c r="I697"/>
      <c r="J697"/>
      <c r="K697"/>
      <c r="L697"/>
      <c r="M697"/>
      <c r="N697"/>
      <c r="O697"/>
      <c r="U697"/>
      <c r="V697"/>
      <c r="W697"/>
      <c r="X697"/>
    </row>
    <row r="698" spans="1:24" ht="18" x14ac:dyDescent="0.6">
      <c r="A698"/>
      <c r="B698"/>
      <c r="C698"/>
      <c r="D698"/>
      <c r="E698"/>
      <c r="F698"/>
      <c r="G698"/>
      <c r="H698"/>
      <c r="I698"/>
      <c r="J698"/>
      <c r="K698"/>
      <c r="L698"/>
      <c r="M698"/>
      <c r="N698"/>
      <c r="O698"/>
      <c r="U698"/>
      <c r="V698"/>
      <c r="W698"/>
      <c r="X698"/>
    </row>
    <row r="699" spans="1:24" ht="18" x14ac:dyDescent="0.6">
      <c r="A699"/>
      <c r="B699"/>
      <c r="C699"/>
      <c r="D699"/>
      <c r="E699"/>
      <c r="F699"/>
      <c r="G699"/>
      <c r="H699"/>
      <c r="I699"/>
      <c r="J699"/>
      <c r="K699"/>
      <c r="L699"/>
      <c r="M699"/>
      <c r="N699"/>
      <c r="O699"/>
      <c r="U699"/>
      <c r="V699"/>
      <c r="W699"/>
      <c r="X699"/>
    </row>
    <row r="700" spans="1:24" ht="18" x14ac:dyDescent="0.6">
      <c r="A700"/>
      <c r="B700"/>
      <c r="C700"/>
      <c r="D700"/>
      <c r="E700"/>
      <c r="F700"/>
      <c r="G700"/>
      <c r="H700"/>
      <c r="I700"/>
      <c r="J700"/>
      <c r="K700"/>
      <c r="L700"/>
      <c r="M700"/>
      <c r="N700"/>
      <c r="O700"/>
      <c r="U700"/>
      <c r="V700"/>
      <c r="W700"/>
      <c r="X700"/>
    </row>
    <row r="701" spans="1:24" ht="18" x14ac:dyDescent="0.6">
      <c r="A701"/>
      <c r="B701"/>
      <c r="C701"/>
      <c r="D701"/>
      <c r="E701"/>
      <c r="F701"/>
      <c r="G701"/>
      <c r="H701"/>
      <c r="I701"/>
      <c r="J701"/>
      <c r="K701"/>
      <c r="L701"/>
      <c r="M701"/>
      <c r="N701"/>
      <c r="O701"/>
      <c r="U701"/>
      <c r="V701"/>
      <c r="W701"/>
      <c r="X701"/>
    </row>
    <row r="702" spans="1:24" ht="18" x14ac:dyDescent="0.6">
      <c r="A702"/>
      <c r="B702"/>
      <c r="C702"/>
      <c r="D702"/>
      <c r="E702"/>
      <c r="F702"/>
      <c r="G702"/>
      <c r="H702"/>
      <c r="I702"/>
      <c r="J702"/>
      <c r="K702"/>
      <c r="L702"/>
      <c r="M702"/>
      <c r="N702"/>
      <c r="O702"/>
      <c r="U702"/>
      <c r="V702"/>
      <c r="W702"/>
      <c r="X702"/>
    </row>
    <row r="703" spans="1:24" ht="18" x14ac:dyDescent="0.6">
      <c r="A703"/>
      <c r="B703"/>
      <c r="C703"/>
      <c r="D703"/>
      <c r="E703"/>
      <c r="F703"/>
      <c r="G703"/>
      <c r="H703"/>
      <c r="I703"/>
      <c r="J703"/>
      <c r="K703"/>
      <c r="L703"/>
      <c r="M703"/>
      <c r="N703"/>
      <c r="O703"/>
      <c r="U703"/>
      <c r="V703"/>
      <c r="W703"/>
      <c r="X703"/>
    </row>
    <row r="704" spans="1:24" ht="18" x14ac:dyDescent="0.6">
      <c r="A704"/>
      <c r="B704"/>
      <c r="C704"/>
      <c r="D704"/>
      <c r="E704"/>
      <c r="F704"/>
      <c r="G704"/>
      <c r="H704"/>
      <c r="I704"/>
      <c r="J704"/>
      <c r="K704"/>
      <c r="L704"/>
      <c r="M704"/>
      <c r="N704"/>
      <c r="O704"/>
      <c r="U704"/>
      <c r="V704"/>
      <c r="W704"/>
      <c r="X704"/>
    </row>
    <row r="705" spans="1:24" ht="18" x14ac:dyDescent="0.6">
      <c r="A705"/>
      <c r="B705"/>
      <c r="C705"/>
      <c r="D705"/>
      <c r="E705"/>
      <c r="F705"/>
      <c r="G705"/>
      <c r="H705"/>
      <c r="I705"/>
      <c r="J705"/>
      <c r="K705"/>
      <c r="L705"/>
      <c r="M705"/>
      <c r="N705"/>
      <c r="O705"/>
      <c r="U705"/>
      <c r="V705"/>
      <c r="W705"/>
      <c r="X705"/>
    </row>
    <row r="706" spans="1:24" ht="18" x14ac:dyDescent="0.6">
      <c r="A706"/>
      <c r="B706"/>
      <c r="C706"/>
      <c r="D706"/>
      <c r="E706"/>
      <c r="F706"/>
      <c r="G706"/>
      <c r="H706"/>
      <c r="I706"/>
      <c r="J706"/>
      <c r="K706"/>
      <c r="L706"/>
      <c r="M706"/>
      <c r="N706"/>
      <c r="O706"/>
      <c r="U706"/>
      <c r="V706"/>
      <c r="W706"/>
      <c r="X706"/>
    </row>
    <row r="707" spans="1:24" ht="18" x14ac:dyDescent="0.6">
      <c r="A707"/>
      <c r="B707"/>
      <c r="C707"/>
      <c r="D707"/>
      <c r="E707"/>
      <c r="F707"/>
      <c r="G707"/>
      <c r="H707"/>
      <c r="I707"/>
      <c r="J707"/>
      <c r="K707"/>
      <c r="L707"/>
      <c r="M707"/>
      <c r="N707"/>
      <c r="O707"/>
      <c r="U707"/>
      <c r="V707"/>
      <c r="W707"/>
      <c r="X707"/>
    </row>
    <row r="708" spans="1:24" ht="18" x14ac:dyDescent="0.6">
      <c r="A708"/>
      <c r="B708"/>
      <c r="C708"/>
      <c r="D708"/>
      <c r="E708"/>
      <c r="F708"/>
      <c r="G708"/>
      <c r="H708"/>
      <c r="I708"/>
      <c r="J708"/>
      <c r="K708"/>
      <c r="L708"/>
      <c r="M708"/>
      <c r="N708"/>
      <c r="O708"/>
      <c r="U708"/>
      <c r="V708"/>
      <c r="W708"/>
      <c r="X708"/>
    </row>
    <row r="709" spans="1:24" ht="18" x14ac:dyDescent="0.6">
      <c r="A709"/>
      <c r="B709"/>
      <c r="C709"/>
      <c r="D709"/>
      <c r="E709"/>
      <c r="F709"/>
      <c r="G709"/>
      <c r="H709"/>
      <c r="I709"/>
      <c r="J709"/>
      <c r="K709"/>
      <c r="L709"/>
      <c r="M709"/>
      <c r="N709"/>
      <c r="O709"/>
      <c r="U709"/>
      <c r="V709"/>
      <c r="W709"/>
      <c r="X709"/>
    </row>
    <row r="710" spans="1:24" ht="18" x14ac:dyDescent="0.6">
      <c r="A710"/>
      <c r="B710"/>
      <c r="C710"/>
      <c r="D710"/>
      <c r="E710"/>
      <c r="F710"/>
      <c r="G710"/>
      <c r="H710"/>
      <c r="I710"/>
      <c r="J710"/>
      <c r="K710"/>
      <c r="L710"/>
      <c r="M710"/>
      <c r="N710"/>
      <c r="O710"/>
      <c r="U710"/>
      <c r="V710"/>
      <c r="W710"/>
      <c r="X710"/>
    </row>
    <row r="711" spans="1:24" ht="18" x14ac:dyDescent="0.6">
      <c r="A711"/>
      <c r="B711"/>
      <c r="C711"/>
      <c r="D711"/>
      <c r="E711"/>
      <c r="F711"/>
      <c r="G711"/>
      <c r="H711"/>
      <c r="I711"/>
      <c r="J711"/>
      <c r="K711"/>
      <c r="L711"/>
      <c r="M711"/>
      <c r="N711"/>
      <c r="O711"/>
      <c r="U711"/>
      <c r="V711"/>
      <c r="W711"/>
      <c r="X711"/>
    </row>
    <row r="712" spans="1:24" ht="18" x14ac:dyDescent="0.6">
      <c r="A712"/>
      <c r="B712"/>
      <c r="C712"/>
      <c r="D712"/>
      <c r="E712"/>
      <c r="F712"/>
      <c r="G712"/>
      <c r="H712"/>
      <c r="I712"/>
      <c r="J712"/>
      <c r="K712"/>
      <c r="L712"/>
      <c r="M712"/>
      <c r="N712"/>
      <c r="O712"/>
      <c r="U712"/>
      <c r="V712"/>
      <c r="W712"/>
      <c r="X712"/>
    </row>
    <row r="713" spans="1:24" ht="18" x14ac:dyDescent="0.6">
      <c r="A713"/>
      <c r="B713"/>
      <c r="C713"/>
      <c r="D713"/>
      <c r="E713"/>
      <c r="F713"/>
      <c r="G713"/>
      <c r="H713"/>
      <c r="I713"/>
      <c r="J713"/>
      <c r="K713"/>
      <c r="L713"/>
      <c r="M713"/>
      <c r="N713"/>
      <c r="O713"/>
      <c r="U713"/>
      <c r="V713"/>
      <c r="W713"/>
      <c r="X713"/>
    </row>
    <row r="714" spans="1:24" ht="18" x14ac:dyDescent="0.6">
      <c r="A714"/>
      <c r="B714"/>
      <c r="C714"/>
      <c r="D714"/>
      <c r="E714"/>
      <c r="F714"/>
      <c r="G714"/>
      <c r="H714"/>
      <c r="I714"/>
      <c r="J714"/>
      <c r="K714"/>
      <c r="L714"/>
      <c r="M714"/>
      <c r="N714"/>
      <c r="O714"/>
      <c r="U714"/>
      <c r="V714"/>
      <c r="W714"/>
      <c r="X714"/>
    </row>
    <row r="715" spans="1:24" ht="18" x14ac:dyDescent="0.6">
      <c r="A715"/>
      <c r="B715"/>
      <c r="C715"/>
      <c r="D715"/>
      <c r="E715"/>
      <c r="F715"/>
      <c r="G715"/>
      <c r="H715"/>
      <c r="I715"/>
      <c r="J715"/>
      <c r="K715"/>
      <c r="L715"/>
      <c r="M715"/>
      <c r="N715"/>
      <c r="O715"/>
      <c r="U715"/>
      <c r="V715"/>
      <c r="W715"/>
      <c r="X715"/>
    </row>
    <row r="716" spans="1:24" ht="18" x14ac:dyDescent="0.6">
      <c r="A716"/>
      <c r="B716"/>
      <c r="C716"/>
      <c r="D716"/>
      <c r="E716"/>
      <c r="F716"/>
      <c r="G716"/>
      <c r="H716"/>
      <c r="I716"/>
      <c r="J716"/>
      <c r="K716"/>
      <c r="L716"/>
      <c r="M716"/>
      <c r="N716"/>
      <c r="O716"/>
      <c r="U716"/>
      <c r="V716"/>
      <c r="W716"/>
      <c r="X716"/>
    </row>
    <row r="717" spans="1:24" ht="18" x14ac:dyDescent="0.6">
      <c r="A717"/>
      <c r="B717"/>
      <c r="C717"/>
      <c r="D717"/>
      <c r="E717"/>
      <c r="F717"/>
      <c r="G717"/>
      <c r="H717"/>
      <c r="I717"/>
      <c r="J717"/>
      <c r="K717"/>
      <c r="L717"/>
      <c r="M717"/>
      <c r="N717"/>
      <c r="O717"/>
      <c r="U717"/>
      <c r="V717"/>
      <c r="W717"/>
      <c r="X717"/>
    </row>
    <row r="718" spans="1:24" ht="18" x14ac:dyDescent="0.6">
      <c r="A718"/>
      <c r="B718"/>
      <c r="C718"/>
      <c r="D718"/>
      <c r="E718"/>
      <c r="F718"/>
      <c r="G718"/>
      <c r="H718"/>
      <c r="I718"/>
      <c r="J718"/>
      <c r="K718"/>
      <c r="L718"/>
      <c r="M718"/>
      <c r="N718"/>
      <c r="O718"/>
      <c r="U718"/>
      <c r="V718"/>
      <c r="W718"/>
      <c r="X718"/>
    </row>
    <row r="719" spans="1:24" ht="18" x14ac:dyDescent="0.6">
      <c r="A719"/>
      <c r="B719"/>
      <c r="C719"/>
      <c r="D719"/>
      <c r="E719"/>
      <c r="F719"/>
      <c r="G719"/>
      <c r="H719"/>
      <c r="I719"/>
      <c r="J719"/>
      <c r="K719"/>
      <c r="L719"/>
      <c r="M719"/>
      <c r="N719"/>
      <c r="O719"/>
      <c r="U719"/>
      <c r="V719"/>
      <c r="W719"/>
      <c r="X719"/>
    </row>
    <row r="720" spans="1:24" ht="18" x14ac:dyDescent="0.6">
      <c r="A720"/>
      <c r="B720"/>
      <c r="C720"/>
      <c r="D720"/>
      <c r="E720"/>
      <c r="F720"/>
      <c r="G720"/>
      <c r="H720"/>
      <c r="I720"/>
      <c r="J720"/>
      <c r="K720"/>
      <c r="L720"/>
      <c r="M720"/>
      <c r="N720"/>
      <c r="O720"/>
      <c r="U720"/>
      <c r="V720"/>
      <c r="W720"/>
      <c r="X720"/>
    </row>
    <row r="721" spans="1:24" ht="18" x14ac:dyDescent="0.6">
      <c r="A721"/>
      <c r="B721"/>
      <c r="C721"/>
      <c r="D721"/>
      <c r="E721"/>
      <c r="F721"/>
      <c r="G721"/>
      <c r="H721"/>
      <c r="I721"/>
      <c r="J721"/>
      <c r="K721"/>
      <c r="L721"/>
      <c r="M721"/>
      <c r="N721"/>
      <c r="O721"/>
      <c r="U721"/>
      <c r="V721"/>
      <c r="W721"/>
      <c r="X721"/>
    </row>
    <row r="722" spans="1:24" ht="18" x14ac:dyDescent="0.6">
      <c r="A722"/>
      <c r="B722"/>
      <c r="C722"/>
      <c r="D722"/>
      <c r="E722"/>
      <c r="F722"/>
      <c r="G722"/>
      <c r="H722"/>
      <c r="I722"/>
      <c r="J722"/>
      <c r="K722"/>
      <c r="L722"/>
      <c r="M722"/>
      <c r="N722"/>
      <c r="O722"/>
      <c r="U722"/>
      <c r="V722"/>
      <c r="W722"/>
      <c r="X722"/>
    </row>
    <row r="723" spans="1:24" ht="18" x14ac:dyDescent="0.6">
      <c r="A723"/>
      <c r="B723"/>
      <c r="C723"/>
      <c r="D723"/>
      <c r="E723"/>
      <c r="F723"/>
      <c r="G723"/>
      <c r="H723"/>
      <c r="I723"/>
      <c r="J723"/>
      <c r="K723"/>
      <c r="L723"/>
      <c r="M723"/>
      <c r="N723"/>
      <c r="O723"/>
      <c r="U723"/>
      <c r="V723"/>
      <c r="W723"/>
      <c r="X723"/>
    </row>
    <row r="724" spans="1:24" ht="18" x14ac:dyDescent="0.6">
      <c r="A724"/>
      <c r="B724"/>
      <c r="C724"/>
      <c r="D724"/>
      <c r="E724"/>
      <c r="F724"/>
      <c r="G724"/>
      <c r="H724"/>
      <c r="I724"/>
      <c r="J724"/>
      <c r="K724"/>
      <c r="L724"/>
      <c r="M724"/>
      <c r="N724"/>
      <c r="O724"/>
      <c r="U724"/>
      <c r="V724"/>
      <c r="W724"/>
      <c r="X724"/>
    </row>
    <row r="725" spans="1:24" ht="18" x14ac:dyDescent="0.6">
      <c r="A725"/>
      <c r="B725"/>
      <c r="C725"/>
      <c r="D725"/>
      <c r="E725"/>
      <c r="F725"/>
      <c r="G725"/>
      <c r="H725"/>
      <c r="I725"/>
      <c r="J725"/>
      <c r="K725"/>
      <c r="L725"/>
      <c r="M725"/>
      <c r="N725"/>
      <c r="O725"/>
      <c r="U725"/>
      <c r="V725"/>
      <c r="W725"/>
      <c r="X725"/>
    </row>
    <row r="726" spans="1:24" ht="18" x14ac:dyDescent="0.6">
      <c r="A726"/>
      <c r="B726"/>
      <c r="C726"/>
      <c r="D726"/>
      <c r="E726"/>
      <c r="F726"/>
      <c r="G726"/>
      <c r="H726"/>
      <c r="I726"/>
      <c r="J726"/>
      <c r="K726"/>
      <c r="L726"/>
      <c r="M726"/>
      <c r="N726"/>
      <c r="O726"/>
      <c r="U726"/>
      <c r="V726"/>
      <c r="W726"/>
      <c r="X726"/>
    </row>
    <row r="727" spans="1:24" ht="18" x14ac:dyDescent="0.6">
      <c r="A727"/>
      <c r="B727"/>
      <c r="C727"/>
      <c r="D727"/>
      <c r="E727"/>
      <c r="F727"/>
      <c r="G727"/>
      <c r="H727"/>
      <c r="I727"/>
      <c r="J727"/>
      <c r="K727"/>
      <c r="L727"/>
      <c r="M727"/>
      <c r="N727"/>
      <c r="O727"/>
      <c r="U727"/>
      <c r="V727"/>
      <c r="W727"/>
      <c r="X727"/>
    </row>
    <row r="728" spans="1:24" ht="18" x14ac:dyDescent="0.6">
      <c r="A728"/>
      <c r="B728"/>
      <c r="C728"/>
      <c r="D728"/>
      <c r="E728"/>
      <c r="F728"/>
      <c r="G728"/>
      <c r="H728"/>
      <c r="I728"/>
      <c r="J728"/>
      <c r="K728"/>
      <c r="L728"/>
      <c r="M728"/>
      <c r="N728"/>
      <c r="O728"/>
      <c r="U728"/>
      <c r="V728"/>
      <c r="W728"/>
      <c r="X728"/>
    </row>
    <row r="729" spans="1:24" ht="18" x14ac:dyDescent="0.6">
      <c r="A729"/>
      <c r="B729"/>
      <c r="C729"/>
      <c r="D729"/>
      <c r="E729"/>
      <c r="F729"/>
      <c r="G729"/>
      <c r="H729"/>
      <c r="I729"/>
      <c r="J729"/>
      <c r="K729"/>
      <c r="L729"/>
      <c r="M729"/>
      <c r="N729"/>
      <c r="O729"/>
      <c r="U729"/>
      <c r="V729"/>
      <c r="W729"/>
      <c r="X729"/>
    </row>
    <row r="730" spans="1:24" ht="18" x14ac:dyDescent="0.6">
      <c r="A730"/>
      <c r="B730"/>
      <c r="C730"/>
      <c r="D730"/>
      <c r="E730"/>
      <c r="F730"/>
      <c r="G730"/>
      <c r="H730"/>
      <c r="I730"/>
      <c r="J730"/>
      <c r="K730"/>
      <c r="L730"/>
      <c r="M730"/>
      <c r="N730"/>
      <c r="O730"/>
      <c r="U730"/>
      <c r="V730"/>
      <c r="W730"/>
      <c r="X730"/>
    </row>
    <row r="731" spans="1:24" ht="18" x14ac:dyDescent="0.6">
      <c r="A731"/>
      <c r="B731"/>
      <c r="C731"/>
      <c r="D731"/>
      <c r="E731"/>
      <c r="F731"/>
      <c r="G731"/>
      <c r="H731"/>
      <c r="I731"/>
      <c r="J731"/>
      <c r="K731"/>
      <c r="L731"/>
      <c r="M731"/>
      <c r="N731"/>
      <c r="O731"/>
      <c r="U731"/>
      <c r="V731"/>
      <c r="W731"/>
      <c r="X731"/>
    </row>
    <row r="732" spans="1:24" ht="18" x14ac:dyDescent="0.6">
      <c r="A732"/>
      <c r="B732"/>
      <c r="C732"/>
      <c r="D732"/>
      <c r="E732"/>
      <c r="F732"/>
      <c r="G732"/>
      <c r="H732"/>
      <c r="I732"/>
      <c r="J732"/>
      <c r="K732"/>
      <c r="L732"/>
      <c r="M732"/>
      <c r="N732"/>
      <c r="O732"/>
      <c r="U732"/>
      <c r="V732"/>
      <c r="W732"/>
      <c r="X732"/>
    </row>
    <row r="733" spans="1:24" ht="18" x14ac:dyDescent="0.6">
      <c r="A733"/>
      <c r="B733"/>
      <c r="C733"/>
      <c r="D733"/>
      <c r="E733"/>
      <c r="F733"/>
      <c r="G733"/>
      <c r="H733"/>
      <c r="I733"/>
      <c r="J733"/>
      <c r="K733"/>
      <c r="L733"/>
      <c r="M733"/>
      <c r="N733"/>
      <c r="O733"/>
      <c r="U733"/>
      <c r="V733"/>
      <c r="W733"/>
      <c r="X733"/>
    </row>
    <row r="734" spans="1:24" ht="18" x14ac:dyDescent="0.6">
      <c r="A734"/>
      <c r="B734"/>
      <c r="C734"/>
      <c r="D734"/>
      <c r="E734"/>
      <c r="F734"/>
      <c r="G734"/>
      <c r="H734"/>
      <c r="I734"/>
      <c r="J734"/>
      <c r="K734"/>
      <c r="L734"/>
      <c r="M734"/>
      <c r="N734"/>
      <c r="O734"/>
      <c r="U734"/>
      <c r="V734"/>
      <c r="W734"/>
      <c r="X734"/>
    </row>
    <row r="735" spans="1:24" ht="18" x14ac:dyDescent="0.6">
      <c r="A735"/>
      <c r="B735"/>
      <c r="C735"/>
      <c r="D735"/>
      <c r="E735"/>
      <c r="F735"/>
      <c r="G735"/>
      <c r="H735"/>
      <c r="I735"/>
      <c r="J735"/>
      <c r="K735"/>
      <c r="L735"/>
      <c r="M735"/>
      <c r="N735"/>
      <c r="O735"/>
      <c r="U735"/>
      <c r="V735"/>
      <c r="W735"/>
      <c r="X735"/>
    </row>
    <row r="736" spans="1:24" ht="18" x14ac:dyDescent="0.6">
      <c r="A736"/>
      <c r="B736"/>
      <c r="C736"/>
      <c r="D736"/>
      <c r="E736"/>
      <c r="F736"/>
      <c r="G736"/>
      <c r="H736"/>
      <c r="I736"/>
      <c r="J736"/>
      <c r="K736"/>
      <c r="L736"/>
      <c r="M736"/>
      <c r="N736"/>
      <c r="O736"/>
      <c r="U736"/>
      <c r="V736"/>
      <c r="W736"/>
      <c r="X736"/>
    </row>
    <row r="737" spans="1:24" ht="18" x14ac:dyDescent="0.6">
      <c r="A737"/>
      <c r="B737"/>
      <c r="C737"/>
      <c r="D737"/>
      <c r="E737"/>
      <c r="F737"/>
      <c r="G737"/>
      <c r="H737"/>
      <c r="I737"/>
      <c r="J737"/>
      <c r="K737"/>
      <c r="L737"/>
      <c r="M737"/>
      <c r="N737"/>
      <c r="O737"/>
      <c r="U737"/>
      <c r="V737"/>
      <c r="W737"/>
      <c r="X737"/>
    </row>
    <row r="738" spans="1:24" ht="18" x14ac:dyDescent="0.6">
      <c r="A738"/>
      <c r="B738"/>
      <c r="C738"/>
      <c r="D738"/>
      <c r="E738"/>
      <c r="F738"/>
      <c r="G738"/>
      <c r="H738"/>
      <c r="I738"/>
      <c r="J738"/>
      <c r="K738"/>
      <c r="L738"/>
      <c r="M738"/>
      <c r="N738"/>
      <c r="O738"/>
      <c r="U738"/>
      <c r="V738"/>
      <c r="W738"/>
      <c r="X738"/>
    </row>
    <row r="739" spans="1:24" ht="18" x14ac:dyDescent="0.6">
      <c r="A739"/>
      <c r="B739"/>
      <c r="C739"/>
      <c r="D739"/>
      <c r="E739"/>
      <c r="F739"/>
      <c r="G739"/>
      <c r="H739"/>
      <c r="I739"/>
      <c r="J739"/>
      <c r="K739"/>
      <c r="L739"/>
      <c r="M739"/>
      <c r="N739"/>
      <c r="O739"/>
      <c r="U739"/>
      <c r="V739"/>
      <c r="W739"/>
      <c r="X739"/>
    </row>
    <row r="740" spans="1:24" ht="18" x14ac:dyDescent="0.6">
      <c r="A740"/>
      <c r="B740"/>
      <c r="C740"/>
      <c r="D740"/>
      <c r="E740"/>
      <c r="F740"/>
      <c r="G740"/>
      <c r="H740"/>
      <c r="I740"/>
      <c r="J740"/>
      <c r="K740"/>
      <c r="L740"/>
      <c r="M740"/>
      <c r="N740"/>
      <c r="O740"/>
      <c r="U740"/>
      <c r="V740"/>
      <c r="W740"/>
      <c r="X740"/>
    </row>
    <row r="741" spans="1:24" ht="18" x14ac:dyDescent="0.6">
      <c r="A741"/>
      <c r="B741"/>
      <c r="C741"/>
      <c r="D741"/>
      <c r="E741"/>
      <c r="F741"/>
      <c r="G741"/>
      <c r="H741"/>
      <c r="I741"/>
      <c r="J741"/>
      <c r="K741"/>
      <c r="L741"/>
      <c r="M741"/>
      <c r="N741"/>
      <c r="O741"/>
      <c r="U741"/>
      <c r="V741"/>
      <c r="W741"/>
      <c r="X741"/>
    </row>
    <row r="742" spans="1:24" ht="18" x14ac:dyDescent="0.6">
      <c r="A742"/>
      <c r="B742"/>
      <c r="C742"/>
      <c r="D742"/>
      <c r="E742"/>
      <c r="F742"/>
      <c r="G742"/>
      <c r="H742"/>
      <c r="I742"/>
      <c r="J742"/>
      <c r="K742"/>
      <c r="L742"/>
      <c r="M742"/>
      <c r="N742"/>
      <c r="O742"/>
      <c r="U742"/>
      <c r="V742"/>
      <c r="W742"/>
      <c r="X742"/>
    </row>
    <row r="743" spans="1:24" ht="18" x14ac:dyDescent="0.6">
      <c r="A743"/>
      <c r="B743"/>
      <c r="C743"/>
      <c r="D743"/>
      <c r="E743"/>
      <c r="F743"/>
      <c r="G743"/>
      <c r="H743"/>
      <c r="I743"/>
      <c r="J743"/>
      <c r="K743"/>
      <c r="L743"/>
      <c r="M743"/>
      <c r="N743"/>
      <c r="O743"/>
      <c r="U743"/>
      <c r="V743"/>
      <c r="W743"/>
      <c r="X743"/>
    </row>
    <row r="744" spans="1:24" ht="18" x14ac:dyDescent="0.6">
      <c r="A744"/>
      <c r="B744"/>
      <c r="C744"/>
      <c r="D744"/>
      <c r="E744"/>
      <c r="F744"/>
      <c r="G744"/>
      <c r="H744"/>
      <c r="I744"/>
      <c r="J744"/>
      <c r="K744"/>
      <c r="L744"/>
      <c r="M744"/>
      <c r="N744"/>
      <c r="O744"/>
      <c r="U744"/>
      <c r="V744"/>
      <c r="W744"/>
      <c r="X744"/>
    </row>
    <row r="745" spans="1:24" ht="18" x14ac:dyDescent="0.6">
      <c r="A745"/>
      <c r="B745"/>
      <c r="C745"/>
      <c r="D745"/>
      <c r="E745"/>
      <c r="F745"/>
      <c r="G745"/>
      <c r="H745"/>
      <c r="I745"/>
      <c r="J745"/>
      <c r="K745"/>
      <c r="L745"/>
      <c r="M745"/>
      <c r="N745"/>
      <c r="O745"/>
      <c r="U745"/>
      <c r="V745"/>
      <c r="W745"/>
      <c r="X745"/>
    </row>
    <row r="746" spans="1:24" ht="18" x14ac:dyDescent="0.6">
      <c r="A746"/>
      <c r="B746"/>
      <c r="C746"/>
      <c r="D746"/>
      <c r="E746"/>
      <c r="F746"/>
      <c r="G746"/>
      <c r="H746"/>
      <c r="I746"/>
      <c r="J746"/>
      <c r="K746"/>
      <c r="L746"/>
      <c r="M746"/>
      <c r="N746"/>
      <c r="O746"/>
      <c r="U746"/>
      <c r="V746"/>
      <c r="W746"/>
      <c r="X746"/>
    </row>
    <row r="747" spans="1:24" ht="18" x14ac:dyDescent="0.6">
      <c r="A747"/>
      <c r="B747"/>
      <c r="C747"/>
      <c r="D747"/>
      <c r="E747"/>
      <c r="F747"/>
      <c r="G747"/>
      <c r="H747"/>
      <c r="I747"/>
      <c r="J747"/>
      <c r="K747"/>
      <c r="L747"/>
      <c r="M747"/>
      <c r="N747"/>
      <c r="O747"/>
      <c r="U747"/>
      <c r="V747"/>
      <c r="W747"/>
      <c r="X747"/>
    </row>
    <row r="748" spans="1:24" ht="18" x14ac:dyDescent="0.6">
      <c r="A748"/>
      <c r="B748"/>
      <c r="C748"/>
      <c r="D748"/>
      <c r="E748"/>
      <c r="F748"/>
      <c r="G748"/>
      <c r="H748"/>
      <c r="I748"/>
      <c r="J748"/>
      <c r="K748"/>
      <c r="L748"/>
      <c r="M748"/>
      <c r="N748"/>
      <c r="O748"/>
      <c r="U748"/>
      <c r="V748"/>
      <c r="W748"/>
      <c r="X748"/>
    </row>
    <row r="749" spans="1:24" ht="18" x14ac:dyDescent="0.6">
      <c r="A749"/>
      <c r="B749"/>
      <c r="C749"/>
      <c r="D749"/>
      <c r="E749"/>
      <c r="F749"/>
      <c r="G749"/>
      <c r="H749"/>
      <c r="I749"/>
      <c r="J749"/>
      <c r="K749"/>
      <c r="L749"/>
      <c r="M749"/>
      <c r="N749"/>
      <c r="O749"/>
      <c r="U749"/>
      <c r="V749"/>
      <c r="W749"/>
      <c r="X749"/>
    </row>
    <row r="750" spans="1:24" ht="18" x14ac:dyDescent="0.6">
      <c r="A750"/>
      <c r="B750"/>
      <c r="C750"/>
      <c r="D750"/>
      <c r="E750"/>
      <c r="F750"/>
      <c r="G750"/>
      <c r="H750"/>
      <c r="I750"/>
      <c r="J750"/>
      <c r="K750"/>
      <c r="L750"/>
      <c r="M750"/>
      <c r="N750"/>
      <c r="O750"/>
      <c r="U750"/>
      <c r="V750"/>
      <c r="W750"/>
      <c r="X750"/>
    </row>
    <row r="751" spans="1:24" ht="18" x14ac:dyDescent="0.6">
      <c r="A751"/>
      <c r="B751"/>
      <c r="C751"/>
      <c r="D751"/>
      <c r="E751"/>
      <c r="F751"/>
      <c r="G751"/>
      <c r="H751"/>
      <c r="I751"/>
      <c r="J751"/>
      <c r="K751"/>
      <c r="L751"/>
      <c r="M751"/>
      <c r="N751"/>
      <c r="O751"/>
      <c r="U751"/>
      <c r="V751"/>
      <c r="W751"/>
      <c r="X751"/>
    </row>
    <row r="752" spans="1:24" ht="18" x14ac:dyDescent="0.6">
      <c r="A752"/>
      <c r="B752"/>
      <c r="C752"/>
      <c r="D752"/>
      <c r="E752"/>
      <c r="F752"/>
      <c r="G752"/>
      <c r="H752"/>
      <c r="I752"/>
      <c r="J752"/>
      <c r="K752"/>
      <c r="L752"/>
      <c r="M752"/>
      <c r="N752"/>
      <c r="O752"/>
      <c r="U752"/>
      <c r="V752"/>
      <c r="W752"/>
      <c r="X752"/>
    </row>
    <row r="753" spans="1:24" ht="18" x14ac:dyDescent="0.6">
      <c r="A753"/>
      <c r="B753"/>
      <c r="C753"/>
      <c r="D753"/>
      <c r="E753"/>
      <c r="F753"/>
      <c r="G753"/>
      <c r="H753"/>
      <c r="I753"/>
      <c r="J753"/>
      <c r="K753"/>
      <c r="L753"/>
      <c r="M753"/>
      <c r="N753"/>
      <c r="O753"/>
      <c r="U753"/>
      <c r="V753"/>
      <c r="W753"/>
      <c r="X753"/>
    </row>
    <row r="754" spans="1:24" ht="18" x14ac:dyDescent="0.6">
      <c r="A754"/>
      <c r="B754"/>
      <c r="C754"/>
      <c r="D754"/>
      <c r="E754"/>
      <c r="F754"/>
      <c r="G754"/>
      <c r="H754"/>
      <c r="I754"/>
      <c r="J754"/>
      <c r="K754"/>
      <c r="L754"/>
      <c r="M754"/>
      <c r="N754"/>
      <c r="O754"/>
      <c r="U754"/>
      <c r="V754"/>
      <c r="W754"/>
      <c r="X754"/>
    </row>
    <row r="755" spans="1:24" ht="18" x14ac:dyDescent="0.6">
      <c r="A755"/>
      <c r="B755"/>
      <c r="C755"/>
      <c r="D755"/>
      <c r="E755"/>
      <c r="F755"/>
      <c r="G755"/>
      <c r="H755"/>
      <c r="I755"/>
      <c r="J755"/>
      <c r="K755"/>
      <c r="L755"/>
      <c r="M755"/>
      <c r="N755"/>
      <c r="O755"/>
      <c r="U755"/>
      <c r="V755"/>
      <c r="W755"/>
      <c r="X755"/>
    </row>
    <row r="756" spans="1:24" ht="18" x14ac:dyDescent="0.6">
      <c r="A756"/>
      <c r="B756"/>
      <c r="C756"/>
      <c r="D756"/>
      <c r="E756"/>
      <c r="F756"/>
      <c r="G756"/>
      <c r="H756"/>
      <c r="I756"/>
      <c r="J756"/>
      <c r="K756"/>
      <c r="L756"/>
      <c r="M756"/>
      <c r="N756"/>
      <c r="O756"/>
      <c r="U756"/>
      <c r="V756"/>
      <c r="W756"/>
      <c r="X756"/>
    </row>
    <row r="757" spans="1:24" ht="18" x14ac:dyDescent="0.6">
      <c r="A757"/>
      <c r="B757"/>
      <c r="C757"/>
      <c r="D757"/>
      <c r="E757"/>
      <c r="F757"/>
      <c r="G757"/>
      <c r="H757"/>
      <c r="I757"/>
      <c r="J757"/>
      <c r="K757"/>
      <c r="L757"/>
      <c r="M757"/>
      <c r="N757"/>
      <c r="O757"/>
      <c r="U757"/>
      <c r="V757"/>
      <c r="W757"/>
      <c r="X757"/>
    </row>
    <row r="758" spans="1:24" ht="18" x14ac:dyDescent="0.6">
      <c r="A758"/>
      <c r="B758"/>
      <c r="C758"/>
      <c r="D758"/>
      <c r="E758"/>
      <c r="F758"/>
      <c r="G758"/>
      <c r="H758"/>
      <c r="I758"/>
      <c r="J758"/>
      <c r="K758"/>
      <c r="L758"/>
      <c r="M758"/>
      <c r="N758"/>
      <c r="O758"/>
      <c r="U758"/>
      <c r="V758"/>
      <c r="W758"/>
      <c r="X758"/>
    </row>
    <row r="759" spans="1:24" ht="18" x14ac:dyDescent="0.6">
      <c r="A759"/>
      <c r="B759"/>
      <c r="C759"/>
      <c r="D759"/>
      <c r="E759"/>
      <c r="F759"/>
      <c r="G759"/>
      <c r="H759"/>
      <c r="I759"/>
      <c r="J759"/>
      <c r="K759"/>
      <c r="L759"/>
      <c r="M759"/>
      <c r="N759"/>
      <c r="O759"/>
      <c r="U759"/>
      <c r="V759"/>
      <c r="W759"/>
      <c r="X759"/>
    </row>
    <row r="760" spans="1:24" ht="18" x14ac:dyDescent="0.6">
      <c r="A760"/>
      <c r="B760"/>
      <c r="C760"/>
      <c r="D760"/>
      <c r="E760"/>
      <c r="F760"/>
      <c r="G760"/>
      <c r="H760"/>
      <c r="I760"/>
      <c r="J760"/>
      <c r="K760"/>
      <c r="L760"/>
      <c r="M760"/>
      <c r="N760"/>
      <c r="O760"/>
      <c r="U760"/>
      <c r="V760"/>
      <c r="W760"/>
      <c r="X760"/>
    </row>
    <row r="761" spans="1:24" ht="18" x14ac:dyDescent="0.6">
      <c r="A761"/>
      <c r="B761"/>
      <c r="C761"/>
      <c r="D761"/>
      <c r="E761"/>
      <c r="F761"/>
      <c r="G761"/>
      <c r="H761"/>
      <c r="I761"/>
      <c r="J761"/>
      <c r="K761"/>
      <c r="L761"/>
      <c r="M761"/>
      <c r="N761"/>
      <c r="O761"/>
      <c r="U761"/>
      <c r="V761"/>
      <c r="W761"/>
      <c r="X761"/>
    </row>
    <row r="762" spans="1:24" ht="18" x14ac:dyDescent="0.6">
      <c r="A762"/>
      <c r="B762"/>
      <c r="C762"/>
      <c r="D762"/>
      <c r="E762"/>
      <c r="F762"/>
      <c r="G762"/>
      <c r="H762"/>
      <c r="I762"/>
      <c r="J762"/>
      <c r="K762"/>
      <c r="L762"/>
      <c r="M762"/>
      <c r="N762"/>
      <c r="O762"/>
      <c r="U762"/>
      <c r="V762"/>
      <c r="W762"/>
      <c r="X762"/>
    </row>
    <row r="763" spans="1:24" ht="18" x14ac:dyDescent="0.6">
      <c r="A763"/>
      <c r="B763"/>
      <c r="C763"/>
      <c r="D763"/>
      <c r="E763"/>
      <c r="F763"/>
      <c r="G763"/>
      <c r="H763"/>
      <c r="I763"/>
      <c r="J763"/>
      <c r="K763"/>
      <c r="L763"/>
      <c r="M763"/>
      <c r="N763"/>
      <c r="O763"/>
      <c r="U763"/>
      <c r="V763"/>
      <c r="W763"/>
      <c r="X763"/>
    </row>
    <row r="764" spans="1:24" ht="18" x14ac:dyDescent="0.6">
      <c r="A764"/>
      <c r="B764"/>
      <c r="C764"/>
      <c r="D764"/>
      <c r="E764"/>
      <c r="F764"/>
      <c r="G764"/>
      <c r="H764"/>
      <c r="I764"/>
      <c r="J764"/>
      <c r="K764"/>
      <c r="L764"/>
      <c r="M764"/>
      <c r="N764"/>
      <c r="O764"/>
      <c r="U764"/>
      <c r="V764"/>
      <c r="W764"/>
      <c r="X764"/>
    </row>
    <row r="765" spans="1:24" ht="18" x14ac:dyDescent="0.6">
      <c r="A765"/>
      <c r="B765"/>
      <c r="C765"/>
      <c r="D765"/>
      <c r="E765"/>
      <c r="F765"/>
      <c r="G765"/>
      <c r="H765"/>
      <c r="I765"/>
      <c r="J765"/>
      <c r="K765"/>
      <c r="L765"/>
      <c r="M765"/>
      <c r="N765"/>
      <c r="O765"/>
      <c r="U765"/>
      <c r="V765"/>
      <c r="W765"/>
      <c r="X765"/>
    </row>
    <row r="766" spans="1:24" ht="18" x14ac:dyDescent="0.6">
      <c r="A766"/>
      <c r="B766"/>
      <c r="C766"/>
      <c r="D766"/>
      <c r="E766"/>
      <c r="F766"/>
      <c r="G766"/>
      <c r="H766"/>
      <c r="I766"/>
      <c r="J766"/>
      <c r="K766"/>
      <c r="L766"/>
      <c r="M766"/>
      <c r="N766"/>
      <c r="O766"/>
      <c r="U766"/>
      <c r="V766"/>
      <c r="W766"/>
      <c r="X766"/>
    </row>
    <row r="767" spans="1:24" ht="18" x14ac:dyDescent="0.6">
      <c r="A767"/>
      <c r="B767"/>
      <c r="C767"/>
      <c r="D767"/>
      <c r="E767"/>
      <c r="F767"/>
      <c r="G767"/>
      <c r="H767"/>
      <c r="I767"/>
      <c r="J767"/>
      <c r="K767"/>
      <c r="L767"/>
      <c r="M767"/>
      <c r="N767"/>
      <c r="O767"/>
      <c r="U767"/>
      <c r="V767"/>
      <c r="W767"/>
      <c r="X767"/>
    </row>
    <row r="768" spans="1:24" ht="18" x14ac:dyDescent="0.6">
      <c r="A768"/>
      <c r="B768"/>
      <c r="C768"/>
      <c r="D768"/>
      <c r="E768"/>
      <c r="F768"/>
      <c r="G768"/>
      <c r="H768"/>
      <c r="I768"/>
      <c r="J768"/>
      <c r="K768"/>
      <c r="L768"/>
      <c r="M768"/>
      <c r="N768"/>
      <c r="O768"/>
      <c r="U768"/>
      <c r="V768"/>
      <c r="W768"/>
      <c r="X768"/>
    </row>
    <row r="769" spans="1:24" ht="18" x14ac:dyDescent="0.6">
      <c r="A769"/>
      <c r="B769"/>
      <c r="C769"/>
      <c r="D769"/>
      <c r="E769"/>
      <c r="F769"/>
      <c r="G769"/>
      <c r="H769"/>
      <c r="I769"/>
      <c r="J769"/>
      <c r="K769"/>
      <c r="L769"/>
      <c r="M769"/>
      <c r="N769"/>
      <c r="O769"/>
      <c r="U769"/>
      <c r="V769"/>
      <c r="W769"/>
      <c r="X769"/>
    </row>
    <row r="770" spans="1:24" ht="18" x14ac:dyDescent="0.6">
      <c r="A770"/>
      <c r="B770"/>
      <c r="C770"/>
      <c r="D770"/>
      <c r="E770"/>
      <c r="F770"/>
      <c r="G770"/>
      <c r="H770"/>
      <c r="I770"/>
      <c r="J770"/>
      <c r="K770"/>
      <c r="L770"/>
      <c r="M770"/>
      <c r="N770"/>
      <c r="O770"/>
      <c r="U770"/>
      <c r="V770"/>
      <c r="W770"/>
      <c r="X770"/>
    </row>
    <row r="771" spans="1:24" ht="18" x14ac:dyDescent="0.6">
      <c r="A771"/>
      <c r="B771"/>
      <c r="C771"/>
      <c r="D771"/>
      <c r="E771"/>
      <c r="F771"/>
      <c r="G771"/>
      <c r="H771"/>
      <c r="I771"/>
      <c r="J771"/>
      <c r="K771"/>
      <c r="L771"/>
      <c r="M771"/>
      <c r="N771"/>
      <c r="O771"/>
      <c r="U771"/>
      <c r="V771"/>
      <c r="W771"/>
      <c r="X771"/>
    </row>
    <row r="772" spans="1:24" ht="18" x14ac:dyDescent="0.6">
      <c r="A772"/>
      <c r="B772"/>
      <c r="C772"/>
      <c r="D772"/>
      <c r="E772"/>
      <c r="F772"/>
      <c r="G772"/>
      <c r="H772"/>
      <c r="I772"/>
      <c r="J772"/>
      <c r="K772"/>
      <c r="L772"/>
      <c r="M772"/>
      <c r="N772"/>
      <c r="O772"/>
      <c r="U772"/>
      <c r="V772"/>
      <c r="W772"/>
      <c r="X772"/>
    </row>
    <row r="773" spans="1:24" ht="18" x14ac:dyDescent="0.6">
      <c r="A773"/>
      <c r="B773"/>
      <c r="C773"/>
      <c r="D773"/>
      <c r="E773"/>
      <c r="F773"/>
      <c r="G773"/>
      <c r="H773"/>
      <c r="I773"/>
      <c r="J773"/>
      <c r="K773"/>
      <c r="L773"/>
      <c r="M773"/>
      <c r="N773"/>
      <c r="O773"/>
      <c r="U773"/>
      <c r="V773"/>
      <c r="W773"/>
      <c r="X773"/>
    </row>
    <row r="774" spans="1:24" ht="18" x14ac:dyDescent="0.6">
      <c r="A774"/>
      <c r="B774"/>
      <c r="C774"/>
      <c r="D774"/>
      <c r="E774"/>
      <c r="F774"/>
      <c r="G774"/>
      <c r="H774"/>
      <c r="I774"/>
      <c r="J774"/>
      <c r="K774"/>
      <c r="L774"/>
      <c r="M774"/>
      <c r="N774"/>
      <c r="O774"/>
      <c r="U774"/>
      <c r="V774"/>
      <c r="W774"/>
      <c r="X774"/>
    </row>
    <row r="775" spans="1:24" ht="18" x14ac:dyDescent="0.6">
      <c r="A775"/>
      <c r="B775"/>
      <c r="C775"/>
      <c r="D775"/>
      <c r="E775"/>
      <c r="F775"/>
      <c r="G775"/>
      <c r="H775"/>
      <c r="I775"/>
      <c r="J775"/>
      <c r="K775"/>
      <c r="L775"/>
      <c r="M775"/>
      <c r="N775"/>
      <c r="O775"/>
      <c r="U775"/>
      <c r="V775"/>
      <c r="W775"/>
      <c r="X775"/>
    </row>
    <row r="776" spans="1:24" ht="18" x14ac:dyDescent="0.6">
      <c r="A776"/>
      <c r="B776"/>
      <c r="C776"/>
      <c r="D776"/>
      <c r="E776"/>
      <c r="F776"/>
      <c r="G776"/>
      <c r="H776"/>
      <c r="I776"/>
      <c r="J776"/>
      <c r="K776"/>
      <c r="L776"/>
      <c r="M776"/>
      <c r="N776"/>
      <c r="O776"/>
      <c r="U776"/>
      <c r="V776"/>
      <c r="W776"/>
      <c r="X776"/>
    </row>
    <row r="777" spans="1:24" ht="18" x14ac:dyDescent="0.6">
      <c r="A777"/>
      <c r="B777"/>
      <c r="C777"/>
      <c r="D777"/>
      <c r="E777"/>
      <c r="F777"/>
      <c r="G777"/>
      <c r="H777"/>
      <c r="I777"/>
      <c r="J777"/>
      <c r="K777"/>
      <c r="L777"/>
      <c r="M777"/>
      <c r="N777"/>
      <c r="O777"/>
      <c r="U777"/>
      <c r="V777"/>
      <c r="W777"/>
      <c r="X777"/>
    </row>
    <row r="778" spans="1:24" ht="18" x14ac:dyDescent="0.6">
      <c r="A778"/>
      <c r="B778"/>
      <c r="C778"/>
      <c r="D778"/>
      <c r="E778"/>
      <c r="F778"/>
      <c r="G778"/>
      <c r="H778"/>
      <c r="I778"/>
      <c r="J778"/>
      <c r="K778"/>
      <c r="L778"/>
      <c r="M778"/>
      <c r="N778"/>
      <c r="O778"/>
      <c r="U778"/>
      <c r="V778"/>
      <c r="W778"/>
      <c r="X778"/>
    </row>
    <row r="779" spans="1:24" ht="18" x14ac:dyDescent="0.6">
      <c r="A779"/>
      <c r="B779"/>
      <c r="C779"/>
      <c r="D779"/>
      <c r="E779"/>
      <c r="F779"/>
      <c r="G779"/>
      <c r="H779"/>
      <c r="I779"/>
      <c r="J779"/>
      <c r="K779"/>
      <c r="L779"/>
      <c r="M779"/>
      <c r="N779"/>
      <c r="O779"/>
      <c r="U779"/>
      <c r="V779"/>
      <c r="W779"/>
      <c r="X779"/>
    </row>
    <row r="780" spans="1:24" ht="18" x14ac:dyDescent="0.6">
      <c r="A780"/>
      <c r="B780"/>
      <c r="C780"/>
      <c r="D780"/>
      <c r="E780"/>
      <c r="F780"/>
      <c r="G780"/>
      <c r="H780"/>
      <c r="I780"/>
      <c r="J780"/>
      <c r="K780"/>
      <c r="L780"/>
      <c r="M780"/>
      <c r="N780"/>
      <c r="O780"/>
      <c r="U780"/>
      <c r="V780"/>
      <c r="W780"/>
      <c r="X780"/>
    </row>
    <row r="781" spans="1:24" ht="18" x14ac:dyDescent="0.6">
      <c r="A781"/>
      <c r="B781"/>
      <c r="C781"/>
      <c r="D781"/>
      <c r="E781"/>
      <c r="F781"/>
      <c r="G781"/>
      <c r="H781"/>
      <c r="I781"/>
      <c r="J781"/>
      <c r="K781"/>
      <c r="L781"/>
      <c r="M781"/>
      <c r="N781"/>
      <c r="O781"/>
      <c r="U781"/>
      <c r="V781"/>
      <c r="W781"/>
      <c r="X781"/>
    </row>
    <row r="782" spans="1:24" ht="18" x14ac:dyDescent="0.6">
      <c r="A782"/>
      <c r="B782"/>
      <c r="C782"/>
      <c r="D782"/>
      <c r="E782"/>
      <c r="F782"/>
      <c r="G782"/>
      <c r="H782"/>
      <c r="I782"/>
      <c r="J782"/>
      <c r="K782"/>
      <c r="L782"/>
      <c r="M782"/>
      <c r="N782"/>
      <c r="O782"/>
      <c r="U782"/>
      <c r="V782"/>
      <c r="W782"/>
      <c r="X782"/>
    </row>
    <row r="783" spans="1:24" ht="18" x14ac:dyDescent="0.6">
      <c r="A783"/>
      <c r="B783"/>
      <c r="C783"/>
      <c r="D783"/>
      <c r="E783"/>
      <c r="F783"/>
      <c r="G783"/>
      <c r="H783"/>
      <c r="I783"/>
      <c r="J783"/>
      <c r="K783"/>
      <c r="L783"/>
      <c r="M783"/>
      <c r="N783"/>
      <c r="O783"/>
      <c r="U783"/>
      <c r="V783"/>
      <c r="W783"/>
      <c r="X783"/>
    </row>
    <row r="784" spans="1:24" ht="18" x14ac:dyDescent="0.6">
      <c r="A784"/>
      <c r="B784"/>
      <c r="C784"/>
      <c r="D784"/>
      <c r="E784"/>
      <c r="F784"/>
      <c r="G784"/>
      <c r="H784"/>
      <c r="I784"/>
      <c r="J784"/>
      <c r="K784"/>
      <c r="L784"/>
      <c r="M784"/>
      <c r="N784"/>
      <c r="O784"/>
      <c r="U784"/>
      <c r="V784"/>
      <c r="W784"/>
      <c r="X784"/>
    </row>
    <row r="785" spans="1:24" ht="18" x14ac:dyDescent="0.6">
      <c r="A785"/>
      <c r="B785"/>
      <c r="C785"/>
      <c r="D785"/>
      <c r="E785"/>
      <c r="F785"/>
      <c r="G785"/>
      <c r="H785"/>
      <c r="I785"/>
      <c r="J785"/>
      <c r="K785"/>
      <c r="L785"/>
      <c r="M785"/>
      <c r="N785"/>
      <c r="O785"/>
      <c r="U785"/>
      <c r="V785"/>
      <c r="W785"/>
      <c r="X785"/>
    </row>
    <row r="786" spans="1:24" ht="18" x14ac:dyDescent="0.6">
      <c r="A786"/>
      <c r="B786"/>
      <c r="C786"/>
      <c r="D786"/>
      <c r="E786"/>
      <c r="F786"/>
      <c r="G786"/>
      <c r="H786"/>
      <c r="I786"/>
      <c r="J786"/>
      <c r="K786"/>
      <c r="L786"/>
      <c r="M786"/>
      <c r="N786"/>
      <c r="O786"/>
      <c r="U786"/>
      <c r="V786"/>
      <c r="W786"/>
      <c r="X786"/>
    </row>
    <row r="787" spans="1:24" ht="18" x14ac:dyDescent="0.6">
      <c r="A787"/>
      <c r="B787"/>
      <c r="C787"/>
      <c r="D787"/>
      <c r="E787"/>
      <c r="F787"/>
      <c r="G787"/>
      <c r="H787"/>
      <c r="I787"/>
      <c r="J787"/>
      <c r="K787"/>
      <c r="L787"/>
      <c r="M787"/>
      <c r="N787"/>
      <c r="O787"/>
      <c r="U787"/>
      <c r="V787"/>
      <c r="W787"/>
      <c r="X787"/>
    </row>
    <row r="788" spans="1:24" ht="18" x14ac:dyDescent="0.6">
      <c r="A788"/>
      <c r="B788"/>
      <c r="C788"/>
      <c r="D788"/>
      <c r="E788"/>
      <c r="F788"/>
      <c r="G788"/>
      <c r="H788"/>
      <c r="I788"/>
      <c r="J788"/>
      <c r="K788"/>
      <c r="L788"/>
      <c r="M788"/>
      <c r="N788"/>
      <c r="O788"/>
      <c r="U788"/>
      <c r="V788"/>
      <c r="W788"/>
      <c r="X788"/>
    </row>
    <row r="789" spans="1:24" ht="18" x14ac:dyDescent="0.6">
      <c r="A789"/>
      <c r="B789"/>
      <c r="C789"/>
      <c r="D789"/>
      <c r="E789"/>
      <c r="F789"/>
      <c r="G789"/>
      <c r="H789"/>
      <c r="I789"/>
      <c r="J789"/>
      <c r="K789"/>
      <c r="L789"/>
      <c r="M789"/>
      <c r="N789"/>
      <c r="O789"/>
      <c r="U789"/>
      <c r="V789"/>
      <c r="W789"/>
      <c r="X789"/>
    </row>
    <row r="790" spans="1:24" ht="18" x14ac:dyDescent="0.6">
      <c r="A790"/>
      <c r="B790"/>
      <c r="C790"/>
      <c r="D790"/>
      <c r="E790"/>
      <c r="F790"/>
      <c r="G790"/>
      <c r="H790"/>
      <c r="I790"/>
      <c r="J790"/>
      <c r="K790"/>
      <c r="L790"/>
      <c r="M790"/>
      <c r="N790"/>
      <c r="O790"/>
      <c r="U790"/>
      <c r="V790"/>
      <c r="W790"/>
      <c r="X790"/>
    </row>
    <row r="791" spans="1:24" ht="18" x14ac:dyDescent="0.6">
      <c r="A791"/>
      <c r="B791"/>
      <c r="C791"/>
      <c r="D791"/>
      <c r="E791"/>
      <c r="F791"/>
      <c r="G791"/>
      <c r="H791"/>
      <c r="I791"/>
      <c r="J791"/>
      <c r="K791"/>
      <c r="L791"/>
      <c r="M791"/>
      <c r="N791"/>
      <c r="O791"/>
      <c r="U791"/>
      <c r="V791"/>
      <c r="W791"/>
      <c r="X791"/>
    </row>
    <row r="792" spans="1:24" ht="18" x14ac:dyDescent="0.6">
      <c r="A792"/>
      <c r="B792"/>
      <c r="C792"/>
      <c r="D792"/>
      <c r="E792"/>
      <c r="F792"/>
      <c r="G792"/>
      <c r="H792"/>
      <c r="I792"/>
      <c r="J792"/>
      <c r="K792"/>
      <c r="L792"/>
      <c r="M792"/>
      <c r="N792"/>
      <c r="O792"/>
      <c r="U792"/>
      <c r="V792"/>
      <c r="W792"/>
      <c r="X792"/>
    </row>
    <row r="793" spans="1:24" ht="18" x14ac:dyDescent="0.6">
      <c r="A793"/>
      <c r="B793"/>
      <c r="C793"/>
      <c r="D793"/>
      <c r="E793"/>
      <c r="F793"/>
      <c r="G793"/>
      <c r="H793"/>
      <c r="I793"/>
      <c r="J793"/>
      <c r="K793"/>
      <c r="L793"/>
      <c r="M793"/>
      <c r="N793"/>
      <c r="O793"/>
      <c r="U793"/>
      <c r="V793"/>
      <c r="W793"/>
      <c r="X793"/>
    </row>
    <row r="794" spans="1:24" ht="18" x14ac:dyDescent="0.6">
      <c r="A794"/>
      <c r="B794"/>
      <c r="C794"/>
      <c r="D794"/>
      <c r="E794"/>
      <c r="F794"/>
      <c r="G794"/>
      <c r="H794"/>
      <c r="I794"/>
      <c r="J794"/>
      <c r="K794"/>
      <c r="L794"/>
      <c r="M794"/>
      <c r="N794"/>
      <c r="O794"/>
      <c r="U794"/>
      <c r="V794"/>
      <c r="W794"/>
      <c r="X794"/>
    </row>
    <row r="795" spans="1:24" ht="18" x14ac:dyDescent="0.6">
      <c r="A795"/>
      <c r="B795"/>
      <c r="C795"/>
      <c r="D795"/>
      <c r="E795"/>
      <c r="F795"/>
      <c r="G795"/>
      <c r="H795"/>
      <c r="I795"/>
      <c r="J795"/>
      <c r="K795"/>
      <c r="L795"/>
      <c r="M795"/>
      <c r="N795"/>
      <c r="O795"/>
      <c r="U795"/>
      <c r="V795"/>
      <c r="W795"/>
      <c r="X795"/>
    </row>
    <row r="796" spans="1:24" ht="18" x14ac:dyDescent="0.6">
      <c r="A796"/>
      <c r="B796"/>
      <c r="C796"/>
      <c r="D796"/>
      <c r="E796"/>
      <c r="F796"/>
      <c r="G796"/>
      <c r="H796"/>
      <c r="I796"/>
      <c r="J796"/>
      <c r="K796"/>
      <c r="L796"/>
      <c r="M796"/>
      <c r="N796"/>
      <c r="O796"/>
      <c r="U796"/>
      <c r="V796"/>
      <c r="W796"/>
      <c r="X796"/>
    </row>
    <row r="797" spans="1:24" ht="18" x14ac:dyDescent="0.6">
      <c r="A797"/>
      <c r="B797"/>
      <c r="C797"/>
      <c r="D797"/>
      <c r="E797"/>
      <c r="F797"/>
      <c r="G797"/>
      <c r="H797"/>
      <c r="I797"/>
      <c r="J797"/>
      <c r="K797"/>
      <c r="L797"/>
      <c r="M797"/>
      <c r="N797"/>
      <c r="O797"/>
      <c r="U797"/>
      <c r="V797"/>
      <c r="W797"/>
      <c r="X797"/>
    </row>
    <row r="798" spans="1:24" ht="18" x14ac:dyDescent="0.6">
      <c r="A798"/>
      <c r="B798"/>
      <c r="C798"/>
      <c r="D798"/>
      <c r="E798"/>
      <c r="F798"/>
      <c r="G798"/>
      <c r="H798"/>
      <c r="I798"/>
      <c r="J798"/>
      <c r="K798"/>
      <c r="L798"/>
      <c r="M798"/>
      <c r="N798"/>
      <c r="O798"/>
      <c r="U798"/>
      <c r="V798"/>
      <c r="W798"/>
      <c r="X798"/>
    </row>
    <row r="799" spans="1:24" ht="18" x14ac:dyDescent="0.6">
      <c r="A799"/>
      <c r="B799"/>
      <c r="C799"/>
      <c r="D799"/>
      <c r="E799"/>
      <c r="F799"/>
      <c r="G799"/>
      <c r="H799"/>
      <c r="I799"/>
      <c r="J799"/>
      <c r="K799"/>
      <c r="L799"/>
      <c r="M799"/>
      <c r="N799"/>
      <c r="O799"/>
      <c r="U799"/>
      <c r="V799"/>
      <c r="W799"/>
      <c r="X799"/>
    </row>
    <row r="800" spans="1:24" ht="18" x14ac:dyDescent="0.6">
      <c r="A800"/>
      <c r="B800"/>
      <c r="C800"/>
      <c r="D800"/>
      <c r="E800"/>
      <c r="F800"/>
      <c r="G800"/>
      <c r="H800"/>
      <c r="I800"/>
      <c r="J800"/>
      <c r="K800"/>
      <c r="L800"/>
      <c r="M800"/>
      <c r="N800"/>
      <c r="O800"/>
      <c r="U800"/>
      <c r="V800"/>
      <c r="W800"/>
      <c r="X800"/>
    </row>
    <row r="801" spans="1:24" ht="18" x14ac:dyDescent="0.6">
      <c r="A801"/>
      <c r="B801"/>
      <c r="C801"/>
      <c r="D801"/>
      <c r="E801"/>
      <c r="F801"/>
      <c r="G801"/>
      <c r="H801"/>
      <c r="I801"/>
      <c r="J801"/>
      <c r="K801"/>
      <c r="L801"/>
      <c r="M801"/>
      <c r="N801"/>
      <c r="O801"/>
      <c r="U801"/>
      <c r="V801"/>
      <c r="W801"/>
      <c r="X801"/>
    </row>
    <row r="802" spans="1:24" ht="18" x14ac:dyDescent="0.6">
      <c r="A802"/>
      <c r="B802"/>
      <c r="C802"/>
      <c r="D802"/>
      <c r="E802"/>
      <c r="F802"/>
      <c r="G802"/>
      <c r="H802"/>
      <c r="I802"/>
      <c r="J802"/>
      <c r="K802"/>
      <c r="L802"/>
      <c r="M802"/>
      <c r="N802"/>
      <c r="O802"/>
      <c r="U802"/>
      <c r="V802"/>
      <c r="W802"/>
      <c r="X802"/>
    </row>
    <row r="803" spans="1:24" ht="18" x14ac:dyDescent="0.6">
      <c r="A803"/>
      <c r="B803"/>
      <c r="C803"/>
      <c r="D803"/>
      <c r="E803"/>
      <c r="F803"/>
      <c r="G803"/>
      <c r="H803"/>
      <c r="I803"/>
      <c r="J803"/>
      <c r="K803"/>
      <c r="L803"/>
      <c r="M803"/>
      <c r="N803"/>
      <c r="O803"/>
      <c r="U803"/>
      <c r="V803"/>
      <c r="W803"/>
      <c r="X803"/>
    </row>
    <row r="804" spans="1:24" ht="18" x14ac:dyDescent="0.6">
      <c r="A804"/>
      <c r="B804"/>
      <c r="C804"/>
      <c r="D804"/>
      <c r="E804"/>
      <c r="F804"/>
      <c r="G804"/>
      <c r="H804"/>
      <c r="I804"/>
      <c r="J804"/>
      <c r="K804"/>
      <c r="L804"/>
      <c r="M804"/>
      <c r="N804"/>
      <c r="O804"/>
      <c r="U804"/>
      <c r="V804"/>
      <c r="W804"/>
      <c r="X804"/>
    </row>
    <row r="805" spans="1:24" ht="18" x14ac:dyDescent="0.6">
      <c r="A805"/>
      <c r="B805"/>
      <c r="C805"/>
      <c r="D805"/>
      <c r="E805"/>
      <c r="F805"/>
      <c r="G805"/>
      <c r="H805"/>
      <c r="I805"/>
      <c r="J805"/>
      <c r="K805"/>
      <c r="L805"/>
      <c r="M805"/>
      <c r="N805"/>
      <c r="O805"/>
      <c r="U805"/>
      <c r="V805"/>
      <c r="W805"/>
      <c r="X805"/>
    </row>
    <row r="806" spans="1:24" ht="18" x14ac:dyDescent="0.6">
      <c r="A806"/>
      <c r="B806"/>
      <c r="C806"/>
      <c r="D806"/>
      <c r="E806"/>
      <c r="F806"/>
      <c r="G806"/>
      <c r="H806"/>
      <c r="I806"/>
      <c r="J806"/>
      <c r="K806"/>
      <c r="L806"/>
      <c r="M806"/>
      <c r="N806"/>
      <c r="O806"/>
      <c r="U806"/>
      <c r="V806"/>
      <c r="W806"/>
      <c r="X806"/>
    </row>
    <row r="807" spans="1:24" ht="18" x14ac:dyDescent="0.6">
      <c r="A807"/>
      <c r="B807"/>
      <c r="C807"/>
      <c r="D807"/>
      <c r="E807"/>
      <c r="F807"/>
      <c r="G807"/>
      <c r="H807"/>
      <c r="I807"/>
      <c r="J807"/>
      <c r="K807"/>
      <c r="L807"/>
      <c r="M807"/>
      <c r="N807"/>
      <c r="O807"/>
      <c r="U807"/>
      <c r="V807"/>
      <c r="W807"/>
      <c r="X807"/>
    </row>
    <row r="808" spans="1:24" ht="18" x14ac:dyDescent="0.6">
      <c r="A808"/>
      <c r="B808"/>
      <c r="C808"/>
      <c r="D808"/>
      <c r="E808"/>
      <c r="F808"/>
      <c r="G808"/>
      <c r="H808"/>
      <c r="I808"/>
      <c r="J808"/>
      <c r="K808"/>
      <c r="L808"/>
      <c r="M808"/>
      <c r="N808"/>
      <c r="O808"/>
      <c r="U808"/>
      <c r="V808"/>
      <c r="W808"/>
      <c r="X808"/>
    </row>
    <row r="809" spans="1:24" ht="18" x14ac:dyDescent="0.6">
      <c r="A809"/>
      <c r="B809"/>
      <c r="C809"/>
      <c r="D809"/>
      <c r="E809"/>
      <c r="F809"/>
      <c r="G809"/>
      <c r="H809"/>
      <c r="I809"/>
      <c r="J809"/>
      <c r="K809"/>
      <c r="L809"/>
      <c r="M809"/>
      <c r="N809"/>
      <c r="O809"/>
      <c r="U809"/>
      <c r="V809"/>
      <c r="W809"/>
      <c r="X809"/>
    </row>
    <row r="810" spans="1:24" ht="18" x14ac:dyDescent="0.6">
      <c r="A810"/>
      <c r="B810"/>
      <c r="C810"/>
      <c r="D810"/>
      <c r="E810"/>
      <c r="F810"/>
      <c r="G810"/>
      <c r="H810"/>
      <c r="I810"/>
      <c r="J810"/>
      <c r="K810"/>
      <c r="L810"/>
      <c r="M810"/>
      <c r="N810"/>
      <c r="O810"/>
      <c r="U810"/>
      <c r="V810"/>
      <c r="W810"/>
      <c r="X810"/>
    </row>
    <row r="811" spans="1:24" ht="18" x14ac:dyDescent="0.6">
      <c r="A811"/>
      <c r="B811"/>
      <c r="C811"/>
      <c r="D811"/>
      <c r="E811"/>
      <c r="F811"/>
      <c r="G811"/>
      <c r="H811"/>
      <c r="I811"/>
      <c r="J811"/>
      <c r="K811"/>
      <c r="L811"/>
      <c r="M811"/>
      <c r="N811"/>
      <c r="O811"/>
      <c r="U811"/>
      <c r="V811"/>
      <c r="W811"/>
      <c r="X811"/>
    </row>
    <row r="812" spans="1:24" ht="18" x14ac:dyDescent="0.6">
      <c r="A812"/>
      <c r="B812"/>
      <c r="C812"/>
      <c r="D812"/>
      <c r="E812"/>
      <c r="F812"/>
      <c r="G812"/>
      <c r="H812"/>
      <c r="I812"/>
      <c r="J812"/>
      <c r="K812"/>
      <c r="L812"/>
      <c r="M812"/>
      <c r="N812"/>
      <c r="O812"/>
      <c r="U812"/>
      <c r="V812"/>
      <c r="W812"/>
      <c r="X812"/>
    </row>
    <row r="813" spans="1:24" ht="18" x14ac:dyDescent="0.6">
      <c r="A813"/>
      <c r="B813"/>
      <c r="C813"/>
      <c r="D813"/>
      <c r="E813"/>
      <c r="F813"/>
      <c r="G813"/>
      <c r="H813"/>
      <c r="I813"/>
      <c r="J813"/>
      <c r="K813"/>
      <c r="L813"/>
      <c r="M813"/>
      <c r="N813"/>
      <c r="O813"/>
      <c r="U813"/>
      <c r="V813"/>
      <c r="W813"/>
      <c r="X813"/>
    </row>
    <row r="814" spans="1:24" ht="18" x14ac:dyDescent="0.6">
      <c r="A814"/>
      <c r="B814"/>
      <c r="C814"/>
      <c r="D814"/>
      <c r="E814"/>
      <c r="F814"/>
      <c r="G814"/>
      <c r="H814"/>
      <c r="I814"/>
      <c r="J814"/>
      <c r="K814"/>
      <c r="L814"/>
      <c r="M814"/>
      <c r="N814"/>
      <c r="O814"/>
      <c r="U814"/>
      <c r="V814"/>
      <c r="W814"/>
      <c r="X814"/>
    </row>
    <row r="815" spans="1:24" ht="18" x14ac:dyDescent="0.6">
      <c r="A815"/>
      <c r="B815"/>
      <c r="C815"/>
      <c r="D815"/>
      <c r="E815"/>
      <c r="F815"/>
      <c r="G815"/>
      <c r="H815"/>
      <c r="I815"/>
      <c r="J815"/>
      <c r="K815"/>
      <c r="L815"/>
      <c r="M815"/>
      <c r="N815"/>
      <c r="O815"/>
      <c r="U815"/>
      <c r="V815"/>
      <c r="W815"/>
      <c r="X815"/>
    </row>
    <row r="816" spans="1:24" ht="18" x14ac:dyDescent="0.6">
      <c r="A816"/>
      <c r="B816"/>
      <c r="C816"/>
      <c r="D816"/>
      <c r="E816"/>
      <c r="F816"/>
      <c r="G816"/>
      <c r="H816"/>
      <c r="I816"/>
      <c r="J816"/>
      <c r="K816"/>
      <c r="L816"/>
      <c r="M816"/>
      <c r="N816"/>
      <c r="O816"/>
      <c r="U816"/>
      <c r="V816"/>
      <c r="W816"/>
      <c r="X816"/>
    </row>
    <row r="817" spans="1:24" ht="18" x14ac:dyDescent="0.6">
      <c r="A817"/>
      <c r="B817"/>
      <c r="C817"/>
      <c r="D817"/>
      <c r="E817"/>
      <c r="F817"/>
      <c r="G817"/>
      <c r="H817"/>
      <c r="I817"/>
      <c r="J817"/>
      <c r="K817"/>
      <c r="L817"/>
      <c r="M817"/>
      <c r="N817"/>
      <c r="O817"/>
      <c r="U817"/>
      <c r="V817"/>
      <c r="W817"/>
      <c r="X817"/>
    </row>
    <row r="818" spans="1:24" ht="18" x14ac:dyDescent="0.6">
      <c r="A818"/>
      <c r="B818"/>
      <c r="C818"/>
      <c r="D818"/>
      <c r="E818"/>
      <c r="F818"/>
      <c r="G818"/>
      <c r="H818"/>
      <c r="I818"/>
      <c r="J818"/>
      <c r="K818"/>
      <c r="L818"/>
      <c r="M818"/>
      <c r="N818"/>
      <c r="O818"/>
      <c r="U818"/>
      <c r="V818"/>
      <c r="W818"/>
      <c r="X818"/>
    </row>
    <row r="819" spans="1:24" ht="18" x14ac:dyDescent="0.6">
      <c r="A819"/>
      <c r="B819"/>
      <c r="C819"/>
      <c r="D819"/>
      <c r="E819"/>
      <c r="F819"/>
      <c r="G819"/>
      <c r="H819"/>
      <c r="I819"/>
      <c r="J819"/>
      <c r="K819"/>
      <c r="L819"/>
      <c r="M819"/>
      <c r="N819"/>
      <c r="O819"/>
      <c r="U819"/>
      <c r="V819"/>
      <c r="W819"/>
      <c r="X819"/>
    </row>
    <row r="820" spans="1:24" ht="18" x14ac:dyDescent="0.6">
      <c r="A820"/>
      <c r="B820"/>
      <c r="C820"/>
      <c r="D820"/>
      <c r="E820"/>
      <c r="F820"/>
      <c r="G820"/>
      <c r="H820"/>
      <c r="I820"/>
      <c r="J820"/>
      <c r="K820"/>
      <c r="L820"/>
      <c r="M820"/>
      <c r="N820"/>
      <c r="O820"/>
      <c r="U820"/>
      <c r="V820"/>
      <c r="W820"/>
      <c r="X820"/>
    </row>
    <row r="821" spans="1:24" ht="18" x14ac:dyDescent="0.6">
      <c r="A821"/>
      <c r="B821"/>
      <c r="C821"/>
      <c r="D821"/>
      <c r="E821"/>
      <c r="F821"/>
      <c r="G821"/>
      <c r="H821"/>
      <c r="I821"/>
      <c r="J821"/>
      <c r="K821"/>
      <c r="L821"/>
      <c r="M821"/>
      <c r="N821"/>
      <c r="O821"/>
      <c r="U821"/>
      <c r="V821"/>
      <c r="W821"/>
      <c r="X821"/>
    </row>
    <row r="822" spans="1:24" ht="18" x14ac:dyDescent="0.6">
      <c r="A822"/>
      <c r="B822"/>
      <c r="C822"/>
      <c r="D822"/>
      <c r="E822"/>
      <c r="F822"/>
      <c r="G822"/>
      <c r="H822"/>
      <c r="I822"/>
      <c r="J822"/>
      <c r="K822"/>
      <c r="L822"/>
      <c r="M822"/>
      <c r="N822"/>
      <c r="O822"/>
      <c r="U822"/>
      <c r="V822"/>
      <c r="W822"/>
      <c r="X822"/>
    </row>
    <row r="823" spans="1:24" ht="18" x14ac:dyDescent="0.6">
      <c r="A823"/>
      <c r="B823"/>
      <c r="C823"/>
      <c r="D823"/>
      <c r="E823"/>
      <c r="F823"/>
      <c r="G823"/>
      <c r="H823"/>
      <c r="I823"/>
      <c r="J823"/>
      <c r="K823"/>
      <c r="L823"/>
      <c r="M823"/>
      <c r="N823"/>
      <c r="O823"/>
      <c r="U823"/>
      <c r="V823"/>
      <c r="W823"/>
      <c r="X823"/>
    </row>
    <row r="824" spans="1:24" ht="18" x14ac:dyDescent="0.6">
      <c r="A824"/>
      <c r="B824"/>
      <c r="C824"/>
      <c r="D824"/>
      <c r="E824"/>
      <c r="F824"/>
      <c r="G824"/>
      <c r="H824"/>
      <c r="I824"/>
      <c r="J824"/>
      <c r="K824"/>
      <c r="L824"/>
      <c r="M824"/>
      <c r="N824"/>
      <c r="O824"/>
      <c r="U824"/>
      <c r="V824"/>
      <c r="W824"/>
      <c r="X824"/>
    </row>
    <row r="825" spans="1:24" ht="18" x14ac:dyDescent="0.6">
      <c r="A825"/>
      <c r="B825"/>
      <c r="C825"/>
      <c r="D825"/>
      <c r="E825"/>
      <c r="F825"/>
      <c r="G825"/>
      <c r="H825"/>
      <c r="I825"/>
      <c r="J825"/>
      <c r="K825"/>
      <c r="L825"/>
      <c r="M825"/>
      <c r="N825"/>
      <c r="O825"/>
      <c r="U825"/>
      <c r="V825"/>
      <c r="W825"/>
      <c r="X825"/>
    </row>
    <row r="826" spans="1:24" ht="18" x14ac:dyDescent="0.6">
      <c r="A826"/>
      <c r="B826"/>
      <c r="C826"/>
      <c r="D826"/>
      <c r="E826"/>
      <c r="F826"/>
      <c r="G826"/>
      <c r="H826"/>
      <c r="I826"/>
      <c r="J826"/>
      <c r="K826"/>
      <c r="L826"/>
      <c r="M826"/>
      <c r="N826"/>
      <c r="O826"/>
      <c r="U826"/>
      <c r="V826"/>
      <c r="W826"/>
      <c r="X826"/>
    </row>
    <row r="827" spans="1:24" ht="18" x14ac:dyDescent="0.6">
      <c r="A827"/>
      <c r="B827"/>
      <c r="C827"/>
      <c r="D827"/>
      <c r="E827"/>
      <c r="F827"/>
      <c r="G827"/>
      <c r="H827"/>
      <c r="I827"/>
      <c r="J827"/>
      <c r="K827"/>
      <c r="L827"/>
      <c r="M827"/>
      <c r="N827"/>
      <c r="O827"/>
      <c r="U827"/>
      <c r="V827"/>
      <c r="W827"/>
      <c r="X827"/>
    </row>
    <row r="828" spans="1:24" ht="18" x14ac:dyDescent="0.6">
      <c r="A828"/>
      <c r="B828"/>
      <c r="C828"/>
      <c r="D828"/>
      <c r="E828"/>
      <c r="F828"/>
      <c r="G828"/>
      <c r="H828"/>
      <c r="I828"/>
      <c r="J828"/>
      <c r="K828"/>
      <c r="L828"/>
      <c r="M828"/>
      <c r="N828"/>
      <c r="O828"/>
      <c r="U828"/>
      <c r="V828"/>
      <c r="W828"/>
      <c r="X828"/>
    </row>
    <row r="829" spans="1:24" ht="18" x14ac:dyDescent="0.6">
      <c r="A829"/>
      <c r="B829"/>
      <c r="C829"/>
      <c r="D829"/>
      <c r="E829"/>
      <c r="F829"/>
      <c r="G829"/>
      <c r="H829"/>
      <c r="I829"/>
      <c r="J829"/>
      <c r="K829"/>
      <c r="L829"/>
      <c r="M829"/>
      <c r="N829"/>
      <c r="O829"/>
      <c r="U829"/>
      <c r="V829"/>
      <c r="W829"/>
      <c r="X829"/>
    </row>
    <row r="830" spans="1:24" ht="18" x14ac:dyDescent="0.6">
      <c r="A830"/>
      <c r="B830"/>
      <c r="C830"/>
      <c r="D830"/>
      <c r="E830"/>
      <c r="F830"/>
      <c r="G830"/>
      <c r="H830"/>
      <c r="I830"/>
      <c r="J830"/>
      <c r="K830"/>
      <c r="L830"/>
      <c r="M830"/>
      <c r="N830"/>
      <c r="O830"/>
      <c r="U830"/>
      <c r="V830"/>
      <c r="W830"/>
      <c r="X830"/>
    </row>
    <row r="831" spans="1:24" ht="18" x14ac:dyDescent="0.6">
      <c r="A831"/>
      <c r="B831"/>
      <c r="C831"/>
      <c r="D831"/>
      <c r="E831"/>
      <c r="F831"/>
      <c r="G831"/>
      <c r="H831"/>
      <c r="I831"/>
      <c r="J831"/>
      <c r="K831"/>
      <c r="L831"/>
      <c r="M831"/>
      <c r="N831"/>
      <c r="O831"/>
      <c r="U831"/>
      <c r="V831"/>
      <c r="W831"/>
      <c r="X831"/>
    </row>
    <row r="832" spans="1:24" ht="18" x14ac:dyDescent="0.6">
      <c r="A832"/>
      <c r="B832"/>
      <c r="C832"/>
      <c r="D832"/>
      <c r="E832"/>
      <c r="F832"/>
      <c r="G832"/>
      <c r="H832"/>
      <c r="I832"/>
      <c r="J832"/>
      <c r="K832"/>
      <c r="L832"/>
      <c r="M832"/>
      <c r="N832"/>
      <c r="O832"/>
      <c r="U832"/>
      <c r="V832"/>
      <c r="W832"/>
      <c r="X832"/>
    </row>
    <row r="833" spans="1:24" ht="18" x14ac:dyDescent="0.6">
      <c r="A833"/>
      <c r="B833"/>
      <c r="C833"/>
      <c r="D833"/>
      <c r="E833"/>
      <c r="F833"/>
      <c r="G833"/>
      <c r="H833"/>
      <c r="I833"/>
      <c r="J833"/>
      <c r="K833"/>
      <c r="L833"/>
      <c r="M833"/>
      <c r="N833"/>
      <c r="O833"/>
      <c r="U833"/>
      <c r="V833"/>
      <c r="W833"/>
      <c r="X833"/>
    </row>
    <row r="834" spans="1:24" ht="18" x14ac:dyDescent="0.6">
      <c r="A834"/>
      <c r="B834"/>
      <c r="C834"/>
      <c r="D834"/>
      <c r="E834"/>
      <c r="F834"/>
      <c r="G834"/>
      <c r="H834"/>
      <c r="I834"/>
      <c r="J834"/>
      <c r="K834"/>
      <c r="L834"/>
      <c r="M834"/>
      <c r="N834"/>
      <c r="O834"/>
      <c r="U834"/>
      <c r="V834"/>
      <c r="W834"/>
      <c r="X834"/>
    </row>
    <row r="835" spans="1:24" ht="18" x14ac:dyDescent="0.6">
      <c r="A835"/>
      <c r="B835"/>
      <c r="C835"/>
      <c r="D835"/>
      <c r="E835"/>
      <c r="F835"/>
      <c r="G835"/>
      <c r="H835"/>
      <c r="I835"/>
      <c r="J835"/>
      <c r="K835"/>
      <c r="L835"/>
      <c r="M835"/>
      <c r="N835"/>
      <c r="O835"/>
      <c r="U835"/>
      <c r="V835"/>
      <c r="W835"/>
      <c r="X835"/>
    </row>
    <row r="836" spans="1:24" ht="18" x14ac:dyDescent="0.6">
      <c r="A836"/>
      <c r="B836"/>
      <c r="C836"/>
      <c r="D836"/>
      <c r="E836"/>
      <c r="F836"/>
      <c r="G836"/>
      <c r="H836"/>
      <c r="I836"/>
      <c r="J836"/>
      <c r="K836"/>
      <c r="L836"/>
      <c r="M836"/>
      <c r="N836"/>
      <c r="O836"/>
      <c r="U836"/>
      <c r="V836"/>
      <c r="W836"/>
      <c r="X836"/>
    </row>
    <row r="837" spans="1:24" ht="18" x14ac:dyDescent="0.6">
      <c r="A837"/>
      <c r="B837"/>
      <c r="C837"/>
      <c r="D837"/>
      <c r="E837"/>
      <c r="F837"/>
      <c r="G837"/>
      <c r="H837"/>
      <c r="I837"/>
      <c r="J837"/>
      <c r="K837"/>
      <c r="L837"/>
      <c r="M837"/>
      <c r="N837"/>
      <c r="O837"/>
      <c r="U837"/>
      <c r="V837"/>
      <c r="W837"/>
      <c r="X837"/>
    </row>
    <row r="838" spans="1:24" ht="18" x14ac:dyDescent="0.6">
      <c r="A838"/>
      <c r="B838"/>
      <c r="C838"/>
      <c r="D838"/>
      <c r="E838"/>
      <c r="F838"/>
      <c r="G838"/>
      <c r="H838"/>
      <c r="I838"/>
      <c r="J838"/>
      <c r="K838"/>
      <c r="L838"/>
      <c r="M838"/>
      <c r="N838"/>
      <c r="O838"/>
      <c r="U838"/>
      <c r="V838"/>
      <c r="W838"/>
      <c r="X838"/>
    </row>
    <row r="839" spans="1:24" ht="18" x14ac:dyDescent="0.6">
      <c r="A839"/>
      <c r="B839"/>
      <c r="C839"/>
      <c r="D839"/>
      <c r="E839"/>
      <c r="F839"/>
      <c r="G839"/>
      <c r="H839"/>
      <c r="I839"/>
      <c r="J839"/>
      <c r="K839"/>
      <c r="L839"/>
      <c r="M839"/>
      <c r="N839"/>
      <c r="O839"/>
      <c r="U839"/>
      <c r="V839"/>
      <c r="W839"/>
      <c r="X839"/>
    </row>
    <row r="840" spans="1:24" ht="18" x14ac:dyDescent="0.6">
      <c r="A840"/>
      <c r="B840"/>
      <c r="C840"/>
      <c r="D840"/>
      <c r="E840"/>
      <c r="F840"/>
      <c r="G840"/>
      <c r="H840"/>
      <c r="I840"/>
      <c r="J840"/>
      <c r="K840"/>
      <c r="L840"/>
      <c r="M840"/>
      <c r="N840"/>
      <c r="O840"/>
      <c r="U840"/>
      <c r="V840"/>
      <c r="W840"/>
      <c r="X840"/>
    </row>
    <row r="841" spans="1:24" ht="18" x14ac:dyDescent="0.6">
      <c r="A841"/>
      <c r="B841"/>
      <c r="C841"/>
      <c r="D841"/>
      <c r="E841"/>
      <c r="F841"/>
      <c r="G841"/>
      <c r="H841"/>
      <c r="I841"/>
      <c r="J841"/>
      <c r="K841"/>
      <c r="L841"/>
      <c r="M841"/>
      <c r="N841"/>
      <c r="O841"/>
      <c r="U841"/>
      <c r="V841"/>
      <c r="W841"/>
      <c r="X841"/>
    </row>
    <row r="842" spans="1:24" ht="18" x14ac:dyDescent="0.6">
      <c r="A842"/>
      <c r="B842"/>
      <c r="C842"/>
      <c r="D842"/>
      <c r="E842"/>
      <c r="F842"/>
      <c r="G842"/>
      <c r="H842"/>
      <c r="I842"/>
      <c r="J842"/>
      <c r="K842"/>
      <c r="L842"/>
      <c r="M842"/>
      <c r="N842"/>
      <c r="O842"/>
      <c r="U842"/>
      <c r="V842"/>
      <c r="W842"/>
      <c r="X842"/>
    </row>
    <row r="843" spans="1:24" ht="18" x14ac:dyDescent="0.6">
      <c r="A843"/>
      <c r="B843"/>
      <c r="C843"/>
      <c r="D843"/>
      <c r="E843"/>
      <c r="F843"/>
      <c r="G843"/>
      <c r="H843"/>
      <c r="I843"/>
      <c r="J843"/>
      <c r="K843"/>
      <c r="L843"/>
      <c r="M843"/>
      <c r="N843"/>
      <c r="O843"/>
      <c r="U843"/>
      <c r="V843"/>
      <c r="W843"/>
      <c r="X843"/>
    </row>
    <row r="844" spans="1:24" ht="18" x14ac:dyDescent="0.6">
      <c r="A844"/>
      <c r="B844"/>
      <c r="C844"/>
      <c r="D844"/>
      <c r="E844"/>
      <c r="F844"/>
      <c r="G844"/>
      <c r="H844"/>
      <c r="I844"/>
      <c r="J844"/>
      <c r="K844"/>
      <c r="L844"/>
      <c r="M844"/>
      <c r="N844"/>
      <c r="O844"/>
      <c r="U844"/>
      <c r="V844"/>
      <c r="W844"/>
      <c r="X844"/>
    </row>
    <row r="845" spans="1:24" ht="18" x14ac:dyDescent="0.6">
      <c r="A845"/>
      <c r="B845"/>
      <c r="C845"/>
      <c r="D845"/>
      <c r="E845"/>
      <c r="F845"/>
      <c r="G845"/>
      <c r="H845"/>
      <c r="I845"/>
      <c r="J845"/>
      <c r="K845"/>
      <c r="L845"/>
      <c r="M845"/>
      <c r="N845"/>
      <c r="O845"/>
      <c r="U845"/>
      <c r="V845"/>
      <c r="W845"/>
      <c r="X845"/>
    </row>
    <row r="846" spans="1:24" ht="18" x14ac:dyDescent="0.6">
      <c r="A846"/>
      <c r="B846"/>
      <c r="C846"/>
      <c r="D846"/>
      <c r="E846"/>
      <c r="F846"/>
      <c r="G846"/>
      <c r="H846"/>
      <c r="I846"/>
      <c r="J846"/>
      <c r="K846"/>
      <c r="L846"/>
      <c r="M846"/>
      <c r="N846"/>
      <c r="O846"/>
      <c r="U846"/>
      <c r="V846"/>
      <c r="W846"/>
      <c r="X846"/>
    </row>
    <row r="847" spans="1:24" ht="18" x14ac:dyDescent="0.6">
      <c r="A847"/>
      <c r="B847"/>
      <c r="C847"/>
      <c r="D847"/>
      <c r="E847"/>
      <c r="F847"/>
      <c r="G847"/>
      <c r="H847"/>
      <c r="I847"/>
      <c r="J847"/>
      <c r="K847"/>
      <c r="L847"/>
      <c r="M847"/>
      <c r="N847"/>
      <c r="O847"/>
      <c r="U847"/>
      <c r="V847"/>
      <c r="W847"/>
      <c r="X847"/>
    </row>
    <row r="848" spans="1:24" ht="18" x14ac:dyDescent="0.6">
      <c r="A848"/>
      <c r="B848"/>
      <c r="C848"/>
      <c r="D848"/>
      <c r="E848"/>
      <c r="F848"/>
      <c r="G848"/>
      <c r="H848"/>
      <c r="I848"/>
      <c r="J848"/>
      <c r="K848"/>
      <c r="L848"/>
      <c r="M848"/>
      <c r="N848"/>
      <c r="O848"/>
      <c r="U848"/>
      <c r="V848"/>
      <c r="W848"/>
      <c r="X848"/>
    </row>
    <row r="849" spans="1:24" ht="18" x14ac:dyDescent="0.6">
      <c r="A849"/>
      <c r="B849"/>
      <c r="C849"/>
      <c r="D849"/>
      <c r="E849"/>
      <c r="F849"/>
      <c r="G849"/>
      <c r="H849"/>
      <c r="I849"/>
      <c r="J849"/>
      <c r="K849"/>
      <c r="L849"/>
      <c r="M849"/>
      <c r="N849"/>
      <c r="O849"/>
      <c r="U849"/>
      <c r="V849"/>
      <c r="W849"/>
      <c r="X849"/>
    </row>
    <row r="850" spans="1:24" ht="18" x14ac:dyDescent="0.6">
      <c r="A850"/>
      <c r="B850"/>
      <c r="C850"/>
      <c r="D850"/>
      <c r="E850"/>
      <c r="F850"/>
      <c r="G850"/>
      <c r="H850"/>
      <c r="I850"/>
      <c r="J850"/>
      <c r="K850"/>
      <c r="L850"/>
      <c r="M850"/>
      <c r="N850"/>
      <c r="O850"/>
      <c r="U850"/>
      <c r="V850"/>
      <c r="W850"/>
      <c r="X850"/>
    </row>
    <row r="851" spans="1:24" ht="18" x14ac:dyDescent="0.6">
      <c r="A851"/>
      <c r="B851"/>
      <c r="C851"/>
      <c r="D851"/>
      <c r="E851"/>
      <c r="F851"/>
      <c r="G851"/>
      <c r="H851"/>
      <c r="I851"/>
      <c r="J851"/>
      <c r="K851"/>
      <c r="L851"/>
      <c r="M851"/>
      <c r="N851"/>
      <c r="O851"/>
      <c r="U851"/>
      <c r="V851"/>
      <c r="W851"/>
      <c r="X851"/>
    </row>
    <row r="852" spans="1:24" ht="18" x14ac:dyDescent="0.6">
      <c r="A852"/>
      <c r="B852"/>
      <c r="C852"/>
      <c r="D852"/>
      <c r="E852"/>
      <c r="F852"/>
      <c r="G852"/>
      <c r="H852"/>
      <c r="I852"/>
      <c r="J852"/>
      <c r="K852"/>
      <c r="L852"/>
      <c r="M852"/>
      <c r="N852"/>
      <c r="O852"/>
      <c r="U852"/>
      <c r="V852"/>
      <c r="W852"/>
      <c r="X852"/>
    </row>
    <row r="853" spans="1:24" ht="18" x14ac:dyDescent="0.6">
      <c r="A853"/>
      <c r="B853"/>
      <c r="C853"/>
      <c r="D853"/>
      <c r="E853"/>
      <c r="F853"/>
      <c r="G853"/>
      <c r="H853"/>
      <c r="I853"/>
      <c r="J853"/>
      <c r="K853"/>
      <c r="L853"/>
      <c r="M853"/>
      <c r="N853"/>
      <c r="O853"/>
      <c r="U853"/>
      <c r="V853"/>
      <c r="W853"/>
      <c r="X853"/>
    </row>
    <row r="854" spans="1:24" ht="18" x14ac:dyDescent="0.6">
      <c r="A854"/>
      <c r="B854"/>
      <c r="C854"/>
      <c r="D854"/>
      <c r="E854"/>
      <c r="F854"/>
      <c r="G854"/>
      <c r="H854"/>
      <c r="I854"/>
      <c r="J854"/>
      <c r="K854"/>
      <c r="L854"/>
      <c r="M854"/>
      <c r="N854"/>
      <c r="O854"/>
      <c r="U854"/>
      <c r="V854"/>
      <c r="W854"/>
      <c r="X854"/>
    </row>
    <row r="855" spans="1:24" ht="18" x14ac:dyDescent="0.6">
      <c r="A855"/>
      <c r="B855"/>
      <c r="C855"/>
      <c r="D855"/>
      <c r="E855"/>
      <c r="F855"/>
      <c r="G855"/>
      <c r="H855"/>
      <c r="I855"/>
      <c r="J855"/>
      <c r="K855"/>
      <c r="L855"/>
      <c r="M855"/>
      <c r="N855"/>
      <c r="O855"/>
      <c r="U855"/>
      <c r="V855"/>
      <c r="W855"/>
      <c r="X855"/>
    </row>
    <row r="856" spans="1:24" ht="18" x14ac:dyDescent="0.6">
      <c r="A856"/>
      <c r="B856"/>
      <c r="C856"/>
      <c r="D856"/>
      <c r="E856"/>
      <c r="F856"/>
      <c r="G856"/>
      <c r="H856"/>
      <c r="I856"/>
      <c r="J856"/>
      <c r="K856"/>
      <c r="L856"/>
      <c r="M856"/>
      <c r="N856"/>
      <c r="O856"/>
      <c r="U856"/>
      <c r="V856"/>
      <c r="W856"/>
      <c r="X856"/>
    </row>
    <row r="857" spans="1:24" ht="18" x14ac:dyDescent="0.6">
      <c r="A857"/>
      <c r="B857"/>
      <c r="C857"/>
      <c r="D857"/>
      <c r="E857"/>
      <c r="F857"/>
      <c r="G857"/>
      <c r="H857"/>
      <c r="I857"/>
      <c r="J857"/>
      <c r="K857"/>
      <c r="L857"/>
      <c r="M857"/>
      <c r="N857"/>
      <c r="O857"/>
      <c r="U857"/>
      <c r="V857"/>
      <c r="W857"/>
      <c r="X857"/>
    </row>
    <row r="858" spans="1:24" ht="18" x14ac:dyDescent="0.6">
      <c r="A858"/>
      <c r="B858"/>
      <c r="C858"/>
      <c r="D858"/>
      <c r="E858"/>
      <c r="F858"/>
      <c r="G858"/>
      <c r="H858"/>
      <c r="I858"/>
      <c r="J858"/>
      <c r="K858"/>
      <c r="L858"/>
      <c r="M858"/>
      <c r="N858"/>
      <c r="O858"/>
      <c r="U858"/>
      <c r="V858"/>
      <c r="W858"/>
      <c r="X858"/>
    </row>
    <row r="859" spans="1:24" ht="18" x14ac:dyDescent="0.6">
      <c r="A859"/>
      <c r="B859"/>
      <c r="C859"/>
      <c r="D859"/>
      <c r="E859"/>
      <c r="F859"/>
      <c r="G859"/>
      <c r="H859"/>
      <c r="I859"/>
      <c r="J859"/>
      <c r="K859"/>
      <c r="L859"/>
      <c r="M859"/>
      <c r="N859"/>
      <c r="O859"/>
      <c r="U859"/>
      <c r="V859"/>
      <c r="W859"/>
      <c r="X859"/>
    </row>
    <row r="860" spans="1:24" ht="18" x14ac:dyDescent="0.6">
      <c r="A860"/>
      <c r="B860"/>
      <c r="C860"/>
      <c r="D860"/>
      <c r="E860"/>
      <c r="F860"/>
      <c r="G860"/>
      <c r="H860"/>
      <c r="I860"/>
      <c r="J860"/>
      <c r="K860"/>
      <c r="L860"/>
      <c r="M860"/>
      <c r="N860"/>
      <c r="O860"/>
      <c r="U860"/>
      <c r="V860"/>
      <c r="W860"/>
      <c r="X860"/>
    </row>
    <row r="861" spans="1:24" ht="18" x14ac:dyDescent="0.6">
      <c r="A861"/>
      <c r="B861"/>
      <c r="C861"/>
      <c r="D861"/>
      <c r="E861"/>
      <c r="F861"/>
      <c r="G861"/>
      <c r="H861"/>
      <c r="I861"/>
      <c r="J861"/>
      <c r="K861"/>
      <c r="L861"/>
      <c r="M861"/>
      <c r="N861"/>
      <c r="O861"/>
      <c r="U861"/>
      <c r="V861"/>
      <c r="W861"/>
      <c r="X861"/>
    </row>
    <row r="862" spans="1:24" ht="18" x14ac:dyDescent="0.6">
      <c r="A862"/>
      <c r="B862"/>
      <c r="C862"/>
      <c r="D862"/>
      <c r="E862"/>
      <c r="F862"/>
      <c r="G862"/>
      <c r="H862"/>
      <c r="I862"/>
      <c r="J862"/>
      <c r="K862"/>
      <c r="L862"/>
      <c r="M862"/>
      <c r="N862"/>
      <c r="O862"/>
      <c r="U862"/>
      <c r="V862"/>
      <c r="W862"/>
      <c r="X862"/>
    </row>
    <row r="863" spans="1:24" ht="18" x14ac:dyDescent="0.6">
      <c r="A863"/>
      <c r="B863"/>
      <c r="C863"/>
      <c r="D863"/>
      <c r="E863"/>
      <c r="F863"/>
      <c r="G863"/>
      <c r="H863"/>
      <c r="I863"/>
      <c r="J863"/>
      <c r="K863"/>
      <c r="L863"/>
      <c r="M863"/>
      <c r="N863"/>
      <c r="O863"/>
      <c r="U863"/>
      <c r="V863"/>
      <c r="W863"/>
      <c r="X863"/>
    </row>
    <row r="864" spans="1:24" ht="18" x14ac:dyDescent="0.6">
      <c r="A864"/>
      <c r="B864"/>
      <c r="C864"/>
      <c r="D864"/>
      <c r="E864"/>
      <c r="F864"/>
      <c r="G864"/>
      <c r="H864"/>
      <c r="I864"/>
      <c r="J864"/>
      <c r="K864"/>
      <c r="L864"/>
      <c r="M864"/>
      <c r="N864"/>
      <c r="O864"/>
      <c r="U864"/>
      <c r="V864"/>
      <c r="W864"/>
      <c r="X864"/>
    </row>
    <row r="865" spans="1:24" ht="18" x14ac:dyDescent="0.6">
      <c r="A865"/>
      <c r="B865"/>
      <c r="C865"/>
      <c r="D865"/>
      <c r="E865"/>
      <c r="F865"/>
      <c r="G865"/>
      <c r="H865"/>
      <c r="I865"/>
      <c r="J865"/>
      <c r="K865"/>
      <c r="L865"/>
      <c r="M865"/>
      <c r="N865"/>
      <c r="O865"/>
      <c r="U865"/>
      <c r="V865"/>
      <c r="W865"/>
      <c r="X865"/>
    </row>
    <row r="866" spans="1:24" ht="18" x14ac:dyDescent="0.6">
      <c r="A866"/>
      <c r="B866"/>
      <c r="C866"/>
      <c r="D866"/>
      <c r="E866"/>
      <c r="F866"/>
      <c r="G866"/>
      <c r="H866"/>
      <c r="I866"/>
      <c r="J866"/>
      <c r="K866"/>
      <c r="L866"/>
      <c r="M866"/>
      <c r="N866"/>
      <c r="O866"/>
      <c r="U866"/>
      <c r="V866"/>
      <c r="W866"/>
      <c r="X866"/>
    </row>
    <row r="867" spans="1:24" ht="18" x14ac:dyDescent="0.6">
      <c r="A867"/>
      <c r="B867"/>
      <c r="C867"/>
      <c r="D867"/>
      <c r="E867"/>
      <c r="F867"/>
      <c r="G867"/>
      <c r="H867"/>
      <c r="I867"/>
      <c r="J867"/>
      <c r="K867"/>
      <c r="L867"/>
      <c r="M867"/>
      <c r="N867"/>
      <c r="O867"/>
      <c r="U867"/>
      <c r="V867"/>
      <c r="W867"/>
      <c r="X867"/>
    </row>
    <row r="868" spans="1:24" ht="18" x14ac:dyDescent="0.6">
      <c r="A868"/>
      <c r="B868"/>
      <c r="C868"/>
      <c r="D868"/>
      <c r="E868"/>
      <c r="F868"/>
      <c r="G868"/>
      <c r="H868"/>
      <c r="I868"/>
      <c r="J868"/>
      <c r="K868"/>
      <c r="L868"/>
      <c r="M868"/>
      <c r="N868"/>
      <c r="O868"/>
      <c r="U868"/>
      <c r="V868"/>
      <c r="W868"/>
      <c r="X868"/>
    </row>
    <row r="869" spans="1:24" ht="18" x14ac:dyDescent="0.6">
      <c r="A869"/>
      <c r="B869"/>
      <c r="C869"/>
      <c r="D869"/>
      <c r="E869"/>
      <c r="F869"/>
      <c r="G869"/>
      <c r="H869"/>
      <c r="I869"/>
      <c r="J869"/>
      <c r="K869"/>
      <c r="L869"/>
      <c r="M869"/>
      <c r="N869"/>
      <c r="O869"/>
      <c r="U869"/>
      <c r="V869"/>
      <c r="W869"/>
      <c r="X869"/>
    </row>
    <row r="870" spans="1:24" ht="18" x14ac:dyDescent="0.6">
      <c r="A870"/>
      <c r="B870"/>
      <c r="C870"/>
      <c r="D870"/>
      <c r="E870"/>
      <c r="F870"/>
      <c r="G870"/>
      <c r="H870"/>
      <c r="I870"/>
      <c r="J870"/>
      <c r="K870"/>
      <c r="L870"/>
      <c r="M870"/>
      <c r="N870"/>
      <c r="O870"/>
      <c r="U870"/>
      <c r="V870"/>
      <c r="W870"/>
      <c r="X870"/>
    </row>
    <row r="871" spans="1:24" ht="18" x14ac:dyDescent="0.6">
      <c r="A871"/>
      <c r="B871"/>
      <c r="C871"/>
      <c r="D871"/>
      <c r="E871"/>
      <c r="F871"/>
      <c r="G871"/>
      <c r="H871"/>
      <c r="I871"/>
      <c r="J871"/>
      <c r="K871"/>
      <c r="L871"/>
      <c r="M871"/>
      <c r="N871"/>
      <c r="O871"/>
      <c r="U871"/>
      <c r="V871"/>
      <c r="W871"/>
      <c r="X871"/>
    </row>
    <row r="872" spans="1:24" ht="18" x14ac:dyDescent="0.6">
      <c r="A872"/>
      <c r="B872"/>
      <c r="C872"/>
      <c r="D872"/>
      <c r="E872"/>
      <c r="F872"/>
      <c r="G872"/>
      <c r="H872"/>
      <c r="I872"/>
      <c r="J872"/>
      <c r="K872"/>
      <c r="L872"/>
      <c r="M872"/>
      <c r="N872"/>
      <c r="O872"/>
      <c r="U872"/>
      <c r="V872"/>
      <c r="W872"/>
      <c r="X872"/>
    </row>
    <row r="873" spans="1:24" ht="18" x14ac:dyDescent="0.6">
      <c r="A873"/>
      <c r="B873"/>
      <c r="C873"/>
      <c r="D873"/>
      <c r="E873"/>
      <c r="F873"/>
      <c r="G873"/>
      <c r="H873"/>
      <c r="I873"/>
      <c r="J873"/>
      <c r="K873"/>
      <c r="L873"/>
      <c r="M873"/>
      <c r="N873"/>
      <c r="O873"/>
      <c r="U873"/>
      <c r="V873"/>
      <c r="W873"/>
      <c r="X873"/>
    </row>
    <row r="874" spans="1:24" ht="18" x14ac:dyDescent="0.6">
      <c r="A874"/>
      <c r="B874"/>
      <c r="C874"/>
      <c r="D874"/>
      <c r="E874"/>
      <c r="F874"/>
      <c r="G874"/>
      <c r="H874"/>
      <c r="I874"/>
      <c r="J874"/>
      <c r="K874"/>
      <c r="L874"/>
      <c r="M874"/>
      <c r="N874"/>
      <c r="O874"/>
      <c r="U874"/>
      <c r="V874"/>
      <c r="W874"/>
      <c r="X874"/>
    </row>
    <row r="875" spans="1:24" ht="18" x14ac:dyDescent="0.6">
      <c r="A875"/>
      <c r="B875"/>
      <c r="C875"/>
      <c r="D875"/>
      <c r="E875"/>
      <c r="F875"/>
      <c r="G875"/>
      <c r="H875"/>
      <c r="I875"/>
      <c r="J875"/>
      <c r="K875"/>
      <c r="L875"/>
      <c r="M875"/>
      <c r="N875"/>
      <c r="O875"/>
      <c r="U875"/>
      <c r="V875"/>
      <c r="W875"/>
      <c r="X875"/>
    </row>
    <row r="876" spans="1:24" ht="18" x14ac:dyDescent="0.6">
      <c r="A876"/>
      <c r="B876"/>
      <c r="C876"/>
      <c r="D876"/>
      <c r="E876"/>
      <c r="F876"/>
      <c r="G876"/>
      <c r="H876"/>
      <c r="I876"/>
      <c r="J876"/>
      <c r="K876"/>
      <c r="L876"/>
      <c r="M876"/>
      <c r="N876"/>
      <c r="O876"/>
      <c r="U876"/>
      <c r="V876"/>
      <c r="W876"/>
      <c r="X876"/>
    </row>
    <row r="877" spans="1:24" ht="18" x14ac:dyDescent="0.6">
      <c r="A877"/>
      <c r="B877"/>
      <c r="C877"/>
      <c r="D877"/>
      <c r="E877"/>
      <c r="F877"/>
      <c r="G877"/>
      <c r="H877"/>
      <c r="I877"/>
      <c r="J877"/>
      <c r="K877"/>
      <c r="L877"/>
      <c r="M877"/>
      <c r="N877"/>
      <c r="O877"/>
      <c r="U877"/>
      <c r="V877"/>
      <c r="W877"/>
      <c r="X877"/>
    </row>
    <row r="878" spans="1:24" ht="18" x14ac:dyDescent="0.6">
      <c r="A878"/>
      <c r="B878"/>
      <c r="C878"/>
      <c r="D878"/>
      <c r="E878"/>
      <c r="F878"/>
      <c r="G878"/>
      <c r="H878"/>
      <c r="I878"/>
      <c r="J878"/>
      <c r="K878"/>
      <c r="L878"/>
      <c r="M878"/>
      <c r="N878"/>
      <c r="O878"/>
      <c r="U878"/>
      <c r="V878"/>
      <c r="W878"/>
      <c r="X878"/>
    </row>
    <row r="879" spans="1:24" ht="18" x14ac:dyDescent="0.6">
      <c r="A879"/>
      <c r="B879"/>
      <c r="C879"/>
      <c r="D879"/>
      <c r="E879"/>
      <c r="F879"/>
      <c r="G879"/>
      <c r="H879"/>
      <c r="I879"/>
      <c r="J879"/>
      <c r="K879"/>
      <c r="L879"/>
      <c r="M879"/>
      <c r="N879"/>
      <c r="O879"/>
      <c r="U879"/>
      <c r="V879"/>
      <c r="W879"/>
      <c r="X879"/>
    </row>
    <row r="880" spans="1:24" ht="18" x14ac:dyDescent="0.6">
      <c r="A880"/>
      <c r="B880"/>
      <c r="C880"/>
      <c r="D880"/>
      <c r="E880"/>
      <c r="F880"/>
      <c r="G880"/>
      <c r="H880"/>
      <c r="I880"/>
      <c r="J880"/>
      <c r="K880"/>
      <c r="L880"/>
      <c r="M880"/>
      <c r="N880"/>
      <c r="O880"/>
      <c r="U880"/>
      <c r="V880"/>
      <c r="W880"/>
      <c r="X880"/>
    </row>
    <row r="881" spans="1:24" ht="18" x14ac:dyDescent="0.6">
      <c r="A881"/>
      <c r="B881"/>
      <c r="C881"/>
      <c r="D881"/>
      <c r="E881"/>
      <c r="F881"/>
      <c r="G881"/>
      <c r="H881"/>
      <c r="I881"/>
      <c r="J881"/>
      <c r="K881"/>
      <c r="L881"/>
      <c r="M881"/>
      <c r="N881"/>
      <c r="O881"/>
      <c r="U881"/>
      <c r="V881"/>
      <c r="W881"/>
      <c r="X881"/>
    </row>
    <row r="882" spans="1:24" ht="18" x14ac:dyDescent="0.6">
      <c r="A882"/>
      <c r="B882"/>
      <c r="C882"/>
      <c r="D882"/>
      <c r="E882"/>
      <c r="F882"/>
      <c r="G882"/>
      <c r="H882"/>
      <c r="I882"/>
      <c r="J882"/>
      <c r="K882"/>
      <c r="L882"/>
      <c r="M882"/>
      <c r="N882"/>
      <c r="O882"/>
      <c r="U882"/>
      <c r="V882"/>
      <c r="W882"/>
      <c r="X882"/>
    </row>
    <row r="883" spans="1:24" ht="18" x14ac:dyDescent="0.6">
      <c r="A883"/>
      <c r="B883"/>
      <c r="C883"/>
      <c r="D883"/>
      <c r="E883"/>
      <c r="F883"/>
      <c r="G883"/>
      <c r="H883"/>
      <c r="I883"/>
      <c r="J883"/>
      <c r="K883"/>
      <c r="L883"/>
      <c r="M883"/>
      <c r="N883"/>
      <c r="O883"/>
      <c r="U883"/>
      <c r="V883"/>
      <c r="W883"/>
      <c r="X883"/>
    </row>
    <row r="884" spans="1:24" ht="18" x14ac:dyDescent="0.6">
      <c r="A884"/>
      <c r="B884"/>
      <c r="C884"/>
      <c r="D884"/>
      <c r="E884"/>
      <c r="F884"/>
      <c r="G884"/>
      <c r="H884"/>
      <c r="I884"/>
      <c r="J884"/>
      <c r="K884"/>
      <c r="L884"/>
      <c r="M884"/>
      <c r="N884"/>
      <c r="O884"/>
      <c r="U884"/>
      <c r="V884"/>
      <c r="W884"/>
      <c r="X884"/>
    </row>
    <row r="885" spans="1:24" ht="18" x14ac:dyDescent="0.6">
      <c r="A885"/>
      <c r="B885"/>
      <c r="C885"/>
      <c r="D885"/>
      <c r="E885"/>
      <c r="F885"/>
      <c r="G885"/>
      <c r="H885"/>
      <c r="I885"/>
      <c r="J885"/>
      <c r="K885"/>
      <c r="L885"/>
      <c r="M885"/>
      <c r="N885"/>
      <c r="O885"/>
      <c r="U885"/>
      <c r="V885"/>
      <c r="W885"/>
      <c r="X885"/>
    </row>
    <row r="886" spans="1:24" ht="18" x14ac:dyDescent="0.6">
      <c r="A886"/>
      <c r="B886"/>
      <c r="C886"/>
      <c r="D886"/>
      <c r="E886"/>
      <c r="F886"/>
      <c r="G886"/>
      <c r="H886"/>
      <c r="I886"/>
      <c r="J886"/>
      <c r="K886"/>
      <c r="L886"/>
      <c r="M886"/>
      <c r="N886"/>
      <c r="O886"/>
      <c r="U886"/>
      <c r="V886"/>
      <c r="W886"/>
      <c r="X886"/>
    </row>
    <row r="887" spans="1:24" ht="18" x14ac:dyDescent="0.6">
      <c r="A887"/>
      <c r="B887"/>
      <c r="C887"/>
      <c r="D887"/>
      <c r="E887"/>
      <c r="F887"/>
      <c r="G887"/>
      <c r="H887"/>
      <c r="I887"/>
      <c r="J887"/>
      <c r="K887"/>
      <c r="L887"/>
      <c r="M887"/>
      <c r="N887"/>
      <c r="O887"/>
      <c r="U887"/>
      <c r="V887"/>
      <c r="W887"/>
      <c r="X887"/>
    </row>
    <row r="888" spans="1:24" ht="18" x14ac:dyDescent="0.6">
      <c r="A888"/>
      <c r="B888"/>
      <c r="C888"/>
      <c r="D888"/>
      <c r="E888"/>
      <c r="F888"/>
      <c r="G888"/>
      <c r="H888"/>
      <c r="I888"/>
      <c r="J888"/>
      <c r="K888"/>
      <c r="L888"/>
      <c r="M888"/>
      <c r="N888"/>
      <c r="O888"/>
      <c r="U888"/>
      <c r="V888"/>
      <c r="W888"/>
      <c r="X888"/>
    </row>
    <row r="889" spans="1:24" ht="18" x14ac:dyDescent="0.6">
      <c r="A889"/>
      <c r="B889"/>
      <c r="C889"/>
      <c r="D889"/>
      <c r="E889"/>
      <c r="F889"/>
      <c r="G889"/>
      <c r="H889"/>
      <c r="I889"/>
      <c r="J889"/>
      <c r="K889"/>
      <c r="L889"/>
      <c r="M889"/>
      <c r="N889"/>
      <c r="O889"/>
      <c r="U889"/>
      <c r="V889"/>
      <c r="W889"/>
      <c r="X889"/>
    </row>
    <row r="890" spans="1:24" ht="18" x14ac:dyDescent="0.6">
      <c r="A890"/>
      <c r="B890"/>
      <c r="C890"/>
      <c r="D890"/>
      <c r="E890"/>
      <c r="F890"/>
      <c r="G890"/>
      <c r="H890"/>
      <c r="I890"/>
      <c r="J890"/>
      <c r="K890"/>
      <c r="L890"/>
      <c r="M890"/>
      <c r="N890"/>
      <c r="O890"/>
      <c r="U890"/>
      <c r="V890"/>
      <c r="W890"/>
      <c r="X890"/>
    </row>
    <row r="891" spans="1:24" ht="18" x14ac:dyDescent="0.6">
      <c r="A891"/>
      <c r="B891"/>
      <c r="C891"/>
      <c r="D891"/>
      <c r="E891"/>
      <c r="F891"/>
      <c r="G891"/>
      <c r="H891"/>
      <c r="I891"/>
      <c r="J891"/>
      <c r="K891"/>
      <c r="L891"/>
      <c r="M891"/>
      <c r="N891"/>
      <c r="O891"/>
      <c r="U891"/>
      <c r="V891"/>
      <c r="W891"/>
      <c r="X891"/>
    </row>
    <row r="892" spans="1:24" ht="18" x14ac:dyDescent="0.6">
      <c r="A892"/>
      <c r="B892"/>
      <c r="C892"/>
      <c r="D892"/>
      <c r="E892"/>
      <c r="F892"/>
      <c r="G892"/>
      <c r="H892"/>
      <c r="I892"/>
      <c r="J892"/>
      <c r="K892"/>
      <c r="L892"/>
      <c r="M892"/>
      <c r="N892"/>
      <c r="O892"/>
      <c r="U892"/>
      <c r="V892"/>
      <c r="W892"/>
      <c r="X892"/>
    </row>
    <row r="893" spans="1:24" ht="18" x14ac:dyDescent="0.6">
      <c r="A893"/>
      <c r="B893"/>
      <c r="C893"/>
      <c r="D893"/>
      <c r="E893"/>
      <c r="F893"/>
      <c r="G893"/>
      <c r="H893"/>
      <c r="I893"/>
      <c r="J893"/>
      <c r="K893"/>
      <c r="L893"/>
      <c r="M893"/>
      <c r="N893"/>
      <c r="O893"/>
      <c r="U893"/>
      <c r="V893"/>
      <c r="W893"/>
      <c r="X893"/>
    </row>
    <row r="894" spans="1:24" ht="18" x14ac:dyDescent="0.6">
      <c r="A894"/>
      <c r="B894"/>
      <c r="C894"/>
      <c r="D894"/>
      <c r="E894"/>
      <c r="F894"/>
      <c r="G894"/>
      <c r="H894"/>
      <c r="I894"/>
      <c r="J894"/>
      <c r="K894"/>
      <c r="L894"/>
      <c r="M894"/>
      <c r="N894"/>
      <c r="O894"/>
      <c r="U894"/>
      <c r="V894"/>
      <c r="W894"/>
      <c r="X894"/>
    </row>
    <row r="895" spans="1:24" ht="18" x14ac:dyDescent="0.6">
      <c r="A895"/>
      <c r="B895"/>
      <c r="C895"/>
      <c r="D895"/>
      <c r="E895"/>
      <c r="F895"/>
      <c r="G895"/>
      <c r="H895"/>
      <c r="I895"/>
      <c r="J895"/>
      <c r="K895"/>
      <c r="L895"/>
      <c r="M895"/>
      <c r="N895"/>
      <c r="O895"/>
      <c r="U895"/>
      <c r="V895"/>
      <c r="W895"/>
      <c r="X895"/>
    </row>
    <row r="896" spans="1:24" ht="18" x14ac:dyDescent="0.6">
      <c r="A896"/>
      <c r="B896"/>
      <c r="C896"/>
      <c r="D896"/>
      <c r="E896"/>
      <c r="F896"/>
      <c r="G896"/>
      <c r="H896"/>
      <c r="I896"/>
      <c r="J896"/>
      <c r="K896"/>
      <c r="L896"/>
      <c r="M896"/>
      <c r="N896"/>
      <c r="O896"/>
      <c r="U896"/>
      <c r="V896"/>
      <c r="W896"/>
      <c r="X896"/>
    </row>
    <row r="897" spans="1:24" ht="18" x14ac:dyDescent="0.6">
      <c r="A897"/>
      <c r="B897"/>
      <c r="C897"/>
      <c r="D897"/>
      <c r="E897"/>
      <c r="F897"/>
      <c r="G897"/>
      <c r="H897"/>
      <c r="I897"/>
      <c r="J897"/>
      <c r="K897"/>
      <c r="L897"/>
      <c r="M897"/>
      <c r="N897"/>
      <c r="O897"/>
      <c r="U897"/>
      <c r="V897"/>
      <c r="W897"/>
      <c r="X897"/>
    </row>
    <row r="898" spans="1:24" ht="18" x14ac:dyDescent="0.6">
      <c r="A898"/>
      <c r="B898"/>
      <c r="C898"/>
      <c r="D898"/>
      <c r="E898"/>
      <c r="F898"/>
      <c r="G898"/>
      <c r="H898"/>
      <c r="I898"/>
      <c r="J898"/>
      <c r="K898"/>
      <c r="L898"/>
      <c r="M898"/>
      <c r="N898"/>
      <c r="O898"/>
      <c r="U898"/>
      <c r="V898"/>
      <c r="W898"/>
      <c r="X898"/>
    </row>
    <row r="899" spans="1:24" ht="18" x14ac:dyDescent="0.6">
      <c r="A899"/>
      <c r="B899"/>
      <c r="C899"/>
      <c r="D899"/>
      <c r="E899"/>
      <c r="F899"/>
      <c r="G899"/>
      <c r="H899"/>
      <c r="I899"/>
      <c r="J899"/>
      <c r="K899"/>
      <c r="L899"/>
      <c r="M899"/>
      <c r="N899"/>
      <c r="O899"/>
      <c r="U899"/>
      <c r="V899"/>
      <c r="W899"/>
      <c r="X899"/>
    </row>
    <row r="900" spans="1:24" ht="18" x14ac:dyDescent="0.6">
      <c r="A900"/>
      <c r="B900"/>
      <c r="C900"/>
      <c r="D900"/>
      <c r="E900"/>
      <c r="F900"/>
      <c r="G900"/>
      <c r="H900"/>
      <c r="I900"/>
      <c r="J900"/>
      <c r="K900"/>
      <c r="L900"/>
      <c r="M900"/>
      <c r="N900"/>
      <c r="O900"/>
      <c r="U900"/>
      <c r="V900"/>
      <c r="W900"/>
      <c r="X900"/>
    </row>
    <row r="901" spans="1:24" ht="18" x14ac:dyDescent="0.6">
      <c r="A901"/>
      <c r="B901"/>
      <c r="C901"/>
      <c r="D901"/>
      <c r="E901"/>
      <c r="F901"/>
      <c r="G901"/>
      <c r="H901"/>
      <c r="I901"/>
      <c r="J901"/>
      <c r="K901"/>
      <c r="L901"/>
      <c r="M901"/>
      <c r="N901"/>
      <c r="O901"/>
      <c r="U901"/>
      <c r="V901"/>
      <c r="W901"/>
      <c r="X901"/>
    </row>
    <row r="902" spans="1:24" ht="18" x14ac:dyDescent="0.6">
      <c r="A902"/>
      <c r="B902"/>
      <c r="C902"/>
      <c r="D902"/>
      <c r="E902"/>
      <c r="F902"/>
      <c r="G902"/>
      <c r="H902"/>
      <c r="I902"/>
      <c r="J902"/>
      <c r="K902"/>
      <c r="L902"/>
      <c r="M902"/>
      <c r="N902"/>
      <c r="O902"/>
      <c r="U902"/>
      <c r="V902"/>
      <c r="W902"/>
      <c r="X902"/>
    </row>
    <row r="903" spans="1:24" ht="18" x14ac:dyDescent="0.6">
      <c r="A903"/>
      <c r="B903"/>
      <c r="C903"/>
      <c r="D903"/>
      <c r="E903"/>
      <c r="F903"/>
      <c r="G903"/>
      <c r="H903"/>
      <c r="I903"/>
      <c r="J903"/>
      <c r="K903"/>
      <c r="L903"/>
      <c r="M903"/>
      <c r="N903"/>
      <c r="O903"/>
      <c r="U903"/>
      <c r="V903"/>
      <c r="W903"/>
      <c r="X903"/>
    </row>
    <row r="904" spans="1:24" ht="18" x14ac:dyDescent="0.6">
      <c r="A904"/>
      <c r="B904"/>
      <c r="C904"/>
      <c r="D904"/>
      <c r="E904"/>
      <c r="F904"/>
      <c r="G904"/>
      <c r="H904"/>
      <c r="I904"/>
      <c r="J904"/>
      <c r="K904"/>
      <c r="L904"/>
      <c r="M904"/>
      <c r="N904"/>
      <c r="O904"/>
      <c r="U904"/>
      <c r="V904"/>
      <c r="W904"/>
      <c r="X904"/>
    </row>
    <row r="905" spans="1:24" ht="18" x14ac:dyDescent="0.6">
      <c r="A905"/>
      <c r="B905"/>
      <c r="C905"/>
      <c r="D905"/>
      <c r="E905"/>
      <c r="F905"/>
      <c r="G905"/>
      <c r="H905"/>
      <c r="I905"/>
      <c r="J905"/>
      <c r="K905"/>
      <c r="L905"/>
      <c r="M905"/>
      <c r="N905"/>
      <c r="O905"/>
      <c r="U905"/>
      <c r="V905"/>
      <c r="W905"/>
      <c r="X905"/>
    </row>
    <row r="906" spans="1:24" ht="18" x14ac:dyDescent="0.6">
      <c r="A906"/>
      <c r="B906"/>
      <c r="C906"/>
      <c r="D906"/>
      <c r="E906"/>
      <c r="F906"/>
      <c r="G906"/>
      <c r="H906"/>
      <c r="I906"/>
      <c r="J906"/>
      <c r="K906"/>
      <c r="L906"/>
      <c r="M906"/>
      <c r="N906"/>
      <c r="O906"/>
      <c r="U906"/>
      <c r="V906"/>
      <c r="W906"/>
      <c r="X906"/>
    </row>
    <row r="907" spans="1:24" ht="18" x14ac:dyDescent="0.6">
      <c r="A907"/>
      <c r="B907"/>
      <c r="C907"/>
      <c r="D907"/>
      <c r="E907"/>
      <c r="F907"/>
      <c r="G907"/>
      <c r="H907"/>
      <c r="I907"/>
      <c r="J907"/>
      <c r="K907"/>
      <c r="L907"/>
      <c r="M907"/>
      <c r="N907"/>
      <c r="O907"/>
      <c r="U907"/>
      <c r="V907"/>
      <c r="W907"/>
      <c r="X907"/>
    </row>
    <row r="908" spans="1:24" ht="18" x14ac:dyDescent="0.6">
      <c r="A908"/>
      <c r="B908"/>
      <c r="C908"/>
      <c r="D908"/>
      <c r="E908"/>
      <c r="F908"/>
      <c r="G908"/>
      <c r="H908"/>
      <c r="I908"/>
      <c r="J908"/>
      <c r="K908"/>
      <c r="L908"/>
      <c r="M908"/>
      <c r="N908"/>
      <c r="O908"/>
      <c r="U908"/>
      <c r="V908"/>
      <c r="W908"/>
      <c r="X908"/>
    </row>
    <row r="909" spans="1:24" ht="18" x14ac:dyDescent="0.6">
      <c r="A909"/>
      <c r="B909"/>
      <c r="C909"/>
      <c r="D909"/>
      <c r="E909"/>
      <c r="F909"/>
      <c r="G909"/>
      <c r="H909"/>
      <c r="I909"/>
      <c r="J909"/>
      <c r="K909"/>
      <c r="L909"/>
      <c r="M909"/>
      <c r="N909"/>
      <c r="O909"/>
      <c r="U909"/>
      <c r="V909"/>
      <c r="W909"/>
      <c r="X909"/>
    </row>
    <row r="910" spans="1:24" ht="18" x14ac:dyDescent="0.6">
      <c r="A910"/>
      <c r="B910"/>
      <c r="C910"/>
      <c r="D910"/>
      <c r="E910"/>
      <c r="F910"/>
      <c r="G910"/>
      <c r="H910"/>
      <c r="I910"/>
      <c r="J910"/>
      <c r="K910"/>
      <c r="L910"/>
      <c r="M910"/>
      <c r="N910"/>
      <c r="O910"/>
      <c r="U910"/>
      <c r="V910"/>
      <c r="W910"/>
      <c r="X910"/>
    </row>
    <row r="911" spans="1:24" ht="18" x14ac:dyDescent="0.6">
      <c r="A911"/>
      <c r="B911"/>
      <c r="C911"/>
      <c r="D911"/>
      <c r="E911"/>
      <c r="F911"/>
      <c r="G911"/>
      <c r="H911"/>
      <c r="I911"/>
      <c r="J911"/>
      <c r="K911"/>
      <c r="L911"/>
      <c r="M911"/>
      <c r="N911"/>
      <c r="O911"/>
      <c r="U911"/>
      <c r="V911"/>
      <c r="W911"/>
      <c r="X911"/>
    </row>
    <row r="912" spans="1:24" ht="18" x14ac:dyDescent="0.6">
      <c r="A912"/>
      <c r="B912"/>
      <c r="C912"/>
      <c r="D912"/>
      <c r="E912"/>
      <c r="F912"/>
      <c r="G912"/>
      <c r="H912"/>
      <c r="I912"/>
      <c r="J912"/>
      <c r="K912"/>
      <c r="L912"/>
      <c r="M912"/>
      <c r="N912"/>
      <c r="O912"/>
      <c r="U912"/>
      <c r="V912"/>
      <c r="W912"/>
      <c r="X912"/>
    </row>
    <row r="913" spans="1:24" ht="18" x14ac:dyDescent="0.6">
      <c r="A913"/>
      <c r="B913"/>
      <c r="C913"/>
      <c r="D913"/>
      <c r="E913"/>
      <c r="F913"/>
      <c r="G913"/>
      <c r="H913"/>
      <c r="I913"/>
      <c r="J913"/>
      <c r="K913"/>
      <c r="L913"/>
      <c r="M913"/>
      <c r="N913"/>
      <c r="O913"/>
      <c r="U913"/>
      <c r="V913"/>
      <c r="W913"/>
      <c r="X913"/>
    </row>
    <row r="914" spans="1:24" ht="18" x14ac:dyDescent="0.6">
      <c r="A914"/>
      <c r="B914"/>
      <c r="C914"/>
      <c r="D914"/>
      <c r="E914"/>
      <c r="F914"/>
      <c r="G914"/>
      <c r="H914"/>
      <c r="I914"/>
      <c r="J914"/>
      <c r="K914"/>
      <c r="L914"/>
      <c r="M914"/>
      <c r="N914"/>
      <c r="O914"/>
      <c r="U914"/>
      <c r="V914"/>
      <c r="W914"/>
      <c r="X914"/>
    </row>
    <row r="915" spans="1:24" ht="18" x14ac:dyDescent="0.6">
      <c r="A915"/>
      <c r="B915"/>
      <c r="C915"/>
      <c r="D915"/>
      <c r="E915"/>
      <c r="F915"/>
      <c r="G915"/>
      <c r="H915"/>
      <c r="I915"/>
      <c r="J915"/>
      <c r="K915"/>
      <c r="L915"/>
      <c r="M915"/>
      <c r="N915"/>
      <c r="O915"/>
      <c r="U915"/>
      <c r="V915"/>
      <c r="W915"/>
      <c r="X915"/>
    </row>
    <row r="916" spans="1:24" ht="18" x14ac:dyDescent="0.6">
      <c r="A916"/>
      <c r="B916"/>
      <c r="C916"/>
      <c r="D916"/>
      <c r="E916"/>
      <c r="F916"/>
      <c r="G916"/>
      <c r="H916"/>
      <c r="I916"/>
      <c r="J916"/>
      <c r="K916"/>
      <c r="L916"/>
      <c r="M916"/>
      <c r="N916"/>
      <c r="O916"/>
      <c r="U916"/>
      <c r="V916"/>
      <c r="W916"/>
      <c r="X916"/>
    </row>
    <row r="917" spans="1:24" ht="18" x14ac:dyDescent="0.6">
      <c r="A917"/>
      <c r="B917"/>
      <c r="C917"/>
      <c r="D917"/>
      <c r="E917"/>
      <c r="F917"/>
      <c r="G917"/>
      <c r="H917"/>
      <c r="I917"/>
      <c r="J917"/>
      <c r="K917"/>
      <c r="L917"/>
      <c r="M917"/>
      <c r="N917"/>
      <c r="O917"/>
      <c r="U917"/>
      <c r="V917"/>
      <c r="W917"/>
      <c r="X917"/>
    </row>
    <row r="918" spans="1:24" ht="18" x14ac:dyDescent="0.6">
      <c r="A918"/>
      <c r="B918"/>
      <c r="C918"/>
      <c r="D918"/>
      <c r="E918"/>
      <c r="F918"/>
      <c r="G918"/>
      <c r="H918"/>
      <c r="I918"/>
      <c r="J918"/>
      <c r="K918"/>
      <c r="L918"/>
      <c r="M918"/>
      <c r="N918"/>
      <c r="O918"/>
      <c r="U918"/>
      <c r="V918"/>
      <c r="W918"/>
      <c r="X918"/>
    </row>
    <row r="919" spans="1:24" ht="18" x14ac:dyDescent="0.6">
      <c r="A919"/>
      <c r="B919"/>
      <c r="C919"/>
      <c r="D919"/>
      <c r="E919"/>
      <c r="F919"/>
      <c r="G919"/>
      <c r="H919"/>
      <c r="I919"/>
      <c r="J919"/>
      <c r="K919"/>
      <c r="L919"/>
      <c r="M919"/>
      <c r="N919"/>
      <c r="O919"/>
      <c r="U919"/>
      <c r="V919"/>
      <c r="W919"/>
      <c r="X919"/>
    </row>
    <row r="920" spans="1:24" ht="18" x14ac:dyDescent="0.6">
      <c r="A920"/>
      <c r="B920"/>
      <c r="C920"/>
      <c r="D920"/>
      <c r="E920"/>
      <c r="F920"/>
      <c r="G920"/>
      <c r="H920"/>
      <c r="I920"/>
      <c r="J920"/>
      <c r="K920"/>
      <c r="L920"/>
      <c r="M920"/>
      <c r="N920"/>
      <c r="O920"/>
      <c r="U920"/>
      <c r="V920"/>
      <c r="W920"/>
      <c r="X920"/>
    </row>
    <row r="921" spans="1:24" ht="18" x14ac:dyDescent="0.6">
      <c r="A921"/>
      <c r="B921"/>
      <c r="C921"/>
      <c r="D921"/>
      <c r="E921"/>
      <c r="F921"/>
      <c r="G921"/>
      <c r="H921"/>
      <c r="I921"/>
      <c r="J921"/>
      <c r="K921"/>
      <c r="L921"/>
      <c r="M921"/>
      <c r="N921"/>
      <c r="O921"/>
      <c r="U921"/>
      <c r="V921"/>
      <c r="W921"/>
      <c r="X921"/>
    </row>
    <row r="922" spans="1:24" ht="18" x14ac:dyDescent="0.6">
      <c r="A922"/>
      <c r="B922"/>
      <c r="C922"/>
      <c r="D922"/>
      <c r="E922"/>
      <c r="F922"/>
      <c r="G922"/>
      <c r="H922"/>
      <c r="I922"/>
      <c r="J922"/>
      <c r="K922"/>
      <c r="L922"/>
      <c r="M922"/>
      <c r="N922"/>
      <c r="O922"/>
      <c r="U922"/>
      <c r="V922"/>
      <c r="W922"/>
      <c r="X922"/>
    </row>
    <row r="923" spans="1:24" ht="18" x14ac:dyDescent="0.6">
      <c r="A923"/>
      <c r="B923"/>
      <c r="C923"/>
      <c r="D923"/>
      <c r="E923"/>
      <c r="F923"/>
      <c r="G923"/>
      <c r="H923"/>
      <c r="I923"/>
      <c r="J923"/>
      <c r="K923"/>
      <c r="L923"/>
      <c r="M923"/>
      <c r="N923"/>
      <c r="O923"/>
      <c r="U923"/>
      <c r="V923"/>
      <c r="W923"/>
      <c r="X923"/>
    </row>
    <row r="924" spans="1:24" ht="18" x14ac:dyDescent="0.6">
      <c r="A924"/>
      <c r="B924"/>
      <c r="C924"/>
      <c r="D924"/>
      <c r="E924"/>
      <c r="F924"/>
      <c r="G924"/>
      <c r="H924"/>
      <c r="I924"/>
      <c r="J924"/>
      <c r="K924"/>
      <c r="L924"/>
      <c r="M924"/>
      <c r="N924"/>
      <c r="O924"/>
      <c r="U924"/>
      <c r="V924"/>
      <c r="W924"/>
      <c r="X924"/>
    </row>
    <row r="925" spans="1:24" ht="18" x14ac:dyDescent="0.6">
      <c r="A925"/>
      <c r="B925"/>
      <c r="C925"/>
      <c r="D925"/>
      <c r="E925"/>
      <c r="F925"/>
      <c r="G925"/>
      <c r="H925"/>
      <c r="I925"/>
      <c r="J925"/>
      <c r="K925"/>
      <c r="L925"/>
      <c r="M925"/>
      <c r="N925"/>
      <c r="O925"/>
      <c r="U925"/>
      <c r="V925"/>
      <c r="W925"/>
      <c r="X925"/>
    </row>
    <row r="926" spans="1:24" ht="18" x14ac:dyDescent="0.6">
      <c r="A926"/>
      <c r="B926"/>
      <c r="C926"/>
      <c r="D926"/>
      <c r="E926"/>
      <c r="F926"/>
      <c r="G926"/>
      <c r="H926"/>
      <c r="I926"/>
      <c r="J926"/>
      <c r="K926"/>
      <c r="L926"/>
      <c r="M926"/>
      <c r="N926"/>
      <c r="O926"/>
      <c r="U926"/>
      <c r="V926"/>
      <c r="W926"/>
      <c r="X926"/>
    </row>
    <row r="927" spans="1:24" ht="18" x14ac:dyDescent="0.6">
      <c r="A927"/>
      <c r="B927"/>
      <c r="C927"/>
      <c r="D927"/>
      <c r="E927"/>
      <c r="F927"/>
      <c r="G927"/>
      <c r="H927"/>
      <c r="I927"/>
      <c r="J927"/>
      <c r="K927"/>
      <c r="L927"/>
      <c r="M927"/>
      <c r="N927"/>
      <c r="O927"/>
      <c r="U927"/>
      <c r="V927"/>
      <c r="W927"/>
      <c r="X927"/>
    </row>
    <row r="928" spans="1:24" ht="18" x14ac:dyDescent="0.6">
      <c r="A928"/>
      <c r="B928"/>
      <c r="C928"/>
      <c r="D928"/>
      <c r="E928"/>
      <c r="F928"/>
      <c r="G928"/>
      <c r="H928"/>
      <c r="I928"/>
      <c r="J928"/>
      <c r="K928"/>
      <c r="L928"/>
      <c r="M928"/>
      <c r="N928"/>
      <c r="O928"/>
      <c r="U928"/>
      <c r="V928"/>
      <c r="W928"/>
      <c r="X928"/>
    </row>
    <row r="929" spans="1:24" ht="18" x14ac:dyDescent="0.6">
      <c r="A929"/>
      <c r="B929"/>
      <c r="C929"/>
      <c r="D929"/>
      <c r="E929"/>
      <c r="F929"/>
      <c r="G929"/>
      <c r="H929"/>
      <c r="I929"/>
      <c r="J929"/>
      <c r="K929"/>
      <c r="L929"/>
      <c r="M929"/>
      <c r="N929"/>
      <c r="O929"/>
      <c r="U929"/>
      <c r="V929"/>
      <c r="W929"/>
      <c r="X929"/>
    </row>
    <row r="930" spans="1:24" ht="18" x14ac:dyDescent="0.6">
      <c r="A930"/>
      <c r="B930"/>
      <c r="C930"/>
      <c r="D930"/>
      <c r="E930"/>
      <c r="F930"/>
      <c r="G930"/>
      <c r="H930"/>
      <c r="I930"/>
      <c r="J930"/>
      <c r="K930"/>
      <c r="L930"/>
      <c r="M930"/>
      <c r="N930"/>
      <c r="O930"/>
      <c r="U930"/>
      <c r="V930"/>
      <c r="W930"/>
      <c r="X930"/>
    </row>
    <row r="931" spans="1:24" ht="18" x14ac:dyDescent="0.6">
      <c r="A931"/>
      <c r="B931"/>
      <c r="C931"/>
      <c r="D931"/>
      <c r="E931"/>
      <c r="F931"/>
      <c r="G931"/>
      <c r="H931"/>
      <c r="I931"/>
      <c r="J931"/>
      <c r="K931"/>
      <c r="L931"/>
      <c r="M931"/>
      <c r="N931"/>
      <c r="O931"/>
      <c r="U931"/>
      <c r="V931"/>
      <c r="W931"/>
      <c r="X931"/>
    </row>
    <row r="932" spans="1:24" ht="18" x14ac:dyDescent="0.6">
      <c r="A932"/>
      <c r="B932"/>
      <c r="C932"/>
      <c r="D932"/>
      <c r="E932"/>
      <c r="F932"/>
      <c r="G932"/>
      <c r="H932"/>
      <c r="I932"/>
      <c r="J932"/>
      <c r="K932"/>
      <c r="L932"/>
      <c r="M932"/>
      <c r="N932"/>
      <c r="O932"/>
      <c r="U932"/>
      <c r="V932"/>
      <c r="W932"/>
      <c r="X932"/>
    </row>
    <row r="933" spans="1:24" ht="18" x14ac:dyDescent="0.6">
      <c r="A933"/>
      <c r="B933"/>
      <c r="C933"/>
      <c r="D933"/>
      <c r="E933"/>
      <c r="F933"/>
      <c r="G933"/>
      <c r="H933"/>
      <c r="I933"/>
      <c r="J933"/>
      <c r="K933"/>
      <c r="L933"/>
      <c r="M933"/>
      <c r="N933"/>
      <c r="O933"/>
      <c r="U933"/>
      <c r="V933"/>
      <c r="W933"/>
      <c r="X933"/>
    </row>
    <row r="934" spans="1:24" ht="18" x14ac:dyDescent="0.6">
      <c r="A934"/>
      <c r="B934"/>
      <c r="C934"/>
      <c r="D934"/>
      <c r="E934"/>
      <c r="F934"/>
      <c r="G934"/>
      <c r="H934"/>
      <c r="I934"/>
      <c r="J934"/>
      <c r="K934"/>
      <c r="L934"/>
      <c r="M934"/>
      <c r="N934"/>
      <c r="O934"/>
      <c r="U934"/>
      <c r="V934"/>
      <c r="W934"/>
      <c r="X934"/>
    </row>
    <row r="935" spans="1:24" ht="18" x14ac:dyDescent="0.6">
      <c r="A935"/>
      <c r="B935"/>
      <c r="C935"/>
      <c r="D935"/>
      <c r="E935"/>
      <c r="F935"/>
      <c r="G935"/>
      <c r="H935"/>
      <c r="I935"/>
      <c r="J935"/>
      <c r="K935"/>
      <c r="L935"/>
      <c r="M935"/>
      <c r="N935"/>
      <c r="O935"/>
      <c r="U935"/>
      <c r="V935"/>
      <c r="W935"/>
      <c r="X935"/>
    </row>
    <row r="936" spans="1:24" ht="18" x14ac:dyDescent="0.6">
      <c r="A936"/>
      <c r="B936"/>
      <c r="C936"/>
      <c r="D936"/>
      <c r="E936"/>
      <c r="F936"/>
      <c r="G936"/>
      <c r="H936"/>
      <c r="I936"/>
      <c r="J936"/>
      <c r="K936"/>
      <c r="L936"/>
      <c r="M936"/>
      <c r="N936"/>
      <c r="O936"/>
      <c r="U936"/>
      <c r="V936"/>
      <c r="W936"/>
      <c r="X936"/>
    </row>
    <row r="937" spans="1:24" ht="18" x14ac:dyDescent="0.6">
      <c r="A937"/>
      <c r="B937"/>
      <c r="C937"/>
      <c r="D937"/>
      <c r="E937"/>
      <c r="F937"/>
      <c r="G937"/>
      <c r="H937"/>
      <c r="I937"/>
      <c r="J937"/>
      <c r="K937"/>
      <c r="L937"/>
      <c r="M937"/>
      <c r="N937"/>
      <c r="O937"/>
      <c r="U937"/>
      <c r="V937"/>
      <c r="W937"/>
      <c r="X937"/>
    </row>
    <row r="938" spans="1:24" ht="18" x14ac:dyDescent="0.6">
      <c r="A938"/>
      <c r="B938"/>
      <c r="C938"/>
      <c r="D938"/>
      <c r="E938"/>
      <c r="F938"/>
      <c r="G938"/>
      <c r="H938"/>
      <c r="I938"/>
      <c r="J938"/>
      <c r="K938"/>
      <c r="L938"/>
      <c r="M938"/>
      <c r="N938"/>
      <c r="O938"/>
      <c r="U938"/>
      <c r="V938"/>
      <c r="W938"/>
      <c r="X938"/>
    </row>
    <row r="939" spans="1:24" ht="18" x14ac:dyDescent="0.6">
      <c r="A939"/>
      <c r="B939"/>
      <c r="C939"/>
      <c r="D939"/>
      <c r="E939"/>
      <c r="F939"/>
      <c r="G939"/>
      <c r="H939"/>
      <c r="I939"/>
      <c r="J939"/>
      <c r="K939"/>
      <c r="L939"/>
      <c r="M939"/>
      <c r="N939"/>
      <c r="O939"/>
      <c r="U939"/>
      <c r="V939"/>
      <c r="W939"/>
      <c r="X939"/>
    </row>
    <row r="940" spans="1:24" ht="18" x14ac:dyDescent="0.6">
      <c r="A940"/>
      <c r="B940"/>
      <c r="C940"/>
      <c r="D940"/>
      <c r="E940"/>
      <c r="F940"/>
      <c r="G940"/>
      <c r="H940"/>
      <c r="I940"/>
      <c r="J940"/>
      <c r="K940"/>
      <c r="L940"/>
      <c r="M940"/>
      <c r="N940"/>
      <c r="O940"/>
      <c r="U940"/>
      <c r="V940"/>
      <c r="W940"/>
      <c r="X940"/>
    </row>
    <row r="941" spans="1:24" ht="18" x14ac:dyDescent="0.6">
      <c r="A941"/>
      <c r="B941"/>
      <c r="C941"/>
      <c r="D941"/>
      <c r="E941"/>
      <c r="F941"/>
      <c r="G941"/>
      <c r="H941"/>
      <c r="I941"/>
      <c r="J941"/>
      <c r="K941"/>
      <c r="L941"/>
      <c r="M941"/>
      <c r="N941"/>
      <c r="O941"/>
      <c r="U941"/>
      <c r="V941"/>
      <c r="W941"/>
      <c r="X941"/>
    </row>
    <row r="942" spans="1:24" ht="18" x14ac:dyDescent="0.6">
      <c r="A942"/>
      <c r="B942"/>
      <c r="C942"/>
      <c r="D942"/>
      <c r="E942"/>
      <c r="F942"/>
      <c r="G942"/>
      <c r="H942"/>
      <c r="I942"/>
      <c r="J942"/>
      <c r="K942"/>
      <c r="L942"/>
      <c r="M942"/>
      <c r="N942"/>
      <c r="O942"/>
      <c r="U942"/>
      <c r="V942"/>
      <c r="W942"/>
      <c r="X942"/>
    </row>
    <row r="943" spans="1:24" ht="18" x14ac:dyDescent="0.6">
      <c r="A943"/>
      <c r="B943"/>
      <c r="C943"/>
      <c r="D943"/>
      <c r="E943"/>
      <c r="F943"/>
      <c r="G943"/>
      <c r="H943"/>
      <c r="I943"/>
      <c r="J943"/>
      <c r="K943"/>
      <c r="L943"/>
      <c r="M943"/>
      <c r="N943"/>
      <c r="O943"/>
      <c r="U943"/>
      <c r="V943"/>
      <c r="W943"/>
      <c r="X943"/>
    </row>
    <row r="944" spans="1:24" ht="18" x14ac:dyDescent="0.6">
      <c r="A944"/>
      <c r="B944"/>
      <c r="C944"/>
      <c r="D944"/>
      <c r="E944"/>
      <c r="F944"/>
      <c r="G944"/>
      <c r="H944"/>
      <c r="I944"/>
      <c r="J944"/>
      <c r="K944"/>
      <c r="L944"/>
      <c r="M944"/>
      <c r="N944"/>
      <c r="O944"/>
      <c r="U944"/>
      <c r="V944"/>
      <c r="W944"/>
      <c r="X944"/>
    </row>
    <row r="945" spans="1:24" ht="18" x14ac:dyDescent="0.6">
      <c r="A945"/>
      <c r="B945"/>
      <c r="C945"/>
      <c r="D945"/>
      <c r="E945"/>
      <c r="F945"/>
      <c r="G945"/>
      <c r="H945"/>
      <c r="I945"/>
      <c r="J945"/>
      <c r="K945"/>
      <c r="L945"/>
      <c r="M945"/>
      <c r="N945"/>
      <c r="O945"/>
      <c r="U945"/>
      <c r="V945"/>
      <c r="W945"/>
      <c r="X945"/>
    </row>
    <row r="946" spans="1:24" ht="18" x14ac:dyDescent="0.6">
      <c r="A946"/>
      <c r="B946"/>
      <c r="C946"/>
      <c r="D946"/>
      <c r="E946"/>
      <c r="F946"/>
      <c r="G946"/>
      <c r="H946"/>
      <c r="I946"/>
      <c r="J946"/>
      <c r="K946"/>
      <c r="L946"/>
      <c r="M946"/>
      <c r="N946"/>
      <c r="O946"/>
      <c r="U946"/>
      <c r="V946"/>
      <c r="W946"/>
      <c r="X946"/>
    </row>
    <row r="947" spans="1:24" ht="18" x14ac:dyDescent="0.6">
      <c r="A947"/>
      <c r="B947"/>
      <c r="C947"/>
      <c r="D947"/>
      <c r="E947"/>
      <c r="F947"/>
      <c r="G947"/>
      <c r="H947"/>
      <c r="I947"/>
      <c r="J947"/>
      <c r="K947"/>
      <c r="L947"/>
      <c r="M947"/>
      <c r="N947"/>
      <c r="O947"/>
      <c r="U947"/>
      <c r="V947"/>
      <c r="W947"/>
      <c r="X947"/>
    </row>
    <row r="948" spans="1:24" ht="18" x14ac:dyDescent="0.6">
      <c r="A948"/>
      <c r="B948"/>
      <c r="C948"/>
      <c r="D948"/>
      <c r="E948"/>
      <c r="F948"/>
      <c r="G948"/>
      <c r="H948"/>
      <c r="I948"/>
      <c r="J948"/>
      <c r="K948"/>
      <c r="L948"/>
      <c r="M948"/>
      <c r="N948"/>
      <c r="O948"/>
      <c r="U948"/>
      <c r="V948"/>
      <c r="W948"/>
      <c r="X948"/>
    </row>
    <row r="949" spans="1:24" ht="18" x14ac:dyDescent="0.6">
      <c r="A949"/>
      <c r="B949"/>
      <c r="C949"/>
      <c r="D949"/>
      <c r="E949"/>
      <c r="F949"/>
      <c r="G949"/>
      <c r="H949"/>
      <c r="I949"/>
      <c r="J949"/>
      <c r="K949"/>
      <c r="L949"/>
      <c r="M949"/>
      <c r="N949"/>
      <c r="O949"/>
      <c r="U949"/>
      <c r="V949"/>
      <c r="W949"/>
      <c r="X949"/>
    </row>
    <row r="950" spans="1:24" ht="18" x14ac:dyDescent="0.6">
      <c r="A950"/>
      <c r="B950"/>
      <c r="C950"/>
      <c r="D950"/>
      <c r="E950"/>
      <c r="F950"/>
      <c r="G950"/>
      <c r="H950"/>
      <c r="I950"/>
      <c r="J950"/>
      <c r="K950"/>
      <c r="L950"/>
      <c r="M950"/>
      <c r="N950"/>
      <c r="O950"/>
      <c r="U950"/>
      <c r="V950"/>
      <c r="W950"/>
      <c r="X950"/>
    </row>
    <row r="951" spans="1:24" ht="18" x14ac:dyDescent="0.6">
      <c r="A951"/>
      <c r="B951"/>
      <c r="C951"/>
      <c r="D951"/>
      <c r="E951"/>
      <c r="F951"/>
      <c r="G951"/>
      <c r="H951"/>
      <c r="I951"/>
      <c r="J951"/>
      <c r="K951"/>
      <c r="L951"/>
      <c r="M951"/>
      <c r="N951"/>
      <c r="O951"/>
      <c r="U951"/>
      <c r="V951"/>
      <c r="W951"/>
      <c r="X951"/>
    </row>
    <row r="952" spans="1:24" ht="18" x14ac:dyDescent="0.6">
      <c r="A952"/>
      <c r="B952"/>
      <c r="C952"/>
      <c r="D952"/>
      <c r="E952"/>
      <c r="F952"/>
      <c r="G952"/>
      <c r="H952"/>
      <c r="I952"/>
      <c r="J952"/>
      <c r="K952"/>
      <c r="L952"/>
      <c r="M952"/>
      <c r="N952"/>
      <c r="O952"/>
      <c r="U952"/>
      <c r="V952"/>
      <c r="W952"/>
      <c r="X952"/>
    </row>
    <row r="953" spans="1:24" ht="18" x14ac:dyDescent="0.6">
      <c r="A953"/>
      <c r="B953"/>
      <c r="C953"/>
      <c r="D953"/>
      <c r="E953"/>
      <c r="F953"/>
      <c r="G953"/>
      <c r="H953"/>
      <c r="I953"/>
      <c r="J953"/>
      <c r="K953"/>
      <c r="L953"/>
      <c r="M953"/>
      <c r="N953"/>
      <c r="O953"/>
      <c r="U953"/>
      <c r="V953"/>
      <c r="W953"/>
      <c r="X953"/>
    </row>
    <row r="954" spans="1:24" ht="18" x14ac:dyDescent="0.6">
      <c r="A954"/>
      <c r="B954"/>
      <c r="C954"/>
      <c r="D954"/>
      <c r="E954"/>
      <c r="F954"/>
      <c r="G954"/>
      <c r="H954"/>
      <c r="I954"/>
      <c r="J954"/>
      <c r="K954"/>
      <c r="L954"/>
      <c r="M954"/>
      <c r="N954"/>
      <c r="O954"/>
      <c r="U954"/>
      <c r="V954"/>
      <c r="W954"/>
      <c r="X954"/>
    </row>
    <row r="955" spans="1:24" ht="18" x14ac:dyDescent="0.6">
      <c r="A955"/>
      <c r="B955"/>
      <c r="C955"/>
      <c r="D955"/>
      <c r="E955"/>
      <c r="F955"/>
      <c r="G955"/>
      <c r="H955"/>
      <c r="I955"/>
      <c r="J955"/>
      <c r="K955"/>
      <c r="L955"/>
      <c r="M955"/>
      <c r="N955"/>
      <c r="O955"/>
      <c r="U955"/>
      <c r="V955"/>
      <c r="W955"/>
      <c r="X955"/>
    </row>
    <row r="956" spans="1:24" ht="18" x14ac:dyDescent="0.6">
      <c r="A956"/>
      <c r="B956"/>
      <c r="C956"/>
      <c r="D956"/>
      <c r="E956"/>
      <c r="F956"/>
      <c r="G956"/>
      <c r="H956"/>
      <c r="I956"/>
      <c r="J956"/>
      <c r="K956"/>
      <c r="L956"/>
      <c r="M956"/>
      <c r="N956"/>
      <c r="O956"/>
      <c r="U956"/>
      <c r="V956"/>
      <c r="W956"/>
      <c r="X956"/>
    </row>
    <row r="957" spans="1:24" ht="18" x14ac:dyDescent="0.6">
      <c r="A957"/>
      <c r="B957"/>
      <c r="C957"/>
      <c r="D957"/>
      <c r="E957"/>
      <c r="F957"/>
      <c r="G957"/>
      <c r="H957"/>
      <c r="I957"/>
      <c r="J957"/>
      <c r="K957"/>
      <c r="L957"/>
      <c r="M957"/>
      <c r="N957"/>
      <c r="O957"/>
      <c r="U957"/>
      <c r="V957"/>
      <c r="W957"/>
      <c r="X957"/>
    </row>
    <row r="958" spans="1:24" ht="18" x14ac:dyDescent="0.6">
      <c r="A958"/>
      <c r="B958"/>
      <c r="C958"/>
      <c r="D958"/>
      <c r="E958"/>
      <c r="F958"/>
      <c r="G958"/>
      <c r="H958"/>
      <c r="I958"/>
      <c r="J958"/>
      <c r="K958"/>
      <c r="L958"/>
      <c r="M958"/>
      <c r="N958"/>
      <c r="O958"/>
      <c r="U958"/>
      <c r="V958"/>
      <c r="W958"/>
      <c r="X958"/>
    </row>
    <row r="959" spans="1:24" ht="18" x14ac:dyDescent="0.6">
      <c r="A959"/>
      <c r="B959"/>
      <c r="C959"/>
      <c r="D959"/>
      <c r="E959"/>
      <c r="F959"/>
      <c r="G959"/>
      <c r="H959"/>
      <c r="I959"/>
      <c r="J959"/>
      <c r="K959"/>
      <c r="L959"/>
      <c r="M959"/>
      <c r="N959"/>
      <c r="O959"/>
      <c r="U959"/>
      <c r="V959"/>
      <c r="W959"/>
      <c r="X959"/>
    </row>
    <row r="960" spans="1:24" ht="18" x14ac:dyDescent="0.6">
      <c r="A960"/>
      <c r="B960"/>
      <c r="C960"/>
      <c r="D960"/>
      <c r="E960"/>
      <c r="F960"/>
      <c r="G960"/>
      <c r="H960"/>
      <c r="I960"/>
      <c r="J960"/>
      <c r="K960"/>
      <c r="L960"/>
      <c r="M960"/>
      <c r="N960"/>
      <c r="O960"/>
      <c r="U960"/>
      <c r="V960"/>
      <c r="W960"/>
      <c r="X960"/>
    </row>
    <row r="961" spans="1:24" ht="18" x14ac:dyDescent="0.6">
      <c r="A961"/>
      <c r="B961"/>
      <c r="C961"/>
      <c r="D961"/>
      <c r="E961"/>
      <c r="F961"/>
      <c r="G961"/>
      <c r="H961"/>
      <c r="I961"/>
      <c r="J961"/>
      <c r="K961"/>
      <c r="L961"/>
      <c r="M961"/>
      <c r="N961"/>
      <c r="O961"/>
      <c r="U961"/>
      <c r="V961"/>
      <c r="W961"/>
      <c r="X961"/>
    </row>
    <row r="962" spans="1:24" ht="18" x14ac:dyDescent="0.6">
      <c r="A962"/>
      <c r="B962"/>
      <c r="C962"/>
      <c r="D962"/>
      <c r="E962"/>
      <c r="F962"/>
      <c r="G962"/>
      <c r="H962"/>
      <c r="I962"/>
      <c r="J962"/>
      <c r="K962"/>
      <c r="L962"/>
      <c r="M962"/>
      <c r="N962"/>
      <c r="O962"/>
      <c r="U962"/>
      <c r="V962"/>
      <c r="W962"/>
      <c r="X962"/>
    </row>
    <row r="963" spans="1:24" ht="18" x14ac:dyDescent="0.6">
      <c r="A963"/>
      <c r="B963"/>
      <c r="C963"/>
      <c r="D963"/>
      <c r="E963"/>
      <c r="F963"/>
      <c r="G963"/>
      <c r="H963"/>
      <c r="I963"/>
      <c r="J963"/>
      <c r="K963"/>
      <c r="L963"/>
      <c r="M963"/>
      <c r="N963"/>
      <c r="O963"/>
      <c r="U963"/>
      <c r="V963"/>
      <c r="W963"/>
      <c r="X963"/>
    </row>
    <row r="964" spans="1:24" ht="18" x14ac:dyDescent="0.6">
      <c r="A964"/>
      <c r="B964"/>
      <c r="C964"/>
      <c r="D964"/>
      <c r="E964"/>
      <c r="F964"/>
      <c r="G964"/>
      <c r="H964"/>
      <c r="I964"/>
      <c r="J964"/>
      <c r="K964"/>
      <c r="L964"/>
      <c r="M964"/>
      <c r="N964"/>
      <c r="O964"/>
      <c r="U964"/>
      <c r="V964"/>
      <c r="W964"/>
      <c r="X964"/>
    </row>
    <row r="965" spans="1:24" ht="18" x14ac:dyDescent="0.6">
      <c r="A965"/>
      <c r="B965"/>
      <c r="C965"/>
      <c r="D965"/>
      <c r="E965"/>
      <c r="F965"/>
      <c r="G965"/>
      <c r="H965"/>
      <c r="I965"/>
      <c r="J965"/>
      <c r="K965"/>
      <c r="L965"/>
      <c r="M965"/>
      <c r="N965"/>
      <c r="O965"/>
      <c r="U965"/>
      <c r="V965"/>
      <c r="W965"/>
      <c r="X965"/>
    </row>
    <row r="966" spans="1:24" ht="18" x14ac:dyDescent="0.6">
      <c r="A966"/>
      <c r="B966"/>
      <c r="C966"/>
      <c r="D966"/>
      <c r="E966"/>
      <c r="F966"/>
      <c r="G966"/>
      <c r="H966"/>
      <c r="I966"/>
      <c r="J966"/>
      <c r="K966"/>
      <c r="L966"/>
      <c r="M966"/>
      <c r="N966"/>
      <c r="O966"/>
      <c r="U966"/>
      <c r="V966"/>
      <c r="W966"/>
      <c r="X966"/>
    </row>
    <row r="967" spans="1:24" ht="18" x14ac:dyDescent="0.6">
      <c r="A967"/>
      <c r="B967"/>
      <c r="C967"/>
      <c r="D967"/>
      <c r="E967"/>
      <c r="F967"/>
      <c r="G967"/>
      <c r="H967"/>
      <c r="I967"/>
      <c r="J967"/>
      <c r="K967"/>
      <c r="L967"/>
      <c r="M967"/>
      <c r="N967"/>
      <c r="O967"/>
      <c r="U967"/>
      <c r="V967"/>
      <c r="W967"/>
      <c r="X967"/>
    </row>
    <row r="968" spans="1:24" ht="18" x14ac:dyDescent="0.6">
      <c r="A968"/>
      <c r="B968"/>
      <c r="C968"/>
      <c r="D968"/>
      <c r="E968"/>
      <c r="F968"/>
      <c r="G968"/>
      <c r="H968"/>
      <c r="I968"/>
      <c r="J968"/>
      <c r="K968"/>
      <c r="L968"/>
      <c r="M968"/>
      <c r="N968"/>
      <c r="O968"/>
      <c r="U968"/>
      <c r="V968"/>
      <c r="W968"/>
      <c r="X968"/>
    </row>
    <row r="969" spans="1:24" ht="18" x14ac:dyDescent="0.6">
      <c r="A969"/>
      <c r="B969"/>
      <c r="C969"/>
      <c r="D969"/>
      <c r="E969"/>
      <c r="F969"/>
      <c r="G969"/>
      <c r="H969"/>
      <c r="I969"/>
      <c r="J969"/>
      <c r="K969"/>
      <c r="L969"/>
      <c r="M969"/>
      <c r="N969"/>
      <c r="O969"/>
      <c r="U969"/>
      <c r="V969"/>
      <c r="W969"/>
      <c r="X969"/>
    </row>
    <row r="970" spans="1:24" ht="18" x14ac:dyDescent="0.6">
      <c r="A970"/>
      <c r="B970"/>
      <c r="C970"/>
      <c r="D970"/>
      <c r="E970"/>
      <c r="F970"/>
      <c r="G970"/>
      <c r="H970"/>
      <c r="I970"/>
      <c r="J970"/>
      <c r="K970"/>
      <c r="L970"/>
      <c r="M970"/>
      <c r="N970"/>
      <c r="O970"/>
      <c r="U970"/>
      <c r="V970"/>
      <c r="W970"/>
      <c r="X970"/>
    </row>
    <row r="971" spans="1:24" ht="18" x14ac:dyDescent="0.6">
      <c r="A971"/>
      <c r="B971"/>
      <c r="C971"/>
      <c r="D971"/>
      <c r="E971"/>
      <c r="F971"/>
      <c r="G971"/>
      <c r="H971"/>
      <c r="I971"/>
      <c r="J971"/>
      <c r="K971"/>
      <c r="L971"/>
      <c r="M971"/>
      <c r="N971"/>
      <c r="O971"/>
      <c r="U971"/>
      <c r="V971"/>
      <c r="W971"/>
      <c r="X971"/>
    </row>
    <row r="972" spans="1:24" ht="18" x14ac:dyDescent="0.6">
      <c r="A972"/>
      <c r="B972"/>
      <c r="C972"/>
      <c r="D972"/>
      <c r="E972"/>
      <c r="F972"/>
      <c r="G972"/>
      <c r="H972"/>
      <c r="I972"/>
      <c r="J972"/>
      <c r="K972"/>
      <c r="L972"/>
      <c r="M972"/>
      <c r="N972"/>
      <c r="O972"/>
      <c r="U972"/>
      <c r="V972"/>
      <c r="W972"/>
      <c r="X972"/>
    </row>
    <row r="973" spans="1:24" ht="18" x14ac:dyDescent="0.6">
      <c r="A973"/>
      <c r="B973"/>
      <c r="C973"/>
      <c r="D973"/>
      <c r="E973"/>
      <c r="F973"/>
      <c r="G973"/>
      <c r="H973"/>
      <c r="I973"/>
      <c r="J973"/>
      <c r="K973"/>
      <c r="L973"/>
      <c r="M973"/>
      <c r="N973"/>
      <c r="O973"/>
      <c r="U973"/>
      <c r="V973"/>
      <c r="W973"/>
      <c r="X973"/>
    </row>
    <row r="974" spans="1:24" ht="18" x14ac:dyDescent="0.6">
      <c r="A974"/>
      <c r="B974"/>
      <c r="C974"/>
      <c r="D974"/>
      <c r="E974"/>
      <c r="F974"/>
      <c r="G974"/>
      <c r="H974"/>
      <c r="I974"/>
      <c r="J974"/>
      <c r="K974"/>
      <c r="L974"/>
      <c r="M974"/>
      <c r="N974"/>
      <c r="O974"/>
      <c r="U974"/>
      <c r="V974"/>
      <c r="W974"/>
      <c r="X974"/>
    </row>
    <row r="975" spans="1:24" ht="18" x14ac:dyDescent="0.6">
      <c r="A975"/>
      <c r="B975"/>
      <c r="C975"/>
      <c r="D975"/>
      <c r="E975"/>
      <c r="F975"/>
      <c r="G975"/>
      <c r="H975"/>
      <c r="I975"/>
      <c r="J975"/>
      <c r="K975"/>
      <c r="L975"/>
      <c r="M975"/>
      <c r="N975"/>
      <c r="O975"/>
      <c r="U975"/>
      <c r="V975"/>
      <c r="W975"/>
      <c r="X975"/>
    </row>
    <row r="976" spans="1:24" ht="18" x14ac:dyDescent="0.6">
      <c r="A976"/>
      <c r="B976"/>
      <c r="C976"/>
      <c r="D976"/>
      <c r="E976"/>
      <c r="F976"/>
      <c r="G976"/>
      <c r="H976"/>
      <c r="I976"/>
      <c r="J976"/>
      <c r="K976"/>
      <c r="L976"/>
      <c r="M976"/>
      <c r="N976"/>
      <c r="O976"/>
      <c r="U976"/>
      <c r="V976"/>
      <c r="W976"/>
      <c r="X976"/>
    </row>
    <row r="977" spans="1:24" ht="18" x14ac:dyDescent="0.6">
      <c r="A977"/>
      <c r="B977"/>
      <c r="C977"/>
      <c r="D977"/>
      <c r="E977"/>
      <c r="F977"/>
      <c r="G977"/>
      <c r="H977"/>
      <c r="I977"/>
      <c r="J977"/>
      <c r="K977"/>
      <c r="L977"/>
      <c r="M977"/>
      <c r="N977"/>
      <c r="O977"/>
      <c r="U977"/>
      <c r="V977"/>
      <c r="W977"/>
      <c r="X977"/>
    </row>
    <row r="978" spans="1:24" ht="18" x14ac:dyDescent="0.6">
      <c r="A978"/>
      <c r="B978"/>
      <c r="C978"/>
      <c r="D978"/>
      <c r="E978"/>
      <c r="F978"/>
      <c r="G978"/>
      <c r="H978"/>
      <c r="I978"/>
      <c r="J978"/>
      <c r="K978"/>
      <c r="L978"/>
      <c r="M978"/>
      <c r="N978"/>
      <c r="O978"/>
      <c r="U978"/>
      <c r="V978"/>
      <c r="W978"/>
      <c r="X978"/>
    </row>
    <row r="979" spans="1:24" ht="18" x14ac:dyDescent="0.6">
      <c r="A979"/>
      <c r="B979"/>
      <c r="C979"/>
      <c r="D979"/>
      <c r="E979"/>
      <c r="F979"/>
      <c r="G979"/>
      <c r="H979"/>
      <c r="I979"/>
      <c r="J979"/>
      <c r="K979"/>
      <c r="L979"/>
      <c r="M979"/>
      <c r="N979"/>
      <c r="O979"/>
      <c r="U979"/>
      <c r="V979"/>
      <c r="W979"/>
      <c r="X979"/>
    </row>
    <row r="980" spans="1:24" ht="18" x14ac:dyDescent="0.6">
      <c r="A980"/>
      <c r="B980"/>
      <c r="C980"/>
      <c r="D980"/>
      <c r="E980"/>
      <c r="F980"/>
      <c r="G980"/>
      <c r="H980"/>
      <c r="I980"/>
      <c r="J980"/>
      <c r="K980"/>
      <c r="L980"/>
      <c r="M980"/>
      <c r="N980"/>
      <c r="O980"/>
      <c r="U980"/>
      <c r="V980"/>
      <c r="W980"/>
      <c r="X980"/>
    </row>
    <row r="981" spans="1:24" ht="18" x14ac:dyDescent="0.6">
      <c r="A981"/>
      <c r="B981"/>
      <c r="C981"/>
      <c r="D981"/>
      <c r="E981"/>
      <c r="F981"/>
      <c r="G981"/>
      <c r="H981"/>
      <c r="I981"/>
      <c r="J981"/>
      <c r="K981"/>
      <c r="L981"/>
      <c r="M981"/>
      <c r="N981"/>
      <c r="O981"/>
      <c r="U981"/>
      <c r="V981"/>
      <c r="W981"/>
      <c r="X981"/>
    </row>
    <row r="982" spans="1:24" ht="18" x14ac:dyDescent="0.6">
      <c r="A982"/>
      <c r="B982"/>
      <c r="C982"/>
      <c r="D982"/>
      <c r="E982"/>
      <c r="F982"/>
      <c r="G982"/>
      <c r="H982"/>
      <c r="I982"/>
      <c r="J982"/>
      <c r="K982"/>
      <c r="L982"/>
      <c r="M982"/>
      <c r="N982"/>
      <c r="O982"/>
      <c r="U982"/>
      <c r="V982"/>
      <c r="W982"/>
      <c r="X982"/>
    </row>
    <row r="983" spans="1:24" ht="18" x14ac:dyDescent="0.6">
      <c r="A983"/>
      <c r="B983"/>
      <c r="C983"/>
      <c r="D983"/>
      <c r="E983"/>
      <c r="F983"/>
      <c r="G983"/>
      <c r="H983"/>
      <c r="I983"/>
      <c r="J983"/>
      <c r="K983"/>
      <c r="L983"/>
      <c r="M983"/>
      <c r="N983"/>
      <c r="O983"/>
      <c r="U983"/>
      <c r="V983"/>
      <c r="W983"/>
      <c r="X983"/>
    </row>
    <row r="984" spans="1:24" ht="18" x14ac:dyDescent="0.6">
      <c r="A984"/>
      <c r="B984"/>
      <c r="C984"/>
      <c r="D984"/>
      <c r="E984"/>
      <c r="F984"/>
      <c r="G984"/>
      <c r="H984"/>
      <c r="I984"/>
      <c r="J984"/>
      <c r="K984"/>
      <c r="L984"/>
      <c r="M984"/>
      <c r="N984"/>
      <c r="O984"/>
      <c r="U984"/>
      <c r="V984"/>
      <c r="W984"/>
      <c r="X984"/>
    </row>
    <row r="985" spans="1:24" ht="18" x14ac:dyDescent="0.6">
      <c r="A985"/>
      <c r="B985"/>
      <c r="C985"/>
      <c r="D985"/>
      <c r="E985"/>
      <c r="F985"/>
      <c r="G985"/>
      <c r="H985"/>
      <c r="I985"/>
      <c r="J985"/>
      <c r="K985"/>
      <c r="L985"/>
      <c r="M985"/>
      <c r="N985"/>
      <c r="O985"/>
      <c r="U985"/>
      <c r="V985"/>
      <c r="W985"/>
      <c r="X985"/>
    </row>
    <row r="986" spans="1:24" ht="18" x14ac:dyDescent="0.6">
      <c r="A986"/>
      <c r="B986"/>
      <c r="C986"/>
      <c r="D986"/>
      <c r="E986"/>
      <c r="F986"/>
      <c r="G986"/>
      <c r="H986"/>
      <c r="I986"/>
      <c r="J986"/>
      <c r="K986"/>
      <c r="L986"/>
      <c r="M986"/>
      <c r="N986"/>
      <c r="O986"/>
      <c r="U986"/>
      <c r="V986"/>
      <c r="W986"/>
      <c r="X986"/>
    </row>
    <row r="987" spans="1:24" ht="18" x14ac:dyDescent="0.6">
      <c r="A987"/>
      <c r="B987"/>
      <c r="C987"/>
      <c r="D987"/>
      <c r="E987"/>
      <c r="F987"/>
      <c r="G987"/>
      <c r="H987"/>
      <c r="I987"/>
      <c r="J987"/>
      <c r="K987"/>
      <c r="L987"/>
      <c r="M987"/>
      <c r="N987"/>
      <c r="O987"/>
      <c r="U987"/>
      <c r="V987"/>
      <c r="W987"/>
      <c r="X987"/>
    </row>
    <row r="988" spans="1:24" ht="18" x14ac:dyDescent="0.6">
      <c r="A988"/>
      <c r="B988"/>
      <c r="C988"/>
      <c r="D988"/>
      <c r="E988"/>
      <c r="F988"/>
      <c r="G988"/>
      <c r="H988"/>
      <c r="I988"/>
      <c r="J988"/>
      <c r="K988"/>
      <c r="L988"/>
      <c r="M988"/>
      <c r="N988"/>
      <c r="O988"/>
      <c r="U988"/>
      <c r="V988"/>
      <c r="W988"/>
      <c r="X988"/>
    </row>
    <row r="989" spans="1:24" ht="18" x14ac:dyDescent="0.6">
      <c r="A989"/>
      <c r="B989"/>
      <c r="C989"/>
      <c r="D989"/>
      <c r="E989"/>
      <c r="F989"/>
      <c r="G989"/>
      <c r="H989"/>
      <c r="I989"/>
      <c r="J989"/>
      <c r="K989"/>
      <c r="L989"/>
      <c r="M989"/>
      <c r="N989"/>
      <c r="O989"/>
      <c r="U989"/>
      <c r="V989"/>
      <c r="W989"/>
      <c r="X989"/>
    </row>
    <row r="990" spans="1:24" ht="18" x14ac:dyDescent="0.6">
      <c r="A990"/>
      <c r="B990"/>
      <c r="C990"/>
      <c r="D990"/>
      <c r="E990"/>
      <c r="F990"/>
      <c r="G990"/>
      <c r="H990"/>
      <c r="I990"/>
      <c r="J990"/>
      <c r="K990"/>
      <c r="L990"/>
      <c r="M990"/>
      <c r="N990"/>
      <c r="O990"/>
      <c r="U990"/>
      <c r="V990"/>
      <c r="W990"/>
      <c r="X990"/>
    </row>
    <row r="991" spans="1:24" ht="18" x14ac:dyDescent="0.6">
      <c r="A991"/>
      <c r="B991"/>
      <c r="C991"/>
      <c r="D991"/>
      <c r="E991"/>
      <c r="F991"/>
      <c r="G991"/>
      <c r="H991"/>
      <c r="I991"/>
      <c r="J991"/>
      <c r="K991"/>
      <c r="L991"/>
      <c r="M991"/>
      <c r="N991"/>
      <c r="O991"/>
      <c r="U991"/>
      <c r="V991"/>
      <c r="W991"/>
      <c r="X991"/>
    </row>
    <row r="992" spans="1:24" ht="18" x14ac:dyDescent="0.6">
      <c r="A992"/>
      <c r="B992"/>
      <c r="C992"/>
      <c r="D992"/>
      <c r="E992"/>
      <c r="F992"/>
      <c r="G992"/>
      <c r="H992"/>
      <c r="I992"/>
      <c r="J992"/>
      <c r="K992"/>
      <c r="L992"/>
      <c r="M992"/>
      <c r="N992"/>
      <c r="O992"/>
      <c r="U992"/>
      <c r="V992"/>
      <c r="W992"/>
      <c r="X992"/>
    </row>
    <row r="993" spans="1:24" ht="18" x14ac:dyDescent="0.6">
      <c r="A993"/>
      <c r="B993"/>
      <c r="C993"/>
      <c r="D993"/>
      <c r="E993"/>
      <c r="F993"/>
      <c r="G993"/>
      <c r="H993"/>
      <c r="I993"/>
      <c r="J993"/>
      <c r="K993"/>
      <c r="L993"/>
      <c r="M993"/>
      <c r="N993"/>
      <c r="O993"/>
      <c r="U993"/>
      <c r="V993"/>
      <c r="W993"/>
      <c r="X993"/>
    </row>
    <row r="994" spans="1:24" ht="18" x14ac:dyDescent="0.6">
      <c r="A994"/>
      <c r="B994"/>
      <c r="C994"/>
      <c r="D994"/>
      <c r="E994"/>
      <c r="F994"/>
      <c r="G994"/>
      <c r="H994"/>
      <c r="I994"/>
      <c r="J994"/>
      <c r="K994"/>
      <c r="L994"/>
      <c r="M994"/>
      <c r="N994"/>
      <c r="O994"/>
      <c r="U994"/>
      <c r="V994"/>
      <c r="W994"/>
      <c r="X994"/>
    </row>
    <row r="995" spans="1:24" ht="18" x14ac:dyDescent="0.6">
      <c r="A995"/>
      <c r="B995"/>
      <c r="C995"/>
      <c r="D995"/>
      <c r="E995"/>
      <c r="F995"/>
      <c r="G995"/>
      <c r="H995"/>
      <c r="I995"/>
      <c r="J995"/>
      <c r="K995"/>
      <c r="L995"/>
      <c r="M995"/>
      <c r="N995"/>
      <c r="O995"/>
      <c r="U995"/>
      <c r="V995"/>
      <c r="W995"/>
      <c r="X995"/>
    </row>
    <row r="996" spans="1:24" ht="18" x14ac:dyDescent="0.6">
      <c r="A996"/>
      <c r="B996"/>
      <c r="C996"/>
      <c r="D996"/>
      <c r="E996"/>
      <c r="F996"/>
      <c r="G996"/>
      <c r="H996"/>
      <c r="I996"/>
      <c r="J996"/>
      <c r="K996"/>
      <c r="L996"/>
      <c r="M996"/>
      <c r="N996"/>
      <c r="O996"/>
      <c r="U996"/>
      <c r="V996"/>
      <c r="W996"/>
      <c r="X996"/>
    </row>
    <row r="997" spans="1:24" ht="18" x14ac:dyDescent="0.6">
      <c r="A997"/>
      <c r="B997"/>
      <c r="C997"/>
      <c r="D997"/>
      <c r="E997"/>
      <c r="F997"/>
      <c r="G997"/>
      <c r="H997"/>
      <c r="I997"/>
      <c r="J997"/>
      <c r="K997"/>
      <c r="L997"/>
      <c r="M997"/>
      <c r="N997"/>
      <c r="O997"/>
      <c r="U997"/>
      <c r="V997"/>
      <c r="W997"/>
      <c r="X997"/>
    </row>
    <row r="998" spans="1:24" ht="18" x14ac:dyDescent="0.6">
      <c r="A998"/>
      <c r="B998"/>
      <c r="C998"/>
      <c r="D998"/>
      <c r="E998"/>
      <c r="F998"/>
      <c r="G998"/>
      <c r="H998"/>
      <c r="I998"/>
      <c r="J998"/>
      <c r="K998"/>
      <c r="L998"/>
      <c r="M998"/>
      <c r="N998"/>
      <c r="O998"/>
      <c r="U998"/>
      <c r="V998"/>
      <c r="W998"/>
      <c r="X998"/>
    </row>
    <row r="999" spans="1:24" ht="18" x14ac:dyDescent="0.6">
      <c r="A999"/>
      <c r="B999"/>
      <c r="C999"/>
      <c r="D999"/>
      <c r="E999"/>
      <c r="F999"/>
      <c r="G999"/>
      <c r="H999"/>
      <c r="I999"/>
      <c r="J999"/>
      <c r="K999"/>
      <c r="L999"/>
      <c r="M999"/>
      <c r="N999"/>
      <c r="O999"/>
      <c r="U999"/>
      <c r="V999"/>
      <c r="W999"/>
      <c r="X999"/>
    </row>
    <row r="1000" spans="1:24" ht="18" x14ac:dyDescent="0.6">
      <c r="A1000"/>
      <c r="B1000"/>
      <c r="C1000"/>
      <c r="D1000"/>
      <c r="E1000"/>
      <c r="F1000"/>
      <c r="G1000"/>
      <c r="H1000"/>
      <c r="I1000"/>
      <c r="J1000"/>
      <c r="K1000"/>
      <c r="L1000"/>
      <c r="M1000"/>
      <c r="N1000"/>
      <c r="O1000"/>
      <c r="U1000"/>
      <c r="V1000"/>
      <c r="W1000"/>
      <c r="X1000"/>
    </row>
    <row r="1001" spans="1:24" ht="18" x14ac:dyDescent="0.6">
      <c r="A1001"/>
      <c r="B1001"/>
      <c r="C1001"/>
      <c r="D1001"/>
      <c r="E1001"/>
      <c r="F1001"/>
      <c r="G1001"/>
      <c r="H1001"/>
      <c r="I1001"/>
      <c r="J1001"/>
      <c r="K1001"/>
      <c r="L1001"/>
      <c r="M1001"/>
      <c r="N1001"/>
      <c r="O1001"/>
      <c r="U1001"/>
      <c r="V1001"/>
      <c r="W1001"/>
      <c r="X1001"/>
    </row>
    <row r="1002" spans="1:24" ht="18" x14ac:dyDescent="0.6">
      <c r="A1002"/>
      <c r="B1002"/>
      <c r="C1002"/>
      <c r="D1002"/>
      <c r="E1002"/>
      <c r="F1002"/>
      <c r="G1002"/>
      <c r="H1002"/>
      <c r="I1002"/>
      <c r="J1002"/>
      <c r="K1002"/>
      <c r="L1002"/>
      <c r="M1002"/>
      <c r="N1002"/>
      <c r="O1002"/>
      <c r="U1002"/>
      <c r="V1002"/>
      <c r="W1002"/>
      <c r="X1002"/>
    </row>
    <row r="1003" spans="1:24" ht="18" x14ac:dyDescent="0.6">
      <c r="A1003"/>
      <c r="B1003"/>
      <c r="C1003"/>
      <c r="D1003"/>
      <c r="E1003"/>
      <c r="F1003"/>
      <c r="G1003"/>
      <c r="H1003"/>
      <c r="I1003"/>
      <c r="J1003"/>
      <c r="K1003"/>
      <c r="L1003"/>
      <c r="M1003"/>
      <c r="N1003"/>
      <c r="O1003"/>
      <c r="U1003"/>
      <c r="V1003"/>
      <c r="W1003"/>
      <c r="X1003"/>
    </row>
    <row r="1004" spans="1:24" ht="18" x14ac:dyDescent="0.6">
      <c r="A1004"/>
      <c r="B1004"/>
      <c r="C1004"/>
      <c r="D1004"/>
      <c r="E1004"/>
      <c r="F1004"/>
      <c r="G1004"/>
      <c r="H1004"/>
      <c r="I1004"/>
      <c r="J1004"/>
      <c r="K1004"/>
      <c r="L1004"/>
      <c r="M1004"/>
      <c r="N1004"/>
      <c r="O1004"/>
      <c r="U1004"/>
      <c r="V1004"/>
      <c r="W1004"/>
      <c r="X1004"/>
    </row>
    <row r="1005" spans="1:24" ht="18" x14ac:dyDescent="0.6">
      <c r="A1005"/>
      <c r="B1005"/>
      <c r="C1005"/>
      <c r="D1005"/>
      <c r="E1005"/>
      <c r="F1005"/>
      <c r="G1005"/>
      <c r="H1005"/>
      <c r="I1005"/>
      <c r="J1005"/>
      <c r="K1005"/>
      <c r="L1005"/>
      <c r="M1005"/>
      <c r="N1005"/>
      <c r="O1005"/>
      <c r="U1005"/>
      <c r="V1005"/>
      <c r="W1005"/>
      <c r="X1005"/>
    </row>
    <row r="1006" spans="1:24" ht="18" x14ac:dyDescent="0.6">
      <c r="A1006"/>
      <c r="B1006"/>
      <c r="C1006"/>
      <c r="D1006"/>
      <c r="E1006"/>
      <c r="F1006"/>
      <c r="G1006"/>
      <c r="H1006"/>
      <c r="I1006"/>
      <c r="J1006"/>
      <c r="K1006"/>
      <c r="L1006"/>
      <c r="M1006"/>
      <c r="N1006"/>
      <c r="O1006"/>
      <c r="U1006"/>
      <c r="V1006"/>
      <c r="W1006"/>
      <c r="X1006"/>
    </row>
    <row r="1007" spans="1:24" ht="18" x14ac:dyDescent="0.6">
      <c r="A1007"/>
      <c r="B1007"/>
      <c r="C1007"/>
      <c r="D1007"/>
      <c r="E1007"/>
      <c r="F1007"/>
      <c r="G1007"/>
      <c r="H1007"/>
      <c r="I1007"/>
      <c r="J1007"/>
      <c r="K1007"/>
      <c r="L1007"/>
      <c r="M1007"/>
      <c r="N1007"/>
      <c r="O1007"/>
      <c r="U1007"/>
      <c r="V1007"/>
      <c r="W1007"/>
      <c r="X1007"/>
    </row>
    <row r="1008" spans="1:24" ht="18" x14ac:dyDescent="0.6">
      <c r="A1008"/>
      <c r="B1008"/>
      <c r="C1008"/>
      <c r="D1008"/>
      <c r="E1008"/>
      <c r="F1008"/>
      <c r="G1008"/>
      <c r="H1008"/>
      <c r="I1008"/>
      <c r="J1008"/>
      <c r="K1008"/>
      <c r="L1008"/>
      <c r="M1008"/>
      <c r="N1008"/>
      <c r="O1008"/>
      <c r="U1008"/>
      <c r="V1008"/>
      <c r="W1008"/>
      <c r="X1008"/>
    </row>
    <row r="1009" spans="1:24" ht="18" x14ac:dyDescent="0.6">
      <c r="A1009"/>
      <c r="B1009"/>
      <c r="C1009"/>
      <c r="D1009"/>
      <c r="E1009"/>
      <c r="F1009"/>
      <c r="G1009"/>
      <c r="H1009"/>
      <c r="I1009"/>
      <c r="J1009"/>
      <c r="K1009"/>
      <c r="L1009"/>
      <c r="M1009"/>
      <c r="N1009"/>
      <c r="O1009"/>
      <c r="U1009"/>
      <c r="V1009"/>
      <c r="W1009"/>
      <c r="X1009"/>
    </row>
    <row r="1010" spans="1:24" ht="18" x14ac:dyDescent="0.6">
      <c r="A1010"/>
      <c r="B1010"/>
      <c r="C1010"/>
      <c r="D1010"/>
      <c r="E1010"/>
      <c r="F1010"/>
      <c r="G1010"/>
      <c r="H1010"/>
      <c r="I1010"/>
      <c r="J1010"/>
      <c r="K1010"/>
      <c r="L1010"/>
      <c r="M1010"/>
      <c r="N1010"/>
      <c r="O1010"/>
      <c r="U1010"/>
      <c r="V1010"/>
      <c r="W1010"/>
      <c r="X1010"/>
    </row>
    <row r="1011" spans="1:24" ht="18" x14ac:dyDescent="0.6">
      <c r="A1011"/>
      <c r="B1011"/>
      <c r="C1011"/>
      <c r="D1011"/>
      <c r="E1011"/>
      <c r="F1011"/>
      <c r="G1011"/>
      <c r="H1011"/>
      <c r="I1011"/>
      <c r="J1011"/>
      <c r="K1011"/>
      <c r="L1011"/>
      <c r="M1011"/>
      <c r="N1011"/>
      <c r="O1011"/>
      <c r="U1011"/>
      <c r="V1011"/>
      <c r="W1011"/>
      <c r="X1011"/>
    </row>
    <row r="1012" spans="1:24" ht="18" x14ac:dyDescent="0.6">
      <c r="A1012"/>
      <c r="B1012"/>
      <c r="C1012"/>
      <c r="D1012"/>
      <c r="E1012"/>
      <c r="F1012"/>
      <c r="G1012"/>
      <c r="H1012"/>
      <c r="I1012"/>
      <c r="J1012"/>
      <c r="K1012"/>
      <c r="L1012"/>
      <c r="M1012"/>
      <c r="N1012"/>
      <c r="O1012"/>
      <c r="U1012"/>
      <c r="V1012"/>
      <c r="W1012"/>
      <c r="X1012"/>
    </row>
    <row r="1013" spans="1:24" ht="18" x14ac:dyDescent="0.6">
      <c r="A1013"/>
      <c r="B1013"/>
      <c r="C1013"/>
      <c r="D1013"/>
      <c r="E1013"/>
      <c r="F1013"/>
      <c r="G1013"/>
      <c r="H1013"/>
      <c r="I1013"/>
      <c r="J1013"/>
      <c r="K1013"/>
      <c r="L1013"/>
      <c r="M1013"/>
      <c r="N1013"/>
      <c r="O1013"/>
      <c r="U1013"/>
      <c r="V1013"/>
      <c r="W1013"/>
      <c r="X1013"/>
    </row>
    <row r="1014" spans="1:24" ht="18" x14ac:dyDescent="0.6">
      <c r="A1014"/>
      <c r="B1014"/>
      <c r="C1014"/>
      <c r="D1014"/>
      <c r="E1014"/>
      <c r="F1014"/>
      <c r="G1014"/>
      <c r="H1014"/>
      <c r="I1014"/>
      <c r="J1014"/>
      <c r="K1014"/>
      <c r="L1014"/>
      <c r="M1014"/>
      <c r="N1014"/>
      <c r="O1014"/>
      <c r="U1014"/>
      <c r="V1014"/>
      <c r="W1014"/>
      <c r="X1014"/>
    </row>
    <row r="1015" spans="1:24" ht="18" x14ac:dyDescent="0.6">
      <c r="A1015"/>
      <c r="B1015"/>
      <c r="C1015"/>
      <c r="D1015"/>
      <c r="E1015"/>
      <c r="F1015"/>
      <c r="G1015"/>
      <c r="H1015"/>
      <c r="I1015"/>
      <c r="J1015"/>
      <c r="K1015"/>
      <c r="L1015"/>
      <c r="M1015"/>
      <c r="N1015"/>
      <c r="O1015"/>
      <c r="U1015"/>
      <c r="V1015"/>
      <c r="W1015"/>
      <c r="X1015"/>
    </row>
    <row r="1016" spans="1:24" ht="18" x14ac:dyDescent="0.6">
      <c r="A1016"/>
      <c r="B1016"/>
      <c r="C1016"/>
      <c r="D1016"/>
      <c r="E1016"/>
      <c r="F1016"/>
      <c r="G1016"/>
      <c r="H1016"/>
      <c r="I1016"/>
      <c r="J1016"/>
      <c r="K1016"/>
      <c r="L1016"/>
      <c r="M1016"/>
      <c r="N1016"/>
      <c r="O1016"/>
      <c r="U1016"/>
      <c r="V1016"/>
      <c r="W1016"/>
      <c r="X1016"/>
    </row>
    <row r="1017" spans="1:24" ht="18" x14ac:dyDescent="0.6">
      <c r="A1017"/>
      <c r="B1017"/>
      <c r="C1017"/>
      <c r="D1017"/>
      <c r="E1017"/>
      <c r="F1017"/>
      <c r="G1017"/>
      <c r="H1017"/>
      <c r="I1017"/>
      <c r="J1017"/>
      <c r="K1017"/>
      <c r="L1017"/>
      <c r="M1017"/>
      <c r="N1017"/>
      <c r="O1017"/>
      <c r="U1017"/>
      <c r="V1017"/>
      <c r="W1017"/>
      <c r="X1017"/>
    </row>
    <row r="1018" spans="1:24" ht="18" x14ac:dyDescent="0.6">
      <c r="A1018"/>
      <c r="B1018"/>
      <c r="C1018"/>
      <c r="D1018"/>
      <c r="E1018"/>
      <c r="F1018"/>
      <c r="G1018"/>
      <c r="H1018"/>
      <c r="I1018"/>
      <c r="J1018"/>
      <c r="K1018"/>
      <c r="L1018"/>
      <c r="M1018"/>
      <c r="N1018"/>
      <c r="O1018"/>
      <c r="U1018"/>
      <c r="V1018"/>
      <c r="W1018"/>
      <c r="X1018"/>
    </row>
    <row r="1019" spans="1:24" ht="18" x14ac:dyDescent="0.6">
      <c r="A1019"/>
      <c r="B1019"/>
      <c r="C1019"/>
      <c r="D1019"/>
      <c r="E1019"/>
      <c r="F1019"/>
      <c r="G1019"/>
      <c r="H1019"/>
      <c r="I1019"/>
      <c r="J1019"/>
      <c r="K1019"/>
      <c r="L1019"/>
      <c r="M1019"/>
      <c r="N1019"/>
      <c r="O1019"/>
      <c r="U1019"/>
      <c r="V1019"/>
      <c r="W1019"/>
      <c r="X1019"/>
    </row>
    <row r="1020" spans="1:24" ht="18" x14ac:dyDescent="0.6">
      <c r="A1020"/>
      <c r="B1020"/>
      <c r="C1020"/>
      <c r="D1020"/>
      <c r="E1020"/>
      <c r="F1020"/>
      <c r="G1020"/>
      <c r="H1020"/>
      <c r="I1020"/>
      <c r="J1020"/>
      <c r="K1020"/>
      <c r="L1020"/>
      <c r="M1020"/>
      <c r="N1020"/>
      <c r="O1020"/>
      <c r="U1020"/>
      <c r="V1020"/>
      <c r="W1020"/>
      <c r="X1020"/>
    </row>
    <row r="1021" spans="1:24" ht="18" x14ac:dyDescent="0.6">
      <c r="A1021"/>
      <c r="B1021"/>
      <c r="C1021"/>
      <c r="D1021"/>
      <c r="E1021"/>
      <c r="F1021"/>
      <c r="G1021"/>
      <c r="H1021"/>
      <c r="I1021"/>
      <c r="J1021"/>
      <c r="K1021"/>
      <c r="L1021"/>
      <c r="M1021"/>
      <c r="N1021"/>
      <c r="O1021"/>
      <c r="U1021"/>
      <c r="V1021"/>
      <c r="W1021"/>
      <c r="X1021"/>
    </row>
    <row r="1022" spans="1:24" ht="18" x14ac:dyDescent="0.6">
      <c r="A1022"/>
      <c r="B1022"/>
      <c r="C1022"/>
      <c r="D1022"/>
      <c r="E1022"/>
      <c r="F1022"/>
      <c r="G1022"/>
      <c r="H1022"/>
      <c r="I1022"/>
      <c r="J1022"/>
      <c r="K1022"/>
      <c r="L1022"/>
      <c r="M1022"/>
      <c r="N1022"/>
      <c r="O1022"/>
      <c r="U1022"/>
      <c r="V1022"/>
      <c r="W1022"/>
      <c r="X1022"/>
    </row>
    <row r="1023" spans="1:24" ht="18" x14ac:dyDescent="0.6">
      <c r="A1023"/>
      <c r="B1023"/>
      <c r="C1023"/>
      <c r="D1023"/>
      <c r="E1023"/>
      <c r="F1023"/>
      <c r="G1023"/>
      <c r="H1023"/>
      <c r="I1023"/>
      <c r="J1023"/>
      <c r="K1023"/>
      <c r="L1023"/>
      <c r="M1023"/>
      <c r="N1023"/>
      <c r="O1023"/>
      <c r="U1023"/>
      <c r="V1023"/>
      <c r="W1023"/>
      <c r="X1023"/>
    </row>
    <row r="1024" spans="1:24" ht="18" x14ac:dyDescent="0.6">
      <c r="A1024"/>
      <c r="B1024"/>
      <c r="C1024"/>
      <c r="D1024"/>
      <c r="E1024"/>
      <c r="F1024"/>
      <c r="G1024"/>
      <c r="H1024"/>
      <c r="I1024"/>
      <c r="J1024"/>
      <c r="K1024"/>
      <c r="L1024"/>
      <c r="M1024"/>
      <c r="N1024"/>
      <c r="O1024"/>
      <c r="U1024"/>
      <c r="V1024"/>
      <c r="W1024"/>
      <c r="X1024"/>
    </row>
    <row r="1025" spans="1:24" ht="18" x14ac:dyDescent="0.6">
      <c r="A1025"/>
      <c r="B1025"/>
      <c r="C1025"/>
      <c r="D1025"/>
      <c r="E1025"/>
      <c r="F1025"/>
      <c r="G1025"/>
      <c r="H1025"/>
      <c r="I1025"/>
      <c r="J1025"/>
      <c r="K1025"/>
      <c r="L1025"/>
      <c r="M1025"/>
      <c r="N1025"/>
      <c r="O1025"/>
      <c r="U1025"/>
      <c r="V1025"/>
      <c r="W1025"/>
      <c r="X1025"/>
    </row>
    <row r="1026" spans="1:24" ht="18" x14ac:dyDescent="0.6">
      <c r="A1026"/>
      <c r="B1026"/>
      <c r="C1026"/>
      <c r="D1026"/>
      <c r="E1026"/>
      <c r="F1026"/>
      <c r="G1026"/>
      <c r="H1026"/>
      <c r="I1026"/>
      <c r="J1026"/>
      <c r="K1026"/>
      <c r="L1026"/>
      <c r="M1026"/>
      <c r="N1026"/>
      <c r="O1026"/>
      <c r="U1026"/>
      <c r="V1026"/>
      <c r="W1026"/>
      <c r="X1026"/>
    </row>
    <row r="1027" spans="1:24" ht="18" x14ac:dyDescent="0.6">
      <c r="A1027"/>
      <c r="B1027"/>
      <c r="C1027"/>
      <c r="D1027"/>
      <c r="E1027"/>
      <c r="F1027"/>
      <c r="G1027"/>
      <c r="H1027"/>
      <c r="I1027"/>
      <c r="J1027"/>
      <c r="K1027"/>
      <c r="L1027"/>
      <c r="M1027"/>
      <c r="N1027"/>
      <c r="O1027"/>
      <c r="U1027"/>
      <c r="V1027"/>
      <c r="W1027"/>
      <c r="X1027"/>
    </row>
    <row r="1028" spans="1:24" ht="18" x14ac:dyDescent="0.6">
      <c r="A1028"/>
      <c r="B1028"/>
      <c r="C1028"/>
      <c r="D1028"/>
      <c r="E1028"/>
      <c r="F1028"/>
      <c r="G1028"/>
      <c r="H1028"/>
      <c r="I1028"/>
      <c r="J1028"/>
      <c r="K1028"/>
      <c r="L1028"/>
      <c r="M1028"/>
      <c r="N1028"/>
      <c r="O1028"/>
      <c r="U1028"/>
      <c r="V1028"/>
      <c r="W1028"/>
      <c r="X1028"/>
    </row>
    <row r="1029" spans="1:24" ht="18" x14ac:dyDescent="0.6">
      <c r="A1029"/>
      <c r="B1029"/>
      <c r="C1029"/>
      <c r="D1029"/>
      <c r="E1029"/>
      <c r="F1029"/>
      <c r="G1029"/>
      <c r="H1029"/>
      <c r="I1029"/>
      <c r="J1029"/>
      <c r="K1029"/>
      <c r="L1029"/>
      <c r="M1029"/>
      <c r="N1029"/>
      <c r="O1029"/>
      <c r="U1029"/>
      <c r="V1029"/>
      <c r="W1029"/>
      <c r="X1029"/>
    </row>
    <row r="1030" spans="1:24" ht="18" x14ac:dyDescent="0.6">
      <c r="A1030"/>
      <c r="B1030"/>
      <c r="C1030"/>
      <c r="D1030"/>
      <c r="E1030"/>
      <c r="F1030"/>
      <c r="G1030"/>
      <c r="H1030"/>
      <c r="I1030"/>
      <c r="J1030"/>
      <c r="K1030"/>
      <c r="L1030"/>
      <c r="M1030"/>
      <c r="N1030"/>
      <c r="O1030"/>
      <c r="U1030"/>
      <c r="V1030"/>
      <c r="W1030"/>
      <c r="X1030"/>
    </row>
    <row r="1031" spans="1:24" ht="18" x14ac:dyDescent="0.6">
      <c r="A1031"/>
      <c r="B1031"/>
      <c r="C1031"/>
      <c r="D1031"/>
      <c r="E1031"/>
      <c r="F1031"/>
      <c r="G1031"/>
      <c r="H1031"/>
      <c r="I1031"/>
      <c r="J1031"/>
      <c r="K1031"/>
      <c r="L1031"/>
      <c r="M1031"/>
      <c r="N1031"/>
      <c r="O1031"/>
      <c r="U1031"/>
      <c r="V1031"/>
      <c r="W1031"/>
      <c r="X1031"/>
    </row>
    <row r="1032" spans="1:24" ht="18" x14ac:dyDescent="0.6">
      <c r="A1032"/>
      <c r="B1032"/>
      <c r="C1032"/>
      <c r="D1032"/>
      <c r="E1032"/>
      <c r="F1032"/>
      <c r="G1032"/>
      <c r="H1032"/>
      <c r="I1032"/>
      <c r="J1032"/>
      <c r="K1032"/>
      <c r="L1032"/>
      <c r="M1032"/>
      <c r="N1032"/>
      <c r="O1032"/>
      <c r="U1032"/>
      <c r="V1032"/>
      <c r="W1032"/>
      <c r="X1032"/>
    </row>
    <row r="1033" spans="1:24" ht="18" x14ac:dyDescent="0.6">
      <c r="A1033"/>
      <c r="B1033"/>
      <c r="C1033"/>
      <c r="D1033"/>
      <c r="E1033"/>
      <c r="F1033"/>
      <c r="G1033"/>
      <c r="H1033"/>
      <c r="I1033"/>
      <c r="J1033"/>
      <c r="K1033"/>
      <c r="L1033"/>
      <c r="M1033"/>
      <c r="N1033"/>
      <c r="O1033"/>
      <c r="U1033"/>
      <c r="V1033"/>
      <c r="W1033"/>
      <c r="X1033"/>
    </row>
    <row r="1034" spans="1:24" ht="18" x14ac:dyDescent="0.6">
      <c r="A1034"/>
      <c r="B1034"/>
      <c r="C1034"/>
      <c r="D1034"/>
      <c r="E1034"/>
      <c r="F1034"/>
      <c r="G1034"/>
      <c r="H1034"/>
      <c r="I1034"/>
      <c r="J1034"/>
      <c r="K1034"/>
      <c r="L1034"/>
      <c r="M1034"/>
      <c r="N1034"/>
      <c r="O1034"/>
      <c r="U1034"/>
      <c r="V1034"/>
      <c r="W1034"/>
      <c r="X1034"/>
    </row>
    <row r="1035" spans="1:24" ht="18" x14ac:dyDescent="0.6">
      <c r="A1035"/>
      <c r="B1035"/>
      <c r="C1035"/>
      <c r="D1035"/>
      <c r="E1035"/>
      <c r="F1035"/>
      <c r="G1035"/>
      <c r="H1035"/>
      <c r="I1035"/>
      <c r="J1035"/>
      <c r="K1035"/>
      <c r="L1035"/>
      <c r="M1035"/>
      <c r="N1035"/>
      <c r="O1035"/>
      <c r="U1035"/>
      <c r="V1035"/>
      <c r="W1035"/>
      <c r="X1035"/>
    </row>
    <row r="1036" spans="1:24" ht="18" x14ac:dyDescent="0.6">
      <c r="A1036"/>
      <c r="B1036"/>
      <c r="C1036"/>
      <c r="D1036"/>
      <c r="E1036"/>
      <c r="F1036"/>
      <c r="G1036"/>
      <c r="H1036"/>
      <c r="I1036"/>
      <c r="J1036"/>
      <c r="K1036"/>
      <c r="L1036"/>
      <c r="M1036"/>
      <c r="N1036"/>
      <c r="O1036"/>
      <c r="U1036"/>
      <c r="V1036"/>
      <c r="W1036"/>
      <c r="X1036"/>
    </row>
    <row r="1037" spans="1:24" ht="18" x14ac:dyDescent="0.6">
      <c r="A1037"/>
      <c r="B1037"/>
      <c r="C1037"/>
      <c r="D1037"/>
      <c r="E1037"/>
      <c r="F1037"/>
      <c r="G1037"/>
      <c r="H1037"/>
      <c r="I1037"/>
      <c r="J1037"/>
      <c r="K1037"/>
      <c r="L1037"/>
      <c r="M1037"/>
      <c r="N1037"/>
      <c r="O1037"/>
      <c r="U1037"/>
      <c r="V1037"/>
      <c r="W1037"/>
      <c r="X1037"/>
    </row>
    <row r="1038" spans="1:24" ht="18" x14ac:dyDescent="0.6">
      <c r="A1038"/>
      <c r="B1038"/>
      <c r="C1038"/>
      <c r="D1038"/>
      <c r="E1038"/>
      <c r="F1038"/>
      <c r="G1038"/>
      <c r="H1038"/>
      <c r="I1038"/>
      <c r="J1038"/>
      <c r="K1038"/>
      <c r="L1038"/>
      <c r="M1038"/>
      <c r="N1038"/>
      <c r="O1038"/>
      <c r="U1038"/>
      <c r="V1038"/>
      <c r="W1038"/>
      <c r="X1038"/>
    </row>
    <row r="1039" spans="1:24" ht="18" x14ac:dyDescent="0.6">
      <c r="A1039"/>
      <c r="B1039"/>
      <c r="C1039"/>
      <c r="D1039"/>
      <c r="E1039"/>
      <c r="F1039"/>
      <c r="G1039"/>
      <c r="H1039"/>
      <c r="I1039"/>
      <c r="J1039"/>
      <c r="K1039"/>
      <c r="L1039"/>
      <c r="M1039"/>
      <c r="N1039"/>
      <c r="O1039"/>
      <c r="U1039"/>
      <c r="V1039"/>
      <c r="W1039"/>
      <c r="X1039"/>
    </row>
    <row r="1040" spans="1:24" ht="18" x14ac:dyDescent="0.6">
      <c r="A1040"/>
      <c r="B1040"/>
      <c r="C1040"/>
      <c r="D1040"/>
      <c r="E1040"/>
      <c r="F1040"/>
      <c r="G1040"/>
      <c r="H1040"/>
      <c r="I1040"/>
      <c r="J1040"/>
      <c r="K1040"/>
      <c r="L1040"/>
      <c r="M1040"/>
      <c r="N1040"/>
      <c r="O1040"/>
      <c r="U1040"/>
      <c r="V1040"/>
      <c r="W1040"/>
      <c r="X1040"/>
    </row>
    <row r="1041" spans="1:24" ht="18" x14ac:dyDescent="0.6">
      <c r="A1041"/>
      <c r="B1041"/>
      <c r="C1041"/>
      <c r="D1041"/>
      <c r="E1041"/>
      <c r="F1041"/>
      <c r="G1041"/>
      <c r="H1041"/>
      <c r="I1041"/>
      <c r="J1041"/>
      <c r="K1041"/>
      <c r="L1041"/>
      <c r="M1041"/>
      <c r="N1041"/>
      <c r="O1041"/>
      <c r="U1041"/>
      <c r="V1041"/>
      <c r="W1041"/>
      <c r="X1041"/>
    </row>
    <row r="1042" spans="1:24" ht="18" x14ac:dyDescent="0.6">
      <c r="A1042"/>
      <c r="B1042"/>
      <c r="C1042"/>
      <c r="D1042"/>
      <c r="E1042"/>
      <c r="F1042"/>
      <c r="G1042"/>
      <c r="H1042"/>
      <c r="I1042"/>
      <c r="J1042"/>
      <c r="K1042"/>
      <c r="L1042"/>
      <c r="M1042"/>
      <c r="N1042"/>
      <c r="O1042"/>
      <c r="U1042"/>
      <c r="V1042"/>
      <c r="W1042"/>
      <c r="X1042"/>
    </row>
    <row r="1043" spans="1:24" ht="18" x14ac:dyDescent="0.6">
      <c r="A1043"/>
      <c r="B1043"/>
      <c r="C1043"/>
      <c r="D1043"/>
      <c r="E1043"/>
      <c r="F1043"/>
      <c r="G1043"/>
      <c r="H1043"/>
      <c r="I1043"/>
      <c r="J1043"/>
      <c r="K1043"/>
      <c r="L1043"/>
      <c r="M1043"/>
      <c r="N1043"/>
      <c r="O1043"/>
      <c r="U1043"/>
      <c r="V1043"/>
      <c r="W1043"/>
      <c r="X1043"/>
    </row>
    <row r="1044" spans="1:24" ht="18" x14ac:dyDescent="0.6">
      <c r="A1044"/>
      <c r="B1044"/>
      <c r="C1044"/>
      <c r="D1044"/>
      <c r="E1044"/>
      <c r="F1044"/>
      <c r="G1044"/>
      <c r="H1044"/>
      <c r="I1044"/>
      <c r="J1044"/>
      <c r="K1044"/>
      <c r="L1044"/>
      <c r="M1044"/>
      <c r="N1044"/>
      <c r="O1044"/>
      <c r="U1044"/>
      <c r="V1044"/>
      <c r="W1044"/>
      <c r="X1044"/>
    </row>
    <row r="1045" spans="1:24" ht="18" x14ac:dyDescent="0.6">
      <c r="A1045"/>
      <c r="B1045"/>
      <c r="C1045"/>
      <c r="D1045"/>
      <c r="E1045"/>
      <c r="F1045"/>
      <c r="G1045"/>
      <c r="H1045"/>
      <c r="I1045"/>
      <c r="J1045"/>
      <c r="K1045"/>
      <c r="L1045"/>
      <c r="M1045"/>
      <c r="N1045"/>
      <c r="O1045"/>
      <c r="U1045"/>
      <c r="V1045"/>
      <c r="W1045"/>
      <c r="X1045"/>
    </row>
    <row r="1046" spans="1:24" ht="18" x14ac:dyDescent="0.6">
      <c r="A1046"/>
      <c r="B1046"/>
      <c r="C1046"/>
      <c r="D1046"/>
      <c r="E1046"/>
      <c r="F1046"/>
      <c r="G1046"/>
      <c r="H1046"/>
      <c r="I1046"/>
      <c r="J1046"/>
      <c r="K1046"/>
      <c r="L1046"/>
      <c r="M1046"/>
      <c r="N1046"/>
      <c r="O1046"/>
      <c r="U1046"/>
      <c r="V1046"/>
      <c r="W1046"/>
      <c r="X1046"/>
    </row>
    <row r="1047" spans="1:24" ht="18" x14ac:dyDescent="0.6">
      <c r="A1047"/>
      <c r="B1047"/>
      <c r="C1047"/>
      <c r="D1047"/>
      <c r="E1047"/>
      <c r="F1047"/>
      <c r="G1047"/>
      <c r="H1047"/>
      <c r="I1047"/>
      <c r="J1047"/>
      <c r="K1047"/>
      <c r="L1047"/>
      <c r="M1047"/>
      <c r="N1047"/>
      <c r="O1047"/>
      <c r="U1047"/>
      <c r="V1047"/>
      <c r="W1047"/>
      <c r="X1047"/>
    </row>
    <row r="1048" spans="1:24" ht="18" x14ac:dyDescent="0.6">
      <c r="A1048"/>
      <c r="B1048"/>
      <c r="C1048"/>
      <c r="D1048"/>
      <c r="E1048"/>
      <c r="F1048"/>
      <c r="G1048"/>
      <c r="H1048"/>
      <c r="I1048"/>
      <c r="J1048"/>
      <c r="K1048"/>
      <c r="L1048"/>
      <c r="M1048"/>
      <c r="N1048"/>
      <c r="O1048"/>
      <c r="U1048"/>
      <c r="V1048"/>
      <c r="W1048"/>
      <c r="X1048"/>
    </row>
    <row r="1049" spans="1:24" ht="18" x14ac:dyDescent="0.6">
      <c r="A1049"/>
      <c r="B1049"/>
      <c r="C1049"/>
      <c r="D1049"/>
      <c r="E1049"/>
      <c r="F1049"/>
      <c r="G1049"/>
      <c r="H1049"/>
      <c r="I1049"/>
      <c r="J1049"/>
      <c r="K1049"/>
      <c r="L1049"/>
      <c r="M1049"/>
      <c r="N1049"/>
      <c r="O1049"/>
      <c r="U1049"/>
      <c r="V1049"/>
      <c r="W1049"/>
      <c r="X1049"/>
    </row>
    <row r="1050" spans="1:24" ht="18" x14ac:dyDescent="0.6">
      <c r="A1050"/>
      <c r="B1050"/>
      <c r="C1050"/>
      <c r="D1050"/>
      <c r="E1050"/>
      <c r="F1050"/>
      <c r="G1050"/>
      <c r="H1050"/>
      <c r="I1050"/>
      <c r="J1050"/>
      <c r="K1050"/>
      <c r="L1050"/>
      <c r="M1050"/>
      <c r="N1050"/>
      <c r="O1050"/>
      <c r="U1050"/>
      <c r="V1050"/>
      <c r="W1050"/>
      <c r="X1050"/>
    </row>
    <row r="1051" spans="1:24" ht="18" x14ac:dyDescent="0.6">
      <c r="A1051"/>
      <c r="B1051"/>
      <c r="C1051"/>
      <c r="D1051"/>
      <c r="E1051"/>
      <c r="F1051"/>
      <c r="G1051"/>
      <c r="H1051"/>
      <c r="I1051"/>
      <c r="J1051"/>
      <c r="K1051"/>
      <c r="L1051"/>
      <c r="M1051"/>
      <c r="N1051"/>
      <c r="O1051"/>
      <c r="U1051"/>
      <c r="V1051"/>
      <c r="W1051"/>
      <c r="X1051"/>
    </row>
    <row r="1052" spans="1:24" ht="18" x14ac:dyDescent="0.6">
      <c r="A1052"/>
      <c r="B1052"/>
      <c r="C1052"/>
      <c r="D1052"/>
      <c r="E1052"/>
      <c r="F1052"/>
      <c r="G1052"/>
      <c r="H1052"/>
      <c r="I1052"/>
      <c r="J1052"/>
      <c r="K1052"/>
      <c r="L1052"/>
      <c r="M1052"/>
      <c r="N1052"/>
      <c r="O1052"/>
      <c r="U1052"/>
      <c r="V1052"/>
      <c r="W1052"/>
      <c r="X1052"/>
    </row>
    <row r="1053" spans="1:24" ht="18" x14ac:dyDescent="0.6">
      <c r="A1053"/>
      <c r="B1053"/>
      <c r="C1053"/>
      <c r="D1053"/>
      <c r="E1053"/>
      <c r="F1053"/>
      <c r="G1053"/>
      <c r="H1053"/>
      <c r="I1053"/>
      <c r="J1053"/>
      <c r="K1053"/>
      <c r="L1053"/>
      <c r="M1053"/>
      <c r="N1053"/>
      <c r="O1053"/>
      <c r="U1053"/>
      <c r="V1053"/>
      <c r="W1053"/>
      <c r="X1053"/>
    </row>
    <row r="1054" spans="1:24" ht="18" x14ac:dyDescent="0.6">
      <c r="A1054"/>
      <c r="B1054"/>
      <c r="C1054"/>
      <c r="D1054"/>
      <c r="E1054"/>
      <c r="F1054"/>
      <c r="G1054"/>
      <c r="H1054"/>
      <c r="I1054"/>
      <c r="J1054"/>
      <c r="K1054"/>
      <c r="L1054"/>
      <c r="M1054"/>
      <c r="N1054"/>
      <c r="O1054"/>
      <c r="U1054"/>
      <c r="V1054"/>
      <c r="W1054"/>
      <c r="X1054"/>
    </row>
    <row r="1055" spans="1:24" ht="18" x14ac:dyDescent="0.6">
      <c r="A1055"/>
      <c r="B1055"/>
      <c r="C1055"/>
      <c r="D1055"/>
      <c r="E1055"/>
      <c r="F1055"/>
      <c r="G1055"/>
      <c r="H1055"/>
      <c r="I1055"/>
      <c r="J1055"/>
      <c r="K1055"/>
      <c r="L1055"/>
      <c r="M1055"/>
      <c r="N1055"/>
      <c r="O1055"/>
      <c r="U1055"/>
      <c r="V1055"/>
      <c r="W1055"/>
      <c r="X1055"/>
    </row>
    <row r="1056" spans="1:24" ht="18" x14ac:dyDescent="0.6">
      <c r="A1056"/>
      <c r="B1056"/>
      <c r="C1056"/>
      <c r="D1056"/>
      <c r="E1056"/>
      <c r="F1056"/>
      <c r="G1056"/>
      <c r="H1056"/>
      <c r="I1056"/>
      <c r="J1056"/>
      <c r="K1056"/>
      <c r="L1056"/>
      <c r="M1056"/>
      <c r="N1056"/>
      <c r="O1056"/>
      <c r="U1056"/>
      <c r="V1056"/>
      <c r="W1056"/>
      <c r="X1056"/>
    </row>
    <row r="1057" spans="1:24" ht="18" x14ac:dyDescent="0.6">
      <c r="A1057"/>
      <c r="B1057"/>
      <c r="C1057"/>
      <c r="D1057"/>
      <c r="E1057"/>
      <c r="F1057"/>
      <c r="G1057"/>
      <c r="H1057"/>
      <c r="I1057"/>
      <c r="J1057"/>
      <c r="K1057"/>
      <c r="L1057"/>
      <c r="M1057"/>
      <c r="N1057"/>
      <c r="O1057"/>
      <c r="U1057"/>
      <c r="V1057"/>
      <c r="W1057"/>
      <c r="X1057"/>
    </row>
    <row r="1058" spans="1:24" ht="18" x14ac:dyDescent="0.6">
      <c r="A1058"/>
      <c r="B1058"/>
      <c r="C1058"/>
      <c r="D1058"/>
      <c r="E1058"/>
      <c r="F1058"/>
      <c r="G1058"/>
      <c r="H1058"/>
      <c r="I1058"/>
      <c r="J1058"/>
      <c r="K1058"/>
      <c r="L1058"/>
      <c r="M1058"/>
      <c r="N1058"/>
      <c r="O1058"/>
      <c r="U1058"/>
      <c r="V1058"/>
      <c r="W1058"/>
      <c r="X1058"/>
    </row>
    <row r="1059" spans="1:24" ht="18" x14ac:dyDescent="0.6">
      <c r="A1059"/>
      <c r="B1059"/>
      <c r="C1059"/>
      <c r="D1059"/>
      <c r="E1059"/>
      <c r="F1059"/>
      <c r="G1059"/>
      <c r="H1059"/>
      <c r="I1059"/>
      <c r="J1059"/>
      <c r="K1059"/>
      <c r="L1059"/>
      <c r="M1059"/>
      <c r="N1059"/>
      <c r="O1059"/>
      <c r="U1059"/>
      <c r="V1059"/>
      <c r="W1059"/>
      <c r="X1059"/>
    </row>
    <row r="1060" spans="1:24" ht="18" x14ac:dyDescent="0.6">
      <c r="A1060"/>
      <c r="B1060"/>
      <c r="C1060"/>
      <c r="D1060"/>
      <c r="E1060"/>
      <c r="F1060"/>
      <c r="G1060"/>
      <c r="H1060"/>
      <c r="I1060"/>
      <c r="J1060"/>
      <c r="K1060"/>
      <c r="L1060"/>
      <c r="M1060"/>
      <c r="N1060"/>
      <c r="O1060"/>
      <c r="U1060"/>
      <c r="V1060"/>
      <c r="W1060"/>
      <c r="X1060"/>
    </row>
    <row r="1061" spans="1:24" ht="18" x14ac:dyDescent="0.6">
      <c r="A1061"/>
      <c r="B1061"/>
      <c r="C1061"/>
      <c r="D1061"/>
      <c r="E1061"/>
      <c r="F1061"/>
      <c r="G1061"/>
      <c r="H1061"/>
      <c r="I1061"/>
      <c r="J1061"/>
      <c r="K1061"/>
      <c r="L1061"/>
      <c r="M1061"/>
      <c r="N1061"/>
      <c r="O1061"/>
      <c r="U1061"/>
      <c r="V1061"/>
      <c r="W1061"/>
      <c r="X1061"/>
    </row>
    <row r="1062" spans="1:24" ht="18" x14ac:dyDescent="0.6">
      <c r="A1062"/>
      <c r="B1062"/>
      <c r="C1062"/>
      <c r="D1062"/>
      <c r="E1062"/>
      <c r="F1062"/>
      <c r="G1062"/>
      <c r="H1062"/>
      <c r="I1062"/>
      <c r="J1062"/>
      <c r="K1062"/>
      <c r="L1062"/>
      <c r="M1062"/>
      <c r="N1062"/>
      <c r="O1062"/>
      <c r="U1062"/>
      <c r="V1062"/>
      <c r="W1062"/>
      <c r="X1062"/>
    </row>
    <row r="1063" spans="1:24" ht="18" x14ac:dyDescent="0.6">
      <c r="A1063"/>
      <c r="B1063"/>
      <c r="C1063"/>
      <c r="D1063"/>
      <c r="E1063"/>
      <c r="F1063"/>
      <c r="G1063"/>
      <c r="H1063"/>
      <c r="I1063"/>
      <c r="J1063"/>
      <c r="K1063"/>
      <c r="L1063"/>
      <c r="M1063"/>
      <c r="N1063"/>
      <c r="O1063"/>
      <c r="U1063"/>
      <c r="V1063"/>
      <c r="W1063"/>
      <c r="X1063"/>
    </row>
    <row r="1064" spans="1:24" ht="18" x14ac:dyDescent="0.6">
      <c r="A1064"/>
      <c r="B1064"/>
      <c r="C1064"/>
      <c r="D1064"/>
      <c r="E1064"/>
      <c r="F1064"/>
      <c r="G1064"/>
      <c r="H1064"/>
      <c r="I1064"/>
      <c r="J1064"/>
      <c r="K1064"/>
      <c r="L1064"/>
      <c r="M1064"/>
      <c r="N1064"/>
      <c r="O1064"/>
      <c r="U1064"/>
      <c r="V1064"/>
      <c r="W1064"/>
      <c r="X1064"/>
    </row>
    <row r="1065" spans="1:24" ht="18" x14ac:dyDescent="0.6">
      <c r="A1065"/>
      <c r="B1065"/>
      <c r="C1065"/>
      <c r="D1065"/>
      <c r="E1065"/>
      <c r="F1065"/>
      <c r="G1065"/>
      <c r="H1065"/>
      <c r="I1065"/>
      <c r="J1065"/>
      <c r="K1065"/>
      <c r="L1065"/>
      <c r="M1065"/>
      <c r="N1065"/>
      <c r="O1065"/>
      <c r="U1065"/>
      <c r="V1065"/>
      <c r="W1065"/>
      <c r="X1065"/>
    </row>
    <row r="1066" spans="1:24" ht="18" x14ac:dyDescent="0.6">
      <c r="A1066"/>
      <c r="B1066"/>
      <c r="C1066"/>
      <c r="D1066"/>
      <c r="E1066"/>
      <c r="F1066"/>
      <c r="G1066"/>
      <c r="H1066"/>
      <c r="I1066"/>
      <c r="J1066"/>
      <c r="K1066"/>
      <c r="L1066"/>
      <c r="M1066"/>
      <c r="N1066"/>
      <c r="O1066"/>
      <c r="U1066"/>
      <c r="V1066"/>
      <c r="W1066"/>
      <c r="X1066"/>
    </row>
    <row r="1067" spans="1:24" ht="18" x14ac:dyDescent="0.6">
      <c r="A1067"/>
      <c r="B1067"/>
      <c r="C1067"/>
      <c r="D1067"/>
      <c r="E1067"/>
      <c r="F1067"/>
      <c r="G1067"/>
      <c r="H1067"/>
      <c r="I1067"/>
      <c r="J1067"/>
      <c r="K1067"/>
      <c r="L1067"/>
      <c r="M1067"/>
      <c r="N1067"/>
      <c r="O1067"/>
      <c r="U1067"/>
      <c r="V1067"/>
      <c r="W1067"/>
      <c r="X1067"/>
    </row>
    <row r="1068" spans="1:24" ht="18" x14ac:dyDescent="0.6">
      <c r="A1068"/>
      <c r="B1068"/>
      <c r="C1068"/>
      <c r="D1068"/>
      <c r="E1068"/>
      <c r="F1068"/>
      <c r="G1068"/>
      <c r="H1068"/>
      <c r="I1068"/>
      <c r="J1068"/>
      <c r="K1068"/>
      <c r="L1068"/>
      <c r="M1068"/>
      <c r="N1068"/>
      <c r="O1068"/>
      <c r="U1068"/>
      <c r="V1068"/>
      <c r="W1068"/>
      <c r="X1068"/>
    </row>
    <row r="1069" spans="1:24" ht="18" x14ac:dyDescent="0.6">
      <c r="A1069"/>
      <c r="B1069"/>
      <c r="C1069"/>
      <c r="D1069"/>
      <c r="E1069"/>
      <c r="F1069"/>
      <c r="G1069"/>
      <c r="H1069"/>
      <c r="I1069"/>
      <c r="J1069"/>
      <c r="K1069"/>
      <c r="L1069"/>
      <c r="M1069"/>
      <c r="N1069"/>
      <c r="O1069"/>
      <c r="U1069"/>
      <c r="V1069"/>
      <c r="W1069"/>
      <c r="X1069"/>
    </row>
    <row r="1070" spans="1:24" ht="18" x14ac:dyDescent="0.6">
      <c r="A1070"/>
      <c r="B1070"/>
      <c r="C1070"/>
      <c r="D1070"/>
      <c r="E1070"/>
      <c r="F1070"/>
      <c r="G1070"/>
      <c r="H1070"/>
      <c r="I1070"/>
      <c r="J1070"/>
      <c r="K1070"/>
      <c r="L1070"/>
      <c r="M1070"/>
      <c r="N1070"/>
      <c r="O1070"/>
      <c r="U1070"/>
      <c r="V1070"/>
      <c r="W1070"/>
      <c r="X1070"/>
    </row>
    <row r="1071" spans="1:24" ht="18" x14ac:dyDescent="0.6">
      <c r="A1071"/>
      <c r="B1071"/>
      <c r="C1071"/>
      <c r="D1071"/>
      <c r="E1071"/>
      <c r="F1071"/>
      <c r="G1071"/>
      <c r="H1071"/>
      <c r="I1071"/>
      <c r="J1071"/>
      <c r="K1071"/>
      <c r="L1071"/>
      <c r="M1071"/>
      <c r="N1071"/>
      <c r="O1071"/>
      <c r="U1071"/>
      <c r="V1071"/>
      <c r="W1071"/>
      <c r="X1071"/>
    </row>
    <row r="1072" spans="1:24" ht="18" x14ac:dyDescent="0.6">
      <c r="A1072"/>
      <c r="B1072"/>
      <c r="C1072"/>
      <c r="D1072"/>
      <c r="E1072"/>
      <c r="F1072"/>
      <c r="G1072"/>
      <c r="H1072"/>
      <c r="I1072"/>
      <c r="J1072"/>
      <c r="K1072"/>
      <c r="L1072"/>
      <c r="M1072"/>
      <c r="N1072"/>
      <c r="O1072"/>
      <c r="U1072"/>
      <c r="V1072"/>
      <c r="W1072"/>
      <c r="X1072"/>
    </row>
    <row r="1073" spans="1:24" ht="18" x14ac:dyDescent="0.6">
      <c r="A1073"/>
      <c r="B1073"/>
      <c r="C1073"/>
      <c r="D1073"/>
      <c r="E1073"/>
      <c r="F1073"/>
      <c r="G1073"/>
      <c r="H1073"/>
      <c r="I1073"/>
      <c r="J1073"/>
      <c r="K1073"/>
      <c r="L1073"/>
      <c r="M1073"/>
      <c r="N1073"/>
      <c r="O1073"/>
      <c r="U1073"/>
      <c r="V1073"/>
      <c r="W1073"/>
      <c r="X1073"/>
    </row>
    <row r="1074" spans="1:24" ht="18" x14ac:dyDescent="0.6">
      <c r="A1074"/>
      <c r="B1074"/>
      <c r="C1074"/>
      <c r="D1074"/>
      <c r="E1074"/>
      <c r="F1074"/>
      <c r="G1074"/>
      <c r="H1074"/>
      <c r="I1074"/>
      <c r="J1074"/>
      <c r="K1074"/>
      <c r="L1074"/>
      <c r="M1074"/>
      <c r="N1074"/>
      <c r="O1074"/>
      <c r="U1074"/>
      <c r="V1074"/>
      <c r="W1074"/>
      <c r="X1074"/>
    </row>
    <row r="1075" spans="1:24" ht="18" x14ac:dyDescent="0.6">
      <c r="A1075"/>
      <c r="B1075"/>
      <c r="C1075"/>
      <c r="D1075"/>
      <c r="E1075"/>
      <c r="F1075"/>
      <c r="G1075"/>
      <c r="H1075"/>
      <c r="I1075"/>
      <c r="J1075"/>
      <c r="K1075"/>
      <c r="L1075"/>
      <c r="M1075"/>
      <c r="N1075"/>
      <c r="O1075"/>
      <c r="U1075"/>
      <c r="V1075"/>
      <c r="W1075"/>
      <c r="X1075"/>
    </row>
    <row r="1076" spans="1:24" ht="18" x14ac:dyDescent="0.6">
      <c r="A1076"/>
      <c r="B1076"/>
      <c r="C1076"/>
      <c r="D1076"/>
      <c r="E1076"/>
      <c r="F1076"/>
      <c r="G1076"/>
      <c r="H1076"/>
      <c r="I1076"/>
      <c r="J1076"/>
      <c r="K1076"/>
      <c r="L1076"/>
      <c r="M1076"/>
      <c r="N1076"/>
      <c r="O1076"/>
      <c r="U1076"/>
      <c r="V1076"/>
      <c r="W1076"/>
      <c r="X1076"/>
    </row>
    <row r="1077" spans="1:24" ht="18" x14ac:dyDescent="0.6">
      <c r="A1077"/>
      <c r="B1077"/>
      <c r="C1077"/>
      <c r="D1077"/>
      <c r="E1077"/>
      <c r="F1077"/>
      <c r="G1077"/>
      <c r="H1077"/>
      <c r="I1077"/>
      <c r="J1077"/>
      <c r="K1077"/>
      <c r="L1077"/>
      <c r="M1077"/>
      <c r="N1077"/>
      <c r="O1077"/>
      <c r="U1077"/>
      <c r="V1077"/>
      <c r="W1077"/>
      <c r="X1077"/>
    </row>
    <row r="1078" spans="1:24" ht="18" x14ac:dyDescent="0.6">
      <c r="A1078"/>
      <c r="B1078"/>
      <c r="C1078"/>
      <c r="D1078"/>
      <c r="E1078"/>
      <c r="F1078"/>
      <c r="G1078"/>
      <c r="H1078"/>
      <c r="I1078"/>
      <c r="J1078"/>
      <c r="K1078"/>
      <c r="L1078"/>
      <c r="M1078"/>
      <c r="N1078"/>
      <c r="O1078"/>
      <c r="U1078"/>
      <c r="V1078"/>
      <c r="W1078"/>
      <c r="X1078"/>
    </row>
    <row r="1079" spans="1:24" ht="18" x14ac:dyDescent="0.6">
      <c r="A1079"/>
      <c r="B1079"/>
      <c r="C1079"/>
      <c r="D1079"/>
      <c r="E1079"/>
      <c r="F1079"/>
      <c r="G1079"/>
      <c r="H1079"/>
      <c r="I1079"/>
      <c r="J1079"/>
      <c r="K1079"/>
      <c r="L1079"/>
      <c r="M1079"/>
      <c r="N1079"/>
      <c r="O1079"/>
      <c r="U1079"/>
      <c r="V1079"/>
      <c r="W1079"/>
      <c r="X1079"/>
    </row>
    <row r="1080" spans="1:24" ht="18" x14ac:dyDescent="0.6">
      <c r="A1080"/>
      <c r="B1080"/>
      <c r="C1080"/>
      <c r="D1080"/>
      <c r="E1080"/>
      <c r="F1080"/>
      <c r="G1080"/>
      <c r="H1080"/>
      <c r="I1080"/>
      <c r="J1080"/>
      <c r="K1080"/>
      <c r="L1080"/>
      <c r="M1080"/>
      <c r="N1080"/>
      <c r="O1080"/>
      <c r="U1080"/>
      <c r="V1080"/>
      <c r="W1080"/>
      <c r="X1080"/>
    </row>
    <row r="1081" spans="1:24" ht="18" x14ac:dyDescent="0.6">
      <c r="A1081"/>
      <c r="B1081"/>
      <c r="C1081"/>
      <c r="D1081"/>
      <c r="E1081"/>
      <c r="F1081"/>
      <c r="G1081"/>
      <c r="H1081"/>
      <c r="I1081"/>
      <c r="J1081"/>
      <c r="K1081"/>
      <c r="L1081"/>
      <c r="M1081"/>
      <c r="N1081"/>
      <c r="O1081"/>
      <c r="U1081"/>
      <c r="V1081"/>
      <c r="W1081"/>
      <c r="X1081"/>
    </row>
    <row r="1082" spans="1:24" ht="18" x14ac:dyDescent="0.6">
      <c r="A1082"/>
      <c r="B1082"/>
      <c r="C1082"/>
      <c r="D1082"/>
      <c r="E1082"/>
      <c r="F1082"/>
      <c r="G1082"/>
      <c r="H1082"/>
      <c r="I1082"/>
      <c r="J1082"/>
      <c r="K1082"/>
      <c r="L1082"/>
      <c r="M1082"/>
      <c r="N1082"/>
      <c r="O1082"/>
      <c r="U1082"/>
      <c r="V1082"/>
      <c r="W1082"/>
      <c r="X1082"/>
    </row>
    <row r="1083" spans="1:24" ht="18" x14ac:dyDescent="0.6">
      <c r="A1083"/>
      <c r="B1083"/>
      <c r="C1083"/>
      <c r="D1083"/>
      <c r="E1083"/>
      <c r="F1083"/>
      <c r="G1083"/>
      <c r="H1083"/>
      <c r="I1083"/>
      <c r="J1083"/>
      <c r="K1083"/>
      <c r="L1083"/>
      <c r="M1083"/>
      <c r="N1083"/>
      <c r="O1083"/>
      <c r="U1083"/>
      <c r="V1083"/>
      <c r="W1083"/>
      <c r="X1083"/>
    </row>
    <row r="1084" spans="1:24" ht="18" x14ac:dyDescent="0.6">
      <c r="A1084"/>
      <c r="B1084"/>
      <c r="C1084"/>
      <c r="D1084"/>
      <c r="E1084"/>
      <c r="F1084"/>
      <c r="G1084"/>
      <c r="H1084"/>
      <c r="I1084"/>
      <c r="J1084"/>
      <c r="K1084"/>
      <c r="L1084"/>
      <c r="M1084"/>
      <c r="N1084"/>
      <c r="O1084"/>
      <c r="U1084"/>
      <c r="V1084"/>
      <c r="W1084"/>
      <c r="X1084"/>
    </row>
    <row r="1085" spans="1:24" ht="18" x14ac:dyDescent="0.6">
      <c r="A1085"/>
      <c r="B1085"/>
      <c r="C1085"/>
      <c r="D1085"/>
      <c r="E1085"/>
      <c r="F1085"/>
      <c r="G1085"/>
      <c r="H1085"/>
      <c r="I1085"/>
      <c r="J1085"/>
      <c r="K1085"/>
      <c r="L1085"/>
      <c r="M1085"/>
      <c r="N1085"/>
      <c r="O1085"/>
      <c r="U1085"/>
      <c r="V1085"/>
      <c r="W1085"/>
      <c r="X1085"/>
    </row>
    <row r="1086" spans="1:24" ht="18" x14ac:dyDescent="0.6">
      <c r="A1086"/>
      <c r="B1086"/>
      <c r="C1086"/>
      <c r="D1086"/>
      <c r="E1086"/>
      <c r="F1086"/>
      <c r="G1086"/>
      <c r="H1086"/>
      <c r="I1086"/>
      <c r="J1086"/>
      <c r="K1086"/>
      <c r="L1086"/>
      <c r="M1086"/>
      <c r="N1086"/>
      <c r="O1086"/>
      <c r="U1086"/>
      <c r="V1086"/>
      <c r="W1086"/>
      <c r="X1086"/>
    </row>
    <row r="1087" spans="1:24" ht="18" x14ac:dyDescent="0.6">
      <c r="A1087"/>
      <c r="B1087"/>
      <c r="C1087"/>
      <c r="D1087"/>
      <c r="E1087"/>
      <c r="F1087"/>
      <c r="G1087"/>
      <c r="H1087"/>
      <c r="I1087"/>
      <c r="J1087"/>
      <c r="K1087"/>
      <c r="L1087"/>
      <c r="M1087"/>
      <c r="N1087"/>
      <c r="O1087"/>
      <c r="U1087"/>
      <c r="V1087"/>
      <c r="W1087"/>
      <c r="X1087"/>
    </row>
    <row r="1088" spans="1:24" ht="18" x14ac:dyDescent="0.6">
      <c r="A1088"/>
      <c r="B1088"/>
      <c r="C1088"/>
      <c r="D1088"/>
      <c r="E1088"/>
      <c r="F1088"/>
      <c r="G1088"/>
      <c r="H1088"/>
      <c r="I1088"/>
      <c r="J1088"/>
      <c r="K1088"/>
      <c r="L1088"/>
      <c r="M1088"/>
      <c r="N1088"/>
      <c r="O1088"/>
      <c r="U1088"/>
      <c r="V1088"/>
      <c r="W1088"/>
      <c r="X1088"/>
    </row>
    <row r="1089" spans="1:24" ht="18" x14ac:dyDescent="0.6">
      <c r="A1089"/>
      <c r="B1089"/>
      <c r="C1089"/>
      <c r="D1089"/>
      <c r="E1089"/>
      <c r="F1089"/>
      <c r="G1089"/>
      <c r="H1089"/>
      <c r="I1089"/>
      <c r="J1089"/>
      <c r="K1089"/>
      <c r="L1089"/>
      <c r="M1089"/>
      <c r="N1089"/>
      <c r="O1089"/>
      <c r="U1089"/>
      <c r="V1089"/>
      <c r="W1089"/>
      <c r="X1089"/>
    </row>
    <row r="1090" spans="1:24" ht="18" x14ac:dyDescent="0.6">
      <c r="A1090"/>
      <c r="B1090"/>
      <c r="C1090"/>
      <c r="D1090"/>
      <c r="E1090"/>
      <c r="F1090"/>
      <c r="G1090"/>
      <c r="H1090"/>
      <c r="I1090"/>
      <c r="J1090"/>
      <c r="K1090"/>
      <c r="L1090"/>
      <c r="M1090"/>
      <c r="N1090"/>
      <c r="O1090"/>
      <c r="U1090"/>
      <c r="V1090"/>
      <c r="W1090"/>
      <c r="X1090"/>
    </row>
    <row r="1091" spans="1:24" ht="18" x14ac:dyDescent="0.6">
      <c r="A1091"/>
      <c r="B1091"/>
      <c r="C1091"/>
      <c r="D1091"/>
      <c r="E1091"/>
      <c r="F1091"/>
      <c r="G1091"/>
      <c r="H1091"/>
      <c r="I1091"/>
      <c r="J1091"/>
      <c r="K1091"/>
      <c r="L1091"/>
      <c r="M1091"/>
      <c r="N1091"/>
      <c r="O1091"/>
      <c r="U1091"/>
      <c r="V1091"/>
      <c r="W1091"/>
      <c r="X1091"/>
    </row>
    <row r="1092" spans="1:24" ht="18" x14ac:dyDescent="0.6">
      <c r="A1092"/>
      <c r="B1092"/>
      <c r="C1092"/>
      <c r="D1092"/>
      <c r="E1092"/>
      <c r="F1092"/>
      <c r="G1092"/>
      <c r="H1092"/>
      <c r="I1092"/>
      <c r="J1092"/>
      <c r="K1092"/>
      <c r="L1092"/>
      <c r="M1092"/>
      <c r="N1092"/>
      <c r="O1092"/>
      <c r="U1092"/>
      <c r="V1092"/>
      <c r="W1092"/>
      <c r="X1092"/>
    </row>
    <row r="1093" spans="1:24" ht="18" x14ac:dyDescent="0.6">
      <c r="A1093"/>
      <c r="B1093"/>
      <c r="C1093"/>
      <c r="D1093"/>
      <c r="E1093"/>
      <c r="F1093"/>
      <c r="G1093"/>
      <c r="H1093"/>
      <c r="I1093"/>
      <c r="J1093"/>
      <c r="K1093"/>
      <c r="L1093"/>
      <c r="M1093"/>
      <c r="N1093"/>
      <c r="O1093"/>
      <c r="U1093"/>
      <c r="V1093"/>
      <c r="W1093"/>
      <c r="X1093"/>
    </row>
    <row r="1094" spans="1:24" ht="18" x14ac:dyDescent="0.6">
      <c r="A1094"/>
      <c r="B1094"/>
      <c r="C1094"/>
      <c r="D1094"/>
      <c r="E1094"/>
      <c r="F1094"/>
      <c r="G1094"/>
      <c r="H1094"/>
      <c r="I1094"/>
      <c r="J1094"/>
      <c r="K1094"/>
      <c r="L1094"/>
      <c r="M1094"/>
      <c r="N1094"/>
      <c r="O1094"/>
      <c r="U1094"/>
      <c r="V1094"/>
      <c r="W1094"/>
      <c r="X1094"/>
    </row>
    <row r="1095" spans="1:24" ht="18" x14ac:dyDescent="0.6">
      <c r="A1095"/>
      <c r="B1095"/>
      <c r="C1095"/>
      <c r="D1095"/>
      <c r="E1095"/>
      <c r="F1095"/>
      <c r="G1095"/>
      <c r="H1095"/>
      <c r="I1095"/>
      <c r="J1095"/>
      <c r="K1095"/>
      <c r="L1095"/>
      <c r="M1095"/>
      <c r="N1095"/>
      <c r="O1095"/>
      <c r="U1095"/>
      <c r="V1095"/>
      <c r="W1095"/>
      <c r="X1095"/>
    </row>
    <row r="1096" spans="1:24" ht="18" x14ac:dyDescent="0.6">
      <c r="A1096"/>
      <c r="B1096"/>
      <c r="C1096"/>
      <c r="D1096"/>
      <c r="E1096"/>
      <c r="F1096"/>
      <c r="G1096"/>
      <c r="H1096"/>
      <c r="I1096"/>
      <c r="J1096"/>
      <c r="K1096"/>
      <c r="L1096"/>
      <c r="M1096"/>
      <c r="N1096"/>
      <c r="O1096"/>
      <c r="U1096"/>
      <c r="V1096"/>
      <c r="W1096"/>
      <c r="X1096"/>
    </row>
    <row r="1097" spans="1:24" ht="18" x14ac:dyDescent="0.6">
      <c r="A1097"/>
      <c r="B1097"/>
      <c r="C1097"/>
      <c r="D1097"/>
      <c r="E1097"/>
      <c r="F1097"/>
      <c r="G1097"/>
      <c r="H1097"/>
      <c r="I1097"/>
      <c r="J1097"/>
      <c r="K1097"/>
      <c r="L1097"/>
      <c r="M1097"/>
      <c r="N1097"/>
      <c r="O1097"/>
      <c r="U1097"/>
      <c r="V1097"/>
      <c r="W1097"/>
      <c r="X1097"/>
    </row>
    <row r="1098" spans="1:24" ht="18" x14ac:dyDescent="0.6">
      <c r="A1098"/>
      <c r="B1098"/>
      <c r="C1098"/>
      <c r="D1098"/>
      <c r="E1098"/>
      <c r="F1098"/>
      <c r="G1098"/>
      <c r="H1098"/>
      <c r="I1098"/>
      <c r="J1098"/>
      <c r="K1098"/>
      <c r="L1098"/>
      <c r="M1098"/>
      <c r="N1098"/>
      <c r="O1098"/>
      <c r="U1098"/>
      <c r="V1098"/>
      <c r="W1098"/>
      <c r="X1098"/>
    </row>
    <row r="1099" spans="1:24" ht="18" x14ac:dyDescent="0.6">
      <c r="A1099"/>
      <c r="B1099"/>
      <c r="C1099"/>
      <c r="D1099"/>
      <c r="E1099"/>
      <c r="F1099"/>
      <c r="G1099"/>
      <c r="H1099"/>
      <c r="I1099"/>
      <c r="J1099"/>
      <c r="K1099"/>
      <c r="L1099"/>
      <c r="M1099"/>
      <c r="N1099"/>
      <c r="O1099"/>
      <c r="U1099"/>
      <c r="V1099"/>
      <c r="W1099"/>
      <c r="X1099"/>
    </row>
    <row r="1100" spans="1:24" ht="18" x14ac:dyDescent="0.6">
      <c r="A1100"/>
      <c r="B1100"/>
      <c r="C1100"/>
      <c r="D1100"/>
      <c r="E1100"/>
      <c r="F1100"/>
      <c r="G1100"/>
      <c r="H1100"/>
      <c r="I1100"/>
      <c r="J1100"/>
      <c r="K1100"/>
      <c r="L1100"/>
      <c r="M1100"/>
      <c r="N1100"/>
      <c r="O1100"/>
      <c r="U1100"/>
      <c r="V1100"/>
      <c r="W1100"/>
      <c r="X1100"/>
    </row>
    <row r="1101" spans="1:24" ht="18" x14ac:dyDescent="0.6">
      <c r="A1101"/>
      <c r="B1101"/>
      <c r="C1101"/>
      <c r="D1101"/>
      <c r="E1101"/>
      <c r="F1101"/>
      <c r="G1101"/>
      <c r="H1101"/>
      <c r="I1101"/>
      <c r="J1101"/>
      <c r="K1101"/>
      <c r="L1101"/>
      <c r="M1101"/>
      <c r="N1101"/>
      <c r="O1101"/>
      <c r="U1101"/>
      <c r="V1101"/>
      <c r="W1101"/>
      <c r="X1101"/>
    </row>
    <row r="1102" spans="1:24" ht="18" x14ac:dyDescent="0.6">
      <c r="A1102"/>
      <c r="B1102"/>
      <c r="C1102"/>
      <c r="D1102"/>
      <c r="E1102"/>
      <c r="F1102"/>
      <c r="G1102"/>
      <c r="H1102"/>
      <c r="I1102"/>
      <c r="J1102"/>
      <c r="K1102"/>
      <c r="L1102"/>
      <c r="M1102"/>
      <c r="N1102"/>
      <c r="O1102"/>
      <c r="U1102"/>
      <c r="V1102"/>
      <c r="W1102"/>
      <c r="X1102"/>
    </row>
    <row r="1103" spans="1:24" ht="18" x14ac:dyDescent="0.6">
      <c r="A1103"/>
      <c r="B1103"/>
      <c r="C1103"/>
      <c r="D1103"/>
      <c r="E1103"/>
      <c r="F1103"/>
      <c r="G1103"/>
      <c r="H1103"/>
      <c r="I1103"/>
      <c r="J1103"/>
      <c r="K1103"/>
      <c r="L1103"/>
      <c r="M1103"/>
      <c r="N1103"/>
      <c r="O1103"/>
      <c r="U1103"/>
      <c r="V1103"/>
      <c r="W1103"/>
      <c r="X1103"/>
    </row>
    <row r="1104" spans="1:24" ht="18" x14ac:dyDescent="0.6">
      <c r="A1104"/>
      <c r="B1104"/>
      <c r="C1104"/>
      <c r="D1104"/>
      <c r="E1104"/>
      <c r="F1104"/>
      <c r="G1104"/>
      <c r="H1104"/>
      <c r="I1104"/>
      <c r="J1104"/>
      <c r="K1104"/>
      <c r="L1104"/>
      <c r="M1104"/>
      <c r="N1104"/>
      <c r="O1104"/>
      <c r="U1104"/>
      <c r="V1104"/>
      <c r="W1104"/>
      <c r="X1104"/>
    </row>
    <row r="1105" spans="1:24" ht="18" x14ac:dyDescent="0.6">
      <c r="A1105"/>
      <c r="B1105"/>
      <c r="C1105"/>
      <c r="D1105"/>
      <c r="E1105"/>
      <c r="F1105"/>
      <c r="G1105"/>
      <c r="H1105"/>
      <c r="I1105"/>
      <c r="J1105"/>
      <c r="K1105"/>
      <c r="L1105"/>
      <c r="M1105"/>
      <c r="N1105"/>
      <c r="O1105"/>
      <c r="U1105"/>
      <c r="V1105"/>
      <c r="W1105"/>
      <c r="X1105"/>
    </row>
    <row r="1106" spans="1:24" ht="18" x14ac:dyDescent="0.6">
      <c r="A1106"/>
      <c r="B1106"/>
      <c r="C1106"/>
      <c r="D1106"/>
      <c r="E1106"/>
      <c r="F1106"/>
      <c r="G1106"/>
      <c r="H1106"/>
      <c r="I1106"/>
      <c r="J1106"/>
      <c r="K1106"/>
      <c r="L1106"/>
      <c r="M1106"/>
      <c r="N1106"/>
      <c r="O1106"/>
      <c r="U1106"/>
      <c r="V1106"/>
      <c r="W1106"/>
      <c r="X1106"/>
    </row>
    <row r="1107" spans="1:24" ht="18" x14ac:dyDescent="0.6">
      <c r="A1107"/>
      <c r="B1107"/>
      <c r="C1107"/>
      <c r="D1107"/>
      <c r="E1107"/>
      <c r="F1107"/>
      <c r="G1107"/>
      <c r="H1107"/>
      <c r="I1107"/>
      <c r="J1107"/>
      <c r="K1107"/>
      <c r="L1107"/>
      <c r="M1107"/>
      <c r="N1107"/>
      <c r="O1107"/>
      <c r="U1107"/>
      <c r="V1107"/>
      <c r="W1107"/>
      <c r="X1107"/>
    </row>
    <row r="1108" spans="1:24" ht="18" x14ac:dyDescent="0.6">
      <c r="A1108"/>
      <c r="B1108"/>
      <c r="C1108"/>
      <c r="D1108"/>
      <c r="E1108"/>
      <c r="F1108"/>
      <c r="G1108"/>
      <c r="H1108"/>
      <c r="I1108"/>
      <c r="J1108"/>
      <c r="K1108"/>
      <c r="L1108"/>
      <c r="M1108"/>
      <c r="N1108"/>
      <c r="O1108"/>
      <c r="U1108"/>
      <c r="V1108"/>
      <c r="W1108"/>
      <c r="X1108"/>
    </row>
    <row r="1109" spans="1:24" ht="18" x14ac:dyDescent="0.6">
      <c r="A1109"/>
      <c r="B1109"/>
      <c r="C1109"/>
      <c r="D1109"/>
      <c r="E1109"/>
      <c r="F1109"/>
      <c r="G1109"/>
      <c r="H1109"/>
      <c r="I1109"/>
      <c r="J1109"/>
      <c r="K1109"/>
      <c r="L1109"/>
      <c r="M1109"/>
      <c r="N1109"/>
      <c r="O1109"/>
      <c r="U1109"/>
      <c r="V1109"/>
      <c r="W1109"/>
      <c r="X1109"/>
    </row>
    <row r="1110" spans="1:24" ht="18" x14ac:dyDescent="0.6">
      <c r="A1110"/>
      <c r="B1110"/>
      <c r="C1110"/>
      <c r="D1110"/>
      <c r="E1110"/>
      <c r="F1110"/>
      <c r="G1110"/>
      <c r="H1110"/>
      <c r="I1110"/>
      <c r="J1110"/>
      <c r="K1110"/>
      <c r="L1110"/>
      <c r="M1110"/>
      <c r="N1110"/>
      <c r="O1110"/>
      <c r="U1110"/>
      <c r="V1110"/>
      <c r="W1110"/>
      <c r="X1110"/>
    </row>
    <row r="1111" spans="1:24" ht="18" x14ac:dyDescent="0.6">
      <c r="A1111"/>
      <c r="B1111"/>
      <c r="C1111"/>
      <c r="D1111"/>
      <c r="E1111"/>
      <c r="F1111"/>
      <c r="G1111"/>
      <c r="H1111"/>
      <c r="I1111"/>
      <c r="J1111"/>
      <c r="K1111"/>
      <c r="L1111"/>
      <c r="M1111"/>
      <c r="N1111"/>
      <c r="O1111"/>
      <c r="U1111"/>
      <c r="V1111"/>
      <c r="W1111"/>
      <c r="X1111"/>
    </row>
    <row r="1112" spans="1:24" ht="18" x14ac:dyDescent="0.6">
      <c r="A1112"/>
      <c r="B1112"/>
      <c r="C1112"/>
      <c r="D1112"/>
      <c r="E1112"/>
      <c r="F1112"/>
      <c r="G1112"/>
      <c r="H1112"/>
      <c r="I1112"/>
      <c r="J1112"/>
      <c r="K1112"/>
      <c r="L1112"/>
      <c r="M1112"/>
      <c r="N1112"/>
      <c r="O1112"/>
      <c r="U1112"/>
      <c r="V1112"/>
      <c r="W1112"/>
      <c r="X1112"/>
    </row>
    <row r="1113" spans="1:24" ht="18" x14ac:dyDescent="0.6">
      <c r="A1113"/>
      <c r="B1113"/>
      <c r="C1113"/>
      <c r="D1113"/>
      <c r="E1113"/>
      <c r="F1113"/>
      <c r="G1113"/>
      <c r="H1113"/>
      <c r="I1113"/>
      <c r="J1113"/>
      <c r="K1113"/>
      <c r="L1113"/>
      <c r="M1113"/>
      <c r="N1113"/>
      <c r="O1113"/>
      <c r="U1113"/>
      <c r="V1113"/>
      <c r="W1113"/>
      <c r="X1113"/>
    </row>
    <row r="1114" spans="1:24" ht="18" x14ac:dyDescent="0.6">
      <c r="A1114"/>
      <c r="B1114"/>
      <c r="C1114"/>
      <c r="D1114"/>
      <c r="E1114"/>
      <c r="F1114"/>
      <c r="G1114"/>
      <c r="H1114"/>
      <c r="I1114"/>
      <c r="J1114"/>
      <c r="K1114"/>
      <c r="L1114"/>
      <c r="M1114"/>
      <c r="N1114"/>
      <c r="O1114"/>
      <c r="U1114"/>
      <c r="V1114"/>
      <c r="W1114"/>
      <c r="X1114"/>
    </row>
    <row r="1115" spans="1:24" ht="18" x14ac:dyDescent="0.6">
      <c r="A1115"/>
      <c r="B1115"/>
      <c r="C1115"/>
      <c r="D1115"/>
      <c r="E1115"/>
      <c r="F1115"/>
      <c r="G1115"/>
      <c r="H1115"/>
      <c r="I1115"/>
      <c r="J1115"/>
      <c r="K1115"/>
      <c r="L1115"/>
      <c r="M1115"/>
      <c r="N1115"/>
      <c r="O1115"/>
      <c r="U1115"/>
      <c r="V1115"/>
      <c r="W1115"/>
      <c r="X1115"/>
    </row>
    <row r="1116" spans="1:24" ht="18" x14ac:dyDescent="0.6">
      <c r="A1116"/>
      <c r="B1116"/>
      <c r="C1116"/>
      <c r="D1116"/>
      <c r="E1116"/>
      <c r="F1116"/>
      <c r="G1116"/>
      <c r="H1116"/>
      <c r="I1116"/>
      <c r="J1116"/>
      <c r="K1116"/>
      <c r="L1116"/>
      <c r="M1116"/>
      <c r="N1116"/>
      <c r="O1116"/>
      <c r="U1116"/>
      <c r="V1116"/>
      <c r="W1116"/>
      <c r="X1116"/>
    </row>
    <row r="1117" spans="1:24" ht="18" x14ac:dyDescent="0.6">
      <c r="A1117"/>
      <c r="B1117"/>
      <c r="C1117"/>
      <c r="D1117"/>
      <c r="E1117"/>
      <c r="F1117"/>
      <c r="G1117"/>
      <c r="H1117"/>
      <c r="I1117"/>
      <c r="J1117"/>
      <c r="K1117"/>
      <c r="L1117"/>
      <c r="M1117"/>
      <c r="N1117"/>
      <c r="O1117"/>
      <c r="U1117"/>
      <c r="V1117"/>
      <c r="W1117"/>
      <c r="X1117"/>
    </row>
    <row r="1118" spans="1:24" ht="18" x14ac:dyDescent="0.6">
      <c r="A1118"/>
      <c r="B1118"/>
      <c r="C1118"/>
      <c r="D1118"/>
      <c r="E1118"/>
      <c r="F1118"/>
      <c r="G1118"/>
      <c r="H1118"/>
      <c r="I1118"/>
      <c r="J1118"/>
      <c r="K1118"/>
      <c r="L1118"/>
      <c r="M1118"/>
      <c r="N1118"/>
      <c r="O1118"/>
      <c r="U1118"/>
      <c r="V1118"/>
      <c r="W1118"/>
      <c r="X1118"/>
    </row>
    <row r="1119" spans="1:24" ht="18" x14ac:dyDescent="0.6">
      <c r="A1119"/>
      <c r="B1119"/>
      <c r="C1119"/>
      <c r="D1119"/>
      <c r="E1119"/>
      <c r="F1119"/>
      <c r="G1119"/>
      <c r="H1119"/>
      <c r="I1119"/>
      <c r="J1119"/>
      <c r="K1119"/>
      <c r="L1119"/>
      <c r="M1119"/>
      <c r="N1119"/>
      <c r="O1119"/>
      <c r="U1119"/>
      <c r="V1119"/>
      <c r="W1119"/>
      <c r="X1119"/>
    </row>
    <row r="1120" spans="1:24" ht="18" x14ac:dyDescent="0.6">
      <c r="A1120"/>
      <c r="B1120"/>
      <c r="C1120"/>
      <c r="D1120"/>
      <c r="E1120"/>
      <c r="F1120"/>
      <c r="G1120"/>
      <c r="H1120"/>
      <c r="I1120"/>
      <c r="J1120"/>
      <c r="K1120"/>
      <c r="L1120"/>
      <c r="M1120"/>
      <c r="N1120"/>
      <c r="O1120"/>
      <c r="U1120"/>
      <c r="V1120"/>
      <c r="W1120"/>
      <c r="X1120"/>
    </row>
    <row r="1121" spans="1:24" ht="18" x14ac:dyDescent="0.6">
      <c r="A1121"/>
      <c r="B1121"/>
      <c r="C1121"/>
      <c r="D1121"/>
      <c r="E1121"/>
      <c r="F1121"/>
      <c r="G1121"/>
      <c r="H1121"/>
      <c r="I1121"/>
      <c r="J1121"/>
      <c r="K1121"/>
      <c r="L1121"/>
      <c r="M1121"/>
      <c r="N1121"/>
      <c r="O1121"/>
      <c r="U1121"/>
      <c r="V1121"/>
      <c r="W1121"/>
      <c r="X1121"/>
    </row>
    <row r="1122" spans="1:24" ht="18" x14ac:dyDescent="0.6">
      <c r="A1122"/>
      <c r="B1122"/>
      <c r="C1122"/>
      <c r="D1122"/>
      <c r="E1122"/>
      <c r="F1122"/>
      <c r="G1122"/>
      <c r="H1122"/>
      <c r="I1122"/>
      <c r="J1122"/>
      <c r="K1122"/>
      <c r="L1122"/>
      <c r="M1122"/>
      <c r="N1122"/>
      <c r="O1122"/>
      <c r="U1122"/>
      <c r="V1122"/>
      <c r="W1122"/>
      <c r="X1122"/>
    </row>
    <row r="1123" spans="1:24" ht="18" x14ac:dyDescent="0.6">
      <c r="A1123"/>
      <c r="B1123"/>
      <c r="C1123"/>
      <c r="D1123"/>
      <c r="E1123"/>
      <c r="F1123"/>
      <c r="G1123"/>
      <c r="H1123"/>
      <c r="I1123"/>
      <c r="J1123"/>
      <c r="K1123"/>
      <c r="L1123"/>
      <c r="M1123"/>
      <c r="N1123"/>
      <c r="O1123"/>
      <c r="U1123"/>
      <c r="V1123"/>
      <c r="W1123"/>
      <c r="X1123"/>
    </row>
    <row r="1124" spans="1:24" ht="18" x14ac:dyDescent="0.6">
      <c r="A1124"/>
      <c r="B1124"/>
      <c r="C1124"/>
      <c r="D1124"/>
      <c r="E1124"/>
      <c r="F1124"/>
      <c r="G1124"/>
      <c r="H1124"/>
      <c r="I1124"/>
      <c r="J1124"/>
      <c r="K1124"/>
      <c r="L1124"/>
      <c r="M1124"/>
      <c r="N1124"/>
      <c r="O1124"/>
      <c r="U1124"/>
      <c r="V1124"/>
      <c r="W1124"/>
      <c r="X1124"/>
    </row>
    <row r="1125" spans="1:24" ht="18" x14ac:dyDescent="0.6">
      <c r="A1125"/>
      <c r="B1125"/>
      <c r="C1125"/>
      <c r="D1125"/>
      <c r="E1125"/>
      <c r="F1125"/>
      <c r="G1125"/>
      <c r="H1125"/>
      <c r="I1125"/>
      <c r="J1125"/>
      <c r="K1125"/>
      <c r="L1125"/>
      <c r="M1125"/>
      <c r="N1125"/>
      <c r="O1125"/>
      <c r="U1125"/>
      <c r="V1125"/>
      <c r="W1125"/>
      <c r="X1125"/>
    </row>
    <row r="1126" spans="1:24" ht="18" x14ac:dyDescent="0.6">
      <c r="A1126"/>
      <c r="B1126"/>
      <c r="C1126"/>
      <c r="D1126"/>
      <c r="E1126"/>
      <c r="F1126"/>
      <c r="G1126"/>
      <c r="H1126"/>
      <c r="I1126"/>
      <c r="J1126"/>
      <c r="K1126"/>
      <c r="L1126"/>
      <c r="M1126"/>
      <c r="N1126"/>
      <c r="O1126"/>
      <c r="U1126"/>
      <c r="V1126"/>
      <c r="W1126"/>
      <c r="X1126"/>
    </row>
    <row r="1127" spans="1:24" ht="18" x14ac:dyDescent="0.6">
      <c r="A1127"/>
      <c r="B1127"/>
      <c r="C1127"/>
      <c r="D1127"/>
      <c r="E1127"/>
      <c r="F1127"/>
      <c r="G1127"/>
      <c r="H1127"/>
      <c r="I1127"/>
      <c r="J1127"/>
      <c r="K1127"/>
      <c r="L1127"/>
      <c r="M1127"/>
      <c r="N1127"/>
      <c r="O1127"/>
      <c r="U1127"/>
      <c r="V1127"/>
      <c r="W1127"/>
      <c r="X1127"/>
    </row>
    <row r="1128" spans="1:24" ht="18" x14ac:dyDescent="0.6">
      <c r="A1128"/>
      <c r="B1128"/>
      <c r="C1128"/>
      <c r="D1128"/>
      <c r="E1128"/>
      <c r="F1128"/>
      <c r="G1128"/>
      <c r="H1128"/>
      <c r="I1128"/>
      <c r="J1128"/>
      <c r="K1128"/>
      <c r="L1128"/>
      <c r="M1128"/>
      <c r="N1128"/>
      <c r="O1128"/>
      <c r="U1128"/>
      <c r="V1128"/>
      <c r="W1128"/>
      <c r="X1128"/>
    </row>
    <row r="1129" spans="1:24" ht="18" x14ac:dyDescent="0.6">
      <c r="A1129"/>
      <c r="B1129"/>
      <c r="C1129"/>
      <c r="D1129"/>
      <c r="E1129"/>
      <c r="F1129"/>
      <c r="G1129"/>
      <c r="H1129"/>
      <c r="I1129"/>
      <c r="J1129"/>
      <c r="K1129"/>
      <c r="L1129"/>
      <c r="M1129"/>
      <c r="N1129"/>
      <c r="O1129"/>
      <c r="U1129"/>
      <c r="V1129"/>
      <c r="W1129"/>
      <c r="X1129"/>
    </row>
    <row r="1130" spans="1:24" ht="18" x14ac:dyDescent="0.6">
      <c r="A1130"/>
      <c r="B1130"/>
      <c r="C1130"/>
      <c r="D1130"/>
      <c r="E1130"/>
      <c r="F1130"/>
      <c r="G1130"/>
      <c r="H1130"/>
      <c r="I1130"/>
      <c r="J1130"/>
      <c r="K1130"/>
      <c r="L1130"/>
      <c r="M1130"/>
      <c r="N1130"/>
      <c r="O1130"/>
      <c r="U1130"/>
      <c r="V1130"/>
      <c r="W1130"/>
      <c r="X1130"/>
    </row>
    <row r="1131" spans="1:24" ht="18" x14ac:dyDescent="0.6">
      <c r="A1131"/>
      <c r="B1131"/>
      <c r="C1131"/>
      <c r="D1131"/>
      <c r="E1131"/>
      <c r="F1131"/>
      <c r="G1131"/>
      <c r="H1131"/>
      <c r="I1131"/>
      <c r="J1131"/>
      <c r="K1131"/>
      <c r="L1131"/>
      <c r="M1131"/>
      <c r="N1131"/>
      <c r="O1131"/>
      <c r="U1131"/>
      <c r="V1131"/>
      <c r="W1131"/>
      <c r="X1131"/>
    </row>
    <row r="1132" spans="1:24" ht="18" x14ac:dyDescent="0.6">
      <c r="A1132"/>
      <c r="B1132"/>
      <c r="C1132"/>
      <c r="D1132"/>
      <c r="E1132"/>
      <c r="F1132"/>
      <c r="G1132"/>
      <c r="H1132"/>
      <c r="I1132"/>
      <c r="J1132"/>
      <c r="K1132"/>
      <c r="L1132"/>
      <c r="M1132"/>
      <c r="N1132"/>
      <c r="O1132"/>
      <c r="U1132"/>
      <c r="V1132"/>
      <c r="W1132"/>
      <c r="X1132"/>
    </row>
    <row r="1133" spans="1:24" ht="18" x14ac:dyDescent="0.6">
      <c r="A1133"/>
      <c r="B1133"/>
      <c r="C1133"/>
      <c r="D1133"/>
      <c r="E1133"/>
      <c r="F1133"/>
      <c r="G1133"/>
      <c r="H1133"/>
      <c r="I1133"/>
      <c r="J1133"/>
      <c r="K1133"/>
      <c r="L1133"/>
      <c r="M1133"/>
      <c r="N1133"/>
      <c r="O1133"/>
      <c r="U1133"/>
      <c r="V1133"/>
      <c r="W1133"/>
      <c r="X1133"/>
    </row>
    <row r="1134" spans="1:24" ht="18" x14ac:dyDescent="0.6">
      <c r="A1134"/>
      <c r="B1134"/>
      <c r="C1134"/>
      <c r="D1134"/>
      <c r="E1134"/>
      <c r="F1134"/>
      <c r="G1134"/>
      <c r="H1134"/>
      <c r="I1134"/>
      <c r="J1134"/>
      <c r="K1134"/>
      <c r="L1134"/>
      <c r="M1134"/>
      <c r="N1134"/>
      <c r="O1134"/>
      <c r="U1134"/>
      <c r="V1134"/>
      <c r="W1134"/>
      <c r="X1134"/>
    </row>
    <row r="1135" spans="1:24" ht="18" x14ac:dyDescent="0.6">
      <c r="A1135"/>
      <c r="B1135"/>
      <c r="C1135"/>
      <c r="D1135"/>
      <c r="E1135"/>
      <c r="F1135"/>
      <c r="G1135"/>
      <c r="H1135"/>
      <c r="I1135"/>
      <c r="J1135"/>
      <c r="K1135"/>
      <c r="L1135"/>
      <c r="M1135"/>
      <c r="N1135"/>
      <c r="O1135"/>
      <c r="U1135"/>
      <c r="V1135"/>
      <c r="W1135"/>
      <c r="X1135"/>
    </row>
    <row r="1136" spans="1:24" ht="18" x14ac:dyDescent="0.6">
      <c r="A1136"/>
      <c r="B1136"/>
      <c r="C1136"/>
      <c r="D1136"/>
      <c r="E1136"/>
      <c r="F1136"/>
      <c r="G1136"/>
      <c r="H1136"/>
      <c r="I1136"/>
      <c r="J1136"/>
      <c r="K1136"/>
      <c r="L1136"/>
      <c r="M1136"/>
      <c r="N1136"/>
      <c r="O1136"/>
      <c r="U1136"/>
      <c r="V1136"/>
      <c r="W1136"/>
      <c r="X1136"/>
    </row>
    <row r="1137" spans="1:24" ht="18" x14ac:dyDescent="0.6">
      <c r="A1137"/>
      <c r="B1137"/>
      <c r="C1137"/>
      <c r="D1137"/>
      <c r="E1137"/>
      <c r="F1137"/>
      <c r="G1137"/>
      <c r="H1137"/>
      <c r="I1137"/>
      <c r="J1137"/>
      <c r="K1137"/>
      <c r="L1137"/>
      <c r="M1137"/>
      <c r="N1137"/>
      <c r="O1137"/>
      <c r="U1137"/>
      <c r="V1137"/>
      <c r="W1137"/>
      <c r="X1137"/>
    </row>
    <row r="1138" spans="1:24" ht="18" x14ac:dyDescent="0.6">
      <c r="A1138"/>
      <c r="B1138"/>
      <c r="C1138"/>
      <c r="D1138"/>
      <c r="E1138"/>
      <c r="F1138"/>
      <c r="G1138"/>
      <c r="H1138"/>
      <c r="I1138"/>
      <c r="J1138"/>
      <c r="K1138"/>
      <c r="L1138"/>
      <c r="M1138"/>
      <c r="N1138"/>
      <c r="O1138"/>
      <c r="U1138"/>
      <c r="V1138"/>
      <c r="W1138"/>
      <c r="X1138"/>
    </row>
    <row r="1139" spans="1:24" ht="18" x14ac:dyDescent="0.6">
      <c r="A1139"/>
      <c r="B1139"/>
      <c r="C1139"/>
      <c r="D1139"/>
      <c r="E1139"/>
      <c r="F1139"/>
      <c r="G1139"/>
      <c r="H1139"/>
      <c r="I1139"/>
      <c r="J1139"/>
      <c r="K1139"/>
      <c r="L1139"/>
      <c r="M1139"/>
      <c r="N1139"/>
      <c r="O1139"/>
      <c r="U1139"/>
      <c r="V1139"/>
      <c r="W1139"/>
      <c r="X1139"/>
    </row>
    <row r="1140" spans="1:24" ht="18" x14ac:dyDescent="0.6">
      <c r="A1140"/>
      <c r="B1140"/>
      <c r="C1140"/>
      <c r="D1140"/>
      <c r="E1140"/>
      <c r="F1140"/>
      <c r="G1140"/>
      <c r="H1140"/>
      <c r="I1140"/>
      <c r="J1140"/>
      <c r="K1140"/>
      <c r="L1140"/>
      <c r="M1140"/>
      <c r="N1140"/>
      <c r="O1140"/>
      <c r="U1140"/>
      <c r="V1140"/>
      <c r="W1140"/>
      <c r="X1140"/>
    </row>
    <row r="1141" spans="1:24" ht="18" x14ac:dyDescent="0.6">
      <c r="A1141"/>
      <c r="B1141"/>
      <c r="C1141"/>
      <c r="D1141"/>
      <c r="E1141"/>
      <c r="F1141"/>
      <c r="G1141"/>
      <c r="H1141"/>
      <c r="I1141"/>
      <c r="J1141"/>
      <c r="K1141"/>
      <c r="L1141"/>
      <c r="M1141"/>
      <c r="N1141"/>
      <c r="O1141"/>
      <c r="U1141"/>
      <c r="V1141"/>
      <c r="W1141"/>
      <c r="X1141"/>
    </row>
    <row r="1142" spans="1:24" ht="18" x14ac:dyDescent="0.6">
      <c r="A1142"/>
      <c r="B1142"/>
      <c r="C1142"/>
      <c r="D1142"/>
      <c r="E1142"/>
      <c r="F1142"/>
      <c r="G1142"/>
      <c r="H1142"/>
      <c r="I1142"/>
      <c r="J1142"/>
      <c r="K1142"/>
      <c r="L1142"/>
      <c r="M1142"/>
      <c r="N1142"/>
      <c r="O1142"/>
      <c r="U1142"/>
      <c r="V1142"/>
      <c r="W1142"/>
      <c r="X1142"/>
    </row>
    <row r="1143" spans="1:24" ht="18" x14ac:dyDescent="0.6">
      <c r="A1143"/>
      <c r="B1143"/>
      <c r="C1143"/>
      <c r="D1143"/>
      <c r="E1143"/>
      <c r="F1143"/>
      <c r="G1143"/>
      <c r="H1143"/>
      <c r="I1143"/>
      <c r="J1143"/>
      <c r="K1143"/>
      <c r="L1143"/>
      <c r="M1143"/>
      <c r="N1143"/>
      <c r="O1143"/>
      <c r="U1143"/>
      <c r="V1143"/>
      <c r="W1143"/>
      <c r="X1143"/>
    </row>
    <row r="1144" spans="1:24" ht="18" x14ac:dyDescent="0.6">
      <c r="A1144"/>
      <c r="B1144"/>
      <c r="C1144"/>
      <c r="D1144"/>
      <c r="E1144"/>
      <c r="F1144"/>
      <c r="G1144"/>
      <c r="H1144"/>
      <c r="I1144"/>
      <c r="J1144"/>
      <c r="K1144"/>
      <c r="L1144"/>
      <c r="M1144"/>
      <c r="N1144"/>
      <c r="O1144"/>
      <c r="U1144"/>
      <c r="V1144"/>
      <c r="W1144"/>
      <c r="X1144"/>
    </row>
    <row r="1145" spans="1:24" ht="18" x14ac:dyDescent="0.6">
      <c r="A1145"/>
      <c r="B1145"/>
      <c r="C1145"/>
      <c r="D1145"/>
      <c r="E1145"/>
      <c r="F1145"/>
      <c r="G1145"/>
      <c r="H1145"/>
      <c r="I1145"/>
      <c r="J1145"/>
      <c r="K1145"/>
      <c r="L1145"/>
      <c r="M1145"/>
      <c r="N1145"/>
      <c r="O1145"/>
      <c r="U1145"/>
      <c r="V1145"/>
      <c r="W1145"/>
      <c r="X1145"/>
    </row>
    <row r="1146" spans="1:24" ht="18" x14ac:dyDescent="0.6">
      <c r="A1146"/>
      <c r="B1146"/>
      <c r="C1146"/>
      <c r="D1146"/>
      <c r="E1146"/>
      <c r="F1146"/>
      <c r="G1146"/>
      <c r="H1146"/>
      <c r="I1146"/>
      <c r="J1146"/>
      <c r="K1146"/>
      <c r="L1146"/>
      <c r="M1146"/>
      <c r="N1146"/>
      <c r="O1146"/>
      <c r="U1146"/>
      <c r="V1146"/>
      <c r="W1146"/>
      <c r="X1146"/>
    </row>
    <row r="1147" spans="1:24" ht="18" x14ac:dyDescent="0.6">
      <c r="A1147"/>
      <c r="B1147"/>
      <c r="C1147"/>
      <c r="D1147"/>
      <c r="E1147"/>
      <c r="F1147"/>
      <c r="G1147"/>
      <c r="H1147"/>
      <c r="I1147"/>
      <c r="J1147"/>
      <c r="K1147"/>
      <c r="L1147"/>
      <c r="M1147"/>
      <c r="N1147"/>
      <c r="O1147"/>
      <c r="U1147"/>
      <c r="V1147"/>
      <c r="W1147"/>
      <c r="X1147"/>
    </row>
    <row r="1148" spans="1:24" ht="18" x14ac:dyDescent="0.6">
      <c r="A1148"/>
      <c r="B1148"/>
      <c r="C1148"/>
      <c r="D1148"/>
      <c r="E1148"/>
      <c r="F1148"/>
      <c r="G1148"/>
      <c r="H1148"/>
      <c r="I1148"/>
      <c r="J1148"/>
      <c r="K1148"/>
      <c r="L1148"/>
      <c r="M1148"/>
      <c r="N1148"/>
      <c r="O1148"/>
      <c r="U1148"/>
      <c r="V1148"/>
      <c r="W1148"/>
      <c r="X1148"/>
    </row>
    <row r="1149" spans="1:24" ht="18" x14ac:dyDescent="0.6">
      <c r="A1149"/>
      <c r="B1149"/>
      <c r="C1149"/>
      <c r="D1149"/>
      <c r="E1149"/>
      <c r="F1149"/>
      <c r="G1149"/>
      <c r="H1149"/>
      <c r="I1149"/>
      <c r="J1149"/>
      <c r="K1149"/>
      <c r="L1149"/>
      <c r="M1149"/>
      <c r="N1149"/>
      <c r="O1149"/>
      <c r="U1149"/>
      <c r="V1149"/>
      <c r="W1149"/>
      <c r="X1149"/>
    </row>
    <row r="1150" spans="1:24" ht="18" x14ac:dyDescent="0.6">
      <c r="A1150"/>
      <c r="B1150"/>
      <c r="C1150"/>
      <c r="D1150"/>
      <c r="E1150"/>
      <c r="F1150"/>
      <c r="G1150"/>
      <c r="H1150"/>
      <c r="I1150"/>
      <c r="J1150"/>
      <c r="K1150"/>
      <c r="L1150"/>
      <c r="M1150"/>
      <c r="N1150"/>
      <c r="O1150"/>
      <c r="U1150"/>
      <c r="V1150"/>
      <c r="W1150"/>
      <c r="X1150"/>
    </row>
    <row r="1151" spans="1:24" ht="18" x14ac:dyDescent="0.6">
      <c r="A1151"/>
      <c r="B1151"/>
      <c r="C1151"/>
      <c r="D1151"/>
      <c r="E1151"/>
      <c r="F1151"/>
      <c r="G1151"/>
      <c r="H1151"/>
      <c r="I1151"/>
      <c r="J1151"/>
      <c r="K1151"/>
      <c r="L1151"/>
      <c r="M1151"/>
      <c r="N1151"/>
      <c r="O1151"/>
      <c r="U1151"/>
      <c r="V1151"/>
      <c r="W1151"/>
      <c r="X1151"/>
    </row>
    <row r="1152" spans="1:24" ht="18" x14ac:dyDescent="0.6">
      <c r="A1152"/>
      <c r="B1152"/>
      <c r="C1152"/>
      <c r="D1152"/>
      <c r="E1152"/>
      <c r="F1152"/>
      <c r="G1152"/>
      <c r="H1152"/>
      <c r="I1152"/>
      <c r="J1152"/>
      <c r="K1152"/>
      <c r="L1152"/>
      <c r="M1152"/>
      <c r="N1152"/>
      <c r="O1152"/>
      <c r="U1152"/>
      <c r="V1152"/>
      <c r="W1152"/>
      <c r="X1152"/>
    </row>
    <row r="1153" spans="1:24" ht="18" x14ac:dyDescent="0.6">
      <c r="A1153"/>
      <c r="B1153"/>
      <c r="C1153"/>
      <c r="D1153"/>
      <c r="E1153"/>
      <c r="F1153"/>
      <c r="G1153"/>
      <c r="H1153"/>
      <c r="I1153"/>
      <c r="J1153"/>
      <c r="K1153"/>
      <c r="L1153"/>
      <c r="M1153"/>
      <c r="N1153"/>
      <c r="O1153"/>
      <c r="U1153"/>
      <c r="V1153"/>
      <c r="W1153"/>
      <c r="X1153"/>
    </row>
    <row r="1154" spans="1:24" ht="18" x14ac:dyDescent="0.6">
      <c r="A1154"/>
      <c r="B1154"/>
      <c r="C1154"/>
      <c r="D1154"/>
      <c r="E1154"/>
      <c r="F1154"/>
      <c r="G1154"/>
      <c r="H1154"/>
      <c r="I1154"/>
      <c r="J1154"/>
      <c r="K1154"/>
      <c r="L1154"/>
      <c r="M1154"/>
      <c r="N1154"/>
      <c r="O1154"/>
      <c r="U1154"/>
      <c r="V1154"/>
      <c r="W1154"/>
      <c r="X1154"/>
    </row>
    <row r="1155" spans="1:24" ht="18" x14ac:dyDescent="0.6">
      <c r="A1155"/>
      <c r="B1155"/>
      <c r="C1155"/>
      <c r="D1155"/>
      <c r="E1155"/>
      <c r="F1155"/>
      <c r="G1155"/>
      <c r="H1155"/>
      <c r="I1155"/>
      <c r="J1155"/>
      <c r="K1155"/>
      <c r="L1155"/>
      <c r="M1155"/>
      <c r="N1155"/>
      <c r="O1155"/>
      <c r="U1155"/>
      <c r="V1155"/>
      <c r="W1155"/>
      <c r="X1155"/>
    </row>
    <row r="1156" spans="1:24" ht="18" x14ac:dyDescent="0.6">
      <c r="A1156"/>
      <c r="B1156"/>
      <c r="C1156"/>
      <c r="D1156"/>
      <c r="E1156"/>
      <c r="F1156"/>
      <c r="G1156"/>
      <c r="H1156"/>
      <c r="I1156"/>
      <c r="J1156"/>
      <c r="K1156"/>
      <c r="L1156"/>
      <c r="M1156"/>
      <c r="N1156"/>
      <c r="O1156"/>
      <c r="U1156"/>
      <c r="V1156"/>
      <c r="W1156"/>
      <c r="X1156"/>
    </row>
    <row r="1157" spans="1:24" ht="18" x14ac:dyDescent="0.6">
      <c r="A1157"/>
      <c r="B1157"/>
      <c r="C1157"/>
      <c r="D1157"/>
      <c r="E1157"/>
      <c r="F1157"/>
      <c r="G1157"/>
      <c r="H1157"/>
      <c r="I1157"/>
      <c r="J1157"/>
      <c r="K1157"/>
      <c r="L1157"/>
      <c r="M1157"/>
      <c r="N1157"/>
      <c r="O1157"/>
      <c r="U1157"/>
      <c r="V1157"/>
      <c r="W1157"/>
      <c r="X1157"/>
    </row>
    <row r="1158" spans="1:24" ht="18" x14ac:dyDescent="0.6">
      <c r="A1158"/>
      <c r="B1158"/>
      <c r="C1158"/>
      <c r="D1158"/>
      <c r="E1158"/>
      <c r="F1158"/>
      <c r="G1158"/>
      <c r="H1158"/>
      <c r="I1158"/>
      <c r="J1158"/>
      <c r="K1158"/>
      <c r="L1158"/>
      <c r="M1158"/>
      <c r="N1158"/>
      <c r="O1158"/>
      <c r="U1158"/>
      <c r="V1158"/>
      <c r="W1158"/>
      <c r="X1158"/>
    </row>
    <row r="1159" spans="1:24" ht="18" x14ac:dyDescent="0.6">
      <c r="A1159"/>
      <c r="B1159"/>
      <c r="C1159"/>
      <c r="D1159"/>
      <c r="E1159"/>
      <c r="F1159"/>
      <c r="G1159"/>
      <c r="H1159"/>
      <c r="I1159"/>
      <c r="J1159"/>
      <c r="K1159"/>
      <c r="L1159"/>
      <c r="M1159"/>
      <c r="N1159"/>
      <c r="O1159"/>
      <c r="U1159"/>
      <c r="V1159"/>
      <c r="W1159"/>
      <c r="X1159"/>
    </row>
    <row r="1160" spans="1:24" ht="18" x14ac:dyDescent="0.6">
      <c r="A1160"/>
      <c r="B1160"/>
      <c r="C1160"/>
      <c r="D1160"/>
      <c r="E1160"/>
      <c r="F1160"/>
      <c r="G1160"/>
      <c r="H1160"/>
      <c r="I1160"/>
      <c r="J1160"/>
      <c r="K1160"/>
      <c r="L1160"/>
      <c r="M1160"/>
      <c r="N1160"/>
      <c r="O1160"/>
      <c r="U1160"/>
      <c r="V1160"/>
      <c r="W1160"/>
      <c r="X1160"/>
    </row>
    <row r="1161" spans="1:24" ht="18" x14ac:dyDescent="0.6">
      <c r="A1161"/>
      <c r="B1161"/>
      <c r="C1161"/>
      <c r="D1161"/>
      <c r="E1161"/>
      <c r="F1161"/>
      <c r="G1161"/>
      <c r="H1161"/>
      <c r="I1161"/>
      <c r="J1161"/>
      <c r="K1161"/>
      <c r="L1161"/>
      <c r="M1161"/>
      <c r="N1161"/>
      <c r="O1161"/>
      <c r="U1161"/>
      <c r="V1161"/>
      <c r="W1161"/>
      <c r="X1161"/>
    </row>
    <row r="1162" spans="1:24" ht="18" x14ac:dyDescent="0.6">
      <c r="A1162"/>
      <c r="B1162"/>
      <c r="C1162"/>
      <c r="D1162"/>
      <c r="E1162"/>
      <c r="F1162"/>
      <c r="G1162"/>
      <c r="H1162"/>
      <c r="I1162"/>
      <c r="J1162"/>
      <c r="K1162"/>
      <c r="L1162"/>
      <c r="M1162"/>
      <c r="N1162"/>
      <c r="O1162"/>
      <c r="U1162"/>
      <c r="V1162"/>
      <c r="W1162"/>
      <c r="X1162"/>
    </row>
    <row r="1163" spans="1:24" ht="18" x14ac:dyDescent="0.6">
      <c r="A1163"/>
      <c r="B1163"/>
      <c r="C1163"/>
      <c r="D1163"/>
      <c r="E1163"/>
      <c r="F1163"/>
      <c r="G1163"/>
      <c r="H1163"/>
      <c r="I1163"/>
      <c r="J1163"/>
      <c r="K1163"/>
      <c r="L1163"/>
      <c r="M1163"/>
      <c r="N1163"/>
      <c r="O1163"/>
      <c r="U1163"/>
      <c r="V1163"/>
      <c r="W1163"/>
      <c r="X1163"/>
    </row>
    <row r="1164" spans="1:24" ht="18" x14ac:dyDescent="0.6">
      <c r="A1164"/>
      <c r="B1164"/>
      <c r="C1164"/>
      <c r="D1164"/>
      <c r="E1164"/>
      <c r="F1164"/>
      <c r="G1164"/>
      <c r="H1164"/>
      <c r="I1164"/>
      <c r="J1164"/>
      <c r="K1164"/>
      <c r="L1164"/>
      <c r="M1164"/>
      <c r="N1164"/>
      <c r="O1164"/>
      <c r="U1164"/>
      <c r="V1164"/>
      <c r="W1164"/>
      <c r="X1164"/>
    </row>
    <row r="1165" spans="1:24" ht="18" x14ac:dyDescent="0.6">
      <c r="A1165"/>
      <c r="B1165"/>
      <c r="C1165"/>
      <c r="D1165"/>
      <c r="E1165"/>
      <c r="F1165"/>
      <c r="G1165"/>
      <c r="H1165"/>
      <c r="I1165"/>
      <c r="J1165"/>
      <c r="K1165"/>
      <c r="L1165"/>
      <c r="M1165"/>
      <c r="N1165"/>
      <c r="O1165"/>
      <c r="U1165"/>
      <c r="V1165"/>
      <c r="W1165"/>
      <c r="X1165"/>
    </row>
    <row r="1166" spans="1:24" ht="18" x14ac:dyDescent="0.6">
      <c r="A1166"/>
      <c r="B1166"/>
      <c r="C1166"/>
      <c r="D1166"/>
      <c r="E1166"/>
      <c r="F1166"/>
      <c r="G1166"/>
      <c r="H1166"/>
      <c r="I1166"/>
      <c r="J1166"/>
      <c r="K1166"/>
      <c r="L1166"/>
      <c r="M1166"/>
      <c r="N1166"/>
      <c r="O1166"/>
      <c r="U1166"/>
      <c r="V1166"/>
      <c r="W1166"/>
      <c r="X1166"/>
    </row>
    <row r="1167" spans="1:24" ht="18" x14ac:dyDescent="0.6">
      <c r="A1167"/>
      <c r="B1167"/>
      <c r="C1167"/>
      <c r="D1167"/>
      <c r="E1167"/>
      <c r="F1167"/>
      <c r="G1167"/>
      <c r="H1167"/>
      <c r="I1167"/>
      <c r="J1167"/>
      <c r="K1167"/>
      <c r="L1167"/>
      <c r="M1167"/>
      <c r="N1167"/>
      <c r="O1167"/>
      <c r="U1167"/>
      <c r="V1167"/>
      <c r="W1167"/>
      <c r="X1167"/>
    </row>
    <row r="1168" spans="1:24" ht="18" x14ac:dyDescent="0.6">
      <c r="A1168"/>
      <c r="B1168"/>
      <c r="C1168"/>
      <c r="D1168"/>
      <c r="E1168"/>
      <c r="F1168"/>
      <c r="G1168"/>
      <c r="H1168"/>
      <c r="I1168"/>
      <c r="J1168"/>
      <c r="K1168"/>
      <c r="L1168"/>
      <c r="M1168"/>
      <c r="N1168"/>
      <c r="O1168"/>
      <c r="U1168"/>
      <c r="V1168"/>
      <c r="W1168"/>
      <c r="X1168"/>
    </row>
    <row r="1169" spans="1:24" ht="18" x14ac:dyDescent="0.6">
      <c r="A1169"/>
      <c r="B1169"/>
      <c r="C1169"/>
      <c r="D1169"/>
      <c r="E1169"/>
      <c r="F1169"/>
      <c r="G1169"/>
      <c r="H1169"/>
      <c r="I1169"/>
      <c r="J1169"/>
      <c r="K1169"/>
      <c r="L1169"/>
      <c r="M1169"/>
      <c r="N1169"/>
      <c r="O1169"/>
      <c r="U1169"/>
      <c r="V1169"/>
      <c r="W1169"/>
      <c r="X1169"/>
    </row>
    <row r="1170" spans="1:24" ht="18" x14ac:dyDescent="0.6">
      <c r="A1170"/>
      <c r="B1170"/>
      <c r="C1170"/>
      <c r="D1170"/>
      <c r="E1170"/>
      <c r="F1170"/>
      <c r="G1170"/>
      <c r="H1170"/>
      <c r="I1170"/>
      <c r="J1170"/>
      <c r="K1170"/>
      <c r="L1170"/>
      <c r="M1170"/>
      <c r="N1170"/>
      <c r="O1170"/>
      <c r="U1170"/>
      <c r="V1170"/>
      <c r="W1170"/>
      <c r="X1170"/>
    </row>
    <row r="1171" spans="1:24" ht="18" x14ac:dyDescent="0.6">
      <c r="A1171"/>
      <c r="B1171"/>
      <c r="C1171"/>
      <c r="D1171"/>
      <c r="E1171"/>
      <c r="F1171"/>
      <c r="G1171"/>
      <c r="H1171"/>
      <c r="I1171"/>
      <c r="J1171"/>
      <c r="K1171"/>
      <c r="L1171"/>
      <c r="M1171"/>
      <c r="N1171"/>
      <c r="O1171"/>
      <c r="U1171"/>
      <c r="V1171"/>
      <c r="W1171"/>
      <c r="X1171"/>
    </row>
    <row r="1172" spans="1:24" ht="18" x14ac:dyDescent="0.6">
      <c r="A1172"/>
      <c r="B1172"/>
      <c r="C1172"/>
      <c r="D1172"/>
      <c r="E1172"/>
      <c r="F1172"/>
      <c r="G1172"/>
      <c r="H1172"/>
      <c r="I1172"/>
      <c r="J1172"/>
      <c r="K1172"/>
      <c r="L1172"/>
      <c r="M1172"/>
      <c r="N1172"/>
      <c r="O1172"/>
      <c r="U1172"/>
      <c r="V1172"/>
      <c r="W1172"/>
      <c r="X1172"/>
    </row>
    <row r="1173" spans="1:24" ht="18" x14ac:dyDescent="0.6">
      <c r="A1173"/>
      <c r="B1173"/>
      <c r="C1173"/>
      <c r="D1173"/>
      <c r="E1173"/>
      <c r="F1173"/>
      <c r="G1173"/>
      <c r="H1173"/>
      <c r="I1173"/>
      <c r="J1173"/>
      <c r="K1173"/>
      <c r="L1173"/>
      <c r="M1173"/>
      <c r="N1173"/>
      <c r="O1173"/>
      <c r="U1173"/>
      <c r="V1173"/>
      <c r="W1173"/>
      <c r="X1173"/>
    </row>
    <row r="1174" spans="1:24" ht="18" x14ac:dyDescent="0.6">
      <c r="A1174"/>
      <c r="B1174"/>
      <c r="C1174"/>
      <c r="D1174"/>
      <c r="E1174"/>
      <c r="F1174"/>
      <c r="G1174"/>
      <c r="H1174"/>
      <c r="I1174"/>
      <c r="J1174"/>
      <c r="K1174"/>
      <c r="L1174"/>
      <c r="M1174"/>
      <c r="N1174"/>
      <c r="O1174"/>
      <c r="U1174"/>
      <c r="V1174"/>
      <c r="W1174"/>
      <c r="X1174"/>
    </row>
    <row r="1175" spans="1:24" ht="18" x14ac:dyDescent="0.6">
      <c r="A1175"/>
      <c r="B1175"/>
      <c r="C1175"/>
      <c r="D1175"/>
      <c r="E1175"/>
      <c r="F1175"/>
      <c r="G1175"/>
      <c r="H1175"/>
      <c r="I1175"/>
      <c r="J1175"/>
      <c r="K1175"/>
      <c r="L1175"/>
      <c r="M1175"/>
      <c r="N1175"/>
      <c r="O1175"/>
      <c r="U1175"/>
      <c r="V1175"/>
      <c r="W1175"/>
      <c r="X1175"/>
    </row>
    <row r="1176" spans="1:24" ht="18" x14ac:dyDescent="0.6">
      <c r="A1176"/>
      <c r="B1176"/>
      <c r="C1176"/>
      <c r="D1176"/>
      <c r="E1176"/>
      <c r="F1176"/>
      <c r="G1176"/>
      <c r="H1176"/>
      <c r="I1176"/>
      <c r="J1176"/>
      <c r="K1176"/>
      <c r="L1176"/>
      <c r="M1176"/>
      <c r="N1176"/>
      <c r="O1176"/>
      <c r="U1176"/>
      <c r="V1176"/>
      <c r="W1176"/>
      <c r="X1176"/>
    </row>
    <row r="1177" spans="1:24" ht="18" x14ac:dyDescent="0.6">
      <c r="A1177"/>
      <c r="B1177"/>
      <c r="C1177"/>
      <c r="D1177"/>
      <c r="E1177"/>
      <c r="F1177"/>
      <c r="G1177"/>
      <c r="H1177"/>
      <c r="I1177"/>
      <c r="J1177"/>
      <c r="K1177"/>
      <c r="L1177"/>
      <c r="M1177"/>
      <c r="N1177"/>
      <c r="O1177"/>
      <c r="U1177"/>
      <c r="V1177"/>
      <c r="W1177"/>
      <c r="X1177"/>
    </row>
    <row r="1178" spans="1:24" ht="18" x14ac:dyDescent="0.6">
      <c r="A1178"/>
      <c r="B1178"/>
      <c r="C1178"/>
      <c r="D1178"/>
      <c r="E1178"/>
      <c r="F1178"/>
      <c r="G1178"/>
      <c r="H1178"/>
      <c r="I1178"/>
      <c r="J1178"/>
      <c r="K1178"/>
      <c r="L1178"/>
      <c r="M1178"/>
      <c r="N1178"/>
      <c r="O1178"/>
      <c r="U1178"/>
      <c r="V1178"/>
      <c r="W1178"/>
      <c r="X1178"/>
    </row>
    <row r="1179" spans="1:24" ht="18" x14ac:dyDescent="0.6">
      <c r="A1179"/>
      <c r="B1179"/>
      <c r="C1179"/>
      <c r="D1179"/>
      <c r="E1179"/>
      <c r="F1179"/>
      <c r="G1179"/>
      <c r="H1179"/>
      <c r="I1179"/>
      <c r="J1179"/>
      <c r="K1179"/>
      <c r="L1179"/>
      <c r="M1179"/>
      <c r="N1179"/>
      <c r="O1179"/>
      <c r="U1179"/>
      <c r="V1179"/>
      <c r="W1179"/>
      <c r="X1179"/>
    </row>
    <row r="1180" spans="1:24" ht="18" x14ac:dyDescent="0.6">
      <c r="A1180"/>
      <c r="B1180"/>
      <c r="C1180"/>
      <c r="D1180"/>
      <c r="E1180"/>
      <c r="F1180"/>
      <c r="G1180"/>
      <c r="H1180"/>
      <c r="I1180"/>
      <c r="J1180"/>
      <c r="K1180"/>
      <c r="L1180"/>
      <c r="M1180"/>
      <c r="N1180"/>
      <c r="O1180"/>
      <c r="U1180"/>
      <c r="V1180"/>
      <c r="W1180"/>
      <c r="X1180"/>
    </row>
    <row r="1181" spans="1:24" ht="18" x14ac:dyDescent="0.6">
      <c r="A1181"/>
      <c r="B1181"/>
      <c r="C1181"/>
      <c r="D1181"/>
      <c r="E1181"/>
      <c r="F1181"/>
      <c r="G1181"/>
      <c r="H1181"/>
      <c r="I1181"/>
      <c r="J1181"/>
      <c r="K1181"/>
      <c r="L1181"/>
      <c r="M1181"/>
      <c r="N1181"/>
      <c r="O1181"/>
      <c r="U1181"/>
      <c r="V1181"/>
      <c r="W1181"/>
      <c r="X1181"/>
    </row>
    <row r="1182" spans="1:24" ht="18" x14ac:dyDescent="0.6">
      <c r="A1182"/>
      <c r="B1182"/>
      <c r="C1182"/>
      <c r="D1182"/>
      <c r="E1182"/>
      <c r="F1182"/>
      <c r="G1182"/>
      <c r="H1182"/>
      <c r="I1182"/>
      <c r="J1182"/>
      <c r="K1182"/>
      <c r="L1182"/>
      <c r="M1182"/>
      <c r="N1182"/>
      <c r="O1182"/>
      <c r="U1182"/>
      <c r="V1182"/>
      <c r="W1182"/>
      <c r="X1182"/>
    </row>
    <row r="1183" spans="1:24" ht="18" x14ac:dyDescent="0.6">
      <c r="A1183"/>
      <c r="B1183"/>
      <c r="C1183"/>
      <c r="D1183"/>
      <c r="E1183"/>
      <c r="F1183"/>
      <c r="G1183"/>
      <c r="H1183"/>
      <c r="I1183"/>
      <c r="J1183"/>
      <c r="K1183"/>
      <c r="L1183"/>
      <c r="M1183"/>
      <c r="N1183"/>
      <c r="O1183"/>
      <c r="U1183"/>
      <c r="V1183"/>
      <c r="W1183"/>
      <c r="X1183"/>
    </row>
    <row r="1184" spans="1:24" ht="18" x14ac:dyDescent="0.6">
      <c r="A1184"/>
      <c r="B1184"/>
      <c r="C1184"/>
      <c r="D1184"/>
      <c r="E1184"/>
      <c r="F1184"/>
      <c r="G1184"/>
      <c r="H1184"/>
      <c r="I1184"/>
      <c r="J1184"/>
      <c r="K1184"/>
      <c r="L1184"/>
      <c r="M1184"/>
      <c r="N1184"/>
      <c r="O1184"/>
      <c r="U1184"/>
      <c r="V1184"/>
      <c r="W1184"/>
      <c r="X1184"/>
    </row>
    <row r="1185" spans="1:24" ht="18" x14ac:dyDescent="0.6">
      <c r="A1185"/>
      <c r="B1185"/>
      <c r="C1185"/>
      <c r="D1185"/>
      <c r="E1185"/>
      <c r="F1185"/>
      <c r="G1185"/>
      <c r="H1185"/>
      <c r="I1185"/>
      <c r="J1185"/>
      <c r="K1185"/>
      <c r="L1185"/>
      <c r="M1185"/>
      <c r="N1185"/>
      <c r="O1185"/>
      <c r="U1185"/>
      <c r="V1185"/>
      <c r="W1185"/>
      <c r="X1185"/>
    </row>
    <row r="1186" spans="1:24" ht="18" x14ac:dyDescent="0.6">
      <c r="A1186"/>
      <c r="B1186"/>
      <c r="C1186"/>
      <c r="D1186"/>
      <c r="E1186"/>
      <c r="F1186"/>
      <c r="G1186"/>
      <c r="H1186"/>
      <c r="I1186"/>
      <c r="J1186"/>
      <c r="K1186"/>
      <c r="L1186"/>
      <c r="M1186"/>
      <c r="N1186"/>
      <c r="O1186"/>
      <c r="U1186"/>
      <c r="V1186"/>
      <c r="W1186"/>
      <c r="X1186"/>
    </row>
    <row r="1187" spans="1:24" ht="18" x14ac:dyDescent="0.6">
      <c r="A1187"/>
      <c r="B1187"/>
      <c r="C1187"/>
      <c r="D1187"/>
      <c r="E1187"/>
      <c r="F1187"/>
      <c r="G1187"/>
      <c r="H1187"/>
      <c r="I1187"/>
      <c r="J1187"/>
      <c r="K1187"/>
      <c r="L1187"/>
      <c r="M1187"/>
      <c r="N1187"/>
      <c r="O1187"/>
      <c r="U1187"/>
      <c r="V1187"/>
      <c r="W1187"/>
      <c r="X1187"/>
    </row>
    <row r="1188" spans="1:24" ht="18" x14ac:dyDescent="0.6">
      <c r="A1188"/>
      <c r="B1188"/>
      <c r="C1188"/>
      <c r="D1188"/>
      <c r="E1188"/>
      <c r="F1188"/>
      <c r="G1188"/>
      <c r="H1188"/>
      <c r="I1188"/>
      <c r="J1188"/>
      <c r="K1188"/>
      <c r="L1188"/>
      <c r="M1188"/>
      <c r="N1188"/>
      <c r="O1188"/>
      <c r="U1188"/>
      <c r="V1188"/>
      <c r="W1188"/>
      <c r="X1188"/>
    </row>
    <row r="1189" spans="1:24" ht="18" x14ac:dyDescent="0.6">
      <c r="A1189"/>
      <c r="B1189"/>
      <c r="C1189"/>
      <c r="D1189"/>
      <c r="E1189"/>
      <c r="F1189"/>
      <c r="G1189"/>
      <c r="H1189"/>
      <c r="I1189"/>
      <c r="J1189"/>
      <c r="K1189"/>
      <c r="L1189"/>
      <c r="M1189"/>
      <c r="N1189"/>
      <c r="O1189"/>
      <c r="U1189"/>
      <c r="V1189"/>
      <c r="W1189"/>
      <c r="X1189"/>
    </row>
    <row r="1190" spans="1:24" ht="18" x14ac:dyDescent="0.6">
      <c r="A1190"/>
      <c r="B1190"/>
      <c r="C1190"/>
      <c r="D1190"/>
      <c r="E1190"/>
      <c r="F1190"/>
      <c r="G1190"/>
      <c r="H1190"/>
      <c r="I1190"/>
      <c r="J1190"/>
      <c r="K1190"/>
      <c r="L1190"/>
      <c r="M1190"/>
      <c r="N1190"/>
      <c r="O1190"/>
      <c r="U1190"/>
      <c r="V1190"/>
      <c r="W1190"/>
      <c r="X1190"/>
    </row>
    <row r="1191" spans="1:24" ht="18" x14ac:dyDescent="0.6">
      <c r="A1191"/>
      <c r="B1191"/>
      <c r="C1191"/>
      <c r="D1191"/>
      <c r="E1191"/>
      <c r="F1191"/>
      <c r="G1191"/>
      <c r="H1191"/>
      <c r="I1191"/>
      <c r="J1191"/>
      <c r="K1191"/>
      <c r="L1191"/>
      <c r="M1191"/>
      <c r="N1191"/>
      <c r="O1191"/>
      <c r="U1191"/>
      <c r="V1191"/>
      <c r="W1191"/>
      <c r="X1191"/>
    </row>
    <row r="1192" spans="1:24" ht="18" x14ac:dyDescent="0.6">
      <c r="A1192"/>
      <c r="B1192"/>
      <c r="C1192"/>
      <c r="D1192"/>
      <c r="E1192"/>
      <c r="F1192"/>
      <c r="G1192"/>
      <c r="H1192"/>
      <c r="I1192"/>
      <c r="J1192"/>
      <c r="K1192"/>
      <c r="L1192"/>
      <c r="M1192"/>
      <c r="N1192"/>
      <c r="O1192"/>
      <c r="U1192"/>
      <c r="V1192"/>
      <c r="W1192"/>
      <c r="X1192"/>
    </row>
    <row r="1193" spans="1:24" ht="18" x14ac:dyDescent="0.6">
      <c r="A1193"/>
      <c r="B1193"/>
      <c r="C1193"/>
      <c r="D1193"/>
      <c r="E1193"/>
      <c r="F1193"/>
      <c r="G1193"/>
      <c r="H1193"/>
      <c r="I1193"/>
      <c r="J1193"/>
      <c r="K1193"/>
      <c r="L1193"/>
      <c r="M1193"/>
      <c r="N1193"/>
      <c r="O1193"/>
      <c r="U1193"/>
      <c r="V1193"/>
      <c r="W1193"/>
      <c r="X1193"/>
    </row>
    <row r="1194" spans="1:24" ht="18" x14ac:dyDescent="0.6">
      <c r="A1194"/>
      <c r="B1194"/>
      <c r="C1194"/>
      <c r="D1194"/>
      <c r="E1194"/>
      <c r="F1194"/>
      <c r="G1194"/>
      <c r="H1194"/>
      <c r="I1194"/>
      <c r="J1194"/>
      <c r="K1194"/>
      <c r="L1194"/>
      <c r="M1194"/>
      <c r="N1194"/>
      <c r="O1194"/>
      <c r="U1194"/>
      <c r="V1194"/>
      <c r="W1194"/>
      <c r="X1194"/>
    </row>
    <row r="1195" spans="1:24" ht="18" x14ac:dyDescent="0.6">
      <c r="A1195"/>
      <c r="B1195"/>
      <c r="C1195"/>
      <c r="D1195"/>
      <c r="E1195"/>
      <c r="F1195"/>
      <c r="G1195"/>
      <c r="H1195"/>
      <c r="I1195"/>
      <c r="J1195"/>
      <c r="K1195"/>
      <c r="L1195"/>
      <c r="M1195"/>
      <c r="N1195"/>
      <c r="O1195"/>
      <c r="U1195"/>
      <c r="V1195"/>
      <c r="W1195"/>
      <c r="X1195"/>
    </row>
    <row r="1196" spans="1:24" ht="18" x14ac:dyDescent="0.6">
      <c r="A1196"/>
      <c r="B1196"/>
      <c r="C1196"/>
      <c r="D1196"/>
      <c r="E1196"/>
      <c r="F1196"/>
      <c r="G1196"/>
      <c r="H1196"/>
      <c r="I1196"/>
      <c r="J1196"/>
      <c r="K1196"/>
      <c r="L1196"/>
      <c r="M1196"/>
      <c r="N1196"/>
      <c r="O1196"/>
      <c r="U1196"/>
      <c r="V1196"/>
      <c r="W1196"/>
      <c r="X1196"/>
    </row>
    <row r="1197" spans="1:24" ht="18" x14ac:dyDescent="0.6">
      <c r="A1197"/>
      <c r="B1197"/>
      <c r="C1197"/>
      <c r="D1197"/>
      <c r="E1197"/>
      <c r="F1197"/>
      <c r="G1197"/>
      <c r="H1197"/>
      <c r="I1197"/>
      <c r="J1197"/>
      <c r="K1197"/>
      <c r="L1197"/>
      <c r="M1197"/>
      <c r="N1197"/>
      <c r="O1197"/>
      <c r="U1197"/>
      <c r="V1197"/>
      <c r="W1197"/>
      <c r="X1197"/>
    </row>
    <row r="1198" spans="1:24" ht="18" x14ac:dyDescent="0.6">
      <c r="A1198"/>
      <c r="B1198"/>
      <c r="C1198"/>
      <c r="D1198"/>
      <c r="E1198"/>
      <c r="F1198"/>
      <c r="G1198"/>
      <c r="H1198"/>
      <c r="I1198"/>
      <c r="J1198"/>
      <c r="K1198"/>
      <c r="L1198"/>
      <c r="M1198"/>
      <c r="N1198"/>
      <c r="O1198"/>
      <c r="U1198"/>
      <c r="V1198"/>
      <c r="W1198"/>
      <c r="X1198"/>
    </row>
    <row r="1199" spans="1:24" ht="18" x14ac:dyDescent="0.6">
      <c r="A1199"/>
      <c r="B1199"/>
      <c r="C1199"/>
      <c r="D1199"/>
      <c r="E1199"/>
      <c r="F1199"/>
      <c r="G1199"/>
      <c r="H1199"/>
      <c r="I1199"/>
      <c r="J1199"/>
      <c r="K1199"/>
      <c r="L1199"/>
      <c r="M1199"/>
      <c r="N1199"/>
      <c r="O1199"/>
      <c r="U1199"/>
      <c r="V1199"/>
      <c r="W1199"/>
      <c r="X1199"/>
    </row>
    <row r="1200" spans="1:24" ht="18" x14ac:dyDescent="0.6">
      <c r="A1200"/>
      <c r="B1200"/>
      <c r="C1200"/>
      <c r="D1200"/>
      <c r="E1200"/>
      <c r="F1200"/>
      <c r="G1200"/>
      <c r="H1200"/>
      <c r="I1200"/>
      <c r="J1200"/>
      <c r="K1200"/>
      <c r="L1200"/>
      <c r="M1200"/>
      <c r="N1200"/>
      <c r="O1200"/>
      <c r="U1200"/>
      <c r="V1200"/>
      <c r="W1200"/>
      <c r="X1200"/>
    </row>
    <row r="1201" spans="1:24" ht="18" x14ac:dyDescent="0.6">
      <c r="A1201"/>
      <c r="B1201"/>
      <c r="C1201"/>
      <c r="D1201"/>
      <c r="E1201"/>
      <c r="F1201"/>
      <c r="G1201"/>
      <c r="H1201"/>
      <c r="I1201"/>
      <c r="J1201"/>
      <c r="K1201"/>
      <c r="L1201"/>
      <c r="M1201"/>
      <c r="N1201"/>
      <c r="O1201"/>
      <c r="U1201"/>
      <c r="V1201"/>
      <c r="W1201"/>
      <c r="X1201"/>
    </row>
    <row r="1202" spans="1:24" ht="18" x14ac:dyDescent="0.6">
      <c r="A1202"/>
      <c r="B1202"/>
      <c r="C1202"/>
      <c r="D1202"/>
      <c r="E1202"/>
      <c r="F1202"/>
      <c r="G1202"/>
      <c r="H1202"/>
      <c r="I1202"/>
      <c r="J1202"/>
      <c r="K1202"/>
      <c r="L1202"/>
      <c r="M1202"/>
      <c r="N1202"/>
      <c r="O1202"/>
      <c r="U1202"/>
      <c r="V1202"/>
      <c r="W1202"/>
      <c r="X1202"/>
    </row>
    <row r="1203" spans="1:24" ht="18" x14ac:dyDescent="0.6">
      <c r="A1203"/>
      <c r="B1203"/>
      <c r="C1203"/>
      <c r="D1203"/>
      <c r="E1203"/>
      <c r="F1203"/>
      <c r="G1203"/>
      <c r="H1203"/>
      <c r="I1203"/>
      <c r="J1203"/>
      <c r="K1203"/>
      <c r="L1203"/>
      <c r="M1203"/>
      <c r="N1203"/>
      <c r="O1203"/>
      <c r="U1203"/>
      <c r="V1203"/>
      <c r="W1203"/>
      <c r="X1203"/>
    </row>
    <row r="1204" spans="1:24" ht="18" x14ac:dyDescent="0.6">
      <c r="A1204"/>
      <c r="B1204"/>
      <c r="C1204"/>
      <c r="D1204"/>
      <c r="E1204"/>
      <c r="F1204"/>
      <c r="G1204"/>
      <c r="H1204"/>
      <c r="I1204"/>
      <c r="J1204"/>
      <c r="K1204"/>
      <c r="L1204"/>
      <c r="M1204"/>
      <c r="N1204"/>
      <c r="O1204"/>
      <c r="U1204"/>
      <c r="V1204"/>
      <c r="W1204"/>
      <c r="X1204"/>
    </row>
    <row r="1205" spans="1:24" ht="18" x14ac:dyDescent="0.6">
      <c r="A1205"/>
      <c r="B1205"/>
      <c r="C1205"/>
      <c r="D1205"/>
      <c r="E1205"/>
      <c r="F1205"/>
      <c r="G1205"/>
      <c r="H1205"/>
      <c r="I1205"/>
      <c r="J1205"/>
      <c r="K1205"/>
      <c r="L1205"/>
      <c r="M1205"/>
      <c r="N1205"/>
      <c r="O1205"/>
      <c r="U1205"/>
      <c r="V1205"/>
      <c r="W1205"/>
      <c r="X1205"/>
    </row>
    <row r="1206" spans="1:24" ht="18" x14ac:dyDescent="0.6">
      <c r="A1206"/>
      <c r="B1206"/>
      <c r="C1206"/>
      <c r="D1206"/>
      <c r="E1206"/>
      <c r="F1206"/>
      <c r="G1206"/>
      <c r="H1206"/>
      <c r="I1206"/>
      <c r="J1206"/>
      <c r="K1206"/>
      <c r="L1206"/>
      <c r="M1206"/>
      <c r="N1206"/>
      <c r="O1206"/>
      <c r="U1206"/>
      <c r="V1206"/>
      <c r="W1206"/>
      <c r="X1206"/>
    </row>
    <row r="1207" spans="1:24" ht="18" x14ac:dyDescent="0.6">
      <c r="A1207"/>
      <c r="B1207"/>
      <c r="C1207"/>
      <c r="D1207"/>
      <c r="E1207"/>
      <c r="F1207"/>
      <c r="G1207"/>
      <c r="H1207"/>
      <c r="I1207"/>
      <c r="J1207"/>
      <c r="K1207"/>
      <c r="L1207"/>
      <c r="M1207"/>
      <c r="N1207"/>
      <c r="O1207"/>
      <c r="U1207"/>
      <c r="V1207"/>
      <c r="W1207"/>
      <c r="X1207"/>
    </row>
    <row r="1208" spans="1:24" ht="18" x14ac:dyDescent="0.6">
      <c r="A1208"/>
      <c r="B1208"/>
      <c r="C1208"/>
      <c r="D1208"/>
      <c r="E1208"/>
      <c r="F1208"/>
      <c r="G1208"/>
      <c r="H1208"/>
      <c r="I1208"/>
      <c r="J1208"/>
      <c r="K1208"/>
      <c r="L1208"/>
      <c r="M1208"/>
      <c r="N1208"/>
      <c r="O1208"/>
      <c r="U1208"/>
      <c r="V1208"/>
      <c r="W1208"/>
      <c r="X1208"/>
    </row>
    <row r="1209" spans="1:24" ht="18" x14ac:dyDescent="0.6">
      <c r="A1209"/>
      <c r="B1209"/>
      <c r="C1209"/>
      <c r="D1209"/>
      <c r="E1209"/>
      <c r="F1209"/>
      <c r="G1209"/>
      <c r="H1209"/>
      <c r="I1209"/>
      <c r="J1209"/>
      <c r="K1209"/>
      <c r="L1209"/>
      <c r="M1209"/>
      <c r="N1209"/>
      <c r="O1209"/>
      <c r="U1209"/>
      <c r="V1209"/>
      <c r="W1209"/>
      <c r="X1209"/>
    </row>
    <row r="1210" spans="1:24" ht="18" x14ac:dyDescent="0.6">
      <c r="A1210"/>
      <c r="B1210"/>
      <c r="C1210"/>
      <c r="D1210"/>
      <c r="E1210"/>
      <c r="F1210"/>
      <c r="G1210"/>
      <c r="H1210"/>
      <c r="I1210"/>
      <c r="J1210"/>
      <c r="K1210"/>
      <c r="L1210"/>
      <c r="M1210"/>
      <c r="N1210"/>
      <c r="O1210"/>
      <c r="U1210"/>
      <c r="V1210"/>
      <c r="W1210"/>
      <c r="X1210"/>
    </row>
    <row r="1211" spans="1:24" ht="18" x14ac:dyDescent="0.6">
      <c r="A1211"/>
      <c r="B1211"/>
      <c r="C1211"/>
      <c r="D1211"/>
      <c r="E1211"/>
      <c r="F1211"/>
      <c r="G1211"/>
      <c r="H1211"/>
      <c r="I1211"/>
      <c r="J1211"/>
      <c r="K1211"/>
      <c r="L1211"/>
      <c r="M1211"/>
      <c r="N1211"/>
      <c r="O1211"/>
      <c r="U1211"/>
      <c r="V1211"/>
      <c r="W1211"/>
      <c r="X1211"/>
    </row>
    <row r="1212" spans="1:24" ht="18" x14ac:dyDescent="0.6">
      <c r="A1212"/>
      <c r="B1212"/>
      <c r="C1212"/>
      <c r="D1212"/>
      <c r="E1212"/>
      <c r="F1212"/>
      <c r="G1212"/>
      <c r="H1212"/>
      <c r="I1212"/>
      <c r="J1212"/>
      <c r="K1212"/>
      <c r="L1212"/>
      <c r="M1212"/>
      <c r="N1212"/>
      <c r="O1212"/>
      <c r="U1212"/>
      <c r="V1212"/>
      <c r="W1212"/>
      <c r="X1212"/>
    </row>
    <row r="1213" spans="1:24" ht="18" x14ac:dyDescent="0.6">
      <c r="A1213"/>
      <c r="B1213"/>
      <c r="C1213"/>
      <c r="D1213"/>
      <c r="E1213"/>
      <c r="F1213"/>
      <c r="G1213"/>
      <c r="H1213"/>
      <c r="I1213"/>
      <c r="J1213"/>
      <c r="K1213"/>
      <c r="L1213"/>
      <c r="M1213"/>
      <c r="N1213"/>
      <c r="O1213"/>
      <c r="U1213"/>
      <c r="V1213"/>
      <c r="W1213"/>
      <c r="X1213"/>
    </row>
    <row r="1214" spans="1:24" ht="18" x14ac:dyDescent="0.6">
      <c r="A1214"/>
      <c r="B1214"/>
      <c r="C1214"/>
      <c r="D1214"/>
      <c r="E1214"/>
      <c r="F1214"/>
      <c r="G1214"/>
      <c r="H1214"/>
      <c r="I1214"/>
      <c r="J1214"/>
      <c r="K1214"/>
      <c r="L1214"/>
      <c r="M1214"/>
      <c r="N1214"/>
      <c r="O1214"/>
      <c r="U1214"/>
      <c r="V1214"/>
      <c r="W1214"/>
      <c r="X1214"/>
    </row>
    <row r="1215" spans="1:24" ht="18" x14ac:dyDescent="0.6">
      <c r="A1215"/>
      <c r="B1215"/>
      <c r="C1215"/>
      <c r="D1215"/>
      <c r="E1215"/>
      <c r="F1215"/>
      <c r="G1215"/>
      <c r="H1215"/>
      <c r="I1215"/>
      <c r="J1215"/>
      <c r="K1215"/>
      <c r="L1215"/>
      <c r="M1215"/>
      <c r="N1215"/>
      <c r="O1215"/>
      <c r="U1215"/>
      <c r="V1215"/>
      <c r="W1215"/>
      <c r="X1215"/>
    </row>
    <row r="1216" spans="1:24" ht="18" x14ac:dyDescent="0.6">
      <c r="A1216"/>
      <c r="B1216"/>
      <c r="C1216"/>
      <c r="D1216"/>
      <c r="E1216"/>
      <c r="F1216"/>
      <c r="G1216"/>
      <c r="H1216"/>
      <c r="I1216"/>
      <c r="J1216"/>
      <c r="K1216"/>
      <c r="L1216"/>
      <c r="M1216"/>
      <c r="N1216"/>
      <c r="O1216"/>
      <c r="U1216"/>
      <c r="V1216"/>
      <c r="W1216"/>
      <c r="X1216"/>
    </row>
    <row r="1217" spans="1:24" ht="18" x14ac:dyDescent="0.6">
      <c r="A1217"/>
      <c r="B1217"/>
      <c r="C1217"/>
      <c r="D1217"/>
      <c r="E1217"/>
      <c r="F1217"/>
      <c r="G1217"/>
      <c r="H1217"/>
      <c r="I1217"/>
      <c r="J1217"/>
      <c r="K1217"/>
      <c r="L1217"/>
      <c r="M1217"/>
      <c r="N1217"/>
      <c r="O1217"/>
      <c r="U1217"/>
      <c r="V1217"/>
      <c r="W1217"/>
      <c r="X1217"/>
    </row>
    <row r="1218" spans="1:24" ht="18" x14ac:dyDescent="0.6">
      <c r="A1218"/>
      <c r="B1218"/>
      <c r="C1218"/>
      <c r="D1218"/>
      <c r="E1218"/>
      <c r="F1218"/>
      <c r="G1218"/>
      <c r="H1218"/>
      <c r="I1218"/>
      <c r="J1218"/>
      <c r="K1218"/>
      <c r="L1218"/>
      <c r="M1218"/>
      <c r="N1218"/>
      <c r="O1218"/>
      <c r="U1218"/>
      <c r="V1218"/>
      <c r="W1218"/>
      <c r="X1218"/>
    </row>
    <row r="1219" spans="1:24" ht="18" x14ac:dyDescent="0.6">
      <c r="A1219"/>
      <c r="B1219"/>
      <c r="C1219"/>
      <c r="D1219"/>
      <c r="E1219"/>
      <c r="F1219"/>
      <c r="G1219"/>
      <c r="H1219"/>
      <c r="I1219"/>
      <c r="J1219"/>
      <c r="K1219"/>
      <c r="L1219"/>
      <c r="M1219"/>
      <c r="N1219"/>
      <c r="O1219"/>
      <c r="U1219"/>
      <c r="V1219"/>
      <c r="W1219"/>
      <c r="X1219"/>
    </row>
    <row r="1220" spans="1:24" ht="18" x14ac:dyDescent="0.6">
      <c r="A1220"/>
      <c r="B1220"/>
      <c r="C1220"/>
      <c r="D1220"/>
      <c r="E1220"/>
      <c r="F1220"/>
      <c r="G1220"/>
      <c r="H1220"/>
      <c r="I1220"/>
      <c r="J1220"/>
      <c r="K1220"/>
      <c r="L1220"/>
      <c r="M1220"/>
      <c r="N1220"/>
      <c r="O1220"/>
      <c r="U1220"/>
      <c r="V1220"/>
      <c r="W1220"/>
      <c r="X1220"/>
    </row>
    <row r="1221" spans="1:24" ht="18" x14ac:dyDescent="0.6">
      <c r="A1221"/>
      <c r="B1221"/>
      <c r="C1221"/>
      <c r="D1221"/>
      <c r="E1221"/>
      <c r="F1221"/>
      <c r="G1221"/>
      <c r="H1221"/>
      <c r="I1221"/>
      <c r="J1221"/>
      <c r="K1221"/>
      <c r="L1221"/>
      <c r="M1221"/>
      <c r="N1221"/>
      <c r="O1221"/>
      <c r="U1221"/>
      <c r="V1221"/>
      <c r="W1221"/>
      <c r="X1221"/>
    </row>
    <row r="1222" spans="1:24" ht="18" x14ac:dyDescent="0.6">
      <c r="A1222"/>
      <c r="B1222"/>
      <c r="C1222"/>
      <c r="D1222"/>
      <c r="E1222"/>
      <c r="F1222"/>
      <c r="G1222"/>
      <c r="H1222"/>
      <c r="I1222"/>
      <c r="J1222"/>
      <c r="K1222"/>
      <c r="L1222"/>
      <c r="M1222"/>
      <c r="N1222"/>
      <c r="O1222"/>
      <c r="U1222"/>
      <c r="V1222"/>
      <c r="W1222"/>
      <c r="X1222"/>
    </row>
    <row r="1223" spans="1:24" ht="18" x14ac:dyDescent="0.6">
      <c r="A1223"/>
      <c r="B1223"/>
      <c r="C1223"/>
      <c r="D1223"/>
      <c r="E1223"/>
      <c r="F1223"/>
      <c r="G1223"/>
      <c r="H1223"/>
      <c r="I1223"/>
      <c r="J1223"/>
      <c r="K1223"/>
      <c r="L1223"/>
      <c r="M1223"/>
      <c r="N1223"/>
      <c r="O1223"/>
      <c r="U1223"/>
      <c r="V1223"/>
      <c r="W1223"/>
      <c r="X1223"/>
    </row>
    <row r="1224" spans="1:24" ht="18" x14ac:dyDescent="0.6">
      <c r="A1224"/>
      <c r="B1224"/>
      <c r="C1224"/>
      <c r="D1224"/>
      <c r="E1224"/>
      <c r="F1224"/>
      <c r="G1224"/>
      <c r="H1224"/>
      <c r="I1224"/>
      <c r="J1224"/>
      <c r="K1224"/>
      <c r="L1224"/>
      <c r="M1224"/>
      <c r="N1224"/>
      <c r="O1224"/>
      <c r="U1224"/>
      <c r="V1224"/>
      <c r="W1224"/>
      <c r="X1224"/>
    </row>
    <row r="1225" spans="1:24" ht="18" x14ac:dyDescent="0.6">
      <c r="A1225"/>
      <c r="B1225"/>
      <c r="C1225"/>
      <c r="D1225"/>
      <c r="E1225"/>
      <c r="F1225"/>
      <c r="G1225"/>
      <c r="H1225"/>
      <c r="I1225"/>
      <c r="J1225"/>
      <c r="K1225"/>
      <c r="L1225"/>
      <c r="M1225"/>
      <c r="N1225"/>
      <c r="O1225"/>
      <c r="U1225"/>
      <c r="V1225"/>
      <c r="W1225"/>
      <c r="X1225"/>
    </row>
    <row r="1226" spans="1:24" ht="18" x14ac:dyDescent="0.6">
      <c r="A1226"/>
      <c r="B1226"/>
      <c r="C1226"/>
      <c r="D1226"/>
      <c r="E1226"/>
      <c r="F1226"/>
      <c r="G1226"/>
      <c r="H1226"/>
      <c r="I1226"/>
      <c r="J1226"/>
      <c r="K1226"/>
      <c r="L1226"/>
      <c r="M1226"/>
      <c r="N1226"/>
      <c r="O1226"/>
      <c r="U1226"/>
      <c r="V1226"/>
      <c r="W1226"/>
      <c r="X1226"/>
    </row>
    <row r="1227" spans="1:24" ht="18" x14ac:dyDescent="0.6">
      <c r="A1227"/>
      <c r="B1227"/>
      <c r="C1227"/>
      <c r="D1227"/>
      <c r="E1227"/>
      <c r="F1227"/>
      <c r="G1227"/>
      <c r="H1227"/>
      <c r="I1227"/>
      <c r="J1227"/>
      <c r="K1227"/>
      <c r="L1227"/>
      <c r="M1227"/>
      <c r="N1227"/>
      <c r="O1227"/>
      <c r="U1227"/>
      <c r="V1227"/>
      <c r="W1227"/>
      <c r="X1227"/>
    </row>
    <row r="1228" spans="1:24" ht="18" x14ac:dyDescent="0.6">
      <c r="A1228"/>
      <c r="B1228"/>
      <c r="C1228"/>
      <c r="D1228"/>
      <c r="E1228"/>
      <c r="F1228"/>
      <c r="G1228"/>
      <c r="H1228"/>
      <c r="I1228"/>
      <c r="J1228"/>
      <c r="K1228"/>
      <c r="L1228"/>
      <c r="M1228"/>
      <c r="N1228"/>
      <c r="O1228"/>
      <c r="U1228"/>
      <c r="V1228"/>
      <c r="W1228"/>
      <c r="X1228"/>
    </row>
    <row r="1229" spans="1:24" ht="18" x14ac:dyDescent="0.6">
      <c r="A1229"/>
      <c r="B1229"/>
      <c r="C1229"/>
      <c r="D1229"/>
      <c r="E1229"/>
      <c r="F1229"/>
      <c r="G1229"/>
      <c r="H1229"/>
      <c r="I1229"/>
      <c r="J1229"/>
      <c r="K1229"/>
      <c r="L1229"/>
      <c r="M1229"/>
      <c r="N1229"/>
      <c r="O1229"/>
      <c r="U1229"/>
      <c r="V1229"/>
      <c r="W1229"/>
      <c r="X1229"/>
    </row>
    <row r="1230" spans="1:24" ht="18" x14ac:dyDescent="0.6">
      <c r="A1230"/>
      <c r="B1230"/>
      <c r="C1230"/>
      <c r="D1230"/>
      <c r="E1230"/>
      <c r="F1230"/>
      <c r="G1230"/>
      <c r="H1230"/>
      <c r="I1230"/>
      <c r="J1230"/>
      <c r="K1230"/>
      <c r="L1230"/>
      <c r="M1230"/>
      <c r="N1230"/>
      <c r="O1230"/>
      <c r="U1230"/>
      <c r="V1230"/>
      <c r="W1230"/>
      <c r="X1230"/>
    </row>
    <row r="1231" spans="1:24" ht="18" x14ac:dyDescent="0.6">
      <c r="A1231"/>
      <c r="B1231"/>
      <c r="C1231"/>
      <c r="D1231"/>
      <c r="E1231"/>
      <c r="F1231"/>
      <c r="G1231"/>
      <c r="H1231"/>
      <c r="I1231"/>
      <c r="J1231"/>
      <c r="K1231"/>
      <c r="L1231"/>
      <c r="M1231"/>
      <c r="N1231"/>
      <c r="O1231"/>
      <c r="U1231"/>
      <c r="V1231"/>
      <c r="W1231"/>
      <c r="X1231"/>
    </row>
    <row r="1232" spans="1:24" ht="18" x14ac:dyDescent="0.6">
      <c r="A1232"/>
      <c r="B1232"/>
      <c r="C1232"/>
      <c r="D1232"/>
      <c r="E1232"/>
      <c r="F1232"/>
      <c r="G1232"/>
      <c r="H1232"/>
      <c r="I1232"/>
      <c r="J1232"/>
      <c r="K1232"/>
      <c r="L1232"/>
      <c r="M1232"/>
      <c r="N1232"/>
      <c r="O1232"/>
      <c r="U1232"/>
      <c r="V1232"/>
      <c r="W1232"/>
      <c r="X1232"/>
    </row>
    <row r="1233" spans="1:24" ht="18" x14ac:dyDescent="0.6">
      <c r="A1233"/>
      <c r="B1233"/>
      <c r="C1233"/>
      <c r="D1233"/>
      <c r="E1233"/>
      <c r="F1233"/>
      <c r="G1233"/>
      <c r="H1233"/>
      <c r="I1233"/>
      <c r="J1233"/>
      <c r="K1233"/>
      <c r="L1233"/>
      <c r="M1233"/>
      <c r="N1233"/>
      <c r="O1233"/>
      <c r="U1233"/>
      <c r="V1233"/>
      <c r="W1233"/>
      <c r="X1233"/>
    </row>
    <row r="1234" spans="1:24" ht="18" x14ac:dyDescent="0.6">
      <c r="A1234"/>
      <c r="B1234"/>
      <c r="C1234"/>
      <c r="D1234"/>
      <c r="E1234"/>
      <c r="F1234"/>
      <c r="G1234"/>
      <c r="H1234"/>
      <c r="I1234"/>
      <c r="J1234"/>
      <c r="K1234"/>
      <c r="L1234"/>
      <c r="M1234"/>
      <c r="N1234"/>
      <c r="O1234"/>
      <c r="U1234"/>
      <c r="V1234"/>
      <c r="W1234"/>
      <c r="X1234"/>
    </row>
    <row r="1235" spans="1:24" ht="18" x14ac:dyDescent="0.6">
      <c r="A1235"/>
      <c r="B1235"/>
      <c r="C1235"/>
      <c r="D1235"/>
      <c r="E1235"/>
      <c r="F1235"/>
      <c r="G1235"/>
      <c r="H1235"/>
      <c r="I1235"/>
      <c r="J1235"/>
      <c r="K1235"/>
      <c r="L1235"/>
      <c r="M1235"/>
      <c r="N1235"/>
      <c r="O1235"/>
      <c r="U1235"/>
      <c r="V1235"/>
      <c r="W1235"/>
      <c r="X1235"/>
    </row>
    <row r="1236" spans="1:24" ht="18" x14ac:dyDescent="0.6">
      <c r="A1236"/>
      <c r="B1236"/>
      <c r="C1236"/>
      <c r="D1236"/>
      <c r="E1236"/>
      <c r="F1236"/>
      <c r="G1236"/>
      <c r="H1236"/>
      <c r="I1236"/>
      <c r="J1236"/>
      <c r="K1236"/>
      <c r="L1236"/>
      <c r="M1236"/>
      <c r="N1236"/>
      <c r="O1236"/>
      <c r="U1236"/>
      <c r="V1236"/>
      <c r="W1236"/>
      <c r="X1236"/>
    </row>
    <row r="1237" spans="1:24" ht="18" x14ac:dyDescent="0.6">
      <c r="A1237"/>
      <c r="B1237"/>
      <c r="C1237"/>
      <c r="D1237"/>
      <c r="E1237"/>
      <c r="F1237"/>
      <c r="G1237"/>
      <c r="H1237"/>
      <c r="I1237"/>
      <c r="J1237"/>
      <c r="K1237"/>
      <c r="L1237"/>
      <c r="M1237"/>
      <c r="N1237"/>
      <c r="O1237"/>
      <c r="U1237"/>
      <c r="V1237"/>
      <c r="W1237"/>
      <c r="X1237"/>
    </row>
    <row r="1238" spans="1:24" ht="18" x14ac:dyDescent="0.6">
      <c r="A1238"/>
      <c r="B1238"/>
      <c r="C1238"/>
      <c r="D1238"/>
      <c r="E1238"/>
      <c r="F1238"/>
      <c r="G1238"/>
      <c r="H1238"/>
      <c r="I1238"/>
      <c r="J1238"/>
      <c r="K1238"/>
      <c r="L1238"/>
      <c r="M1238"/>
      <c r="N1238"/>
      <c r="O1238"/>
      <c r="U1238"/>
      <c r="V1238"/>
      <c r="W1238"/>
      <c r="X1238"/>
    </row>
    <row r="1239" spans="1:24" ht="18" x14ac:dyDescent="0.6">
      <c r="A1239"/>
      <c r="B1239"/>
      <c r="C1239"/>
      <c r="D1239"/>
      <c r="E1239"/>
      <c r="F1239"/>
      <c r="G1239"/>
      <c r="H1239"/>
      <c r="I1239"/>
      <c r="J1239"/>
      <c r="K1239"/>
      <c r="L1239"/>
      <c r="M1239"/>
      <c r="N1239"/>
      <c r="O1239"/>
      <c r="U1239"/>
      <c r="V1239"/>
      <c r="W1239"/>
      <c r="X1239"/>
    </row>
    <row r="1240" spans="1:24" ht="18" x14ac:dyDescent="0.6">
      <c r="A1240"/>
      <c r="B1240"/>
      <c r="C1240"/>
      <c r="D1240"/>
      <c r="E1240"/>
      <c r="F1240"/>
      <c r="G1240"/>
      <c r="H1240"/>
      <c r="I1240"/>
      <c r="J1240"/>
      <c r="K1240"/>
      <c r="L1240"/>
      <c r="M1240"/>
      <c r="N1240"/>
      <c r="O1240"/>
      <c r="U1240"/>
      <c r="V1240"/>
      <c r="W1240"/>
      <c r="X1240"/>
    </row>
    <row r="1241" spans="1:24" ht="18" x14ac:dyDescent="0.6">
      <c r="A1241"/>
      <c r="B1241"/>
      <c r="C1241"/>
      <c r="D1241"/>
      <c r="E1241"/>
      <c r="F1241"/>
      <c r="G1241"/>
      <c r="H1241"/>
      <c r="I1241"/>
      <c r="J1241"/>
      <c r="K1241"/>
      <c r="L1241"/>
      <c r="M1241"/>
      <c r="N1241"/>
      <c r="O1241"/>
      <c r="U1241"/>
      <c r="V1241"/>
      <c r="W1241"/>
      <c r="X1241"/>
    </row>
    <row r="1242" spans="1:24" ht="18" x14ac:dyDescent="0.6">
      <c r="A1242"/>
      <c r="B1242"/>
      <c r="C1242"/>
      <c r="D1242"/>
      <c r="E1242"/>
      <c r="F1242"/>
      <c r="G1242"/>
      <c r="H1242"/>
      <c r="I1242"/>
      <c r="J1242"/>
      <c r="K1242"/>
      <c r="L1242"/>
      <c r="M1242"/>
      <c r="N1242"/>
      <c r="O1242"/>
      <c r="U1242"/>
      <c r="V1242"/>
      <c r="W1242"/>
      <c r="X1242"/>
    </row>
    <row r="1243" spans="1:24" ht="18" x14ac:dyDescent="0.6">
      <c r="A1243"/>
      <c r="B1243"/>
      <c r="C1243"/>
      <c r="D1243"/>
      <c r="E1243"/>
      <c r="F1243"/>
      <c r="G1243"/>
      <c r="H1243"/>
      <c r="I1243"/>
      <c r="J1243"/>
      <c r="K1243"/>
      <c r="L1243"/>
      <c r="M1243"/>
      <c r="N1243"/>
      <c r="O1243"/>
      <c r="U1243"/>
      <c r="V1243"/>
      <c r="W1243"/>
      <c r="X1243"/>
    </row>
    <row r="1244" spans="1:24" ht="18" x14ac:dyDescent="0.6">
      <c r="A1244"/>
      <c r="B1244"/>
      <c r="C1244"/>
      <c r="D1244"/>
      <c r="E1244"/>
      <c r="F1244"/>
      <c r="G1244"/>
      <c r="H1244"/>
      <c r="I1244"/>
      <c r="J1244"/>
      <c r="K1244"/>
      <c r="L1244"/>
      <c r="M1244"/>
      <c r="N1244"/>
      <c r="O1244"/>
      <c r="U1244"/>
      <c r="V1244"/>
      <c r="W1244"/>
      <c r="X1244"/>
    </row>
    <row r="1245" spans="1:24" ht="18" x14ac:dyDescent="0.6">
      <c r="A1245"/>
      <c r="B1245"/>
      <c r="C1245"/>
      <c r="D1245"/>
      <c r="E1245"/>
      <c r="F1245"/>
      <c r="G1245"/>
      <c r="H1245"/>
      <c r="I1245"/>
      <c r="J1245"/>
      <c r="K1245"/>
      <c r="L1245"/>
      <c r="M1245"/>
      <c r="N1245"/>
      <c r="O1245"/>
      <c r="U1245"/>
      <c r="V1245"/>
      <c r="W1245"/>
      <c r="X1245"/>
    </row>
    <row r="1246" spans="1:24" ht="18" x14ac:dyDescent="0.6">
      <c r="A1246"/>
      <c r="B1246"/>
      <c r="C1246"/>
      <c r="D1246"/>
      <c r="E1246"/>
      <c r="F1246"/>
      <c r="G1246"/>
      <c r="H1246"/>
      <c r="I1246"/>
      <c r="J1246"/>
      <c r="K1246"/>
      <c r="L1246"/>
      <c r="M1246"/>
      <c r="N1246"/>
      <c r="O1246"/>
      <c r="U1246"/>
      <c r="V1246"/>
      <c r="W1246"/>
      <c r="X1246"/>
    </row>
    <row r="1247" spans="1:24" ht="18" x14ac:dyDescent="0.6">
      <c r="A1247"/>
      <c r="B1247"/>
      <c r="C1247"/>
      <c r="D1247"/>
      <c r="E1247"/>
      <c r="F1247"/>
      <c r="G1247"/>
      <c r="H1247"/>
      <c r="I1247"/>
      <c r="J1247"/>
      <c r="K1247"/>
      <c r="L1247"/>
      <c r="M1247"/>
      <c r="N1247"/>
      <c r="O1247"/>
      <c r="U1247"/>
      <c r="V1247"/>
      <c r="W1247"/>
      <c r="X1247"/>
    </row>
    <row r="1248" spans="1:24" ht="18" x14ac:dyDescent="0.6">
      <c r="A1248"/>
      <c r="B1248"/>
      <c r="C1248"/>
      <c r="D1248"/>
      <c r="E1248"/>
      <c r="F1248"/>
      <c r="G1248"/>
      <c r="H1248"/>
      <c r="I1248"/>
      <c r="J1248"/>
      <c r="K1248"/>
      <c r="L1248"/>
      <c r="M1248"/>
      <c r="N1248"/>
      <c r="O1248"/>
      <c r="U1248"/>
      <c r="V1248"/>
      <c r="W1248"/>
      <c r="X1248"/>
    </row>
    <row r="1249" spans="1:24" ht="18" x14ac:dyDescent="0.6">
      <c r="A1249"/>
      <c r="B1249"/>
      <c r="C1249"/>
      <c r="D1249"/>
      <c r="E1249"/>
      <c r="F1249"/>
      <c r="G1249"/>
      <c r="H1249"/>
      <c r="I1249"/>
      <c r="J1249"/>
      <c r="K1249"/>
      <c r="L1249"/>
      <c r="M1249"/>
      <c r="N1249"/>
      <c r="O1249"/>
      <c r="U1249"/>
      <c r="V1249"/>
      <c r="W1249"/>
      <c r="X1249"/>
    </row>
    <row r="1250" spans="1:24" ht="18" x14ac:dyDescent="0.6">
      <c r="A1250"/>
      <c r="B1250"/>
      <c r="C1250"/>
      <c r="D1250"/>
      <c r="E1250"/>
      <c r="F1250"/>
      <c r="G1250"/>
      <c r="H1250"/>
      <c r="I1250"/>
      <c r="J1250"/>
      <c r="K1250"/>
      <c r="L1250"/>
      <c r="M1250"/>
      <c r="N1250"/>
      <c r="O1250"/>
      <c r="U1250"/>
      <c r="V1250"/>
      <c r="W1250"/>
      <c r="X1250"/>
    </row>
    <row r="1251" spans="1:24" ht="18" x14ac:dyDescent="0.6">
      <c r="A1251"/>
      <c r="B1251"/>
      <c r="C1251"/>
      <c r="D1251"/>
      <c r="E1251"/>
      <c r="F1251"/>
      <c r="G1251"/>
      <c r="H1251"/>
      <c r="I1251"/>
      <c r="J1251"/>
      <c r="K1251"/>
      <c r="L1251"/>
      <c r="M1251"/>
      <c r="N1251"/>
      <c r="O1251"/>
      <c r="U1251"/>
      <c r="V1251"/>
      <c r="W1251"/>
      <c r="X1251"/>
    </row>
    <row r="1252" spans="1:24" ht="18" x14ac:dyDescent="0.6">
      <c r="A1252"/>
      <c r="B1252"/>
      <c r="C1252"/>
      <c r="D1252"/>
      <c r="E1252"/>
      <c r="F1252"/>
      <c r="G1252"/>
      <c r="H1252"/>
      <c r="I1252"/>
      <c r="J1252"/>
      <c r="K1252"/>
      <c r="L1252"/>
      <c r="M1252"/>
      <c r="N1252"/>
      <c r="O1252"/>
      <c r="U1252"/>
      <c r="V1252"/>
      <c r="W1252"/>
      <c r="X1252"/>
    </row>
    <row r="1253" spans="1:24" ht="18" x14ac:dyDescent="0.6">
      <c r="A1253"/>
      <c r="B1253"/>
      <c r="C1253"/>
      <c r="D1253"/>
      <c r="E1253"/>
      <c r="F1253"/>
      <c r="G1253"/>
      <c r="H1253"/>
      <c r="I1253"/>
      <c r="J1253"/>
      <c r="K1253"/>
      <c r="L1253"/>
      <c r="M1253"/>
      <c r="N1253"/>
      <c r="O1253"/>
      <c r="U1253"/>
      <c r="V1253"/>
      <c r="W1253"/>
      <c r="X1253"/>
    </row>
    <row r="1254" spans="1:24" ht="18" x14ac:dyDescent="0.6">
      <c r="A1254"/>
      <c r="B1254"/>
      <c r="C1254"/>
      <c r="D1254"/>
      <c r="E1254"/>
      <c r="F1254"/>
      <c r="G1254"/>
      <c r="H1254"/>
      <c r="I1254"/>
      <c r="J1254"/>
      <c r="K1254"/>
      <c r="L1254"/>
      <c r="M1254"/>
      <c r="N1254"/>
      <c r="O1254"/>
      <c r="U1254"/>
      <c r="V1254"/>
      <c r="W1254"/>
      <c r="X1254"/>
    </row>
    <row r="1255" spans="1:24" ht="18" x14ac:dyDescent="0.6">
      <c r="A1255"/>
      <c r="B1255"/>
      <c r="C1255"/>
      <c r="D1255"/>
      <c r="E1255"/>
      <c r="F1255"/>
      <c r="G1255"/>
      <c r="H1255"/>
      <c r="I1255"/>
      <c r="J1255"/>
      <c r="K1255"/>
      <c r="L1255"/>
      <c r="M1255"/>
      <c r="N1255"/>
      <c r="O1255"/>
      <c r="U1255"/>
      <c r="V1255"/>
      <c r="W1255"/>
      <c r="X1255"/>
    </row>
    <row r="1256" spans="1:24" ht="18" x14ac:dyDescent="0.6">
      <c r="A1256"/>
      <c r="B1256"/>
      <c r="C1256"/>
      <c r="D1256"/>
      <c r="E1256"/>
      <c r="F1256"/>
      <c r="G1256"/>
      <c r="H1256"/>
      <c r="I1256"/>
      <c r="J1256"/>
      <c r="K1256"/>
      <c r="L1256"/>
      <c r="M1256"/>
      <c r="N1256"/>
      <c r="O1256"/>
      <c r="U1256"/>
      <c r="V1256"/>
      <c r="W1256"/>
      <c r="X1256"/>
    </row>
    <row r="1257" spans="1:24" ht="18" x14ac:dyDescent="0.6">
      <c r="A1257"/>
      <c r="B1257"/>
      <c r="C1257"/>
      <c r="D1257"/>
      <c r="E1257"/>
      <c r="F1257"/>
      <c r="G1257"/>
      <c r="H1257"/>
      <c r="I1257"/>
      <c r="J1257"/>
      <c r="K1257"/>
      <c r="L1257"/>
      <c r="M1257"/>
      <c r="N1257"/>
      <c r="O1257"/>
      <c r="U1257"/>
      <c r="V1257"/>
      <c r="W1257"/>
      <c r="X1257"/>
    </row>
    <row r="1258" spans="1:24" ht="18" x14ac:dyDescent="0.6">
      <c r="A1258"/>
      <c r="B1258"/>
      <c r="C1258"/>
      <c r="D1258"/>
      <c r="E1258"/>
      <c r="F1258"/>
      <c r="G1258"/>
      <c r="H1258"/>
      <c r="I1258"/>
      <c r="J1258"/>
      <c r="K1258"/>
      <c r="L1258"/>
      <c r="M1258"/>
      <c r="N1258"/>
      <c r="O1258"/>
      <c r="U1258"/>
      <c r="V1258"/>
      <c r="W1258"/>
      <c r="X1258"/>
    </row>
    <row r="1259" spans="1:24" ht="18" x14ac:dyDescent="0.6">
      <c r="A1259"/>
      <c r="B1259"/>
      <c r="C1259"/>
      <c r="D1259"/>
      <c r="E1259"/>
      <c r="F1259"/>
      <c r="G1259"/>
      <c r="H1259"/>
      <c r="I1259"/>
      <c r="J1259"/>
      <c r="K1259"/>
      <c r="L1259"/>
      <c r="M1259"/>
      <c r="N1259"/>
      <c r="O1259"/>
      <c r="U1259"/>
      <c r="V1259"/>
      <c r="W1259"/>
      <c r="X1259"/>
    </row>
    <row r="1260" spans="1:24" ht="18" x14ac:dyDescent="0.6">
      <c r="A1260"/>
      <c r="B1260"/>
      <c r="C1260"/>
      <c r="D1260"/>
      <c r="E1260"/>
      <c r="F1260"/>
      <c r="G1260"/>
      <c r="H1260"/>
      <c r="I1260"/>
      <c r="J1260"/>
      <c r="K1260"/>
      <c r="L1260"/>
      <c r="M1260"/>
      <c r="N1260"/>
      <c r="O1260"/>
      <c r="U1260"/>
      <c r="V1260"/>
      <c r="W1260"/>
      <c r="X1260"/>
    </row>
    <row r="1261" spans="1:24" ht="18" x14ac:dyDescent="0.6">
      <c r="A1261"/>
      <c r="B1261"/>
      <c r="C1261"/>
      <c r="D1261"/>
      <c r="E1261"/>
      <c r="F1261"/>
      <c r="G1261"/>
      <c r="H1261"/>
      <c r="I1261"/>
      <c r="J1261"/>
      <c r="K1261"/>
      <c r="L1261"/>
      <c r="M1261"/>
      <c r="N1261"/>
      <c r="O1261"/>
      <c r="U1261"/>
      <c r="V1261"/>
      <c r="W1261"/>
      <c r="X1261"/>
    </row>
    <row r="1262" spans="1:24" ht="18" x14ac:dyDescent="0.6">
      <c r="A1262"/>
      <c r="B1262"/>
      <c r="C1262"/>
      <c r="D1262"/>
      <c r="E1262"/>
      <c r="F1262"/>
      <c r="G1262"/>
      <c r="H1262"/>
      <c r="I1262"/>
      <c r="J1262"/>
      <c r="K1262"/>
      <c r="L1262"/>
      <c r="M1262"/>
      <c r="N1262"/>
      <c r="O1262"/>
      <c r="U1262"/>
      <c r="V1262"/>
      <c r="W1262"/>
      <c r="X1262"/>
    </row>
    <row r="1263" spans="1:24" ht="18" x14ac:dyDescent="0.6">
      <c r="A1263"/>
      <c r="B1263"/>
      <c r="C1263"/>
      <c r="D1263"/>
      <c r="E1263"/>
      <c r="F1263"/>
      <c r="G1263"/>
      <c r="H1263"/>
      <c r="I1263"/>
      <c r="J1263"/>
      <c r="K1263"/>
      <c r="L1263"/>
      <c r="M1263"/>
      <c r="N1263"/>
      <c r="O1263"/>
      <c r="U1263"/>
      <c r="V1263"/>
      <c r="W1263"/>
      <c r="X1263"/>
    </row>
    <row r="1264" spans="1:24" ht="18" x14ac:dyDescent="0.6">
      <c r="A1264"/>
      <c r="B1264"/>
      <c r="C1264"/>
      <c r="D1264"/>
      <c r="E1264"/>
      <c r="F1264"/>
      <c r="G1264"/>
      <c r="H1264"/>
      <c r="I1264"/>
      <c r="J1264"/>
      <c r="K1264"/>
      <c r="L1264"/>
      <c r="M1264"/>
      <c r="N1264"/>
      <c r="O1264"/>
      <c r="U1264"/>
      <c r="V1264"/>
      <c r="W1264"/>
      <c r="X1264"/>
    </row>
    <row r="1265" spans="1:24" ht="18" x14ac:dyDescent="0.6">
      <c r="A1265"/>
      <c r="B1265"/>
      <c r="C1265"/>
      <c r="D1265"/>
      <c r="E1265"/>
      <c r="F1265"/>
      <c r="G1265"/>
      <c r="H1265"/>
      <c r="I1265"/>
      <c r="J1265"/>
      <c r="K1265"/>
      <c r="L1265"/>
      <c r="M1265"/>
      <c r="N1265"/>
      <c r="O1265"/>
      <c r="U1265"/>
      <c r="V1265"/>
      <c r="W1265"/>
      <c r="X1265"/>
    </row>
    <row r="1266" spans="1:24" ht="18" x14ac:dyDescent="0.6">
      <c r="A1266"/>
      <c r="B1266"/>
      <c r="C1266"/>
      <c r="D1266"/>
      <c r="E1266"/>
      <c r="F1266"/>
      <c r="G1266"/>
      <c r="H1266"/>
      <c r="I1266"/>
      <c r="J1266"/>
      <c r="K1266"/>
      <c r="L1266"/>
      <c r="M1266"/>
      <c r="N1266"/>
      <c r="O1266"/>
      <c r="U1266"/>
      <c r="V1266"/>
      <c r="W1266"/>
      <c r="X1266"/>
    </row>
    <row r="1267" spans="1:24" ht="18" x14ac:dyDescent="0.6">
      <c r="A1267"/>
      <c r="B1267"/>
      <c r="C1267"/>
      <c r="D1267"/>
      <c r="E1267"/>
      <c r="F1267"/>
      <c r="G1267"/>
      <c r="H1267"/>
      <c r="I1267"/>
      <c r="J1267"/>
      <c r="K1267"/>
      <c r="L1267"/>
      <c r="M1267"/>
      <c r="N1267"/>
      <c r="O1267"/>
      <c r="U1267"/>
      <c r="V1267"/>
      <c r="W1267"/>
      <c r="X1267"/>
    </row>
    <row r="1268" spans="1:24" ht="18" x14ac:dyDescent="0.6">
      <c r="A1268"/>
      <c r="B1268"/>
      <c r="C1268"/>
      <c r="D1268"/>
      <c r="E1268"/>
      <c r="F1268"/>
      <c r="G1268"/>
      <c r="H1268"/>
      <c r="I1268"/>
      <c r="J1268"/>
      <c r="K1268"/>
      <c r="L1268"/>
      <c r="M1268"/>
      <c r="N1268"/>
      <c r="O1268"/>
      <c r="U1268"/>
      <c r="V1268"/>
      <c r="W1268"/>
      <c r="X1268"/>
    </row>
    <row r="1269" spans="1:24" ht="18" x14ac:dyDescent="0.6">
      <c r="A1269"/>
      <c r="B1269"/>
      <c r="C1269"/>
      <c r="D1269"/>
      <c r="E1269"/>
      <c r="F1269"/>
      <c r="G1269"/>
      <c r="H1269"/>
      <c r="I1269"/>
      <c r="J1269"/>
      <c r="K1269"/>
      <c r="L1269"/>
      <c r="M1269"/>
      <c r="N1269"/>
      <c r="O1269"/>
      <c r="U1269"/>
      <c r="V1269"/>
      <c r="W1269"/>
      <c r="X1269"/>
    </row>
    <row r="1270" spans="1:24" ht="18" x14ac:dyDescent="0.6">
      <c r="A1270"/>
      <c r="B1270"/>
      <c r="C1270"/>
      <c r="D1270"/>
      <c r="E1270"/>
      <c r="F1270"/>
      <c r="G1270"/>
      <c r="H1270"/>
      <c r="I1270"/>
      <c r="J1270"/>
      <c r="K1270"/>
      <c r="L1270"/>
      <c r="M1270"/>
      <c r="N1270"/>
      <c r="O1270"/>
      <c r="U1270"/>
      <c r="V1270"/>
      <c r="W1270"/>
      <c r="X1270"/>
    </row>
    <row r="1271" spans="1:24" ht="18" x14ac:dyDescent="0.6">
      <c r="A1271"/>
      <c r="B1271"/>
      <c r="C1271"/>
      <c r="D1271"/>
      <c r="E1271"/>
      <c r="F1271"/>
      <c r="G1271"/>
      <c r="H1271"/>
      <c r="I1271"/>
      <c r="J1271"/>
      <c r="K1271"/>
      <c r="L1271"/>
      <c r="M1271"/>
      <c r="N1271"/>
      <c r="O1271"/>
      <c r="U1271"/>
      <c r="V1271"/>
      <c r="W1271"/>
      <c r="X1271"/>
    </row>
    <row r="1272" spans="1:24" ht="18" x14ac:dyDescent="0.6">
      <c r="A1272"/>
      <c r="B1272"/>
      <c r="C1272"/>
      <c r="D1272"/>
      <c r="E1272"/>
      <c r="F1272"/>
      <c r="G1272"/>
      <c r="H1272"/>
      <c r="I1272"/>
      <c r="J1272"/>
      <c r="K1272"/>
      <c r="L1272"/>
      <c r="M1272"/>
      <c r="N1272"/>
      <c r="O1272"/>
      <c r="U1272"/>
      <c r="V1272"/>
      <c r="W1272"/>
      <c r="X1272"/>
    </row>
    <row r="1273" spans="1:24" ht="18" x14ac:dyDescent="0.6">
      <c r="A1273"/>
      <c r="B1273"/>
      <c r="C1273"/>
      <c r="D1273"/>
      <c r="E1273"/>
      <c r="F1273"/>
      <c r="G1273"/>
      <c r="H1273"/>
      <c r="I1273"/>
      <c r="J1273"/>
      <c r="K1273"/>
      <c r="L1273"/>
      <c r="M1273"/>
      <c r="N1273"/>
      <c r="O1273"/>
      <c r="U1273"/>
      <c r="V1273"/>
      <c r="W1273"/>
      <c r="X1273"/>
    </row>
    <row r="1274" spans="1:24" ht="18" x14ac:dyDescent="0.6">
      <c r="A1274"/>
      <c r="B1274"/>
      <c r="C1274"/>
      <c r="D1274"/>
      <c r="E1274"/>
      <c r="F1274"/>
      <c r="G1274"/>
      <c r="H1274"/>
      <c r="I1274"/>
      <c r="J1274"/>
      <c r="K1274"/>
      <c r="L1274"/>
      <c r="M1274"/>
      <c r="N1274"/>
      <c r="O1274"/>
      <c r="U1274"/>
      <c r="V1274"/>
      <c r="W1274"/>
      <c r="X1274"/>
    </row>
    <row r="1275" spans="1:24" ht="18" x14ac:dyDescent="0.6">
      <c r="A1275"/>
      <c r="B1275"/>
      <c r="C1275"/>
      <c r="D1275"/>
      <c r="E1275"/>
      <c r="F1275"/>
      <c r="G1275"/>
      <c r="H1275"/>
      <c r="I1275"/>
      <c r="J1275"/>
      <c r="K1275"/>
      <c r="L1275"/>
      <c r="M1275"/>
      <c r="N1275"/>
      <c r="O1275"/>
      <c r="U1275"/>
      <c r="V1275"/>
      <c r="W1275"/>
      <c r="X1275"/>
    </row>
    <row r="1276" spans="1:24" ht="18" x14ac:dyDescent="0.6">
      <c r="A1276"/>
      <c r="B1276"/>
      <c r="C1276"/>
      <c r="D1276"/>
      <c r="E1276"/>
      <c r="F1276"/>
      <c r="G1276"/>
      <c r="H1276"/>
      <c r="I1276"/>
      <c r="J1276"/>
      <c r="K1276"/>
      <c r="L1276"/>
      <c r="M1276"/>
      <c r="N1276"/>
      <c r="O1276"/>
      <c r="U1276"/>
      <c r="V1276"/>
      <c r="W1276"/>
      <c r="X1276"/>
    </row>
    <row r="1277" spans="1:24" ht="18" x14ac:dyDescent="0.6">
      <c r="A1277"/>
      <c r="B1277"/>
      <c r="C1277"/>
      <c r="D1277"/>
      <c r="E1277"/>
      <c r="F1277"/>
      <c r="G1277"/>
      <c r="H1277"/>
      <c r="I1277"/>
      <c r="J1277"/>
      <c r="K1277"/>
      <c r="L1277"/>
      <c r="M1277"/>
      <c r="N1277"/>
      <c r="O1277"/>
      <c r="U1277"/>
      <c r="V1277"/>
      <c r="W1277"/>
      <c r="X1277"/>
    </row>
    <row r="1278" spans="1:24" ht="18" x14ac:dyDescent="0.6">
      <c r="A1278"/>
      <c r="B1278"/>
      <c r="C1278"/>
      <c r="D1278"/>
      <c r="E1278"/>
      <c r="F1278"/>
      <c r="G1278"/>
      <c r="H1278"/>
      <c r="I1278"/>
      <c r="J1278"/>
      <c r="K1278"/>
      <c r="L1278"/>
      <c r="M1278"/>
      <c r="N1278"/>
      <c r="O1278"/>
      <c r="U1278"/>
      <c r="V1278"/>
      <c r="W1278"/>
      <c r="X1278"/>
    </row>
    <row r="1279" spans="1:24" ht="18" x14ac:dyDescent="0.6">
      <c r="A1279"/>
      <c r="B1279"/>
      <c r="C1279"/>
      <c r="D1279"/>
      <c r="E1279"/>
      <c r="F1279"/>
      <c r="G1279"/>
      <c r="H1279"/>
      <c r="I1279"/>
      <c r="J1279"/>
      <c r="K1279"/>
      <c r="L1279"/>
      <c r="M1279"/>
      <c r="N1279"/>
      <c r="O1279"/>
      <c r="U1279"/>
      <c r="V1279"/>
      <c r="W1279"/>
      <c r="X1279"/>
    </row>
    <row r="1280" spans="1:24" ht="18" x14ac:dyDescent="0.6">
      <c r="A1280"/>
      <c r="B1280"/>
      <c r="C1280"/>
      <c r="D1280"/>
      <c r="E1280"/>
      <c r="F1280"/>
      <c r="G1280"/>
      <c r="H1280"/>
      <c r="I1280"/>
      <c r="J1280"/>
      <c r="K1280"/>
      <c r="L1280"/>
      <c r="M1280"/>
      <c r="N1280"/>
      <c r="O1280"/>
      <c r="U1280"/>
      <c r="V1280"/>
      <c r="W1280"/>
      <c r="X1280"/>
    </row>
    <row r="1281" spans="1:24" ht="18" x14ac:dyDescent="0.6">
      <c r="A1281"/>
      <c r="B1281"/>
      <c r="C1281"/>
      <c r="D1281"/>
      <c r="E1281"/>
      <c r="F1281"/>
      <c r="G1281"/>
      <c r="H1281"/>
      <c r="I1281"/>
      <c r="J1281"/>
      <c r="K1281"/>
      <c r="L1281"/>
      <c r="M1281"/>
      <c r="N1281"/>
      <c r="O1281"/>
      <c r="U1281"/>
      <c r="V1281"/>
      <c r="W1281"/>
      <c r="X1281"/>
    </row>
    <row r="1282" spans="1:24" ht="18" x14ac:dyDescent="0.6">
      <c r="A1282"/>
      <c r="B1282"/>
      <c r="C1282"/>
      <c r="D1282"/>
      <c r="E1282"/>
      <c r="F1282"/>
      <c r="G1282"/>
      <c r="H1282"/>
      <c r="I1282"/>
      <c r="J1282"/>
      <c r="K1282"/>
      <c r="L1282"/>
      <c r="M1282"/>
      <c r="N1282"/>
      <c r="O1282"/>
      <c r="U1282"/>
      <c r="V1282"/>
      <c r="W1282"/>
      <c r="X1282"/>
    </row>
    <row r="1283" spans="1:24" ht="18" x14ac:dyDescent="0.6">
      <c r="A1283"/>
      <c r="B1283"/>
      <c r="C1283"/>
      <c r="D1283"/>
      <c r="E1283"/>
      <c r="F1283"/>
      <c r="G1283"/>
      <c r="H1283"/>
      <c r="I1283"/>
      <c r="J1283"/>
      <c r="K1283"/>
      <c r="L1283"/>
      <c r="M1283"/>
      <c r="N1283"/>
      <c r="O1283"/>
      <c r="U1283"/>
      <c r="V1283"/>
      <c r="W1283"/>
      <c r="X1283"/>
    </row>
    <row r="1284" spans="1:24" ht="18" x14ac:dyDescent="0.6">
      <c r="A1284"/>
      <c r="B1284"/>
      <c r="C1284"/>
      <c r="D1284"/>
      <c r="E1284"/>
      <c r="F1284"/>
      <c r="G1284"/>
      <c r="H1284"/>
      <c r="I1284"/>
      <c r="J1284"/>
      <c r="K1284"/>
      <c r="L1284"/>
      <c r="M1284"/>
      <c r="N1284"/>
      <c r="O1284"/>
      <c r="U1284"/>
      <c r="V1284"/>
      <c r="W1284"/>
      <c r="X1284"/>
    </row>
    <row r="1285" spans="1:24" ht="18" x14ac:dyDescent="0.6">
      <c r="A1285"/>
      <c r="B1285"/>
      <c r="C1285"/>
      <c r="D1285"/>
      <c r="E1285"/>
      <c r="F1285"/>
      <c r="G1285"/>
      <c r="H1285"/>
      <c r="I1285"/>
      <c r="J1285"/>
      <c r="K1285"/>
      <c r="L1285"/>
      <c r="M1285"/>
      <c r="N1285"/>
      <c r="O1285"/>
      <c r="U1285"/>
      <c r="V1285"/>
      <c r="W1285"/>
      <c r="X1285"/>
    </row>
    <row r="1286" spans="1:24" ht="18" x14ac:dyDescent="0.6">
      <c r="A1286"/>
      <c r="B1286"/>
      <c r="C1286"/>
      <c r="D1286"/>
      <c r="E1286"/>
      <c r="F1286"/>
      <c r="G1286"/>
      <c r="H1286"/>
      <c r="I1286"/>
      <c r="J1286"/>
      <c r="K1286"/>
      <c r="L1286"/>
      <c r="M1286"/>
      <c r="N1286"/>
      <c r="O1286"/>
      <c r="U1286"/>
      <c r="V1286"/>
      <c r="W1286"/>
      <c r="X1286"/>
    </row>
    <row r="1287" spans="1:24" ht="18" x14ac:dyDescent="0.6">
      <c r="A1287"/>
      <c r="B1287"/>
      <c r="C1287"/>
      <c r="D1287"/>
      <c r="E1287"/>
      <c r="F1287"/>
      <c r="G1287"/>
      <c r="H1287"/>
      <c r="I1287"/>
      <c r="J1287"/>
      <c r="K1287"/>
      <c r="L1287"/>
      <c r="M1287"/>
      <c r="N1287"/>
      <c r="O1287"/>
      <c r="U1287"/>
      <c r="V1287"/>
      <c r="W1287"/>
      <c r="X1287"/>
    </row>
    <row r="1288" spans="1:24" ht="18" x14ac:dyDescent="0.6">
      <c r="A1288"/>
      <c r="B1288"/>
      <c r="C1288"/>
      <c r="D1288"/>
      <c r="E1288"/>
      <c r="F1288"/>
      <c r="G1288"/>
      <c r="H1288"/>
      <c r="I1288"/>
      <c r="J1288"/>
      <c r="K1288"/>
      <c r="L1288"/>
      <c r="M1288"/>
      <c r="N1288"/>
      <c r="O1288"/>
      <c r="U1288"/>
      <c r="V1288"/>
      <c r="W1288"/>
      <c r="X1288"/>
    </row>
    <row r="1289" spans="1:24" ht="18" x14ac:dyDescent="0.6">
      <c r="A1289"/>
      <c r="B1289"/>
      <c r="C1289"/>
      <c r="D1289"/>
      <c r="E1289"/>
      <c r="F1289"/>
      <c r="G1289"/>
      <c r="H1289"/>
      <c r="I1289"/>
      <c r="J1289"/>
      <c r="K1289"/>
      <c r="L1289"/>
      <c r="M1289"/>
      <c r="N1289"/>
      <c r="O1289"/>
      <c r="U1289"/>
      <c r="V1289"/>
      <c r="W1289"/>
      <c r="X1289"/>
    </row>
    <row r="1290" spans="1:24" ht="18" x14ac:dyDescent="0.6">
      <c r="A1290"/>
      <c r="B1290"/>
      <c r="C1290"/>
      <c r="D1290"/>
      <c r="E1290"/>
      <c r="F1290"/>
      <c r="G1290"/>
      <c r="H1290"/>
      <c r="I1290"/>
      <c r="J1290"/>
      <c r="K1290"/>
      <c r="L1290"/>
      <c r="M1290"/>
      <c r="N1290"/>
      <c r="O1290"/>
      <c r="U1290"/>
      <c r="V1290"/>
      <c r="W1290"/>
      <c r="X1290"/>
    </row>
    <row r="1291" spans="1:24" ht="18" x14ac:dyDescent="0.6">
      <c r="A1291"/>
      <c r="B1291"/>
      <c r="C1291"/>
      <c r="D1291"/>
      <c r="E1291"/>
      <c r="F1291"/>
      <c r="G1291"/>
      <c r="H1291"/>
      <c r="I1291"/>
      <c r="J1291"/>
      <c r="K1291"/>
      <c r="L1291"/>
      <c r="M1291"/>
      <c r="N1291"/>
      <c r="O1291"/>
      <c r="U1291"/>
      <c r="V1291"/>
      <c r="W1291"/>
      <c r="X1291"/>
    </row>
    <row r="1292" spans="1:24" ht="18" x14ac:dyDescent="0.6">
      <c r="A1292"/>
      <c r="B1292"/>
      <c r="C1292"/>
      <c r="D1292"/>
      <c r="E1292"/>
      <c r="F1292"/>
      <c r="G1292"/>
      <c r="H1292"/>
      <c r="I1292"/>
      <c r="J1292"/>
      <c r="K1292"/>
      <c r="L1292"/>
      <c r="M1292"/>
      <c r="N1292"/>
      <c r="O1292"/>
      <c r="U1292"/>
      <c r="V1292"/>
      <c r="W1292"/>
      <c r="X1292"/>
    </row>
    <row r="1293" spans="1:24" ht="18" x14ac:dyDescent="0.6">
      <c r="A1293"/>
      <c r="B1293"/>
      <c r="C1293"/>
      <c r="D1293"/>
      <c r="E1293"/>
      <c r="F1293"/>
      <c r="G1293"/>
      <c r="H1293"/>
      <c r="I1293"/>
      <c r="J1293"/>
      <c r="K1293"/>
      <c r="L1293"/>
      <c r="M1293"/>
      <c r="N1293"/>
      <c r="O1293"/>
      <c r="U1293"/>
      <c r="V1293"/>
      <c r="W1293"/>
      <c r="X1293"/>
    </row>
    <row r="1294" spans="1:24" ht="18" x14ac:dyDescent="0.6">
      <c r="A1294"/>
      <c r="B1294"/>
      <c r="C1294"/>
      <c r="D1294"/>
      <c r="E1294"/>
      <c r="F1294"/>
      <c r="G1294"/>
      <c r="H1294"/>
      <c r="I1294"/>
      <c r="J1294"/>
      <c r="K1294"/>
      <c r="L1294"/>
      <c r="M1294"/>
      <c r="N1294"/>
      <c r="O1294"/>
      <c r="U1294"/>
      <c r="V1294"/>
      <c r="W1294"/>
      <c r="X1294"/>
    </row>
    <row r="1295" spans="1:24" ht="18" x14ac:dyDescent="0.6">
      <c r="A1295"/>
      <c r="B1295"/>
      <c r="C1295"/>
      <c r="D1295"/>
      <c r="E1295"/>
      <c r="F1295"/>
      <c r="G1295"/>
      <c r="H1295"/>
      <c r="I1295"/>
      <c r="J1295"/>
      <c r="K1295"/>
      <c r="L1295"/>
      <c r="M1295"/>
      <c r="N1295"/>
      <c r="O1295"/>
      <c r="U1295"/>
      <c r="V1295"/>
      <c r="W1295"/>
      <c r="X1295"/>
    </row>
    <row r="1296" spans="1:24" ht="18" x14ac:dyDescent="0.6">
      <c r="A1296"/>
      <c r="B1296"/>
      <c r="C1296"/>
      <c r="D1296"/>
      <c r="E1296"/>
      <c r="F1296"/>
      <c r="G1296"/>
      <c r="H1296"/>
      <c r="I1296"/>
      <c r="J1296"/>
      <c r="K1296"/>
      <c r="L1296"/>
      <c r="M1296"/>
      <c r="N1296"/>
      <c r="O1296"/>
      <c r="U1296"/>
      <c r="V1296"/>
      <c r="W1296"/>
      <c r="X1296"/>
    </row>
    <row r="1297" spans="1:24" ht="18" x14ac:dyDescent="0.6">
      <c r="A1297"/>
      <c r="B1297"/>
      <c r="C1297"/>
      <c r="D1297"/>
      <c r="E1297"/>
      <c r="F1297"/>
      <c r="G1297"/>
      <c r="H1297"/>
      <c r="I1297"/>
      <c r="J1297"/>
      <c r="K1297"/>
      <c r="L1297"/>
      <c r="M1297"/>
      <c r="N1297"/>
      <c r="O1297"/>
      <c r="U1297"/>
      <c r="V1297"/>
      <c r="W1297"/>
      <c r="X1297"/>
    </row>
    <row r="1298" spans="1:24" ht="18" x14ac:dyDescent="0.6">
      <c r="A1298"/>
      <c r="B1298"/>
      <c r="C1298"/>
      <c r="D1298"/>
      <c r="E1298"/>
      <c r="F1298"/>
      <c r="G1298"/>
      <c r="H1298"/>
      <c r="I1298"/>
      <c r="J1298"/>
      <c r="K1298"/>
      <c r="L1298"/>
      <c r="M1298"/>
      <c r="N1298"/>
      <c r="O1298"/>
      <c r="U1298"/>
      <c r="V1298"/>
      <c r="W1298"/>
      <c r="X1298"/>
    </row>
    <row r="1299" spans="1:24" ht="18" x14ac:dyDescent="0.6">
      <c r="A1299"/>
      <c r="B1299"/>
      <c r="C1299"/>
      <c r="D1299"/>
      <c r="E1299"/>
      <c r="F1299"/>
      <c r="G1299"/>
      <c r="H1299"/>
      <c r="I1299"/>
      <c r="J1299"/>
      <c r="K1299"/>
      <c r="L1299"/>
      <c r="M1299"/>
      <c r="N1299"/>
      <c r="O1299"/>
      <c r="U1299"/>
      <c r="V1299"/>
      <c r="W1299"/>
      <c r="X1299"/>
    </row>
    <row r="1300" spans="1:24" ht="18" x14ac:dyDescent="0.6">
      <c r="A1300"/>
      <c r="B1300"/>
      <c r="C1300"/>
      <c r="D1300"/>
      <c r="E1300"/>
      <c r="F1300"/>
      <c r="G1300"/>
      <c r="H1300"/>
      <c r="I1300"/>
      <c r="J1300"/>
      <c r="K1300"/>
      <c r="L1300"/>
      <c r="M1300"/>
      <c r="N1300"/>
      <c r="O1300"/>
      <c r="U1300"/>
      <c r="V1300"/>
      <c r="W1300"/>
      <c r="X1300"/>
    </row>
    <row r="1301" spans="1:24" ht="18" x14ac:dyDescent="0.6">
      <c r="A1301"/>
      <c r="B1301"/>
      <c r="C1301"/>
      <c r="D1301"/>
      <c r="E1301"/>
      <c r="F1301"/>
      <c r="G1301"/>
      <c r="H1301"/>
      <c r="I1301"/>
      <c r="J1301"/>
      <c r="K1301"/>
      <c r="L1301"/>
      <c r="M1301"/>
      <c r="N1301"/>
      <c r="O1301"/>
      <c r="U1301"/>
      <c r="V1301"/>
      <c r="W1301"/>
      <c r="X1301"/>
    </row>
    <row r="1302" spans="1:24" ht="18" x14ac:dyDescent="0.6">
      <c r="A1302"/>
      <c r="B1302"/>
      <c r="C1302"/>
      <c r="D1302"/>
      <c r="E1302"/>
      <c r="F1302"/>
      <c r="G1302"/>
      <c r="H1302"/>
      <c r="I1302"/>
      <c r="J1302"/>
      <c r="K1302"/>
      <c r="L1302"/>
      <c r="M1302"/>
      <c r="N1302"/>
      <c r="O1302"/>
      <c r="U1302"/>
      <c r="V1302"/>
      <c r="W1302"/>
      <c r="X1302"/>
    </row>
    <row r="1303" spans="1:24" ht="18" x14ac:dyDescent="0.6">
      <c r="A1303"/>
      <c r="B1303"/>
      <c r="C1303"/>
      <c r="D1303"/>
      <c r="E1303"/>
      <c r="F1303"/>
      <c r="G1303"/>
      <c r="H1303"/>
      <c r="I1303"/>
      <c r="J1303"/>
      <c r="K1303"/>
      <c r="L1303"/>
      <c r="M1303"/>
      <c r="N1303"/>
      <c r="O1303"/>
      <c r="U1303"/>
      <c r="V1303"/>
      <c r="W1303"/>
      <c r="X1303"/>
    </row>
    <row r="1304" spans="1:24" ht="18" x14ac:dyDescent="0.6">
      <c r="A1304"/>
      <c r="B1304"/>
      <c r="C1304"/>
      <c r="D1304"/>
      <c r="E1304"/>
      <c r="F1304"/>
      <c r="G1304"/>
      <c r="H1304"/>
      <c r="I1304"/>
      <c r="J1304"/>
      <c r="K1304"/>
      <c r="L1304"/>
      <c r="M1304"/>
      <c r="N1304"/>
      <c r="O1304"/>
      <c r="U1304"/>
      <c r="V1304"/>
      <c r="W1304"/>
      <c r="X1304"/>
    </row>
    <row r="1305" spans="1:24" ht="18" x14ac:dyDescent="0.6">
      <c r="A1305"/>
      <c r="B1305"/>
      <c r="C1305"/>
      <c r="D1305"/>
      <c r="E1305"/>
      <c r="F1305"/>
      <c r="G1305"/>
      <c r="H1305"/>
      <c r="I1305"/>
      <c r="J1305"/>
      <c r="K1305"/>
      <c r="L1305"/>
      <c r="M1305"/>
      <c r="N1305"/>
      <c r="O1305"/>
      <c r="U1305"/>
      <c r="V1305"/>
      <c r="W1305"/>
      <c r="X1305"/>
    </row>
    <row r="1306" spans="1:24" ht="18" x14ac:dyDescent="0.6">
      <c r="A1306"/>
      <c r="B1306"/>
      <c r="C1306"/>
      <c r="D1306"/>
      <c r="E1306"/>
      <c r="F1306"/>
      <c r="G1306"/>
      <c r="H1306"/>
      <c r="I1306"/>
      <c r="J1306"/>
      <c r="K1306"/>
      <c r="L1306"/>
      <c r="M1306"/>
      <c r="N1306"/>
      <c r="O1306"/>
      <c r="U1306"/>
      <c r="V1306"/>
      <c r="W1306"/>
      <c r="X1306"/>
    </row>
    <row r="1307" spans="1:24" ht="18" x14ac:dyDescent="0.6">
      <c r="A1307"/>
      <c r="B1307"/>
      <c r="C1307"/>
      <c r="D1307"/>
      <c r="E1307"/>
      <c r="F1307"/>
      <c r="G1307"/>
      <c r="H1307"/>
      <c r="I1307"/>
      <c r="J1307"/>
      <c r="K1307"/>
      <c r="L1307"/>
      <c r="M1307"/>
      <c r="N1307"/>
      <c r="O1307"/>
      <c r="U1307"/>
      <c r="V1307"/>
      <c r="W1307"/>
      <c r="X1307"/>
    </row>
    <row r="1308" spans="1:24" ht="18" x14ac:dyDescent="0.6">
      <c r="A1308"/>
      <c r="B1308"/>
      <c r="C1308"/>
      <c r="D1308"/>
      <c r="E1308"/>
      <c r="F1308"/>
      <c r="G1308"/>
      <c r="H1308"/>
      <c r="I1308"/>
      <c r="J1308"/>
      <c r="K1308"/>
      <c r="L1308"/>
      <c r="M1308"/>
      <c r="N1308"/>
      <c r="O1308"/>
      <c r="U1308"/>
      <c r="V1308"/>
      <c r="W1308"/>
      <c r="X1308"/>
    </row>
    <row r="1309" spans="1:24" ht="18" x14ac:dyDescent="0.6">
      <c r="A1309"/>
      <c r="B1309"/>
      <c r="C1309"/>
      <c r="D1309"/>
      <c r="E1309"/>
      <c r="F1309"/>
      <c r="G1309"/>
      <c r="H1309"/>
      <c r="I1309"/>
      <c r="J1309"/>
      <c r="K1309"/>
      <c r="L1309"/>
      <c r="M1309"/>
      <c r="N1309"/>
      <c r="O1309"/>
      <c r="U1309"/>
      <c r="V1309"/>
      <c r="W1309"/>
      <c r="X1309"/>
    </row>
    <row r="1310" spans="1:24" ht="18" x14ac:dyDescent="0.6">
      <c r="A1310"/>
      <c r="B1310"/>
      <c r="C1310"/>
      <c r="D1310"/>
      <c r="E1310"/>
      <c r="F1310"/>
      <c r="G1310"/>
      <c r="H1310"/>
      <c r="I1310"/>
      <c r="J1310"/>
      <c r="K1310"/>
      <c r="L1310"/>
      <c r="M1310"/>
      <c r="N1310"/>
      <c r="O1310"/>
      <c r="U1310"/>
      <c r="V1310"/>
      <c r="W1310"/>
      <c r="X1310"/>
    </row>
    <row r="1311" spans="1:24" ht="18" x14ac:dyDescent="0.6">
      <c r="A1311"/>
      <c r="B1311"/>
      <c r="C1311"/>
      <c r="D1311"/>
      <c r="E1311"/>
      <c r="F1311"/>
      <c r="G1311"/>
      <c r="H1311"/>
      <c r="I1311"/>
      <c r="J1311"/>
      <c r="K1311"/>
      <c r="L1311"/>
      <c r="M1311"/>
      <c r="N1311"/>
      <c r="O1311"/>
      <c r="U1311"/>
      <c r="V1311"/>
      <c r="W1311"/>
      <c r="X1311"/>
    </row>
    <row r="1312" spans="1:24" ht="18" x14ac:dyDescent="0.6">
      <c r="A1312"/>
      <c r="B1312"/>
      <c r="C1312"/>
      <c r="D1312"/>
      <c r="E1312"/>
      <c r="F1312"/>
      <c r="G1312"/>
      <c r="H1312"/>
      <c r="I1312"/>
      <c r="J1312"/>
      <c r="K1312"/>
      <c r="L1312"/>
      <c r="M1312"/>
      <c r="N1312"/>
      <c r="O1312"/>
      <c r="U1312"/>
      <c r="V1312"/>
      <c r="W1312"/>
      <c r="X1312"/>
    </row>
    <row r="1313" spans="1:24" ht="18" x14ac:dyDescent="0.6">
      <c r="A1313"/>
      <c r="B1313"/>
      <c r="C1313"/>
      <c r="D1313"/>
      <c r="E1313"/>
      <c r="F1313"/>
      <c r="G1313"/>
      <c r="H1313"/>
      <c r="I1313"/>
      <c r="J1313"/>
      <c r="K1313"/>
      <c r="L1313"/>
      <c r="M1313"/>
      <c r="N1313"/>
      <c r="O1313"/>
      <c r="U1313"/>
      <c r="V1313"/>
      <c r="W1313"/>
      <c r="X1313"/>
    </row>
    <row r="1314" spans="1:24" ht="18" x14ac:dyDescent="0.6">
      <c r="A1314"/>
      <c r="B1314"/>
      <c r="C1314"/>
      <c r="D1314"/>
      <c r="E1314"/>
      <c r="F1314"/>
      <c r="G1314"/>
      <c r="H1314"/>
      <c r="I1314"/>
      <c r="J1314"/>
      <c r="K1314"/>
      <c r="L1314"/>
      <c r="M1314"/>
      <c r="N1314"/>
      <c r="O1314"/>
      <c r="U1314"/>
      <c r="V1314"/>
      <c r="W1314"/>
      <c r="X1314"/>
    </row>
    <row r="1315" spans="1:24" ht="18" x14ac:dyDescent="0.6">
      <c r="A1315"/>
      <c r="B1315"/>
      <c r="C1315"/>
      <c r="D1315"/>
      <c r="E1315"/>
      <c r="F1315"/>
      <c r="G1315"/>
      <c r="H1315"/>
      <c r="I1315"/>
      <c r="J1315"/>
      <c r="K1315"/>
      <c r="L1315"/>
      <c r="M1315"/>
      <c r="N1315"/>
      <c r="O1315"/>
      <c r="U1315"/>
      <c r="V1315"/>
      <c r="W1315"/>
      <c r="X1315"/>
    </row>
    <row r="1316" spans="1:24" ht="18" x14ac:dyDescent="0.6">
      <c r="A1316"/>
      <c r="B1316"/>
      <c r="C1316"/>
      <c r="D1316"/>
      <c r="E1316"/>
      <c r="F1316"/>
      <c r="G1316"/>
      <c r="H1316"/>
      <c r="I1316"/>
      <c r="J1316"/>
      <c r="K1316"/>
      <c r="L1316"/>
      <c r="M1316"/>
      <c r="N1316"/>
      <c r="O1316"/>
      <c r="U1316"/>
      <c r="V1316"/>
      <c r="W1316"/>
      <c r="X1316"/>
    </row>
    <row r="1317" spans="1:24" ht="18" x14ac:dyDescent="0.6">
      <c r="A1317"/>
      <c r="B1317"/>
      <c r="C1317"/>
      <c r="D1317"/>
      <c r="E1317"/>
      <c r="F1317"/>
      <c r="G1317"/>
      <c r="H1317"/>
      <c r="I1317"/>
      <c r="J1317"/>
      <c r="K1317"/>
      <c r="L1317"/>
      <c r="M1317"/>
      <c r="N1317"/>
      <c r="O1317"/>
      <c r="U1317"/>
      <c r="V1317"/>
      <c r="W1317"/>
      <c r="X1317"/>
    </row>
    <row r="1318" spans="1:24" ht="18" x14ac:dyDescent="0.6">
      <c r="A1318"/>
      <c r="B1318"/>
      <c r="C1318"/>
      <c r="D1318"/>
      <c r="E1318"/>
      <c r="F1318"/>
      <c r="G1318"/>
      <c r="H1318"/>
      <c r="I1318"/>
      <c r="J1318"/>
      <c r="K1318"/>
      <c r="L1318"/>
      <c r="M1318"/>
      <c r="N1318"/>
      <c r="O1318"/>
      <c r="U1318"/>
      <c r="V1318"/>
      <c r="W1318"/>
      <c r="X1318"/>
    </row>
    <row r="1319" spans="1:24" ht="18" x14ac:dyDescent="0.6">
      <c r="A1319"/>
      <c r="B1319"/>
      <c r="C1319"/>
      <c r="D1319"/>
      <c r="E1319"/>
      <c r="F1319"/>
      <c r="G1319"/>
      <c r="H1319"/>
      <c r="I1319"/>
      <c r="J1319"/>
      <c r="K1319"/>
      <c r="L1319"/>
      <c r="M1319"/>
      <c r="N1319"/>
      <c r="O1319"/>
      <c r="U1319"/>
      <c r="V1319"/>
      <c r="W1319"/>
      <c r="X1319"/>
    </row>
    <row r="1320" spans="1:24" ht="18" x14ac:dyDescent="0.6">
      <c r="A1320"/>
      <c r="B1320"/>
      <c r="C1320"/>
      <c r="D1320"/>
      <c r="E1320"/>
      <c r="F1320"/>
      <c r="G1320"/>
      <c r="H1320"/>
      <c r="I1320"/>
      <c r="J1320"/>
      <c r="K1320"/>
      <c r="L1320"/>
      <c r="M1320"/>
      <c r="N1320"/>
      <c r="O1320"/>
      <c r="U1320"/>
      <c r="V1320"/>
      <c r="W1320"/>
      <c r="X1320"/>
    </row>
    <row r="1321" spans="1:24" ht="18" x14ac:dyDescent="0.6">
      <c r="A1321"/>
      <c r="B1321"/>
      <c r="C1321"/>
      <c r="D1321"/>
      <c r="E1321"/>
      <c r="F1321"/>
      <c r="G1321"/>
      <c r="H1321"/>
      <c r="I1321"/>
      <c r="J1321"/>
      <c r="K1321"/>
      <c r="L1321"/>
      <c r="M1321"/>
      <c r="N1321"/>
      <c r="O1321"/>
      <c r="U1321"/>
      <c r="V1321"/>
      <c r="W1321"/>
      <c r="X1321"/>
    </row>
    <row r="1322" spans="1:24" ht="18" x14ac:dyDescent="0.6">
      <c r="A1322"/>
      <c r="B1322"/>
      <c r="C1322"/>
      <c r="D1322"/>
      <c r="E1322"/>
      <c r="F1322"/>
      <c r="G1322"/>
      <c r="H1322"/>
      <c r="I1322"/>
      <c r="J1322"/>
      <c r="K1322"/>
      <c r="L1322"/>
      <c r="M1322"/>
      <c r="N1322"/>
      <c r="O1322"/>
      <c r="U1322"/>
      <c r="V1322"/>
      <c r="W1322"/>
      <c r="X1322"/>
    </row>
    <row r="1323" spans="1:24" ht="18" x14ac:dyDescent="0.6">
      <c r="A1323"/>
      <c r="B1323"/>
      <c r="C1323"/>
      <c r="D1323"/>
      <c r="E1323"/>
      <c r="F1323"/>
      <c r="G1323"/>
      <c r="H1323"/>
      <c r="I1323"/>
      <c r="J1323"/>
      <c r="K1323"/>
      <c r="L1323"/>
      <c r="M1323"/>
      <c r="N1323"/>
      <c r="O1323"/>
      <c r="U1323"/>
      <c r="V1323"/>
      <c r="W1323"/>
      <c r="X1323"/>
    </row>
    <row r="1324" spans="1:24" ht="18" x14ac:dyDescent="0.6">
      <c r="A1324"/>
      <c r="B1324"/>
      <c r="C1324"/>
      <c r="D1324"/>
      <c r="E1324"/>
      <c r="F1324"/>
      <c r="G1324"/>
      <c r="H1324"/>
      <c r="I1324"/>
      <c r="J1324"/>
      <c r="K1324"/>
      <c r="L1324"/>
      <c r="M1324"/>
      <c r="N1324"/>
      <c r="O1324"/>
      <c r="U1324"/>
      <c r="V1324"/>
      <c r="W1324"/>
      <c r="X1324"/>
    </row>
    <row r="1325" spans="1:24" ht="18" x14ac:dyDescent="0.6">
      <c r="A1325"/>
      <c r="B1325"/>
      <c r="C1325"/>
      <c r="D1325"/>
      <c r="E1325"/>
      <c r="F1325"/>
      <c r="G1325"/>
      <c r="H1325"/>
      <c r="I1325"/>
      <c r="J1325"/>
      <c r="K1325"/>
      <c r="L1325"/>
      <c r="M1325"/>
      <c r="N1325"/>
      <c r="O1325"/>
      <c r="U1325"/>
      <c r="V1325"/>
      <c r="W1325"/>
      <c r="X1325"/>
    </row>
    <row r="1326" spans="1:24" ht="18" x14ac:dyDescent="0.6">
      <c r="A1326"/>
      <c r="B1326"/>
      <c r="C1326"/>
      <c r="D1326"/>
      <c r="E1326"/>
      <c r="F1326"/>
      <c r="G1326"/>
      <c r="H1326"/>
      <c r="I1326"/>
      <c r="J1326"/>
      <c r="K1326"/>
      <c r="L1326"/>
      <c r="M1326"/>
      <c r="N1326"/>
      <c r="O1326"/>
      <c r="U1326"/>
      <c r="V1326"/>
      <c r="W1326"/>
      <c r="X1326"/>
    </row>
    <row r="1327" spans="1:24" ht="18" x14ac:dyDescent="0.6">
      <c r="A1327"/>
      <c r="B1327"/>
      <c r="C1327"/>
      <c r="D1327"/>
      <c r="E1327"/>
      <c r="F1327"/>
      <c r="G1327"/>
      <c r="H1327"/>
      <c r="I1327"/>
      <c r="J1327"/>
      <c r="K1327"/>
      <c r="L1327"/>
      <c r="M1327"/>
      <c r="N1327"/>
      <c r="O1327"/>
      <c r="U1327"/>
      <c r="V1327"/>
      <c r="W1327"/>
      <c r="X1327"/>
    </row>
    <row r="1328" spans="1:24" ht="18" x14ac:dyDescent="0.6">
      <c r="A1328"/>
      <c r="B1328"/>
      <c r="C1328"/>
      <c r="D1328"/>
      <c r="E1328"/>
      <c r="F1328"/>
      <c r="G1328"/>
      <c r="H1328"/>
      <c r="I1328"/>
      <c r="J1328"/>
      <c r="K1328"/>
      <c r="L1328"/>
      <c r="M1328"/>
      <c r="N1328"/>
      <c r="O1328"/>
      <c r="U1328"/>
      <c r="V1328"/>
      <c r="W1328"/>
      <c r="X1328"/>
    </row>
    <row r="1329" spans="1:24" ht="18" x14ac:dyDescent="0.6">
      <c r="A1329"/>
      <c r="B1329"/>
      <c r="C1329"/>
      <c r="D1329"/>
      <c r="E1329"/>
      <c r="F1329"/>
      <c r="G1329"/>
      <c r="H1329"/>
      <c r="I1329"/>
      <c r="J1329"/>
      <c r="K1329"/>
      <c r="L1329"/>
      <c r="M1329"/>
      <c r="N1329"/>
      <c r="O1329"/>
      <c r="U1329"/>
      <c r="V1329"/>
      <c r="W1329"/>
      <c r="X1329"/>
    </row>
    <row r="1330" spans="1:24" ht="18" x14ac:dyDescent="0.6">
      <c r="A1330"/>
      <c r="B1330"/>
      <c r="C1330"/>
      <c r="D1330"/>
      <c r="E1330"/>
      <c r="F1330"/>
      <c r="G1330"/>
      <c r="H1330"/>
      <c r="I1330"/>
      <c r="J1330"/>
      <c r="K1330"/>
      <c r="L1330"/>
      <c r="M1330"/>
      <c r="N1330"/>
      <c r="O1330"/>
      <c r="U1330"/>
      <c r="V1330"/>
      <c r="W1330"/>
      <c r="X1330"/>
    </row>
    <row r="1331" spans="1:24" ht="18" x14ac:dyDescent="0.6">
      <c r="A1331"/>
      <c r="B1331"/>
      <c r="C1331"/>
      <c r="D1331"/>
      <c r="E1331"/>
      <c r="F1331"/>
      <c r="G1331"/>
      <c r="H1331"/>
      <c r="I1331"/>
      <c r="J1331"/>
      <c r="K1331"/>
      <c r="L1331"/>
      <c r="M1331"/>
      <c r="N1331"/>
      <c r="O1331"/>
      <c r="U1331"/>
      <c r="V1331"/>
      <c r="W1331"/>
      <c r="X1331"/>
    </row>
    <row r="1332" spans="1:24" ht="18" x14ac:dyDescent="0.6">
      <c r="A1332"/>
      <c r="B1332"/>
      <c r="C1332"/>
      <c r="D1332"/>
      <c r="E1332"/>
      <c r="F1332"/>
      <c r="G1332"/>
      <c r="H1332"/>
      <c r="I1332"/>
      <c r="J1332"/>
      <c r="K1332"/>
      <c r="L1332"/>
      <c r="M1332"/>
      <c r="N1332"/>
      <c r="O1332"/>
      <c r="U1332"/>
      <c r="V1332"/>
      <c r="W1332"/>
      <c r="X1332"/>
    </row>
    <row r="1333" spans="1:24" ht="18" x14ac:dyDescent="0.6">
      <c r="A1333"/>
      <c r="B1333"/>
      <c r="C1333"/>
      <c r="D1333"/>
      <c r="E1333"/>
      <c r="F1333"/>
      <c r="G1333"/>
      <c r="H1333"/>
      <c r="I1333"/>
      <c r="J1333"/>
      <c r="K1333"/>
      <c r="L1333"/>
      <c r="M1333"/>
      <c r="N1333"/>
      <c r="O1333"/>
      <c r="U1333"/>
      <c r="V1333"/>
      <c r="W1333"/>
      <c r="X1333"/>
    </row>
    <row r="1334" spans="1:24" ht="18" x14ac:dyDescent="0.6">
      <c r="A1334"/>
      <c r="B1334"/>
      <c r="C1334"/>
      <c r="D1334"/>
      <c r="E1334"/>
      <c r="F1334"/>
      <c r="G1334"/>
      <c r="H1334"/>
      <c r="I1334"/>
      <c r="J1334"/>
      <c r="K1334"/>
      <c r="L1334"/>
      <c r="M1334"/>
      <c r="N1334"/>
      <c r="O1334"/>
      <c r="U1334"/>
      <c r="V1334"/>
      <c r="W1334"/>
      <c r="X1334"/>
    </row>
    <row r="1335" spans="1:24" ht="18" x14ac:dyDescent="0.6">
      <c r="A1335"/>
      <c r="B1335"/>
      <c r="C1335"/>
      <c r="D1335"/>
      <c r="E1335"/>
      <c r="F1335"/>
      <c r="G1335"/>
      <c r="H1335"/>
      <c r="I1335"/>
      <c r="J1335"/>
      <c r="K1335"/>
      <c r="L1335"/>
      <c r="M1335"/>
      <c r="N1335"/>
      <c r="O1335"/>
      <c r="U1335"/>
      <c r="V1335"/>
      <c r="W1335"/>
      <c r="X1335"/>
    </row>
    <row r="1336" spans="1:24" ht="18" x14ac:dyDescent="0.6">
      <c r="A1336"/>
      <c r="B1336"/>
      <c r="C1336"/>
      <c r="D1336"/>
      <c r="E1336"/>
      <c r="F1336"/>
      <c r="G1336"/>
      <c r="H1336"/>
      <c r="I1336"/>
      <c r="J1336"/>
      <c r="K1336"/>
      <c r="L1336"/>
      <c r="M1336"/>
      <c r="N1336"/>
      <c r="O1336"/>
      <c r="U1336"/>
      <c r="V1336"/>
      <c r="W1336"/>
      <c r="X1336"/>
    </row>
    <row r="1337" spans="1:24" ht="18" x14ac:dyDescent="0.6">
      <c r="A1337"/>
      <c r="B1337"/>
      <c r="C1337"/>
      <c r="D1337"/>
      <c r="E1337"/>
      <c r="F1337"/>
      <c r="G1337"/>
      <c r="H1337"/>
      <c r="I1337"/>
      <c r="J1337"/>
      <c r="K1337"/>
      <c r="L1337"/>
      <c r="M1337"/>
      <c r="N1337"/>
      <c r="O1337"/>
      <c r="U1337"/>
      <c r="V1337"/>
      <c r="W1337"/>
      <c r="X1337"/>
    </row>
    <row r="1338" spans="1:24" ht="18" x14ac:dyDescent="0.6">
      <c r="A1338"/>
      <c r="B1338"/>
      <c r="C1338"/>
      <c r="D1338"/>
      <c r="E1338"/>
      <c r="F1338"/>
      <c r="G1338"/>
      <c r="H1338"/>
      <c r="I1338"/>
      <c r="J1338"/>
      <c r="K1338"/>
      <c r="L1338"/>
      <c r="M1338"/>
      <c r="N1338"/>
      <c r="O1338"/>
      <c r="U1338"/>
      <c r="V1338"/>
      <c r="W1338"/>
      <c r="X1338"/>
    </row>
    <row r="1339" spans="1:24" ht="18" x14ac:dyDescent="0.6">
      <c r="A1339"/>
      <c r="B1339"/>
      <c r="C1339"/>
      <c r="D1339"/>
      <c r="E1339"/>
      <c r="F1339"/>
      <c r="G1339"/>
      <c r="H1339"/>
      <c r="I1339"/>
      <c r="J1339"/>
      <c r="K1339"/>
      <c r="L1339"/>
      <c r="M1339"/>
      <c r="N1339"/>
      <c r="O1339"/>
      <c r="U1339"/>
      <c r="V1339"/>
      <c r="W1339"/>
      <c r="X1339"/>
    </row>
    <row r="1340" spans="1:24" ht="18" x14ac:dyDescent="0.6">
      <c r="A1340"/>
      <c r="B1340"/>
      <c r="C1340"/>
      <c r="D1340"/>
      <c r="E1340"/>
      <c r="F1340"/>
      <c r="G1340"/>
      <c r="H1340"/>
      <c r="I1340"/>
      <c r="J1340"/>
      <c r="K1340"/>
      <c r="L1340"/>
      <c r="M1340"/>
      <c r="N1340"/>
      <c r="O1340"/>
      <c r="U1340"/>
      <c r="V1340"/>
      <c r="W1340"/>
      <c r="X1340"/>
    </row>
    <row r="1341" spans="1:24" ht="18" x14ac:dyDescent="0.6">
      <c r="A1341"/>
      <c r="B1341"/>
      <c r="C1341"/>
      <c r="D1341"/>
      <c r="E1341"/>
      <c r="F1341"/>
      <c r="G1341"/>
      <c r="H1341"/>
      <c r="I1341"/>
      <c r="J1341"/>
      <c r="K1341"/>
      <c r="L1341"/>
      <c r="M1341"/>
      <c r="N1341"/>
      <c r="O1341"/>
      <c r="U1341"/>
      <c r="V1341"/>
      <c r="W1341"/>
      <c r="X1341"/>
    </row>
    <row r="1342" spans="1:24" ht="18" x14ac:dyDescent="0.6">
      <c r="A1342"/>
      <c r="B1342"/>
      <c r="C1342"/>
      <c r="D1342"/>
      <c r="E1342"/>
      <c r="F1342"/>
      <c r="G1342"/>
      <c r="H1342"/>
      <c r="I1342"/>
      <c r="J1342"/>
      <c r="K1342"/>
      <c r="L1342"/>
      <c r="M1342"/>
      <c r="N1342"/>
      <c r="O1342"/>
      <c r="U1342"/>
      <c r="V1342"/>
      <c r="W1342"/>
      <c r="X1342"/>
    </row>
    <row r="1343" spans="1:24" ht="18" x14ac:dyDescent="0.6">
      <c r="A1343"/>
      <c r="B1343"/>
      <c r="C1343"/>
      <c r="D1343"/>
      <c r="E1343"/>
      <c r="F1343"/>
      <c r="G1343"/>
      <c r="H1343"/>
      <c r="I1343"/>
      <c r="J1343"/>
      <c r="K1343"/>
      <c r="L1343"/>
      <c r="M1343"/>
      <c r="N1343"/>
      <c r="O1343"/>
      <c r="U1343"/>
      <c r="V1343"/>
      <c r="W1343"/>
      <c r="X1343"/>
    </row>
    <row r="1344" spans="1:24" ht="18" x14ac:dyDescent="0.6">
      <c r="A1344"/>
      <c r="B1344"/>
      <c r="C1344"/>
      <c r="D1344"/>
      <c r="E1344"/>
      <c r="F1344"/>
      <c r="G1344"/>
      <c r="H1344"/>
      <c r="I1344"/>
      <c r="J1344"/>
      <c r="K1344"/>
      <c r="L1344"/>
      <c r="M1344"/>
      <c r="N1344"/>
      <c r="O1344"/>
      <c r="U1344"/>
      <c r="V1344"/>
      <c r="W1344"/>
      <c r="X1344"/>
    </row>
    <row r="1345" spans="1:24" ht="18" x14ac:dyDescent="0.6">
      <c r="A1345"/>
      <c r="B1345"/>
      <c r="C1345"/>
      <c r="D1345"/>
      <c r="E1345"/>
      <c r="F1345"/>
      <c r="G1345"/>
      <c r="H1345"/>
      <c r="I1345"/>
      <c r="J1345"/>
      <c r="K1345"/>
      <c r="L1345"/>
      <c r="M1345"/>
      <c r="N1345"/>
      <c r="O1345"/>
      <c r="U1345"/>
      <c r="V1345"/>
      <c r="W1345"/>
      <c r="X1345"/>
    </row>
    <row r="1346" spans="1:24" ht="18" x14ac:dyDescent="0.6">
      <c r="A1346"/>
      <c r="B1346"/>
      <c r="C1346"/>
      <c r="D1346"/>
      <c r="E1346"/>
      <c r="F1346"/>
      <c r="G1346"/>
      <c r="H1346"/>
      <c r="I1346"/>
      <c r="J1346"/>
      <c r="K1346"/>
      <c r="L1346"/>
      <c r="M1346"/>
      <c r="N1346"/>
      <c r="O1346"/>
      <c r="U1346"/>
      <c r="V1346"/>
      <c r="W1346"/>
      <c r="X1346"/>
    </row>
    <row r="1347" spans="1:24" ht="18" x14ac:dyDescent="0.6">
      <c r="A1347"/>
      <c r="B1347"/>
      <c r="C1347"/>
      <c r="D1347"/>
      <c r="E1347"/>
      <c r="F1347"/>
      <c r="G1347"/>
      <c r="H1347"/>
      <c r="I1347"/>
      <c r="J1347"/>
      <c r="K1347"/>
      <c r="L1347"/>
      <c r="M1347"/>
      <c r="N1347"/>
      <c r="O1347"/>
      <c r="U1347"/>
      <c r="V1347"/>
      <c r="W1347"/>
      <c r="X1347"/>
    </row>
    <row r="1348" spans="1:24" ht="18" x14ac:dyDescent="0.6">
      <c r="A1348"/>
      <c r="B1348"/>
      <c r="C1348"/>
      <c r="D1348"/>
      <c r="E1348"/>
      <c r="F1348"/>
      <c r="G1348"/>
      <c r="H1348"/>
      <c r="I1348"/>
      <c r="J1348"/>
      <c r="K1348"/>
      <c r="L1348"/>
      <c r="M1348"/>
      <c r="N1348"/>
      <c r="O1348"/>
      <c r="U1348"/>
      <c r="V1348"/>
      <c r="W1348"/>
      <c r="X1348"/>
    </row>
    <row r="1349" spans="1:24" ht="18" x14ac:dyDescent="0.6">
      <c r="A1349"/>
      <c r="B1349"/>
      <c r="C1349"/>
      <c r="D1349"/>
      <c r="E1349"/>
      <c r="F1349"/>
      <c r="G1349"/>
      <c r="H1349"/>
      <c r="I1349"/>
      <c r="J1349"/>
      <c r="K1349"/>
      <c r="L1349"/>
      <c r="M1349"/>
      <c r="N1349"/>
      <c r="O1349"/>
      <c r="U1349"/>
      <c r="V1349"/>
      <c r="W1349"/>
      <c r="X1349"/>
    </row>
    <row r="1350" spans="1:24" ht="18" x14ac:dyDescent="0.6">
      <c r="A1350"/>
      <c r="B1350"/>
      <c r="C1350"/>
      <c r="D1350"/>
      <c r="E1350"/>
      <c r="F1350"/>
      <c r="G1350"/>
      <c r="H1350"/>
      <c r="I1350"/>
      <c r="J1350"/>
      <c r="K1350"/>
      <c r="L1350"/>
      <c r="M1350"/>
      <c r="N1350"/>
      <c r="O1350"/>
      <c r="U1350"/>
      <c r="V1350"/>
      <c r="W1350"/>
      <c r="X1350"/>
    </row>
    <row r="1351" spans="1:24" ht="18" x14ac:dyDescent="0.6">
      <c r="A1351"/>
      <c r="B1351"/>
      <c r="C1351"/>
      <c r="D1351"/>
      <c r="E1351"/>
      <c r="F1351"/>
      <c r="G1351"/>
      <c r="H1351"/>
      <c r="I1351"/>
      <c r="J1351"/>
      <c r="K1351"/>
      <c r="L1351"/>
      <c r="M1351"/>
      <c r="N1351"/>
      <c r="O1351"/>
      <c r="U1351"/>
      <c r="V1351"/>
      <c r="W1351"/>
      <c r="X1351"/>
    </row>
    <row r="1352" spans="1:24" ht="18" x14ac:dyDescent="0.6">
      <c r="A1352"/>
      <c r="B1352"/>
      <c r="C1352"/>
      <c r="D1352"/>
      <c r="E1352"/>
      <c r="F1352"/>
      <c r="G1352"/>
      <c r="H1352"/>
      <c r="I1352"/>
      <c r="J1352"/>
      <c r="K1352"/>
      <c r="L1352"/>
      <c r="M1352"/>
      <c r="N1352"/>
      <c r="O1352"/>
      <c r="U1352"/>
      <c r="V1352"/>
      <c r="W1352"/>
      <c r="X1352"/>
    </row>
    <row r="1353" spans="1:24" ht="18" x14ac:dyDescent="0.6">
      <c r="A1353"/>
      <c r="B1353"/>
      <c r="C1353"/>
      <c r="D1353"/>
      <c r="E1353"/>
      <c r="F1353"/>
      <c r="G1353"/>
      <c r="H1353"/>
      <c r="I1353"/>
      <c r="J1353"/>
      <c r="K1353"/>
      <c r="L1353"/>
      <c r="M1353"/>
      <c r="N1353"/>
      <c r="O1353"/>
      <c r="U1353"/>
      <c r="V1353"/>
      <c r="W1353"/>
      <c r="X1353"/>
    </row>
    <row r="1354" spans="1:24" ht="18" x14ac:dyDescent="0.6">
      <c r="A1354"/>
      <c r="B1354"/>
      <c r="C1354"/>
      <c r="D1354"/>
      <c r="E1354"/>
      <c r="F1354"/>
      <c r="G1354"/>
      <c r="H1354"/>
      <c r="I1354"/>
      <c r="J1354"/>
      <c r="K1354"/>
      <c r="L1354"/>
      <c r="M1354"/>
      <c r="N1354"/>
      <c r="O1354"/>
      <c r="U1354"/>
      <c r="V1354"/>
      <c r="W1354"/>
      <c r="X1354"/>
    </row>
    <row r="1355" spans="1:24" ht="18" x14ac:dyDescent="0.6">
      <c r="A1355"/>
      <c r="B1355"/>
      <c r="C1355"/>
      <c r="D1355"/>
      <c r="E1355"/>
      <c r="F1355"/>
      <c r="G1355"/>
      <c r="H1355"/>
      <c r="I1355"/>
      <c r="J1355"/>
      <c r="K1355"/>
      <c r="L1355"/>
      <c r="M1355"/>
      <c r="N1355"/>
      <c r="O1355"/>
      <c r="U1355"/>
      <c r="V1355"/>
      <c r="W1355"/>
      <c r="X1355"/>
    </row>
    <row r="1356" spans="1:24" ht="18" x14ac:dyDescent="0.6">
      <c r="A1356"/>
      <c r="B1356"/>
      <c r="C1356"/>
      <c r="D1356"/>
      <c r="E1356"/>
      <c r="F1356"/>
      <c r="G1356"/>
      <c r="H1356"/>
      <c r="I1356"/>
      <c r="J1356"/>
      <c r="K1356"/>
      <c r="L1356"/>
      <c r="M1356"/>
      <c r="N1356"/>
      <c r="O1356"/>
      <c r="U1356"/>
      <c r="V1356"/>
      <c r="W1356"/>
      <c r="X1356"/>
    </row>
    <row r="1357" spans="1:24" ht="18" x14ac:dyDescent="0.6">
      <c r="A1357"/>
      <c r="B1357"/>
      <c r="C1357"/>
      <c r="D1357"/>
      <c r="E1357"/>
      <c r="F1357"/>
      <c r="G1357"/>
      <c r="H1357"/>
      <c r="I1357"/>
      <c r="J1357"/>
      <c r="K1357"/>
      <c r="L1357"/>
      <c r="M1357"/>
      <c r="N1357"/>
      <c r="O1357"/>
      <c r="U1357"/>
      <c r="V1357"/>
      <c r="W1357"/>
      <c r="X1357"/>
    </row>
    <row r="1358" spans="1:24" ht="18" x14ac:dyDescent="0.6">
      <c r="A1358"/>
      <c r="B1358"/>
      <c r="C1358"/>
      <c r="D1358"/>
      <c r="E1358"/>
      <c r="F1358"/>
      <c r="G1358"/>
      <c r="H1358"/>
      <c r="I1358"/>
      <c r="J1358"/>
      <c r="K1358"/>
      <c r="L1358"/>
      <c r="M1358"/>
      <c r="N1358"/>
      <c r="O1358"/>
      <c r="U1358"/>
      <c r="V1358"/>
      <c r="W1358"/>
      <c r="X1358"/>
    </row>
    <row r="1359" spans="1:24" ht="18" x14ac:dyDescent="0.6">
      <c r="A1359"/>
      <c r="B1359"/>
      <c r="C1359"/>
      <c r="D1359"/>
      <c r="E1359"/>
      <c r="F1359"/>
      <c r="G1359"/>
      <c r="H1359"/>
      <c r="I1359"/>
      <c r="J1359"/>
      <c r="K1359"/>
      <c r="L1359"/>
      <c r="M1359"/>
      <c r="N1359"/>
      <c r="O1359"/>
      <c r="U1359"/>
      <c r="V1359"/>
      <c r="W1359"/>
      <c r="X1359"/>
    </row>
    <row r="1360" spans="1:24" ht="18" x14ac:dyDescent="0.6">
      <c r="A1360"/>
      <c r="B1360"/>
      <c r="C1360"/>
      <c r="D1360"/>
      <c r="E1360"/>
      <c r="F1360"/>
      <c r="G1360"/>
      <c r="H1360"/>
      <c r="I1360"/>
      <c r="J1360"/>
      <c r="K1360"/>
      <c r="L1360"/>
      <c r="M1360"/>
      <c r="N1360"/>
      <c r="O1360"/>
      <c r="U1360"/>
      <c r="V1360"/>
      <c r="W1360"/>
      <c r="X1360"/>
    </row>
    <row r="1361" spans="1:24" ht="18" x14ac:dyDescent="0.6">
      <c r="A1361"/>
      <c r="B1361"/>
      <c r="C1361"/>
      <c r="D1361"/>
      <c r="E1361"/>
      <c r="F1361"/>
      <c r="G1361"/>
      <c r="H1361"/>
      <c r="I1361"/>
      <c r="J1361"/>
      <c r="K1361"/>
      <c r="L1361"/>
      <c r="M1361"/>
      <c r="N1361"/>
      <c r="O1361"/>
      <c r="U1361"/>
      <c r="V1361"/>
      <c r="W1361"/>
      <c r="X1361"/>
    </row>
    <row r="1362" spans="1:24" ht="18" x14ac:dyDescent="0.6">
      <c r="A1362"/>
      <c r="B1362"/>
      <c r="C1362"/>
      <c r="D1362"/>
      <c r="E1362"/>
      <c r="F1362"/>
      <c r="G1362"/>
      <c r="H1362"/>
      <c r="I1362"/>
      <c r="J1362"/>
      <c r="K1362"/>
      <c r="L1362"/>
      <c r="M1362"/>
      <c r="N1362"/>
      <c r="O1362"/>
      <c r="U1362"/>
      <c r="V1362"/>
      <c r="W1362"/>
      <c r="X1362"/>
    </row>
    <row r="1363" spans="1:24" ht="18" x14ac:dyDescent="0.6">
      <c r="A1363"/>
      <c r="B1363"/>
      <c r="C1363"/>
      <c r="D1363"/>
      <c r="E1363"/>
      <c r="F1363"/>
      <c r="G1363"/>
      <c r="H1363"/>
      <c r="I1363"/>
      <c r="J1363"/>
      <c r="K1363"/>
      <c r="L1363"/>
      <c r="M1363"/>
      <c r="N1363"/>
      <c r="O1363"/>
      <c r="U1363"/>
      <c r="V1363"/>
      <c r="W1363"/>
      <c r="X1363"/>
    </row>
    <row r="1364" spans="1:24" ht="18" x14ac:dyDescent="0.6">
      <c r="A1364"/>
      <c r="B1364"/>
      <c r="C1364"/>
      <c r="D1364"/>
      <c r="E1364"/>
      <c r="F1364"/>
      <c r="G1364"/>
      <c r="H1364"/>
      <c r="I1364"/>
      <c r="J1364"/>
      <c r="K1364"/>
      <c r="L1364"/>
      <c r="M1364"/>
      <c r="N1364"/>
      <c r="O1364"/>
      <c r="U1364"/>
      <c r="V1364"/>
      <c r="W1364"/>
      <c r="X1364"/>
    </row>
    <row r="1365" spans="1:24" ht="18" x14ac:dyDescent="0.6">
      <c r="A1365"/>
      <c r="B1365"/>
      <c r="C1365"/>
      <c r="D1365"/>
      <c r="E1365"/>
      <c r="F1365"/>
      <c r="G1365"/>
      <c r="H1365"/>
      <c r="I1365"/>
      <c r="J1365"/>
      <c r="K1365"/>
      <c r="L1365"/>
      <c r="M1365"/>
      <c r="N1365"/>
      <c r="O1365"/>
      <c r="U1365"/>
      <c r="V1365"/>
      <c r="W1365"/>
      <c r="X1365"/>
    </row>
    <row r="1366" spans="1:24" ht="18" x14ac:dyDescent="0.6">
      <c r="A1366"/>
      <c r="B1366"/>
      <c r="C1366"/>
      <c r="D1366"/>
      <c r="E1366"/>
      <c r="F1366"/>
      <c r="G1366"/>
      <c r="H1366"/>
      <c r="I1366"/>
      <c r="J1366"/>
      <c r="K1366"/>
      <c r="L1366"/>
      <c r="M1366"/>
      <c r="N1366"/>
      <c r="O1366"/>
      <c r="U1366"/>
      <c r="V1366"/>
      <c r="W1366"/>
      <c r="X1366"/>
    </row>
    <row r="1367" spans="1:24" ht="18" x14ac:dyDescent="0.6">
      <c r="A1367"/>
      <c r="B1367"/>
      <c r="C1367"/>
      <c r="D1367"/>
      <c r="E1367"/>
      <c r="F1367"/>
      <c r="G1367"/>
      <c r="H1367"/>
      <c r="I1367"/>
      <c r="J1367"/>
      <c r="K1367"/>
      <c r="L1367"/>
      <c r="M1367"/>
      <c r="N1367"/>
      <c r="O1367"/>
      <c r="U1367"/>
      <c r="V1367"/>
      <c r="W1367"/>
      <c r="X1367"/>
    </row>
    <row r="1368" spans="1:24" ht="18" x14ac:dyDescent="0.6">
      <c r="A1368"/>
      <c r="B1368"/>
      <c r="C1368"/>
      <c r="D1368"/>
      <c r="E1368"/>
      <c r="F1368"/>
      <c r="G1368"/>
      <c r="H1368"/>
      <c r="I1368"/>
      <c r="J1368"/>
      <c r="K1368"/>
      <c r="L1368"/>
      <c r="M1368"/>
      <c r="N1368"/>
      <c r="O1368"/>
      <c r="U1368"/>
      <c r="V1368"/>
      <c r="W1368"/>
      <c r="X1368"/>
    </row>
    <row r="1369" spans="1:24" ht="18" x14ac:dyDescent="0.6">
      <c r="A1369"/>
      <c r="B1369"/>
      <c r="C1369"/>
      <c r="D1369"/>
      <c r="E1369"/>
      <c r="F1369"/>
      <c r="G1369"/>
      <c r="H1369"/>
      <c r="I1369"/>
      <c r="J1369"/>
      <c r="K1369"/>
      <c r="L1369"/>
      <c r="M1369"/>
      <c r="N1369"/>
      <c r="O1369"/>
      <c r="U1369"/>
      <c r="V1369"/>
      <c r="W1369"/>
      <c r="X1369"/>
    </row>
    <row r="1370" spans="1:24" ht="18" x14ac:dyDescent="0.6">
      <c r="A1370"/>
      <c r="B1370"/>
      <c r="C1370"/>
      <c r="D1370"/>
      <c r="E1370"/>
      <c r="F1370"/>
      <c r="G1370"/>
      <c r="H1370"/>
      <c r="I1370"/>
      <c r="J1370"/>
      <c r="K1370"/>
      <c r="L1370"/>
      <c r="M1370"/>
      <c r="N1370"/>
      <c r="O1370"/>
      <c r="U1370"/>
      <c r="V1370"/>
      <c r="W1370"/>
      <c r="X1370"/>
    </row>
    <row r="1371" spans="1:24" ht="18" x14ac:dyDescent="0.6">
      <c r="A1371"/>
      <c r="B1371"/>
      <c r="C1371"/>
      <c r="D1371"/>
      <c r="E1371"/>
      <c r="F1371"/>
      <c r="G1371"/>
      <c r="H1371"/>
      <c r="I1371"/>
      <c r="J1371"/>
      <c r="K1371"/>
      <c r="L1371"/>
      <c r="M1371"/>
      <c r="N1371"/>
      <c r="O1371"/>
      <c r="U1371"/>
      <c r="V1371"/>
      <c r="W1371"/>
      <c r="X1371"/>
    </row>
    <row r="1372" spans="1:24" ht="18" x14ac:dyDescent="0.6">
      <c r="A1372"/>
      <c r="B1372"/>
      <c r="C1372"/>
      <c r="D1372"/>
      <c r="E1372"/>
      <c r="F1372"/>
      <c r="G1372"/>
      <c r="H1372"/>
      <c r="I1372"/>
      <c r="J1372"/>
      <c r="K1372"/>
      <c r="L1372"/>
      <c r="M1372"/>
      <c r="N1372"/>
      <c r="O1372"/>
      <c r="U1372"/>
      <c r="V1372"/>
      <c r="W1372"/>
      <c r="X1372"/>
    </row>
    <row r="1373" spans="1:24" ht="18" x14ac:dyDescent="0.6">
      <c r="A1373"/>
      <c r="B1373"/>
      <c r="C1373"/>
      <c r="D1373"/>
      <c r="E1373"/>
      <c r="F1373"/>
      <c r="G1373"/>
      <c r="H1373"/>
      <c r="I1373"/>
      <c r="J1373"/>
      <c r="K1373"/>
      <c r="L1373"/>
      <c r="M1373"/>
      <c r="N1373"/>
      <c r="O1373"/>
      <c r="U1373"/>
      <c r="V1373"/>
      <c r="W1373"/>
      <c r="X1373"/>
    </row>
    <row r="1374" spans="1:24" ht="18" x14ac:dyDescent="0.6">
      <c r="A1374"/>
      <c r="B1374"/>
      <c r="C1374"/>
      <c r="D1374"/>
      <c r="E1374"/>
      <c r="F1374"/>
      <c r="G1374"/>
      <c r="H1374"/>
      <c r="I1374"/>
      <c r="J1374"/>
      <c r="K1374"/>
      <c r="L1374"/>
      <c r="M1374"/>
      <c r="N1374"/>
      <c r="O1374"/>
      <c r="U1374"/>
      <c r="V1374"/>
      <c r="W1374"/>
      <c r="X1374"/>
    </row>
    <row r="1375" spans="1:24" ht="18" x14ac:dyDescent="0.6">
      <c r="A1375"/>
      <c r="B1375"/>
      <c r="C1375"/>
      <c r="D1375"/>
      <c r="E1375"/>
      <c r="F1375"/>
      <c r="G1375"/>
      <c r="H1375"/>
      <c r="I1375"/>
      <c r="J1375"/>
      <c r="K1375"/>
      <c r="L1375"/>
      <c r="M1375"/>
      <c r="N1375"/>
      <c r="O1375"/>
      <c r="U1375"/>
      <c r="V1375"/>
      <c r="W1375"/>
      <c r="X1375"/>
    </row>
    <row r="1376" spans="1:24" ht="18" x14ac:dyDescent="0.6">
      <c r="A1376"/>
      <c r="B1376"/>
      <c r="C1376"/>
      <c r="D1376"/>
      <c r="E1376"/>
      <c r="F1376"/>
      <c r="G1376"/>
      <c r="H1376"/>
      <c r="I1376"/>
      <c r="J1376"/>
      <c r="K1376"/>
      <c r="L1376"/>
      <c r="M1376"/>
      <c r="N1376"/>
      <c r="O1376"/>
      <c r="U1376"/>
      <c r="V1376"/>
      <c r="W1376"/>
      <c r="X1376"/>
    </row>
    <row r="1377" spans="1:24" ht="18" x14ac:dyDescent="0.6">
      <c r="A1377"/>
      <c r="B1377"/>
      <c r="C1377"/>
      <c r="D1377"/>
      <c r="E1377"/>
      <c r="F1377"/>
      <c r="G1377"/>
      <c r="H1377"/>
      <c r="I1377"/>
      <c r="J1377"/>
      <c r="K1377"/>
      <c r="L1377"/>
      <c r="M1377"/>
      <c r="N1377"/>
      <c r="O1377"/>
      <c r="U1377"/>
      <c r="V1377"/>
      <c r="W1377"/>
      <c r="X1377"/>
    </row>
    <row r="1378" spans="1:24" ht="18" x14ac:dyDescent="0.6">
      <c r="A1378"/>
      <c r="B1378"/>
      <c r="C1378"/>
      <c r="D1378"/>
      <c r="E1378"/>
      <c r="F1378"/>
      <c r="G1378"/>
      <c r="H1378"/>
      <c r="I1378"/>
      <c r="J1378"/>
      <c r="K1378"/>
      <c r="L1378"/>
      <c r="M1378"/>
      <c r="N1378"/>
      <c r="O1378"/>
      <c r="U1378"/>
      <c r="V1378"/>
      <c r="W1378"/>
      <c r="X1378"/>
    </row>
    <row r="1379" spans="1:24" ht="18" x14ac:dyDescent="0.6">
      <c r="A1379"/>
      <c r="B1379"/>
      <c r="C1379"/>
      <c r="D1379"/>
      <c r="E1379"/>
      <c r="F1379"/>
      <c r="G1379"/>
      <c r="H1379"/>
      <c r="I1379"/>
      <c r="J1379"/>
      <c r="K1379"/>
      <c r="L1379"/>
      <c r="M1379"/>
      <c r="N1379"/>
      <c r="O1379"/>
      <c r="U1379"/>
      <c r="V1379"/>
      <c r="W1379"/>
      <c r="X1379"/>
    </row>
    <row r="1380" spans="1:24" ht="18" x14ac:dyDescent="0.6">
      <c r="A1380"/>
      <c r="B1380"/>
      <c r="C1380"/>
      <c r="D1380"/>
      <c r="E1380"/>
      <c r="F1380"/>
      <c r="G1380"/>
      <c r="H1380"/>
      <c r="I1380"/>
      <c r="J1380"/>
      <c r="K1380"/>
      <c r="L1380"/>
      <c r="M1380"/>
      <c r="N1380"/>
      <c r="O1380"/>
      <c r="U1380"/>
      <c r="V1380"/>
      <c r="W1380"/>
      <c r="X1380"/>
    </row>
    <row r="1381" spans="1:24" ht="18" x14ac:dyDescent="0.6">
      <c r="A1381"/>
      <c r="B1381"/>
      <c r="C1381"/>
      <c r="D1381"/>
      <c r="E1381"/>
      <c r="F1381"/>
      <c r="G1381"/>
      <c r="H1381"/>
      <c r="I1381"/>
      <c r="J1381"/>
      <c r="K1381"/>
      <c r="L1381"/>
      <c r="M1381"/>
      <c r="N1381"/>
      <c r="O1381"/>
      <c r="U1381"/>
      <c r="V1381"/>
      <c r="W1381"/>
      <c r="X1381"/>
    </row>
    <row r="1382" spans="1:24" ht="18" x14ac:dyDescent="0.6">
      <c r="A1382"/>
      <c r="B1382"/>
      <c r="C1382"/>
      <c r="D1382"/>
      <c r="E1382"/>
      <c r="F1382"/>
      <c r="G1382"/>
      <c r="H1382"/>
      <c r="I1382"/>
      <c r="J1382"/>
      <c r="K1382"/>
      <c r="L1382"/>
      <c r="M1382"/>
      <c r="N1382"/>
      <c r="O1382"/>
      <c r="U1382"/>
      <c r="V1382"/>
      <c r="W1382"/>
      <c r="X1382"/>
    </row>
    <row r="1383" spans="1:24" ht="18" x14ac:dyDescent="0.6">
      <c r="A1383"/>
      <c r="B1383"/>
      <c r="C1383"/>
      <c r="D1383"/>
      <c r="E1383"/>
      <c r="F1383"/>
      <c r="G1383"/>
      <c r="H1383"/>
      <c r="I1383"/>
      <c r="J1383"/>
      <c r="K1383"/>
      <c r="L1383"/>
      <c r="M1383"/>
      <c r="N1383"/>
      <c r="O1383"/>
      <c r="U1383"/>
      <c r="V1383"/>
      <c r="W1383"/>
      <c r="X1383"/>
    </row>
    <row r="1384" spans="1:24" ht="18" x14ac:dyDescent="0.6">
      <c r="A1384"/>
      <c r="B1384"/>
      <c r="C1384"/>
      <c r="D1384"/>
      <c r="E1384"/>
      <c r="F1384"/>
      <c r="G1384"/>
      <c r="H1384"/>
      <c r="I1384"/>
      <c r="J1384"/>
      <c r="K1384"/>
      <c r="L1384"/>
      <c r="M1384"/>
      <c r="N1384"/>
      <c r="O1384"/>
      <c r="U1384"/>
      <c r="V1384"/>
      <c r="W1384"/>
      <c r="X1384"/>
    </row>
    <row r="1385" spans="1:24" ht="18" x14ac:dyDescent="0.6">
      <c r="A1385"/>
      <c r="B1385"/>
      <c r="C1385"/>
      <c r="D1385"/>
      <c r="E1385"/>
      <c r="F1385"/>
      <c r="G1385"/>
      <c r="H1385"/>
      <c r="I1385"/>
      <c r="J1385"/>
      <c r="K1385"/>
      <c r="L1385"/>
      <c r="M1385"/>
      <c r="N1385"/>
      <c r="O1385"/>
      <c r="U1385"/>
      <c r="V1385"/>
      <c r="W1385"/>
      <c r="X1385"/>
    </row>
    <row r="1386" spans="1:24" ht="18" x14ac:dyDescent="0.6">
      <c r="A1386"/>
      <c r="B1386"/>
      <c r="C1386"/>
      <c r="D1386"/>
      <c r="E1386"/>
      <c r="F1386"/>
      <c r="G1386"/>
      <c r="H1386"/>
      <c r="I1386"/>
      <c r="J1386"/>
      <c r="K1386"/>
      <c r="L1386"/>
      <c r="M1386"/>
      <c r="N1386"/>
      <c r="O1386"/>
      <c r="U1386"/>
      <c r="V1386"/>
      <c r="W1386"/>
      <c r="X1386"/>
    </row>
    <row r="1387" spans="1:24" ht="18" x14ac:dyDescent="0.6">
      <c r="A1387"/>
      <c r="B1387"/>
      <c r="C1387"/>
      <c r="D1387"/>
      <c r="E1387"/>
      <c r="F1387"/>
      <c r="G1387"/>
      <c r="H1387"/>
      <c r="I1387"/>
      <c r="J1387"/>
      <c r="K1387"/>
      <c r="L1387"/>
      <c r="M1387"/>
      <c r="N1387"/>
      <c r="O1387"/>
      <c r="U1387"/>
      <c r="V1387"/>
      <c r="W1387"/>
      <c r="X1387"/>
    </row>
    <row r="1388" spans="1:24" ht="18" x14ac:dyDescent="0.6">
      <c r="A1388"/>
      <c r="B1388"/>
      <c r="C1388"/>
      <c r="D1388"/>
      <c r="E1388"/>
      <c r="F1388"/>
      <c r="G1388"/>
      <c r="H1388"/>
      <c r="I1388"/>
      <c r="J1388"/>
      <c r="K1388"/>
      <c r="L1388"/>
      <c r="M1388"/>
      <c r="N1388"/>
      <c r="O1388"/>
      <c r="U1388"/>
      <c r="V1388"/>
      <c r="W1388"/>
      <c r="X1388"/>
    </row>
    <row r="1389" spans="1:24" ht="18" x14ac:dyDescent="0.6">
      <c r="A1389"/>
      <c r="B1389"/>
      <c r="C1389"/>
      <c r="D1389"/>
      <c r="E1389"/>
      <c r="F1389"/>
      <c r="G1389"/>
      <c r="H1389"/>
      <c r="I1389"/>
      <c r="J1389"/>
      <c r="K1389"/>
      <c r="L1389"/>
      <c r="M1389"/>
      <c r="N1389"/>
      <c r="O1389"/>
      <c r="U1389"/>
      <c r="V1389"/>
      <c r="W1389"/>
      <c r="X1389"/>
    </row>
    <row r="1390" spans="1:24" ht="18" x14ac:dyDescent="0.6">
      <c r="A1390"/>
      <c r="B1390"/>
      <c r="C1390"/>
      <c r="D1390"/>
      <c r="E1390"/>
      <c r="F1390"/>
      <c r="G1390"/>
      <c r="H1390"/>
      <c r="I1390"/>
      <c r="J1390"/>
      <c r="K1390"/>
      <c r="L1390"/>
      <c r="M1390"/>
      <c r="N1390"/>
      <c r="O1390"/>
      <c r="U1390"/>
      <c r="V1390"/>
      <c r="W1390"/>
      <c r="X1390"/>
    </row>
    <row r="1391" spans="1:24" ht="18" x14ac:dyDescent="0.6">
      <c r="A1391"/>
      <c r="B1391"/>
      <c r="C1391"/>
      <c r="D1391"/>
      <c r="E1391"/>
      <c r="F1391"/>
      <c r="G1391"/>
      <c r="H1391"/>
      <c r="I1391"/>
      <c r="J1391"/>
      <c r="K1391"/>
      <c r="L1391"/>
      <c r="M1391"/>
      <c r="N1391"/>
      <c r="O1391"/>
      <c r="U1391"/>
      <c r="V1391"/>
      <c r="W1391"/>
      <c r="X1391"/>
    </row>
    <row r="1392" spans="1:24" ht="18" x14ac:dyDescent="0.6">
      <c r="A1392"/>
      <c r="B1392"/>
      <c r="C1392"/>
      <c r="D1392"/>
      <c r="E1392"/>
      <c r="F1392"/>
      <c r="G1392"/>
      <c r="H1392"/>
      <c r="I1392"/>
      <c r="J1392"/>
      <c r="K1392"/>
      <c r="L1392"/>
      <c r="M1392"/>
      <c r="N1392"/>
      <c r="O1392"/>
      <c r="U1392"/>
      <c r="V1392"/>
      <c r="W1392"/>
      <c r="X1392"/>
    </row>
    <row r="1393" spans="1:24" ht="18" x14ac:dyDescent="0.6">
      <c r="A1393"/>
      <c r="B1393"/>
      <c r="C1393"/>
      <c r="D1393"/>
      <c r="E1393"/>
      <c r="F1393"/>
      <c r="G1393"/>
      <c r="H1393"/>
      <c r="I1393"/>
      <c r="J1393"/>
      <c r="K1393"/>
      <c r="L1393"/>
      <c r="M1393"/>
      <c r="N1393"/>
      <c r="O1393"/>
      <c r="U1393"/>
      <c r="V1393"/>
      <c r="W1393"/>
      <c r="X1393"/>
    </row>
    <row r="1394" spans="1:24" ht="18" x14ac:dyDescent="0.6">
      <c r="A1394"/>
      <c r="B1394"/>
      <c r="C1394"/>
      <c r="D1394"/>
      <c r="E1394"/>
      <c r="F1394"/>
      <c r="G1394"/>
      <c r="H1394"/>
      <c r="I1394"/>
      <c r="J1394"/>
      <c r="K1394"/>
      <c r="L1394"/>
      <c r="M1394"/>
      <c r="N1394"/>
      <c r="O1394"/>
      <c r="U1394"/>
      <c r="V1394"/>
      <c r="W1394"/>
      <c r="X1394"/>
    </row>
    <row r="1395" spans="1:24" ht="18" x14ac:dyDescent="0.6">
      <c r="A1395"/>
      <c r="B1395"/>
      <c r="C1395"/>
      <c r="D1395"/>
      <c r="E1395"/>
      <c r="F1395"/>
      <c r="G1395"/>
      <c r="H1395"/>
      <c r="I1395"/>
      <c r="J1395"/>
      <c r="K1395"/>
      <c r="L1395"/>
      <c r="M1395"/>
      <c r="N1395"/>
      <c r="O1395"/>
      <c r="U1395"/>
      <c r="V1395"/>
      <c r="W1395"/>
      <c r="X1395"/>
    </row>
    <row r="1396" spans="1:24" ht="18" x14ac:dyDescent="0.6">
      <c r="A1396"/>
      <c r="B1396"/>
      <c r="C1396"/>
      <c r="D1396"/>
      <c r="E1396"/>
      <c r="F1396"/>
      <c r="G1396"/>
      <c r="H1396"/>
      <c r="I1396"/>
      <c r="J1396"/>
      <c r="K1396"/>
      <c r="L1396"/>
      <c r="M1396"/>
      <c r="N1396"/>
      <c r="O1396"/>
      <c r="U1396"/>
      <c r="V1396"/>
      <c r="W1396"/>
      <c r="X1396"/>
    </row>
    <row r="1397" spans="1:24" ht="18" x14ac:dyDescent="0.6">
      <c r="A1397"/>
      <c r="B1397"/>
      <c r="C1397"/>
      <c r="D1397"/>
      <c r="E1397"/>
      <c r="F1397"/>
      <c r="G1397"/>
      <c r="H1397"/>
      <c r="I1397"/>
      <c r="J1397"/>
      <c r="K1397"/>
      <c r="L1397"/>
      <c r="M1397"/>
      <c r="N1397"/>
      <c r="O1397"/>
      <c r="U1397"/>
      <c r="V1397"/>
      <c r="W1397"/>
      <c r="X1397"/>
    </row>
    <row r="1398" spans="1:24" ht="18" x14ac:dyDescent="0.6">
      <c r="A1398"/>
      <c r="B1398"/>
      <c r="C1398"/>
      <c r="D1398"/>
      <c r="E1398"/>
      <c r="F1398"/>
      <c r="G1398"/>
      <c r="H1398"/>
      <c r="I1398"/>
      <c r="J1398"/>
      <c r="K1398"/>
      <c r="L1398"/>
      <c r="M1398"/>
      <c r="N1398"/>
      <c r="O1398"/>
      <c r="U1398"/>
      <c r="V1398"/>
      <c r="W1398"/>
      <c r="X1398"/>
    </row>
    <row r="1399" spans="1:24" ht="18" x14ac:dyDescent="0.6">
      <c r="A1399"/>
      <c r="B1399"/>
      <c r="C1399"/>
      <c r="D1399"/>
      <c r="E1399"/>
      <c r="F1399"/>
      <c r="G1399"/>
      <c r="H1399"/>
      <c r="I1399"/>
      <c r="J1399"/>
      <c r="K1399"/>
      <c r="L1399"/>
      <c r="M1399"/>
      <c r="N1399"/>
      <c r="O1399"/>
      <c r="U1399"/>
      <c r="V1399"/>
      <c r="W1399"/>
      <c r="X1399"/>
    </row>
    <row r="1400" spans="1:24" ht="18" x14ac:dyDescent="0.6">
      <c r="A1400"/>
      <c r="B1400"/>
      <c r="C1400"/>
      <c r="D1400"/>
      <c r="E1400"/>
      <c r="F1400"/>
      <c r="G1400"/>
      <c r="H1400"/>
      <c r="I1400"/>
      <c r="J1400"/>
      <c r="K1400"/>
      <c r="L1400"/>
      <c r="M1400"/>
      <c r="N1400"/>
      <c r="O1400"/>
      <c r="U1400"/>
      <c r="V1400"/>
      <c r="W1400"/>
      <c r="X1400"/>
    </row>
    <row r="1401" spans="1:24" ht="18" x14ac:dyDescent="0.6">
      <c r="A1401"/>
      <c r="B1401"/>
      <c r="C1401"/>
      <c r="D1401"/>
      <c r="E1401"/>
      <c r="F1401"/>
      <c r="G1401"/>
      <c r="H1401"/>
      <c r="I1401"/>
      <c r="J1401"/>
      <c r="K1401"/>
      <c r="L1401"/>
      <c r="M1401"/>
      <c r="N1401"/>
      <c r="O1401"/>
      <c r="U1401"/>
      <c r="V1401"/>
      <c r="W1401"/>
      <c r="X1401"/>
    </row>
    <row r="1402" spans="1:24" ht="18" x14ac:dyDescent="0.6">
      <c r="A1402"/>
      <c r="B1402"/>
      <c r="C1402"/>
      <c r="D1402"/>
      <c r="E1402"/>
      <c r="F1402"/>
      <c r="G1402"/>
      <c r="H1402"/>
      <c r="I1402"/>
      <c r="J1402"/>
      <c r="K1402"/>
      <c r="L1402"/>
      <c r="M1402"/>
      <c r="N1402"/>
      <c r="O1402"/>
      <c r="U1402"/>
      <c r="V1402"/>
      <c r="W1402"/>
      <c r="X1402"/>
    </row>
    <row r="1403" spans="1:24" ht="18" x14ac:dyDescent="0.6">
      <c r="A1403"/>
      <c r="B1403"/>
      <c r="C1403"/>
      <c r="D1403"/>
      <c r="E1403"/>
      <c r="F1403"/>
      <c r="G1403"/>
      <c r="H1403"/>
      <c r="I1403"/>
      <c r="J1403"/>
      <c r="K1403"/>
      <c r="L1403"/>
      <c r="M1403"/>
      <c r="N1403"/>
      <c r="O1403"/>
      <c r="U1403"/>
      <c r="V1403"/>
      <c r="W1403"/>
      <c r="X1403"/>
    </row>
    <row r="1404" spans="1:24" ht="18" x14ac:dyDescent="0.6">
      <c r="A1404"/>
      <c r="B1404"/>
      <c r="C1404"/>
      <c r="D1404"/>
      <c r="E1404"/>
      <c r="F1404"/>
      <c r="G1404"/>
      <c r="H1404"/>
      <c r="I1404"/>
      <c r="J1404"/>
      <c r="K1404"/>
      <c r="L1404"/>
      <c r="M1404"/>
      <c r="N1404"/>
      <c r="O1404"/>
      <c r="U1404"/>
      <c r="V1404"/>
      <c r="W1404"/>
      <c r="X1404"/>
    </row>
    <row r="1405" spans="1:24" ht="18" x14ac:dyDescent="0.6">
      <c r="A1405"/>
      <c r="B1405"/>
      <c r="C1405"/>
      <c r="D1405"/>
      <c r="E1405"/>
      <c r="F1405"/>
      <c r="G1405"/>
      <c r="H1405"/>
      <c r="I1405"/>
      <c r="J1405"/>
      <c r="K1405"/>
      <c r="L1405"/>
      <c r="M1405"/>
      <c r="N1405"/>
      <c r="O1405"/>
      <c r="U1405"/>
      <c r="V1405"/>
      <c r="W1405"/>
      <c r="X1405"/>
    </row>
    <row r="1406" spans="1:24" ht="18" x14ac:dyDescent="0.6">
      <c r="A1406"/>
      <c r="B1406"/>
      <c r="C1406"/>
      <c r="D1406"/>
      <c r="E1406"/>
      <c r="F1406"/>
      <c r="G1406"/>
      <c r="H1406"/>
      <c r="I1406"/>
      <c r="J1406"/>
      <c r="K1406"/>
      <c r="L1406"/>
      <c r="M1406"/>
      <c r="N1406"/>
      <c r="O1406"/>
      <c r="U1406"/>
      <c r="V1406"/>
      <c r="W1406"/>
      <c r="X1406"/>
    </row>
    <row r="1407" spans="1:24" ht="18" x14ac:dyDescent="0.6">
      <c r="A1407"/>
      <c r="B1407"/>
      <c r="C1407"/>
      <c r="D1407"/>
      <c r="E1407"/>
      <c r="F1407"/>
      <c r="G1407"/>
      <c r="H1407"/>
      <c r="I1407"/>
      <c r="J1407"/>
      <c r="K1407"/>
      <c r="L1407"/>
      <c r="M1407"/>
      <c r="N1407"/>
      <c r="O1407"/>
      <c r="U1407"/>
      <c r="V1407"/>
      <c r="W1407"/>
      <c r="X1407"/>
    </row>
    <row r="1408" spans="1:24" ht="18" x14ac:dyDescent="0.6">
      <c r="A1408"/>
      <c r="B1408"/>
      <c r="C1408"/>
      <c r="D1408"/>
      <c r="E1408"/>
      <c r="F1408"/>
      <c r="G1408"/>
      <c r="H1408"/>
      <c r="I1408"/>
      <c r="J1408"/>
      <c r="K1408"/>
      <c r="L1408"/>
      <c r="M1408"/>
      <c r="N1408"/>
      <c r="O1408"/>
      <c r="U1408"/>
      <c r="V1408"/>
      <c r="W1408"/>
      <c r="X1408"/>
    </row>
    <row r="1409" spans="1:24" ht="18" x14ac:dyDescent="0.6">
      <c r="A1409"/>
      <c r="B1409"/>
      <c r="C1409"/>
      <c r="D1409"/>
      <c r="E1409"/>
      <c r="F1409"/>
      <c r="G1409"/>
      <c r="H1409"/>
      <c r="I1409"/>
      <c r="J1409"/>
      <c r="K1409"/>
      <c r="L1409"/>
      <c r="M1409"/>
      <c r="N1409"/>
      <c r="O1409"/>
      <c r="U1409"/>
      <c r="V1409"/>
      <c r="W1409"/>
      <c r="X1409"/>
    </row>
    <row r="1410" spans="1:24" ht="18" x14ac:dyDescent="0.6">
      <c r="A1410"/>
      <c r="B1410"/>
      <c r="C1410"/>
      <c r="D1410"/>
      <c r="E1410"/>
      <c r="F1410"/>
      <c r="G1410"/>
      <c r="H1410"/>
      <c r="I1410"/>
      <c r="J1410"/>
      <c r="K1410"/>
      <c r="L1410"/>
      <c r="M1410"/>
      <c r="N1410"/>
      <c r="O1410"/>
      <c r="U1410"/>
      <c r="V1410"/>
      <c r="W1410"/>
      <c r="X1410"/>
    </row>
    <row r="1411" spans="1:24" ht="18" x14ac:dyDescent="0.6">
      <c r="A1411"/>
      <c r="B1411"/>
      <c r="C1411"/>
      <c r="D1411"/>
      <c r="E1411"/>
      <c r="F1411"/>
      <c r="G1411"/>
      <c r="H1411"/>
      <c r="I1411"/>
      <c r="J1411"/>
      <c r="K1411"/>
      <c r="L1411"/>
      <c r="M1411"/>
      <c r="N1411"/>
      <c r="O1411"/>
      <c r="U1411"/>
      <c r="V1411"/>
      <c r="W1411"/>
      <c r="X1411"/>
    </row>
    <row r="1412" spans="1:24" ht="18" x14ac:dyDescent="0.6">
      <c r="A1412"/>
      <c r="B1412"/>
      <c r="C1412"/>
      <c r="D1412"/>
      <c r="E1412"/>
      <c r="F1412"/>
      <c r="G1412"/>
      <c r="H1412"/>
      <c r="I1412"/>
      <c r="J1412"/>
      <c r="K1412"/>
      <c r="L1412"/>
      <c r="M1412"/>
      <c r="N1412"/>
      <c r="O1412"/>
      <c r="U1412"/>
      <c r="V1412"/>
      <c r="W1412"/>
      <c r="X1412"/>
    </row>
    <row r="1413" spans="1:24" ht="18" x14ac:dyDescent="0.6">
      <c r="A1413"/>
      <c r="B1413"/>
      <c r="C1413"/>
      <c r="D1413"/>
      <c r="E1413"/>
      <c r="F1413"/>
      <c r="G1413"/>
      <c r="H1413"/>
      <c r="I1413"/>
      <c r="J1413"/>
      <c r="K1413"/>
      <c r="L1413"/>
      <c r="M1413"/>
      <c r="N1413"/>
      <c r="O1413"/>
      <c r="U1413"/>
      <c r="V1413"/>
      <c r="W1413"/>
      <c r="X1413"/>
    </row>
    <row r="1414" spans="1:24" ht="18" x14ac:dyDescent="0.6">
      <c r="A1414"/>
      <c r="B1414"/>
      <c r="C1414"/>
      <c r="D1414"/>
      <c r="E1414"/>
      <c r="F1414"/>
      <c r="G1414"/>
      <c r="H1414"/>
      <c r="I1414"/>
      <c r="J1414"/>
      <c r="K1414"/>
      <c r="L1414"/>
      <c r="M1414"/>
      <c r="N1414"/>
      <c r="O1414"/>
      <c r="U1414"/>
      <c r="V1414"/>
      <c r="W1414"/>
      <c r="X1414"/>
    </row>
    <row r="1415" spans="1:24" ht="18" x14ac:dyDescent="0.6">
      <c r="A1415"/>
      <c r="B1415"/>
      <c r="C1415"/>
      <c r="D1415"/>
      <c r="E1415"/>
      <c r="F1415"/>
      <c r="G1415"/>
      <c r="H1415"/>
      <c r="I1415"/>
      <c r="J1415"/>
      <c r="K1415"/>
      <c r="L1415"/>
      <c r="M1415"/>
      <c r="N1415"/>
      <c r="O1415"/>
      <c r="U1415"/>
      <c r="V1415"/>
      <c r="W1415"/>
      <c r="X1415"/>
    </row>
    <row r="1416" spans="1:24" ht="18" x14ac:dyDescent="0.6">
      <c r="A1416"/>
      <c r="B1416"/>
      <c r="C1416"/>
      <c r="D1416"/>
      <c r="E1416"/>
      <c r="F1416"/>
      <c r="G1416"/>
      <c r="H1416"/>
      <c r="I1416"/>
      <c r="J1416"/>
      <c r="K1416"/>
      <c r="L1416"/>
      <c r="M1416"/>
      <c r="N1416"/>
      <c r="O1416"/>
      <c r="U1416"/>
      <c r="V1416"/>
      <c r="W1416"/>
      <c r="X1416"/>
    </row>
    <row r="1417" spans="1:24" ht="18" x14ac:dyDescent="0.6">
      <c r="A1417"/>
      <c r="B1417"/>
      <c r="C1417"/>
      <c r="D1417"/>
      <c r="E1417"/>
      <c r="F1417"/>
      <c r="G1417"/>
      <c r="H1417"/>
      <c r="I1417"/>
      <c r="J1417"/>
      <c r="K1417"/>
      <c r="L1417"/>
      <c r="M1417"/>
      <c r="N1417"/>
      <c r="O1417"/>
      <c r="U1417"/>
      <c r="V1417"/>
      <c r="W1417"/>
      <c r="X1417"/>
    </row>
    <row r="1418" spans="1:24" ht="18" x14ac:dyDescent="0.6">
      <c r="A1418"/>
      <c r="B1418"/>
      <c r="C1418"/>
      <c r="D1418"/>
      <c r="E1418"/>
      <c r="F1418"/>
      <c r="G1418"/>
      <c r="H1418"/>
      <c r="I1418"/>
      <c r="J1418"/>
      <c r="K1418"/>
      <c r="L1418"/>
      <c r="M1418"/>
      <c r="N1418"/>
      <c r="O1418"/>
      <c r="U1418"/>
      <c r="V1418"/>
      <c r="W1418"/>
      <c r="X1418"/>
    </row>
    <row r="1419" spans="1:24" ht="18" x14ac:dyDescent="0.6">
      <c r="A1419"/>
      <c r="B1419"/>
      <c r="C1419"/>
      <c r="D1419"/>
      <c r="E1419"/>
      <c r="F1419"/>
      <c r="G1419"/>
      <c r="H1419"/>
      <c r="I1419"/>
      <c r="J1419"/>
      <c r="K1419"/>
      <c r="L1419"/>
      <c r="M1419"/>
      <c r="N1419"/>
      <c r="O1419"/>
      <c r="U1419"/>
      <c r="V1419"/>
      <c r="W1419"/>
      <c r="X1419"/>
    </row>
    <row r="1420" spans="1:24" ht="18" x14ac:dyDescent="0.6">
      <c r="A1420"/>
      <c r="B1420"/>
      <c r="C1420"/>
      <c r="D1420"/>
      <c r="E1420"/>
      <c r="F1420"/>
      <c r="G1420"/>
      <c r="H1420"/>
      <c r="I1420"/>
      <c r="J1420"/>
      <c r="K1420"/>
      <c r="L1420"/>
      <c r="M1420"/>
      <c r="N1420"/>
      <c r="O1420"/>
      <c r="U1420"/>
      <c r="V1420"/>
      <c r="W1420"/>
      <c r="X1420"/>
    </row>
    <row r="1421" spans="1:24" ht="18" x14ac:dyDescent="0.6">
      <c r="A1421"/>
      <c r="B1421"/>
      <c r="C1421"/>
      <c r="D1421"/>
      <c r="E1421"/>
      <c r="F1421"/>
      <c r="G1421"/>
      <c r="H1421"/>
      <c r="I1421"/>
      <c r="J1421"/>
      <c r="K1421"/>
      <c r="L1421"/>
      <c r="M1421"/>
      <c r="N1421"/>
      <c r="O1421"/>
      <c r="U1421"/>
      <c r="V1421"/>
      <c r="W1421"/>
      <c r="X1421"/>
    </row>
    <row r="1422" spans="1:24" ht="18" x14ac:dyDescent="0.6">
      <c r="A1422"/>
      <c r="B1422"/>
      <c r="C1422"/>
      <c r="D1422"/>
      <c r="E1422"/>
      <c r="F1422"/>
      <c r="G1422"/>
      <c r="H1422"/>
      <c r="I1422"/>
      <c r="J1422"/>
      <c r="K1422"/>
      <c r="L1422"/>
      <c r="M1422"/>
      <c r="N1422"/>
      <c r="O1422"/>
      <c r="U1422"/>
      <c r="V1422"/>
      <c r="W1422"/>
      <c r="X1422"/>
    </row>
    <row r="1423" spans="1:24" ht="18" x14ac:dyDescent="0.6">
      <c r="A1423"/>
      <c r="B1423"/>
      <c r="C1423"/>
      <c r="D1423"/>
      <c r="E1423"/>
      <c r="F1423"/>
      <c r="G1423"/>
      <c r="H1423"/>
      <c r="I1423"/>
      <c r="J1423"/>
      <c r="K1423"/>
      <c r="L1423"/>
      <c r="M1423"/>
      <c r="N1423"/>
      <c r="O1423"/>
      <c r="U1423"/>
      <c r="V1423"/>
      <c r="W1423"/>
      <c r="X1423"/>
    </row>
    <row r="1424" spans="1:24" ht="18" x14ac:dyDescent="0.6">
      <c r="A1424"/>
      <c r="B1424"/>
      <c r="C1424"/>
      <c r="D1424"/>
      <c r="E1424"/>
      <c r="F1424"/>
      <c r="G1424"/>
      <c r="H1424"/>
      <c r="I1424"/>
      <c r="J1424"/>
      <c r="K1424"/>
      <c r="L1424"/>
      <c r="M1424"/>
      <c r="N1424"/>
      <c r="O1424"/>
      <c r="U1424"/>
      <c r="V1424"/>
      <c r="W1424"/>
      <c r="X1424"/>
    </row>
    <row r="1425" spans="1:24" ht="18" x14ac:dyDescent="0.6">
      <c r="A1425"/>
      <c r="B1425"/>
      <c r="C1425"/>
      <c r="D1425"/>
      <c r="E1425"/>
      <c r="F1425"/>
      <c r="G1425"/>
      <c r="H1425"/>
      <c r="I1425"/>
      <c r="J1425"/>
      <c r="K1425"/>
      <c r="L1425"/>
      <c r="M1425"/>
      <c r="N1425"/>
      <c r="O1425"/>
      <c r="U1425"/>
      <c r="V1425"/>
      <c r="W1425"/>
      <c r="X1425"/>
    </row>
    <row r="1426" spans="1:24" ht="18" x14ac:dyDescent="0.6">
      <c r="A1426"/>
      <c r="B1426"/>
      <c r="C1426"/>
      <c r="D1426"/>
      <c r="E1426"/>
      <c r="F1426"/>
      <c r="G1426"/>
      <c r="H1426"/>
      <c r="I1426"/>
      <c r="J1426"/>
      <c r="K1426"/>
      <c r="L1426"/>
      <c r="M1426"/>
      <c r="N1426"/>
      <c r="O1426"/>
      <c r="U1426"/>
      <c r="V1426"/>
      <c r="W1426"/>
      <c r="X1426"/>
    </row>
    <row r="1427" spans="1:24" ht="18" x14ac:dyDescent="0.6">
      <c r="A1427"/>
      <c r="B1427"/>
      <c r="C1427"/>
      <c r="D1427"/>
      <c r="E1427"/>
      <c r="F1427"/>
      <c r="G1427"/>
      <c r="H1427"/>
      <c r="I1427"/>
      <c r="J1427"/>
      <c r="K1427"/>
      <c r="L1427"/>
      <c r="M1427"/>
      <c r="N1427"/>
      <c r="O1427"/>
      <c r="U1427"/>
      <c r="V1427"/>
      <c r="W1427"/>
      <c r="X1427"/>
    </row>
    <row r="1428" spans="1:24" ht="18" x14ac:dyDescent="0.6">
      <c r="A1428"/>
      <c r="B1428"/>
      <c r="C1428"/>
      <c r="D1428"/>
      <c r="E1428"/>
      <c r="F1428"/>
      <c r="G1428"/>
      <c r="H1428"/>
      <c r="I1428"/>
      <c r="J1428"/>
      <c r="K1428"/>
      <c r="L1428"/>
      <c r="M1428"/>
      <c r="N1428"/>
      <c r="O1428"/>
      <c r="U1428"/>
      <c r="V1428"/>
      <c r="W1428"/>
      <c r="X1428"/>
    </row>
    <row r="1429" spans="1:24" ht="18" x14ac:dyDescent="0.6">
      <c r="A1429"/>
      <c r="B1429"/>
      <c r="C1429"/>
      <c r="D1429"/>
      <c r="E1429"/>
      <c r="F1429"/>
      <c r="G1429"/>
      <c r="H1429"/>
      <c r="I1429"/>
      <c r="J1429"/>
      <c r="K1429"/>
      <c r="L1429"/>
      <c r="M1429"/>
      <c r="N1429"/>
      <c r="O1429"/>
      <c r="U1429"/>
      <c r="V1429"/>
      <c r="W1429"/>
      <c r="X1429"/>
    </row>
    <row r="1430" spans="1:24" ht="18" x14ac:dyDescent="0.6">
      <c r="A1430"/>
      <c r="B1430"/>
      <c r="C1430"/>
      <c r="D1430"/>
      <c r="E1430"/>
      <c r="F1430"/>
      <c r="G1430"/>
      <c r="H1430"/>
      <c r="I1430"/>
      <c r="J1430"/>
      <c r="K1430"/>
      <c r="L1430"/>
      <c r="M1430"/>
      <c r="N1430"/>
      <c r="O1430"/>
      <c r="U1430"/>
      <c r="V1430"/>
      <c r="W1430"/>
      <c r="X1430"/>
    </row>
    <row r="1431" spans="1:24" ht="18" x14ac:dyDescent="0.6">
      <c r="A1431"/>
      <c r="B1431"/>
      <c r="C1431"/>
      <c r="D1431"/>
      <c r="E1431"/>
      <c r="F1431"/>
      <c r="G1431"/>
      <c r="H1431"/>
      <c r="I1431"/>
      <c r="J1431"/>
      <c r="K1431"/>
      <c r="L1431"/>
      <c r="M1431"/>
      <c r="N1431"/>
      <c r="O1431"/>
      <c r="U1431"/>
      <c r="V1431"/>
      <c r="W1431"/>
      <c r="X1431"/>
    </row>
    <row r="1432" spans="1:24" ht="18" x14ac:dyDescent="0.6">
      <c r="A1432"/>
      <c r="B1432"/>
      <c r="C1432"/>
      <c r="D1432"/>
      <c r="E1432"/>
      <c r="F1432"/>
      <c r="G1432"/>
      <c r="H1432"/>
      <c r="I1432"/>
      <c r="J1432"/>
      <c r="K1432"/>
      <c r="L1432"/>
      <c r="M1432"/>
      <c r="N1432"/>
      <c r="O1432"/>
      <c r="U1432"/>
      <c r="V1432"/>
      <c r="W1432"/>
      <c r="X1432"/>
    </row>
    <row r="1433" spans="1:24" ht="18" x14ac:dyDescent="0.6">
      <c r="A1433"/>
      <c r="B1433"/>
      <c r="C1433"/>
      <c r="D1433"/>
      <c r="E1433"/>
      <c r="F1433"/>
      <c r="G1433"/>
      <c r="H1433"/>
      <c r="I1433"/>
      <c r="J1433"/>
      <c r="K1433"/>
      <c r="L1433"/>
      <c r="M1433"/>
      <c r="N1433"/>
      <c r="O1433"/>
      <c r="U1433"/>
      <c r="V1433"/>
      <c r="W1433"/>
      <c r="X1433"/>
    </row>
    <row r="1434" spans="1:24" ht="18" x14ac:dyDescent="0.6">
      <c r="A1434"/>
      <c r="B1434"/>
      <c r="C1434"/>
      <c r="D1434"/>
      <c r="E1434"/>
      <c r="F1434"/>
      <c r="G1434"/>
      <c r="H1434"/>
      <c r="I1434"/>
      <c r="J1434"/>
      <c r="K1434"/>
      <c r="L1434"/>
      <c r="M1434"/>
      <c r="N1434"/>
      <c r="O1434"/>
      <c r="U1434"/>
      <c r="V1434"/>
      <c r="W1434"/>
      <c r="X1434"/>
    </row>
    <row r="1435" spans="1:24" ht="18" x14ac:dyDescent="0.6">
      <c r="A1435"/>
      <c r="B1435"/>
      <c r="C1435"/>
      <c r="D1435"/>
      <c r="E1435"/>
      <c r="F1435"/>
      <c r="G1435"/>
      <c r="H1435"/>
      <c r="I1435"/>
      <c r="J1435"/>
      <c r="K1435"/>
      <c r="L1435"/>
      <c r="M1435"/>
      <c r="N1435"/>
      <c r="O1435"/>
      <c r="U1435"/>
      <c r="V1435"/>
      <c r="W1435"/>
      <c r="X1435"/>
    </row>
    <row r="1436" spans="1:24" ht="18" x14ac:dyDescent="0.6">
      <c r="A1436"/>
      <c r="B1436"/>
      <c r="C1436"/>
      <c r="D1436"/>
      <c r="E1436"/>
      <c r="F1436"/>
      <c r="G1436"/>
      <c r="H1436"/>
      <c r="I1436"/>
      <c r="J1436"/>
      <c r="K1436"/>
      <c r="L1436"/>
      <c r="M1436"/>
      <c r="N1436"/>
      <c r="O1436"/>
      <c r="U1436"/>
      <c r="V1436"/>
      <c r="W1436"/>
      <c r="X1436"/>
    </row>
    <row r="1437" spans="1:24" ht="18" x14ac:dyDescent="0.6">
      <c r="A1437"/>
      <c r="B1437"/>
      <c r="C1437"/>
      <c r="D1437"/>
      <c r="E1437"/>
      <c r="F1437"/>
      <c r="G1437"/>
      <c r="H1437"/>
      <c r="I1437"/>
      <c r="J1437"/>
      <c r="K1437"/>
      <c r="L1437"/>
      <c r="M1437"/>
      <c r="N1437"/>
      <c r="O1437"/>
      <c r="U1437"/>
      <c r="V1437"/>
      <c r="W1437"/>
      <c r="X1437"/>
    </row>
    <row r="1438" spans="1:24" ht="18" x14ac:dyDescent="0.6">
      <c r="A1438"/>
      <c r="B1438"/>
      <c r="C1438"/>
      <c r="D1438"/>
      <c r="E1438"/>
      <c r="F1438"/>
      <c r="G1438"/>
      <c r="H1438"/>
      <c r="I1438"/>
      <c r="J1438"/>
      <c r="K1438"/>
      <c r="L1438"/>
      <c r="M1438"/>
      <c r="N1438"/>
      <c r="O1438"/>
      <c r="U1438"/>
      <c r="V1438"/>
      <c r="W1438"/>
      <c r="X1438"/>
    </row>
    <row r="1439" spans="1:24" ht="18" x14ac:dyDescent="0.6">
      <c r="A1439"/>
      <c r="B1439"/>
      <c r="C1439"/>
      <c r="D1439"/>
      <c r="E1439"/>
      <c r="F1439"/>
      <c r="G1439"/>
      <c r="H1439"/>
      <c r="I1439"/>
      <c r="J1439"/>
      <c r="K1439"/>
      <c r="L1439"/>
      <c r="M1439"/>
      <c r="N1439"/>
      <c r="O1439"/>
      <c r="U1439"/>
      <c r="V1439"/>
      <c r="W1439"/>
      <c r="X1439"/>
    </row>
    <row r="1440" spans="1:24" ht="18" x14ac:dyDescent="0.6">
      <c r="A1440"/>
      <c r="B1440"/>
      <c r="C1440"/>
      <c r="D1440"/>
      <c r="E1440"/>
      <c r="F1440"/>
      <c r="G1440"/>
      <c r="H1440"/>
      <c r="I1440"/>
      <c r="J1440"/>
      <c r="K1440"/>
      <c r="L1440"/>
      <c r="M1440"/>
      <c r="N1440"/>
      <c r="O1440"/>
      <c r="U1440"/>
      <c r="V1440"/>
      <c r="W1440"/>
      <c r="X1440"/>
    </row>
    <row r="1441" spans="1:24" ht="18" x14ac:dyDescent="0.6">
      <c r="A1441"/>
      <c r="B1441"/>
      <c r="C1441"/>
      <c r="D1441"/>
      <c r="E1441"/>
      <c r="F1441"/>
      <c r="G1441"/>
      <c r="H1441"/>
      <c r="I1441"/>
      <c r="J1441"/>
      <c r="K1441"/>
      <c r="L1441"/>
      <c r="M1441"/>
      <c r="N1441"/>
      <c r="O1441"/>
      <c r="U1441"/>
      <c r="V1441"/>
      <c r="W1441"/>
      <c r="X1441"/>
    </row>
    <row r="1442" spans="1:24" ht="18" x14ac:dyDescent="0.6">
      <c r="A1442"/>
      <c r="B1442"/>
      <c r="C1442"/>
      <c r="D1442"/>
      <c r="E1442"/>
      <c r="F1442"/>
      <c r="G1442"/>
      <c r="H1442"/>
      <c r="I1442"/>
      <c r="J1442"/>
      <c r="K1442"/>
      <c r="L1442"/>
      <c r="M1442"/>
      <c r="N1442"/>
      <c r="O1442"/>
      <c r="U1442"/>
      <c r="V1442"/>
      <c r="W1442"/>
      <c r="X1442"/>
    </row>
    <row r="1443" spans="1:24" ht="18" x14ac:dyDescent="0.6">
      <c r="A1443"/>
      <c r="B1443"/>
      <c r="C1443"/>
      <c r="D1443"/>
      <c r="E1443"/>
      <c r="F1443"/>
      <c r="G1443"/>
      <c r="H1443"/>
      <c r="I1443"/>
      <c r="J1443"/>
      <c r="K1443"/>
      <c r="L1443"/>
      <c r="M1443"/>
      <c r="N1443"/>
      <c r="O1443"/>
      <c r="U1443"/>
      <c r="V1443"/>
      <c r="W1443"/>
      <c r="X1443"/>
    </row>
    <row r="1444" spans="1:24" ht="18" x14ac:dyDescent="0.6">
      <c r="A1444"/>
      <c r="B1444"/>
      <c r="C1444"/>
      <c r="D1444"/>
      <c r="E1444"/>
      <c r="F1444"/>
      <c r="G1444"/>
      <c r="H1444"/>
      <c r="I1444"/>
      <c r="J1444"/>
      <c r="K1444"/>
      <c r="L1444"/>
      <c r="M1444"/>
      <c r="N1444"/>
      <c r="O1444"/>
      <c r="U1444"/>
      <c r="V1444"/>
      <c r="W1444"/>
      <c r="X1444"/>
    </row>
    <row r="1445" spans="1:24" ht="18" x14ac:dyDescent="0.6">
      <c r="A1445"/>
      <c r="B1445"/>
      <c r="C1445"/>
      <c r="D1445"/>
      <c r="E1445"/>
      <c r="F1445"/>
      <c r="G1445"/>
      <c r="H1445"/>
      <c r="I1445"/>
      <c r="J1445"/>
      <c r="K1445"/>
      <c r="L1445"/>
      <c r="M1445"/>
      <c r="N1445"/>
      <c r="O1445"/>
      <c r="U1445"/>
      <c r="V1445"/>
      <c r="W1445"/>
      <c r="X1445"/>
    </row>
    <row r="1446" spans="1:24" ht="18" x14ac:dyDescent="0.6">
      <c r="A1446"/>
      <c r="B1446"/>
      <c r="C1446"/>
      <c r="D1446"/>
      <c r="E1446"/>
      <c r="F1446"/>
      <c r="G1446"/>
      <c r="H1446"/>
      <c r="I1446"/>
      <c r="J1446"/>
      <c r="K1446"/>
      <c r="L1446"/>
      <c r="M1446"/>
      <c r="N1446"/>
      <c r="O1446"/>
      <c r="U1446"/>
      <c r="V1446"/>
      <c r="W1446"/>
      <c r="X1446"/>
    </row>
    <row r="1447" spans="1:24" ht="18" x14ac:dyDescent="0.6">
      <c r="A1447"/>
      <c r="B1447"/>
      <c r="C1447"/>
      <c r="D1447"/>
      <c r="E1447"/>
      <c r="F1447"/>
      <c r="G1447"/>
      <c r="H1447"/>
      <c r="I1447"/>
      <c r="J1447"/>
      <c r="K1447"/>
      <c r="L1447"/>
      <c r="M1447"/>
      <c r="N1447"/>
      <c r="O1447"/>
      <c r="U1447"/>
      <c r="V1447"/>
      <c r="W1447"/>
      <c r="X1447"/>
    </row>
    <row r="1448" spans="1:24" ht="18" x14ac:dyDescent="0.6">
      <c r="A1448"/>
      <c r="B1448"/>
      <c r="C1448"/>
      <c r="D1448"/>
      <c r="E1448"/>
      <c r="F1448"/>
      <c r="G1448"/>
      <c r="H1448"/>
      <c r="I1448"/>
      <c r="J1448"/>
      <c r="K1448"/>
      <c r="L1448"/>
      <c r="M1448"/>
      <c r="N1448"/>
      <c r="O1448"/>
      <c r="U1448"/>
      <c r="V1448"/>
      <c r="W1448"/>
      <c r="X1448"/>
    </row>
    <row r="1449" spans="1:24" ht="18" x14ac:dyDescent="0.6">
      <c r="A1449"/>
      <c r="B1449"/>
      <c r="C1449"/>
      <c r="D1449"/>
      <c r="E1449"/>
      <c r="F1449"/>
      <c r="G1449"/>
      <c r="H1449"/>
      <c r="I1449"/>
      <c r="J1449"/>
      <c r="K1449"/>
      <c r="L1449"/>
      <c r="M1449"/>
      <c r="N1449"/>
      <c r="O1449"/>
      <c r="U1449"/>
      <c r="V1449"/>
      <c r="W1449"/>
      <c r="X1449"/>
    </row>
    <row r="1450" spans="1:24" ht="18" x14ac:dyDescent="0.6">
      <c r="A1450"/>
      <c r="B1450"/>
      <c r="C1450"/>
      <c r="D1450"/>
      <c r="E1450"/>
      <c r="F1450"/>
      <c r="G1450"/>
      <c r="H1450"/>
      <c r="I1450"/>
      <c r="J1450"/>
      <c r="K1450"/>
      <c r="L1450"/>
      <c r="M1450"/>
      <c r="N1450"/>
      <c r="O1450"/>
      <c r="U1450"/>
      <c r="V1450"/>
      <c r="W1450"/>
      <c r="X1450"/>
    </row>
    <row r="1451" spans="1:24" ht="18" x14ac:dyDescent="0.6">
      <c r="A1451"/>
      <c r="B1451"/>
      <c r="C1451"/>
      <c r="D1451"/>
      <c r="E1451"/>
      <c r="F1451"/>
      <c r="G1451"/>
      <c r="H1451"/>
      <c r="I1451"/>
      <c r="J1451"/>
      <c r="K1451"/>
      <c r="L1451"/>
      <c r="M1451"/>
      <c r="N1451"/>
      <c r="O1451"/>
      <c r="U1451"/>
      <c r="V1451"/>
      <c r="W1451"/>
      <c r="X1451"/>
    </row>
    <row r="1452" spans="1:24" ht="18" x14ac:dyDescent="0.6">
      <c r="A1452"/>
      <c r="B1452"/>
      <c r="C1452"/>
      <c r="D1452"/>
      <c r="E1452"/>
      <c r="F1452"/>
      <c r="G1452"/>
      <c r="H1452"/>
      <c r="I1452"/>
      <c r="J1452"/>
      <c r="K1452"/>
      <c r="L1452"/>
      <c r="M1452"/>
      <c r="N1452"/>
      <c r="O1452"/>
      <c r="U1452"/>
      <c r="V1452"/>
      <c r="W1452"/>
      <c r="X1452"/>
    </row>
    <row r="1453" spans="1:24" ht="18" x14ac:dyDescent="0.6">
      <c r="A1453"/>
      <c r="B1453"/>
      <c r="C1453"/>
      <c r="D1453"/>
      <c r="E1453"/>
      <c r="F1453"/>
      <c r="G1453"/>
      <c r="H1453"/>
      <c r="I1453"/>
      <c r="J1453"/>
      <c r="K1453"/>
      <c r="L1453"/>
      <c r="M1453"/>
      <c r="N1453"/>
      <c r="O1453"/>
      <c r="U1453"/>
      <c r="V1453"/>
      <c r="W1453"/>
      <c r="X1453"/>
    </row>
    <row r="1454" spans="1:24" ht="18" x14ac:dyDescent="0.6">
      <c r="A1454"/>
      <c r="B1454"/>
      <c r="C1454"/>
      <c r="D1454"/>
      <c r="E1454"/>
      <c r="F1454"/>
      <c r="G1454"/>
      <c r="H1454"/>
      <c r="I1454"/>
      <c r="J1454"/>
      <c r="K1454"/>
      <c r="L1454"/>
      <c r="M1454"/>
      <c r="N1454"/>
      <c r="O1454"/>
      <c r="U1454"/>
      <c r="V1454"/>
      <c r="W1454"/>
      <c r="X1454"/>
    </row>
    <row r="1455" spans="1:24" ht="18" x14ac:dyDescent="0.6">
      <c r="A1455"/>
      <c r="B1455"/>
      <c r="C1455"/>
      <c r="D1455"/>
      <c r="E1455"/>
      <c r="F1455"/>
      <c r="G1455"/>
      <c r="H1455"/>
      <c r="I1455"/>
      <c r="J1455"/>
      <c r="K1455"/>
      <c r="L1455"/>
      <c r="M1455"/>
      <c r="N1455"/>
      <c r="O1455"/>
      <c r="U1455"/>
      <c r="V1455"/>
      <c r="W1455"/>
      <c r="X1455"/>
    </row>
    <row r="1456" spans="1:24" ht="18" x14ac:dyDescent="0.6">
      <c r="A1456"/>
      <c r="B1456"/>
      <c r="C1456"/>
      <c r="D1456"/>
      <c r="E1456"/>
      <c r="F1456"/>
      <c r="G1456"/>
      <c r="H1456"/>
      <c r="I1456"/>
      <c r="J1456"/>
      <c r="K1456"/>
      <c r="L1456"/>
      <c r="M1456"/>
      <c r="N1456"/>
      <c r="O1456"/>
      <c r="U1456"/>
      <c r="V1456"/>
      <c r="W1456"/>
      <c r="X1456"/>
    </row>
    <row r="1457" spans="1:24" ht="18" x14ac:dyDescent="0.6">
      <c r="A1457"/>
      <c r="B1457"/>
      <c r="C1457"/>
      <c r="D1457"/>
      <c r="E1457"/>
      <c r="F1457"/>
      <c r="G1457"/>
      <c r="H1457"/>
      <c r="I1457"/>
      <c r="J1457"/>
      <c r="K1457"/>
      <c r="L1457"/>
      <c r="M1457"/>
      <c r="N1457"/>
      <c r="O1457"/>
      <c r="U1457"/>
      <c r="V1457"/>
      <c r="W1457"/>
      <c r="X1457"/>
    </row>
    <row r="1458" spans="1:24" ht="18" x14ac:dyDescent="0.6">
      <c r="A1458"/>
      <c r="B1458"/>
      <c r="C1458"/>
      <c r="D1458"/>
      <c r="E1458"/>
      <c r="F1458"/>
      <c r="G1458"/>
      <c r="H1458"/>
      <c r="I1458"/>
      <c r="J1458"/>
      <c r="K1458"/>
      <c r="L1458"/>
      <c r="M1458"/>
      <c r="N1458"/>
      <c r="O1458"/>
      <c r="U1458"/>
      <c r="V1458"/>
      <c r="W1458"/>
      <c r="X1458"/>
    </row>
    <row r="1459" spans="1:24" ht="18" x14ac:dyDescent="0.6">
      <c r="A1459"/>
      <c r="B1459"/>
      <c r="C1459"/>
      <c r="D1459"/>
      <c r="E1459"/>
      <c r="F1459"/>
      <c r="G1459"/>
      <c r="H1459"/>
      <c r="I1459"/>
      <c r="J1459"/>
      <c r="K1459"/>
      <c r="L1459"/>
      <c r="M1459"/>
      <c r="N1459"/>
      <c r="O1459"/>
      <c r="U1459"/>
      <c r="V1459"/>
      <c r="W1459"/>
      <c r="X1459"/>
    </row>
    <row r="1460" spans="1:24" ht="18" x14ac:dyDescent="0.6">
      <c r="A1460"/>
      <c r="B1460"/>
      <c r="C1460"/>
      <c r="D1460"/>
      <c r="E1460"/>
      <c r="F1460"/>
      <c r="G1460"/>
      <c r="H1460"/>
      <c r="I1460"/>
      <c r="J1460"/>
      <c r="K1460"/>
      <c r="L1460"/>
      <c r="M1460"/>
      <c r="N1460"/>
      <c r="O1460"/>
      <c r="U1460"/>
      <c r="V1460"/>
      <c r="W1460"/>
      <c r="X1460"/>
    </row>
    <row r="1461" spans="1:24" ht="18" x14ac:dyDescent="0.6">
      <c r="A1461"/>
      <c r="B1461"/>
      <c r="C1461"/>
      <c r="D1461"/>
      <c r="E1461"/>
      <c r="F1461"/>
      <c r="G1461"/>
      <c r="H1461"/>
      <c r="I1461"/>
      <c r="J1461"/>
      <c r="K1461"/>
      <c r="L1461"/>
      <c r="M1461"/>
      <c r="N1461"/>
      <c r="O1461"/>
      <c r="U1461"/>
      <c r="V1461"/>
      <c r="W1461"/>
      <c r="X1461"/>
    </row>
    <row r="1462" spans="1:24" ht="18" x14ac:dyDescent="0.6">
      <c r="A1462"/>
      <c r="B1462"/>
      <c r="C1462"/>
      <c r="D1462"/>
      <c r="E1462"/>
      <c r="F1462"/>
      <c r="G1462"/>
      <c r="H1462"/>
      <c r="I1462"/>
      <c r="J1462"/>
      <c r="K1462"/>
      <c r="L1462"/>
      <c r="M1462"/>
      <c r="N1462"/>
      <c r="O1462"/>
      <c r="U1462"/>
      <c r="V1462"/>
      <c r="W1462"/>
      <c r="X1462"/>
    </row>
    <row r="1463" spans="1:24" ht="18" x14ac:dyDescent="0.6">
      <c r="A1463"/>
      <c r="B1463"/>
      <c r="C1463"/>
      <c r="D1463"/>
      <c r="E1463"/>
      <c r="F1463"/>
      <c r="G1463"/>
      <c r="H1463"/>
      <c r="I1463"/>
      <c r="J1463"/>
      <c r="K1463"/>
      <c r="L1463"/>
      <c r="M1463"/>
      <c r="N1463"/>
      <c r="O1463"/>
      <c r="U1463"/>
      <c r="V1463"/>
      <c r="W1463"/>
      <c r="X1463"/>
    </row>
    <row r="1464" spans="1:24" ht="18" x14ac:dyDescent="0.6">
      <c r="A1464"/>
      <c r="B1464"/>
      <c r="C1464"/>
      <c r="D1464"/>
      <c r="E1464"/>
      <c r="F1464"/>
      <c r="G1464"/>
      <c r="H1464"/>
      <c r="I1464"/>
      <c r="J1464"/>
      <c r="K1464"/>
      <c r="L1464"/>
      <c r="M1464"/>
      <c r="N1464"/>
      <c r="O1464"/>
      <c r="U1464"/>
      <c r="V1464"/>
      <c r="W1464"/>
      <c r="X1464"/>
    </row>
    <row r="1465" spans="1:24" ht="18" x14ac:dyDescent="0.6">
      <c r="A1465"/>
      <c r="B1465"/>
      <c r="C1465"/>
      <c r="D1465"/>
      <c r="E1465"/>
      <c r="F1465"/>
      <c r="G1465"/>
      <c r="H1465"/>
      <c r="I1465"/>
      <c r="J1465"/>
      <c r="K1465"/>
      <c r="L1465"/>
      <c r="M1465"/>
      <c r="N1465"/>
      <c r="O1465"/>
      <c r="U1465"/>
      <c r="V1465"/>
      <c r="W1465"/>
      <c r="X1465"/>
    </row>
    <row r="1466" spans="1:24" ht="18" x14ac:dyDescent="0.6">
      <c r="A1466"/>
      <c r="B1466"/>
      <c r="C1466"/>
      <c r="D1466"/>
      <c r="E1466"/>
      <c r="F1466"/>
      <c r="G1466"/>
      <c r="H1466"/>
      <c r="I1466"/>
      <c r="J1466"/>
      <c r="K1466"/>
      <c r="L1466"/>
      <c r="M1466"/>
      <c r="N1466"/>
      <c r="O1466"/>
      <c r="U1466"/>
      <c r="V1466"/>
      <c r="W1466"/>
      <c r="X1466"/>
    </row>
    <row r="1467" spans="1:24" ht="18" x14ac:dyDescent="0.6">
      <c r="A1467"/>
      <c r="B1467"/>
      <c r="C1467"/>
      <c r="D1467"/>
      <c r="E1467"/>
      <c r="F1467"/>
      <c r="G1467"/>
      <c r="H1467"/>
      <c r="I1467"/>
      <c r="J1467"/>
      <c r="K1467"/>
      <c r="L1467"/>
      <c r="M1467"/>
      <c r="N1467"/>
      <c r="O1467"/>
      <c r="U1467"/>
      <c r="V1467"/>
      <c r="W1467"/>
      <c r="X1467"/>
    </row>
    <row r="1468" spans="1:24" ht="18" x14ac:dyDescent="0.6">
      <c r="A1468"/>
      <c r="B1468"/>
      <c r="C1468"/>
      <c r="D1468"/>
      <c r="E1468"/>
      <c r="F1468"/>
      <c r="G1468"/>
      <c r="H1468"/>
      <c r="I1468"/>
      <c r="J1468"/>
      <c r="K1468"/>
      <c r="L1468"/>
      <c r="M1468"/>
      <c r="N1468"/>
      <c r="O1468"/>
      <c r="U1468"/>
      <c r="V1468"/>
      <c r="W1468"/>
      <c r="X1468"/>
    </row>
    <row r="1469" spans="1:24" ht="18" x14ac:dyDescent="0.6">
      <c r="A1469"/>
      <c r="B1469"/>
      <c r="C1469"/>
      <c r="D1469"/>
      <c r="E1469"/>
      <c r="F1469"/>
      <c r="G1469"/>
      <c r="H1469"/>
      <c r="I1469"/>
      <c r="J1469"/>
      <c r="K1469"/>
      <c r="L1469"/>
      <c r="M1469"/>
      <c r="N1469"/>
      <c r="O1469"/>
      <c r="U1469"/>
      <c r="V1469"/>
      <c r="W1469"/>
      <c r="X1469"/>
    </row>
    <row r="1470" spans="1:24" ht="18" x14ac:dyDescent="0.6">
      <c r="A1470"/>
      <c r="B1470"/>
      <c r="C1470"/>
      <c r="D1470"/>
      <c r="E1470"/>
      <c r="F1470"/>
      <c r="G1470"/>
      <c r="H1470"/>
      <c r="I1470"/>
      <c r="J1470"/>
      <c r="K1470"/>
      <c r="L1470"/>
      <c r="M1470"/>
      <c r="N1470"/>
      <c r="O1470"/>
      <c r="U1470"/>
      <c r="V1470"/>
      <c r="W1470"/>
      <c r="X1470"/>
    </row>
    <row r="1471" spans="1:24" ht="18" x14ac:dyDescent="0.6">
      <c r="A1471"/>
      <c r="B1471"/>
      <c r="C1471"/>
      <c r="D1471"/>
      <c r="E1471"/>
      <c r="F1471"/>
      <c r="G1471"/>
      <c r="H1471"/>
      <c r="I1471"/>
      <c r="J1471"/>
      <c r="K1471"/>
      <c r="L1471"/>
      <c r="M1471"/>
      <c r="N1471"/>
      <c r="O1471"/>
      <c r="U1471"/>
      <c r="V1471"/>
      <c r="W1471"/>
      <c r="X1471"/>
    </row>
    <row r="1472" spans="1:24" ht="18" x14ac:dyDescent="0.6">
      <c r="A1472"/>
      <c r="B1472"/>
      <c r="C1472"/>
      <c r="D1472"/>
      <c r="E1472"/>
      <c r="F1472"/>
      <c r="G1472"/>
      <c r="H1472"/>
      <c r="I1472"/>
      <c r="J1472"/>
      <c r="K1472"/>
      <c r="L1472"/>
      <c r="M1472"/>
      <c r="N1472"/>
      <c r="O1472"/>
      <c r="U1472"/>
      <c r="V1472"/>
      <c r="W1472"/>
      <c r="X1472"/>
    </row>
    <row r="1473" spans="1:24" ht="18" x14ac:dyDescent="0.6">
      <c r="A1473"/>
      <c r="B1473"/>
      <c r="C1473"/>
      <c r="D1473"/>
      <c r="E1473"/>
      <c r="F1473"/>
      <c r="G1473"/>
      <c r="H1473"/>
      <c r="I1473"/>
      <c r="J1473"/>
      <c r="K1473"/>
      <c r="L1473"/>
      <c r="M1473"/>
      <c r="N1473"/>
      <c r="O1473"/>
      <c r="U1473"/>
      <c r="V1473"/>
      <c r="W1473"/>
      <c r="X1473"/>
    </row>
    <row r="1474" spans="1:24" ht="18" x14ac:dyDescent="0.6">
      <c r="A1474"/>
      <c r="B1474"/>
      <c r="C1474"/>
      <c r="D1474"/>
      <c r="E1474"/>
      <c r="F1474"/>
      <c r="G1474"/>
      <c r="H1474"/>
      <c r="I1474"/>
      <c r="J1474"/>
      <c r="K1474"/>
      <c r="L1474"/>
      <c r="M1474"/>
      <c r="N1474"/>
      <c r="O1474"/>
      <c r="U1474"/>
      <c r="V1474"/>
      <c r="W1474"/>
      <c r="X1474"/>
    </row>
    <row r="1475" spans="1:24" ht="18" x14ac:dyDescent="0.6">
      <c r="A1475"/>
      <c r="B1475"/>
      <c r="C1475"/>
      <c r="D1475"/>
      <c r="E1475"/>
      <c r="F1475"/>
      <c r="G1475"/>
      <c r="H1475"/>
      <c r="I1475"/>
      <c r="J1475"/>
      <c r="K1475"/>
      <c r="L1475"/>
      <c r="M1475"/>
      <c r="N1475"/>
      <c r="O1475"/>
      <c r="U1475"/>
      <c r="V1475"/>
      <c r="W1475"/>
      <c r="X1475"/>
    </row>
    <row r="1476" spans="1:24" ht="18" x14ac:dyDescent="0.6">
      <c r="A1476"/>
      <c r="B1476"/>
      <c r="C1476"/>
      <c r="D1476"/>
      <c r="E1476"/>
      <c r="F1476"/>
      <c r="G1476"/>
      <c r="H1476"/>
      <c r="I1476"/>
      <c r="J1476"/>
      <c r="K1476"/>
      <c r="L1476"/>
      <c r="M1476"/>
      <c r="N1476"/>
      <c r="O1476"/>
      <c r="U1476"/>
      <c r="V1476"/>
      <c r="W1476"/>
      <c r="X1476"/>
    </row>
    <row r="1477" spans="1:24" ht="18" x14ac:dyDescent="0.6">
      <c r="A1477"/>
      <c r="B1477"/>
      <c r="C1477"/>
      <c r="D1477"/>
      <c r="E1477"/>
      <c r="F1477"/>
      <c r="G1477"/>
      <c r="H1477"/>
      <c r="I1477"/>
      <c r="J1477"/>
      <c r="K1477"/>
      <c r="L1477"/>
      <c r="M1477"/>
      <c r="N1477"/>
      <c r="O1477"/>
      <c r="U1477"/>
      <c r="V1477"/>
      <c r="W1477"/>
      <c r="X1477"/>
    </row>
    <row r="1478" spans="1:24" ht="18" x14ac:dyDescent="0.6">
      <c r="A1478"/>
      <c r="B1478"/>
      <c r="C1478"/>
      <c r="D1478"/>
      <c r="E1478"/>
      <c r="F1478"/>
      <c r="G1478"/>
      <c r="H1478"/>
      <c r="I1478"/>
      <c r="J1478"/>
      <c r="K1478"/>
      <c r="L1478"/>
      <c r="M1478"/>
      <c r="N1478"/>
      <c r="O1478"/>
      <c r="U1478"/>
      <c r="V1478"/>
      <c r="W1478"/>
      <c r="X1478"/>
    </row>
    <row r="1479" spans="1:24" ht="18" x14ac:dyDescent="0.6">
      <c r="A1479"/>
      <c r="B1479"/>
      <c r="C1479"/>
      <c r="D1479"/>
      <c r="E1479"/>
      <c r="F1479"/>
      <c r="G1479"/>
      <c r="H1479"/>
      <c r="I1479"/>
      <c r="J1479"/>
      <c r="K1479"/>
      <c r="L1479"/>
      <c r="M1479"/>
      <c r="N1479"/>
      <c r="O1479"/>
      <c r="U1479"/>
      <c r="V1479"/>
      <c r="W1479"/>
      <c r="X1479"/>
    </row>
    <row r="1480" spans="1:24" ht="18" x14ac:dyDescent="0.6">
      <c r="A1480"/>
      <c r="B1480"/>
      <c r="C1480"/>
      <c r="D1480"/>
      <c r="E1480"/>
      <c r="F1480"/>
      <c r="G1480"/>
      <c r="H1480"/>
      <c r="I1480"/>
      <c r="J1480"/>
      <c r="K1480"/>
      <c r="L1480"/>
      <c r="M1480"/>
      <c r="N1480"/>
      <c r="O1480"/>
      <c r="U1480"/>
      <c r="V1480"/>
      <c r="W1480"/>
      <c r="X1480"/>
    </row>
    <row r="1481" spans="1:24" ht="18" x14ac:dyDescent="0.6">
      <c r="A1481"/>
      <c r="B1481"/>
      <c r="C1481"/>
      <c r="D1481"/>
      <c r="E1481"/>
      <c r="F1481"/>
      <c r="G1481"/>
      <c r="H1481"/>
      <c r="I1481"/>
      <c r="J1481"/>
      <c r="K1481"/>
      <c r="L1481"/>
      <c r="M1481"/>
      <c r="N1481"/>
      <c r="O1481"/>
      <c r="U1481"/>
      <c r="V1481"/>
      <c r="W1481"/>
      <c r="X1481"/>
    </row>
    <row r="1482" spans="1:24" ht="18" x14ac:dyDescent="0.6">
      <c r="A1482"/>
      <c r="B1482"/>
      <c r="C1482"/>
      <c r="D1482"/>
      <c r="E1482"/>
      <c r="F1482"/>
      <c r="G1482"/>
      <c r="H1482"/>
      <c r="I1482"/>
      <c r="J1482"/>
      <c r="K1482"/>
      <c r="L1482"/>
      <c r="M1482"/>
      <c r="N1482"/>
      <c r="O1482"/>
      <c r="U1482"/>
      <c r="V1482"/>
      <c r="W1482"/>
      <c r="X1482"/>
    </row>
    <row r="1483" spans="1:24" ht="18" x14ac:dyDescent="0.6">
      <c r="A1483"/>
      <c r="B1483"/>
      <c r="C1483"/>
      <c r="D1483"/>
      <c r="E1483"/>
      <c r="F1483"/>
      <c r="G1483"/>
      <c r="H1483"/>
      <c r="I1483"/>
      <c r="J1483"/>
      <c r="K1483"/>
      <c r="L1483"/>
      <c r="M1483"/>
      <c r="N1483"/>
      <c r="O1483"/>
      <c r="U1483"/>
      <c r="V1483"/>
      <c r="W1483"/>
      <c r="X1483"/>
    </row>
    <row r="1484" spans="1:24" ht="18" x14ac:dyDescent="0.6">
      <c r="A1484"/>
      <c r="B1484"/>
      <c r="C1484"/>
      <c r="D1484"/>
      <c r="E1484"/>
      <c r="F1484"/>
      <c r="G1484"/>
      <c r="H1484"/>
      <c r="I1484"/>
      <c r="J1484"/>
      <c r="K1484"/>
      <c r="L1484"/>
      <c r="M1484"/>
      <c r="N1484"/>
      <c r="O1484"/>
      <c r="U1484"/>
      <c r="V1484"/>
      <c r="W1484"/>
      <c r="X1484"/>
    </row>
    <row r="1485" spans="1:24" ht="18" x14ac:dyDescent="0.6">
      <c r="A1485"/>
      <c r="B1485"/>
      <c r="C1485"/>
      <c r="D1485"/>
      <c r="E1485"/>
      <c r="F1485"/>
      <c r="G1485"/>
      <c r="H1485"/>
      <c r="I1485"/>
      <c r="J1485"/>
      <c r="K1485"/>
      <c r="L1485"/>
      <c r="M1485"/>
      <c r="N1485"/>
      <c r="O1485"/>
      <c r="U1485"/>
      <c r="V1485"/>
      <c r="W1485"/>
      <c r="X1485"/>
    </row>
    <row r="1486" spans="1:24" ht="18" x14ac:dyDescent="0.6">
      <c r="A1486"/>
      <c r="B1486"/>
      <c r="C1486"/>
      <c r="D1486"/>
      <c r="E1486"/>
      <c r="F1486"/>
      <c r="G1486"/>
      <c r="H1486"/>
      <c r="I1486"/>
      <c r="J1486"/>
      <c r="K1486"/>
      <c r="L1486"/>
      <c r="M1486"/>
      <c r="N1486"/>
      <c r="O1486"/>
      <c r="U1486"/>
      <c r="V1486"/>
      <c r="W1486"/>
      <c r="X1486"/>
    </row>
    <row r="1487" spans="1:24" ht="18" x14ac:dyDescent="0.6">
      <c r="A1487"/>
      <c r="B1487"/>
      <c r="C1487"/>
      <c r="D1487"/>
      <c r="E1487"/>
      <c r="F1487"/>
      <c r="G1487"/>
      <c r="H1487"/>
      <c r="I1487"/>
      <c r="J1487"/>
      <c r="K1487"/>
      <c r="L1487"/>
      <c r="M1487"/>
      <c r="N1487"/>
      <c r="O1487"/>
      <c r="U1487"/>
      <c r="V1487"/>
      <c r="W1487"/>
      <c r="X1487"/>
    </row>
    <row r="1488" spans="1:24" ht="18" x14ac:dyDescent="0.6">
      <c r="A1488"/>
      <c r="B1488"/>
      <c r="C1488"/>
      <c r="D1488"/>
      <c r="E1488"/>
      <c r="F1488"/>
      <c r="G1488"/>
      <c r="H1488"/>
      <c r="I1488"/>
      <c r="J1488"/>
      <c r="K1488"/>
      <c r="L1488"/>
      <c r="M1488"/>
      <c r="N1488"/>
      <c r="O1488"/>
      <c r="U1488"/>
      <c r="V1488"/>
      <c r="W1488"/>
      <c r="X1488"/>
    </row>
    <row r="1489" spans="1:24" ht="18" x14ac:dyDescent="0.6">
      <c r="A1489"/>
      <c r="B1489"/>
      <c r="C1489"/>
      <c r="D1489"/>
      <c r="E1489"/>
      <c r="F1489"/>
      <c r="G1489"/>
      <c r="H1489"/>
      <c r="I1489"/>
      <c r="J1489"/>
      <c r="K1489"/>
      <c r="L1489"/>
      <c r="M1489"/>
      <c r="N1489"/>
      <c r="O1489"/>
      <c r="U1489"/>
      <c r="V1489"/>
      <c r="W1489"/>
      <c r="X1489"/>
    </row>
    <row r="1490" spans="1:24" ht="18" x14ac:dyDescent="0.6">
      <c r="A1490"/>
      <c r="B1490"/>
      <c r="C1490"/>
      <c r="D1490"/>
      <c r="E1490"/>
      <c r="F1490"/>
      <c r="G1490"/>
      <c r="H1490"/>
      <c r="I1490"/>
      <c r="J1490"/>
      <c r="K1490"/>
      <c r="L1490"/>
      <c r="M1490"/>
      <c r="N1490"/>
      <c r="O1490"/>
      <c r="U1490"/>
      <c r="V1490"/>
      <c r="W1490"/>
      <c r="X1490"/>
    </row>
    <row r="1491" spans="1:24" ht="18" x14ac:dyDescent="0.6">
      <c r="A1491"/>
      <c r="B1491"/>
      <c r="C1491"/>
      <c r="D1491"/>
      <c r="E1491"/>
      <c r="F1491"/>
      <c r="G1491"/>
      <c r="H1491"/>
      <c r="I1491"/>
      <c r="J1491"/>
      <c r="K1491"/>
      <c r="L1491"/>
      <c r="M1491"/>
      <c r="N1491"/>
      <c r="O1491"/>
      <c r="U1491"/>
      <c r="V1491"/>
      <c r="W1491"/>
      <c r="X1491"/>
    </row>
    <row r="1492" spans="1:24" ht="18" x14ac:dyDescent="0.6">
      <c r="A1492"/>
      <c r="B1492"/>
      <c r="C1492"/>
      <c r="D1492"/>
      <c r="E1492"/>
      <c r="F1492"/>
      <c r="G1492"/>
      <c r="H1492"/>
      <c r="I1492"/>
      <c r="J1492"/>
      <c r="K1492"/>
      <c r="L1492"/>
      <c r="M1492"/>
      <c r="N1492"/>
      <c r="O1492"/>
      <c r="U1492"/>
      <c r="V1492"/>
      <c r="W1492"/>
      <c r="X1492"/>
    </row>
    <row r="1493" spans="1:24" ht="18" x14ac:dyDescent="0.6">
      <c r="A1493"/>
      <c r="B1493"/>
      <c r="C1493"/>
      <c r="D1493"/>
      <c r="E1493"/>
      <c r="F1493"/>
      <c r="G1493"/>
      <c r="H1493"/>
      <c r="I1493"/>
      <c r="J1493"/>
      <c r="K1493"/>
      <c r="L1493"/>
      <c r="M1493"/>
      <c r="N1493"/>
      <c r="O1493"/>
      <c r="U1493"/>
      <c r="V1493"/>
      <c r="W1493"/>
      <c r="X1493"/>
    </row>
    <row r="1494" spans="1:24" ht="18" x14ac:dyDescent="0.6">
      <c r="A1494"/>
      <c r="B1494"/>
      <c r="C1494"/>
      <c r="D1494"/>
      <c r="E1494"/>
      <c r="F1494"/>
      <c r="G1494"/>
      <c r="H1494"/>
      <c r="I1494"/>
      <c r="J1494"/>
      <c r="K1494"/>
      <c r="L1494"/>
      <c r="M1494"/>
      <c r="N1494"/>
      <c r="O1494"/>
      <c r="U1494"/>
      <c r="V1494"/>
      <c r="W1494"/>
      <c r="X1494"/>
    </row>
    <row r="1495" spans="1:24" ht="18" x14ac:dyDescent="0.6">
      <c r="A1495"/>
      <c r="B1495"/>
      <c r="C1495"/>
      <c r="D1495"/>
      <c r="E1495"/>
      <c r="F1495"/>
      <c r="G1495"/>
      <c r="H1495"/>
      <c r="I1495"/>
      <c r="J1495"/>
      <c r="K1495"/>
      <c r="L1495"/>
      <c r="M1495"/>
      <c r="N1495"/>
      <c r="O1495"/>
      <c r="U1495"/>
      <c r="V1495"/>
      <c r="W1495"/>
      <c r="X1495"/>
    </row>
    <row r="1496" spans="1:24" ht="18" x14ac:dyDescent="0.6">
      <c r="A1496"/>
      <c r="B1496"/>
      <c r="C1496"/>
      <c r="D1496"/>
      <c r="E1496"/>
      <c r="F1496"/>
      <c r="G1496"/>
      <c r="H1496"/>
      <c r="I1496"/>
      <c r="J1496"/>
      <c r="K1496"/>
      <c r="L1496"/>
      <c r="M1496"/>
      <c r="N1496"/>
      <c r="O1496"/>
      <c r="U1496"/>
      <c r="V1496"/>
      <c r="W1496"/>
      <c r="X1496"/>
    </row>
    <row r="1497" spans="1:24" ht="18" x14ac:dyDescent="0.6">
      <c r="A1497"/>
      <c r="B1497"/>
      <c r="C1497"/>
      <c r="D1497"/>
      <c r="E1497"/>
      <c r="F1497"/>
      <c r="G1497"/>
      <c r="H1497"/>
      <c r="I1497"/>
      <c r="J1497"/>
      <c r="K1497"/>
      <c r="L1497"/>
      <c r="M1497"/>
      <c r="N1497"/>
      <c r="O1497"/>
      <c r="U1497"/>
      <c r="V1497"/>
      <c r="W1497"/>
      <c r="X1497"/>
    </row>
    <row r="1498" spans="1:24" ht="18" x14ac:dyDescent="0.6">
      <c r="A1498"/>
      <c r="B1498"/>
      <c r="C1498"/>
      <c r="D1498"/>
      <c r="E1498"/>
      <c r="F1498"/>
      <c r="G1498"/>
      <c r="H1498"/>
      <c r="I1498"/>
      <c r="J1498"/>
      <c r="K1498"/>
      <c r="L1498"/>
      <c r="M1498"/>
      <c r="N1498"/>
      <c r="O1498"/>
      <c r="U1498"/>
      <c r="V1498"/>
      <c r="W1498"/>
      <c r="X1498"/>
    </row>
    <row r="1499" spans="1:24" ht="18" x14ac:dyDescent="0.6">
      <c r="A1499"/>
      <c r="B1499"/>
      <c r="C1499"/>
      <c r="D1499"/>
      <c r="E1499"/>
      <c r="F1499"/>
      <c r="G1499"/>
      <c r="H1499"/>
      <c r="I1499"/>
      <c r="J1499"/>
      <c r="K1499"/>
      <c r="L1499"/>
      <c r="M1499"/>
      <c r="N1499"/>
      <c r="O1499"/>
      <c r="U1499"/>
      <c r="V1499"/>
      <c r="W1499"/>
      <c r="X1499"/>
    </row>
    <row r="1500" spans="1:24" ht="18" x14ac:dyDescent="0.6">
      <c r="A1500"/>
      <c r="B1500"/>
      <c r="C1500"/>
      <c r="D1500"/>
      <c r="E1500"/>
      <c r="F1500"/>
      <c r="G1500"/>
      <c r="H1500"/>
      <c r="I1500"/>
      <c r="J1500"/>
      <c r="K1500"/>
      <c r="L1500"/>
      <c r="M1500"/>
      <c r="N1500"/>
      <c r="O1500"/>
      <c r="U1500"/>
      <c r="V1500"/>
      <c r="W1500"/>
      <c r="X1500"/>
    </row>
    <row r="1501" spans="1:24" ht="18" x14ac:dyDescent="0.6">
      <c r="A1501"/>
      <c r="B1501"/>
      <c r="C1501"/>
      <c r="D1501"/>
      <c r="E1501"/>
      <c r="F1501"/>
      <c r="G1501"/>
      <c r="H1501"/>
      <c r="I1501"/>
      <c r="J1501"/>
      <c r="K1501"/>
      <c r="L1501"/>
      <c r="M1501"/>
      <c r="N1501"/>
      <c r="O1501"/>
      <c r="U1501"/>
      <c r="V1501"/>
      <c r="W1501"/>
      <c r="X1501"/>
    </row>
    <row r="1502" spans="1:24" ht="18" x14ac:dyDescent="0.6">
      <c r="A1502"/>
      <c r="B1502"/>
      <c r="C1502"/>
      <c r="D1502"/>
      <c r="E1502"/>
      <c r="F1502"/>
      <c r="G1502"/>
      <c r="H1502"/>
      <c r="I1502"/>
      <c r="J1502"/>
      <c r="K1502"/>
      <c r="L1502"/>
      <c r="M1502"/>
      <c r="N1502"/>
      <c r="O1502"/>
      <c r="U1502"/>
      <c r="V1502"/>
      <c r="W1502"/>
      <c r="X1502"/>
    </row>
    <row r="1503" spans="1:24" ht="18" x14ac:dyDescent="0.6">
      <c r="A1503"/>
      <c r="B1503"/>
      <c r="C1503"/>
      <c r="D1503"/>
      <c r="E1503"/>
      <c r="F1503"/>
      <c r="G1503"/>
      <c r="H1503"/>
      <c r="I1503"/>
      <c r="J1503"/>
      <c r="K1503"/>
      <c r="L1503"/>
      <c r="M1503"/>
      <c r="N1503"/>
      <c r="O1503"/>
      <c r="U1503"/>
      <c r="V1503"/>
      <c r="W1503"/>
      <c r="X1503"/>
    </row>
    <row r="1504" spans="1:24" ht="18" x14ac:dyDescent="0.6">
      <c r="A1504"/>
      <c r="B1504"/>
      <c r="C1504"/>
      <c r="D1504"/>
      <c r="E1504"/>
      <c r="F1504"/>
      <c r="G1504"/>
      <c r="H1504"/>
      <c r="I1504"/>
      <c r="J1504"/>
      <c r="K1504"/>
      <c r="L1504"/>
      <c r="M1504"/>
      <c r="N1504"/>
      <c r="O1504"/>
      <c r="U1504"/>
      <c r="V1504"/>
      <c r="W1504"/>
      <c r="X1504"/>
    </row>
    <row r="1505" spans="1:24" ht="18" x14ac:dyDescent="0.6">
      <c r="A1505"/>
      <c r="B1505"/>
      <c r="C1505"/>
      <c r="D1505"/>
      <c r="E1505"/>
      <c r="F1505"/>
      <c r="G1505"/>
      <c r="H1505"/>
      <c r="I1505"/>
      <c r="J1505"/>
      <c r="K1505"/>
      <c r="L1505"/>
      <c r="M1505"/>
      <c r="N1505"/>
      <c r="O1505"/>
      <c r="U1505"/>
      <c r="V1505"/>
      <c r="W1505"/>
      <c r="X1505"/>
    </row>
    <row r="1506" spans="1:24" ht="18" x14ac:dyDescent="0.6">
      <c r="A1506"/>
      <c r="B1506"/>
      <c r="C1506"/>
      <c r="D1506"/>
      <c r="E1506"/>
      <c r="F1506"/>
      <c r="G1506"/>
      <c r="H1506"/>
      <c r="I1506"/>
      <c r="J1506"/>
      <c r="K1506"/>
      <c r="L1506"/>
      <c r="M1506"/>
      <c r="N1506"/>
      <c r="O1506"/>
      <c r="U1506"/>
      <c r="V1506"/>
      <c r="W1506"/>
      <c r="X1506"/>
    </row>
    <row r="1507" spans="1:24" ht="18" x14ac:dyDescent="0.6">
      <c r="A1507"/>
      <c r="B1507"/>
      <c r="C1507"/>
      <c r="D1507"/>
      <c r="E1507"/>
      <c r="F1507"/>
      <c r="G1507"/>
      <c r="H1507"/>
      <c r="I1507"/>
      <c r="J1507"/>
      <c r="K1507"/>
      <c r="L1507"/>
      <c r="M1507"/>
      <c r="N1507"/>
      <c r="O1507"/>
      <c r="U1507"/>
      <c r="V1507"/>
      <c r="W1507"/>
      <c r="X1507"/>
    </row>
    <row r="1508" spans="1:24" ht="18" x14ac:dyDescent="0.6">
      <c r="A1508"/>
      <c r="B1508"/>
      <c r="C1508"/>
      <c r="D1508"/>
      <c r="E1508"/>
      <c r="F1508"/>
      <c r="G1508"/>
      <c r="H1508"/>
      <c r="I1508"/>
      <c r="J1508"/>
      <c r="K1508"/>
      <c r="L1508"/>
      <c r="M1508"/>
      <c r="N1508"/>
      <c r="O1508"/>
      <c r="U1508"/>
      <c r="V1508"/>
      <c r="W1508"/>
      <c r="X1508"/>
    </row>
    <row r="1509" spans="1:24" ht="18" x14ac:dyDescent="0.6">
      <c r="A1509"/>
      <c r="B1509"/>
      <c r="C1509"/>
      <c r="D1509"/>
      <c r="E1509"/>
      <c r="F1509"/>
      <c r="G1509"/>
      <c r="H1509"/>
      <c r="I1509"/>
      <c r="J1509"/>
      <c r="K1509"/>
      <c r="L1509"/>
      <c r="M1509"/>
      <c r="N1509"/>
      <c r="O1509"/>
      <c r="U1509"/>
      <c r="V1509"/>
      <c r="W1509"/>
      <c r="X1509"/>
    </row>
    <row r="1510" spans="1:24" ht="18" x14ac:dyDescent="0.6">
      <c r="A1510"/>
      <c r="B1510"/>
      <c r="C1510"/>
      <c r="D1510"/>
      <c r="E1510"/>
      <c r="F1510"/>
      <c r="G1510"/>
      <c r="H1510"/>
      <c r="I1510"/>
      <c r="J1510"/>
      <c r="K1510"/>
      <c r="L1510"/>
      <c r="M1510"/>
      <c r="N1510"/>
      <c r="O1510"/>
      <c r="U1510"/>
      <c r="V1510"/>
      <c r="W1510"/>
      <c r="X1510"/>
    </row>
    <row r="1511" spans="1:24" ht="18" x14ac:dyDescent="0.6">
      <c r="A1511"/>
      <c r="B1511"/>
      <c r="C1511"/>
      <c r="D1511"/>
      <c r="E1511"/>
      <c r="F1511"/>
      <c r="G1511"/>
      <c r="H1511"/>
      <c r="I1511"/>
      <c r="J1511"/>
      <c r="K1511"/>
      <c r="L1511"/>
      <c r="M1511"/>
      <c r="N1511"/>
      <c r="O1511"/>
      <c r="U1511"/>
      <c r="V1511"/>
      <c r="W1511"/>
      <c r="X1511"/>
    </row>
    <row r="1512" spans="1:24" ht="18" x14ac:dyDescent="0.6">
      <c r="A1512"/>
      <c r="B1512"/>
      <c r="C1512"/>
      <c r="D1512"/>
      <c r="E1512"/>
      <c r="F1512"/>
      <c r="G1512"/>
      <c r="H1512"/>
      <c r="I1512"/>
      <c r="J1512"/>
      <c r="K1512"/>
      <c r="L1512"/>
      <c r="M1512"/>
      <c r="N1512"/>
      <c r="O1512"/>
      <c r="U1512"/>
      <c r="V1512"/>
      <c r="W1512"/>
      <c r="X1512"/>
    </row>
    <row r="1513" spans="1:24" ht="18" x14ac:dyDescent="0.6">
      <c r="A1513"/>
      <c r="B1513"/>
      <c r="C1513"/>
      <c r="D1513"/>
      <c r="E1513"/>
      <c r="F1513"/>
      <c r="G1513"/>
      <c r="H1513"/>
      <c r="I1513"/>
      <c r="J1513"/>
      <c r="K1513"/>
      <c r="L1513"/>
      <c r="M1513"/>
      <c r="N1513"/>
      <c r="O1513"/>
      <c r="U1513"/>
      <c r="V1513"/>
      <c r="W1513"/>
      <c r="X1513"/>
    </row>
    <row r="1514" spans="1:24" ht="18" x14ac:dyDescent="0.6">
      <c r="A1514"/>
      <c r="B1514"/>
      <c r="C1514"/>
      <c r="D1514"/>
      <c r="E1514"/>
      <c r="F1514"/>
      <c r="G1514"/>
      <c r="H1514"/>
      <c r="I1514"/>
      <c r="J1514"/>
      <c r="K1514"/>
      <c r="L1514"/>
      <c r="M1514"/>
      <c r="N1514"/>
      <c r="O1514"/>
      <c r="U1514"/>
      <c r="V1514"/>
      <c r="W1514"/>
      <c r="X1514"/>
    </row>
    <row r="1515" spans="1:24" ht="18" x14ac:dyDescent="0.6">
      <c r="A1515"/>
      <c r="B1515"/>
      <c r="C1515"/>
      <c r="D1515"/>
      <c r="E1515"/>
      <c r="F1515"/>
      <c r="G1515"/>
      <c r="H1515"/>
      <c r="I1515"/>
      <c r="J1515"/>
      <c r="K1515"/>
      <c r="L1515"/>
      <c r="M1515"/>
      <c r="N1515"/>
      <c r="O1515"/>
      <c r="U1515"/>
      <c r="V1515"/>
      <c r="W1515"/>
      <c r="X1515"/>
    </row>
    <row r="1516" spans="1:24" ht="18" x14ac:dyDescent="0.6">
      <c r="A1516"/>
      <c r="B1516"/>
      <c r="C1516"/>
      <c r="D1516"/>
      <c r="E1516"/>
      <c r="F1516"/>
      <c r="G1516"/>
      <c r="H1516"/>
      <c r="I1516"/>
      <c r="J1516"/>
      <c r="K1516"/>
      <c r="L1516"/>
      <c r="M1516"/>
      <c r="N1516"/>
      <c r="O1516"/>
      <c r="U1516"/>
      <c r="V1516"/>
      <c r="W1516"/>
      <c r="X1516"/>
    </row>
    <row r="1517" spans="1:24" ht="18" x14ac:dyDescent="0.6">
      <c r="A1517"/>
      <c r="B1517"/>
      <c r="C1517"/>
      <c r="D1517"/>
      <c r="E1517"/>
      <c r="F1517"/>
      <c r="G1517"/>
      <c r="H1517"/>
      <c r="I1517"/>
      <c r="J1517"/>
      <c r="K1517"/>
      <c r="L1517"/>
      <c r="M1517"/>
      <c r="N1517"/>
      <c r="O1517"/>
      <c r="U1517"/>
      <c r="V1517"/>
      <c r="W1517"/>
      <c r="X1517"/>
    </row>
    <row r="1518" spans="1:24" ht="18" x14ac:dyDescent="0.6">
      <c r="A1518"/>
      <c r="B1518"/>
      <c r="C1518"/>
      <c r="D1518"/>
      <c r="E1518"/>
      <c r="F1518"/>
      <c r="G1518"/>
      <c r="H1518"/>
      <c r="I1518"/>
      <c r="J1518"/>
      <c r="K1518"/>
      <c r="L1518"/>
      <c r="M1518"/>
      <c r="N1518"/>
      <c r="O1518"/>
      <c r="U1518"/>
      <c r="V1518"/>
      <c r="W1518"/>
      <c r="X1518"/>
    </row>
    <row r="1519" spans="1:24" ht="18" x14ac:dyDescent="0.6">
      <c r="A1519"/>
      <c r="B1519"/>
      <c r="C1519"/>
      <c r="D1519"/>
      <c r="E1519"/>
      <c r="F1519"/>
      <c r="G1519"/>
      <c r="H1519"/>
      <c r="I1519"/>
      <c r="J1519"/>
      <c r="K1519"/>
      <c r="L1519"/>
      <c r="M1519"/>
      <c r="N1519"/>
      <c r="O1519"/>
      <c r="U1519"/>
      <c r="V1519"/>
      <c r="W1519"/>
      <c r="X1519"/>
    </row>
    <row r="1520" spans="1:24" ht="18" x14ac:dyDescent="0.6">
      <c r="A1520"/>
      <c r="B1520"/>
      <c r="C1520"/>
      <c r="D1520"/>
      <c r="E1520"/>
      <c r="F1520"/>
      <c r="G1520"/>
      <c r="H1520"/>
      <c r="I1520"/>
      <c r="J1520"/>
      <c r="K1520"/>
      <c r="L1520"/>
      <c r="M1520"/>
      <c r="N1520"/>
      <c r="O1520"/>
      <c r="U1520"/>
      <c r="V1520"/>
      <c r="W1520"/>
      <c r="X1520"/>
    </row>
    <row r="1521" spans="1:24" ht="18" x14ac:dyDescent="0.6">
      <c r="A1521"/>
      <c r="B1521"/>
      <c r="C1521"/>
      <c r="D1521"/>
      <c r="E1521"/>
      <c r="F1521"/>
      <c r="G1521"/>
      <c r="H1521"/>
      <c r="I1521"/>
      <c r="J1521"/>
      <c r="K1521"/>
      <c r="L1521"/>
      <c r="M1521"/>
      <c r="N1521"/>
      <c r="O1521"/>
      <c r="U1521"/>
      <c r="V1521"/>
      <c r="W1521"/>
      <c r="X1521"/>
    </row>
    <row r="1522" spans="1:24" ht="18" x14ac:dyDescent="0.6">
      <c r="A1522"/>
      <c r="B1522"/>
      <c r="C1522"/>
      <c r="D1522"/>
      <c r="E1522"/>
      <c r="F1522"/>
      <c r="G1522"/>
      <c r="H1522"/>
      <c r="I1522"/>
      <c r="J1522"/>
      <c r="K1522"/>
      <c r="L1522"/>
      <c r="M1522"/>
      <c r="N1522"/>
      <c r="O1522"/>
      <c r="U1522"/>
      <c r="V1522"/>
      <c r="W1522"/>
      <c r="X1522"/>
    </row>
    <row r="1523" spans="1:24" ht="18" x14ac:dyDescent="0.6">
      <c r="A1523"/>
      <c r="B1523"/>
      <c r="C1523"/>
      <c r="D1523"/>
      <c r="E1523"/>
      <c r="F1523"/>
      <c r="G1523"/>
      <c r="H1523"/>
      <c r="I1523"/>
      <c r="J1523"/>
      <c r="K1523"/>
      <c r="L1523"/>
      <c r="M1523"/>
      <c r="N1523"/>
      <c r="O1523"/>
      <c r="U1523"/>
      <c r="V1523"/>
      <c r="W1523"/>
      <c r="X1523"/>
    </row>
    <row r="1524" spans="1:24" ht="18" x14ac:dyDescent="0.6">
      <c r="A1524"/>
      <c r="B1524"/>
      <c r="C1524"/>
      <c r="D1524"/>
      <c r="E1524"/>
      <c r="F1524"/>
      <c r="G1524"/>
      <c r="H1524"/>
      <c r="I1524"/>
      <c r="J1524"/>
      <c r="K1524"/>
      <c r="L1524"/>
      <c r="M1524"/>
      <c r="N1524"/>
      <c r="O1524"/>
      <c r="U1524"/>
      <c r="V1524"/>
      <c r="W1524"/>
      <c r="X1524"/>
    </row>
    <row r="1525" spans="1:24" ht="18" x14ac:dyDescent="0.6">
      <c r="A1525"/>
      <c r="B1525"/>
      <c r="C1525"/>
      <c r="D1525"/>
      <c r="E1525"/>
      <c r="F1525"/>
      <c r="G1525"/>
      <c r="H1525"/>
      <c r="I1525"/>
      <c r="J1525"/>
      <c r="K1525"/>
      <c r="L1525"/>
      <c r="M1525"/>
      <c r="N1525"/>
      <c r="O1525"/>
      <c r="U1525"/>
      <c r="V1525"/>
      <c r="W1525"/>
      <c r="X1525"/>
    </row>
    <row r="1526" spans="1:24" ht="18" x14ac:dyDescent="0.6">
      <c r="A1526"/>
      <c r="B1526"/>
      <c r="C1526"/>
      <c r="D1526"/>
      <c r="E1526"/>
      <c r="F1526"/>
      <c r="G1526"/>
      <c r="H1526"/>
      <c r="I1526"/>
      <c r="J1526"/>
      <c r="K1526"/>
      <c r="L1526"/>
      <c r="M1526"/>
      <c r="N1526"/>
      <c r="O1526"/>
      <c r="U1526"/>
      <c r="V1526"/>
      <c r="W1526"/>
      <c r="X1526"/>
    </row>
    <row r="1527" spans="1:24" ht="18" x14ac:dyDescent="0.6">
      <c r="A1527"/>
      <c r="B1527"/>
      <c r="C1527"/>
      <c r="D1527"/>
      <c r="E1527"/>
      <c r="F1527"/>
      <c r="G1527"/>
      <c r="H1527"/>
      <c r="I1527"/>
      <c r="J1527"/>
      <c r="K1527"/>
      <c r="L1527"/>
      <c r="M1527"/>
      <c r="N1527"/>
      <c r="O1527"/>
      <c r="U1527"/>
      <c r="V1527"/>
      <c r="W1527"/>
      <c r="X1527"/>
    </row>
    <row r="1528" spans="1:24" ht="18" x14ac:dyDescent="0.6">
      <c r="A1528"/>
      <c r="B1528"/>
      <c r="C1528"/>
      <c r="D1528"/>
      <c r="E1528"/>
      <c r="F1528"/>
      <c r="G1528"/>
      <c r="H1528"/>
      <c r="I1528"/>
      <c r="J1528"/>
      <c r="K1528"/>
      <c r="L1528"/>
      <c r="M1528"/>
      <c r="N1528"/>
      <c r="O1528"/>
      <c r="U1528"/>
      <c r="V1528"/>
      <c r="W1528"/>
      <c r="X1528"/>
    </row>
    <row r="1529" spans="1:24" ht="18" x14ac:dyDescent="0.6">
      <c r="A1529"/>
      <c r="B1529"/>
      <c r="C1529"/>
      <c r="D1529"/>
      <c r="E1529"/>
      <c r="F1529"/>
      <c r="G1529"/>
      <c r="H1529"/>
      <c r="I1529"/>
      <c r="J1529"/>
      <c r="K1529"/>
      <c r="L1529"/>
      <c r="M1529"/>
      <c r="N1529"/>
      <c r="O1529"/>
      <c r="U1529"/>
      <c r="V1529"/>
      <c r="W1529"/>
      <c r="X1529"/>
    </row>
    <row r="1530" spans="1:24" ht="18" x14ac:dyDescent="0.6">
      <c r="A1530"/>
      <c r="B1530"/>
      <c r="C1530"/>
      <c r="D1530"/>
      <c r="E1530"/>
      <c r="F1530"/>
      <c r="G1530"/>
      <c r="H1530"/>
      <c r="I1530"/>
      <c r="J1530"/>
      <c r="K1530"/>
      <c r="L1530"/>
      <c r="M1530"/>
      <c r="N1530"/>
      <c r="O1530"/>
      <c r="U1530"/>
      <c r="V1530"/>
      <c r="W1530"/>
      <c r="X1530"/>
    </row>
    <row r="1531" spans="1:24" ht="18" x14ac:dyDescent="0.6">
      <c r="A1531"/>
      <c r="B1531"/>
      <c r="C1531"/>
      <c r="D1531"/>
      <c r="E1531"/>
      <c r="F1531"/>
      <c r="G1531"/>
      <c r="H1531"/>
      <c r="I1531"/>
      <c r="J1531"/>
      <c r="K1531"/>
      <c r="L1531"/>
      <c r="M1531"/>
      <c r="N1531"/>
      <c r="O1531"/>
      <c r="U1531"/>
      <c r="V1531"/>
      <c r="W1531"/>
      <c r="X1531"/>
    </row>
    <row r="1532" spans="1:24" ht="18" x14ac:dyDescent="0.6">
      <c r="A1532"/>
      <c r="B1532"/>
      <c r="C1532"/>
      <c r="D1532"/>
      <c r="E1532"/>
      <c r="F1532"/>
      <c r="G1532"/>
      <c r="H1532"/>
      <c r="I1532"/>
      <c r="J1532"/>
      <c r="K1532"/>
      <c r="L1532"/>
      <c r="M1532"/>
      <c r="N1532"/>
      <c r="O1532"/>
      <c r="U1532"/>
      <c r="V1532"/>
      <c r="W1532"/>
      <c r="X1532"/>
    </row>
    <row r="1533" spans="1:24" ht="18" x14ac:dyDescent="0.6">
      <c r="A1533"/>
      <c r="B1533"/>
      <c r="C1533"/>
      <c r="D1533"/>
      <c r="E1533"/>
      <c r="F1533"/>
      <c r="G1533"/>
      <c r="H1533"/>
      <c r="I1533"/>
      <c r="J1533"/>
      <c r="K1533"/>
      <c r="L1533"/>
      <c r="M1533"/>
      <c r="N1533"/>
      <c r="O1533"/>
      <c r="U1533"/>
      <c r="V1533"/>
      <c r="W1533"/>
      <c r="X1533"/>
    </row>
    <row r="1534" spans="1:24" ht="18" x14ac:dyDescent="0.6">
      <c r="A1534"/>
      <c r="B1534"/>
      <c r="C1534"/>
      <c r="D1534"/>
      <c r="E1534"/>
      <c r="F1534"/>
      <c r="G1534"/>
      <c r="H1534"/>
      <c r="I1534"/>
      <c r="J1534"/>
      <c r="K1534"/>
      <c r="L1534"/>
      <c r="M1534"/>
      <c r="N1534"/>
      <c r="O1534"/>
      <c r="U1534"/>
      <c r="V1534"/>
      <c r="W1534"/>
      <c r="X1534"/>
    </row>
    <row r="1535" spans="1:24" ht="18" x14ac:dyDescent="0.6">
      <c r="A1535"/>
      <c r="B1535"/>
      <c r="C1535"/>
      <c r="D1535"/>
      <c r="E1535"/>
      <c r="F1535"/>
      <c r="G1535"/>
      <c r="H1535"/>
      <c r="I1535"/>
      <c r="J1535"/>
      <c r="K1535"/>
      <c r="L1535"/>
      <c r="M1535"/>
      <c r="N1535"/>
      <c r="O1535"/>
      <c r="U1535"/>
      <c r="V1535"/>
      <c r="W1535"/>
      <c r="X1535"/>
    </row>
    <row r="1536" spans="1:24" ht="18" x14ac:dyDescent="0.6">
      <c r="A1536"/>
      <c r="B1536"/>
      <c r="C1536"/>
      <c r="D1536"/>
      <c r="E1536"/>
      <c r="F1536"/>
      <c r="G1536"/>
      <c r="H1536"/>
      <c r="I1536"/>
      <c r="J1536"/>
      <c r="K1536"/>
      <c r="L1536"/>
      <c r="M1536"/>
      <c r="N1536"/>
      <c r="O1536"/>
      <c r="U1536"/>
      <c r="V1536"/>
      <c r="W1536"/>
      <c r="X1536"/>
    </row>
    <row r="1537" spans="1:24" ht="18" x14ac:dyDescent="0.6">
      <c r="A1537"/>
      <c r="B1537"/>
      <c r="C1537"/>
      <c r="D1537"/>
      <c r="E1537"/>
      <c r="F1537"/>
      <c r="G1537"/>
      <c r="H1537"/>
      <c r="I1537"/>
      <c r="J1537"/>
      <c r="K1537"/>
      <c r="L1537"/>
      <c r="M1537"/>
      <c r="N1537"/>
      <c r="O1537"/>
      <c r="U1537"/>
      <c r="V1537"/>
      <c r="W1537"/>
      <c r="X1537"/>
    </row>
    <row r="1538" spans="1:24" ht="18" x14ac:dyDescent="0.6">
      <c r="A1538"/>
      <c r="B1538"/>
      <c r="C1538"/>
      <c r="D1538"/>
      <c r="E1538"/>
      <c r="F1538"/>
      <c r="G1538"/>
      <c r="H1538"/>
      <c r="I1538"/>
      <c r="J1538"/>
      <c r="K1538"/>
      <c r="L1538"/>
      <c r="M1538"/>
      <c r="N1538"/>
      <c r="O1538"/>
      <c r="U1538"/>
      <c r="V1538"/>
      <c r="W1538"/>
      <c r="X1538"/>
    </row>
    <row r="1539" spans="1:24" ht="18" x14ac:dyDescent="0.6">
      <c r="A1539"/>
      <c r="B1539"/>
      <c r="C1539"/>
      <c r="D1539"/>
      <c r="E1539"/>
      <c r="F1539"/>
      <c r="G1539"/>
      <c r="H1539"/>
      <c r="I1539"/>
      <c r="J1539"/>
      <c r="K1539"/>
      <c r="L1539"/>
      <c r="M1539"/>
      <c r="N1539"/>
      <c r="O1539"/>
      <c r="U1539"/>
      <c r="V1539"/>
      <c r="W1539"/>
      <c r="X1539"/>
    </row>
    <row r="1540" spans="1:24" ht="18" x14ac:dyDescent="0.6">
      <c r="A1540"/>
      <c r="B1540"/>
      <c r="C1540"/>
      <c r="D1540"/>
      <c r="E1540"/>
      <c r="F1540"/>
      <c r="G1540"/>
      <c r="H1540"/>
      <c r="I1540"/>
      <c r="J1540"/>
      <c r="K1540"/>
      <c r="L1540"/>
      <c r="M1540"/>
      <c r="N1540"/>
      <c r="O1540"/>
      <c r="U1540"/>
      <c r="V1540"/>
      <c r="W1540"/>
      <c r="X1540"/>
    </row>
    <row r="1541" spans="1:24" ht="18" x14ac:dyDescent="0.6">
      <c r="A1541"/>
      <c r="B1541"/>
      <c r="C1541"/>
      <c r="D1541"/>
      <c r="E1541"/>
      <c r="F1541"/>
      <c r="G1541"/>
      <c r="H1541"/>
      <c r="I1541"/>
      <c r="J1541"/>
      <c r="K1541"/>
      <c r="L1541"/>
      <c r="M1541"/>
      <c r="N1541"/>
      <c r="O1541"/>
      <c r="U1541"/>
      <c r="V1541"/>
      <c r="W1541"/>
      <c r="X1541"/>
    </row>
    <row r="1542" spans="1:24" ht="18" x14ac:dyDescent="0.6">
      <c r="A1542"/>
      <c r="B1542"/>
      <c r="C1542"/>
      <c r="D1542"/>
      <c r="E1542"/>
      <c r="F1542"/>
      <c r="G1542"/>
      <c r="H1542"/>
      <c r="I1542"/>
      <c r="J1542"/>
      <c r="K1542"/>
      <c r="L1542"/>
      <c r="M1542"/>
      <c r="N1542"/>
      <c r="O1542"/>
      <c r="U1542"/>
      <c r="V1542"/>
      <c r="W1542"/>
      <c r="X1542"/>
    </row>
    <row r="1543" spans="1:24" ht="18" x14ac:dyDescent="0.6">
      <c r="A1543"/>
      <c r="B1543"/>
      <c r="C1543"/>
      <c r="D1543"/>
      <c r="E1543"/>
      <c r="F1543"/>
      <c r="G1543"/>
      <c r="H1543"/>
      <c r="I1543"/>
      <c r="J1543"/>
      <c r="K1543"/>
      <c r="L1543"/>
      <c r="M1543"/>
      <c r="N1543"/>
      <c r="O1543"/>
      <c r="U1543"/>
      <c r="V1543"/>
      <c r="W1543"/>
      <c r="X1543"/>
    </row>
    <row r="1544" spans="1:24" ht="18" x14ac:dyDescent="0.6">
      <c r="A1544"/>
      <c r="B1544"/>
      <c r="C1544"/>
      <c r="D1544"/>
      <c r="E1544"/>
      <c r="F1544"/>
      <c r="G1544"/>
      <c r="H1544"/>
      <c r="I1544"/>
      <c r="J1544"/>
      <c r="K1544"/>
      <c r="L1544"/>
      <c r="M1544"/>
      <c r="N1544"/>
      <c r="O1544"/>
      <c r="U1544"/>
      <c r="V1544"/>
      <c r="W1544"/>
      <c r="X1544"/>
    </row>
    <row r="1545" spans="1:24" ht="18" x14ac:dyDescent="0.6">
      <c r="A1545"/>
      <c r="B1545"/>
      <c r="C1545"/>
      <c r="D1545"/>
      <c r="E1545"/>
      <c r="F1545"/>
      <c r="G1545"/>
      <c r="H1545"/>
      <c r="I1545"/>
      <c r="J1545"/>
      <c r="K1545"/>
      <c r="L1545"/>
      <c r="M1545"/>
      <c r="N1545"/>
      <c r="O1545"/>
      <c r="U1545"/>
      <c r="V1545"/>
      <c r="W1545"/>
      <c r="X1545"/>
    </row>
    <row r="1546" spans="1:24" ht="18" x14ac:dyDescent="0.6">
      <c r="A1546"/>
      <c r="B1546"/>
      <c r="C1546"/>
      <c r="D1546"/>
      <c r="E1546"/>
      <c r="F1546"/>
      <c r="G1546"/>
      <c r="H1546"/>
      <c r="I1546"/>
      <c r="J1546"/>
      <c r="K1546"/>
      <c r="L1546"/>
      <c r="M1546"/>
      <c r="N1546"/>
      <c r="O1546"/>
      <c r="U1546"/>
      <c r="V1546"/>
      <c r="W1546"/>
      <c r="X1546"/>
    </row>
    <row r="1547" spans="1:24" ht="18" x14ac:dyDescent="0.6">
      <c r="A1547"/>
      <c r="B1547"/>
      <c r="C1547"/>
      <c r="D1547"/>
      <c r="E1547"/>
      <c r="F1547"/>
      <c r="G1547"/>
      <c r="H1547"/>
      <c r="I1547"/>
      <c r="J1547"/>
      <c r="K1547"/>
      <c r="L1547"/>
      <c r="M1547"/>
      <c r="N1547"/>
      <c r="O1547"/>
      <c r="U1547"/>
      <c r="V1547"/>
      <c r="W1547"/>
      <c r="X1547"/>
    </row>
    <row r="1548" spans="1:24" ht="18" x14ac:dyDescent="0.6">
      <c r="A1548"/>
      <c r="B1548"/>
      <c r="C1548"/>
      <c r="D1548"/>
      <c r="E1548"/>
      <c r="F1548"/>
      <c r="G1548"/>
      <c r="H1548"/>
      <c r="I1548"/>
      <c r="J1548"/>
      <c r="K1548"/>
      <c r="L1548"/>
      <c r="M1548"/>
      <c r="N1548"/>
      <c r="O1548"/>
      <c r="U1548"/>
      <c r="V1548"/>
      <c r="W1548"/>
      <c r="X1548"/>
    </row>
    <row r="1549" spans="1:24" ht="18" x14ac:dyDescent="0.6">
      <c r="A1549"/>
      <c r="B1549"/>
      <c r="C1549"/>
      <c r="D1549"/>
      <c r="E1549"/>
      <c r="F1549"/>
      <c r="G1549"/>
      <c r="H1549"/>
      <c r="I1549"/>
      <c r="J1549"/>
      <c r="K1549"/>
      <c r="L1549"/>
      <c r="M1549"/>
      <c r="N1549"/>
      <c r="O1549"/>
      <c r="U1549"/>
      <c r="V1549"/>
      <c r="W1549"/>
      <c r="X1549"/>
    </row>
    <row r="1550" spans="1:24" ht="18" x14ac:dyDescent="0.6">
      <c r="A1550"/>
      <c r="B1550"/>
      <c r="C1550"/>
      <c r="D1550"/>
      <c r="E1550"/>
      <c r="F1550"/>
      <c r="G1550"/>
      <c r="H1550"/>
      <c r="I1550"/>
      <c r="J1550"/>
      <c r="K1550"/>
      <c r="L1550"/>
      <c r="M1550"/>
      <c r="N1550"/>
      <c r="O1550"/>
      <c r="U1550"/>
      <c r="V1550"/>
      <c r="W1550"/>
      <c r="X1550"/>
    </row>
    <row r="1551" spans="1:24" ht="18" x14ac:dyDescent="0.6">
      <c r="A1551"/>
      <c r="B1551"/>
      <c r="C1551"/>
      <c r="D1551"/>
      <c r="E1551"/>
      <c r="F1551"/>
      <c r="G1551"/>
      <c r="H1551"/>
      <c r="I1551"/>
      <c r="J1551"/>
      <c r="K1551"/>
      <c r="L1551"/>
      <c r="M1551"/>
      <c r="N1551"/>
      <c r="O1551"/>
      <c r="U1551"/>
      <c r="V1551"/>
      <c r="W1551"/>
      <c r="X1551"/>
    </row>
    <row r="1552" spans="1:24" ht="18" x14ac:dyDescent="0.6">
      <c r="A1552"/>
      <c r="B1552"/>
      <c r="C1552"/>
      <c r="D1552"/>
      <c r="E1552"/>
      <c r="F1552"/>
      <c r="G1552"/>
      <c r="H1552"/>
      <c r="I1552"/>
      <c r="J1552"/>
      <c r="K1552"/>
      <c r="L1552"/>
      <c r="M1552"/>
      <c r="N1552"/>
      <c r="O1552"/>
      <c r="U1552"/>
      <c r="V1552"/>
      <c r="W1552"/>
      <c r="X1552"/>
    </row>
    <row r="1553" spans="1:24" ht="18" x14ac:dyDescent="0.6">
      <c r="A1553"/>
      <c r="B1553"/>
      <c r="C1553"/>
      <c r="D1553"/>
      <c r="E1553"/>
      <c r="F1553"/>
      <c r="G1553"/>
      <c r="H1553"/>
      <c r="I1553"/>
      <c r="J1553"/>
      <c r="K1553"/>
      <c r="L1553"/>
      <c r="M1553"/>
      <c r="N1553"/>
      <c r="O1553"/>
      <c r="U1553"/>
      <c r="V1553"/>
      <c r="W1553"/>
      <c r="X1553"/>
    </row>
    <row r="1554" spans="1:24" ht="18" x14ac:dyDescent="0.6">
      <c r="A1554"/>
      <c r="B1554"/>
      <c r="C1554"/>
      <c r="D1554"/>
      <c r="E1554"/>
      <c r="F1554"/>
      <c r="G1554"/>
      <c r="H1554"/>
      <c r="I1554"/>
      <c r="J1554"/>
      <c r="K1554"/>
      <c r="L1554"/>
      <c r="M1554"/>
      <c r="N1554"/>
      <c r="O1554"/>
      <c r="U1554"/>
      <c r="V1554"/>
      <c r="W1554"/>
      <c r="X1554"/>
    </row>
    <row r="1555" spans="1:24" ht="18" x14ac:dyDescent="0.6">
      <c r="A1555"/>
      <c r="B1555"/>
      <c r="C1555"/>
      <c r="D1555"/>
      <c r="E1555"/>
      <c r="F1555"/>
      <c r="G1555"/>
      <c r="H1555"/>
      <c r="I1555"/>
      <c r="J1555"/>
      <c r="K1555"/>
      <c r="L1555"/>
      <c r="M1555"/>
      <c r="N1555"/>
      <c r="O1555"/>
      <c r="U1555"/>
      <c r="V1555"/>
      <c r="W1555"/>
      <c r="X1555"/>
    </row>
    <row r="1556" spans="1:24" ht="18" x14ac:dyDescent="0.6">
      <c r="A1556"/>
      <c r="B1556"/>
      <c r="C1556"/>
      <c r="D1556"/>
      <c r="E1556"/>
      <c r="F1556"/>
      <c r="G1556"/>
      <c r="H1556"/>
      <c r="I1556"/>
      <c r="J1556"/>
      <c r="K1556"/>
      <c r="L1556"/>
      <c r="M1556"/>
      <c r="N1556"/>
      <c r="O1556"/>
      <c r="U1556"/>
      <c r="V1556"/>
      <c r="W1556"/>
      <c r="X1556"/>
    </row>
    <row r="1557" spans="1:24" ht="18" x14ac:dyDescent="0.6">
      <c r="A1557"/>
      <c r="B1557"/>
      <c r="C1557"/>
      <c r="D1557"/>
      <c r="E1557"/>
      <c r="F1557"/>
      <c r="G1557"/>
      <c r="H1557"/>
      <c r="I1557"/>
      <c r="J1557"/>
      <c r="K1557"/>
      <c r="L1557"/>
      <c r="M1557"/>
      <c r="N1557"/>
      <c r="O1557"/>
      <c r="U1557"/>
      <c r="V1557"/>
      <c r="W1557"/>
      <c r="X1557"/>
    </row>
    <row r="1558" spans="1:24" ht="18" x14ac:dyDescent="0.6">
      <c r="A1558"/>
      <c r="B1558"/>
      <c r="C1558"/>
      <c r="D1558"/>
      <c r="E1558"/>
      <c r="F1558"/>
      <c r="G1558"/>
      <c r="H1558"/>
      <c r="I1558"/>
      <c r="J1558"/>
      <c r="K1558"/>
      <c r="L1558"/>
      <c r="M1558"/>
      <c r="N1558"/>
      <c r="O1558"/>
      <c r="U1558"/>
      <c r="V1558"/>
      <c r="W1558"/>
      <c r="X1558"/>
    </row>
    <row r="1559" spans="1:24" ht="18" x14ac:dyDescent="0.6">
      <c r="A1559"/>
      <c r="B1559"/>
      <c r="C1559"/>
      <c r="D1559"/>
      <c r="E1559"/>
      <c r="F1559"/>
      <c r="G1559"/>
      <c r="H1559"/>
      <c r="I1559"/>
      <c r="J1559"/>
      <c r="K1559"/>
      <c r="L1559"/>
      <c r="M1559"/>
      <c r="N1559"/>
      <c r="O1559"/>
      <c r="U1559"/>
      <c r="V1559"/>
      <c r="W1559"/>
      <c r="X1559"/>
    </row>
    <row r="1560" spans="1:24" ht="18" x14ac:dyDescent="0.6">
      <c r="A1560"/>
      <c r="B1560"/>
      <c r="C1560"/>
      <c r="D1560"/>
      <c r="E1560"/>
      <c r="F1560"/>
      <c r="G1560"/>
      <c r="H1560"/>
      <c r="I1560"/>
      <c r="J1560"/>
      <c r="K1560"/>
      <c r="L1560"/>
      <c r="M1560"/>
      <c r="N1560"/>
      <c r="O1560"/>
      <c r="U1560"/>
      <c r="V1560"/>
      <c r="W1560"/>
      <c r="X1560"/>
    </row>
    <row r="1561" spans="1:24" ht="18" x14ac:dyDescent="0.6">
      <c r="A1561"/>
      <c r="B1561"/>
      <c r="C1561"/>
      <c r="D1561"/>
      <c r="E1561"/>
      <c r="F1561"/>
      <c r="G1561"/>
      <c r="H1561"/>
      <c r="I1561"/>
      <c r="J1561"/>
      <c r="K1561"/>
      <c r="L1561"/>
      <c r="M1561"/>
      <c r="N1561"/>
      <c r="O1561"/>
      <c r="U1561"/>
      <c r="V1561"/>
      <c r="W1561"/>
      <c r="X1561"/>
    </row>
    <row r="1562" spans="1:24" ht="18" x14ac:dyDescent="0.6">
      <c r="A1562"/>
      <c r="B1562"/>
      <c r="C1562"/>
      <c r="D1562"/>
      <c r="E1562"/>
      <c r="F1562"/>
      <c r="G1562"/>
      <c r="H1562"/>
      <c r="I1562"/>
      <c r="J1562"/>
      <c r="K1562"/>
      <c r="L1562"/>
      <c r="M1562"/>
      <c r="N1562"/>
      <c r="O1562"/>
      <c r="U1562"/>
      <c r="V1562"/>
      <c r="W1562"/>
      <c r="X1562"/>
    </row>
    <row r="1563" spans="1:24" ht="18" x14ac:dyDescent="0.6">
      <c r="A1563"/>
      <c r="B1563"/>
      <c r="C1563"/>
      <c r="D1563"/>
      <c r="E1563"/>
      <c r="F1563"/>
      <c r="G1563"/>
      <c r="H1563"/>
      <c r="I1563"/>
      <c r="J1563"/>
      <c r="K1563"/>
      <c r="L1563"/>
      <c r="M1563"/>
      <c r="N1563"/>
      <c r="O1563"/>
      <c r="U1563"/>
      <c r="V1563"/>
      <c r="W1563"/>
      <c r="X1563"/>
    </row>
    <row r="1564" spans="1:24" ht="18" x14ac:dyDescent="0.6">
      <c r="A1564"/>
      <c r="B1564"/>
      <c r="C1564"/>
      <c r="D1564"/>
      <c r="E1564"/>
      <c r="F1564"/>
      <c r="G1564"/>
      <c r="H1564"/>
      <c r="I1564"/>
      <c r="J1564"/>
      <c r="K1564"/>
      <c r="L1564"/>
      <c r="M1564"/>
      <c r="N1564"/>
      <c r="O1564"/>
      <c r="U1564"/>
      <c r="V1564"/>
      <c r="W1564"/>
      <c r="X1564"/>
    </row>
    <row r="1565" spans="1:24" ht="18" x14ac:dyDescent="0.6">
      <c r="A1565"/>
      <c r="B1565"/>
      <c r="C1565"/>
      <c r="D1565"/>
      <c r="E1565"/>
      <c r="F1565"/>
      <c r="G1565"/>
      <c r="H1565"/>
      <c r="I1565"/>
      <c r="J1565"/>
      <c r="K1565"/>
      <c r="L1565"/>
      <c r="M1565"/>
      <c r="N1565"/>
      <c r="O1565"/>
      <c r="U1565"/>
      <c r="V1565"/>
      <c r="W1565"/>
      <c r="X1565"/>
    </row>
    <row r="1566" spans="1:24" ht="18" x14ac:dyDescent="0.6">
      <c r="A1566"/>
      <c r="B1566"/>
      <c r="C1566"/>
      <c r="D1566"/>
      <c r="E1566"/>
      <c r="F1566"/>
      <c r="G1566"/>
      <c r="H1566"/>
      <c r="I1566"/>
      <c r="J1566"/>
      <c r="K1566"/>
      <c r="L1566"/>
      <c r="M1566"/>
      <c r="N1566"/>
      <c r="O1566"/>
      <c r="U1566"/>
      <c r="V1566"/>
      <c r="W1566"/>
      <c r="X1566"/>
    </row>
    <row r="1567" spans="1:24" ht="18" x14ac:dyDescent="0.6">
      <c r="A1567"/>
      <c r="B1567"/>
      <c r="C1567"/>
      <c r="D1567"/>
      <c r="E1567"/>
      <c r="F1567"/>
      <c r="G1567"/>
      <c r="H1567"/>
      <c r="I1567"/>
      <c r="J1567"/>
      <c r="K1567"/>
      <c r="L1567"/>
      <c r="M1567"/>
      <c r="N1567"/>
      <c r="O1567"/>
      <c r="U1567"/>
      <c r="V1567"/>
      <c r="W1567"/>
      <c r="X1567"/>
    </row>
    <row r="1568" spans="1:24" ht="18" x14ac:dyDescent="0.6">
      <c r="A1568"/>
      <c r="B1568"/>
      <c r="C1568"/>
      <c r="D1568"/>
      <c r="E1568"/>
      <c r="F1568"/>
      <c r="G1568"/>
      <c r="H1568"/>
      <c r="I1568"/>
      <c r="J1568"/>
      <c r="K1568"/>
      <c r="L1568"/>
      <c r="M1568"/>
      <c r="N1568"/>
      <c r="O1568"/>
      <c r="U1568"/>
      <c r="V1568"/>
      <c r="W1568"/>
      <c r="X1568"/>
    </row>
    <row r="1569" spans="1:24" ht="18" x14ac:dyDescent="0.6">
      <c r="A1569"/>
      <c r="B1569"/>
      <c r="C1569"/>
      <c r="D1569"/>
      <c r="E1569"/>
      <c r="F1569"/>
      <c r="G1569"/>
      <c r="H1569"/>
      <c r="I1569"/>
      <c r="J1569"/>
      <c r="K1569"/>
      <c r="L1569"/>
      <c r="M1569"/>
      <c r="N1569"/>
      <c r="O1569"/>
      <c r="U1569"/>
      <c r="V1569"/>
      <c r="W1569"/>
      <c r="X1569"/>
    </row>
    <row r="1570" spans="1:24" ht="18" x14ac:dyDescent="0.6">
      <c r="A1570"/>
      <c r="B1570"/>
      <c r="C1570"/>
      <c r="D1570"/>
      <c r="E1570"/>
      <c r="F1570"/>
      <c r="G1570"/>
      <c r="H1570"/>
      <c r="I1570"/>
      <c r="J1570"/>
      <c r="K1570"/>
      <c r="L1570"/>
      <c r="M1570"/>
      <c r="N1570"/>
      <c r="O1570"/>
      <c r="U1570"/>
      <c r="V1570"/>
      <c r="W1570"/>
      <c r="X1570"/>
    </row>
    <row r="1571" spans="1:24" ht="18" x14ac:dyDescent="0.6">
      <c r="A1571"/>
      <c r="B1571"/>
      <c r="C1571"/>
      <c r="D1571"/>
      <c r="E1571"/>
      <c r="F1571"/>
      <c r="G1571"/>
      <c r="H1571"/>
      <c r="I1571"/>
      <c r="J1571"/>
      <c r="K1571"/>
      <c r="L1571"/>
      <c r="M1571"/>
      <c r="N1571"/>
      <c r="O1571"/>
      <c r="U1571"/>
      <c r="V1571"/>
      <c r="W1571"/>
      <c r="X1571"/>
    </row>
    <row r="1572" spans="1:24" ht="18" x14ac:dyDescent="0.6">
      <c r="A1572"/>
      <c r="B1572"/>
      <c r="C1572"/>
      <c r="D1572"/>
      <c r="E1572"/>
      <c r="F1572"/>
      <c r="G1572"/>
      <c r="H1572"/>
      <c r="I1572"/>
      <c r="J1572"/>
      <c r="K1572"/>
      <c r="L1572"/>
      <c r="M1572"/>
      <c r="N1572"/>
      <c r="O1572"/>
      <c r="U1572"/>
      <c r="V1572"/>
      <c r="W1572"/>
      <c r="X1572"/>
    </row>
    <row r="1573" spans="1:24" ht="18" x14ac:dyDescent="0.6">
      <c r="A1573"/>
      <c r="B1573"/>
      <c r="C1573"/>
      <c r="D1573"/>
      <c r="E1573"/>
      <c r="F1573"/>
      <c r="G1573"/>
      <c r="H1573"/>
      <c r="I1573"/>
      <c r="J1573"/>
      <c r="K1573"/>
      <c r="L1573"/>
      <c r="M1573"/>
      <c r="N1573"/>
      <c r="O1573"/>
      <c r="U1573"/>
      <c r="V1573"/>
      <c r="W1573"/>
      <c r="X1573"/>
    </row>
    <row r="1574" spans="1:24" ht="18" x14ac:dyDescent="0.6">
      <c r="A1574"/>
      <c r="B1574"/>
      <c r="C1574"/>
      <c r="D1574"/>
      <c r="E1574"/>
      <c r="F1574"/>
      <c r="G1574"/>
      <c r="H1574"/>
      <c r="I1574"/>
      <c r="J1574"/>
      <c r="K1574"/>
      <c r="L1574"/>
      <c r="M1574"/>
      <c r="N1574"/>
      <c r="O1574"/>
      <c r="U1574"/>
      <c r="V1574"/>
      <c r="W1574"/>
      <c r="X1574"/>
    </row>
    <row r="1575" spans="1:24" ht="18" x14ac:dyDescent="0.6">
      <c r="A1575"/>
      <c r="B1575"/>
      <c r="C1575"/>
      <c r="D1575"/>
      <c r="E1575"/>
      <c r="F1575"/>
      <c r="G1575"/>
      <c r="H1575"/>
      <c r="I1575"/>
      <c r="J1575"/>
      <c r="K1575"/>
      <c r="L1575"/>
      <c r="M1575"/>
      <c r="N1575"/>
      <c r="O1575"/>
      <c r="U1575"/>
      <c r="V1575"/>
      <c r="W1575"/>
      <c r="X1575"/>
    </row>
    <row r="1576" spans="1:24" ht="18" x14ac:dyDescent="0.6">
      <c r="A1576"/>
      <c r="B1576"/>
      <c r="C1576"/>
      <c r="D1576"/>
      <c r="E1576"/>
      <c r="F1576"/>
      <c r="G1576"/>
      <c r="H1576"/>
      <c r="I1576"/>
      <c r="J1576"/>
      <c r="K1576"/>
      <c r="L1576"/>
      <c r="M1576"/>
      <c r="N1576"/>
      <c r="O1576"/>
      <c r="U1576"/>
      <c r="V1576"/>
      <c r="W1576"/>
      <c r="X1576"/>
    </row>
    <row r="1577" spans="1:24" ht="18" x14ac:dyDescent="0.6">
      <c r="A1577"/>
      <c r="B1577"/>
      <c r="C1577"/>
      <c r="D1577"/>
      <c r="E1577"/>
      <c r="F1577"/>
      <c r="G1577"/>
      <c r="H1577"/>
      <c r="I1577"/>
      <c r="J1577"/>
      <c r="K1577"/>
      <c r="L1577"/>
      <c r="M1577"/>
      <c r="N1577"/>
      <c r="O1577"/>
      <c r="U1577"/>
      <c r="V1577"/>
      <c r="W1577"/>
      <c r="X1577"/>
    </row>
    <row r="1578" spans="1:24" ht="18" x14ac:dyDescent="0.6">
      <c r="A1578"/>
      <c r="B1578"/>
      <c r="C1578"/>
      <c r="D1578"/>
      <c r="E1578"/>
      <c r="F1578"/>
      <c r="G1578"/>
      <c r="H1578"/>
      <c r="I1578"/>
      <c r="J1578"/>
      <c r="K1578"/>
      <c r="L1578"/>
      <c r="M1578"/>
      <c r="N1578"/>
      <c r="O1578"/>
      <c r="U1578"/>
      <c r="V1578"/>
      <c r="W1578"/>
      <c r="X1578"/>
    </row>
    <row r="1579" spans="1:24" ht="18" x14ac:dyDescent="0.6">
      <c r="A1579"/>
      <c r="B1579"/>
      <c r="C1579"/>
      <c r="D1579"/>
      <c r="E1579"/>
      <c r="F1579"/>
      <c r="G1579"/>
      <c r="H1579"/>
      <c r="I1579"/>
      <c r="J1579"/>
      <c r="K1579"/>
      <c r="L1579"/>
      <c r="M1579"/>
      <c r="N1579"/>
      <c r="O1579"/>
      <c r="U1579"/>
      <c r="V1579"/>
      <c r="W1579"/>
      <c r="X1579"/>
    </row>
    <row r="1580" spans="1:24" ht="18" x14ac:dyDescent="0.6">
      <c r="A1580"/>
      <c r="B1580"/>
      <c r="C1580"/>
      <c r="D1580"/>
      <c r="E1580"/>
      <c r="F1580"/>
      <c r="G1580"/>
      <c r="H1580"/>
      <c r="I1580"/>
      <c r="J1580"/>
      <c r="K1580"/>
      <c r="L1580"/>
      <c r="M1580"/>
      <c r="N1580"/>
      <c r="O1580"/>
      <c r="U1580"/>
      <c r="V1580"/>
      <c r="W1580"/>
      <c r="X1580"/>
    </row>
    <row r="1581" spans="1:24" ht="18" x14ac:dyDescent="0.6">
      <c r="A1581"/>
      <c r="B1581"/>
      <c r="C1581"/>
      <c r="D1581"/>
      <c r="E1581"/>
      <c r="F1581"/>
      <c r="G1581"/>
      <c r="H1581"/>
      <c r="I1581"/>
      <c r="J1581"/>
      <c r="K1581"/>
      <c r="L1581"/>
      <c r="M1581"/>
      <c r="N1581"/>
      <c r="O1581"/>
      <c r="U1581"/>
      <c r="V1581"/>
      <c r="W1581"/>
      <c r="X1581"/>
    </row>
    <row r="1582" spans="1:24" ht="18" x14ac:dyDescent="0.6">
      <c r="A1582"/>
      <c r="B1582"/>
      <c r="C1582"/>
      <c r="D1582"/>
      <c r="E1582"/>
      <c r="F1582"/>
      <c r="G1582"/>
      <c r="H1582"/>
      <c r="I1582"/>
      <c r="J1582"/>
      <c r="K1582"/>
      <c r="L1582"/>
      <c r="M1582"/>
      <c r="N1582"/>
      <c r="O1582"/>
      <c r="U1582"/>
      <c r="V1582"/>
      <c r="W1582"/>
      <c r="X1582"/>
    </row>
    <row r="1583" spans="1:24" ht="18" x14ac:dyDescent="0.6">
      <c r="A1583"/>
      <c r="B1583"/>
      <c r="C1583"/>
      <c r="D1583"/>
      <c r="E1583"/>
      <c r="F1583"/>
      <c r="G1583"/>
      <c r="H1583"/>
      <c r="I1583"/>
      <c r="J1583"/>
      <c r="K1583"/>
      <c r="L1583"/>
      <c r="M1583"/>
      <c r="N1583"/>
      <c r="O1583"/>
      <c r="U1583"/>
      <c r="V1583"/>
      <c r="W1583"/>
      <c r="X1583"/>
    </row>
    <row r="1584" spans="1:24" ht="18" x14ac:dyDescent="0.6">
      <c r="A1584"/>
      <c r="B1584"/>
      <c r="C1584"/>
      <c r="D1584"/>
      <c r="E1584"/>
      <c r="F1584"/>
      <c r="G1584"/>
      <c r="H1584"/>
      <c r="I1584"/>
      <c r="J1584"/>
      <c r="K1584"/>
      <c r="L1584"/>
      <c r="M1584"/>
      <c r="N1584"/>
      <c r="O1584"/>
      <c r="U1584"/>
      <c r="V1584"/>
      <c r="W1584"/>
      <c r="X1584"/>
    </row>
    <row r="1585" spans="1:24" ht="18" x14ac:dyDescent="0.6">
      <c r="A1585"/>
      <c r="B1585"/>
      <c r="C1585"/>
      <c r="D1585"/>
      <c r="E1585"/>
      <c r="F1585"/>
      <c r="G1585"/>
      <c r="H1585"/>
      <c r="I1585"/>
      <c r="J1585"/>
      <c r="K1585"/>
      <c r="L1585"/>
      <c r="M1585"/>
      <c r="N1585"/>
      <c r="O1585"/>
      <c r="U1585"/>
      <c r="V1585"/>
      <c r="W1585"/>
      <c r="X1585"/>
    </row>
    <row r="1586" spans="1:24" ht="18" x14ac:dyDescent="0.6">
      <c r="A1586"/>
      <c r="B1586"/>
      <c r="C1586"/>
      <c r="D1586"/>
      <c r="E1586"/>
      <c r="F1586"/>
      <c r="G1586"/>
      <c r="H1586"/>
      <c r="I1586"/>
      <c r="J1586"/>
      <c r="K1586"/>
      <c r="L1586"/>
      <c r="M1586"/>
      <c r="N1586"/>
      <c r="O1586"/>
      <c r="U1586"/>
      <c r="V1586"/>
      <c r="W1586"/>
      <c r="X1586"/>
    </row>
    <row r="1587" spans="1:24" ht="18" x14ac:dyDescent="0.6">
      <c r="A1587"/>
      <c r="B1587"/>
      <c r="C1587"/>
      <c r="D1587"/>
      <c r="E1587"/>
      <c r="F1587"/>
      <c r="G1587"/>
      <c r="H1587"/>
      <c r="I1587"/>
      <c r="J1587"/>
      <c r="K1587"/>
      <c r="L1587"/>
      <c r="M1587"/>
      <c r="N1587"/>
      <c r="O1587"/>
      <c r="U1587"/>
      <c r="V1587"/>
      <c r="W1587"/>
      <c r="X1587"/>
    </row>
    <row r="1588" spans="1:24" ht="18" x14ac:dyDescent="0.6">
      <c r="U1588"/>
      <c r="V1588"/>
      <c r="W1588"/>
      <c r="X1588"/>
    </row>
    <row r="1589" spans="1:24" ht="18" x14ac:dyDescent="0.6">
      <c r="U1589"/>
      <c r="V1589"/>
      <c r="W1589"/>
      <c r="X1589"/>
    </row>
    <row r="1590" spans="1:24" ht="18" x14ac:dyDescent="0.6">
      <c r="U1590"/>
      <c r="V1590"/>
      <c r="W1590"/>
      <c r="X1590"/>
    </row>
    <row r="1591" spans="1:24" ht="18" x14ac:dyDescent="0.6">
      <c r="U1591"/>
      <c r="V1591"/>
      <c r="W1591"/>
      <c r="X1591"/>
    </row>
    <row r="1592" spans="1:24" ht="18" x14ac:dyDescent="0.6">
      <c r="U1592"/>
      <c r="V1592"/>
      <c r="W1592"/>
      <c r="X1592"/>
    </row>
    <row r="1593" spans="1:24" ht="18" x14ac:dyDescent="0.6">
      <c r="U1593"/>
      <c r="V1593"/>
      <c r="W1593"/>
      <c r="X1593"/>
    </row>
    <row r="1594" spans="1:24" ht="18" x14ac:dyDescent="0.6">
      <c r="U1594"/>
      <c r="V1594"/>
      <c r="W1594"/>
      <c r="X1594"/>
    </row>
    <row r="1595" spans="1:24" ht="18" x14ac:dyDescent="0.6">
      <c r="U1595"/>
      <c r="V1595"/>
      <c r="W1595"/>
      <c r="X1595"/>
    </row>
    <row r="1596" spans="1:24" ht="18" x14ac:dyDescent="0.6">
      <c r="U1596"/>
      <c r="V1596"/>
      <c r="W1596"/>
      <c r="X1596"/>
    </row>
    <row r="1597" spans="1:24" ht="18" x14ac:dyDescent="0.6">
      <c r="U1597"/>
      <c r="V1597"/>
      <c r="W1597"/>
      <c r="X1597"/>
    </row>
    <row r="1598" spans="1:24" ht="18" x14ac:dyDescent="0.6">
      <c r="U1598"/>
      <c r="V1598"/>
      <c r="W1598"/>
      <c r="X1598"/>
    </row>
    <row r="1599" spans="1:24" ht="18" x14ac:dyDescent="0.6">
      <c r="U1599"/>
      <c r="V1599"/>
      <c r="W1599"/>
      <c r="X1599"/>
    </row>
    <row r="1600" spans="1:24" ht="18" x14ac:dyDescent="0.6">
      <c r="U1600"/>
      <c r="V1600"/>
      <c r="W1600"/>
      <c r="X1600"/>
    </row>
    <row r="1601" spans="21:24" ht="18" x14ac:dyDescent="0.6">
      <c r="U1601"/>
      <c r="V1601"/>
      <c r="W1601"/>
      <c r="X1601"/>
    </row>
    <row r="1602" spans="21:24" ht="18" x14ac:dyDescent="0.6">
      <c r="U1602"/>
      <c r="V1602"/>
      <c r="W1602"/>
      <c r="X1602"/>
    </row>
    <row r="1603" spans="21:24" ht="18" x14ac:dyDescent="0.6">
      <c r="U1603"/>
      <c r="V1603"/>
      <c r="W1603"/>
      <c r="X1603"/>
    </row>
    <row r="1604" spans="21:24" ht="18" x14ac:dyDescent="0.6">
      <c r="U1604"/>
      <c r="V1604"/>
      <c r="W1604"/>
      <c r="X1604"/>
    </row>
    <row r="1605" spans="21:24" ht="18" x14ac:dyDescent="0.6">
      <c r="U1605"/>
      <c r="V1605"/>
      <c r="W1605"/>
      <c r="X1605"/>
    </row>
    <row r="1606" spans="21:24" ht="18" x14ac:dyDescent="0.6">
      <c r="U1606"/>
      <c r="V1606"/>
      <c r="W1606"/>
      <c r="X1606"/>
    </row>
    <row r="1607" spans="21:24" ht="18" x14ac:dyDescent="0.6">
      <c r="U1607"/>
      <c r="V1607"/>
      <c r="W1607"/>
      <c r="X1607"/>
    </row>
    <row r="1608" spans="21:24" ht="18" x14ac:dyDescent="0.6">
      <c r="U1608"/>
      <c r="V1608"/>
      <c r="W1608"/>
      <c r="X1608"/>
    </row>
    <row r="1609" spans="21:24" ht="18" x14ac:dyDescent="0.6">
      <c r="U1609"/>
      <c r="V1609"/>
      <c r="W1609"/>
      <c r="X1609"/>
    </row>
    <row r="1610" spans="21:24" ht="18" x14ac:dyDescent="0.6">
      <c r="U1610"/>
      <c r="V1610"/>
      <c r="W1610"/>
      <c r="X1610"/>
    </row>
    <row r="1611" spans="21:24" ht="18" x14ac:dyDescent="0.6">
      <c r="U1611"/>
      <c r="V1611"/>
      <c r="W1611"/>
      <c r="X1611"/>
    </row>
    <row r="1612" spans="21:24" ht="18" x14ac:dyDescent="0.6">
      <c r="U1612"/>
      <c r="V1612"/>
      <c r="W1612"/>
      <c r="X1612"/>
    </row>
    <row r="1613" spans="21:24" ht="18" x14ac:dyDescent="0.6">
      <c r="U1613"/>
      <c r="V1613"/>
      <c r="W1613"/>
      <c r="X1613"/>
    </row>
    <row r="1614" spans="21:24" ht="18" x14ac:dyDescent="0.6">
      <c r="U1614"/>
      <c r="V1614"/>
      <c r="W1614"/>
      <c r="X1614"/>
    </row>
    <row r="1615" spans="21:24" ht="18" x14ac:dyDescent="0.6">
      <c r="U1615"/>
      <c r="V1615"/>
      <c r="W1615"/>
      <c r="X1615"/>
    </row>
    <row r="1616" spans="21:24" ht="18" x14ac:dyDescent="0.6">
      <c r="U1616"/>
      <c r="V1616"/>
      <c r="W1616"/>
      <c r="X1616"/>
    </row>
    <row r="1617" spans="21:24" ht="18" x14ac:dyDescent="0.6">
      <c r="U1617"/>
      <c r="V1617"/>
      <c r="W1617"/>
      <c r="X1617"/>
    </row>
    <row r="1618" spans="21:24" ht="18" x14ac:dyDescent="0.6">
      <c r="U1618"/>
      <c r="V1618"/>
      <c r="W1618"/>
      <c r="X1618"/>
    </row>
    <row r="1619" spans="21:24" ht="18" x14ac:dyDescent="0.6">
      <c r="U1619"/>
      <c r="V1619"/>
      <c r="W1619"/>
      <c r="X1619"/>
    </row>
    <row r="1620" spans="21:24" ht="18" x14ac:dyDescent="0.6">
      <c r="U1620"/>
      <c r="V1620"/>
      <c r="W1620"/>
      <c r="X1620"/>
    </row>
    <row r="1621" spans="21:24" ht="18" x14ac:dyDescent="0.6">
      <c r="U1621"/>
      <c r="V1621"/>
      <c r="W1621"/>
      <c r="X1621"/>
    </row>
    <row r="1622" spans="21:24" ht="18" x14ac:dyDescent="0.6">
      <c r="U1622"/>
      <c r="V1622"/>
      <c r="W1622"/>
      <c r="X1622"/>
    </row>
    <row r="1623" spans="21:24" ht="18" x14ac:dyDescent="0.6">
      <c r="U1623"/>
      <c r="V1623"/>
      <c r="W1623"/>
      <c r="X1623"/>
    </row>
    <row r="1624" spans="21:24" ht="18" x14ac:dyDescent="0.6">
      <c r="U1624"/>
      <c r="V1624"/>
      <c r="W1624"/>
      <c r="X1624"/>
    </row>
    <row r="1625" spans="21:24" ht="18" x14ac:dyDescent="0.6">
      <c r="U1625"/>
      <c r="V1625"/>
      <c r="W1625"/>
      <c r="X1625"/>
    </row>
    <row r="1626" spans="21:24" ht="18" x14ac:dyDescent="0.6">
      <c r="U1626"/>
      <c r="V1626"/>
      <c r="W1626"/>
      <c r="X1626"/>
    </row>
    <row r="1627" spans="21:24" ht="18" x14ac:dyDescent="0.6">
      <c r="U1627"/>
      <c r="V1627"/>
      <c r="W1627"/>
      <c r="X1627"/>
    </row>
    <row r="1628" spans="21:24" ht="18" x14ac:dyDescent="0.6">
      <c r="U1628"/>
      <c r="V1628"/>
      <c r="W1628"/>
      <c r="X1628"/>
    </row>
    <row r="1629" spans="21:24" ht="18" x14ac:dyDescent="0.6">
      <c r="U1629"/>
      <c r="V1629"/>
      <c r="W1629"/>
      <c r="X1629"/>
    </row>
    <row r="1630" spans="21:24" ht="18" x14ac:dyDescent="0.6">
      <c r="U1630"/>
      <c r="V1630"/>
      <c r="W1630"/>
      <c r="X1630"/>
    </row>
    <row r="1631" spans="21:24" ht="18" x14ac:dyDescent="0.6">
      <c r="U1631"/>
      <c r="V1631"/>
      <c r="W1631"/>
      <c r="X1631"/>
    </row>
    <row r="1632" spans="21:24" ht="18" x14ac:dyDescent="0.6">
      <c r="U1632"/>
      <c r="V1632"/>
      <c r="W1632"/>
      <c r="X1632"/>
    </row>
    <row r="1633" spans="21:24" ht="18" x14ac:dyDescent="0.6">
      <c r="U1633"/>
      <c r="V1633"/>
      <c r="W1633"/>
      <c r="X1633"/>
    </row>
    <row r="1634" spans="21:24" ht="18" x14ac:dyDescent="0.6">
      <c r="U1634"/>
      <c r="V1634"/>
      <c r="W1634"/>
      <c r="X1634"/>
    </row>
    <row r="1635" spans="21:24" ht="18" x14ac:dyDescent="0.6">
      <c r="U1635"/>
      <c r="V1635"/>
      <c r="W1635"/>
      <c r="X1635"/>
    </row>
    <row r="1636" spans="21:24" ht="18" x14ac:dyDescent="0.6">
      <c r="U1636"/>
      <c r="V1636"/>
      <c r="W1636"/>
      <c r="X1636"/>
    </row>
    <row r="1637" spans="21:24" ht="18" x14ac:dyDescent="0.6">
      <c r="U1637"/>
      <c r="V1637"/>
      <c r="W1637"/>
      <c r="X1637"/>
    </row>
    <row r="1638" spans="21:24" ht="18" x14ac:dyDescent="0.6">
      <c r="U1638"/>
      <c r="V1638"/>
      <c r="W1638"/>
      <c r="X1638"/>
    </row>
    <row r="1639" spans="21:24" ht="18" x14ac:dyDescent="0.6">
      <c r="U1639"/>
      <c r="V1639"/>
      <c r="W1639"/>
      <c r="X1639"/>
    </row>
    <row r="1640" spans="21:24" ht="18" x14ac:dyDescent="0.6">
      <c r="U1640"/>
      <c r="V1640"/>
      <c r="W1640"/>
      <c r="X1640"/>
    </row>
    <row r="1641" spans="21:24" ht="18" x14ac:dyDescent="0.6">
      <c r="U1641"/>
      <c r="V1641"/>
      <c r="W1641"/>
      <c r="X1641"/>
    </row>
    <row r="1642" spans="21:24" ht="18" x14ac:dyDescent="0.6">
      <c r="U1642"/>
      <c r="V1642"/>
      <c r="W1642"/>
      <c r="X1642"/>
    </row>
    <row r="1643" spans="21:24" ht="18" x14ac:dyDescent="0.6">
      <c r="U1643"/>
      <c r="V1643"/>
      <c r="W1643"/>
      <c r="X1643"/>
    </row>
    <row r="1644" spans="21:24" ht="18" x14ac:dyDescent="0.6">
      <c r="U1644"/>
      <c r="V1644"/>
      <c r="W1644"/>
      <c r="X1644"/>
    </row>
    <row r="1645" spans="21:24" ht="18" x14ac:dyDescent="0.6">
      <c r="U1645"/>
      <c r="V1645"/>
      <c r="W1645"/>
      <c r="X1645"/>
    </row>
    <row r="1646" spans="21:24" ht="18" x14ac:dyDescent="0.6">
      <c r="U1646"/>
      <c r="V1646"/>
      <c r="W1646"/>
      <c r="X1646"/>
    </row>
    <row r="1647" spans="21:24" ht="18" x14ac:dyDescent="0.6">
      <c r="U1647"/>
      <c r="V1647"/>
      <c r="W1647"/>
      <c r="X1647"/>
    </row>
    <row r="1648" spans="21:24" ht="18" x14ac:dyDescent="0.6">
      <c r="U1648"/>
      <c r="V1648"/>
      <c r="W1648"/>
      <c r="X1648"/>
    </row>
    <row r="1649" spans="21:24" ht="18" x14ac:dyDescent="0.6">
      <c r="U1649"/>
      <c r="V1649"/>
      <c r="W1649"/>
      <c r="X1649"/>
    </row>
    <row r="1650" spans="21:24" ht="18" x14ac:dyDescent="0.6">
      <c r="U1650"/>
      <c r="V1650"/>
      <c r="W1650"/>
      <c r="X1650"/>
    </row>
    <row r="1651" spans="21:24" ht="18" x14ac:dyDescent="0.6">
      <c r="U1651"/>
      <c r="V1651"/>
      <c r="W1651"/>
      <c r="X1651"/>
    </row>
    <row r="1652" spans="21:24" ht="18" x14ac:dyDescent="0.6">
      <c r="U1652"/>
      <c r="V1652"/>
      <c r="W1652"/>
      <c r="X1652"/>
    </row>
    <row r="1653" spans="21:24" ht="18" x14ac:dyDescent="0.6">
      <c r="U1653"/>
      <c r="V1653"/>
      <c r="W1653"/>
      <c r="X1653"/>
    </row>
    <row r="1654" spans="21:24" ht="18" x14ac:dyDescent="0.6">
      <c r="U1654"/>
      <c r="V1654"/>
      <c r="W1654"/>
      <c r="X1654"/>
    </row>
    <row r="1655" spans="21:24" ht="18" x14ac:dyDescent="0.6">
      <c r="U1655"/>
      <c r="V1655"/>
      <c r="W1655"/>
      <c r="X1655"/>
    </row>
    <row r="1656" spans="21:24" ht="18" x14ac:dyDescent="0.6">
      <c r="U1656"/>
      <c r="V1656"/>
      <c r="W1656"/>
      <c r="X1656"/>
    </row>
    <row r="1657" spans="21:24" ht="18" x14ac:dyDescent="0.6">
      <c r="U1657"/>
      <c r="V1657"/>
      <c r="W1657"/>
      <c r="X1657"/>
    </row>
    <row r="1658" spans="21:24" ht="18" x14ac:dyDescent="0.6">
      <c r="U1658"/>
      <c r="V1658"/>
      <c r="W1658"/>
      <c r="X1658"/>
    </row>
    <row r="1659" spans="21:24" ht="18" x14ac:dyDescent="0.6">
      <c r="U1659"/>
      <c r="V1659"/>
      <c r="W1659"/>
      <c r="X1659"/>
    </row>
    <row r="1660" spans="21:24" ht="18" x14ac:dyDescent="0.6">
      <c r="U1660"/>
      <c r="V1660"/>
      <c r="W1660"/>
      <c r="X1660"/>
    </row>
    <row r="1661" spans="21:24" ht="18" x14ac:dyDescent="0.6">
      <c r="U1661"/>
      <c r="V1661"/>
      <c r="W1661"/>
      <c r="X1661"/>
    </row>
    <row r="1662" spans="21:24" ht="18" x14ac:dyDescent="0.6">
      <c r="U1662"/>
      <c r="V1662"/>
      <c r="W1662"/>
      <c r="X1662"/>
    </row>
    <row r="1663" spans="21:24" ht="18" x14ac:dyDescent="0.6">
      <c r="U1663"/>
      <c r="V1663"/>
      <c r="W1663"/>
      <c r="X1663"/>
    </row>
    <row r="1664" spans="21:24" ht="18" x14ac:dyDescent="0.6">
      <c r="U1664"/>
      <c r="V1664"/>
      <c r="W1664"/>
      <c r="X1664"/>
    </row>
    <row r="1665" spans="21:24" ht="18" x14ac:dyDescent="0.6">
      <c r="U1665"/>
      <c r="V1665"/>
      <c r="W1665"/>
      <c r="X1665"/>
    </row>
    <row r="1666" spans="21:24" ht="18" x14ac:dyDescent="0.6">
      <c r="U1666"/>
      <c r="V1666"/>
      <c r="W1666"/>
      <c r="X1666"/>
    </row>
    <row r="1667" spans="21:24" ht="18" x14ac:dyDescent="0.6">
      <c r="U1667"/>
      <c r="V1667"/>
      <c r="W1667"/>
      <c r="X1667"/>
    </row>
    <row r="1668" spans="21:24" ht="18" x14ac:dyDescent="0.6">
      <c r="U1668"/>
      <c r="V1668"/>
      <c r="W1668"/>
      <c r="X1668"/>
    </row>
    <row r="1669" spans="21:24" ht="18" x14ac:dyDescent="0.6">
      <c r="U1669"/>
      <c r="V1669"/>
      <c r="W1669"/>
      <c r="X1669"/>
    </row>
    <row r="1670" spans="21:24" ht="18" x14ac:dyDescent="0.6">
      <c r="U1670"/>
      <c r="V1670"/>
      <c r="W1670"/>
      <c r="X1670"/>
    </row>
    <row r="1671" spans="21:24" ht="18" x14ac:dyDescent="0.6">
      <c r="U1671"/>
      <c r="V1671"/>
      <c r="W1671"/>
      <c r="X1671"/>
    </row>
    <row r="1672" spans="21:24" ht="18" x14ac:dyDescent="0.6">
      <c r="U1672"/>
      <c r="V1672"/>
      <c r="W1672"/>
      <c r="X1672"/>
    </row>
    <row r="1673" spans="21:24" ht="18" x14ac:dyDescent="0.6">
      <c r="U1673"/>
      <c r="V1673"/>
      <c r="W1673"/>
      <c r="X1673"/>
    </row>
    <row r="1674" spans="21:24" ht="18" x14ac:dyDescent="0.6">
      <c r="U1674"/>
      <c r="V1674"/>
      <c r="W1674"/>
      <c r="X1674"/>
    </row>
    <row r="1675" spans="21:24" ht="18" x14ac:dyDescent="0.6">
      <c r="U1675"/>
      <c r="V1675"/>
      <c r="W1675"/>
      <c r="X1675"/>
    </row>
    <row r="1676" spans="21:24" ht="18" x14ac:dyDescent="0.6">
      <c r="U1676"/>
      <c r="V1676"/>
      <c r="W1676"/>
      <c r="X1676"/>
    </row>
    <row r="1677" spans="21:24" ht="18" x14ac:dyDescent="0.6">
      <c r="U1677"/>
      <c r="V1677"/>
      <c r="W1677"/>
      <c r="X1677"/>
    </row>
    <row r="1678" spans="21:24" ht="18" x14ac:dyDescent="0.6">
      <c r="U1678"/>
      <c r="V1678"/>
      <c r="W1678"/>
      <c r="X1678"/>
    </row>
    <row r="1679" spans="21:24" ht="18" x14ac:dyDescent="0.6">
      <c r="U1679"/>
      <c r="V1679"/>
      <c r="W1679"/>
      <c r="X1679"/>
    </row>
    <row r="1680" spans="21:24" ht="18" x14ac:dyDescent="0.6">
      <c r="U1680"/>
      <c r="V1680"/>
      <c r="W1680"/>
      <c r="X1680"/>
    </row>
    <row r="1681" spans="21:24" ht="18" x14ac:dyDescent="0.6">
      <c r="U1681"/>
      <c r="V1681"/>
      <c r="W1681"/>
      <c r="X1681"/>
    </row>
    <row r="1682" spans="21:24" ht="18" x14ac:dyDescent="0.6">
      <c r="U1682"/>
      <c r="V1682"/>
      <c r="W1682"/>
      <c r="X1682"/>
    </row>
    <row r="1683" spans="21:24" ht="18" x14ac:dyDescent="0.6">
      <c r="U1683"/>
      <c r="V1683"/>
      <c r="W1683"/>
      <c r="X1683"/>
    </row>
    <row r="1684" spans="21:24" ht="18" x14ac:dyDescent="0.6">
      <c r="U1684"/>
      <c r="V1684"/>
      <c r="W1684"/>
      <c r="X1684"/>
    </row>
    <row r="1685" spans="21:24" ht="18" x14ac:dyDescent="0.6">
      <c r="U1685"/>
      <c r="V1685"/>
      <c r="W1685"/>
      <c r="X1685"/>
    </row>
    <row r="1686" spans="21:24" ht="18" x14ac:dyDescent="0.6">
      <c r="U1686"/>
      <c r="V1686"/>
      <c r="W1686"/>
      <c r="X1686"/>
    </row>
    <row r="1687" spans="21:24" ht="18" x14ac:dyDescent="0.6">
      <c r="U1687"/>
      <c r="V1687"/>
      <c r="W1687"/>
      <c r="X1687"/>
    </row>
    <row r="1688" spans="21:24" ht="18" x14ac:dyDescent="0.6">
      <c r="U1688"/>
      <c r="V1688"/>
      <c r="W1688"/>
      <c r="X1688"/>
    </row>
    <row r="1689" spans="21:24" ht="18" x14ac:dyDescent="0.6">
      <c r="U1689"/>
      <c r="V1689"/>
      <c r="W1689"/>
      <c r="X1689"/>
    </row>
    <row r="1690" spans="21:24" ht="18" x14ac:dyDescent="0.6">
      <c r="U1690"/>
      <c r="V1690"/>
      <c r="W1690"/>
      <c r="X1690"/>
    </row>
    <row r="1691" spans="21:24" ht="18" x14ac:dyDescent="0.6">
      <c r="U1691"/>
      <c r="V1691"/>
      <c r="W1691"/>
      <c r="X1691"/>
    </row>
    <row r="1692" spans="21:24" ht="18" x14ac:dyDescent="0.6">
      <c r="U1692"/>
      <c r="V1692"/>
      <c r="W1692"/>
      <c r="X1692"/>
    </row>
    <row r="1693" spans="21:24" ht="18" x14ac:dyDescent="0.6">
      <c r="U1693"/>
      <c r="V1693"/>
      <c r="W1693"/>
      <c r="X1693"/>
    </row>
    <row r="1694" spans="21:24" ht="18" x14ac:dyDescent="0.6">
      <c r="U1694"/>
      <c r="V1694"/>
      <c r="W1694"/>
      <c r="X1694"/>
    </row>
    <row r="1695" spans="21:24" ht="18" x14ac:dyDescent="0.6">
      <c r="U1695"/>
      <c r="V1695"/>
      <c r="W1695"/>
      <c r="X1695"/>
    </row>
    <row r="1696" spans="21:24" ht="18" x14ac:dyDescent="0.6">
      <c r="U1696"/>
      <c r="V1696"/>
      <c r="W1696"/>
      <c r="X1696"/>
    </row>
    <row r="1697" spans="21:24" ht="18" x14ac:dyDescent="0.6">
      <c r="U1697"/>
      <c r="V1697"/>
      <c r="W1697"/>
      <c r="X1697"/>
    </row>
    <row r="1698" spans="21:24" ht="18" x14ac:dyDescent="0.6">
      <c r="U1698"/>
      <c r="V1698"/>
      <c r="W1698"/>
      <c r="X1698"/>
    </row>
    <row r="1699" spans="21:24" ht="18" x14ac:dyDescent="0.6">
      <c r="U1699"/>
      <c r="V1699"/>
      <c r="W1699"/>
      <c r="X1699"/>
    </row>
    <row r="1700" spans="21:24" ht="18" x14ac:dyDescent="0.6">
      <c r="U1700"/>
      <c r="V1700"/>
      <c r="W1700"/>
      <c r="X1700"/>
    </row>
    <row r="1701" spans="21:24" ht="18" x14ac:dyDescent="0.6">
      <c r="U1701"/>
      <c r="V1701"/>
      <c r="W1701"/>
      <c r="X1701"/>
    </row>
    <row r="1702" spans="21:24" ht="18" x14ac:dyDescent="0.6">
      <c r="U1702"/>
      <c r="V1702"/>
      <c r="W1702"/>
      <c r="X1702"/>
    </row>
    <row r="1703" spans="21:24" ht="18" x14ac:dyDescent="0.6">
      <c r="U1703"/>
      <c r="V1703"/>
      <c r="W1703"/>
      <c r="X1703"/>
    </row>
    <row r="1704" spans="21:24" ht="18" x14ac:dyDescent="0.6">
      <c r="U1704"/>
      <c r="V1704"/>
      <c r="W1704"/>
      <c r="X1704"/>
    </row>
    <row r="1705" spans="21:24" ht="18" x14ac:dyDescent="0.6">
      <c r="U1705"/>
      <c r="V1705"/>
      <c r="W1705"/>
      <c r="X1705"/>
    </row>
    <row r="1706" spans="21:24" ht="18" x14ac:dyDescent="0.6">
      <c r="U1706"/>
      <c r="V1706"/>
      <c r="W1706"/>
      <c r="X1706"/>
    </row>
    <row r="1707" spans="21:24" ht="18" x14ac:dyDescent="0.6">
      <c r="U1707"/>
      <c r="V1707"/>
      <c r="W1707"/>
      <c r="X1707"/>
    </row>
    <row r="1708" spans="21:24" ht="18" x14ac:dyDescent="0.6">
      <c r="U1708"/>
      <c r="V1708"/>
      <c r="W1708"/>
      <c r="X1708"/>
    </row>
    <row r="1709" spans="21:24" ht="18" x14ac:dyDescent="0.6">
      <c r="U1709"/>
      <c r="V1709"/>
      <c r="W1709"/>
      <c r="X1709"/>
    </row>
    <row r="1710" spans="21:24" ht="18" x14ac:dyDescent="0.6">
      <c r="U1710"/>
      <c r="V1710"/>
      <c r="W1710"/>
      <c r="X1710"/>
    </row>
    <row r="1711" spans="21:24" ht="18" x14ac:dyDescent="0.6">
      <c r="U1711"/>
      <c r="V1711"/>
      <c r="W1711"/>
      <c r="X1711"/>
    </row>
    <row r="1712" spans="21:24" ht="18" x14ac:dyDescent="0.6">
      <c r="U1712"/>
      <c r="V1712"/>
      <c r="W1712"/>
      <c r="X1712"/>
    </row>
    <row r="1713" spans="21:24" ht="18" x14ac:dyDescent="0.6">
      <c r="U1713"/>
      <c r="V1713"/>
      <c r="W1713"/>
      <c r="X1713"/>
    </row>
    <row r="1714" spans="21:24" ht="18" x14ac:dyDescent="0.6">
      <c r="U1714"/>
      <c r="V1714"/>
      <c r="W1714"/>
      <c r="X1714"/>
    </row>
    <row r="1715" spans="21:24" ht="18" x14ac:dyDescent="0.6">
      <c r="U1715"/>
      <c r="V1715"/>
      <c r="W1715"/>
      <c r="X1715"/>
    </row>
    <row r="1716" spans="21:24" ht="18" x14ac:dyDescent="0.6">
      <c r="U1716"/>
      <c r="V1716"/>
      <c r="W1716"/>
      <c r="X1716"/>
    </row>
    <row r="1717" spans="21:24" ht="18" x14ac:dyDescent="0.6">
      <c r="U1717"/>
      <c r="V1717"/>
      <c r="W1717"/>
      <c r="X1717"/>
    </row>
    <row r="1718" spans="21:24" ht="18" x14ac:dyDescent="0.6">
      <c r="U1718"/>
      <c r="V1718"/>
      <c r="W1718"/>
      <c r="X1718"/>
    </row>
    <row r="1719" spans="21:24" ht="18" x14ac:dyDescent="0.6">
      <c r="U1719"/>
      <c r="V1719"/>
      <c r="W1719"/>
      <c r="X1719"/>
    </row>
    <row r="1720" spans="21:24" ht="18" x14ac:dyDescent="0.6">
      <c r="U1720"/>
      <c r="V1720"/>
      <c r="W1720"/>
      <c r="X1720"/>
    </row>
    <row r="1721" spans="21:24" ht="18" x14ac:dyDescent="0.6">
      <c r="U1721"/>
      <c r="V1721"/>
      <c r="W1721"/>
      <c r="X1721"/>
    </row>
    <row r="1722" spans="21:24" ht="18" x14ac:dyDescent="0.6">
      <c r="U1722"/>
      <c r="V1722"/>
      <c r="W1722"/>
      <c r="X1722"/>
    </row>
    <row r="1723" spans="21:24" ht="18" x14ac:dyDescent="0.6">
      <c r="U1723"/>
      <c r="V1723"/>
      <c r="W1723"/>
      <c r="X1723"/>
    </row>
    <row r="1724" spans="21:24" ht="18" x14ac:dyDescent="0.6">
      <c r="U1724"/>
      <c r="V1724"/>
      <c r="W1724"/>
      <c r="X1724"/>
    </row>
    <row r="1725" spans="21:24" ht="18" x14ac:dyDescent="0.6">
      <c r="U1725"/>
      <c r="V1725"/>
      <c r="W1725"/>
      <c r="X1725"/>
    </row>
    <row r="1726" spans="21:24" ht="18" x14ac:dyDescent="0.6">
      <c r="U1726"/>
      <c r="V1726"/>
      <c r="W1726"/>
      <c r="X1726"/>
    </row>
    <row r="1727" spans="21:24" ht="18" x14ac:dyDescent="0.6">
      <c r="U1727"/>
      <c r="V1727"/>
      <c r="W1727"/>
      <c r="X1727"/>
    </row>
    <row r="1728" spans="21:24" ht="18" x14ac:dyDescent="0.6">
      <c r="U1728"/>
      <c r="V1728"/>
      <c r="W1728"/>
      <c r="X1728"/>
    </row>
    <row r="1729" spans="21:24" ht="18" x14ac:dyDescent="0.6">
      <c r="U1729"/>
      <c r="V1729"/>
      <c r="W1729"/>
      <c r="X1729"/>
    </row>
    <row r="1730" spans="21:24" ht="18" x14ac:dyDescent="0.6">
      <c r="U1730"/>
      <c r="V1730"/>
      <c r="W1730"/>
      <c r="X1730"/>
    </row>
    <row r="1731" spans="21:24" ht="18" x14ac:dyDescent="0.6">
      <c r="U1731"/>
      <c r="V1731"/>
      <c r="W1731"/>
      <c r="X1731"/>
    </row>
    <row r="1732" spans="21:24" ht="18" x14ac:dyDescent="0.6">
      <c r="U1732"/>
      <c r="V1732"/>
      <c r="W1732"/>
      <c r="X1732"/>
    </row>
    <row r="1733" spans="21:24" ht="18" x14ac:dyDescent="0.6">
      <c r="U1733"/>
      <c r="V1733"/>
      <c r="W1733"/>
      <c r="X1733"/>
    </row>
    <row r="1734" spans="21:24" ht="18" x14ac:dyDescent="0.6">
      <c r="U1734"/>
      <c r="V1734"/>
      <c r="W1734"/>
      <c r="X1734"/>
    </row>
    <row r="1735" spans="21:24" ht="18" x14ac:dyDescent="0.6">
      <c r="U1735"/>
      <c r="V1735"/>
      <c r="W1735"/>
      <c r="X1735"/>
    </row>
    <row r="1736" spans="21:24" ht="18" x14ac:dyDescent="0.6">
      <c r="U1736"/>
      <c r="V1736"/>
      <c r="W1736"/>
      <c r="X1736"/>
    </row>
    <row r="1737" spans="21:24" ht="18" x14ac:dyDescent="0.6">
      <c r="U1737"/>
      <c r="V1737"/>
      <c r="W1737"/>
      <c r="X1737"/>
    </row>
    <row r="1738" spans="21:24" ht="18" x14ac:dyDescent="0.6">
      <c r="U1738"/>
      <c r="V1738"/>
      <c r="W1738"/>
      <c r="X1738"/>
    </row>
    <row r="1739" spans="21:24" ht="18" x14ac:dyDescent="0.6">
      <c r="U1739"/>
      <c r="V1739"/>
      <c r="W1739"/>
      <c r="X1739"/>
    </row>
    <row r="1740" spans="21:24" ht="18" x14ac:dyDescent="0.6">
      <c r="U1740"/>
      <c r="V1740"/>
      <c r="W1740"/>
      <c r="X1740"/>
    </row>
    <row r="1741" spans="21:24" ht="18" x14ac:dyDescent="0.6">
      <c r="U1741"/>
      <c r="V1741"/>
      <c r="W1741"/>
      <c r="X1741"/>
    </row>
    <row r="1742" spans="21:24" ht="18" x14ac:dyDescent="0.6">
      <c r="U1742"/>
      <c r="V1742"/>
      <c r="W1742"/>
      <c r="X1742"/>
    </row>
    <row r="1743" spans="21:24" ht="18" x14ac:dyDescent="0.6">
      <c r="U1743"/>
      <c r="V1743"/>
      <c r="W1743"/>
      <c r="X1743"/>
    </row>
    <row r="1744" spans="21:24" ht="18" x14ac:dyDescent="0.6">
      <c r="U1744"/>
      <c r="V1744"/>
      <c r="W1744"/>
      <c r="X1744"/>
    </row>
    <row r="1745" spans="21:24" ht="18" x14ac:dyDescent="0.6">
      <c r="U1745"/>
      <c r="V1745"/>
      <c r="W1745"/>
      <c r="X1745"/>
    </row>
    <row r="1746" spans="21:24" ht="18" x14ac:dyDescent="0.6">
      <c r="U1746"/>
      <c r="V1746"/>
      <c r="W1746"/>
      <c r="X1746"/>
    </row>
    <row r="1747" spans="21:24" ht="18" x14ac:dyDescent="0.6">
      <c r="U1747"/>
      <c r="V1747"/>
      <c r="W1747"/>
      <c r="X1747"/>
    </row>
    <row r="1748" spans="21:24" ht="18" x14ac:dyDescent="0.6">
      <c r="U1748"/>
      <c r="V1748"/>
      <c r="W1748"/>
      <c r="X1748"/>
    </row>
    <row r="1749" spans="21:24" ht="18" x14ac:dyDescent="0.6">
      <c r="U1749"/>
      <c r="V1749"/>
      <c r="W1749"/>
      <c r="X1749"/>
    </row>
    <row r="1750" spans="21:24" ht="18" x14ac:dyDescent="0.6">
      <c r="U1750"/>
      <c r="V1750"/>
      <c r="W1750"/>
      <c r="X1750"/>
    </row>
    <row r="1751" spans="21:24" ht="18" x14ac:dyDescent="0.6">
      <c r="U1751"/>
      <c r="V1751"/>
      <c r="W1751"/>
      <c r="X1751"/>
    </row>
    <row r="1752" spans="21:24" ht="18" x14ac:dyDescent="0.6">
      <c r="U1752"/>
      <c r="V1752"/>
      <c r="W1752"/>
      <c r="X1752"/>
    </row>
    <row r="1753" spans="21:24" ht="18" x14ac:dyDescent="0.6">
      <c r="U1753"/>
      <c r="V1753"/>
      <c r="W1753"/>
      <c r="X1753"/>
    </row>
    <row r="1754" spans="21:24" ht="18" x14ac:dyDescent="0.6">
      <c r="U1754"/>
      <c r="V1754"/>
      <c r="W1754"/>
      <c r="X1754"/>
    </row>
    <row r="1755" spans="21:24" ht="18" x14ac:dyDescent="0.6">
      <c r="U1755"/>
      <c r="V1755"/>
      <c r="W1755"/>
      <c r="X1755"/>
    </row>
    <row r="1756" spans="21:24" ht="18" x14ac:dyDescent="0.6">
      <c r="U1756"/>
      <c r="V1756"/>
      <c r="W1756"/>
      <c r="X1756"/>
    </row>
    <row r="1757" spans="21:24" ht="18" x14ac:dyDescent="0.6">
      <c r="U1757"/>
      <c r="V1757"/>
      <c r="W1757"/>
      <c r="X1757"/>
    </row>
    <row r="1758" spans="21:24" ht="18" x14ac:dyDescent="0.6">
      <c r="U1758"/>
      <c r="V1758"/>
      <c r="W1758"/>
      <c r="X1758"/>
    </row>
    <row r="1759" spans="21:24" ht="18" x14ac:dyDescent="0.6">
      <c r="U1759"/>
      <c r="V1759"/>
      <c r="W1759"/>
      <c r="X1759"/>
    </row>
    <row r="1760" spans="21:24" ht="18" x14ac:dyDescent="0.6">
      <c r="U1760"/>
      <c r="V1760"/>
      <c r="W1760"/>
      <c r="X1760"/>
    </row>
    <row r="1761" spans="21:24" ht="18" x14ac:dyDescent="0.6">
      <c r="U1761"/>
      <c r="V1761"/>
      <c r="W1761"/>
      <c r="X1761"/>
    </row>
    <row r="1762" spans="21:24" ht="18" x14ac:dyDescent="0.6">
      <c r="U1762"/>
      <c r="V1762"/>
      <c r="W1762"/>
      <c r="X1762"/>
    </row>
    <row r="1763" spans="21:24" ht="18" x14ac:dyDescent="0.6">
      <c r="U1763"/>
      <c r="V1763"/>
      <c r="W1763"/>
      <c r="X1763"/>
    </row>
    <row r="1764" spans="21:24" ht="18" x14ac:dyDescent="0.6">
      <c r="U1764"/>
      <c r="V1764"/>
      <c r="W1764"/>
      <c r="X1764"/>
    </row>
    <row r="1765" spans="21:24" ht="18" x14ac:dyDescent="0.6">
      <c r="U1765"/>
      <c r="V1765"/>
      <c r="W1765"/>
      <c r="X1765"/>
    </row>
    <row r="1766" spans="21:24" ht="18" x14ac:dyDescent="0.6">
      <c r="U1766"/>
      <c r="V1766"/>
      <c r="W1766"/>
      <c r="X1766"/>
    </row>
    <row r="1767" spans="21:24" ht="18" x14ac:dyDescent="0.6">
      <c r="U1767"/>
      <c r="V1767"/>
      <c r="W1767"/>
      <c r="X1767"/>
    </row>
    <row r="1768" spans="21:24" ht="18" x14ac:dyDescent="0.6">
      <c r="U1768"/>
      <c r="V1768"/>
      <c r="W1768"/>
      <c r="X1768"/>
    </row>
    <row r="1769" spans="21:24" ht="18" x14ac:dyDescent="0.6">
      <c r="U1769"/>
      <c r="V1769"/>
      <c r="W1769"/>
      <c r="X1769"/>
    </row>
    <row r="1770" spans="21:24" ht="18" x14ac:dyDescent="0.6">
      <c r="U1770"/>
      <c r="V1770"/>
      <c r="W1770"/>
      <c r="X1770"/>
    </row>
    <row r="1771" spans="21:24" ht="18" x14ac:dyDescent="0.6">
      <c r="U1771"/>
      <c r="V1771"/>
      <c r="W1771"/>
      <c r="X1771"/>
    </row>
    <row r="1772" spans="21:24" ht="18" x14ac:dyDescent="0.6">
      <c r="U1772"/>
      <c r="V1772"/>
      <c r="W1772"/>
      <c r="X1772"/>
    </row>
    <row r="1773" spans="21:24" ht="18" x14ac:dyDescent="0.6">
      <c r="U1773"/>
      <c r="V1773"/>
      <c r="W1773"/>
      <c r="X1773"/>
    </row>
    <row r="1774" spans="21:24" ht="18" x14ac:dyDescent="0.6">
      <c r="U1774"/>
      <c r="V1774"/>
      <c r="W1774"/>
      <c r="X1774"/>
    </row>
    <row r="1775" spans="21:24" ht="18" x14ac:dyDescent="0.6">
      <c r="U1775"/>
      <c r="V1775"/>
      <c r="W1775"/>
      <c r="X1775"/>
    </row>
    <row r="1776" spans="21:24" ht="18" x14ac:dyDescent="0.6">
      <c r="U1776"/>
      <c r="V1776"/>
      <c r="W1776"/>
      <c r="X1776"/>
    </row>
    <row r="1777" spans="21:24" ht="18" x14ac:dyDescent="0.6">
      <c r="U1777"/>
      <c r="V1777"/>
      <c r="W1777"/>
      <c r="X1777"/>
    </row>
    <row r="1778" spans="21:24" ht="18" x14ac:dyDescent="0.6">
      <c r="U1778"/>
      <c r="V1778"/>
      <c r="W1778"/>
      <c r="X1778"/>
    </row>
    <row r="1779" spans="21:24" ht="18" x14ac:dyDescent="0.6">
      <c r="U1779"/>
      <c r="V1779"/>
      <c r="W1779"/>
      <c r="X1779"/>
    </row>
    <row r="1780" spans="21:24" ht="18" x14ac:dyDescent="0.6">
      <c r="U1780"/>
      <c r="V1780"/>
      <c r="W1780"/>
      <c r="X1780"/>
    </row>
    <row r="1781" spans="21:24" ht="18" x14ac:dyDescent="0.6">
      <c r="U1781"/>
      <c r="V1781"/>
      <c r="W1781"/>
      <c r="X1781"/>
    </row>
    <row r="1782" spans="21:24" ht="18" x14ac:dyDescent="0.6">
      <c r="U1782"/>
      <c r="V1782"/>
      <c r="W1782"/>
      <c r="X1782"/>
    </row>
    <row r="1783" spans="21:24" ht="18" x14ac:dyDescent="0.6">
      <c r="U1783"/>
      <c r="V1783"/>
      <c r="W1783"/>
      <c r="X1783"/>
    </row>
    <row r="1784" spans="21:24" ht="18" x14ac:dyDescent="0.6">
      <c r="U1784"/>
      <c r="V1784"/>
      <c r="W1784"/>
      <c r="X1784"/>
    </row>
    <row r="1785" spans="21:24" ht="18" x14ac:dyDescent="0.6">
      <c r="U1785"/>
      <c r="V1785"/>
      <c r="W1785"/>
      <c r="X1785"/>
    </row>
    <row r="1786" spans="21:24" ht="18" x14ac:dyDescent="0.6">
      <c r="U1786"/>
      <c r="V1786"/>
      <c r="W1786"/>
      <c r="X1786"/>
    </row>
    <row r="1787" spans="21:24" ht="18" x14ac:dyDescent="0.6">
      <c r="U1787"/>
      <c r="V1787"/>
      <c r="W1787"/>
      <c r="X1787"/>
    </row>
    <row r="1788" spans="21:24" ht="18" x14ac:dyDescent="0.6">
      <c r="U1788"/>
      <c r="V1788"/>
      <c r="W1788"/>
      <c r="X1788"/>
    </row>
    <row r="1789" spans="21:24" ht="18" x14ac:dyDescent="0.6">
      <c r="U1789"/>
      <c r="V1789"/>
      <c r="W1789"/>
      <c r="X1789"/>
    </row>
    <row r="1790" spans="21:24" ht="18" x14ac:dyDescent="0.6">
      <c r="U1790"/>
      <c r="V1790"/>
      <c r="W1790"/>
      <c r="X1790"/>
    </row>
    <row r="1791" spans="21:24" ht="18" x14ac:dyDescent="0.6">
      <c r="U1791"/>
      <c r="V1791"/>
      <c r="W1791"/>
      <c r="X1791"/>
    </row>
    <row r="1792" spans="21:24" ht="18" x14ac:dyDescent="0.6">
      <c r="U1792"/>
      <c r="V1792"/>
      <c r="W1792"/>
      <c r="X1792"/>
    </row>
    <row r="1793" spans="21:24" ht="18" x14ac:dyDescent="0.6">
      <c r="U1793"/>
      <c r="V1793"/>
      <c r="W1793"/>
      <c r="X1793"/>
    </row>
    <row r="1794" spans="21:24" ht="18" x14ac:dyDescent="0.6">
      <c r="U1794"/>
      <c r="V1794"/>
      <c r="W1794"/>
      <c r="X1794"/>
    </row>
    <row r="1795" spans="21:24" ht="18" x14ac:dyDescent="0.6">
      <c r="U1795"/>
      <c r="V1795"/>
      <c r="W1795"/>
      <c r="X1795"/>
    </row>
    <row r="1796" spans="21:24" ht="18" x14ac:dyDescent="0.6">
      <c r="U1796"/>
      <c r="V1796"/>
      <c r="W1796"/>
      <c r="X1796"/>
    </row>
    <row r="1797" spans="21:24" ht="18" x14ac:dyDescent="0.6">
      <c r="U1797"/>
      <c r="V1797"/>
      <c r="W1797"/>
      <c r="X1797"/>
    </row>
    <row r="1798" spans="21:24" ht="18" x14ac:dyDescent="0.6">
      <c r="U1798"/>
      <c r="V1798"/>
      <c r="W1798"/>
      <c r="X1798"/>
    </row>
    <row r="1799" spans="21:24" ht="18" x14ac:dyDescent="0.6">
      <c r="U1799"/>
      <c r="V1799"/>
      <c r="W1799"/>
      <c r="X1799"/>
    </row>
    <row r="1800" spans="21:24" ht="18" x14ac:dyDescent="0.6">
      <c r="U1800"/>
      <c r="V1800"/>
      <c r="W1800"/>
      <c r="X1800"/>
    </row>
    <row r="1801" spans="21:24" ht="18" x14ac:dyDescent="0.6">
      <c r="U1801"/>
      <c r="V1801"/>
      <c r="W1801"/>
      <c r="X1801"/>
    </row>
    <row r="1802" spans="21:24" ht="18" x14ac:dyDescent="0.6">
      <c r="U1802"/>
      <c r="V1802"/>
      <c r="W1802"/>
      <c r="X1802"/>
    </row>
    <row r="1803" spans="21:24" ht="18" x14ac:dyDescent="0.6">
      <c r="U1803"/>
      <c r="V1803"/>
      <c r="W1803"/>
      <c r="X1803"/>
    </row>
    <row r="1804" spans="21:24" ht="18" x14ac:dyDescent="0.6">
      <c r="U1804"/>
      <c r="V1804"/>
      <c r="W1804"/>
      <c r="X1804"/>
    </row>
    <row r="1805" spans="21:24" ht="18" x14ac:dyDescent="0.6">
      <c r="U1805"/>
      <c r="V1805"/>
      <c r="W1805"/>
      <c r="X1805"/>
    </row>
    <row r="1806" spans="21:24" ht="18" x14ac:dyDescent="0.6">
      <c r="U1806"/>
      <c r="V1806"/>
      <c r="W1806"/>
      <c r="X1806"/>
    </row>
    <row r="1807" spans="21:24" ht="18" x14ac:dyDescent="0.6">
      <c r="U1807"/>
      <c r="V1807"/>
      <c r="W1807"/>
      <c r="X1807"/>
    </row>
    <row r="1808" spans="21:24" ht="18" x14ac:dyDescent="0.6">
      <c r="U1808"/>
      <c r="V1808"/>
      <c r="W1808"/>
      <c r="X1808"/>
    </row>
    <row r="1809" spans="21:24" ht="18" x14ac:dyDescent="0.6">
      <c r="U1809"/>
      <c r="V1809"/>
      <c r="W1809"/>
      <c r="X1809"/>
    </row>
    <row r="1810" spans="21:24" ht="18" x14ac:dyDescent="0.6">
      <c r="U1810"/>
      <c r="V1810"/>
      <c r="W1810"/>
      <c r="X1810"/>
    </row>
    <row r="1811" spans="21:24" ht="18" x14ac:dyDescent="0.6">
      <c r="U1811"/>
      <c r="V1811"/>
      <c r="W1811"/>
      <c r="X1811"/>
    </row>
    <row r="1812" spans="21:24" ht="18" x14ac:dyDescent="0.6">
      <c r="U1812"/>
      <c r="V1812"/>
      <c r="W1812"/>
      <c r="X1812"/>
    </row>
    <row r="1813" spans="21:24" ht="18" x14ac:dyDescent="0.6">
      <c r="U1813"/>
      <c r="V1813"/>
      <c r="W1813"/>
      <c r="X1813"/>
    </row>
    <row r="1814" spans="21:24" ht="18" x14ac:dyDescent="0.6">
      <c r="U1814"/>
      <c r="V1814"/>
      <c r="W1814"/>
      <c r="X1814"/>
    </row>
    <row r="1815" spans="21:24" ht="18" x14ac:dyDescent="0.6">
      <c r="U1815"/>
      <c r="V1815"/>
      <c r="W1815"/>
      <c r="X1815"/>
    </row>
    <row r="1816" spans="21:24" ht="18" x14ac:dyDescent="0.6">
      <c r="U1816"/>
      <c r="V1816"/>
      <c r="W1816"/>
      <c r="X1816"/>
    </row>
    <row r="1817" spans="21:24" ht="18" x14ac:dyDescent="0.6">
      <c r="U1817"/>
      <c r="V1817"/>
      <c r="W1817"/>
      <c r="X1817"/>
    </row>
    <row r="1818" spans="21:24" ht="18" x14ac:dyDescent="0.6">
      <c r="U1818"/>
      <c r="V1818"/>
      <c r="W1818"/>
      <c r="X1818"/>
    </row>
    <row r="1819" spans="21:24" ht="18" x14ac:dyDescent="0.6">
      <c r="U1819"/>
      <c r="V1819"/>
      <c r="W1819"/>
      <c r="X1819"/>
    </row>
    <row r="1820" spans="21:24" ht="18" x14ac:dyDescent="0.6">
      <c r="U1820"/>
      <c r="V1820"/>
      <c r="W1820"/>
      <c r="X1820"/>
    </row>
    <row r="1821" spans="21:24" ht="18" x14ac:dyDescent="0.6">
      <c r="U1821"/>
      <c r="V1821"/>
      <c r="W1821"/>
      <c r="X1821"/>
    </row>
    <row r="1822" spans="21:24" ht="18" x14ac:dyDescent="0.6">
      <c r="U1822"/>
      <c r="V1822"/>
      <c r="W1822"/>
      <c r="X1822"/>
    </row>
    <row r="1823" spans="21:24" ht="18" x14ac:dyDescent="0.6">
      <c r="U1823"/>
      <c r="V1823"/>
      <c r="W1823"/>
      <c r="X1823"/>
    </row>
    <row r="1824" spans="21:24" ht="18" x14ac:dyDescent="0.6">
      <c r="U1824"/>
      <c r="V1824"/>
      <c r="W1824"/>
      <c r="X1824"/>
    </row>
    <row r="1825" spans="21:24" ht="18" x14ac:dyDescent="0.6">
      <c r="U1825"/>
      <c r="V1825"/>
      <c r="W1825"/>
      <c r="X1825"/>
    </row>
    <row r="1826" spans="21:24" ht="18" x14ac:dyDescent="0.6">
      <c r="U1826"/>
      <c r="V1826"/>
      <c r="W1826"/>
      <c r="X1826"/>
    </row>
    <row r="1827" spans="21:24" ht="18" x14ac:dyDescent="0.6">
      <c r="U1827"/>
      <c r="V1827"/>
      <c r="W1827"/>
      <c r="X1827"/>
    </row>
    <row r="1828" spans="21:24" ht="18" x14ac:dyDescent="0.6">
      <c r="U1828"/>
      <c r="V1828"/>
      <c r="W1828"/>
      <c r="X1828"/>
    </row>
    <row r="1829" spans="21:24" ht="18" x14ac:dyDescent="0.6">
      <c r="U1829"/>
      <c r="V1829"/>
      <c r="W1829"/>
      <c r="X1829"/>
    </row>
    <row r="1830" spans="21:24" ht="18" x14ac:dyDescent="0.6">
      <c r="U1830"/>
      <c r="V1830"/>
      <c r="W1830"/>
      <c r="X1830"/>
    </row>
    <row r="1831" spans="21:24" ht="18" x14ac:dyDescent="0.6">
      <c r="U1831"/>
      <c r="V1831"/>
      <c r="W1831"/>
      <c r="X1831"/>
    </row>
    <row r="1832" spans="21:24" ht="18" x14ac:dyDescent="0.6">
      <c r="U1832"/>
      <c r="V1832"/>
      <c r="W1832"/>
      <c r="X1832"/>
    </row>
    <row r="1833" spans="21:24" ht="18" x14ac:dyDescent="0.6">
      <c r="U1833"/>
      <c r="V1833"/>
      <c r="W1833"/>
      <c r="X1833"/>
    </row>
    <row r="1834" spans="21:24" ht="18" x14ac:dyDescent="0.6">
      <c r="U1834"/>
      <c r="V1834"/>
      <c r="W1834"/>
      <c r="X1834"/>
    </row>
    <row r="1835" spans="21:24" ht="18" x14ac:dyDescent="0.6">
      <c r="U1835"/>
      <c r="V1835"/>
      <c r="W1835"/>
      <c r="X1835"/>
    </row>
    <row r="1836" spans="21:24" ht="18" x14ac:dyDescent="0.6">
      <c r="U1836"/>
      <c r="V1836"/>
      <c r="W1836"/>
      <c r="X1836"/>
    </row>
    <row r="1837" spans="21:24" ht="18" x14ac:dyDescent="0.6">
      <c r="U1837"/>
      <c r="V1837"/>
      <c r="W1837"/>
      <c r="X1837"/>
    </row>
    <row r="1838" spans="21:24" ht="18" x14ac:dyDescent="0.6">
      <c r="U1838"/>
      <c r="V1838"/>
      <c r="W1838"/>
      <c r="X1838"/>
    </row>
    <row r="1839" spans="21:24" ht="18" x14ac:dyDescent="0.6">
      <c r="U1839"/>
      <c r="V1839"/>
      <c r="W1839"/>
      <c r="X1839"/>
    </row>
    <row r="1840" spans="21:24" ht="18" x14ac:dyDescent="0.6">
      <c r="U1840"/>
      <c r="V1840"/>
      <c r="W1840"/>
      <c r="X1840"/>
    </row>
    <row r="1841" spans="21:24" ht="18" x14ac:dyDescent="0.6">
      <c r="U1841"/>
      <c r="V1841"/>
      <c r="W1841"/>
      <c r="X1841"/>
    </row>
    <row r="1842" spans="21:24" ht="18" x14ac:dyDescent="0.6">
      <c r="U1842"/>
      <c r="V1842"/>
      <c r="W1842"/>
      <c r="X1842"/>
    </row>
    <row r="1843" spans="21:24" ht="18" x14ac:dyDescent="0.6">
      <c r="U1843"/>
      <c r="V1843"/>
      <c r="W1843"/>
      <c r="X1843"/>
    </row>
    <row r="1844" spans="21:24" ht="18" x14ac:dyDescent="0.6">
      <c r="U1844"/>
      <c r="V1844"/>
      <c r="W1844"/>
      <c r="X1844"/>
    </row>
    <row r="1845" spans="21:24" ht="18" x14ac:dyDescent="0.6">
      <c r="U1845"/>
      <c r="V1845"/>
      <c r="W1845"/>
      <c r="X1845"/>
    </row>
    <row r="1846" spans="21:24" ht="18" x14ac:dyDescent="0.6">
      <c r="U1846"/>
      <c r="V1846"/>
      <c r="W1846"/>
      <c r="X1846"/>
    </row>
    <row r="1847" spans="21:24" ht="18" x14ac:dyDescent="0.6">
      <c r="U1847"/>
      <c r="V1847"/>
      <c r="W1847"/>
      <c r="X1847"/>
    </row>
    <row r="1848" spans="21:24" ht="18" x14ac:dyDescent="0.6">
      <c r="U1848"/>
      <c r="V1848"/>
      <c r="W1848"/>
      <c r="X1848"/>
    </row>
    <row r="1849" spans="21:24" ht="18" x14ac:dyDescent="0.6">
      <c r="U1849"/>
      <c r="V1849"/>
      <c r="W1849"/>
      <c r="X1849"/>
    </row>
    <row r="1850" spans="21:24" ht="18" x14ac:dyDescent="0.6">
      <c r="U1850"/>
      <c r="V1850"/>
      <c r="W1850"/>
      <c r="X1850"/>
    </row>
    <row r="1851" spans="21:24" ht="18" x14ac:dyDescent="0.6">
      <c r="U1851"/>
      <c r="V1851"/>
      <c r="W1851"/>
      <c r="X1851"/>
    </row>
    <row r="1852" spans="21:24" ht="18" x14ac:dyDescent="0.6">
      <c r="U1852"/>
      <c r="V1852"/>
      <c r="W1852"/>
      <c r="X1852"/>
    </row>
    <row r="1853" spans="21:24" ht="18" x14ac:dyDescent="0.6">
      <c r="U1853"/>
      <c r="V1853"/>
      <c r="W1853"/>
      <c r="X1853"/>
    </row>
    <row r="1854" spans="21:24" ht="18" x14ac:dyDescent="0.6">
      <c r="U1854"/>
      <c r="V1854"/>
      <c r="W1854"/>
      <c r="X1854"/>
    </row>
    <row r="1855" spans="21:24" ht="18" x14ac:dyDescent="0.6">
      <c r="U1855"/>
      <c r="V1855"/>
      <c r="W1855"/>
      <c r="X1855"/>
    </row>
    <row r="1856" spans="21:24" ht="18" x14ac:dyDescent="0.6">
      <c r="U1856"/>
      <c r="V1856"/>
      <c r="W1856"/>
      <c r="X1856"/>
    </row>
    <row r="1857" spans="21:24" ht="18" x14ac:dyDescent="0.6">
      <c r="U1857"/>
      <c r="V1857"/>
      <c r="W1857"/>
      <c r="X1857"/>
    </row>
    <row r="1858" spans="21:24" ht="18" x14ac:dyDescent="0.6">
      <c r="U1858"/>
      <c r="V1858"/>
      <c r="W1858"/>
      <c r="X1858"/>
    </row>
    <row r="1859" spans="21:24" ht="18" x14ac:dyDescent="0.6">
      <c r="U1859"/>
      <c r="V1859"/>
      <c r="W1859"/>
      <c r="X1859"/>
    </row>
    <row r="1860" spans="21:24" ht="18" x14ac:dyDescent="0.6">
      <c r="U1860"/>
      <c r="V1860"/>
      <c r="W1860"/>
      <c r="X1860"/>
    </row>
    <row r="1861" spans="21:24" ht="18" x14ac:dyDescent="0.6">
      <c r="U1861"/>
      <c r="V1861"/>
      <c r="W1861"/>
      <c r="X1861"/>
    </row>
    <row r="1862" spans="21:24" ht="18" x14ac:dyDescent="0.6">
      <c r="U1862"/>
      <c r="V1862"/>
      <c r="W1862"/>
      <c r="X1862"/>
    </row>
    <row r="1863" spans="21:24" ht="18" x14ac:dyDescent="0.6">
      <c r="U1863"/>
      <c r="V1863"/>
      <c r="W1863"/>
      <c r="X1863"/>
    </row>
    <row r="1864" spans="21:24" ht="18" x14ac:dyDescent="0.6">
      <c r="U1864"/>
      <c r="V1864"/>
      <c r="W1864"/>
      <c r="X1864"/>
    </row>
    <row r="1865" spans="21:24" ht="18" x14ac:dyDescent="0.6">
      <c r="U1865"/>
      <c r="V1865"/>
      <c r="W1865"/>
      <c r="X1865"/>
    </row>
    <row r="1866" spans="21:24" ht="18" x14ac:dyDescent="0.6">
      <c r="U1866"/>
      <c r="V1866"/>
      <c r="W1866"/>
      <c r="X1866"/>
    </row>
    <row r="1867" spans="21:24" ht="18" x14ac:dyDescent="0.6">
      <c r="U1867"/>
      <c r="V1867"/>
      <c r="W1867"/>
      <c r="X1867"/>
    </row>
    <row r="1868" spans="21:24" ht="18" x14ac:dyDescent="0.6">
      <c r="U1868"/>
      <c r="V1868"/>
      <c r="W1868"/>
      <c r="X1868"/>
    </row>
    <row r="1869" spans="21:24" ht="18" x14ac:dyDescent="0.6">
      <c r="U1869"/>
      <c r="V1869"/>
      <c r="W1869"/>
      <c r="X1869"/>
    </row>
    <row r="1870" spans="21:24" ht="18" x14ac:dyDescent="0.6">
      <c r="U1870"/>
      <c r="V1870"/>
      <c r="W1870"/>
      <c r="X1870"/>
    </row>
    <row r="1871" spans="21:24" ht="18" x14ac:dyDescent="0.6">
      <c r="U1871"/>
      <c r="V1871"/>
      <c r="W1871"/>
      <c r="X1871"/>
    </row>
    <row r="1872" spans="21:24" ht="18" x14ac:dyDescent="0.6">
      <c r="U1872"/>
      <c r="V1872"/>
      <c r="W1872"/>
      <c r="X1872"/>
    </row>
    <row r="1873" spans="21:24" ht="18" x14ac:dyDescent="0.6">
      <c r="U1873"/>
      <c r="V1873"/>
      <c r="W1873"/>
      <c r="X1873"/>
    </row>
    <row r="1874" spans="21:24" ht="18" x14ac:dyDescent="0.6">
      <c r="U1874"/>
      <c r="V1874"/>
      <c r="W1874"/>
      <c r="X1874"/>
    </row>
    <row r="1875" spans="21:24" ht="18" x14ac:dyDescent="0.6">
      <c r="U1875"/>
      <c r="V1875"/>
      <c r="W1875"/>
      <c r="X1875"/>
    </row>
    <row r="1876" spans="21:24" ht="18" x14ac:dyDescent="0.6">
      <c r="U1876"/>
      <c r="V1876"/>
      <c r="W1876"/>
      <c r="X1876"/>
    </row>
    <row r="1877" spans="21:24" ht="18" x14ac:dyDescent="0.6">
      <c r="U1877"/>
      <c r="V1877"/>
      <c r="W1877"/>
      <c r="X1877"/>
    </row>
    <row r="1878" spans="21:24" ht="18" x14ac:dyDescent="0.6">
      <c r="U1878"/>
      <c r="V1878"/>
      <c r="W1878"/>
      <c r="X1878"/>
    </row>
    <row r="1879" spans="21:24" ht="18" x14ac:dyDescent="0.6">
      <c r="U1879"/>
      <c r="V1879"/>
      <c r="W1879"/>
      <c r="X1879"/>
    </row>
    <row r="1880" spans="21:24" ht="18" x14ac:dyDescent="0.6">
      <c r="U1880"/>
      <c r="V1880"/>
      <c r="W1880"/>
      <c r="X1880"/>
    </row>
    <row r="1881" spans="21:24" ht="18" x14ac:dyDescent="0.6">
      <c r="U1881"/>
      <c r="V1881"/>
      <c r="W1881"/>
      <c r="X1881"/>
    </row>
    <row r="1882" spans="21:24" ht="18" x14ac:dyDescent="0.6">
      <c r="U1882"/>
      <c r="V1882"/>
      <c r="W1882"/>
      <c r="X1882"/>
    </row>
    <row r="1883" spans="21:24" ht="18" x14ac:dyDescent="0.6">
      <c r="U1883"/>
      <c r="V1883"/>
      <c r="W1883"/>
      <c r="X1883"/>
    </row>
    <row r="1884" spans="21:24" ht="18" x14ac:dyDescent="0.6">
      <c r="U1884"/>
      <c r="V1884"/>
      <c r="W1884"/>
      <c r="X1884"/>
    </row>
    <row r="1885" spans="21:24" ht="18" x14ac:dyDescent="0.6">
      <c r="U1885"/>
      <c r="V1885"/>
      <c r="W1885"/>
      <c r="X1885"/>
    </row>
    <row r="1886" spans="21:24" ht="18" x14ac:dyDescent="0.6">
      <c r="U1886"/>
      <c r="V1886"/>
      <c r="W1886"/>
      <c r="X1886"/>
    </row>
    <row r="1887" spans="21:24" ht="18" x14ac:dyDescent="0.6">
      <c r="U1887"/>
      <c r="V1887"/>
      <c r="W1887"/>
      <c r="X1887"/>
    </row>
    <row r="1888" spans="21:24" ht="18" x14ac:dyDescent="0.6">
      <c r="U1888"/>
      <c r="V1888"/>
      <c r="W1888"/>
      <c r="X1888"/>
    </row>
    <row r="1889" spans="21:24" ht="18" x14ac:dyDescent="0.6">
      <c r="U1889"/>
      <c r="V1889"/>
      <c r="W1889"/>
      <c r="X1889"/>
    </row>
    <row r="1890" spans="21:24" ht="18" x14ac:dyDescent="0.6">
      <c r="U1890"/>
      <c r="V1890"/>
      <c r="W1890"/>
      <c r="X1890"/>
    </row>
    <row r="1891" spans="21:24" ht="18" x14ac:dyDescent="0.6">
      <c r="U1891"/>
      <c r="V1891"/>
      <c r="W1891"/>
      <c r="X1891"/>
    </row>
    <row r="1892" spans="21:24" ht="18" x14ac:dyDescent="0.6">
      <c r="U1892"/>
      <c r="V1892"/>
      <c r="W1892"/>
      <c r="X1892"/>
    </row>
    <row r="1893" spans="21:24" ht="18" x14ac:dyDescent="0.6">
      <c r="U1893"/>
      <c r="V1893"/>
      <c r="W1893"/>
      <c r="X1893"/>
    </row>
    <row r="1894" spans="21:24" ht="18" x14ac:dyDescent="0.6">
      <c r="U1894"/>
      <c r="V1894"/>
      <c r="W1894"/>
      <c r="X1894"/>
    </row>
    <row r="1895" spans="21:24" ht="18" x14ac:dyDescent="0.6">
      <c r="U1895"/>
      <c r="V1895"/>
      <c r="W1895"/>
      <c r="X1895"/>
    </row>
    <row r="1896" spans="21:24" ht="18" x14ac:dyDescent="0.6">
      <c r="U1896"/>
      <c r="V1896"/>
      <c r="W1896"/>
      <c r="X1896"/>
    </row>
    <row r="1897" spans="21:24" ht="18" x14ac:dyDescent="0.6">
      <c r="U1897"/>
      <c r="V1897"/>
      <c r="W1897"/>
      <c r="X1897"/>
    </row>
    <row r="1898" spans="21:24" ht="18" x14ac:dyDescent="0.6">
      <c r="U1898"/>
      <c r="V1898"/>
      <c r="W1898"/>
      <c r="X1898"/>
    </row>
    <row r="1899" spans="21:24" ht="18" x14ac:dyDescent="0.6">
      <c r="U1899"/>
      <c r="V1899"/>
      <c r="W1899"/>
      <c r="X1899"/>
    </row>
    <row r="1900" spans="21:24" ht="18" x14ac:dyDescent="0.6">
      <c r="U1900"/>
      <c r="V1900"/>
      <c r="W1900"/>
      <c r="X1900"/>
    </row>
    <row r="1901" spans="21:24" ht="18" x14ac:dyDescent="0.6">
      <c r="U1901"/>
      <c r="V1901"/>
      <c r="W1901"/>
      <c r="X1901"/>
    </row>
    <row r="1902" spans="21:24" ht="18" x14ac:dyDescent="0.6">
      <c r="U1902"/>
      <c r="V1902"/>
      <c r="W1902"/>
      <c r="X1902"/>
    </row>
    <row r="1903" spans="21:24" ht="18" x14ac:dyDescent="0.6">
      <c r="U1903"/>
      <c r="V1903"/>
      <c r="W1903"/>
      <c r="X1903"/>
    </row>
    <row r="1904" spans="21:24" ht="18" x14ac:dyDescent="0.6">
      <c r="U1904"/>
      <c r="V1904"/>
      <c r="W1904"/>
      <c r="X1904"/>
    </row>
    <row r="1905" spans="21:24" ht="18" x14ac:dyDescent="0.6">
      <c r="U1905"/>
      <c r="V1905"/>
      <c r="W1905"/>
      <c r="X1905"/>
    </row>
    <row r="1906" spans="21:24" ht="18" x14ac:dyDescent="0.6">
      <c r="U1906"/>
      <c r="V1906"/>
      <c r="W1906"/>
      <c r="X1906"/>
    </row>
    <row r="1907" spans="21:24" ht="18" x14ac:dyDescent="0.6">
      <c r="U1907"/>
      <c r="V1907"/>
      <c r="W1907"/>
      <c r="X1907"/>
    </row>
    <row r="1908" spans="21:24" ht="18" x14ac:dyDescent="0.6">
      <c r="U1908"/>
      <c r="V1908"/>
      <c r="W1908"/>
      <c r="X1908"/>
    </row>
    <row r="1909" spans="21:24" ht="18" x14ac:dyDescent="0.6">
      <c r="U1909"/>
      <c r="V1909"/>
      <c r="W1909"/>
      <c r="X1909"/>
    </row>
    <row r="1910" spans="21:24" ht="18" x14ac:dyDescent="0.6">
      <c r="U1910"/>
      <c r="V1910"/>
      <c r="W1910"/>
      <c r="X1910"/>
    </row>
    <row r="1911" spans="21:24" ht="18" x14ac:dyDescent="0.6">
      <c r="U1911"/>
      <c r="V1911"/>
      <c r="W1911"/>
      <c r="X1911"/>
    </row>
    <row r="1912" spans="21:24" ht="18" x14ac:dyDescent="0.6">
      <c r="U1912"/>
      <c r="V1912"/>
      <c r="W1912"/>
      <c r="X1912"/>
    </row>
    <row r="1913" spans="21:24" ht="18" x14ac:dyDescent="0.6">
      <c r="U1913"/>
      <c r="V1913"/>
      <c r="W1913"/>
      <c r="X1913"/>
    </row>
    <row r="1914" spans="21:24" ht="18" x14ac:dyDescent="0.6">
      <c r="U1914"/>
      <c r="V1914"/>
      <c r="W1914"/>
      <c r="X1914"/>
    </row>
    <row r="1915" spans="21:24" ht="18" x14ac:dyDescent="0.6">
      <c r="U1915"/>
      <c r="V1915"/>
      <c r="W1915"/>
      <c r="X1915"/>
    </row>
    <row r="1916" spans="21:24" ht="18" x14ac:dyDescent="0.6">
      <c r="U1916"/>
      <c r="V1916"/>
      <c r="W1916"/>
      <c r="X1916"/>
    </row>
    <row r="1917" spans="21:24" ht="18" x14ac:dyDescent="0.6">
      <c r="U1917"/>
      <c r="V1917"/>
      <c r="W1917"/>
      <c r="X1917"/>
    </row>
    <row r="1918" spans="21:24" ht="18" x14ac:dyDescent="0.6">
      <c r="U1918"/>
      <c r="V1918"/>
      <c r="W1918"/>
      <c r="X1918"/>
    </row>
    <row r="1919" spans="21:24" ht="18" x14ac:dyDescent="0.6">
      <c r="U1919"/>
      <c r="V1919"/>
      <c r="W1919"/>
      <c r="X1919"/>
    </row>
    <row r="1920" spans="21:24" ht="18" x14ac:dyDescent="0.6">
      <c r="U1920"/>
      <c r="V1920"/>
      <c r="W1920"/>
      <c r="X1920"/>
    </row>
    <row r="1921" spans="21:24" ht="18" x14ac:dyDescent="0.6">
      <c r="U1921"/>
      <c r="V1921"/>
      <c r="W1921"/>
      <c r="X1921"/>
    </row>
    <row r="1922" spans="21:24" ht="18" x14ac:dyDescent="0.6">
      <c r="U1922"/>
      <c r="V1922"/>
      <c r="W1922"/>
      <c r="X1922"/>
    </row>
    <row r="1923" spans="21:24" ht="18" x14ac:dyDescent="0.6">
      <c r="U1923"/>
      <c r="V1923"/>
      <c r="W1923"/>
      <c r="X1923"/>
    </row>
    <row r="1924" spans="21:24" ht="18" x14ac:dyDescent="0.6">
      <c r="U1924"/>
      <c r="V1924"/>
      <c r="W1924"/>
      <c r="X1924"/>
    </row>
    <row r="1925" spans="21:24" ht="18" x14ac:dyDescent="0.6">
      <c r="U1925"/>
      <c r="V1925"/>
      <c r="W1925"/>
      <c r="X1925"/>
    </row>
    <row r="1926" spans="21:24" ht="18" x14ac:dyDescent="0.6">
      <c r="U1926"/>
      <c r="V1926"/>
      <c r="W1926"/>
      <c r="X1926"/>
    </row>
    <row r="1927" spans="21:24" ht="18" x14ac:dyDescent="0.6">
      <c r="U1927"/>
      <c r="V1927"/>
      <c r="W1927"/>
      <c r="X1927"/>
    </row>
    <row r="1928" spans="21:24" ht="18" x14ac:dyDescent="0.6">
      <c r="U1928"/>
      <c r="V1928"/>
      <c r="W1928"/>
      <c r="X1928"/>
    </row>
    <row r="1929" spans="21:24" ht="18" x14ac:dyDescent="0.6">
      <c r="U1929"/>
      <c r="V1929"/>
      <c r="W1929"/>
      <c r="X1929"/>
    </row>
    <row r="1930" spans="21:24" ht="18" x14ac:dyDescent="0.6">
      <c r="U1930"/>
      <c r="V1930"/>
      <c r="W1930"/>
      <c r="X1930"/>
    </row>
    <row r="1931" spans="21:24" ht="18" x14ac:dyDescent="0.6">
      <c r="U1931"/>
      <c r="V1931"/>
      <c r="W1931"/>
      <c r="X1931"/>
    </row>
    <row r="1932" spans="21:24" ht="18" x14ac:dyDescent="0.6">
      <c r="U1932"/>
      <c r="V1932"/>
      <c r="W1932"/>
      <c r="X1932"/>
    </row>
    <row r="1933" spans="21:24" ht="18" x14ac:dyDescent="0.6">
      <c r="U1933"/>
      <c r="V1933"/>
      <c r="W1933"/>
      <c r="X1933"/>
    </row>
    <row r="1934" spans="21:24" ht="18" x14ac:dyDescent="0.6">
      <c r="U1934"/>
      <c r="V1934"/>
      <c r="W1934"/>
      <c r="X1934"/>
    </row>
    <row r="1935" spans="21:24" ht="18" x14ac:dyDescent="0.6">
      <c r="U1935"/>
      <c r="V1935"/>
      <c r="W1935"/>
      <c r="X1935"/>
    </row>
    <row r="1936" spans="21:24" ht="18" x14ac:dyDescent="0.6">
      <c r="U1936"/>
      <c r="V1936"/>
      <c r="W1936"/>
      <c r="X1936"/>
    </row>
    <row r="1937" spans="21:24" ht="18" x14ac:dyDescent="0.6">
      <c r="U1937"/>
      <c r="V1937"/>
      <c r="W1937"/>
      <c r="X1937"/>
    </row>
    <row r="1938" spans="21:24" ht="18" x14ac:dyDescent="0.6">
      <c r="U1938"/>
      <c r="V1938"/>
      <c r="W1938"/>
      <c r="X1938"/>
    </row>
    <row r="1939" spans="21:24" ht="18" x14ac:dyDescent="0.6">
      <c r="U1939"/>
      <c r="V1939"/>
      <c r="W1939"/>
      <c r="X1939"/>
    </row>
    <row r="1940" spans="21:24" ht="18" x14ac:dyDescent="0.6">
      <c r="U1940"/>
      <c r="V1940"/>
      <c r="W1940"/>
      <c r="X1940"/>
    </row>
    <row r="1941" spans="21:24" ht="18" x14ac:dyDescent="0.6">
      <c r="U1941"/>
      <c r="V1941"/>
      <c r="W1941"/>
      <c r="X1941"/>
    </row>
    <row r="1942" spans="21:24" ht="18" x14ac:dyDescent="0.6">
      <c r="U1942"/>
      <c r="V1942"/>
      <c r="W1942"/>
      <c r="X1942"/>
    </row>
    <row r="1943" spans="21:24" ht="18" x14ac:dyDescent="0.6">
      <c r="U1943"/>
      <c r="V1943"/>
      <c r="W1943"/>
      <c r="X1943"/>
    </row>
    <row r="1944" spans="21:24" ht="18" x14ac:dyDescent="0.6">
      <c r="U1944"/>
      <c r="V1944"/>
      <c r="W1944"/>
      <c r="X1944"/>
    </row>
    <row r="1945" spans="21:24" ht="18" x14ac:dyDescent="0.6">
      <c r="U1945"/>
      <c r="V1945"/>
      <c r="W1945"/>
      <c r="X1945"/>
    </row>
    <row r="1946" spans="21:24" ht="18" x14ac:dyDescent="0.6">
      <c r="U1946"/>
      <c r="V1946"/>
      <c r="W1946"/>
      <c r="X1946"/>
    </row>
    <row r="1947" spans="21:24" ht="18" x14ac:dyDescent="0.6">
      <c r="U1947"/>
      <c r="V1947"/>
      <c r="W1947"/>
      <c r="X1947"/>
    </row>
    <row r="1948" spans="21:24" ht="18" x14ac:dyDescent="0.6">
      <c r="U1948"/>
      <c r="V1948"/>
      <c r="W1948"/>
      <c r="X1948"/>
    </row>
    <row r="1949" spans="21:24" ht="18" x14ac:dyDescent="0.6">
      <c r="U1949"/>
      <c r="V1949"/>
      <c r="W1949"/>
      <c r="X1949"/>
    </row>
    <row r="1950" spans="21:24" ht="18" x14ac:dyDescent="0.6">
      <c r="U1950"/>
      <c r="V1950"/>
      <c r="W1950"/>
      <c r="X1950"/>
    </row>
    <row r="1951" spans="21:24" ht="18" x14ac:dyDescent="0.6">
      <c r="U1951"/>
      <c r="V1951"/>
      <c r="W1951"/>
      <c r="X1951"/>
    </row>
    <row r="1952" spans="21:24" ht="18" x14ac:dyDescent="0.6">
      <c r="U1952"/>
      <c r="V1952"/>
      <c r="W1952"/>
      <c r="X1952"/>
    </row>
    <row r="1953" spans="21:24" ht="18" x14ac:dyDescent="0.6">
      <c r="U1953"/>
      <c r="V1953"/>
      <c r="W1953"/>
      <c r="X1953"/>
    </row>
    <row r="1954" spans="21:24" ht="18" x14ac:dyDescent="0.6">
      <c r="U1954"/>
      <c r="V1954"/>
      <c r="W1954"/>
      <c r="X1954"/>
    </row>
    <row r="1955" spans="21:24" ht="18" x14ac:dyDescent="0.6">
      <c r="U1955"/>
      <c r="V1955"/>
      <c r="W1955"/>
      <c r="X1955"/>
    </row>
    <row r="1956" spans="21:24" ht="18" x14ac:dyDescent="0.6">
      <c r="U1956"/>
      <c r="V1956"/>
      <c r="W1956"/>
      <c r="X1956"/>
    </row>
    <row r="1957" spans="21:24" ht="18" x14ac:dyDescent="0.6">
      <c r="U1957"/>
      <c r="V1957"/>
      <c r="W1957"/>
      <c r="X1957"/>
    </row>
    <row r="1958" spans="21:24" ht="18" x14ac:dyDescent="0.6">
      <c r="U1958"/>
      <c r="V1958"/>
      <c r="W1958"/>
      <c r="X1958"/>
    </row>
    <row r="1959" spans="21:24" ht="18" x14ac:dyDescent="0.6">
      <c r="U1959"/>
      <c r="V1959"/>
      <c r="W1959"/>
      <c r="X1959"/>
    </row>
    <row r="1960" spans="21:24" ht="18" x14ac:dyDescent="0.6">
      <c r="U1960"/>
      <c r="V1960"/>
      <c r="W1960"/>
      <c r="X1960"/>
    </row>
    <row r="1961" spans="21:24" ht="18" x14ac:dyDescent="0.6">
      <c r="U1961"/>
      <c r="V1961"/>
      <c r="W1961"/>
      <c r="X1961"/>
    </row>
    <row r="1962" spans="21:24" ht="18" x14ac:dyDescent="0.6">
      <c r="U1962"/>
      <c r="V1962"/>
      <c r="W1962"/>
      <c r="X1962"/>
    </row>
    <row r="1963" spans="21:24" ht="18" x14ac:dyDescent="0.6">
      <c r="U1963"/>
      <c r="V1963"/>
      <c r="W1963"/>
      <c r="X1963"/>
    </row>
    <row r="1964" spans="21:24" ht="18" x14ac:dyDescent="0.6">
      <c r="U1964"/>
      <c r="V1964"/>
      <c r="W1964"/>
      <c r="X1964"/>
    </row>
    <row r="1965" spans="21:24" ht="18" x14ac:dyDescent="0.6">
      <c r="U1965"/>
      <c r="V1965"/>
      <c r="W1965"/>
      <c r="X1965"/>
    </row>
    <row r="1966" spans="21:24" ht="18" x14ac:dyDescent="0.6">
      <c r="U1966"/>
      <c r="V1966"/>
      <c r="W1966"/>
      <c r="X1966"/>
    </row>
    <row r="1967" spans="21:24" ht="18" x14ac:dyDescent="0.6">
      <c r="U1967"/>
      <c r="V1967"/>
      <c r="W1967"/>
      <c r="X1967"/>
    </row>
    <row r="1968" spans="21:24" ht="18" x14ac:dyDescent="0.6">
      <c r="U1968"/>
      <c r="V1968"/>
      <c r="W1968"/>
      <c r="X1968"/>
    </row>
    <row r="1969" spans="21:24" ht="18" x14ac:dyDescent="0.6">
      <c r="U1969"/>
      <c r="V1969"/>
      <c r="W1969"/>
      <c r="X1969"/>
    </row>
    <row r="1970" spans="21:24" ht="18" x14ac:dyDescent="0.6">
      <c r="U1970"/>
      <c r="V1970"/>
      <c r="W1970"/>
      <c r="X1970"/>
    </row>
    <row r="1971" spans="21:24" ht="18" x14ac:dyDescent="0.6">
      <c r="U1971"/>
      <c r="V1971"/>
      <c r="W1971"/>
      <c r="X1971"/>
    </row>
    <row r="1972" spans="21:24" ht="18" x14ac:dyDescent="0.6">
      <c r="U1972"/>
      <c r="V1972"/>
      <c r="W1972"/>
      <c r="X1972"/>
    </row>
    <row r="1973" spans="21:24" ht="18" x14ac:dyDescent="0.6">
      <c r="U1973"/>
      <c r="V1973"/>
      <c r="W1973"/>
      <c r="X1973"/>
    </row>
    <row r="1974" spans="21:24" ht="18" x14ac:dyDescent="0.6">
      <c r="U1974"/>
      <c r="V1974"/>
      <c r="W1974"/>
      <c r="X1974"/>
    </row>
    <row r="1975" spans="21:24" ht="18" x14ac:dyDescent="0.6">
      <c r="U1975"/>
      <c r="V1975"/>
      <c r="W1975"/>
      <c r="X1975"/>
    </row>
    <row r="1976" spans="21:24" ht="18" x14ac:dyDescent="0.6">
      <c r="U1976"/>
      <c r="V1976"/>
      <c r="W1976"/>
      <c r="X1976"/>
    </row>
    <row r="1977" spans="21:24" ht="18" x14ac:dyDescent="0.6">
      <c r="U1977"/>
      <c r="V1977"/>
      <c r="W1977"/>
      <c r="X1977"/>
    </row>
    <row r="1978" spans="21:24" ht="18" x14ac:dyDescent="0.6">
      <c r="U1978"/>
      <c r="V1978"/>
      <c r="W1978"/>
      <c r="X1978"/>
    </row>
    <row r="1979" spans="21:24" ht="18" x14ac:dyDescent="0.6">
      <c r="U1979"/>
      <c r="V1979"/>
      <c r="W1979"/>
      <c r="X1979"/>
    </row>
    <row r="1980" spans="21:24" ht="18" x14ac:dyDescent="0.6">
      <c r="U1980"/>
      <c r="V1980"/>
      <c r="W1980"/>
      <c r="X1980"/>
    </row>
    <row r="1981" spans="21:24" ht="18" x14ac:dyDescent="0.6">
      <c r="U1981"/>
      <c r="V1981"/>
      <c r="W1981"/>
      <c r="X1981"/>
    </row>
    <row r="1982" spans="21:24" ht="18" x14ac:dyDescent="0.6">
      <c r="U1982"/>
      <c r="V1982"/>
      <c r="W1982"/>
      <c r="X1982"/>
    </row>
    <row r="1983" spans="21:24" ht="18" x14ac:dyDescent="0.6">
      <c r="U1983"/>
      <c r="V1983"/>
      <c r="W1983"/>
      <c r="X1983"/>
    </row>
    <row r="1984" spans="21:24" ht="18" x14ac:dyDescent="0.6">
      <c r="U1984"/>
      <c r="V1984"/>
      <c r="W1984"/>
      <c r="X1984"/>
    </row>
    <row r="1985" spans="21:24" ht="18" x14ac:dyDescent="0.6">
      <c r="U1985"/>
      <c r="V1985"/>
      <c r="W1985"/>
      <c r="X1985"/>
    </row>
    <row r="1986" spans="21:24" ht="18" x14ac:dyDescent="0.6">
      <c r="U1986"/>
      <c r="V1986"/>
      <c r="W1986"/>
      <c r="X1986"/>
    </row>
    <row r="1987" spans="21:24" ht="18" x14ac:dyDescent="0.6">
      <c r="U1987"/>
      <c r="V1987"/>
      <c r="W1987"/>
      <c r="X1987"/>
    </row>
    <row r="1988" spans="21:24" ht="18" x14ac:dyDescent="0.6">
      <c r="U1988"/>
      <c r="V1988"/>
      <c r="W1988"/>
      <c r="X1988"/>
    </row>
    <row r="1989" spans="21:24" ht="18" x14ac:dyDescent="0.6">
      <c r="U1989"/>
      <c r="V1989"/>
      <c r="W1989"/>
      <c r="X1989"/>
    </row>
    <row r="1990" spans="21:24" ht="18" x14ac:dyDescent="0.6">
      <c r="U1990"/>
      <c r="V1990"/>
      <c r="W1990"/>
      <c r="X1990"/>
    </row>
    <row r="1991" spans="21:24" ht="18" x14ac:dyDescent="0.6">
      <c r="U1991"/>
      <c r="V1991"/>
      <c r="W1991"/>
      <c r="X1991"/>
    </row>
    <row r="1992" spans="21:24" ht="18" x14ac:dyDescent="0.6">
      <c r="U1992"/>
      <c r="V1992"/>
      <c r="W1992"/>
      <c r="X1992"/>
    </row>
    <row r="1993" spans="21:24" ht="18" x14ac:dyDescent="0.6">
      <c r="U1993"/>
      <c r="V1993"/>
      <c r="W1993"/>
      <c r="X1993"/>
    </row>
    <row r="1994" spans="21:24" ht="18" x14ac:dyDescent="0.6">
      <c r="U1994"/>
      <c r="V1994"/>
      <c r="W1994"/>
      <c r="X1994"/>
    </row>
    <row r="1995" spans="21:24" ht="18" x14ac:dyDescent="0.6">
      <c r="U1995"/>
      <c r="V1995"/>
      <c r="W1995"/>
      <c r="X1995"/>
    </row>
    <row r="1996" spans="21:24" ht="18" x14ac:dyDescent="0.6">
      <c r="U1996"/>
      <c r="V1996"/>
      <c r="W1996"/>
      <c r="X1996"/>
    </row>
    <row r="1997" spans="21:24" ht="18" x14ac:dyDescent="0.6">
      <c r="U1997"/>
      <c r="V1997"/>
      <c r="W1997"/>
      <c r="X1997"/>
    </row>
    <row r="1998" spans="21:24" ht="18" x14ac:dyDescent="0.6">
      <c r="U1998"/>
      <c r="V1998"/>
      <c r="W1998"/>
      <c r="X1998"/>
    </row>
    <row r="1999" spans="21:24" ht="18" x14ac:dyDescent="0.6">
      <c r="U1999"/>
      <c r="V1999"/>
      <c r="W1999"/>
      <c r="X1999"/>
    </row>
    <row r="2000" spans="21:24" ht="18" x14ac:dyDescent="0.6">
      <c r="U2000"/>
      <c r="V2000"/>
      <c r="W2000"/>
      <c r="X2000"/>
    </row>
    <row r="2001" spans="21:24" ht="18" x14ac:dyDescent="0.6">
      <c r="U2001"/>
      <c r="V2001"/>
      <c r="W2001"/>
      <c r="X2001"/>
    </row>
    <row r="2002" spans="21:24" ht="18" x14ac:dyDescent="0.6">
      <c r="U2002"/>
      <c r="V2002"/>
      <c r="W2002"/>
      <c r="X2002"/>
    </row>
    <row r="2003" spans="21:24" ht="18" x14ac:dyDescent="0.6">
      <c r="U2003"/>
      <c r="V2003"/>
      <c r="W2003"/>
      <c r="X2003"/>
    </row>
    <row r="2004" spans="21:24" ht="18" x14ac:dyDescent="0.6">
      <c r="U2004"/>
      <c r="V2004"/>
      <c r="W2004"/>
      <c r="X2004"/>
    </row>
    <row r="2005" spans="21:24" ht="18" x14ac:dyDescent="0.6">
      <c r="U2005"/>
      <c r="V2005"/>
      <c r="W2005"/>
      <c r="X2005"/>
    </row>
    <row r="2006" spans="21:24" ht="18" x14ac:dyDescent="0.6">
      <c r="U2006"/>
      <c r="V2006"/>
      <c r="W2006"/>
      <c r="X2006"/>
    </row>
    <row r="2007" spans="21:24" ht="18" x14ac:dyDescent="0.6">
      <c r="U2007"/>
      <c r="V2007"/>
      <c r="W2007"/>
      <c r="X2007"/>
    </row>
    <row r="2008" spans="21:24" ht="18" x14ac:dyDescent="0.6">
      <c r="U2008"/>
      <c r="V2008"/>
      <c r="W2008"/>
      <c r="X2008"/>
    </row>
    <row r="2009" spans="21:24" ht="18" x14ac:dyDescent="0.6">
      <c r="U2009"/>
      <c r="V2009"/>
      <c r="W2009"/>
      <c r="X2009"/>
    </row>
    <row r="2010" spans="21:24" ht="18" x14ac:dyDescent="0.6">
      <c r="U2010"/>
      <c r="V2010"/>
      <c r="W2010"/>
      <c r="X2010"/>
    </row>
    <row r="2011" spans="21:24" ht="18" x14ac:dyDescent="0.6">
      <c r="U2011"/>
      <c r="V2011"/>
      <c r="W2011"/>
      <c r="X2011"/>
    </row>
    <row r="2012" spans="21:24" ht="18" x14ac:dyDescent="0.6">
      <c r="U2012"/>
      <c r="V2012"/>
      <c r="W2012"/>
      <c r="X2012"/>
    </row>
    <row r="2013" spans="21:24" ht="18" x14ac:dyDescent="0.6">
      <c r="U2013"/>
      <c r="V2013"/>
      <c r="W2013"/>
      <c r="X2013"/>
    </row>
    <row r="2014" spans="21:24" ht="18" x14ac:dyDescent="0.6">
      <c r="U2014"/>
      <c r="V2014"/>
      <c r="W2014"/>
      <c r="X2014"/>
    </row>
    <row r="2015" spans="21:24" ht="18" x14ac:dyDescent="0.6">
      <c r="U2015"/>
      <c r="V2015"/>
      <c r="W2015"/>
      <c r="X2015"/>
    </row>
    <row r="2016" spans="21:24" ht="18" x14ac:dyDescent="0.6">
      <c r="U2016"/>
      <c r="V2016"/>
      <c r="W2016"/>
      <c r="X2016"/>
    </row>
    <row r="2017" spans="21:24" ht="18" x14ac:dyDescent="0.6">
      <c r="U2017"/>
      <c r="V2017"/>
      <c r="W2017"/>
      <c r="X2017"/>
    </row>
    <row r="2018" spans="21:24" ht="18" x14ac:dyDescent="0.6">
      <c r="U2018"/>
      <c r="V2018"/>
      <c r="W2018"/>
      <c r="X2018"/>
    </row>
    <row r="2019" spans="21:24" ht="18" x14ac:dyDescent="0.6">
      <c r="U2019"/>
      <c r="V2019"/>
      <c r="W2019"/>
      <c r="X2019"/>
    </row>
    <row r="2020" spans="21:24" ht="18" x14ac:dyDescent="0.6">
      <c r="U2020"/>
      <c r="V2020"/>
      <c r="W2020"/>
      <c r="X2020"/>
    </row>
    <row r="2021" spans="21:24" ht="18" x14ac:dyDescent="0.6">
      <c r="U2021"/>
      <c r="V2021"/>
      <c r="W2021"/>
      <c r="X2021"/>
    </row>
    <row r="2022" spans="21:24" ht="18" x14ac:dyDescent="0.6">
      <c r="U2022"/>
      <c r="V2022"/>
      <c r="W2022"/>
      <c r="X2022"/>
    </row>
    <row r="2023" spans="21:24" ht="18" x14ac:dyDescent="0.6">
      <c r="U2023"/>
      <c r="V2023"/>
      <c r="W2023"/>
      <c r="X2023"/>
    </row>
    <row r="2024" spans="21:24" ht="18" x14ac:dyDescent="0.6">
      <c r="U2024"/>
      <c r="V2024"/>
      <c r="W2024"/>
      <c r="X2024"/>
    </row>
    <row r="2025" spans="21:24" ht="18" x14ac:dyDescent="0.6">
      <c r="U2025"/>
      <c r="V2025"/>
      <c r="W2025"/>
      <c r="X2025"/>
    </row>
    <row r="2026" spans="21:24" ht="18" x14ac:dyDescent="0.6">
      <c r="U2026"/>
      <c r="V2026"/>
      <c r="W2026"/>
      <c r="X2026"/>
    </row>
    <row r="2027" spans="21:24" ht="18" x14ac:dyDescent="0.6">
      <c r="U2027"/>
      <c r="V2027"/>
      <c r="W2027"/>
      <c r="X2027"/>
    </row>
    <row r="2028" spans="21:24" ht="18" x14ac:dyDescent="0.6">
      <c r="U2028"/>
      <c r="V2028"/>
      <c r="W2028"/>
      <c r="X2028"/>
    </row>
    <row r="2029" spans="21:24" ht="18" x14ac:dyDescent="0.6">
      <c r="U2029"/>
      <c r="V2029"/>
      <c r="W2029"/>
      <c r="X2029"/>
    </row>
    <row r="2030" spans="21:24" ht="18" x14ac:dyDescent="0.6">
      <c r="U2030"/>
      <c r="V2030"/>
      <c r="W2030"/>
      <c r="X2030"/>
    </row>
    <row r="2031" spans="21:24" ht="18" x14ac:dyDescent="0.6">
      <c r="U2031"/>
      <c r="V2031"/>
      <c r="W2031"/>
      <c r="X2031"/>
    </row>
    <row r="2032" spans="21:24" ht="18" x14ac:dyDescent="0.6">
      <c r="U2032"/>
      <c r="V2032"/>
      <c r="W2032"/>
      <c r="X2032"/>
    </row>
    <row r="2033" spans="21:24" ht="18" x14ac:dyDescent="0.6">
      <c r="U2033"/>
      <c r="V2033"/>
      <c r="W2033"/>
      <c r="X2033"/>
    </row>
    <row r="2034" spans="21:24" ht="18" x14ac:dyDescent="0.6">
      <c r="U2034"/>
      <c r="V2034"/>
      <c r="W2034"/>
      <c r="X2034"/>
    </row>
    <row r="2035" spans="21:24" ht="18" x14ac:dyDescent="0.6">
      <c r="U2035"/>
      <c r="V2035"/>
      <c r="W2035"/>
      <c r="X2035"/>
    </row>
    <row r="2036" spans="21:24" ht="18" x14ac:dyDescent="0.6">
      <c r="U2036"/>
      <c r="V2036"/>
      <c r="W2036"/>
      <c r="X2036"/>
    </row>
    <row r="2037" spans="21:24" ht="18" x14ac:dyDescent="0.6">
      <c r="U2037"/>
      <c r="V2037"/>
      <c r="W2037"/>
      <c r="X2037"/>
    </row>
    <row r="2038" spans="21:24" ht="18" x14ac:dyDescent="0.6">
      <c r="U2038"/>
      <c r="V2038"/>
      <c r="W2038"/>
      <c r="X2038"/>
    </row>
    <row r="2039" spans="21:24" ht="18" x14ac:dyDescent="0.6">
      <c r="U2039"/>
      <c r="V2039"/>
      <c r="W2039"/>
      <c r="X2039"/>
    </row>
    <row r="2040" spans="21:24" ht="18" x14ac:dyDescent="0.6">
      <c r="U2040"/>
      <c r="V2040"/>
      <c r="W2040"/>
      <c r="X2040"/>
    </row>
    <row r="2041" spans="21:24" ht="18" x14ac:dyDescent="0.6">
      <c r="U2041"/>
      <c r="V2041"/>
      <c r="W2041"/>
      <c r="X2041"/>
    </row>
    <row r="2042" spans="21:24" ht="18" x14ac:dyDescent="0.6">
      <c r="U2042"/>
      <c r="V2042"/>
      <c r="W2042"/>
      <c r="X2042"/>
    </row>
    <row r="2043" spans="21:24" ht="18" x14ac:dyDescent="0.6">
      <c r="U2043"/>
      <c r="V2043"/>
      <c r="W2043"/>
      <c r="X2043"/>
    </row>
    <row r="2044" spans="21:24" ht="18" x14ac:dyDescent="0.6">
      <c r="U2044"/>
      <c r="V2044"/>
      <c r="W2044"/>
      <c r="X2044"/>
    </row>
    <row r="2045" spans="21:24" ht="18" x14ac:dyDescent="0.6">
      <c r="U2045"/>
      <c r="V2045"/>
      <c r="W2045"/>
      <c r="X2045"/>
    </row>
    <row r="2046" spans="21:24" ht="18" x14ac:dyDescent="0.6">
      <c r="U2046"/>
      <c r="V2046"/>
      <c r="W2046"/>
      <c r="X2046"/>
    </row>
    <row r="2047" spans="21:24" ht="18" x14ac:dyDescent="0.6">
      <c r="U2047"/>
      <c r="V2047"/>
      <c r="W2047"/>
      <c r="X2047"/>
    </row>
    <row r="2048" spans="21:24" ht="18" x14ac:dyDescent="0.6">
      <c r="U2048"/>
      <c r="V2048"/>
      <c r="W2048"/>
      <c r="X2048"/>
    </row>
    <row r="2049" spans="21:24" ht="18" x14ac:dyDescent="0.6">
      <c r="U2049"/>
      <c r="V2049"/>
      <c r="W2049"/>
      <c r="X2049"/>
    </row>
    <row r="2050" spans="21:24" ht="18" x14ac:dyDescent="0.6">
      <c r="U2050"/>
      <c r="V2050"/>
      <c r="W2050"/>
      <c r="X2050"/>
    </row>
    <row r="2051" spans="21:24" ht="18" x14ac:dyDescent="0.6">
      <c r="U2051"/>
      <c r="V2051"/>
      <c r="W2051"/>
      <c r="X2051"/>
    </row>
    <row r="2052" spans="21:24" ht="18" x14ac:dyDescent="0.6">
      <c r="U2052"/>
      <c r="V2052"/>
      <c r="W2052"/>
      <c r="X2052"/>
    </row>
    <row r="2053" spans="21:24" ht="18" x14ac:dyDescent="0.6">
      <c r="U2053"/>
      <c r="V2053"/>
      <c r="W2053"/>
      <c r="X2053"/>
    </row>
    <row r="2054" spans="21:24" ht="18" x14ac:dyDescent="0.6">
      <c r="U2054"/>
      <c r="V2054"/>
      <c r="W2054"/>
      <c r="X2054"/>
    </row>
    <row r="2055" spans="21:24" ht="18" x14ac:dyDescent="0.6">
      <c r="U2055"/>
      <c r="V2055"/>
      <c r="W2055"/>
      <c r="X2055"/>
    </row>
    <row r="2056" spans="21:24" ht="18" x14ac:dyDescent="0.6">
      <c r="U2056"/>
      <c r="V2056"/>
      <c r="W2056"/>
      <c r="X2056"/>
    </row>
    <row r="2057" spans="21:24" ht="18" x14ac:dyDescent="0.6">
      <c r="U2057"/>
      <c r="V2057"/>
      <c r="W2057"/>
      <c r="X2057"/>
    </row>
    <row r="2058" spans="21:24" ht="18" x14ac:dyDescent="0.6">
      <c r="U2058"/>
      <c r="V2058"/>
      <c r="W2058"/>
      <c r="X2058"/>
    </row>
    <row r="2059" spans="21:24" ht="18" x14ac:dyDescent="0.6">
      <c r="U2059"/>
      <c r="V2059"/>
      <c r="W2059"/>
      <c r="X2059"/>
    </row>
    <row r="2060" spans="21:24" ht="18" x14ac:dyDescent="0.6">
      <c r="U2060"/>
      <c r="V2060"/>
      <c r="W2060"/>
      <c r="X2060"/>
    </row>
    <row r="2061" spans="21:24" ht="18" x14ac:dyDescent="0.6">
      <c r="U2061"/>
      <c r="V2061"/>
      <c r="W2061"/>
      <c r="X2061"/>
    </row>
    <row r="2062" spans="21:24" ht="18" x14ac:dyDescent="0.6">
      <c r="U2062"/>
      <c r="V2062"/>
      <c r="W2062"/>
      <c r="X2062"/>
    </row>
    <row r="2063" spans="21:24" ht="18" x14ac:dyDescent="0.6">
      <c r="U2063"/>
      <c r="V2063"/>
      <c r="W2063"/>
      <c r="X2063"/>
    </row>
    <row r="2064" spans="21:24" ht="18" x14ac:dyDescent="0.6">
      <c r="U2064"/>
      <c r="V2064"/>
      <c r="W2064"/>
      <c r="X2064"/>
    </row>
    <row r="2065" spans="21:24" ht="18" x14ac:dyDescent="0.6">
      <c r="U2065"/>
      <c r="V2065"/>
      <c r="W2065"/>
      <c r="X2065"/>
    </row>
    <row r="2066" spans="21:24" ht="18" x14ac:dyDescent="0.6">
      <c r="U2066"/>
      <c r="V2066"/>
      <c r="W2066"/>
      <c r="X2066"/>
    </row>
    <row r="2067" spans="21:24" ht="18" x14ac:dyDescent="0.6">
      <c r="U2067"/>
      <c r="V2067"/>
      <c r="W2067"/>
      <c r="X2067"/>
    </row>
    <row r="2068" spans="21:24" ht="18" x14ac:dyDescent="0.6">
      <c r="U2068"/>
      <c r="V2068"/>
      <c r="W2068"/>
      <c r="X2068"/>
    </row>
    <row r="2069" spans="21:24" ht="18" x14ac:dyDescent="0.6">
      <c r="U2069"/>
      <c r="V2069"/>
      <c r="W2069"/>
      <c r="X2069"/>
    </row>
    <row r="2070" spans="21:24" ht="18" x14ac:dyDescent="0.6">
      <c r="U2070"/>
      <c r="V2070"/>
      <c r="W2070"/>
      <c r="X2070"/>
    </row>
    <row r="2071" spans="21:24" ht="18" x14ac:dyDescent="0.6">
      <c r="U2071"/>
      <c r="V2071"/>
      <c r="W2071"/>
      <c r="X2071"/>
    </row>
    <row r="2072" spans="21:24" ht="18" x14ac:dyDescent="0.6">
      <c r="U2072"/>
      <c r="V2072"/>
      <c r="W2072"/>
      <c r="X2072"/>
    </row>
    <row r="2073" spans="21:24" ht="18" x14ac:dyDescent="0.6">
      <c r="U2073"/>
      <c r="V2073"/>
      <c r="W2073"/>
      <c r="X2073"/>
    </row>
    <row r="2074" spans="21:24" ht="18" x14ac:dyDescent="0.6">
      <c r="U2074"/>
      <c r="V2074"/>
      <c r="W2074"/>
      <c r="X2074"/>
    </row>
    <row r="2075" spans="21:24" ht="18" x14ac:dyDescent="0.6">
      <c r="U2075"/>
      <c r="V2075"/>
      <c r="W2075"/>
      <c r="X2075"/>
    </row>
    <row r="2076" spans="21:24" ht="18" x14ac:dyDescent="0.6">
      <c r="U2076"/>
      <c r="V2076"/>
      <c r="W2076"/>
      <c r="X2076"/>
    </row>
    <row r="2077" spans="21:24" ht="18" x14ac:dyDescent="0.6">
      <c r="U2077"/>
      <c r="V2077"/>
      <c r="W2077"/>
      <c r="X2077"/>
    </row>
    <row r="2078" spans="21:24" ht="18" x14ac:dyDescent="0.6">
      <c r="U2078"/>
      <c r="V2078"/>
      <c r="W2078"/>
      <c r="X2078"/>
    </row>
    <row r="2079" spans="21:24" ht="18" x14ac:dyDescent="0.6">
      <c r="U2079"/>
      <c r="V2079"/>
      <c r="W2079"/>
      <c r="X2079"/>
    </row>
    <row r="2080" spans="21:24" ht="18" x14ac:dyDescent="0.6">
      <c r="U2080"/>
      <c r="V2080"/>
      <c r="W2080"/>
      <c r="X2080"/>
    </row>
    <row r="2081" spans="21:24" ht="18" x14ac:dyDescent="0.6">
      <c r="U2081"/>
      <c r="V2081"/>
      <c r="W2081"/>
      <c r="X2081"/>
    </row>
    <row r="2082" spans="21:24" ht="18" x14ac:dyDescent="0.6">
      <c r="U2082"/>
      <c r="V2082"/>
      <c r="W2082"/>
      <c r="X2082"/>
    </row>
    <row r="2083" spans="21:24" ht="18" x14ac:dyDescent="0.6">
      <c r="U2083"/>
      <c r="V2083"/>
      <c r="W2083"/>
      <c r="X2083"/>
    </row>
    <row r="2084" spans="21:24" ht="18" x14ac:dyDescent="0.6">
      <c r="U2084"/>
      <c r="V2084"/>
      <c r="W2084"/>
      <c r="X2084"/>
    </row>
    <row r="2085" spans="21:24" ht="18" x14ac:dyDescent="0.6">
      <c r="U2085"/>
      <c r="V2085"/>
      <c r="W2085"/>
      <c r="X2085"/>
    </row>
    <row r="2086" spans="21:24" ht="18" x14ac:dyDescent="0.6">
      <c r="U2086"/>
      <c r="V2086"/>
      <c r="W2086"/>
      <c r="X2086"/>
    </row>
    <row r="2087" spans="21:24" ht="18" x14ac:dyDescent="0.6">
      <c r="U2087"/>
      <c r="V2087"/>
      <c r="W2087"/>
      <c r="X2087"/>
    </row>
    <row r="2088" spans="21:24" ht="18" x14ac:dyDescent="0.6">
      <c r="U2088"/>
      <c r="V2088"/>
      <c r="W2088"/>
      <c r="X2088"/>
    </row>
    <row r="2089" spans="21:24" ht="18" x14ac:dyDescent="0.6">
      <c r="U2089"/>
      <c r="V2089"/>
      <c r="W2089"/>
      <c r="X2089"/>
    </row>
    <row r="2090" spans="21:24" ht="18" x14ac:dyDescent="0.6">
      <c r="U2090"/>
      <c r="V2090"/>
      <c r="W2090"/>
      <c r="X2090"/>
    </row>
    <row r="2091" spans="21:24" ht="18" x14ac:dyDescent="0.6">
      <c r="U2091"/>
      <c r="V2091"/>
      <c r="W2091"/>
      <c r="X2091"/>
    </row>
    <row r="2092" spans="21:24" ht="18" x14ac:dyDescent="0.6">
      <c r="U2092"/>
      <c r="V2092"/>
      <c r="W2092"/>
      <c r="X2092"/>
    </row>
    <row r="2093" spans="21:24" ht="18" x14ac:dyDescent="0.6">
      <c r="U2093"/>
      <c r="V2093"/>
      <c r="W2093"/>
      <c r="X2093"/>
    </row>
    <row r="2094" spans="21:24" ht="18" x14ac:dyDescent="0.6">
      <c r="U2094"/>
      <c r="V2094"/>
      <c r="W2094"/>
      <c r="X2094"/>
    </row>
    <row r="2095" spans="21:24" ht="18" x14ac:dyDescent="0.6">
      <c r="U2095"/>
      <c r="V2095"/>
      <c r="W2095"/>
      <c r="X2095"/>
    </row>
    <row r="2096" spans="21:24" ht="18" x14ac:dyDescent="0.6">
      <c r="U2096"/>
      <c r="V2096"/>
      <c r="W2096"/>
      <c r="X2096"/>
    </row>
    <row r="2097" spans="21:24" ht="18" x14ac:dyDescent="0.6">
      <c r="U2097"/>
      <c r="V2097"/>
      <c r="W2097"/>
      <c r="X2097"/>
    </row>
    <row r="2098" spans="21:24" ht="18" x14ac:dyDescent="0.6">
      <c r="U2098"/>
      <c r="V2098"/>
      <c r="W2098"/>
      <c r="X2098"/>
    </row>
    <row r="2099" spans="21:24" ht="18" x14ac:dyDescent="0.6">
      <c r="U2099"/>
      <c r="V2099"/>
      <c r="W2099"/>
      <c r="X2099"/>
    </row>
    <row r="2100" spans="21:24" ht="18" x14ac:dyDescent="0.6">
      <c r="U2100"/>
      <c r="V2100"/>
      <c r="W2100"/>
      <c r="X2100"/>
    </row>
    <row r="2101" spans="21:24" ht="18" x14ac:dyDescent="0.6">
      <c r="U2101"/>
      <c r="V2101"/>
      <c r="W2101"/>
      <c r="X2101"/>
    </row>
    <row r="2102" spans="21:24" ht="18" x14ac:dyDescent="0.6">
      <c r="U2102"/>
      <c r="V2102"/>
      <c r="W2102"/>
      <c r="X2102"/>
    </row>
    <row r="2103" spans="21:24" ht="18" x14ac:dyDescent="0.6">
      <c r="U2103"/>
      <c r="V2103"/>
      <c r="W2103"/>
      <c r="X2103"/>
    </row>
    <row r="2104" spans="21:24" ht="18" x14ac:dyDescent="0.6">
      <c r="U2104"/>
      <c r="V2104"/>
      <c r="W2104"/>
      <c r="X2104"/>
    </row>
    <row r="2105" spans="21:24" ht="18" x14ac:dyDescent="0.6">
      <c r="U2105"/>
      <c r="V2105"/>
      <c r="W2105"/>
      <c r="X2105"/>
    </row>
    <row r="2106" spans="21:24" ht="18" x14ac:dyDescent="0.6">
      <c r="U2106"/>
      <c r="V2106"/>
      <c r="W2106"/>
      <c r="X2106"/>
    </row>
    <row r="2107" spans="21:24" ht="18" x14ac:dyDescent="0.6">
      <c r="U2107"/>
      <c r="V2107"/>
      <c r="W2107"/>
      <c r="X2107"/>
    </row>
    <row r="2108" spans="21:24" ht="18" x14ac:dyDescent="0.6">
      <c r="U2108"/>
      <c r="V2108"/>
      <c r="W2108"/>
      <c r="X2108"/>
    </row>
    <row r="2109" spans="21:24" ht="18" x14ac:dyDescent="0.6">
      <c r="U2109"/>
      <c r="V2109"/>
      <c r="W2109"/>
      <c r="X2109"/>
    </row>
    <row r="2110" spans="21:24" ht="18" x14ac:dyDescent="0.6">
      <c r="U2110"/>
      <c r="V2110"/>
      <c r="W2110"/>
      <c r="X2110"/>
    </row>
    <row r="2111" spans="21:24" ht="18" x14ac:dyDescent="0.6">
      <c r="U2111"/>
      <c r="V2111"/>
      <c r="W2111"/>
      <c r="X2111"/>
    </row>
    <row r="2112" spans="21:24" ht="18" x14ac:dyDescent="0.6">
      <c r="U2112"/>
      <c r="V2112"/>
      <c r="W2112"/>
      <c r="X2112"/>
    </row>
    <row r="2113" spans="21:24" ht="18" x14ac:dyDescent="0.6">
      <c r="U2113"/>
      <c r="V2113"/>
      <c r="W2113"/>
      <c r="X2113"/>
    </row>
    <row r="2114" spans="21:24" ht="18" x14ac:dyDescent="0.6">
      <c r="U2114"/>
      <c r="V2114"/>
      <c r="W2114"/>
      <c r="X2114"/>
    </row>
    <row r="2115" spans="21:24" ht="18" x14ac:dyDescent="0.6">
      <c r="U2115"/>
      <c r="V2115"/>
      <c r="W2115"/>
      <c r="X2115"/>
    </row>
    <row r="2116" spans="21:24" ht="18" x14ac:dyDescent="0.6">
      <c r="U2116"/>
      <c r="V2116"/>
      <c r="W2116"/>
      <c r="X2116"/>
    </row>
    <row r="2117" spans="21:24" ht="18" x14ac:dyDescent="0.6">
      <c r="U2117"/>
      <c r="V2117"/>
      <c r="W2117"/>
      <c r="X2117"/>
    </row>
    <row r="2118" spans="21:24" ht="18" x14ac:dyDescent="0.6">
      <c r="U2118"/>
      <c r="V2118"/>
      <c r="W2118"/>
      <c r="X2118"/>
    </row>
    <row r="2119" spans="21:24" ht="18" x14ac:dyDescent="0.6">
      <c r="U2119"/>
      <c r="V2119"/>
      <c r="W2119"/>
      <c r="X2119"/>
    </row>
    <row r="2120" spans="21:24" ht="18" x14ac:dyDescent="0.6">
      <c r="U2120"/>
      <c r="V2120"/>
      <c r="W2120"/>
      <c r="X2120"/>
    </row>
    <row r="2121" spans="21:24" ht="18" x14ac:dyDescent="0.6">
      <c r="U2121"/>
      <c r="V2121"/>
      <c r="W2121"/>
      <c r="X2121"/>
    </row>
    <row r="2122" spans="21:24" ht="18" x14ac:dyDescent="0.6">
      <c r="U2122"/>
      <c r="V2122"/>
      <c r="W2122"/>
      <c r="X2122"/>
    </row>
    <row r="2123" spans="21:24" ht="18" x14ac:dyDescent="0.6">
      <c r="U2123"/>
      <c r="V2123"/>
      <c r="W2123"/>
      <c r="X2123"/>
    </row>
    <row r="2124" spans="21:24" ht="18" x14ac:dyDescent="0.6">
      <c r="U2124"/>
      <c r="V2124"/>
      <c r="W2124"/>
      <c r="X2124"/>
    </row>
    <row r="2125" spans="21:24" ht="18" x14ac:dyDescent="0.6">
      <c r="U2125"/>
      <c r="V2125"/>
      <c r="W2125"/>
      <c r="X2125"/>
    </row>
    <row r="2126" spans="21:24" ht="18" x14ac:dyDescent="0.6">
      <c r="U2126"/>
      <c r="V2126"/>
      <c r="W2126"/>
      <c r="X2126"/>
    </row>
    <row r="2127" spans="21:24" ht="18" x14ac:dyDescent="0.6">
      <c r="U2127"/>
      <c r="V2127"/>
      <c r="W2127"/>
      <c r="X2127"/>
    </row>
    <row r="2128" spans="21:24" ht="18" x14ac:dyDescent="0.6">
      <c r="U2128"/>
      <c r="V2128"/>
      <c r="W2128"/>
      <c r="X2128"/>
    </row>
    <row r="2129" spans="21:24" ht="18" x14ac:dyDescent="0.6">
      <c r="U2129"/>
      <c r="V2129"/>
      <c r="W2129"/>
      <c r="X2129"/>
    </row>
    <row r="2130" spans="21:24" ht="18" x14ac:dyDescent="0.6">
      <c r="U2130"/>
      <c r="V2130"/>
      <c r="W2130"/>
      <c r="X2130"/>
    </row>
    <row r="2131" spans="21:24" ht="18" x14ac:dyDescent="0.6">
      <c r="U2131"/>
      <c r="V2131"/>
      <c r="W2131"/>
      <c r="X2131"/>
    </row>
    <row r="2132" spans="21:24" ht="18" x14ac:dyDescent="0.6">
      <c r="U2132"/>
      <c r="V2132"/>
      <c r="W2132"/>
      <c r="X2132"/>
    </row>
    <row r="2133" spans="21:24" ht="18" x14ac:dyDescent="0.6">
      <c r="U2133"/>
      <c r="V2133"/>
      <c r="W2133"/>
      <c r="X2133"/>
    </row>
    <row r="2134" spans="21:24" ht="18" x14ac:dyDescent="0.6">
      <c r="U2134"/>
      <c r="V2134"/>
      <c r="W2134"/>
      <c r="X2134"/>
    </row>
    <row r="2135" spans="21:24" ht="18" x14ac:dyDescent="0.6">
      <c r="U2135"/>
      <c r="V2135"/>
      <c r="W2135"/>
      <c r="X2135"/>
    </row>
    <row r="2136" spans="21:24" ht="18" x14ac:dyDescent="0.6">
      <c r="U2136"/>
      <c r="V2136"/>
      <c r="W2136"/>
      <c r="X2136"/>
    </row>
    <row r="2137" spans="21:24" ht="18" x14ac:dyDescent="0.6">
      <c r="U2137"/>
      <c r="V2137"/>
      <c r="W2137"/>
      <c r="X2137"/>
    </row>
    <row r="2138" spans="21:24" ht="18" x14ac:dyDescent="0.6">
      <c r="U2138"/>
      <c r="V2138"/>
      <c r="W2138"/>
      <c r="X2138"/>
    </row>
    <row r="2139" spans="21:24" ht="18" x14ac:dyDescent="0.6">
      <c r="U2139"/>
      <c r="V2139"/>
      <c r="W2139"/>
      <c r="X2139"/>
    </row>
    <row r="2140" spans="21:24" ht="18" x14ac:dyDescent="0.6">
      <c r="U2140"/>
      <c r="V2140"/>
      <c r="W2140"/>
      <c r="X2140"/>
    </row>
    <row r="2141" spans="21:24" ht="18" x14ac:dyDescent="0.6">
      <c r="U2141"/>
      <c r="V2141"/>
      <c r="W2141"/>
      <c r="X2141"/>
    </row>
    <row r="2142" spans="21:24" ht="18" x14ac:dyDescent="0.6">
      <c r="U2142"/>
      <c r="V2142"/>
      <c r="W2142"/>
      <c r="X2142"/>
    </row>
    <row r="2143" spans="21:24" ht="18" x14ac:dyDescent="0.6">
      <c r="U2143"/>
      <c r="V2143"/>
      <c r="W2143"/>
      <c r="X2143"/>
    </row>
    <row r="2144" spans="21:24" ht="18" x14ac:dyDescent="0.6">
      <c r="U2144"/>
      <c r="V2144"/>
      <c r="W2144"/>
      <c r="X2144"/>
    </row>
    <row r="2145" spans="21:24" ht="18" x14ac:dyDescent="0.6">
      <c r="U2145"/>
      <c r="V2145"/>
      <c r="W2145"/>
      <c r="X2145"/>
    </row>
    <row r="2146" spans="21:24" ht="18" x14ac:dyDescent="0.6">
      <c r="U2146"/>
      <c r="V2146"/>
      <c r="W2146"/>
      <c r="X2146"/>
    </row>
    <row r="2147" spans="21:24" ht="18" x14ac:dyDescent="0.6">
      <c r="U2147"/>
      <c r="V2147"/>
      <c r="W2147"/>
      <c r="X2147"/>
    </row>
    <row r="2148" spans="21:24" ht="18" x14ac:dyDescent="0.6">
      <c r="U2148"/>
      <c r="V2148"/>
      <c r="W2148"/>
      <c r="X2148"/>
    </row>
    <row r="2149" spans="21:24" ht="18" x14ac:dyDescent="0.6">
      <c r="U2149"/>
      <c r="V2149"/>
      <c r="W2149"/>
      <c r="X2149"/>
    </row>
    <row r="2150" spans="21:24" ht="18" x14ac:dyDescent="0.6">
      <c r="U2150"/>
      <c r="V2150"/>
      <c r="W2150"/>
      <c r="X2150"/>
    </row>
    <row r="2151" spans="21:24" ht="18" x14ac:dyDescent="0.6">
      <c r="U2151"/>
      <c r="V2151"/>
      <c r="W2151"/>
      <c r="X2151"/>
    </row>
    <row r="2152" spans="21:24" ht="18" x14ac:dyDescent="0.6">
      <c r="U2152"/>
      <c r="V2152"/>
      <c r="W2152"/>
      <c r="X2152"/>
    </row>
    <row r="2153" spans="21:24" ht="18" x14ac:dyDescent="0.6">
      <c r="U2153"/>
      <c r="V2153"/>
      <c r="W2153"/>
      <c r="X2153"/>
    </row>
    <row r="2154" spans="21:24" ht="18" x14ac:dyDescent="0.6">
      <c r="U2154"/>
      <c r="V2154"/>
      <c r="W2154"/>
      <c r="X2154"/>
    </row>
    <row r="2155" spans="21:24" ht="18" x14ac:dyDescent="0.6">
      <c r="U2155"/>
      <c r="V2155"/>
      <c r="W2155"/>
      <c r="X2155"/>
    </row>
    <row r="2156" spans="21:24" ht="18" x14ac:dyDescent="0.6">
      <c r="U2156"/>
      <c r="V2156"/>
      <c r="W2156"/>
      <c r="X2156"/>
    </row>
    <row r="2157" spans="21:24" ht="18" x14ac:dyDescent="0.6">
      <c r="U2157"/>
      <c r="V2157"/>
      <c r="W2157"/>
      <c r="X2157"/>
    </row>
    <row r="2158" spans="21:24" ht="18" x14ac:dyDescent="0.6">
      <c r="U2158"/>
      <c r="V2158"/>
      <c r="W2158"/>
      <c r="X2158"/>
    </row>
    <row r="2159" spans="21:24" ht="18" x14ac:dyDescent="0.6">
      <c r="U2159"/>
      <c r="V2159"/>
      <c r="W2159"/>
      <c r="X2159"/>
    </row>
    <row r="2160" spans="21:24" ht="18" x14ac:dyDescent="0.6">
      <c r="U2160"/>
      <c r="V2160"/>
      <c r="W2160"/>
      <c r="X2160"/>
    </row>
    <row r="2161" spans="21:24" ht="18" x14ac:dyDescent="0.6">
      <c r="U2161"/>
      <c r="V2161"/>
      <c r="W2161"/>
      <c r="X2161"/>
    </row>
    <row r="2162" spans="21:24" ht="18" x14ac:dyDescent="0.6">
      <c r="U2162"/>
      <c r="V2162"/>
      <c r="W2162"/>
      <c r="X2162"/>
    </row>
    <row r="2163" spans="21:24" ht="18" x14ac:dyDescent="0.6">
      <c r="U2163"/>
      <c r="V2163"/>
      <c r="W2163"/>
      <c r="X2163"/>
    </row>
    <row r="2164" spans="21:24" ht="18" x14ac:dyDescent="0.6">
      <c r="U2164"/>
      <c r="V2164"/>
      <c r="W2164"/>
      <c r="X2164"/>
    </row>
    <row r="2165" spans="21:24" ht="18" x14ac:dyDescent="0.6">
      <c r="U2165"/>
      <c r="V2165"/>
      <c r="W2165"/>
      <c r="X2165"/>
    </row>
    <row r="2166" spans="21:24" ht="18" x14ac:dyDescent="0.6">
      <c r="U2166"/>
      <c r="V2166"/>
      <c r="W2166"/>
      <c r="X2166"/>
    </row>
    <row r="2167" spans="21:24" ht="18" x14ac:dyDescent="0.6">
      <c r="U2167"/>
      <c r="V2167"/>
      <c r="W2167"/>
      <c r="X2167"/>
    </row>
    <row r="2168" spans="21:24" ht="18" x14ac:dyDescent="0.6">
      <c r="U2168"/>
      <c r="V2168"/>
      <c r="W2168"/>
      <c r="X2168"/>
    </row>
    <row r="2169" spans="21:24" ht="18" x14ac:dyDescent="0.6">
      <c r="U2169"/>
      <c r="V2169"/>
      <c r="W2169"/>
      <c r="X2169"/>
    </row>
    <row r="2170" spans="21:24" ht="18" x14ac:dyDescent="0.6">
      <c r="U2170"/>
      <c r="V2170"/>
      <c r="W2170"/>
      <c r="X2170"/>
    </row>
    <row r="2171" spans="21:24" ht="18" x14ac:dyDescent="0.6">
      <c r="U2171"/>
      <c r="V2171"/>
      <c r="W2171"/>
      <c r="X2171"/>
    </row>
    <row r="2172" spans="21:24" ht="18" x14ac:dyDescent="0.6">
      <c r="U2172"/>
      <c r="V2172"/>
      <c r="W2172"/>
      <c r="X2172"/>
    </row>
    <row r="2173" spans="21:24" ht="18" x14ac:dyDescent="0.6">
      <c r="U2173"/>
      <c r="V2173"/>
      <c r="W2173"/>
      <c r="X2173"/>
    </row>
    <row r="2174" spans="21:24" ht="18" x14ac:dyDescent="0.6">
      <c r="U2174"/>
      <c r="V2174"/>
      <c r="W2174"/>
      <c r="X2174"/>
    </row>
    <row r="2175" spans="21:24" ht="18" x14ac:dyDescent="0.6">
      <c r="U2175"/>
      <c r="V2175"/>
      <c r="W2175"/>
      <c r="X2175"/>
    </row>
    <row r="2176" spans="21:24" ht="18" x14ac:dyDescent="0.6">
      <c r="U2176"/>
      <c r="V2176"/>
      <c r="W2176"/>
      <c r="X2176"/>
    </row>
    <row r="2177" spans="21:24" ht="18" x14ac:dyDescent="0.6">
      <c r="U2177"/>
      <c r="V2177"/>
      <c r="W2177"/>
      <c r="X2177"/>
    </row>
    <row r="2178" spans="21:24" ht="18" x14ac:dyDescent="0.6">
      <c r="U2178"/>
      <c r="V2178"/>
      <c r="W2178"/>
      <c r="X2178"/>
    </row>
    <row r="2179" spans="21:24" ht="18" x14ac:dyDescent="0.6">
      <c r="U2179"/>
      <c r="V2179"/>
      <c r="W2179"/>
      <c r="X2179"/>
    </row>
    <row r="2180" spans="21:24" ht="18" x14ac:dyDescent="0.6">
      <c r="U2180"/>
      <c r="V2180"/>
      <c r="W2180"/>
      <c r="X2180"/>
    </row>
    <row r="2181" spans="21:24" ht="18" x14ac:dyDescent="0.6">
      <c r="U2181"/>
      <c r="V2181"/>
      <c r="W2181"/>
      <c r="X2181"/>
    </row>
    <row r="2182" spans="21:24" ht="18" x14ac:dyDescent="0.6">
      <c r="U2182"/>
      <c r="V2182"/>
      <c r="W2182"/>
      <c r="X2182"/>
    </row>
    <row r="2183" spans="21:24" ht="18" x14ac:dyDescent="0.6">
      <c r="U2183"/>
      <c r="V2183"/>
      <c r="W2183"/>
      <c r="X2183"/>
    </row>
    <row r="2184" spans="21:24" ht="18" x14ac:dyDescent="0.6">
      <c r="U2184"/>
      <c r="V2184"/>
      <c r="W2184"/>
      <c r="X2184"/>
    </row>
    <row r="2185" spans="21:24" ht="18" x14ac:dyDescent="0.6">
      <c r="U2185"/>
      <c r="V2185"/>
      <c r="W2185"/>
      <c r="X2185"/>
    </row>
    <row r="2186" spans="21:24" ht="18" x14ac:dyDescent="0.6">
      <c r="U2186"/>
      <c r="V2186"/>
      <c r="W2186"/>
      <c r="X2186"/>
    </row>
    <row r="2187" spans="21:24" ht="18" x14ac:dyDescent="0.6">
      <c r="U2187"/>
      <c r="V2187"/>
      <c r="W2187"/>
      <c r="X2187"/>
    </row>
    <row r="2188" spans="21:24" ht="18" x14ac:dyDescent="0.6">
      <c r="U2188"/>
      <c r="V2188"/>
      <c r="W2188"/>
      <c r="X2188"/>
    </row>
    <row r="2189" spans="21:24" ht="18" x14ac:dyDescent="0.6">
      <c r="U2189"/>
      <c r="V2189"/>
      <c r="W2189"/>
      <c r="X2189"/>
    </row>
    <row r="2190" spans="21:24" ht="18" x14ac:dyDescent="0.6">
      <c r="U2190"/>
      <c r="V2190"/>
      <c r="W2190"/>
      <c r="X2190"/>
    </row>
    <row r="2191" spans="21:24" ht="18" x14ac:dyDescent="0.6">
      <c r="U2191"/>
      <c r="V2191"/>
      <c r="W2191"/>
      <c r="X2191"/>
    </row>
    <row r="2192" spans="21:24" ht="18" x14ac:dyDescent="0.6">
      <c r="U2192"/>
      <c r="V2192"/>
      <c r="W2192"/>
      <c r="X2192"/>
    </row>
    <row r="2193" spans="21:24" ht="18" x14ac:dyDescent="0.6">
      <c r="U2193"/>
      <c r="V2193"/>
      <c r="W2193"/>
      <c r="X2193"/>
    </row>
    <row r="2194" spans="21:24" ht="18" x14ac:dyDescent="0.6">
      <c r="U2194"/>
      <c r="V2194"/>
      <c r="W2194"/>
      <c r="X2194"/>
    </row>
    <row r="2195" spans="21:24" ht="18" x14ac:dyDescent="0.6">
      <c r="U2195"/>
      <c r="V2195"/>
      <c r="W2195"/>
      <c r="X2195"/>
    </row>
    <row r="2196" spans="21:24" ht="18" x14ac:dyDescent="0.6">
      <c r="U2196"/>
      <c r="V2196"/>
      <c r="W2196"/>
      <c r="X2196"/>
    </row>
    <row r="2197" spans="21:24" ht="18" x14ac:dyDescent="0.6">
      <c r="U2197"/>
      <c r="V2197"/>
      <c r="W2197"/>
      <c r="X2197"/>
    </row>
    <row r="2198" spans="21:24" ht="18" x14ac:dyDescent="0.6">
      <c r="U2198"/>
      <c r="V2198"/>
      <c r="W2198"/>
      <c r="X2198"/>
    </row>
    <row r="2199" spans="21:24" ht="18" x14ac:dyDescent="0.6">
      <c r="U2199"/>
      <c r="V2199"/>
      <c r="W2199"/>
      <c r="X2199"/>
    </row>
    <row r="2200" spans="21:24" ht="18" x14ac:dyDescent="0.6">
      <c r="U2200"/>
      <c r="V2200"/>
      <c r="W2200"/>
      <c r="X2200"/>
    </row>
    <row r="2201" spans="21:24" ht="18" x14ac:dyDescent="0.6">
      <c r="U2201"/>
      <c r="V2201"/>
      <c r="W2201"/>
      <c r="X2201"/>
    </row>
    <row r="2202" spans="21:24" ht="18" x14ac:dyDescent="0.6">
      <c r="U2202"/>
      <c r="V2202"/>
      <c r="W2202"/>
      <c r="X2202"/>
    </row>
    <row r="2203" spans="21:24" ht="18" x14ac:dyDescent="0.6">
      <c r="U2203"/>
      <c r="V2203"/>
      <c r="W2203"/>
      <c r="X2203"/>
    </row>
    <row r="2204" spans="21:24" ht="18" x14ac:dyDescent="0.6">
      <c r="U2204"/>
      <c r="V2204"/>
      <c r="W2204"/>
      <c r="X2204"/>
    </row>
    <row r="2205" spans="21:24" ht="18" x14ac:dyDescent="0.6">
      <c r="U2205"/>
      <c r="V2205"/>
      <c r="W2205"/>
      <c r="X2205"/>
    </row>
    <row r="2206" spans="21:24" ht="18" x14ac:dyDescent="0.6">
      <c r="U2206"/>
      <c r="V2206"/>
      <c r="W2206"/>
      <c r="X2206"/>
    </row>
    <row r="2207" spans="21:24" ht="18" x14ac:dyDescent="0.6">
      <c r="U2207"/>
      <c r="V2207"/>
      <c r="W2207"/>
      <c r="X2207"/>
    </row>
    <row r="2208" spans="21:24" ht="18" x14ac:dyDescent="0.6">
      <c r="U2208"/>
      <c r="V2208"/>
      <c r="W2208"/>
      <c r="X2208"/>
    </row>
    <row r="2209" spans="21:24" ht="18" x14ac:dyDescent="0.6">
      <c r="U2209"/>
      <c r="V2209"/>
      <c r="W2209"/>
      <c r="X2209"/>
    </row>
    <row r="2210" spans="21:24" ht="18" x14ac:dyDescent="0.6">
      <c r="U2210"/>
      <c r="V2210"/>
      <c r="W2210"/>
      <c r="X2210"/>
    </row>
    <row r="2211" spans="21:24" ht="18" x14ac:dyDescent="0.6">
      <c r="U2211"/>
      <c r="V2211"/>
      <c r="W2211"/>
      <c r="X2211"/>
    </row>
    <row r="2212" spans="21:24" ht="18" x14ac:dyDescent="0.6">
      <c r="U2212"/>
      <c r="V2212"/>
      <c r="W2212"/>
      <c r="X2212"/>
    </row>
    <row r="2213" spans="21:24" ht="18" x14ac:dyDescent="0.6">
      <c r="U2213"/>
      <c r="V2213"/>
      <c r="W2213"/>
      <c r="X2213"/>
    </row>
    <row r="2214" spans="21:24" ht="18" x14ac:dyDescent="0.6">
      <c r="U2214"/>
      <c r="V2214"/>
      <c r="W2214"/>
      <c r="X2214"/>
    </row>
    <row r="2215" spans="21:24" ht="18" x14ac:dyDescent="0.6">
      <c r="U2215"/>
      <c r="V2215"/>
      <c r="W2215"/>
      <c r="X2215"/>
    </row>
    <row r="2216" spans="21:24" ht="18" x14ac:dyDescent="0.6">
      <c r="U2216"/>
      <c r="V2216"/>
      <c r="W2216"/>
      <c r="X2216"/>
    </row>
    <row r="2217" spans="21:24" ht="18" x14ac:dyDescent="0.6">
      <c r="U2217"/>
      <c r="V2217"/>
      <c r="W2217"/>
      <c r="X2217"/>
    </row>
    <row r="2218" spans="21:24" ht="18" x14ac:dyDescent="0.6">
      <c r="U2218"/>
      <c r="V2218"/>
      <c r="W2218"/>
      <c r="X2218"/>
    </row>
    <row r="2219" spans="21:24" ht="18" x14ac:dyDescent="0.6">
      <c r="U2219"/>
      <c r="V2219"/>
      <c r="W2219"/>
      <c r="X2219"/>
    </row>
    <row r="2220" spans="21:24" ht="18" x14ac:dyDescent="0.6">
      <c r="U2220"/>
      <c r="V2220"/>
      <c r="W2220"/>
      <c r="X2220"/>
    </row>
    <row r="2221" spans="21:24" ht="18" x14ac:dyDescent="0.6">
      <c r="U2221"/>
      <c r="V2221"/>
      <c r="W2221"/>
      <c r="X2221"/>
    </row>
    <row r="2222" spans="21:24" ht="18" x14ac:dyDescent="0.6">
      <c r="U2222"/>
      <c r="V2222"/>
      <c r="W2222"/>
      <c r="X2222"/>
    </row>
    <row r="2223" spans="21:24" ht="18" x14ac:dyDescent="0.6">
      <c r="U2223"/>
      <c r="V2223"/>
      <c r="W2223"/>
      <c r="X2223"/>
    </row>
    <row r="2224" spans="21:24" ht="18" x14ac:dyDescent="0.6">
      <c r="U2224"/>
      <c r="V2224"/>
      <c r="W2224"/>
      <c r="X2224"/>
    </row>
    <row r="2225" spans="21:24" ht="18" x14ac:dyDescent="0.6">
      <c r="U2225"/>
      <c r="V2225"/>
      <c r="W2225"/>
      <c r="X2225"/>
    </row>
    <row r="2226" spans="21:24" ht="18" x14ac:dyDescent="0.6">
      <c r="U2226"/>
      <c r="V2226"/>
      <c r="W2226"/>
      <c r="X2226"/>
    </row>
    <row r="2227" spans="21:24" ht="18" x14ac:dyDescent="0.6">
      <c r="U2227"/>
      <c r="V2227"/>
      <c r="W2227"/>
      <c r="X2227"/>
    </row>
    <row r="2228" spans="21:24" ht="18" x14ac:dyDescent="0.6">
      <c r="U2228"/>
      <c r="V2228"/>
      <c r="W2228"/>
      <c r="X2228"/>
    </row>
    <row r="2229" spans="21:24" ht="18" x14ac:dyDescent="0.6">
      <c r="U2229"/>
      <c r="V2229"/>
      <c r="W2229"/>
      <c r="X2229"/>
    </row>
    <row r="2230" spans="21:24" ht="18" x14ac:dyDescent="0.6">
      <c r="U2230"/>
      <c r="V2230"/>
      <c r="W2230"/>
      <c r="X2230"/>
    </row>
    <row r="2231" spans="21:24" ht="18" x14ac:dyDescent="0.6">
      <c r="U2231"/>
      <c r="V2231"/>
      <c r="W2231"/>
      <c r="X2231"/>
    </row>
    <row r="2232" spans="21:24" ht="18" x14ac:dyDescent="0.6">
      <c r="U2232"/>
      <c r="V2232"/>
      <c r="W2232"/>
      <c r="X2232"/>
    </row>
    <row r="2233" spans="21:24" ht="18" x14ac:dyDescent="0.6">
      <c r="U2233"/>
      <c r="V2233"/>
      <c r="W2233"/>
      <c r="X2233"/>
    </row>
    <row r="2234" spans="21:24" ht="18" x14ac:dyDescent="0.6">
      <c r="U2234"/>
      <c r="V2234"/>
      <c r="W2234"/>
      <c r="X2234"/>
    </row>
    <row r="2235" spans="21:24" ht="18" x14ac:dyDescent="0.6">
      <c r="U2235"/>
      <c r="V2235"/>
      <c r="W2235"/>
      <c r="X2235"/>
    </row>
    <row r="2236" spans="21:24" ht="18" x14ac:dyDescent="0.6">
      <c r="U2236"/>
      <c r="V2236"/>
      <c r="W2236"/>
      <c r="X2236"/>
    </row>
    <row r="2237" spans="21:24" ht="18" x14ac:dyDescent="0.6">
      <c r="U2237"/>
      <c r="V2237"/>
      <c r="W2237"/>
      <c r="X2237"/>
    </row>
    <row r="2238" spans="21:24" ht="18" x14ac:dyDescent="0.6">
      <c r="U2238"/>
      <c r="V2238"/>
      <c r="W2238"/>
      <c r="X2238"/>
    </row>
    <row r="2239" spans="21:24" ht="18" x14ac:dyDescent="0.6">
      <c r="U2239"/>
      <c r="V2239"/>
      <c r="W2239"/>
      <c r="X2239"/>
    </row>
    <row r="2240" spans="21:24" ht="18" x14ac:dyDescent="0.6">
      <c r="U2240"/>
      <c r="V2240"/>
      <c r="W2240"/>
      <c r="X2240"/>
    </row>
    <row r="2241" spans="21:24" ht="18" x14ac:dyDescent="0.6">
      <c r="U2241"/>
      <c r="V2241"/>
      <c r="W2241"/>
      <c r="X2241"/>
    </row>
    <row r="2242" spans="21:24" ht="18" x14ac:dyDescent="0.6">
      <c r="U2242"/>
      <c r="V2242"/>
      <c r="W2242"/>
      <c r="X2242"/>
    </row>
    <row r="2243" spans="21:24" ht="18" x14ac:dyDescent="0.6">
      <c r="U2243"/>
      <c r="V2243"/>
      <c r="W2243"/>
      <c r="X2243"/>
    </row>
    <row r="2244" spans="21:24" ht="18" x14ac:dyDescent="0.6">
      <c r="U2244"/>
      <c r="V2244"/>
      <c r="W2244"/>
      <c r="X2244"/>
    </row>
    <row r="2245" spans="21:24" ht="18" x14ac:dyDescent="0.6">
      <c r="U2245"/>
      <c r="V2245"/>
      <c r="W2245"/>
      <c r="X2245"/>
    </row>
    <row r="2246" spans="21:24" ht="18" x14ac:dyDescent="0.6">
      <c r="U2246"/>
      <c r="V2246"/>
      <c r="W2246"/>
      <c r="X2246"/>
    </row>
    <row r="2247" spans="21:24" ht="18" x14ac:dyDescent="0.6">
      <c r="U2247"/>
      <c r="V2247"/>
      <c r="W2247"/>
      <c r="X2247"/>
    </row>
    <row r="2248" spans="21:24" ht="18" x14ac:dyDescent="0.6">
      <c r="U2248"/>
      <c r="V2248"/>
      <c r="W2248"/>
      <c r="X2248"/>
    </row>
    <row r="2249" spans="21:24" ht="18" x14ac:dyDescent="0.6">
      <c r="U2249"/>
      <c r="V2249"/>
      <c r="W2249"/>
      <c r="X2249"/>
    </row>
    <row r="2250" spans="21:24" ht="18" x14ac:dyDescent="0.6">
      <c r="U2250"/>
      <c r="V2250"/>
      <c r="W2250"/>
      <c r="X2250"/>
    </row>
    <row r="2251" spans="21:24" ht="18" x14ac:dyDescent="0.6">
      <c r="U2251"/>
      <c r="V2251"/>
      <c r="W2251"/>
      <c r="X2251"/>
    </row>
    <row r="2252" spans="21:24" ht="18" x14ac:dyDescent="0.6">
      <c r="U2252"/>
      <c r="V2252"/>
      <c r="W2252"/>
      <c r="X2252"/>
    </row>
    <row r="2253" spans="21:24" ht="18" x14ac:dyDescent="0.6">
      <c r="U2253"/>
      <c r="V2253"/>
      <c r="W2253"/>
      <c r="X2253"/>
    </row>
    <row r="2254" spans="21:24" ht="18" x14ac:dyDescent="0.6">
      <c r="U2254"/>
      <c r="V2254"/>
      <c r="W2254"/>
      <c r="X2254"/>
    </row>
    <row r="2255" spans="21:24" ht="18" x14ac:dyDescent="0.6">
      <c r="U2255"/>
      <c r="V2255"/>
      <c r="W2255"/>
      <c r="X2255"/>
    </row>
    <row r="2256" spans="21:24" ht="18" x14ac:dyDescent="0.6">
      <c r="U2256"/>
      <c r="V2256"/>
      <c r="W2256"/>
      <c r="X2256"/>
    </row>
    <row r="2257" spans="21:24" ht="18" x14ac:dyDescent="0.6">
      <c r="U2257"/>
      <c r="V2257"/>
      <c r="W2257"/>
      <c r="X2257"/>
    </row>
    <row r="2258" spans="21:24" ht="18" x14ac:dyDescent="0.6">
      <c r="U2258"/>
      <c r="V2258"/>
      <c r="W2258"/>
      <c r="X2258"/>
    </row>
    <row r="2259" spans="21:24" ht="18" x14ac:dyDescent="0.6">
      <c r="U2259"/>
      <c r="V2259"/>
      <c r="W2259"/>
      <c r="X2259"/>
    </row>
    <row r="2260" spans="21:24" ht="18" x14ac:dyDescent="0.6">
      <c r="U2260"/>
      <c r="V2260"/>
      <c r="W2260"/>
      <c r="X2260"/>
    </row>
    <row r="2261" spans="21:24" ht="18" x14ac:dyDescent="0.6">
      <c r="U2261"/>
      <c r="V2261"/>
      <c r="W2261"/>
      <c r="X2261"/>
    </row>
    <row r="2262" spans="21:24" ht="18" x14ac:dyDescent="0.6">
      <c r="U2262"/>
      <c r="V2262"/>
      <c r="W2262"/>
      <c r="X2262"/>
    </row>
    <row r="2263" spans="21:24" ht="18" x14ac:dyDescent="0.6">
      <c r="U2263"/>
      <c r="V2263"/>
      <c r="W2263"/>
      <c r="X2263"/>
    </row>
    <row r="2264" spans="21:24" ht="18" x14ac:dyDescent="0.6">
      <c r="U2264"/>
      <c r="V2264"/>
      <c r="W2264"/>
      <c r="X2264"/>
    </row>
    <row r="2265" spans="21:24" ht="18" x14ac:dyDescent="0.6">
      <c r="U2265"/>
      <c r="V2265"/>
      <c r="W2265"/>
      <c r="X2265"/>
    </row>
    <row r="2266" spans="21:24" ht="18" x14ac:dyDescent="0.6">
      <c r="U2266"/>
      <c r="V2266"/>
      <c r="W2266"/>
      <c r="X2266"/>
    </row>
    <row r="2267" spans="21:24" ht="18" x14ac:dyDescent="0.6">
      <c r="U2267"/>
      <c r="V2267"/>
      <c r="W2267"/>
      <c r="X2267"/>
    </row>
    <row r="2268" spans="21:24" ht="18" x14ac:dyDescent="0.6">
      <c r="U2268"/>
      <c r="V2268"/>
      <c r="W2268"/>
      <c r="X2268"/>
    </row>
    <row r="2269" spans="21:24" ht="18" x14ac:dyDescent="0.6">
      <c r="U2269"/>
      <c r="V2269"/>
      <c r="W2269"/>
      <c r="X2269"/>
    </row>
    <row r="2270" spans="21:24" ht="18" x14ac:dyDescent="0.6">
      <c r="U2270"/>
      <c r="V2270"/>
      <c r="W2270"/>
      <c r="X2270"/>
    </row>
    <row r="2271" spans="21:24" ht="18" x14ac:dyDescent="0.6">
      <c r="U2271"/>
      <c r="V2271"/>
      <c r="W2271"/>
      <c r="X2271"/>
    </row>
    <row r="2272" spans="21:24" ht="18" x14ac:dyDescent="0.6">
      <c r="U2272"/>
      <c r="V2272"/>
      <c r="W2272"/>
      <c r="X2272"/>
    </row>
    <row r="2273" spans="21:24" ht="18" x14ac:dyDescent="0.6">
      <c r="U2273"/>
      <c r="V2273"/>
      <c r="W2273"/>
      <c r="X2273"/>
    </row>
    <row r="2274" spans="21:24" ht="18" x14ac:dyDescent="0.6">
      <c r="U2274"/>
      <c r="V2274"/>
      <c r="W2274"/>
      <c r="X2274"/>
    </row>
    <row r="2275" spans="21:24" ht="18" x14ac:dyDescent="0.6">
      <c r="U2275"/>
      <c r="V2275"/>
      <c r="W2275"/>
      <c r="X2275"/>
    </row>
    <row r="2276" spans="21:24" ht="18" x14ac:dyDescent="0.6">
      <c r="U2276"/>
      <c r="V2276"/>
      <c r="W2276"/>
      <c r="X2276"/>
    </row>
    <row r="2277" spans="21:24" ht="18" x14ac:dyDescent="0.6">
      <c r="U2277"/>
      <c r="V2277"/>
      <c r="W2277"/>
      <c r="X2277"/>
    </row>
    <row r="2278" spans="21:24" ht="18" x14ac:dyDescent="0.6">
      <c r="U2278"/>
      <c r="V2278"/>
      <c r="W2278"/>
      <c r="X2278"/>
    </row>
    <row r="2279" spans="21:24" ht="18" x14ac:dyDescent="0.6">
      <c r="U2279"/>
      <c r="V2279"/>
      <c r="W2279"/>
      <c r="X2279"/>
    </row>
    <row r="2280" spans="21:24" ht="18" x14ac:dyDescent="0.6">
      <c r="U2280"/>
      <c r="V2280"/>
      <c r="W2280"/>
      <c r="X2280"/>
    </row>
    <row r="2281" spans="21:24" ht="18" x14ac:dyDescent="0.6">
      <c r="U2281"/>
      <c r="V2281"/>
      <c r="W2281"/>
      <c r="X2281"/>
    </row>
    <row r="2282" spans="21:24" ht="18" x14ac:dyDescent="0.6">
      <c r="U2282"/>
      <c r="V2282"/>
      <c r="W2282"/>
      <c r="X2282"/>
    </row>
    <row r="2283" spans="21:24" ht="18" x14ac:dyDescent="0.6">
      <c r="U2283"/>
      <c r="V2283"/>
      <c r="W2283"/>
      <c r="X2283"/>
    </row>
    <row r="2284" spans="21:24" ht="18" x14ac:dyDescent="0.6">
      <c r="U2284"/>
      <c r="V2284"/>
      <c r="W2284"/>
      <c r="X2284"/>
    </row>
    <row r="2285" spans="21:24" ht="18" x14ac:dyDescent="0.6">
      <c r="U2285"/>
      <c r="V2285"/>
      <c r="W2285"/>
      <c r="X2285"/>
    </row>
    <row r="2286" spans="21:24" ht="18" x14ac:dyDescent="0.6">
      <c r="U2286"/>
      <c r="V2286"/>
      <c r="W2286"/>
      <c r="X2286"/>
    </row>
    <row r="2287" spans="21:24" ht="18" x14ac:dyDescent="0.6">
      <c r="U2287"/>
      <c r="V2287"/>
      <c r="W2287"/>
      <c r="X2287"/>
    </row>
    <row r="2288" spans="21:24" ht="18" x14ac:dyDescent="0.6">
      <c r="U2288"/>
      <c r="V2288"/>
      <c r="W2288"/>
      <c r="X2288"/>
    </row>
    <row r="2289" spans="21:24" ht="18" x14ac:dyDescent="0.6">
      <c r="U2289"/>
      <c r="V2289"/>
      <c r="W2289"/>
      <c r="X2289"/>
    </row>
    <row r="2290" spans="21:24" ht="18" x14ac:dyDescent="0.6">
      <c r="U2290"/>
      <c r="V2290"/>
      <c r="W2290"/>
      <c r="X2290"/>
    </row>
    <row r="2291" spans="21:24" ht="18" x14ac:dyDescent="0.6">
      <c r="U2291"/>
      <c r="V2291"/>
      <c r="W2291"/>
      <c r="X2291"/>
    </row>
    <row r="2292" spans="21:24" ht="18" x14ac:dyDescent="0.6">
      <c r="U2292"/>
      <c r="V2292"/>
      <c r="W2292"/>
      <c r="X2292"/>
    </row>
    <row r="2293" spans="21:24" ht="18" x14ac:dyDescent="0.6">
      <c r="U2293"/>
      <c r="V2293"/>
      <c r="W2293"/>
      <c r="X2293"/>
    </row>
    <row r="2294" spans="21:24" ht="18" x14ac:dyDescent="0.6">
      <c r="U2294"/>
      <c r="V2294"/>
      <c r="W2294"/>
      <c r="X2294"/>
    </row>
    <row r="2295" spans="21:24" ht="18" x14ac:dyDescent="0.6">
      <c r="U2295"/>
      <c r="V2295"/>
      <c r="W2295"/>
      <c r="X2295"/>
    </row>
    <row r="2296" spans="21:24" ht="18" x14ac:dyDescent="0.6">
      <c r="U2296"/>
      <c r="V2296"/>
      <c r="W2296"/>
      <c r="X2296"/>
    </row>
    <row r="2297" spans="21:24" ht="18" x14ac:dyDescent="0.6">
      <c r="U2297"/>
      <c r="V2297"/>
      <c r="W2297"/>
      <c r="X2297"/>
    </row>
    <row r="2298" spans="21:24" ht="18" x14ac:dyDescent="0.6">
      <c r="U2298"/>
      <c r="V2298"/>
      <c r="W2298"/>
      <c r="X2298"/>
    </row>
    <row r="2299" spans="21:24" ht="18" x14ac:dyDescent="0.6">
      <c r="U2299"/>
      <c r="V2299"/>
      <c r="W2299"/>
      <c r="X2299"/>
    </row>
    <row r="2300" spans="21:24" ht="18" x14ac:dyDescent="0.6">
      <c r="U2300"/>
      <c r="V2300"/>
      <c r="W2300"/>
      <c r="X2300"/>
    </row>
    <row r="2301" spans="21:24" ht="18" x14ac:dyDescent="0.6">
      <c r="U2301"/>
      <c r="V2301"/>
      <c r="W2301"/>
      <c r="X2301"/>
    </row>
    <row r="2302" spans="21:24" ht="18" x14ac:dyDescent="0.6">
      <c r="U2302"/>
      <c r="V2302"/>
      <c r="W2302"/>
      <c r="X2302"/>
    </row>
    <row r="2303" spans="21:24" ht="18" x14ac:dyDescent="0.6">
      <c r="U2303"/>
      <c r="V2303"/>
      <c r="W2303"/>
      <c r="X2303"/>
    </row>
    <row r="2304" spans="21:24" ht="18" x14ac:dyDescent="0.6">
      <c r="U2304"/>
      <c r="V2304"/>
      <c r="W2304"/>
      <c r="X2304"/>
    </row>
    <row r="2305" spans="21:24" ht="18" x14ac:dyDescent="0.6">
      <c r="U2305"/>
      <c r="V2305"/>
      <c r="W2305"/>
      <c r="X2305"/>
    </row>
    <row r="2306" spans="21:24" ht="18" x14ac:dyDescent="0.6">
      <c r="U2306"/>
      <c r="V2306"/>
      <c r="W2306"/>
      <c r="X2306"/>
    </row>
    <row r="2307" spans="21:24" ht="18" x14ac:dyDescent="0.6">
      <c r="U2307"/>
      <c r="V2307"/>
      <c r="W2307"/>
      <c r="X2307"/>
    </row>
    <row r="2308" spans="21:24" ht="18" x14ac:dyDescent="0.6">
      <c r="U2308"/>
      <c r="V2308"/>
      <c r="W2308"/>
      <c r="X2308"/>
    </row>
    <row r="2309" spans="21:24" ht="18" x14ac:dyDescent="0.6">
      <c r="U2309"/>
      <c r="V2309"/>
      <c r="W2309"/>
      <c r="X2309"/>
    </row>
    <row r="2310" spans="21:24" ht="18" x14ac:dyDescent="0.6">
      <c r="U2310"/>
      <c r="V2310"/>
      <c r="W2310"/>
      <c r="X2310"/>
    </row>
    <row r="2311" spans="21:24" ht="18" x14ac:dyDescent="0.6">
      <c r="U2311"/>
      <c r="V2311"/>
      <c r="W2311"/>
      <c r="X2311"/>
    </row>
    <row r="2312" spans="21:24" ht="18" x14ac:dyDescent="0.6">
      <c r="U2312"/>
      <c r="V2312"/>
      <c r="W2312"/>
      <c r="X2312"/>
    </row>
    <row r="2313" spans="21:24" ht="18" x14ac:dyDescent="0.6">
      <c r="U2313"/>
      <c r="V2313"/>
      <c r="W2313"/>
      <c r="X2313"/>
    </row>
    <row r="2314" spans="21:24" ht="18" x14ac:dyDescent="0.6">
      <c r="U2314"/>
      <c r="V2314"/>
      <c r="W2314"/>
      <c r="X2314"/>
    </row>
    <row r="2315" spans="21:24" ht="18" x14ac:dyDescent="0.6">
      <c r="U2315"/>
      <c r="V2315"/>
      <c r="W2315"/>
      <c r="X2315"/>
    </row>
    <row r="2316" spans="21:24" ht="18" x14ac:dyDescent="0.6">
      <c r="U2316"/>
      <c r="V2316"/>
      <c r="W2316"/>
      <c r="X2316"/>
    </row>
    <row r="2317" spans="21:24" ht="18" x14ac:dyDescent="0.6">
      <c r="U2317"/>
      <c r="V2317"/>
      <c r="W2317"/>
      <c r="X2317"/>
    </row>
    <row r="2318" spans="21:24" ht="18" x14ac:dyDescent="0.6">
      <c r="U2318"/>
      <c r="V2318"/>
      <c r="W2318"/>
      <c r="X2318"/>
    </row>
    <row r="2319" spans="21:24" ht="18" x14ac:dyDescent="0.6">
      <c r="U2319"/>
      <c r="V2319"/>
      <c r="W2319"/>
      <c r="X2319"/>
    </row>
    <row r="2320" spans="21:24" ht="18" x14ac:dyDescent="0.6">
      <c r="U2320"/>
      <c r="V2320"/>
      <c r="W2320"/>
      <c r="X2320"/>
    </row>
    <row r="2321" spans="21:24" ht="18" x14ac:dyDescent="0.6">
      <c r="U2321"/>
      <c r="V2321"/>
      <c r="W2321"/>
      <c r="X2321"/>
    </row>
    <row r="2322" spans="21:24" ht="18" x14ac:dyDescent="0.6">
      <c r="U2322"/>
      <c r="V2322"/>
      <c r="W2322"/>
      <c r="X2322"/>
    </row>
    <row r="2323" spans="21:24" ht="18" x14ac:dyDescent="0.6">
      <c r="U2323"/>
      <c r="V2323"/>
      <c r="W2323"/>
      <c r="X2323"/>
    </row>
    <row r="2324" spans="21:24" ht="18" x14ac:dyDescent="0.6">
      <c r="U2324"/>
      <c r="V2324"/>
      <c r="W2324"/>
      <c r="X2324"/>
    </row>
    <row r="2325" spans="21:24" ht="18" x14ac:dyDescent="0.6">
      <c r="U2325"/>
      <c r="V2325"/>
      <c r="W2325"/>
      <c r="X2325"/>
    </row>
    <row r="2326" spans="21:24" ht="18" x14ac:dyDescent="0.6">
      <c r="U2326"/>
      <c r="V2326"/>
      <c r="W2326"/>
      <c r="X2326"/>
    </row>
    <row r="2327" spans="21:24" ht="18" x14ac:dyDescent="0.6">
      <c r="U2327"/>
      <c r="V2327"/>
      <c r="W2327"/>
      <c r="X2327"/>
    </row>
    <row r="2328" spans="21:24" ht="18" x14ac:dyDescent="0.6">
      <c r="U2328"/>
      <c r="V2328"/>
      <c r="W2328"/>
      <c r="X2328"/>
    </row>
    <row r="2329" spans="21:24" ht="18" x14ac:dyDescent="0.6">
      <c r="U2329"/>
      <c r="V2329"/>
      <c r="W2329"/>
      <c r="X2329"/>
    </row>
    <row r="2330" spans="21:24" ht="18" x14ac:dyDescent="0.6">
      <c r="U2330"/>
      <c r="V2330"/>
      <c r="W2330"/>
      <c r="X2330"/>
    </row>
    <row r="2331" spans="21:24" ht="18" x14ac:dyDescent="0.6">
      <c r="U2331"/>
      <c r="V2331"/>
      <c r="W2331"/>
      <c r="X2331"/>
    </row>
    <row r="2332" spans="21:24" ht="18" x14ac:dyDescent="0.6">
      <c r="U2332"/>
      <c r="V2332"/>
      <c r="W2332"/>
      <c r="X2332"/>
    </row>
    <row r="2333" spans="21:24" ht="18" x14ac:dyDescent="0.6">
      <c r="U2333"/>
      <c r="V2333"/>
      <c r="W2333"/>
      <c r="X2333"/>
    </row>
    <row r="2334" spans="21:24" ht="18" x14ac:dyDescent="0.6">
      <c r="U2334"/>
      <c r="V2334"/>
      <c r="W2334"/>
      <c r="X2334"/>
    </row>
    <row r="2335" spans="21:24" ht="18" x14ac:dyDescent="0.6">
      <c r="U2335"/>
      <c r="V2335"/>
      <c r="W2335"/>
      <c r="X2335"/>
    </row>
    <row r="2336" spans="21:24" ht="18" x14ac:dyDescent="0.6">
      <c r="U2336"/>
      <c r="V2336"/>
      <c r="W2336"/>
      <c r="X2336"/>
    </row>
    <row r="2337" spans="21:24" ht="18" x14ac:dyDescent="0.6">
      <c r="U2337"/>
      <c r="V2337"/>
      <c r="W2337"/>
      <c r="X2337"/>
    </row>
    <row r="2338" spans="21:24" ht="18" x14ac:dyDescent="0.6">
      <c r="U2338"/>
      <c r="V2338"/>
      <c r="W2338"/>
      <c r="X2338"/>
    </row>
    <row r="2339" spans="21:24" ht="18" x14ac:dyDescent="0.6">
      <c r="U2339"/>
      <c r="V2339"/>
      <c r="W2339"/>
      <c r="X2339"/>
    </row>
    <row r="2340" spans="21:24" ht="18" x14ac:dyDescent="0.6">
      <c r="U2340"/>
      <c r="V2340"/>
      <c r="W2340"/>
      <c r="X2340"/>
    </row>
    <row r="2341" spans="21:24" ht="18" x14ac:dyDescent="0.6">
      <c r="U2341"/>
      <c r="V2341"/>
      <c r="W2341"/>
      <c r="X2341"/>
    </row>
    <row r="2342" spans="21:24" ht="18" x14ac:dyDescent="0.6">
      <c r="U2342"/>
      <c r="V2342"/>
      <c r="W2342"/>
      <c r="X2342"/>
    </row>
    <row r="2343" spans="21:24" ht="18" x14ac:dyDescent="0.6">
      <c r="U2343"/>
      <c r="V2343"/>
      <c r="W2343"/>
      <c r="X2343"/>
    </row>
    <row r="2344" spans="21:24" ht="18" x14ac:dyDescent="0.6">
      <c r="U2344"/>
      <c r="V2344"/>
      <c r="W2344"/>
      <c r="X2344"/>
    </row>
    <row r="2345" spans="21:24" ht="18" x14ac:dyDescent="0.6">
      <c r="U2345"/>
      <c r="V2345"/>
      <c r="W2345"/>
      <c r="X2345"/>
    </row>
    <row r="2346" spans="21:24" ht="18" x14ac:dyDescent="0.6">
      <c r="U2346"/>
      <c r="V2346"/>
      <c r="W2346"/>
      <c r="X2346"/>
    </row>
    <row r="2347" spans="21:24" ht="18" x14ac:dyDescent="0.6">
      <c r="U2347"/>
      <c r="V2347"/>
      <c r="W2347"/>
      <c r="X2347"/>
    </row>
    <row r="2348" spans="21:24" ht="18" x14ac:dyDescent="0.6">
      <c r="U2348"/>
      <c r="V2348"/>
      <c r="W2348"/>
      <c r="X2348"/>
    </row>
    <row r="2349" spans="21:24" ht="18" x14ac:dyDescent="0.6">
      <c r="U2349"/>
      <c r="V2349"/>
      <c r="W2349"/>
      <c r="X2349"/>
    </row>
    <row r="2350" spans="21:24" ht="18" x14ac:dyDescent="0.6">
      <c r="U2350"/>
      <c r="V2350"/>
      <c r="W2350"/>
      <c r="X2350"/>
    </row>
    <row r="2351" spans="21:24" ht="18" x14ac:dyDescent="0.6">
      <c r="U2351"/>
      <c r="V2351"/>
      <c r="W2351"/>
      <c r="X2351"/>
    </row>
    <row r="2352" spans="21:24" ht="18" x14ac:dyDescent="0.6">
      <c r="U2352"/>
      <c r="V2352"/>
      <c r="W2352"/>
      <c r="X2352"/>
    </row>
    <row r="2353" spans="21:24" ht="18" x14ac:dyDescent="0.6">
      <c r="U2353"/>
      <c r="V2353"/>
      <c r="W2353"/>
      <c r="X2353"/>
    </row>
    <row r="2354" spans="21:24" ht="18" x14ac:dyDescent="0.6">
      <c r="U2354"/>
      <c r="V2354"/>
      <c r="W2354"/>
      <c r="X2354"/>
    </row>
    <row r="2355" spans="21:24" ht="18" x14ac:dyDescent="0.6">
      <c r="U2355"/>
      <c r="V2355"/>
      <c r="W2355"/>
      <c r="X2355"/>
    </row>
    <row r="2356" spans="21:24" ht="18" x14ac:dyDescent="0.6">
      <c r="U2356"/>
      <c r="V2356"/>
      <c r="W2356"/>
      <c r="X2356"/>
    </row>
    <row r="2357" spans="21:24" ht="18" x14ac:dyDescent="0.6">
      <c r="U2357"/>
      <c r="V2357"/>
      <c r="W2357"/>
      <c r="X2357"/>
    </row>
    <row r="2358" spans="21:24" ht="18" x14ac:dyDescent="0.6">
      <c r="U2358"/>
      <c r="V2358"/>
      <c r="W2358"/>
      <c r="X2358"/>
    </row>
    <row r="2359" spans="21:24" ht="18" x14ac:dyDescent="0.6">
      <c r="U2359"/>
      <c r="V2359"/>
      <c r="W2359"/>
      <c r="X2359"/>
    </row>
    <row r="2360" spans="21:24" ht="18" x14ac:dyDescent="0.6">
      <c r="U2360"/>
      <c r="V2360"/>
      <c r="W2360"/>
      <c r="X2360"/>
    </row>
    <row r="2361" spans="21:24" ht="18" x14ac:dyDescent="0.6">
      <c r="U2361"/>
      <c r="V2361"/>
      <c r="W2361"/>
      <c r="X2361"/>
    </row>
    <row r="2362" spans="21:24" ht="18" x14ac:dyDescent="0.6">
      <c r="U2362"/>
      <c r="V2362"/>
      <c r="W2362"/>
      <c r="X2362"/>
    </row>
    <row r="2363" spans="21:24" ht="18" x14ac:dyDescent="0.6">
      <c r="U2363"/>
      <c r="V2363"/>
      <c r="W2363"/>
      <c r="X2363"/>
    </row>
    <row r="2364" spans="21:24" ht="18" x14ac:dyDescent="0.6">
      <c r="U2364"/>
      <c r="V2364"/>
      <c r="W2364"/>
      <c r="X2364"/>
    </row>
    <row r="2365" spans="21:24" ht="18" x14ac:dyDescent="0.6">
      <c r="U2365"/>
      <c r="V2365"/>
      <c r="W2365"/>
      <c r="X2365"/>
    </row>
    <row r="2366" spans="21:24" ht="18" x14ac:dyDescent="0.6">
      <c r="U2366"/>
      <c r="V2366"/>
      <c r="W2366"/>
      <c r="X2366"/>
    </row>
    <row r="2367" spans="21:24" ht="18" x14ac:dyDescent="0.6">
      <c r="U2367"/>
      <c r="V2367"/>
      <c r="W2367"/>
      <c r="X2367"/>
    </row>
    <row r="2368" spans="21:24" ht="18" x14ac:dyDescent="0.6">
      <c r="U2368"/>
      <c r="V2368"/>
      <c r="W2368"/>
      <c r="X2368"/>
    </row>
    <row r="2369" spans="21:24" ht="18" x14ac:dyDescent="0.6">
      <c r="U2369"/>
      <c r="V2369"/>
      <c r="W2369"/>
      <c r="X2369"/>
    </row>
    <row r="2370" spans="21:24" ht="18" x14ac:dyDescent="0.6">
      <c r="U2370"/>
      <c r="V2370"/>
      <c r="W2370"/>
      <c r="X2370"/>
    </row>
    <row r="2371" spans="21:24" ht="18" x14ac:dyDescent="0.6">
      <c r="U2371"/>
      <c r="V2371"/>
      <c r="W2371"/>
      <c r="X2371"/>
    </row>
    <row r="2372" spans="21:24" ht="18" x14ac:dyDescent="0.6">
      <c r="U2372"/>
      <c r="V2372"/>
      <c r="W2372"/>
      <c r="X2372"/>
    </row>
    <row r="2373" spans="21:24" ht="18" x14ac:dyDescent="0.6">
      <c r="U2373"/>
      <c r="V2373"/>
      <c r="W2373"/>
      <c r="X2373"/>
    </row>
    <row r="2374" spans="21:24" ht="18" x14ac:dyDescent="0.6">
      <c r="U2374"/>
      <c r="V2374"/>
      <c r="W2374"/>
      <c r="X2374"/>
    </row>
    <row r="2375" spans="21:24" ht="18" x14ac:dyDescent="0.6">
      <c r="U2375"/>
      <c r="V2375"/>
      <c r="W2375"/>
      <c r="X2375"/>
    </row>
    <row r="2376" spans="21:24" ht="18" x14ac:dyDescent="0.6">
      <c r="U2376"/>
      <c r="V2376"/>
      <c r="W2376"/>
      <c r="X2376"/>
    </row>
    <row r="2377" spans="21:24" ht="18" x14ac:dyDescent="0.6">
      <c r="U2377"/>
      <c r="V2377"/>
      <c r="W2377"/>
      <c r="X2377"/>
    </row>
    <row r="2378" spans="21:24" ht="18" x14ac:dyDescent="0.6">
      <c r="U2378"/>
      <c r="V2378"/>
      <c r="W2378"/>
      <c r="X2378"/>
    </row>
    <row r="2379" spans="21:24" ht="18" x14ac:dyDescent="0.6">
      <c r="U2379"/>
      <c r="V2379"/>
      <c r="W2379"/>
      <c r="X2379"/>
    </row>
    <row r="2380" spans="21:24" ht="18" x14ac:dyDescent="0.6">
      <c r="U2380"/>
      <c r="V2380"/>
      <c r="W2380"/>
      <c r="X2380"/>
    </row>
    <row r="2381" spans="21:24" ht="18" x14ac:dyDescent="0.6">
      <c r="U2381"/>
      <c r="V2381"/>
      <c r="W2381"/>
      <c r="X2381"/>
    </row>
    <row r="2382" spans="21:24" ht="18" x14ac:dyDescent="0.6">
      <c r="U2382"/>
      <c r="V2382"/>
      <c r="W2382"/>
      <c r="X2382"/>
    </row>
    <row r="2383" spans="21:24" ht="18" x14ac:dyDescent="0.6">
      <c r="U2383"/>
      <c r="V2383"/>
      <c r="W2383"/>
      <c r="X2383"/>
    </row>
    <row r="2384" spans="21:24" ht="18" x14ac:dyDescent="0.6">
      <c r="U2384"/>
      <c r="V2384"/>
      <c r="W2384"/>
      <c r="X2384"/>
    </row>
    <row r="2385" spans="21:24" ht="18" x14ac:dyDescent="0.6">
      <c r="U2385"/>
      <c r="V2385"/>
      <c r="W2385"/>
      <c r="X2385"/>
    </row>
    <row r="2386" spans="21:24" ht="18" x14ac:dyDescent="0.6">
      <c r="U2386"/>
      <c r="V2386"/>
      <c r="W2386"/>
      <c r="X2386"/>
    </row>
    <row r="2387" spans="21:24" ht="18" x14ac:dyDescent="0.6">
      <c r="U2387"/>
      <c r="V2387"/>
      <c r="W2387"/>
      <c r="X2387"/>
    </row>
    <row r="2388" spans="21:24" ht="18" x14ac:dyDescent="0.6">
      <c r="U2388"/>
      <c r="V2388"/>
      <c r="W2388"/>
      <c r="X2388"/>
    </row>
    <row r="2389" spans="21:24" ht="18" x14ac:dyDescent="0.6">
      <c r="U2389"/>
      <c r="V2389"/>
      <c r="W2389"/>
      <c r="X2389"/>
    </row>
    <row r="2390" spans="21:24" ht="18" x14ac:dyDescent="0.6">
      <c r="U2390"/>
      <c r="V2390"/>
      <c r="W2390"/>
      <c r="X2390"/>
    </row>
    <row r="2391" spans="21:24" ht="18" x14ac:dyDescent="0.6">
      <c r="U2391"/>
      <c r="V2391"/>
      <c r="W2391"/>
      <c r="X2391"/>
    </row>
    <row r="2392" spans="21:24" ht="18" x14ac:dyDescent="0.6">
      <c r="U2392"/>
      <c r="V2392"/>
      <c r="W2392"/>
      <c r="X2392"/>
    </row>
    <row r="2393" spans="21:24" ht="18" x14ac:dyDescent="0.6">
      <c r="U2393"/>
      <c r="V2393"/>
      <c r="W2393"/>
      <c r="X2393"/>
    </row>
    <row r="2394" spans="21:24" ht="18" x14ac:dyDescent="0.6">
      <c r="U2394"/>
      <c r="V2394"/>
      <c r="W2394"/>
      <c r="X2394"/>
    </row>
    <row r="2395" spans="21:24" ht="18" x14ac:dyDescent="0.6">
      <c r="U2395"/>
      <c r="V2395"/>
      <c r="W2395"/>
      <c r="X2395"/>
    </row>
    <row r="2396" spans="21:24" ht="18" x14ac:dyDescent="0.6">
      <c r="U2396"/>
      <c r="V2396"/>
      <c r="W2396"/>
      <c r="X2396"/>
    </row>
    <row r="2397" spans="21:24" ht="18" x14ac:dyDescent="0.6">
      <c r="U2397"/>
      <c r="V2397"/>
      <c r="W2397"/>
      <c r="X2397"/>
    </row>
    <row r="2398" spans="21:24" ht="18" x14ac:dyDescent="0.6">
      <c r="U2398"/>
      <c r="V2398"/>
      <c r="W2398"/>
      <c r="X2398"/>
    </row>
    <row r="2399" spans="21:24" ht="18" x14ac:dyDescent="0.6">
      <c r="U2399"/>
      <c r="V2399"/>
      <c r="W2399"/>
      <c r="X2399"/>
    </row>
    <row r="2400" spans="21:24" ht="18" x14ac:dyDescent="0.6">
      <c r="U2400"/>
      <c r="V2400"/>
      <c r="W2400"/>
      <c r="X2400"/>
    </row>
    <row r="2401" spans="21:24" ht="18" x14ac:dyDescent="0.6">
      <c r="U2401"/>
      <c r="V2401"/>
      <c r="W2401"/>
      <c r="X2401"/>
    </row>
    <row r="2402" spans="21:24" ht="18" x14ac:dyDescent="0.6">
      <c r="U2402"/>
      <c r="V2402"/>
      <c r="W2402"/>
      <c r="X2402"/>
    </row>
    <row r="2403" spans="21:24" ht="18" x14ac:dyDescent="0.6">
      <c r="U2403"/>
      <c r="V2403"/>
      <c r="W2403"/>
      <c r="X2403"/>
    </row>
    <row r="2404" spans="21:24" ht="18" x14ac:dyDescent="0.6">
      <c r="U2404"/>
      <c r="V2404"/>
      <c r="W2404"/>
      <c r="X2404"/>
    </row>
    <row r="2405" spans="21:24" ht="18" x14ac:dyDescent="0.6">
      <c r="U2405"/>
      <c r="V2405"/>
      <c r="W2405"/>
      <c r="X2405"/>
    </row>
    <row r="2406" spans="21:24" ht="18" x14ac:dyDescent="0.6">
      <c r="U2406"/>
      <c r="V2406"/>
      <c r="W2406"/>
      <c r="X2406"/>
    </row>
    <row r="2407" spans="21:24" ht="18" x14ac:dyDescent="0.6">
      <c r="U2407"/>
      <c r="V2407"/>
      <c r="W2407"/>
      <c r="X2407"/>
    </row>
    <row r="2408" spans="21:24" ht="18" x14ac:dyDescent="0.6">
      <c r="U2408"/>
      <c r="V2408"/>
      <c r="W2408"/>
      <c r="X2408"/>
    </row>
    <row r="2409" spans="21:24" ht="18" x14ac:dyDescent="0.6">
      <c r="U2409"/>
      <c r="V2409"/>
      <c r="W2409"/>
      <c r="X2409"/>
    </row>
    <row r="2410" spans="21:24" ht="18" x14ac:dyDescent="0.6">
      <c r="U2410"/>
      <c r="V2410"/>
      <c r="W2410"/>
      <c r="X2410"/>
    </row>
    <row r="2411" spans="21:24" ht="18" x14ac:dyDescent="0.6">
      <c r="U2411"/>
      <c r="V2411"/>
      <c r="W2411"/>
      <c r="X2411"/>
    </row>
    <row r="2412" spans="21:24" ht="18" x14ac:dyDescent="0.6">
      <c r="U2412"/>
      <c r="V2412"/>
      <c r="W2412"/>
      <c r="X2412"/>
    </row>
    <row r="2413" spans="21:24" ht="18" x14ac:dyDescent="0.6">
      <c r="U2413"/>
      <c r="V2413"/>
      <c r="W2413"/>
      <c r="X2413"/>
    </row>
    <row r="2414" spans="21:24" ht="18" x14ac:dyDescent="0.6">
      <c r="U2414"/>
      <c r="V2414"/>
      <c r="W2414"/>
      <c r="X2414"/>
    </row>
    <row r="2415" spans="21:24" ht="18" x14ac:dyDescent="0.6">
      <c r="U2415"/>
      <c r="V2415"/>
      <c r="W2415"/>
      <c r="X2415"/>
    </row>
    <row r="2416" spans="21:24" ht="18" x14ac:dyDescent="0.6">
      <c r="U2416"/>
      <c r="V2416"/>
      <c r="W2416"/>
      <c r="X2416"/>
    </row>
    <row r="2417" spans="21:24" ht="18" x14ac:dyDescent="0.6">
      <c r="U2417"/>
      <c r="V2417"/>
      <c r="W2417"/>
      <c r="X2417"/>
    </row>
    <row r="2418" spans="21:24" ht="18" x14ac:dyDescent="0.6">
      <c r="U2418"/>
      <c r="V2418"/>
      <c r="W2418"/>
      <c r="X2418"/>
    </row>
    <row r="2419" spans="21:24" ht="18" x14ac:dyDescent="0.6">
      <c r="U2419"/>
      <c r="V2419"/>
      <c r="W2419"/>
      <c r="X2419"/>
    </row>
    <row r="2420" spans="21:24" ht="18" x14ac:dyDescent="0.6">
      <c r="U2420"/>
      <c r="V2420"/>
      <c r="W2420"/>
      <c r="X2420"/>
    </row>
    <row r="2421" spans="21:24" ht="18" x14ac:dyDescent="0.6">
      <c r="U2421"/>
      <c r="V2421"/>
      <c r="W2421"/>
      <c r="X2421"/>
    </row>
    <row r="2422" spans="21:24" ht="18" x14ac:dyDescent="0.6">
      <c r="U2422"/>
      <c r="V2422"/>
      <c r="W2422"/>
      <c r="X2422"/>
    </row>
    <row r="2423" spans="21:24" ht="18" x14ac:dyDescent="0.6">
      <c r="U2423"/>
      <c r="V2423"/>
      <c r="W2423"/>
      <c r="X2423"/>
    </row>
    <row r="2424" spans="21:24" ht="18" x14ac:dyDescent="0.6">
      <c r="U2424"/>
      <c r="V2424"/>
      <c r="W2424"/>
      <c r="X2424"/>
    </row>
    <row r="2425" spans="21:24" ht="18" x14ac:dyDescent="0.6">
      <c r="U2425"/>
      <c r="V2425"/>
      <c r="W2425"/>
      <c r="X2425"/>
    </row>
    <row r="2426" spans="21:24" ht="18" x14ac:dyDescent="0.6">
      <c r="U2426"/>
      <c r="V2426"/>
      <c r="W2426"/>
      <c r="X2426"/>
    </row>
    <row r="2427" spans="21:24" ht="18" x14ac:dyDescent="0.6">
      <c r="U2427"/>
      <c r="V2427"/>
      <c r="W2427"/>
      <c r="X2427"/>
    </row>
    <row r="2428" spans="21:24" ht="18" x14ac:dyDescent="0.6">
      <c r="U2428"/>
      <c r="V2428"/>
      <c r="W2428"/>
      <c r="X2428"/>
    </row>
    <row r="2429" spans="21:24" ht="18" x14ac:dyDescent="0.6">
      <c r="U2429"/>
      <c r="V2429"/>
      <c r="W2429"/>
      <c r="X2429"/>
    </row>
    <row r="2430" spans="21:24" ht="18" x14ac:dyDescent="0.6">
      <c r="U2430"/>
      <c r="V2430"/>
      <c r="W2430"/>
      <c r="X2430"/>
    </row>
    <row r="2431" spans="21:24" ht="18" x14ac:dyDescent="0.6">
      <c r="U2431"/>
      <c r="V2431"/>
      <c r="W2431"/>
      <c r="X2431"/>
    </row>
    <row r="2432" spans="21:24" ht="18" x14ac:dyDescent="0.6">
      <c r="U2432"/>
      <c r="V2432"/>
      <c r="W2432"/>
      <c r="X2432"/>
    </row>
    <row r="2433" spans="21:24" ht="18" x14ac:dyDescent="0.6">
      <c r="U2433"/>
      <c r="V2433"/>
      <c r="W2433"/>
      <c r="X2433"/>
    </row>
    <row r="2434" spans="21:24" ht="18" x14ac:dyDescent="0.6">
      <c r="U2434"/>
      <c r="V2434"/>
      <c r="W2434"/>
      <c r="X2434"/>
    </row>
    <row r="2435" spans="21:24" ht="18" x14ac:dyDescent="0.6">
      <c r="U2435"/>
      <c r="V2435"/>
      <c r="W2435"/>
      <c r="X2435"/>
    </row>
    <row r="2436" spans="21:24" ht="18" x14ac:dyDescent="0.6">
      <c r="U2436"/>
      <c r="V2436"/>
      <c r="W2436"/>
      <c r="X2436"/>
    </row>
    <row r="2437" spans="21:24" ht="18" x14ac:dyDescent="0.6">
      <c r="U2437"/>
      <c r="V2437"/>
      <c r="W2437"/>
      <c r="X2437"/>
    </row>
    <row r="2438" spans="21:24" ht="18" x14ac:dyDescent="0.6">
      <c r="U2438"/>
      <c r="V2438"/>
      <c r="W2438"/>
      <c r="X2438"/>
    </row>
    <row r="2439" spans="21:24" ht="18" x14ac:dyDescent="0.6">
      <c r="U2439"/>
      <c r="V2439"/>
      <c r="W2439"/>
      <c r="X2439"/>
    </row>
    <row r="2440" spans="21:24" ht="18" x14ac:dyDescent="0.6">
      <c r="U2440"/>
      <c r="V2440"/>
      <c r="W2440"/>
      <c r="X2440"/>
    </row>
    <row r="2441" spans="21:24" ht="18" x14ac:dyDescent="0.6">
      <c r="U2441"/>
      <c r="V2441"/>
      <c r="W2441"/>
      <c r="X2441"/>
    </row>
    <row r="2442" spans="21:24" ht="18" x14ac:dyDescent="0.6">
      <c r="U2442"/>
      <c r="V2442"/>
      <c r="W2442"/>
      <c r="X2442"/>
    </row>
    <row r="2443" spans="21:24" ht="18" x14ac:dyDescent="0.6">
      <c r="U2443"/>
      <c r="V2443"/>
      <c r="W2443"/>
      <c r="X2443"/>
    </row>
    <row r="2444" spans="21:24" ht="18" x14ac:dyDescent="0.6">
      <c r="U2444"/>
      <c r="V2444"/>
      <c r="W2444"/>
      <c r="X2444"/>
    </row>
    <row r="2445" spans="21:24" ht="18" x14ac:dyDescent="0.6">
      <c r="U2445"/>
      <c r="V2445"/>
      <c r="W2445"/>
      <c r="X2445"/>
    </row>
    <row r="2446" spans="21:24" ht="18" x14ac:dyDescent="0.6">
      <c r="U2446"/>
      <c r="V2446"/>
      <c r="W2446"/>
      <c r="X2446"/>
    </row>
    <row r="2447" spans="21:24" ht="18" x14ac:dyDescent="0.6">
      <c r="U2447"/>
      <c r="V2447"/>
      <c r="W2447"/>
      <c r="X2447"/>
    </row>
    <row r="2448" spans="21:24" ht="18" x14ac:dyDescent="0.6">
      <c r="U2448"/>
      <c r="V2448"/>
      <c r="W2448"/>
      <c r="X2448"/>
    </row>
    <row r="2449" spans="21:24" ht="18" x14ac:dyDescent="0.6">
      <c r="U2449"/>
      <c r="V2449"/>
      <c r="W2449"/>
      <c r="X2449"/>
    </row>
    <row r="2450" spans="21:24" ht="18" x14ac:dyDescent="0.6">
      <c r="U2450"/>
      <c r="V2450"/>
      <c r="W2450"/>
      <c r="X2450"/>
    </row>
    <row r="2451" spans="21:24" ht="18" x14ac:dyDescent="0.6">
      <c r="U2451"/>
      <c r="V2451"/>
      <c r="W2451"/>
      <c r="X2451"/>
    </row>
    <row r="2452" spans="21:24" ht="18" x14ac:dyDescent="0.6">
      <c r="U2452"/>
      <c r="V2452"/>
      <c r="W2452"/>
      <c r="X2452"/>
    </row>
    <row r="2453" spans="21:24" ht="18" x14ac:dyDescent="0.6">
      <c r="U2453"/>
      <c r="V2453"/>
      <c r="W2453"/>
      <c r="X2453"/>
    </row>
    <row r="2454" spans="21:24" ht="18" x14ac:dyDescent="0.6">
      <c r="U2454"/>
      <c r="V2454"/>
      <c r="W2454"/>
      <c r="X2454"/>
    </row>
    <row r="2455" spans="21:24" ht="18" x14ac:dyDescent="0.6">
      <c r="U2455"/>
      <c r="V2455"/>
      <c r="W2455"/>
      <c r="X2455"/>
    </row>
    <row r="2456" spans="21:24" ht="18" x14ac:dyDescent="0.6">
      <c r="U2456"/>
      <c r="V2456"/>
      <c r="W2456"/>
      <c r="X2456"/>
    </row>
    <row r="2457" spans="21:24" ht="18" x14ac:dyDescent="0.6">
      <c r="U2457"/>
      <c r="V2457"/>
      <c r="W2457"/>
      <c r="X2457"/>
    </row>
    <row r="2458" spans="21:24" ht="18" x14ac:dyDescent="0.6">
      <c r="U2458"/>
      <c r="V2458"/>
      <c r="W2458"/>
      <c r="X2458"/>
    </row>
    <row r="2459" spans="21:24" ht="18" x14ac:dyDescent="0.6">
      <c r="U2459"/>
      <c r="V2459"/>
      <c r="W2459"/>
      <c r="X2459"/>
    </row>
    <row r="2460" spans="21:24" ht="18" x14ac:dyDescent="0.6">
      <c r="U2460"/>
      <c r="V2460"/>
      <c r="W2460"/>
      <c r="X2460"/>
    </row>
    <row r="2461" spans="21:24" ht="18" x14ac:dyDescent="0.6">
      <c r="U2461"/>
      <c r="V2461"/>
      <c r="W2461"/>
      <c r="X2461"/>
    </row>
    <row r="2462" spans="21:24" ht="18" x14ac:dyDescent="0.6">
      <c r="U2462"/>
      <c r="V2462"/>
      <c r="W2462"/>
      <c r="X2462"/>
    </row>
    <row r="2463" spans="21:24" ht="18" x14ac:dyDescent="0.6">
      <c r="U2463"/>
      <c r="V2463"/>
      <c r="W2463"/>
      <c r="X2463"/>
    </row>
    <row r="2464" spans="21:24" ht="18" x14ac:dyDescent="0.6">
      <c r="U2464"/>
      <c r="V2464"/>
      <c r="W2464"/>
      <c r="X2464"/>
    </row>
    <row r="2465" spans="21:24" ht="18" x14ac:dyDescent="0.6">
      <c r="U2465"/>
      <c r="V2465"/>
      <c r="W2465"/>
      <c r="X2465"/>
    </row>
    <row r="2466" spans="21:24" ht="18" x14ac:dyDescent="0.6">
      <c r="U2466"/>
      <c r="V2466"/>
      <c r="W2466"/>
      <c r="X2466"/>
    </row>
    <row r="2467" spans="21:24" ht="18" x14ac:dyDescent="0.6">
      <c r="U2467"/>
      <c r="V2467"/>
      <c r="W2467"/>
      <c r="X2467"/>
    </row>
    <row r="2468" spans="21:24" ht="18" x14ac:dyDescent="0.6">
      <c r="U2468"/>
      <c r="V2468"/>
      <c r="W2468"/>
      <c r="X2468"/>
    </row>
    <row r="2469" spans="21:24" ht="18" x14ac:dyDescent="0.6">
      <c r="U2469"/>
      <c r="V2469"/>
      <c r="W2469"/>
      <c r="X2469"/>
    </row>
    <row r="2470" spans="21:24" ht="18" x14ac:dyDescent="0.6">
      <c r="U2470"/>
      <c r="V2470"/>
      <c r="W2470"/>
      <c r="X2470"/>
    </row>
    <row r="2471" spans="21:24" ht="18" x14ac:dyDescent="0.6">
      <c r="U2471"/>
      <c r="V2471"/>
      <c r="W2471"/>
      <c r="X2471"/>
    </row>
    <row r="2472" spans="21:24" ht="18" x14ac:dyDescent="0.6">
      <c r="U2472"/>
      <c r="V2472"/>
      <c r="W2472"/>
      <c r="X2472"/>
    </row>
    <row r="2473" spans="21:24" ht="18" x14ac:dyDescent="0.6">
      <c r="U2473"/>
      <c r="V2473"/>
      <c r="W2473"/>
      <c r="X2473"/>
    </row>
    <row r="2474" spans="21:24" ht="18" x14ac:dyDescent="0.6">
      <c r="U2474"/>
      <c r="V2474"/>
      <c r="W2474"/>
      <c r="X2474"/>
    </row>
    <row r="2475" spans="21:24" ht="18" x14ac:dyDescent="0.6">
      <c r="U2475"/>
      <c r="V2475"/>
      <c r="W2475"/>
      <c r="X2475"/>
    </row>
    <row r="2476" spans="21:24" ht="18" x14ac:dyDescent="0.6">
      <c r="U2476"/>
      <c r="V2476"/>
      <c r="W2476"/>
      <c r="X2476"/>
    </row>
    <row r="2477" spans="21:24" ht="18" x14ac:dyDescent="0.6">
      <c r="U2477"/>
      <c r="V2477"/>
      <c r="W2477"/>
      <c r="X2477"/>
    </row>
    <row r="2478" spans="21:24" ht="18" x14ac:dyDescent="0.6">
      <c r="U2478"/>
      <c r="V2478"/>
      <c r="W2478"/>
      <c r="X2478"/>
    </row>
    <row r="2479" spans="21:24" ht="18" x14ac:dyDescent="0.6">
      <c r="U2479"/>
      <c r="V2479"/>
      <c r="W2479"/>
      <c r="X2479"/>
    </row>
    <row r="2480" spans="21:24" ht="18" x14ac:dyDescent="0.6">
      <c r="U2480"/>
      <c r="V2480"/>
      <c r="W2480"/>
      <c r="X2480"/>
    </row>
    <row r="2481" spans="21:24" ht="18" x14ac:dyDescent="0.6">
      <c r="U2481"/>
      <c r="V2481"/>
      <c r="W2481"/>
      <c r="X2481"/>
    </row>
    <row r="2482" spans="21:24" ht="18" x14ac:dyDescent="0.6">
      <c r="U2482"/>
      <c r="V2482"/>
      <c r="W2482"/>
      <c r="X2482"/>
    </row>
    <row r="2483" spans="21:24" ht="18" x14ac:dyDescent="0.6">
      <c r="U2483"/>
      <c r="V2483"/>
      <c r="W2483"/>
      <c r="X2483"/>
    </row>
    <row r="2484" spans="21:24" ht="18" x14ac:dyDescent="0.6">
      <c r="U2484"/>
      <c r="V2484"/>
      <c r="W2484"/>
      <c r="X2484"/>
    </row>
    <row r="2485" spans="21:24" ht="18" x14ac:dyDescent="0.6">
      <c r="U2485"/>
      <c r="V2485"/>
      <c r="W2485"/>
      <c r="X2485"/>
    </row>
    <row r="2486" spans="21:24" ht="18" x14ac:dyDescent="0.6">
      <c r="U2486"/>
      <c r="V2486"/>
      <c r="W2486"/>
      <c r="X2486"/>
    </row>
    <row r="2487" spans="21:24" ht="18" x14ac:dyDescent="0.6">
      <c r="U2487"/>
      <c r="V2487"/>
      <c r="W2487"/>
      <c r="X2487"/>
    </row>
    <row r="2488" spans="21:24" ht="18" x14ac:dyDescent="0.6">
      <c r="U2488"/>
      <c r="V2488"/>
      <c r="W2488"/>
      <c r="X2488"/>
    </row>
    <row r="2489" spans="21:24" ht="18" x14ac:dyDescent="0.6">
      <c r="U2489"/>
      <c r="V2489"/>
      <c r="W2489"/>
      <c r="X2489"/>
    </row>
    <row r="2490" spans="21:24" ht="18" x14ac:dyDescent="0.6">
      <c r="U2490"/>
      <c r="V2490"/>
      <c r="W2490"/>
      <c r="X2490"/>
    </row>
    <row r="2491" spans="21:24" ht="18" x14ac:dyDescent="0.6">
      <c r="U2491"/>
      <c r="V2491"/>
      <c r="W2491"/>
      <c r="X2491"/>
    </row>
    <row r="2492" spans="21:24" ht="18" x14ac:dyDescent="0.6">
      <c r="U2492"/>
      <c r="V2492"/>
      <c r="W2492"/>
      <c r="X2492"/>
    </row>
    <row r="2493" spans="21:24" ht="18" x14ac:dyDescent="0.6">
      <c r="U2493"/>
      <c r="V2493"/>
      <c r="W2493"/>
      <c r="X2493"/>
    </row>
    <row r="2494" spans="21:24" ht="18" x14ac:dyDescent="0.6">
      <c r="U2494"/>
      <c r="V2494"/>
      <c r="W2494"/>
      <c r="X2494"/>
    </row>
    <row r="2495" spans="21:24" ht="18" x14ac:dyDescent="0.6">
      <c r="U2495"/>
      <c r="V2495"/>
      <c r="W2495"/>
      <c r="X2495"/>
    </row>
    <row r="2496" spans="21:24" ht="18" x14ac:dyDescent="0.6">
      <c r="U2496"/>
      <c r="V2496"/>
      <c r="W2496"/>
      <c r="X2496"/>
    </row>
    <row r="2497" spans="21:24" ht="18" x14ac:dyDescent="0.6">
      <c r="U2497"/>
      <c r="V2497"/>
      <c r="W2497"/>
      <c r="X2497"/>
    </row>
    <row r="2498" spans="21:24" ht="18" x14ac:dyDescent="0.6">
      <c r="U2498"/>
      <c r="V2498"/>
      <c r="W2498"/>
      <c r="X2498"/>
    </row>
    <row r="2499" spans="21:24" ht="18" x14ac:dyDescent="0.6">
      <c r="U2499"/>
      <c r="V2499"/>
      <c r="W2499"/>
      <c r="X2499"/>
    </row>
    <row r="2500" spans="21:24" ht="18" x14ac:dyDescent="0.6">
      <c r="U2500"/>
      <c r="V2500"/>
      <c r="W2500"/>
      <c r="X2500"/>
    </row>
    <row r="2501" spans="21:24" ht="18" x14ac:dyDescent="0.6">
      <c r="U2501"/>
      <c r="V2501"/>
      <c r="W2501"/>
      <c r="X2501"/>
    </row>
    <row r="2502" spans="21:24" ht="18" x14ac:dyDescent="0.6">
      <c r="U2502"/>
      <c r="V2502"/>
      <c r="W2502"/>
      <c r="X2502"/>
    </row>
    <row r="2503" spans="21:24" ht="18" x14ac:dyDescent="0.6">
      <c r="U2503"/>
      <c r="V2503"/>
      <c r="W2503"/>
      <c r="X2503"/>
    </row>
    <row r="2504" spans="21:24" ht="18" x14ac:dyDescent="0.6">
      <c r="U2504"/>
      <c r="V2504"/>
      <c r="W2504"/>
      <c r="X2504"/>
    </row>
    <row r="2505" spans="21:24" ht="18" x14ac:dyDescent="0.6">
      <c r="U2505"/>
      <c r="V2505"/>
      <c r="W2505"/>
      <c r="X2505"/>
    </row>
    <row r="2506" spans="21:24" ht="18" x14ac:dyDescent="0.6">
      <c r="U2506"/>
      <c r="V2506"/>
      <c r="W2506"/>
      <c r="X2506"/>
    </row>
    <row r="2507" spans="21:24" ht="18" x14ac:dyDescent="0.6">
      <c r="U2507"/>
      <c r="V2507"/>
      <c r="W2507"/>
      <c r="X2507"/>
    </row>
    <row r="2508" spans="21:24" ht="18" x14ac:dyDescent="0.6">
      <c r="U2508"/>
      <c r="V2508"/>
      <c r="W2508"/>
      <c r="X2508"/>
    </row>
    <row r="2509" spans="21:24" ht="18" x14ac:dyDescent="0.6">
      <c r="U2509"/>
      <c r="V2509"/>
      <c r="W2509"/>
      <c r="X2509"/>
    </row>
    <row r="2510" spans="21:24" ht="18" x14ac:dyDescent="0.6">
      <c r="U2510"/>
      <c r="V2510"/>
      <c r="W2510"/>
      <c r="X2510"/>
    </row>
    <row r="2511" spans="21:24" ht="18" x14ac:dyDescent="0.6">
      <c r="U2511"/>
      <c r="V2511"/>
      <c r="W2511"/>
      <c r="X2511"/>
    </row>
    <row r="2512" spans="21:24" ht="18" x14ac:dyDescent="0.6">
      <c r="U2512"/>
      <c r="V2512"/>
      <c r="W2512"/>
      <c r="X2512"/>
    </row>
    <row r="2513" spans="21:24" ht="18" x14ac:dyDescent="0.6">
      <c r="U2513"/>
      <c r="V2513"/>
      <c r="W2513"/>
      <c r="X2513"/>
    </row>
    <row r="2514" spans="21:24" ht="18" x14ac:dyDescent="0.6">
      <c r="U2514"/>
      <c r="V2514"/>
      <c r="W2514"/>
      <c r="X2514"/>
    </row>
    <row r="2515" spans="21:24" ht="18" x14ac:dyDescent="0.6">
      <c r="U2515"/>
      <c r="V2515"/>
      <c r="W2515"/>
      <c r="X2515"/>
    </row>
    <row r="2516" spans="21:24" ht="18" x14ac:dyDescent="0.6">
      <c r="U2516"/>
      <c r="V2516"/>
      <c r="W2516"/>
      <c r="X2516"/>
    </row>
    <row r="2517" spans="21:24" ht="18" x14ac:dyDescent="0.6">
      <c r="U2517"/>
      <c r="V2517"/>
      <c r="W2517"/>
      <c r="X2517"/>
    </row>
    <row r="2518" spans="21:24" ht="18" x14ac:dyDescent="0.6">
      <c r="U2518"/>
      <c r="V2518"/>
      <c r="W2518"/>
      <c r="X2518"/>
    </row>
    <row r="2519" spans="21:24" ht="18" x14ac:dyDescent="0.6">
      <c r="U2519"/>
      <c r="V2519"/>
      <c r="W2519"/>
      <c r="X2519"/>
    </row>
    <row r="2520" spans="21:24" ht="18" x14ac:dyDescent="0.6">
      <c r="U2520"/>
      <c r="V2520"/>
      <c r="W2520"/>
      <c r="X2520"/>
    </row>
    <row r="2521" spans="21:24" ht="18" x14ac:dyDescent="0.6">
      <c r="U2521"/>
      <c r="V2521"/>
      <c r="W2521"/>
      <c r="X2521"/>
    </row>
    <row r="2522" spans="21:24" ht="18" x14ac:dyDescent="0.6">
      <c r="U2522"/>
      <c r="V2522"/>
      <c r="W2522"/>
      <c r="X2522"/>
    </row>
    <row r="2523" spans="21:24" ht="18" x14ac:dyDescent="0.6">
      <c r="U2523"/>
      <c r="V2523"/>
      <c r="W2523"/>
      <c r="X2523"/>
    </row>
    <row r="2524" spans="21:24" ht="18" x14ac:dyDescent="0.6">
      <c r="U2524"/>
      <c r="V2524"/>
      <c r="W2524"/>
      <c r="X2524"/>
    </row>
    <row r="2525" spans="21:24" ht="18" x14ac:dyDescent="0.6">
      <c r="U2525"/>
      <c r="V2525"/>
      <c r="W2525"/>
      <c r="X2525"/>
    </row>
    <row r="2526" spans="21:24" ht="18" x14ac:dyDescent="0.6">
      <c r="U2526"/>
      <c r="V2526"/>
      <c r="W2526"/>
      <c r="X2526"/>
    </row>
    <row r="2527" spans="21:24" ht="18" x14ac:dyDescent="0.6">
      <c r="U2527"/>
      <c r="V2527"/>
      <c r="W2527"/>
      <c r="X2527"/>
    </row>
    <row r="2528" spans="21:24" ht="18" x14ac:dyDescent="0.6">
      <c r="U2528"/>
      <c r="V2528"/>
      <c r="W2528"/>
      <c r="X2528"/>
    </row>
    <row r="2529" spans="21:24" ht="18" x14ac:dyDescent="0.6">
      <c r="U2529"/>
      <c r="V2529"/>
      <c r="W2529"/>
      <c r="X2529"/>
    </row>
    <row r="2530" spans="21:24" ht="18" x14ac:dyDescent="0.6">
      <c r="U2530"/>
      <c r="V2530"/>
      <c r="W2530"/>
      <c r="X2530"/>
    </row>
    <row r="2531" spans="21:24" ht="18" x14ac:dyDescent="0.6">
      <c r="U2531"/>
      <c r="V2531"/>
      <c r="W2531"/>
      <c r="X2531"/>
    </row>
    <row r="2532" spans="21:24" ht="18" x14ac:dyDescent="0.6">
      <c r="U2532"/>
      <c r="V2532"/>
      <c r="W2532"/>
      <c r="X2532"/>
    </row>
    <row r="2533" spans="21:24" ht="18" x14ac:dyDescent="0.6">
      <c r="U2533"/>
      <c r="V2533"/>
      <c r="W2533"/>
      <c r="X2533"/>
    </row>
    <row r="2534" spans="21:24" ht="18" x14ac:dyDescent="0.6">
      <c r="U2534"/>
      <c r="V2534"/>
      <c r="W2534"/>
      <c r="X2534"/>
    </row>
    <row r="2535" spans="21:24" ht="18" x14ac:dyDescent="0.6">
      <c r="U2535"/>
      <c r="V2535"/>
      <c r="W2535"/>
      <c r="X2535"/>
    </row>
    <row r="2536" spans="21:24" ht="18" x14ac:dyDescent="0.6">
      <c r="U2536"/>
      <c r="V2536"/>
      <c r="W2536"/>
      <c r="X2536"/>
    </row>
    <row r="2537" spans="21:24" ht="18" x14ac:dyDescent="0.6">
      <c r="U2537"/>
      <c r="V2537"/>
      <c r="W2537"/>
      <c r="X2537"/>
    </row>
    <row r="2538" spans="21:24" ht="18" x14ac:dyDescent="0.6">
      <c r="U2538"/>
      <c r="V2538"/>
      <c r="W2538"/>
      <c r="X2538"/>
    </row>
    <row r="2539" spans="21:24" ht="18" x14ac:dyDescent="0.6">
      <c r="U2539"/>
      <c r="V2539"/>
      <c r="W2539"/>
      <c r="X2539"/>
    </row>
    <row r="2540" spans="21:24" ht="18" x14ac:dyDescent="0.6">
      <c r="U2540"/>
      <c r="V2540"/>
      <c r="W2540"/>
      <c r="X2540"/>
    </row>
    <row r="2541" spans="21:24" ht="18" x14ac:dyDescent="0.6">
      <c r="U2541"/>
      <c r="V2541"/>
      <c r="W2541"/>
      <c r="X2541"/>
    </row>
    <row r="2542" spans="21:24" ht="18" x14ac:dyDescent="0.6">
      <c r="U2542"/>
      <c r="V2542"/>
      <c r="W2542"/>
      <c r="X2542"/>
    </row>
    <row r="2543" spans="21:24" ht="18" x14ac:dyDescent="0.6">
      <c r="U2543"/>
      <c r="V2543"/>
      <c r="W2543"/>
      <c r="X2543"/>
    </row>
    <row r="2544" spans="21:24" ht="18" x14ac:dyDescent="0.6">
      <c r="U2544"/>
      <c r="V2544"/>
      <c r="W2544"/>
      <c r="X2544"/>
    </row>
    <row r="2545" spans="21:24" ht="18" x14ac:dyDescent="0.6">
      <c r="U2545"/>
      <c r="V2545"/>
      <c r="W2545"/>
      <c r="X2545"/>
    </row>
    <row r="2546" spans="21:24" ht="18" x14ac:dyDescent="0.6">
      <c r="U2546"/>
      <c r="V2546"/>
      <c r="W2546"/>
      <c r="X2546"/>
    </row>
    <row r="2547" spans="21:24" ht="18" x14ac:dyDescent="0.6">
      <c r="U2547"/>
      <c r="V2547"/>
      <c r="W2547"/>
      <c r="X2547"/>
    </row>
    <row r="2548" spans="21:24" ht="18" x14ac:dyDescent="0.6">
      <c r="U2548"/>
      <c r="V2548"/>
      <c r="W2548"/>
      <c r="X2548"/>
    </row>
    <row r="2549" spans="21:24" ht="18" x14ac:dyDescent="0.6">
      <c r="U2549"/>
      <c r="V2549"/>
      <c r="W2549"/>
      <c r="X2549"/>
    </row>
    <row r="2550" spans="21:24" ht="18" x14ac:dyDescent="0.6">
      <c r="U2550"/>
      <c r="V2550"/>
      <c r="W2550"/>
      <c r="X2550"/>
    </row>
    <row r="2551" spans="21:24" ht="18" x14ac:dyDescent="0.6">
      <c r="U2551"/>
      <c r="V2551"/>
      <c r="W2551"/>
      <c r="X2551"/>
    </row>
    <row r="2552" spans="21:24" ht="18" x14ac:dyDescent="0.6">
      <c r="U2552"/>
      <c r="V2552"/>
      <c r="W2552"/>
      <c r="X2552"/>
    </row>
    <row r="2553" spans="21:24" ht="18" x14ac:dyDescent="0.6">
      <c r="U2553"/>
      <c r="V2553"/>
      <c r="W2553"/>
      <c r="X2553"/>
    </row>
    <row r="2554" spans="21:24" ht="18" x14ac:dyDescent="0.6">
      <c r="U2554"/>
      <c r="V2554"/>
      <c r="W2554"/>
      <c r="X2554"/>
    </row>
    <row r="2555" spans="21:24" ht="18" x14ac:dyDescent="0.6">
      <c r="U2555"/>
      <c r="V2555"/>
      <c r="W2555"/>
      <c r="X2555"/>
    </row>
    <row r="2556" spans="21:24" ht="18" x14ac:dyDescent="0.6">
      <c r="U2556"/>
      <c r="V2556"/>
      <c r="W2556"/>
      <c r="X2556"/>
    </row>
    <row r="2557" spans="21:24" ht="18" x14ac:dyDescent="0.6">
      <c r="U2557"/>
      <c r="V2557"/>
      <c r="W2557"/>
      <c r="X2557"/>
    </row>
    <row r="2558" spans="21:24" ht="18" x14ac:dyDescent="0.6">
      <c r="U2558"/>
      <c r="V2558"/>
      <c r="W2558"/>
      <c r="X2558"/>
    </row>
    <row r="2559" spans="21:24" ht="18" x14ac:dyDescent="0.6">
      <c r="U2559"/>
      <c r="V2559"/>
      <c r="W2559"/>
      <c r="X2559"/>
    </row>
    <row r="2560" spans="21:24" ht="18" x14ac:dyDescent="0.6">
      <c r="U2560"/>
      <c r="V2560"/>
      <c r="W2560"/>
      <c r="X2560"/>
    </row>
    <row r="2561" spans="21:24" ht="18" x14ac:dyDescent="0.6">
      <c r="U2561"/>
      <c r="V2561"/>
      <c r="W2561"/>
      <c r="X2561"/>
    </row>
    <row r="2562" spans="21:24" ht="18" x14ac:dyDescent="0.6">
      <c r="U2562"/>
      <c r="V2562"/>
      <c r="W2562"/>
      <c r="X2562"/>
    </row>
    <row r="2563" spans="21:24" ht="18" x14ac:dyDescent="0.6">
      <c r="U2563"/>
      <c r="V2563"/>
      <c r="W2563"/>
      <c r="X2563"/>
    </row>
    <row r="2564" spans="21:24" ht="18" x14ac:dyDescent="0.6">
      <c r="U2564"/>
      <c r="V2564"/>
      <c r="W2564"/>
      <c r="X2564"/>
    </row>
    <row r="2565" spans="21:24" ht="18" x14ac:dyDescent="0.6">
      <c r="U2565"/>
      <c r="V2565"/>
      <c r="W2565"/>
      <c r="X2565"/>
    </row>
    <row r="2566" spans="21:24" ht="18" x14ac:dyDescent="0.6">
      <c r="U2566"/>
      <c r="V2566"/>
      <c r="W2566"/>
      <c r="X2566"/>
    </row>
    <row r="2567" spans="21:24" ht="18" x14ac:dyDescent="0.6">
      <c r="U2567"/>
      <c r="V2567"/>
      <c r="W2567"/>
      <c r="X2567"/>
    </row>
    <row r="2568" spans="21:24" ht="18" x14ac:dyDescent="0.6">
      <c r="U2568"/>
      <c r="V2568"/>
      <c r="W2568"/>
      <c r="X2568"/>
    </row>
    <row r="2569" spans="21:24" ht="18" x14ac:dyDescent="0.6">
      <c r="U2569"/>
      <c r="V2569"/>
      <c r="W2569"/>
      <c r="X2569"/>
    </row>
    <row r="2570" spans="21:24" ht="18" x14ac:dyDescent="0.6">
      <c r="U2570"/>
      <c r="V2570"/>
      <c r="W2570"/>
      <c r="X2570"/>
    </row>
    <row r="2571" spans="21:24" ht="18" x14ac:dyDescent="0.6">
      <c r="U2571"/>
      <c r="V2571"/>
      <c r="W2571"/>
      <c r="X2571"/>
    </row>
    <row r="2572" spans="21:24" ht="18" x14ac:dyDescent="0.6">
      <c r="U2572"/>
      <c r="V2572"/>
      <c r="W2572"/>
      <c r="X2572"/>
    </row>
    <row r="2573" spans="21:24" ht="18" x14ac:dyDescent="0.6">
      <c r="U2573"/>
      <c r="V2573"/>
      <c r="W2573"/>
      <c r="X2573"/>
    </row>
    <row r="2574" spans="21:24" ht="18" x14ac:dyDescent="0.6">
      <c r="U2574"/>
      <c r="V2574"/>
      <c r="W2574"/>
      <c r="X2574"/>
    </row>
    <row r="2575" spans="21:24" ht="18" x14ac:dyDescent="0.6">
      <c r="U2575"/>
      <c r="V2575"/>
      <c r="W2575"/>
      <c r="X2575"/>
    </row>
    <row r="2576" spans="21:24" ht="18" x14ac:dyDescent="0.6">
      <c r="U2576"/>
      <c r="V2576"/>
      <c r="W2576"/>
      <c r="X2576"/>
    </row>
    <row r="2577" spans="21:24" ht="18" x14ac:dyDescent="0.6">
      <c r="U2577"/>
      <c r="V2577"/>
      <c r="W2577"/>
      <c r="X2577"/>
    </row>
    <row r="2578" spans="21:24" ht="18" x14ac:dyDescent="0.6">
      <c r="U2578"/>
      <c r="V2578"/>
      <c r="W2578"/>
      <c r="X2578"/>
    </row>
    <row r="2579" spans="21:24" ht="18" x14ac:dyDescent="0.6">
      <c r="U2579"/>
      <c r="V2579"/>
      <c r="W2579"/>
      <c r="X2579"/>
    </row>
    <row r="2580" spans="21:24" ht="18" x14ac:dyDescent="0.6">
      <c r="U2580"/>
      <c r="V2580"/>
      <c r="W2580"/>
      <c r="X2580"/>
    </row>
    <row r="2581" spans="21:24" ht="18" x14ac:dyDescent="0.6">
      <c r="U2581"/>
      <c r="V2581"/>
      <c r="W2581"/>
      <c r="X2581"/>
    </row>
    <row r="2582" spans="21:24" ht="18" x14ac:dyDescent="0.6">
      <c r="U2582"/>
      <c r="V2582"/>
      <c r="W2582"/>
      <c r="X2582"/>
    </row>
    <row r="2583" spans="21:24" ht="18" x14ac:dyDescent="0.6">
      <c r="U2583"/>
      <c r="V2583"/>
      <c r="W2583"/>
      <c r="X2583"/>
    </row>
    <row r="2584" spans="21:24" ht="18" x14ac:dyDescent="0.6">
      <c r="U2584"/>
      <c r="V2584"/>
      <c r="W2584"/>
      <c r="X2584"/>
    </row>
    <row r="2585" spans="21:24" ht="18" x14ac:dyDescent="0.6">
      <c r="U2585"/>
      <c r="V2585"/>
      <c r="W2585"/>
      <c r="X2585"/>
    </row>
    <row r="2586" spans="21:24" ht="18" x14ac:dyDescent="0.6">
      <c r="U2586"/>
      <c r="V2586"/>
      <c r="W2586"/>
      <c r="X2586"/>
    </row>
    <row r="2587" spans="21:24" ht="18" x14ac:dyDescent="0.6">
      <c r="U2587"/>
      <c r="V2587"/>
      <c r="W2587"/>
      <c r="X2587"/>
    </row>
    <row r="2588" spans="21:24" ht="18" x14ac:dyDescent="0.6">
      <c r="U2588"/>
      <c r="V2588"/>
      <c r="W2588"/>
      <c r="X2588"/>
    </row>
    <row r="2589" spans="21:24" ht="18" x14ac:dyDescent="0.6">
      <c r="U2589"/>
      <c r="V2589"/>
      <c r="W2589"/>
      <c r="X2589"/>
    </row>
    <row r="2590" spans="21:24" ht="18" x14ac:dyDescent="0.6">
      <c r="U2590"/>
      <c r="V2590"/>
      <c r="W2590"/>
      <c r="X2590"/>
    </row>
    <row r="2591" spans="21:24" ht="18" x14ac:dyDescent="0.6">
      <c r="U2591"/>
      <c r="V2591"/>
      <c r="W2591"/>
      <c r="X2591"/>
    </row>
    <row r="2592" spans="21:24" ht="18" x14ac:dyDescent="0.6">
      <c r="U2592"/>
      <c r="V2592"/>
      <c r="W2592"/>
      <c r="X2592"/>
    </row>
    <row r="2593" spans="21:24" ht="18" x14ac:dyDescent="0.6">
      <c r="U2593"/>
      <c r="V2593"/>
      <c r="W2593"/>
      <c r="X2593"/>
    </row>
    <row r="2594" spans="21:24" ht="18" x14ac:dyDescent="0.6">
      <c r="U2594"/>
      <c r="V2594"/>
      <c r="W2594"/>
      <c r="X2594"/>
    </row>
    <row r="2595" spans="21:24" ht="18" x14ac:dyDescent="0.6">
      <c r="U2595"/>
      <c r="V2595"/>
      <c r="W2595"/>
      <c r="X2595"/>
    </row>
    <row r="2596" spans="21:24" ht="18" x14ac:dyDescent="0.6">
      <c r="U2596"/>
      <c r="V2596"/>
      <c r="W2596"/>
      <c r="X2596"/>
    </row>
    <row r="2597" spans="21:24" ht="18" x14ac:dyDescent="0.6">
      <c r="U2597"/>
      <c r="V2597"/>
      <c r="W2597"/>
      <c r="X2597"/>
    </row>
    <row r="2598" spans="21:24" ht="18" x14ac:dyDescent="0.6">
      <c r="U2598"/>
      <c r="V2598"/>
      <c r="W2598"/>
      <c r="X2598"/>
    </row>
    <row r="2599" spans="21:24" ht="18" x14ac:dyDescent="0.6">
      <c r="U2599"/>
      <c r="V2599"/>
      <c r="W2599"/>
      <c r="X2599"/>
    </row>
    <row r="2600" spans="21:24" ht="18" x14ac:dyDescent="0.6">
      <c r="U2600"/>
      <c r="V2600"/>
      <c r="W2600"/>
      <c r="X2600"/>
    </row>
    <row r="2601" spans="21:24" ht="18" x14ac:dyDescent="0.6">
      <c r="U2601"/>
      <c r="V2601"/>
      <c r="W2601"/>
      <c r="X2601"/>
    </row>
    <row r="2602" spans="21:24" ht="18" x14ac:dyDescent="0.6">
      <c r="U2602"/>
      <c r="V2602"/>
      <c r="W2602"/>
      <c r="X2602"/>
    </row>
    <row r="2603" spans="21:24" ht="18" x14ac:dyDescent="0.6">
      <c r="U2603"/>
      <c r="V2603"/>
      <c r="W2603"/>
      <c r="X2603"/>
    </row>
    <row r="2604" spans="21:24" ht="18" x14ac:dyDescent="0.6">
      <c r="U2604"/>
      <c r="V2604"/>
      <c r="W2604"/>
      <c r="X2604"/>
    </row>
    <row r="2605" spans="21:24" ht="18" x14ac:dyDescent="0.6">
      <c r="U2605"/>
      <c r="V2605"/>
      <c r="W2605"/>
      <c r="X2605"/>
    </row>
    <row r="2606" spans="21:24" ht="18" x14ac:dyDescent="0.6">
      <c r="U2606"/>
      <c r="V2606"/>
      <c r="W2606"/>
      <c r="X2606"/>
    </row>
    <row r="2607" spans="21:24" ht="18" x14ac:dyDescent="0.6">
      <c r="U2607"/>
      <c r="V2607"/>
      <c r="W2607"/>
      <c r="X2607"/>
    </row>
    <row r="2608" spans="21:24" ht="18" x14ac:dyDescent="0.6">
      <c r="U2608"/>
      <c r="V2608"/>
      <c r="W2608"/>
      <c r="X2608"/>
    </row>
    <row r="2609" spans="21:24" ht="18" x14ac:dyDescent="0.6">
      <c r="U2609"/>
      <c r="V2609"/>
      <c r="W2609"/>
      <c r="X2609"/>
    </row>
    <row r="2610" spans="21:24" ht="18" x14ac:dyDescent="0.6">
      <c r="U2610"/>
      <c r="V2610"/>
      <c r="W2610"/>
      <c r="X2610"/>
    </row>
    <row r="2611" spans="21:24" ht="18" x14ac:dyDescent="0.6">
      <c r="U2611"/>
      <c r="V2611"/>
      <c r="W2611"/>
      <c r="X2611"/>
    </row>
    <row r="2612" spans="21:24" ht="18" x14ac:dyDescent="0.6">
      <c r="U2612"/>
      <c r="V2612"/>
      <c r="W2612"/>
      <c r="X2612"/>
    </row>
    <row r="2613" spans="21:24" ht="18" x14ac:dyDescent="0.6">
      <c r="U2613"/>
      <c r="V2613"/>
      <c r="W2613"/>
      <c r="X2613"/>
    </row>
    <row r="2614" spans="21:24" ht="18" x14ac:dyDescent="0.6">
      <c r="U2614"/>
      <c r="V2614"/>
      <c r="W2614"/>
      <c r="X2614"/>
    </row>
    <row r="2615" spans="21:24" ht="18" x14ac:dyDescent="0.6">
      <c r="U2615"/>
      <c r="V2615"/>
      <c r="W2615"/>
      <c r="X2615"/>
    </row>
    <row r="2616" spans="21:24" ht="18" x14ac:dyDescent="0.6">
      <c r="U2616"/>
      <c r="V2616"/>
      <c r="W2616"/>
      <c r="X2616"/>
    </row>
    <row r="2617" spans="21:24" ht="18" x14ac:dyDescent="0.6">
      <c r="U2617"/>
      <c r="V2617"/>
      <c r="W2617"/>
      <c r="X2617"/>
    </row>
    <row r="2618" spans="21:24" ht="18" x14ac:dyDescent="0.6">
      <c r="U2618"/>
      <c r="V2618"/>
      <c r="W2618"/>
      <c r="X2618"/>
    </row>
    <row r="2619" spans="21:24" ht="18" x14ac:dyDescent="0.6">
      <c r="U2619"/>
      <c r="V2619"/>
      <c r="W2619"/>
      <c r="X2619"/>
    </row>
    <row r="2620" spans="21:24" ht="18" x14ac:dyDescent="0.6">
      <c r="U2620"/>
      <c r="V2620"/>
      <c r="W2620"/>
      <c r="X2620"/>
    </row>
    <row r="2621" spans="21:24" ht="18" x14ac:dyDescent="0.6">
      <c r="U2621"/>
      <c r="V2621"/>
      <c r="W2621"/>
      <c r="X2621"/>
    </row>
    <row r="2622" spans="21:24" ht="18" x14ac:dyDescent="0.6">
      <c r="U2622"/>
      <c r="V2622"/>
      <c r="W2622"/>
      <c r="X2622"/>
    </row>
    <row r="2623" spans="21:24" ht="18" x14ac:dyDescent="0.6">
      <c r="U2623"/>
      <c r="V2623"/>
      <c r="W2623"/>
      <c r="X2623"/>
    </row>
    <row r="2624" spans="21:24" ht="18" x14ac:dyDescent="0.6">
      <c r="U2624"/>
      <c r="V2624"/>
      <c r="W2624"/>
      <c r="X2624"/>
    </row>
    <row r="2625" spans="21:24" ht="18" x14ac:dyDescent="0.6">
      <c r="U2625"/>
      <c r="V2625"/>
      <c r="W2625"/>
      <c r="X2625"/>
    </row>
    <row r="2626" spans="21:24" ht="18" x14ac:dyDescent="0.6">
      <c r="U2626"/>
      <c r="V2626"/>
      <c r="W2626"/>
      <c r="X2626"/>
    </row>
    <row r="2627" spans="21:24" ht="18" x14ac:dyDescent="0.6">
      <c r="U2627"/>
      <c r="V2627"/>
      <c r="W2627"/>
      <c r="X2627"/>
    </row>
    <row r="2628" spans="21:24" ht="18" x14ac:dyDescent="0.6">
      <c r="U2628"/>
      <c r="V2628"/>
      <c r="W2628"/>
      <c r="X2628"/>
    </row>
    <row r="2629" spans="21:24" ht="18" x14ac:dyDescent="0.6">
      <c r="U2629"/>
      <c r="V2629"/>
      <c r="W2629"/>
      <c r="X2629"/>
    </row>
    <row r="2630" spans="21:24" ht="18" x14ac:dyDescent="0.6">
      <c r="U2630"/>
      <c r="V2630"/>
      <c r="W2630"/>
      <c r="X2630"/>
    </row>
    <row r="2631" spans="21:24" ht="18" x14ac:dyDescent="0.6">
      <c r="U2631"/>
      <c r="V2631"/>
      <c r="W2631"/>
      <c r="X2631"/>
    </row>
    <row r="2632" spans="21:24" ht="18" x14ac:dyDescent="0.6">
      <c r="U2632"/>
      <c r="V2632"/>
      <c r="W2632"/>
      <c r="X2632"/>
    </row>
    <row r="2633" spans="21:24" ht="18" x14ac:dyDescent="0.6">
      <c r="U2633"/>
      <c r="V2633"/>
      <c r="W2633"/>
      <c r="X2633"/>
    </row>
    <row r="2634" spans="21:24" ht="18" x14ac:dyDescent="0.6">
      <c r="U2634"/>
      <c r="V2634"/>
      <c r="W2634"/>
      <c r="X2634"/>
    </row>
    <row r="2635" spans="21:24" ht="18" x14ac:dyDescent="0.6">
      <c r="U2635"/>
      <c r="V2635"/>
      <c r="W2635"/>
      <c r="X2635"/>
    </row>
    <row r="2636" spans="21:24" ht="18" x14ac:dyDescent="0.6">
      <c r="U2636"/>
      <c r="V2636"/>
      <c r="W2636"/>
      <c r="X2636"/>
    </row>
    <row r="2637" spans="21:24" ht="18" x14ac:dyDescent="0.6">
      <c r="U2637"/>
      <c r="V2637"/>
      <c r="W2637"/>
      <c r="X2637"/>
    </row>
    <row r="2638" spans="21:24" ht="18" x14ac:dyDescent="0.6">
      <c r="U2638"/>
      <c r="V2638"/>
      <c r="W2638"/>
      <c r="X2638"/>
    </row>
    <row r="2639" spans="21:24" ht="18" x14ac:dyDescent="0.6">
      <c r="U2639"/>
      <c r="V2639"/>
      <c r="W2639"/>
      <c r="X2639"/>
    </row>
    <row r="2640" spans="21:24" ht="18" x14ac:dyDescent="0.6">
      <c r="U2640"/>
      <c r="V2640"/>
      <c r="W2640"/>
      <c r="X2640"/>
    </row>
    <row r="2641" spans="21:24" ht="18" x14ac:dyDescent="0.6">
      <c r="U2641"/>
      <c r="V2641"/>
      <c r="W2641"/>
      <c r="X2641"/>
    </row>
    <row r="2642" spans="21:24" ht="18" x14ac:dyDescent="0.6">
      <c r="U2642"/>
      <c r="V2642"/>
      <c r="W2642"/>
      <c r="X2642"/>
    </row>
    <row r="2643" spans="21:24" ht="18" x14ac:dyDescent="0.6">
      <c r="U2643"/>
      <c r="V2643"/>
      <c r="W2643"/>
      <c r="X2643"/>
    </row>
    <row r="2644" spans="21:24" ht="18" x14ac:dyDescent="0.6">
      <c r="U2644"/>
      <c r="V2644"/>
      <c r="W2644"/>
      <c r="X2644"/>
    </row>
    <row r="2645" spans="21:24" ht="18" x14ac:dyDescent="0.6">
      <c r="U2645"/>
      <c r="V2645"/>
      <c r="W2645"/>
      <c r="X2645"/>
    </row>
    <row r="2646" spans="21:24" ht="18" x14ac:dyDescent="0.6">
      <c r="U2646"/>
      <c r="V2646"/>
      <c r="W2646"/>
      <c r="X2646"/>
    </row>
    <row r="2647" spans="21:24" ht="18" x14ac:dyDescent="0.6">
      <c r="U2647"/>
      <c r="V2647"/>
      <c r="W2647"/>
      <c r="X2647"/>
    </row>
    <row r="2648" spans="21:24" ht="18" x14ac:dyDescent="0.6">
      <c r="U2648"/>
      <c r="V2648"/>
      <c r="W2648"/>
      <c r="X2648"/>
    </row>
    <row r="2649" spans="21:24" ht="18" x14ac:dyDescent="0.6">
      <c r="U2649"/>
      <c r="V2649"/>
      <c r="W2649"/>
      <c r="X2649"/>
    </row>
    <row r="2650" spans="21:24" ht="18" x14ac:dyDescent="0.6">
      <c r="U2650"/>
      <c r="V2650"/>
      <c r="W2650"/>
      <c r="X2650"/>
    </row>
    <row r="2651" spans="21:24" ht="18" x14ac:dyDescent="0.6">
      <c r="U2651"/>
      <c r="V2651"/>
      <c r="W2651"/>
      <c r="X2651"/>
    </row>
    <row r="2652" spans="21:24" ht="18" x14ac:dyDescent="0.6">
      <c r="U2652"/>
      <c r="V2652"/>
      <c r="W2652"/>
      <c r="X2652"/>
    </row>
    <row r="2653" spans="21:24" ht="18" x14ac:dyDescent="0.6">
      <c r="U2653"/>
      <c r="V2653"/>
      <c r="W2653"/>
      <c r="X2653"/>
    </row>
    <row r="2654" spans="21:24" ht="18" x14ac:dyDescent="0.6">
      <c r="U2654"/>
      <c r="V2654"/>
      <c r="W2654"/>
      <c r="X2654"/>
    </row>
    <row r="2655" spans="21:24" ht="18" x14ac:dyDescent="0.6">
      <c r="U2655"/>
      <c r="V2655"/>
      <c r="W2655"/>
      <c r="X2655"/>
    </row>
    <row r="2656" spans="21:24" ht="18" x14ac:dyDescent="0.6">
      <c r="U2656"/>
      <c r="V2656"/>
      <c r="W2656"/>
      <c r="X2656"/>
    </row>
    <row r="2657" spans="21:24" ht="18" x14ac:dyDescent="0.6">
      <c r="U2657"/>
      <c r="V2657"/>
      <c r="W2657"/>
      <c r="X2657"/>
    </row>
    <row r="2658" spans="21:24" ht="18" x14ac:dyDescent="0.6">
      <c r="U2658"/>
      <c r="V2658"/>
      <c r="W2658"/>
      <c r="X2658"/>
    </row>
    <row r="2659" spans="21:24" ht="18" x14ac:dyDescent="0.6">
      <c r="U2659"/>
      <c r="V2659"/>
      <c r="W2659"/>
      <c r="X2659"/>
    </row>
    <row r="2660" spans="21:24" ht="18" x14ac:dyDescent="0.6">
      <c r="U2660"/>
      <c r="V2660"/>
      <c r="W2660"/>
      <c r="X2660"/>
    </row>
    <row r="2661" spans="21:24" ht="18" x14ac:dyDescent="0.6">
      <c r="U2661"/>
      <c r="V2661"/>
      <c r="W2661"/>
      <c r="X2661"/>
    </row>
    <row r="2662" spans="21:24" ht="18" x14ac:dyDescent="0.6">
      <c r="U2662"/>
      <c r="V2662"/>
      <c r="W2662"/>
      <c r="X2662"/>
    </row>
    <row r="2663" spans="21:24" ht="18" x14ac:dyDescent="0.6">
      <c r="U2663"/>
      <c r="V2663"/>
      <c r="W2663"/>
      <c r="X2663"/>
    </row>
    <row r="2664" spans="21:24" ht="18" x14ac:dyDescent="0.6">
      <c r="U2664"/>
      <c r="V2664"/>
      <c r="W2664"/>
      <c r="X2664"/>
    </row>
    <row r="2665" spans="21:24" ht="18" x14ac:dyDescent="0.6">
      <c r="U2665"/>
      <c r="V2665"/>
      <c r="W2665"/>
      <c r="X2665"/>
    </row>
    <row r="2666" spans="21:24" ht="18" x14ac:dyDescent="0.6">
      <c r="U2666"/>
      <c r="V2666"/>
      <c r="W2666"/>
      <c r="X2666"/>
    </row>
    <row r="2667" spans="21:24" ht="18" x14ac:dyDescent="0.6">
      <c r="U2667"/>
      <c r="V2667"/>
      <c r="W2667"/>
      <c r="X2667"/>
    </row>
    <row r="2668" spans="21:24" ht="18" x14ac:dyDescent="0.6">
      <c r="U2668"/>
      <c r="V2668"/>
      <c r="W2668"/>
      <c r="X2668"/>
    </row>
    <row r="2669" spans="21:24" ht="18" x14ac:dyDescent="0.6">
      <c r="U2669"/>
      <c r="V2669"/>
      <c r="W2669"/>
      <c r="X2669"/>
    </row>
    <row r="2670" spans="21:24" ht="18" x14ac:dyDescent="0.6">
      <c r="U2670"/>
      <c r="V2670"/>
      <c r="W2670"/>
      <c r="X2670"/>
    </row>
    <row r="2671" spans="21:24" ht="18" x14ac:dyDescent="0.6">
      <c r="U2671"/>
      <c r="V2671"/>
      <c r="W2671"/>
      <c r="X2671"/>
    </row>
    <row r="2672" spans="21:24" ht="18" x14ac:dyDescent="0.6">
      <c r="U2672"/>
      <c r="V2672"/>
      <c r="W2672"/>
      <c r="X2672"/>
    </row>
    <row r="2673" spans="21:24" ht="18" x14ac:dyDescent="0.6">
      <c r="U2673"/>
      <c r="V2673"/>
      <c r="W2673"/>
      <c r="X2673"/>
    </row>
    <row r="2674" spans="21:24" ht="18" x14ac:dyDescent="0.6">
      <c r="U2674"/>
      <c r="V2674"/>
      <c r="W2674"/>
      <c r="X2674"/>
    </row>
    <row r="2675" spans="21:24" ht="18" x14ac:dyDescent="0.6">
      <c r="U2675"/>
      <c r="V2675"/>
      <c r="W2675"/>
      <c r="X2675"/>
    </row>
    <row r="2676" spans="21:24" ht="18" x14ac:dyDescent="0.6">
      <c r="U2676"/>
      <c r="V2676"/>
      <c r="W2676"/>
      <c r="X2676"/>
    </row>
    <row r="2677" spans="21:24" ht="18" x14ac:dyDescent="0.6">
      <c r="U2677"/>
      <c r="V2677"/>
      <c r="W2677"/>
      <c r="X2677"/>
    </row>
    <row r="2678" spans="21:24" ht="18" x14ac:dyDescent="0.6">
      <c r="U2678"/>
      <c r="V2678"/>
      <c r="W2678"/>
      <c r="X2678"/>
    </row>
    <row r="2679" spans="21:24" ht="18" x14ac:dyDescent="0.6">
      <c r="U2679"/>
      <c r="V2679"/>
      <c r="W2679"/>
      <c r="X2679"/>
    </row>
    <row r="2680" spans="21:24" ht="18" x14ac:dyDescent="0.6">
      <c r="U2680"/>
      <c r="V2680"/>
      <c r="W2680"/>
      <c r="X2680"/>
    </row>
    <row r="2681" spans="21:24" ht="18" x14ac:dyDescent="0.6">
      <c r="U2681"/>
      <c r="V2681"/>
      <c r="W2681"/>
      <c r="X2681"/>
    </row>
    <row r="2682" spans="21:24" ht="18" x14ac:dyDescent="0.6">
      <c r="U2682"/>
      <c r="V2682"/>
      <c r="W2682"/>
      <c r="X2682"/>
    </row>
    <row r="2683" spans="21:24" ht="18" x14ac:dyDescent="0.6">
      <c r="U2683"/>
      <c r="V2683"/>
      <c r="W2683"/>
      <c r="X2683"/>
    </row>
    <row r="2684" spans="21:24" ht="18" x14ac:dyDescent="0.6">
      <c r="U2684"/>
      <c r="V2684"/>
      <c r="W2684"/>
      <c r="X2684"/>
    </row>
    <row r="2685" spans="21:24" ht="18" x14ac:dyDescent="0.6">
      <c r="U2685"/>
      <c r="V2685"/>
      <c r="W2685"/>
      <c r="X2685"/>
    </row>
    <row r="2686" spans="21:24" ht="18" x14ac:dyDescent="0.6">
      <c r="U2686"/>
      <c r="V2686"/>
      <c r="W2686"/>
      <c r="X2686"/>
    </row>
    <row r="2687" spans="21:24" ht="18" x14ac:dyDescent="0.6">
      <c r="U2687"/>
      <c r="V2687"/>
      <c r="W2687"/>
      <c r="X2687"/>
    </row>
    <row r="2688" spans="21:24" ht="18" x14ac:dyDescent="0.6">
      <c r="U2688"/>
      <c r="V2688"/>
      <c r="W2688"/>
      <c r="X2688"/>
    </row>
    <row r="2689" spans="21:24" ht="18" x14ac:dyDescent="0.6">
      <c r="U2689"/>
      <c r="V2689"/>
      <c r="W2689"/>
      <c r="X2689"/>
    </row>
    <row r="2690" spans="21:24" ht="18" x14ac:dyDescent="0.6">
      <c r="U2690"/>
      <c r="V2690"/>
      <c r="W2690"/>
      <c r="X2690"/>
    </row>
    <row r="2691" spans="21:24" ht="18" x14ac:dyDescent="0.6">
      <c r="U2691"/>
      <c r="V2691"/>
      <c r="W2691"/>
      <c r="X2691"/>
    </row>
    <row r="2692" spans="21:24" ht="18" x14ac:dyDescent="0.6">
      <c r="U2692"/>
      <c r="V2692"/>
      <c r="W2692"/>
      <c r="X2692"/>
    </row>
    <row r="2693" spans="21:24" ht="18" x14ac:dyDescent="0.6">
      <c r="U2693"/>
      <c r="V2693"/>
      <c r="W2693"/>
      <c r="X2693"/>
    </row>
    <row r="2694" spans="21:24" ht="18" x14ac:dyDescent="0.6">
      <c r="U2694"/>
      <c r="V2694"/>
      <c r="W2694"/>
      <c r="X2694"/>
    </row>
    <row r="2695" spans="21:24" ht="18" x14ac:dyDescent="0.6">
      <c r="U2695"/>
      <c r="V2695"/>
      <c r="W2695"/>
      <c r="X2695"/>
    </row>
    <row r="2696" spans="21:24" ht="18" x14ac:dyDescent="0.6">
      <c r="U2696"/>
      <c r="V2696"/>
      <c r="W2696"/>
      <c r="X2696"/>
    </row>
    <row r="2697" spans="21:24" ht="18" x14ac:dyDescent="0.6">
      <c r="U2697"/>
      <c r="V2697"/>
      <c r="W2697"/>
      <c r="X2697"/>
    </row>
    <row r="2698" spans="21:24" ht="18" x14ac:dyDescent="0.6">
      <c r="U2698"/>
      <c r="V2698"/>
      <c r="W2698"/>
      <c r="X2698"/>
    </row>
    <row r="2699" spans="21:24" ht="18" x14ac:dyDescent="0.6">
      <c r="U2699"/>
      <c r="V2699"/>
      <c r="W2699"/>
      <c r="X2699"/>
    </row>
    <row r="2700" spans="21:24" ht="18" x14ac:dyDescent="0.6">
      <c r="U2700"/>
      <c r="V2700"/>
      <c r="W2700"/>
      <c r="X2700"/>
    </row>
    <row r="2701" spans="21:24" ht="18" x14ac:dyDescent="0.6">
      <c r="U2701"/>
      <c r="V2701"/>
      <c r="W2701"/>
      <c r="X2701"/>
    </row>
    <row r="2702" spans="21:24" ht="18" x14ac:dyDescent="0.6">
      <c r="U2702"/>
      <c r="V2702"/>
      <c r="W2702"/>
      <c r="X2702"/>
    </row>
    <row r="2703" spans="21:24" ht="18" x14ac:dyDescent="0.6">
      <c r="U2703"/>
      <c r="V2703"/>
      <c r="W2703"/>
      <c r="X2703"/>
    </row>
    <row r="2704" spans="21:24" ht="18" x14ac:dyDescent="0.6">
      <c r="U2704"/>
      <c r="V2704"/>
      <c r="W2704"/>
      <c r="X2704"/>
    </row>
    <row r="2705" spans="21:24" ht="18" x14ac:dyDescent="0.6">
      <c r="U2705"/>
      <c r="V2705"/>
      <c r="W2705"/>
      <c r="X2705"/>
    </row>
    <row r="2706" spans="21:24" ht="18" x14ac:dyDescent="0.6">
      <c r="U2706"/>
      <c r="V2706"/>
      <c r="W2706"/>
      <c r="X2706"/>
    </row>
    <row r="2707" spans="21:24" ht="18" x14ac:dyDescent="0.6">
      <c r="U2707"/>
      <c r="V2707"/>
      <c r="W2707"/>
      <c r="X2707"/>
    </row>
    <row r="2708" spans="21:24" ht="18" x14ac:dyDescent="0.6">
      <c r="U2708"/>
      <c r="V2708"/>
      <c r="W2708"/>
      <c r="X2708"/>
    </row>
    <row r="2709" spans="21:24" ht="18" x14ac:dyDescent="0.6">
      <c r="U2709"/>
      <c r="V2709"/>
      <c r="W2709"/>
      <c r="X2709"/>
    </row>
    <row r="2710" spans="21:24" ht="18" x14ac:dyDescent="0.6">
      <c r="U2710"/>
      <c r="V2710"/>
      <c r="W2710"/>
      <c r="X2710"/>
    </row>
    <row r="2711" spans="21:24" ht="18" x14ac:dyDescent="0.6">
      <c r="U2711"/>
      <c r="V2711"/>
      <c r="W2711"/>
      <c r="X2711"/>
    </row>
    <row r="2712" spans="21:24" ht="18" x14ac:dyDescent="0.6">
      <c r="U2712"/>
      <c r="V2712"/>
      <c r="W2712"/>
      <c r="X2712"/>
    </row>
    <row r="2713" spans="21:24" ht="18" x14ac:dyDescent="0.6">
      <c r="U2713"/>
      <c r="V2713"/>
      <c r="W2713"/>
      <c r="X2713"/>
    </row>
    <row r="2714" spans="21:24" ht="18" x14ac:dyDescent="0.6">
      <c r="U2714"/>
      <c r="V2714"/>
      <c r="W2714"/>
      <c r="X2714"/>
    </row>
    <row r="2715" spans="21:24" ht="18" x14ac:dyDescent="0.6">
      <c r="U2715"/>
      <c r="V2715"/>
      <c r="W2715"/>
      <c r="X2715"/>
    </row>
    <row r="2716" spans="21:24" ht="18" x14ac:dyDescent="0.6">
      <c r="U2716"/>
      <c r="V2716"/>
      <c r="W2716"/>
      <c r="X2716"/>
    </row>
    <row r="2717" spans="21:24" ht="18" x14ac:dyDescent="0.6">
      <c r="U2717"/>
      <c r="V2717"/>
      <c r="W2717"/>
      <c r="X2717"/>
    </row>
    <row r="2718" spans="21:24" ht="18" x14ac:dyDescent="0.6">
      <c r="U2718"/>
      <c r="V2718"/>
      <c r="W2718"/>
      <c r="X2718"/>
    </row>
    <row r="2719" spans="21:24" ht="18" x14ac:dyDescent="0.6">
      <c r="U2719"/>
      <c r="V2719"/>
      <c r="W2719"/>
      <c r="X2719"/>
    </row>
    <row r="2720" spans="21:24" ht="18" x14ac:dyDescent="0.6">
      <c r="U2720"/>
      <c r="V2720"/>
      <c r="W2720"/>
      <c r="X2720"/>
    </row>
    <row r="2721" spans="21:24" ht="18" x14ac:dyDescent="0.6">
      <c r="U2721"/>
      <c r="V2721"/>
      <c r="W2721"/>
      <c r="X2721"/>
    </row>
    <row r="2722" spans="21:24" ht="18" x14ac:dyDescent="0.6">
      <c r="U2722"/>
      <c r="V2722"/>
      <c r="W2722"/>
      <c r="X2722"/>
    </row>
    <row r="2723" spans="21:24" ht="18" x14ac:dyDescent="0.6">
      <c r="U2723"/>
      <c r="V2723"/>
      <c r="W2723"/>
      <c r="X2723"/>
    </row>
    <row r="2724" spans="21:24" ht="18" x14ac:dyDescent="0.6">
      <c r="U2724"/>
      <c r="V2724"/>
      <c r="W2724"/>
      <c r="X2724"/>
    </row>
    <row r="2725" spans="21:24" ht="18" x14ac:dyDescent="0.6">
      <c r="U2725"/>
      <c r="V2725"/>
      <c r="W2725"/>
      <c r="X2725"/>
    </row>
    <row r="2726" spans="21:24" ht="18" x14ac:dyDescent="0.6">
      <c r="U2726"/>
      <c r="V2726"/>
      <c r="W2726"/>
      <c r="X2726"/>
    </row>
    <row r="2727" spans="21:24" ht="18" x14ac:dyDescent="0.6">
      <c r="U2727"/>
      <c r="V2727"/>
      <c r="W2727"/>
      <c r="X2727"/>
    </row>
    <row r="2728" spans="21:24" ht="18" x14ac:dyDescent="0.6">
      <c r="U2728"/>
      <c r="V2728"/>
      <c r="W2728"/>
      <c r="X2728"/>
    </row>
    <row r="2729" spans="21:24" ht="18" x14ac:dyDescent="0.6">
      <c r="U2729"/>
      <c r="V2729"/>
      <c r="W2729"/>
      <c r="X2729"/>
    </row>
    <row r="2730" spans="21:24" ht="18" x14ac:dyDescent="0.6">
      <c r="U2730"/>
      <c r="V2730"/>
      <c r="W2730"/>
      <c r="X2730"/>
    </row>
    <row r="2731" spans="21:24" ht="18" x14ac:dyDescent="0.6">
      <c r="U2731"/>
      <c r="V2731"/>
      <c r="W2731"/>
      <c r="X2731"/>
    </row>
    <row r="2732" spans="21:24" ht="18" x14ac:dyDescent="0.6">
      <c r="U2732"/>
      <c r="V2732"/>
      <c r="W2732"/>
      <c r="X2732"/>
    </row>
    <row r="2733" spans="21:24" ht="18" x14ac:dyDescent="0.6">
      <c r="U2733"/>
      <c r="V2733"/>
      <c r="W2733"/>
      <c r="X2733"/>
    </row>
    <row r="2734" spans="21:24" ht="18" x14ac:dyDescent="0.6">
      <c r="U2734"/>
      <c r="V2734"/>
      <c r="W2734"/>
      <c r="X2734"/>
    </row>
    <row r="2735" spans="21:24" ht="18" x14ac:dyDescent="0.6">
      <c r="U2735"/>
      <c r="V2735"/>
      <c r="W2735"/>
      <c r="X2735"/>
    </row>
    <row r="2736" spans="21:24" ht="18" x14ac:dyDescent="0.6">
      <c r="U2736"/>
      <c r="V2736"/>
      <c r="W2736"/>
      <c r="X2736"/>
    </row>
    <row r="2737" spans="21:24" ht="18" x14ac:dyDescent="0.6">
      <c r="U2737"/>
      <c r="V2737"/>
      <c r="W2737"/>
      <c r="X2737"/>
    </row>
    <row r="2738" spans="21:24" ht="18" x14ac:dyDescent="0.6">
      <c r="U2738"/>
      <c r="V2738"/>
      <c r="W2738"/>
      <c r="X2738"/>
    </row>
    <row r="2739" spans="21:24" ht="18" x14ac:dyDescent="0.6">
      <c r="U2739"/>
      <c r="V2739"/>
      <c r="W2739"/>
      <c r="X2739"/>
    </row>
    <row r="2740" spans="21:24" ht="18" x14ac:dyDescent="0.6">
      <c r="U2740"/>
      <c r="V2740"/>
      <c r="W2740"/>
      <c r="X2740"/>
    </row>
    <row r="2741" spans="21:24" ht="18" x14ac:dyDescent="0.6">
      <c r="U2741"/>
      <c r="V2741"/>
      <c r="W2741"/>
      <c r="X2741"/>
    </row>
    <row r="2742" spans="21:24" ht="18" x14ac:dyDescent="0.6">
      <c r="U2742"/>
      <c r="V2742"/>
      <c r="W2742"/>
      <c r="X2742"/>
    </row>
    <row r="2743" spans="21:24" ht="18" x14ac:dyDescent="0.6">
      <c r="U2743"/>
      <c r="V2743"/>
      <c r="W2743"/>
      <c r="X2743"/>
    </row>
    <row r="2744" spans="21:24" ht="18" x14ac:dyDescent="0.6">
      <c r="U2744"/>
      <c r="V2744"/>
      <c r="W2744"/>
      <c r="X2744"/>
    </row>
    <row r="2745" spans="21:24" ht="18" x14ac:dyDescent="0.6">
      <c r="U2745"/>
      <c r="V2745"/>
      <c r="W2745"/>
      <c r="X2745"/>
    </row>
    <row r="2746" spans="21:24" ht="18" x14ac:dyDescent="0.6">
      <c r="U2746"/>
      <c r="V2746"/>
      <c r="W2746"/>
      <c r="X2746"/>
    </row>
    <row r="2747" spans="21:24" ht="18" x14ac:dyDescent="0.6">
      <c r="U2747"/>
      <c r="V2747"/>
      <c r="W2747"/>
      <c r="X2747"/>
    </row>
    <row r="2748" spans="21:24" ht="18" x14ac:dyDescent="0.6">
      <c r="U2748"/>
      <c r="V2748"/>
      <c r="W2748"/>
      <c r="X2748"/>
    </row>
    <row r="2749" spans="21:24" ht="18" x14ac:dyDescent="0.6">
      <c r="U2749"/>
      <c r="V2749"/>
      <c r="W2749"/>
      <c r="X2749"/>
    </row>
    <row r="2750" spans="21:24" ht="18" x14ac:dyDescent="0.6">
      <c r="U2750"/>
      <c r="V2750"/>
      <c r="W2750"/>
      <c r="X2750"/>
    </row>
    <row r="2751" spans="21:24" ht="18" x14ac:dyDescent="0.6">
      <c r="U2751"/>
      <c r="V2751"/>
      <c r="W2751"/>
      <c r="X2751"/>
    </row>
    <row r="2752" spans="21:24" ht="18" x14ac:dyDescent="0.6">
      <c r="U2752"/>
      <c r="V2752"/>
      <c r="W2752"/>
      <c r="X2752"/>
    </row>
    <row r="2753" spans="21:24" ht="18" x14ac:dyDescent="0.6">
      <c r="U2753"/>
      <c r="V2753"/>
      <c r="W2753"/>
      <c r="X2753"/>
    </row>
    <row r="2754" spans="21:24" ht="18" x14ac:dyDescent="0.6">
      <c r="U2754"/>
      <c r="V2754"/>
      <c r="W2754"/>
      <c r="X2754"/>
    </row>
    <row r="2755" spans="21:24" ht="18" x14ac:dyDescent="0.6">
      <c r="U2755"/>
      <c r="V2755"/>
      <c r="W2755"/>
      <c r="X2755"/>
    </row>
    <row r="2756" spans="21:24" ht="18" x14ac:dyDescent="0.6">
      <c r="U2756"/>
      <c r="V2756"/>
      <c r="W2756"/>
      <c r="X2756"/>
    </row>
    <row r="2757" spans="21:24" ht="18" x14ac:dyDescent="0.6">
      <c r="U2757"/>
      <c r="V2757"/>
      <c r="W2757"/>
      <c r="X2757"/>
    </row>
    <row r="2758" spans="21:24" ht="18" x14ac:dyDescent="0.6">
      <c r="U2758"/>
      <c r="V2758"/>
      <c r="W2758"/>
      <c r="X2758"/>
    </row>
    <row r="2759" spans="21:24" ht="18" x14ac:dyDescent="0.6">
      <c r="U2759"/>
      <c r="V2759"/>
      <c r="W2759"/>
      <c r="X2759"/>
    </row>
    <row r="2760" spans="21:24" ht="18" x14ac:dyDescent="0.6">
      <c r="U2760"/>
      <c r="V2760"/>
      <c r="W2760"/>
      <c r="X2760"/>
    </row>
    <row r="2761" spans="21:24" ht="18" x14ac:dyDescent="0.6">
      <c r="U2761"/>
      <c r="V2761"/>
      <c r="W2761"/>
      <c r="X2761"/>
    </row>
    <row r="2762" spans="21:24" ht="18" x14ac:dyDescent="0.6">
      <c r="U2762"/>
      <c r="V2762"/>
      <c r="W2762"/>
      <c r="X2762"/>
    </row>
    <row r="2763" spans="21:24" ht="18" x14ac:dyDescent="0.6">
      <c r="U2763"/>
      <c r="V2763"/>
      <c r="W2763"/>
      <c r="X2763"/>
    </row>
    <row r="2764" spans="21:24" ht="18" x14ac:dyDescent="0.6">
      <c r="U2764"/>
      <c r="V2764"/>
      <c r="W2764"/>
      <c r="X2764"/>
    </row>
    <row r="2765" spans="21:24" ht="18" x14ac:dyDescent="0.6">
      <c r="U2765"/>
      <c r="V2765"/>
      <c r="W2765"/>
      <c r="X2765"/>
    </row>
    <row r="2766" spans="21:24" ht="18" x14ac:dyDescent="0.6">
      <c r="U2766"/>
      <c r="V2766"/>
      <c r="W2766"/>
      <c r="X2766"/>
    </row>
    <row r="2767" spans="21:24" ht="18" x14ac:dyDescent="0.6">
      <c r="U2767"/>
      <c r="V2767"/>
      <c r="W2767"/>
      <c r="X2767"/>
    </row>
    <row r="2768" spans="21:24" ht="18" x14ac:dyDescent="0.6">
      <c r="U2768"/>
      <c r="V2768"/>
      <c r="W2768"/>
      <c r="X2768"/>
    </row>
    <row r="2769" spans="21:24" ht="18" x14ac:dyDescent="0.6">
      <c r="U2769"/>
      <c r="V2769"/>
      <c r="W2769"/>
      <c r="X2769"/>
    </row>
    <row r="2770" spans="21:24" ht="18" x14ac:dyDescent="0.6">
      <c r="U2770"/>
      <c r="V2770"/>
      <c r="W2770"/>
      <c r="X2770"/>
    </row>
    <row r="2771" spans="21:24" ht="18" x14ac:dyDescent="0.6">
      <c r="U2771"/>
      <c r="V2771"/>
      <c r="W2771"/>
      <c r="X2771"/>
    </row>
    <row r="2772" spans="21:24" ht="18" x14ac:dyDescent="0.6">
      <c r="U2772"/>
      <c r="V2772"/>
      <c r="W2772"/>
      <c r="X2772"/>
    </row>
    <row r="2773" spans="21:24" ht="18" x14ac:dyDescent="0.6">
      <c r="U2773"/>
      <c r="V2773"/>
      <c r="W2773"/>
      <c r="X2773"/>
    </row>
    <row r="2774" spans="21:24" ht="18" x14ac:dyDescent="0.6">
      <c r="U2774"/>
      <c r="V2774"/>
      <c r="W2774"/>
      <c r="X2774"/>
    </row>
    <row r="2775" spans="21:24" ht="18" x14ac:dyDescent="0.6">
      <c r="U2775"/>
      <c r="V2775"/>
      <c r="W2775"/>
      <c r="X2775"/>
    </row>
    <row r="2776" spans="21:24" ht="18" x14ac:dyDescent="0.6">
      <c r="U2776"/>
      <c r="V2776"/>
      <c r="W2776"/>
      <c r="X2776"/>
    </row>
    <row r="2777" spans="21:24" ht="18" x14ac:dyDescent="0.6">
      <c r="U2777"/>
      <c r="V2777"/>
      <c r="W2777"/>
      <c r="X2777"/>
    </row>
    <row r="2778" spans="21:24" ht="18" x14ac:dyDescent="0.6">
      <c r="U2778"/>
      <c r="V2778"/>
      <c r="W2778"/>
      <c r="X2778"/>
    </row>
    <row r="2779" spans="21:24" ht="18" x14ac:dyDescent="0.6">
      <c r="U2779"/>
      <c r="V2779"/>
      <c r="W2779"/>
      <c r="X2779"/>
    </row>
    <row r="2780" spans="21:24" ht="18" x14ac:dyDescent="0.6">
      <c r="U2780"/>
      <c r="V2780"/>
      <c r="W2780"/>
      <c r="X2780"/>
    </row>
    <row r="2781" spans="21:24" ht="18" x14ac:dyDescent="0.6">
      <c r="U2781"/>
      <c r="V2781"/>
      <c r="W2781"/>
      <c r="X2781"/>
    </row>
    <row r="2782" spans="21:24" ht="18" x14ac:dyDescent="0.6">
      <c r="U2782"/>
      <c r="V2782"/>
      <c r="W2782"/>
      <c r="X2782"/>
    </row>
    <row r="2783" spans="21:24" ht="18" x14ac:dyDescent="0.6">
      <c r="U2783"/>
      <c r="V2783"/>
      <c r="W2783"/>
      <c r="X2783"/>
    </row>
    <row r="2784" spans="21:24" ht="18" x14ac:dyDescent="0.6">
      <c r="U2784"/>
      <c r="V2784"/>
      <c r="W2784"/>
      <c r="X2784"/>
    </row>
    <row r="2785" spans="21:24" ht="18" x14ac:dyDescent="0.6">
      <c r="U2785"/>
      <c r="V2785"/>
      <c r="W2785"/>
      <c r="X2785"/>
    </row>
    <row r="2786" spans="21:24" ht="18" x14ac:dyDescent="0.6">
      <c r="U2786"/>
      <c r="V2786"/>
      <c r="W2786"/>
      <c r="X2786"/>
    </row>
    <row r="2787" spans="21:24" ht="18" x14ac:dyDescent="0.6">
      <c r="U2787"/>
      <c r="V2787"/>
      <c r="W2787"/>
      <c r="X2787"/>
    </row>
    <row r="2788" spans="21:24" ht="18" x14ac:dyDescent="0.6">
      <c r="U2788"/>
      <c r="V2788"/>
      <c r="W2788"/>
      <c r="X2788"/>
    </row>
    <row r="2789" spans="21:24" ht="18" x14ac:dyDescent="0.6">
      <c r="U2789"/>
      <c r="V2789"/>
      <c r="W2789"/>
      <c r="X2789"/>
    </row>
    <row r="2790" spans="21:24" ht="18" x14ac:dyDescent="0.6">
      <c r="U2790"/>
      <c r="V2790"/>
      <c r="W2790"/>
      <c r="X2790"/>
    </row>
    <row r="2791" spans="21:24" ht="18" x14ac:dyDescent="0.6">
      <c r="U2791"/>
      <c r="V2791"/>
      <c r="W2791"/>
      <c r="X2791"/>
    </row>
    <row r="2792" spans="21:24" ht="18" x14ac:dyDescent="0.6">
      <c r="U2792"/>
      <c r="V2792"/>
      <c r="W2792"/>
      <c r="X2792"/>
    </row>
    <row r="2793" spans="21:24" ht="18" x14ac:dyDescent="0.6">
      <c r="U2793"/>
      <c r="V2793"/>
      <c r="W2793"/>
      <c r="X2793"/>
    </row>
    <row r="2794" spans="21:24" ht="18" x14ac:dyDescent="0.6">
      <c r="U2794"/>
      <c r="V2794"/>
      <c r="W2794"/>
      <c r="X2794"/>
    </row>
    <row r="2795" spans="21:24" ht="18" x14ac:dyDescent="0.6">
      <c r="U2795"/>
      <c r="V2795"/>
      <c r="W2795"/>
      <c r="X2795"/>
    </row>
    <row r="2796" spans="21:24" ht="18" x14ac:dyDescent="0.6">
      <c r="U2796"/>
      <c r="V2796"/>
      <c r="W2796"/>
      <c r="X2796"/>
    </row>
    <row r="2797" spans="21:24" ht="18" x14ac:dyDescent="0.6">
      <c r="U2797"/>
      <c r="V2797"/>
      <c r="W2797"/>
      <c r="X2797"/>
    </row>
    <row r="2798" spans="21:24" ht="18" x14ac:dyDescent="0.6">
      <c r="U2798"/>
      <c r="V2798"/>
      <c r="W2798"/>
      <c r="X2798"/>
    </row>
    <row r="2799" spans="21:24" ht="18" x14ac:dyDescent="0.6">
      <c r="U2799"/>
      <c r="V2799"/>
      <c r="W2799"/>
      <c r="X2799"/>
    </row>
    <row r="2800" spans="21:24" ht="18" x14ac:dyDescent="0.6">
      <c r="U2800"/>
      <c r="V2800"/>
      <c r="W2800"/>
      <c r="X2800"/>
    </row>
    <row r="2801" spans="21:24" ht="18" x14ac:dyDescent="0.6">
      <c r="U2801"/>
      <c r="V2801"/>
      <c r="W2801"/>
      <c r="X2801"/>
    </row>
    <row r="2802" spans="21:24" ht="18" x14ac:dyDescent="0.6">
      <c r="U2802"/>
      <c r="V2802"/>
      <c r="W2802"/>
      <c r="X2802"/>
    </row>
    <row r="2803" spans="21:24" ht="18" x14ac:dyDescent="0.6">
      <c r="U2803"/>
      <c r="V2803"/>
      <c r="W2803"/>
      <c r="X2803"/>
    </row>
    <row r="2804" spans="21:24" ht="18" x14ac:dyDescent="0.6">
      <c r="U2804"/>
      <c r="V2804"/>
      <c r="W2804"/>
      <c r="X2804"/>
    </row>
    <row r="2805" spans="21:24" ht="18" x14ac:dyDescent="0.6">
      <c r="U2805"/>
      <c r="V2805"/>
      <c r="W2805"/>
      <c r="X2805"/>
    </row>
    <row r="2806" spans="21:24" ht="18" x14ac:dyDescent="0.6">
      <c r="U2806"/>
      <c r="V2806"/>
      <c r="W2806"/>
      <c r="X2806"/>
    </row>
    <row r="2807" spans="21:24" ht="18" x14ac:dyDescent="0.6">
      <c r="U2807"/>
      <c r="V2807"/>
      <c r="W2807"/>
      <c r="X2807"/>
    </row>
    <row r="2808" spans="21:24" ht="18" x14ac:dyDescent="0.6">
      <c r="U2808"/>
      <c r="V2808"/>
      <c r="W2808"/>
      <c r="X2808"/>
    </row>
    <row r="2809" spans="21:24" ht="18" x14ac:dyDescent="0.6">
      <c r="U2809"/>
      <c r="V2809"/>
      <c r="W2809"/>
      <c r="X2809"/>
    </row>
    <row r="2810" spans="21:24" ht="18" x14ac:dyDescent="0.6">
      <c r="U2810"/>
      <c r="V2810"/>
      <c r="W2810"/>
      <c r="X2810"/>
    </row>
    <row r="2811" spans="21:24" ht="18" x14ac:dyDescent="0.6">
      <c r="U2811"/>
      <c r="V2811"/>
      <c r="W2811"/>
      <c r="X2811"/>
    </row>
    <row r="2812" spans="21:24" ht="18" x14ac:dyDescent="0.6">
      <c r="U2812"/>
      <c r="V2812"/>
      <c r="W2812"/>
      <c r="X2812"/>
    </row>
    <row r="2813" spans="21:24" ht="18" x14ac:dyDescent="0.6">
      <c r="U2813"/>
      <c r="V2813"/>
      <c r="W2813"/>
      <c r="X2813"/>
    </row>
    <row r="2814" spans="21:24" ht="18" x14ac:dyDescent="0.6">
      <c r="U2814"/>
      <c r="V2814"/>
      <c r="W2814"/>
      <c r="X2814"/>
    </row>
    <row r="2815" spans="21:24" ht="18" x14ac:dyDescent="0.6">
      <c r="U2815"/>
      <c r="V2815"/>
      <c r="W2815"/>
      <c r="X2815"/>
    </row>
    <row r="2816" spans="21:24" ht="18" x14ac:dyDescent="0.6">
      <c r="U2816"/>
      <c r="V2816"/>
      <c r="W2816"/>
      <c r="X2816"/>
    </row>
    <row r="2817" spans="21:24" ht="18" x14ac:dyDescent="0.6">
      <c r="U2817"/>
      <c r="V2817"/>
      <c r="W2817"/>
      <c r="X2817"/>
    </row>
    <row r="2818" spans="21:24" ht="18" x14ac:dyDescent="0.6">
      <c r="U2818"/>
      <c r="V2818"/>
      <c r="W2818"/>
      <c r="X2818"/>
    </row>
    <row r="2819" spans="21:24" ht="18" x14ac:dyDescent="0.6">
      <c r="U2819"/>
      <c r="V2819"/>
      <c r="W2819"/>
      <c r="X2819"/>
    </row>
    <row r="2820" spans="21:24" ht="18" x14ac:dyDescent="0.6">
      <c r="U2820"/>
      <c r="V2820"/>
      <c r="W2820"/>
      <c r="X2820"/>
    </row>
    <row r="2821" spans="21:24" ht="18" x14ac:dyDescent="0.6">
      <c r="U2821"/>
      <c r="V2821"/>
      <c r="W2821"/>
      <c r="X2821"/>
    </row>
    <row r="2822" spans="21:24" ht="18" x14ac:dyDescent="0.6">
      <c r="U2822"/>
      <c r="V2822"/>
      <c r="W2822"/>
      <c r="X2822"/>
    </row>
    <row r="2823" spans="21:24" ht="18" x14ac:dyDescent="0.6">
      <c r="U2823"/>
      <c r="V2823"/>
      <c r="W2823"/>
      <c r="X2823"/>
    </row>
    <row r="2824" spans="21:24" ht="18" x14ac:dyDescent="0.6">
      <c r="U2824"/>
      <c r="V2824"/>
      <c r="W2824"/>
      <c r="X2824"/>
    </row>
    <row r="2825" spans="21:24" ht="18" x14ac:dyDescent="0.6">
      <c r="U2825"/>
      <c r="V2825"/>
      <c r="W2825"/>
      <c r="X2825"/>
    </row>
    <row r="2826" spans="21:24" ht="18" x14ac:dyDescent="0.6">
      <c r="U2826"/>
      <c r="V2826"/>
      <c r="W2826"/>
      <c r="X2826"/>
    </row>
    <row r="2827" spans="21:24" ht="18" x14ac:dyDescent="0.6">
      <c r="U2827"/>
      <c r="V2827"/>
      <c r="W2827"/>
      <c r="X2827"/>
    </row>
    <row r="2828" spans="21:24" ht="18" x14ac:dyDescent="0.6">
      <c r="U2828"/>
      <c r="V2828"/>
      <c r="W2828"/>
      <c r="X2828"/>
    </row>
    <row r="2829" spans="21:24" ht="18" x14ac:dyDescent="0.6">
      <c r="U2829"/>
      <c r="V2829"/>
      <c r="W2829"/>
      <c r="X2829"/>
    </row>
    <row r="2830" spans="21:24" ht="18" x14ac:dyDescent="0.6">
      <c r="U2830"/>
      <c r="V2830"/>
      <c r="W2830"/>
      <c r="X2830"/>
    </row>
    <row r="2831" spans="21:24" ht="18" x14ac:dyDescent="0.6">
      <c r="U2831"/>
      <c r="V2831"/>
      <c r="W2831"/>
      <c r="X2831"/>
    </row>
    <row r="2832" spans="21:24" ht="18" x14ac:dyDescent="0.6">
      <c r="U2832"/>
      <c r="V2832"/>
      <c r="W2832"/>
      <c r="X2832"/>
    </row>
    <row r="2833" spans="21:24" ht="18" x14ac:dyDescent="0.6">
      <c r="U2833"/>
      <c r="V2833"/>
      <c r="W2833"/>
      <c r="X2833"/>
    </row>
    <row r="2834" spans="21:24" ht="18" x14ac:dyDescent="0.6">
      <c r="U2834"/>
      <c r="V2834"/>
      <c r="W2834"/>
      <c r="X2834"/>
    </row>
    <row r="2835" spans="21:24" ht="18" x14ac:dyDescent="0.6">
      <c r="U2835"/>
      <c r="V2835"/>
      <c r="W2835"/>
      <c r="X2835"/>
    </row>
    <row r="2836" spans="21:24" ht="18" x14ac:dyDescent="0.6">
      <c r="U2836"/>
      <c r="V2836"/>
      <c r="W2836"/>
      <c r="X2836"/>
    </row>
    <row r="2837" spans="21:24" ht="18" x14ac:dyDescent="0.6">
      <c r="U2837"/>
      <c r="V2837"/>
      <c r="W2837"/>
      <c r="X2837"/>
    </row>
    <row r="2838" spans="21:24" ht="18" x14ac:dyDescent="0.6">
      <c r="U2838"/>
      <c r="V2838"/>
      <c r="W2838"/>
      <c r="X2838"/>
    </row>
    <row r="2839" spans="21:24" ht="18" x14ac:dyDescent="0.6">
      <c r="U2839"/>
      <c r="V2839"/>
      <c r="W2839"/>
      <c r="X2839"/>
    </row>
    <row r="2840" spans="21:24" ht="18" x14ac:dyDescent="0.6">
      <c r="U2840"/>
      <c r="V2840"/>
      <c r="W2840"/>
      <c r="X2840"/>
    </row>
    <row r="2841" spans="21:24" ht="18" x14ac:dyDescent="0.6">
      <c r="U2841"/>
      <c r="V2841"/>
      <c r="W2841"/>
      <c r="X2841"/>
    </row>
    <row r="2842" spans="21:24" ht="18" x14ac:dyDescent="0.6">
      <c r="U2842"/>
      <c r="V2842"/>
      <c r="W2842"/>
      <c r="X2842"/>
    </row>
    <row r="2843" spans="21:24" ht="18" x14ac:dyDescent="0.6">
      <c r="U2843"/>
      <c r="V2843"/>
      <c r="W2843"/>
      <c r="X2843"/>
    </row>
    <row r="2844" spans="21:24" ht="18" x14ac:dyDescent="0.6">
      <c r="U2844"/>
      <c r="V2844"/>
      <c r="W2844"/>
      <c r="X2844"/>
    </row>
    <row r="2845" spans="21:24" ht="18" x14ac:dyDescent="0.6">
      <c r="U2845"/>
      <c r="V2845"/>
      <c r="W2845"/>
      <c r="X2845"/>
    </row>
    <row r="2846" spans="21:24" ht="18" x14ac:dyDescent="0.6">
      <c r="U2846"/>
      <c r="V2846"/>
      <c r="W2846"/>
      <c r="X2846"/>
    </row>
    <row r="2847" spans="21:24" ht="18" x14ac:dyDescent="0.6">
      <c r="U2847"/>
      <c r="V2847"/>
      <c r="W2847"/>
      <c r="X2847"/>
    </row>
    <row r="2848" spans="21:24" ht="18" x14ac:dyDescent="0.6">
      <c r="U2848"/>
      <c r="V2848"/>
      <c r="W2848"/>
      <c r="X2848"/>
    </row>
    <row r="2849" spans="21:24" ht="18" x14ac:dyDescent="0.6">
      <c r="U2849"/>
      <c r="V2849"/>
      <c r="W2849"/>
      <c r="X2849"/>
    </row>
    <row r="2850" spans="21:24" ht="18" x14ac:dyDescent="0.6">
      <c r="U2850"/>
      <c r="V2850"/>
      <c r="W2850"/>
      <c r="X2850"/>
    </row>
    <row r="2851" spans="21:24" ht="18" x14ac:dyDescent="0.6">
      <c r="U2851"/>
      <c r="V2851"/>
      <c r="W2851"/>
      <c r="X2851"/>
    </row>
    <row r="2852" spans="21:24" ht="18" x14ac:dyDescent="0.6">
      <c r="U2852"/>
      <c r="V2852"/>
      <c r="W2852"/>
      <c r="X2852"/>
    </row>
    <row r="2853" spans="21:24" ht="18" x14ac:dyDescent="0.6">
      <c r="U2853"/>
      <c r="V2853"/>
      <c r="W2853"/>
      <c r="X2853"/>
    </row>
    <row r="2854" spans="21:24" ht="18" x14ac:dyDescent="0.6">
      <c r="U2854"/>
      <c r="V2854"/>
      <c r="W2854"/>
      <c r="X2854"/>
    </row>
    <row r="2855" spans="21:24" ht="18" x14ac:dyDescent="0.6">
      <c r="U2855"/>
      <c r="V2855"/>
      <c r="W2855"/>
      <c r="X2855"/>
    </row>
    <row r="2856" spans="21:24" ht="18" x14ac:dyDescent="0.6">
      <c r="U2856"/>
      <c r="V2856"/>
      <c r="W2856"/>
      <c r="X2856"/>
    </row>
    <row r="2857" spans="21:24" ht="18" x14ac:dyDescent="0.6">
      <c r="U2857"/>
      <c r="V2857"/>
      <c r="W2857"/>
      <c r="X2857"/>
    </row>
    <row r="2858" spans="21:24" ht="18" x14ac:dyDescent="0.6">
      <c r="U2858"/>
      <c r="V2858"/>
      <c r="W2858"/>
      <c r="X2858"/>
    </row>
    <row r="2859" spans="21:24" ht="18" x14ac:dyDescent="0.6">
      <c r="U2859"/>
      <c r="V2859"/>
      <c r="W2859"/>
      <c r="X2859"/>
    </row>
    <row r="2860" spans="21:24" ht="18" x14ac:dyDescent="0.6">
      <c r="U2860"/>
      <c r="V2860"/>
      <c r="W2860"/>
      <c r="X2860"/>
    </row>
    <row r="2861" spans="21:24" ht="18" x14ac:dyDescent="0.6">
      <c r="U2861"/>
      <c r="V2861"/>
      <c r="W2861"/>
      <c r="X2861"/>
    </row>
    <row r="2862" spans="21:24" ht="18" x14ac:dyDescent="0.6">
      <c r="U2862"/>
      <c r="V2862"/>
      <c r="W2862"/>
      <c r="X2862"/>
    </row>
    <row r="2863" spans="21:24" ht="18" x14ac:dyDescent="0.6">
      <c r="U2863"/>
      <c r="V2863"/>
      <c r="W2863"/>
      <c r="X2863"/>
    </row>
    <row r="2864" spans="21:24" ht="18" x14ac:dyDescent="0.6">
      <c r="U2864"/>
      <c r="V2864"/>
      <c r="W2864"/>
      <c r="X2864"/>
    </row>
    <row r="2865" spans="21:24" ht="18" x14ac:dyDescent="0.6">
      <c r="U2865"/>
      <c r="V2865"/>
      <c r="W2865"/>
      <c r="X2865"/>
    </row>
    <row r="2866" spans="21:24" ht="18" x14ac:dyDescent="0.6">
      <c r="U2866"/>
      <c r="V2866"/>
      <c r="W2866"/>
      <c r="X2866"/>
    </row>
    <row r="2867" spans="21:24" ht="18" x14ac:dyDescent="0.6">
      <c r="U2867"/>
      <c r="V2867"/>
      <c r="W2867"/>
      <c r="X2867"/>
    </row>
    <row r="2868" spans="21:24" ht="18" x14ac:dyDescent="0.6">
      <c r="U2868"/>
      <c r="V2868"/>
      <c r="W2868"/>
      <c r="X2868"/>
    </row>
    <row r="2869" spans="21:24" ht="18" x14ac:dyDescent="0.6">
      <c r="U2869"/>
      <c r="V2869"/>
      <c r="W2869"/>
      <c r="X2869"/>
    </row>
    <row r="2870" spans="21:24" ht="18" x14ac:dyDescent="0.6">
      <c r="U2870"/>
      <c r="V2870"/>
      <c r="W2870"/>
      <c r="X2870"/>
    </row>
    <row r="2871" spans="21:24" ht="18" x14ac:dyDescent="0.6">
      <c r="U2871"/>
      <c r="V2871"/>
      <c r="W2871"/>
      <c r="X2871"/>
    </row>
    <row r="2872" spans="21:24" ht="18" x14ac:dyDescent="0.6">
      <c r="U2872"/>
      <c r="V2872"/>
      <c r="W2872"/>
      <c r="X2872"/>
    </row>
    <row r="2873" spans="21:24" ht="18" x14ac:dyDescent="0.6">
      <c r="U2873"/>
      <c r="V2873"/>
      <c r="W2873"/>
      <c r="X2873"/>
    </row>
    <row r="2874" spans="21:24" ht="18" x14ac:dyDescent="0.6">
      <c r="U2874"/>
      <c r="V2874"/>
      <c r="W2874"/>
      <c r="X2874"/>
    </row>
    <row r="2875" spans="21:24" ht="18" x14ac:dyDescent="0.6">
      <c r="U2875"/>
      <c r="V2875"/>
      <c r="W2875"/>
      <c r="X2875"/>
    </row>
    <row r="2876" spans="21:24" ht="18" x14ac:dyDescent="0.6">
      <c r="U2876"/>
      <c r="V2876"/>
      <c r="W2876"/>
      <c r="X2876"/>
    </row>
    <row r="2877" spans="21:24" ht="18" x14ac:dyDescent="0.6">
      <c r="U2877"/>
      <c r="V2877"/>
      <c r="W2877"/>
      <c r="X2877"/>
    </row>
    <row r="2878" spans="21:24" ht="18" x14ac:dyDescent="0.6">
      <c r="U2878"/>
      <c r="V2878"/>
      <c r="W2878"/>
      <c r="X2878"/>
    </row>
    <row r="2879" spans="21:24" ht="18" x14ac:dyDescent="0.6">
      <c r="U2879"/>
      <c r="V2879"/>
      <c r="W2879"/>
      <c r="X2879"/>
    </row>
    <row r="2880" spans="21:24" ht="18" x14ac:dyDescent="0.6">
      <c r="U2880"/>
      <c r="V2880"/>
      <c r="W2880"/>
      <c r="X2880"/>
    </row>
    <row r="2881" spans="21:24" ht="18" x14ac:dyDescent="0.6">
      <c r="U2881"/>
      <c r="V2881"/>
      <c r="W2881"/>
      <c r="X2881"/>
    </row>
    <row r="2882" spans="21:24" ht="18" x14ac:dyDescent="0.6">
      <c r="U2882"/>
      <c r="V2882"/>
      <c r="W2882"/>
      <c r="X2882"/>
    </row>
    <row r="2883" spans="21:24" ht="18" x14ac:dyDescent="0.6">
      <c r="U2883"/>
      <c r="V2883"/>
      <c r="W2883"/>
      <c r="X2883"/>
    </row>
    <row r="2884" spans="21:24" ht="18" x14ac:dyDescent="0.6">
      <c r="U2884"/>
      <c r="V2884"/>
      <c r="W2884"/>
      <c r="X2884"/>
    </row>
    <row r="2885" spans="21:24" ht="18" x14ac:dyDescent="0.6">
      <c r="U2885"/>
      <c r="V2885"/>
      <c r="W2885"/>
      <c r="X2885"/>
    </row>
    <row r="2886" spans="21:24" ht="18" x14ac:dyDescent="0.6">
      <c r="U2886"/>
      <c r="V2886"/>
      <c r="W2886"/>
      <c r="X2886"/>
    </row>
    <row r="2887" spans="21:24" ht="18" x14ac:dyDescent="0.6">
      <c r="U2887"/>
      <c r="V2887"/>
      <c r="W2887"/>
      <c r="X2887"/>
    </row>
    <row r="2888" spans="21:24" ht="18" x14ac:dyDescent="0.6">
      <c r="U2888"/>
      <c r="V2888"/>
      <c r="W2888"/>
      <c r="X2888"/>
    </row>
    <row r="2889" spans="21:24" ht="18" x14ac:dyDescent="0.6">
      <c r="U2889"/>
      <c r="V2889"/>
      <c r="W2889"/>
      <c r="X2889"/>
    </row>
    <row r="2890" spans="21:24" ht="18" x14ac:dyDescent="0.6">
      <c r="U2890"/>
      <c r="V2890"/>
      <c r="W2890"/>
      <c r="X2890"/>
    </row>
    <row r="2891" spans="21:24" ht="18" x14ac:dyDescent="0.6">
      <c r="U2891"/>
      <c r="V2891"/>
      <c r="W2891"/>
      <c r="X2891"/>
    </row>
    <row r="2892" spans="21:24" ht="18" x14ac:dyDescent="0.6">
      <c r="U2892"/>
      <c r="V2892"/>
      <c r="W2892"/>
      <c r="X2892"/>
    </row>
    <row r="2893" spans="21:24" ht="18" x14ac:dyDescent="0.6">
      <c r="U2893"/>
      <c r="V2893"/>
      <c r="W2893"/>
      <c r="X2893"/>
    </row>
    <row r="2894" spans="21:24" ht="18" x14ac:dyDescent="0.6">
      <c r="U2894"/>
      <c r="V2894"/>
      <c r="W2894"/>
      <c r="X2894"/>
    </row>
    <row r="2895" spans="21:24" ht="18" x14ac:dyDescent="0.6">
      <c r="U2895"/>
      <c r="V2895"/>
      <c r="W2895"/>
      <c r="X2895"/>
    </row>
    <row r="2896" spans="21:24" ht="18" x14ac:dyDescent="0.6">
      <c r="U2896"/>
      <c r="V2896"/>
      <c r="W2896"/>
      <c r="X2896"/>
    </row>
    <row r="2897" spans="21:24" ht="18" x14ac:dyDescent="0.6">
      <c r="U2897"/>
      <c r="V2897"/>
      <c r="W2897"/>
      <c r="X2897"/>
    </row>
    <row r="2898" spans="21:24" ht="18" x14ac:dyDescent="0.6">
      <c r="U2898"/>
      <c r="V2898"/>
      <c r="W2898"/>
      <c r="X2898"/>
    </row>
    <row r="2899" spans="21:24" ht="18" x14ac:dyDescent="0.6">
      <c r="U2899"/>
      <c r="V2899"/>
      <c r="W2899"/>
      <c r="X2899"/>
    </row>
    <row r="2900" spans="21:24" ht="18" x14ac:dyDescent="0.6">
      <c r="U2900"/>
      <c r="V2900"/>
      <c r="W2900"/>
      <c r="X2900"/>
    </row>
    <row r="2901" spans="21:24" ht="18" x14ac:dyDescent="0.6">
      <c r="U2901"/>
      <c r="V2901"/>
      <c r="W2901"/>
      <c r="X2901"/>
    </row>
    <row r="2902" spans="21:24" ht="18" x14ac:dyDescent="0.6">
      <c r="U2902"/>
      <c r="V2902"/>
      <c r="W2902"/>
      <c r="X2902"/>
    </row>
    <row r="2903" spans="21:24" ht="18" x14ac:dyDescent="0.6">
      <c r="U2903"/>
      <c r="V2903"/>
      <c r="W2903"/>
      <c r="X2903"/>
    </row>
    <row r="2904" spans="21:24" ht="18" x14ac:dyDescent="0.6">
      <c r="U2904"/>
      <c r="V2904"/>
      <c r="W2904"/>
      <c r="X2904"/>
    </row>
    <row r="2905" spans="21:24" ht="18" x14ac:dyDescent="0.6">
      <c r="U2905"/>
      <c r="V2905"/>
      <c r="W2905"/>
      <c r="X2905"/>
    </row>
    <row r="2906" spans="21:24" ht="18" x14ac:dyDescent="0.6">
      <c r="U2906"/>
      <c r="V2906"/>
      <c r="W2906"/>
      <c r="X2906"/>
    </row>
    <row r="2907" spans="21:24" ht="18" x14ac:dyDescent="0.6">
      <c r="U2907"/>
      <c r="V2907"/>
      <c r="W2907"/>
      <c r="X2907"/>
    </row>
    <row r="2908" spans="21:24" ht="18" x14ac:dyDescent="0.6">
      <c r="U2908"/>
      <c r="V2908"/>
      <c r="W2908"/>
      <c r="X2908"/>
    </row>
    <row r="2909" spans="21:24" ht="18" x14ac:dyDescent="0.6">
      <c r="U2909"/>
      <c r="V2909"/>
      <c r="W2909"/>
      <c r="X2909"/>
    </row>
    <row r="2910" spans="21:24" ht="18" x14ac:dyDescent="0.6">
      <c r="U2910"/>
      <c r="V2910"/>
      <c r="W2910"/>
      <c r="X2910"/>
    </row>
    <row r="2911" spans="21:24" ht="18" x14ac:dyDescent="0.6">
      <c r="U2911"/>
      <c r="V2911"/>
      <c r="W2911"/>
      <c r="X2911"/>
    </row>
    <row r="2912" spans="21:24" ht="18" x14ac:dyDescent="0.6">
      <c r="U2912"/>
      <c r="V2912"/>
      <c r="W2912"/>
      <c r="X2912"/>
    </row>
    <row r="2913" spans="21:24" ht="18" x14ac:dyDescent="0.6">
      <c r="U2913"/>
      <c r="V2913"/>
      <c r="W2913"/>
      <c r="X2913"/>
    </row>
    <row r="2914" spans="21:24" ht="18" x14ac:dyDescent="0.6">
      <c r="U2914"/>
      <c r="V2914"/>
      <c r="W2914"/>
      <c r="X2914"/>
    </row>
    <row r="2915" spans="21:24" ht="18" x14ac:dyDescent="0.6">
      <c r="U2915"/>
      <c r="V2915"/>
      <c r="W2915"/>
      <c r="X2915"/>
    </row>
    <row r="2916" spans="21:24" ht="18" x14ac:dyDescent="0.6">
      <c r="U2916"/>
      <c r="V2916"/>
      <c r="W2916"/>
      <c r="X2916"/>
    </row>
    <row r="2917" spans="21:24" ht="18" x14ac:dyDescent="0.6">
      <c r="U2917"/>
      <c r="V2917"/>
      <c r="W2917"/>
      <c r="X2917"/>
    </row>
    <row r="2918" spans="21:24" ht="18" x14ac:dyDescent="0.6">
      <c r="U2918"/>
      <c r="V2918"/>
      <c r="W2918"/>
      <c r="X2918"/>
    </row>
    <row r="2919" spans="21:24" ht="18" x14ac:dyDescent="0.6">
      <c r="U2919"/>
      <c r="V2919"/>
      <c r="W2919"/>
      <c r="X2919"/>
    </row>
    <row r="2920" spans="21:24" ht="18" x14ac:dyDescent="0.6">
      <c r="U2920"/>
      <c r="V2920"/>
      <c r="W2920"/>
      <c r="X2920"/>
    </row>
    <row r="2921" spans="21:24" ht="18" x14ac:dyDescent="0.6">
      <c r="U2921"/>
      <c r="V2921"/>
      <c r="W2921"/>
      <c r="X2921"/>
    </row>
    <row r="2922" spans="21:24" ht="18" x14ac:dyDescent="0.6">
      <c r="U2922"/>
      <c r="V2922"/>
      <c r="W2922"/>
      <c r="X2922"/>
    </row>
    <row r="2923" spans="21:24" ht="18" x14ac:dyDescent="0.6">
      <c r="U2923"/>
      <c r="V2923"/>
      <c r="W2923"/>
      <c r="X2923"/>
    </row>
    <row r="2924" spans="21:24" ht="18" x14ac:dyDescent="0.6">
      <c r="U2924"/>
      <c r="V2924"/>
      <c r="W2924"/>
      <c r="X2924"/>
    </row>
    <row r="2925" spans="21:24" ht="18" x14ac:dyDescent="0.6">
      <c r="U2925"/>
      <c r="V2925"/>
      <c r="W2925"/>
      <c r="X2925"/>
    </row>
    <row r="2926" spans="21:24" ht="18" x14ac:dyDescent="0.6">
      <c r="U2926"/>
      <c r="V2926"/>
      <c r="W2926"/>
      <c r="X2926"/>
    </row>
    <row r="2927" spans="21:24" ht="18" x14ac:dyDescent="0.6">
      <c r="U2927"/>
      <c r="V2927"/>
      <c r="W2927"/>
      <c r="X2927"/>
    </row>
    <row r="2928" spans="21:24" ht="18" x14ac:dyDescent="0.6">
      <c r="U2928"/>
      <c r="V2928"/>
      <c r="W2928"/>
      <c r="X2928"/>
    </row>
    <row r="2929" spans="21:24" ht="18" x14ac:dyDescent="0.6">
      <c r="U2929"/>
      <c r="V2929"/>
      <c r="W2929"/>
      <c r="X2929"/>
    </row>
    <row r="2930" spans="21:24" ht="18" x14ac:dyDescent="0.6">
      <c r="U2930"/>
      <c r="V2930"/>
      <c r="W2930"/>
      <c r="X2930"/>
    </row>
    <row r="2931" spans="21:24" ht="18" x14ac:dyDescent="0.6">
      <c r="U2931"/>
      <c r="V2931"/>
      <c r="W2931"/>
      <c r="X2931"/>
    </row>
    <row r="2932" spans="21:24" ht="18" x14ac:dyDescent="0.6">
      <c r="U2932"/>
      <c r="V2932"/>
      <c r="W2932"/>
      <c r="X2932"/>
    </row>
    <row r="2933" spans="21:24" ht="18" x14ac:dyDescent="0.6">
      <c r="U2933"/>
      <c r="V2933"/>
      <c r="W2933"/>
      <c r="X2933"/>
    </row>
    <row r="2934" spans="21:24" ht="18" x14ac:dyDescent="0.6">
      <c r="U2934"/>
      <c r="V2934"/>
      <c r="W2934"/>
      <c r="X2934"/>
    </row>
    <row r="2935" spans="21:24" ht="18" x14ac:dyDescent="0.6">
      <c r="U2935"/>
      <c r="V2935"/>
      <c r="W2935"/>
      <c r="X2935"/>
    </row>
    <row r="2936" spans="21:24" ht="18" x14ac:dyDescent="0.6">
      <c r="U2936"/>
      <c r="V2936"/>
      <c r="W2936"/>
      <c r="X2936"/>
    </row>
    <row r="2937" spans="21:24" ht="18" x14ac:dyDescent="0.6">
      <c r="U2937"/>
      <c r="V2937"/>
      <c r="W2937"/>
      <c r="X2937"/>
    </row>
    <row r="2938" spans="21:24" ht="18" x14ac:dyDescent="0.6">
      <c r="U2938"/>
      <c r="V2938"/>
      <c r="W2938"/>
      <c r="X2938"/>
    </row>
    <row r="2939" spans="21:24" ht="18" x14ac:dyDescent="0.6">
      <c r="U2939"/>
      <c r="V2939"/>
      <c r="W2939"/>
      <c r="X2939"/>
    </row>
    <row r="2940" spans="21:24" ht="18" x14ac:dyDescent="0.6">
      <c r="U2940"/>
      <c r="V2940"/>
      <c r="W2940"/>
      <c r="X2940"/>
    </row>
    <row r="2941" spans="21:24" ht="18" x14ac:dyDescent="0.6">
      <c r="U2941"/>
      <c r="V2941"/>
      <c r="W2941"/>
      <c r="X2941"/>
    </row>
    <row r="2942" spans="21:24" ht="18" x14ac:dyDescent="0.6">
      <c r="U2942"/>
      <c r="V2942"/>
      <c r="W2942"/>
      <c r="X2942"/>
    </row>
    <row r="2943" spans="21:24" ht="18" x14ac:dyDescent="0.6">
      <c r="U2943"/>
      <c r="V2943"/>
      <c r="W2943"/>
      <c r="X2943"/>
    </row>
    <row r="2944" spans="21:24" ht="18" x14ac:dyDescent="0.6">
      <c r="U2944"/>
      <c r="V2944"/>
      <c r="W2944"/>
      <c r="X2944"/>
    </row>
    <row r="2945" spans="21:24" ht="18" x14ac:dyDescent="0.6">
      <c r="U2945"/>
      <c r="V2945"/>
      <c r="W2945"/>
      <c r="X2945"/>
    </row>
    <row r="2946" spans="21:24" ht="18" x14ac:dyDescent="0.6">
      <c r="U2946"/>
      <c r="V2946"/>
      <c r="W2946"/>
      <c r="X2946"/>
    </row>
    <row r="2947" spans="21:24" ht="18" x14ac:dyDescent="0.6">
      <c r="U2947"/>
      <c r="V2947"/>
      <c r="W2947"/>
      <c r="X2947"/>
    </row>
    <row r="2948" spans="21:24" ht="18" x14ac:dyDescent="0.6">
      <c r="U2948"/>
      <c r="V2948"/>
      <c r="W2948"/>
      <c r="X2948"/>
    </row>
    <row r="2949" spans="21:24" ht="18" x14ac:dyDescent="0.6">
      <c r="U2949"/>
      <c r="V2949"/>
      <c r="W2949"/>
      <c r="X2949"/>
    </row>
    <row r="2950" spans="21:24" ht="18" x14ac:dyDescent="0.6">
      <c r="U2950"/>
      <c r="V2950"/>
      <c r="W2950"/>
      <c r="X2950"/>
    </row>
    <row r="2951" spans="21:24" ht="18" x14ac:dyDescent="0.6">
      <c r="U2951"/>
      <c r="V2951"/>
      <c r="W2951"/>
      <c r="X2951"/>
    </row>
    <row r="2952" spans="21:24" ht="18" x14ac:dyDescent="0.6">
      <c r="U2952"/>
      <c r="V2952"/>
      <c r="W2952"/>
      <c r="X2952"/>
    </row>
    <row r="2953" spans="21:24" ht="18" x14ac:dyDescent="0.6">
      <c r="U2953"/>
      <c r="V2953"/>
      <c r="W2953"/>
      <c r="X2953"/>
    </row>
    <row r="2954" spans="21:24" ht="18" x14ac:dyDescent="0.6">
      <c r="U2954"/>
      <c r="V2954"/>
      <c r="W2954"/>
      <c r="X2954"/>
    </row>
    <row r="2955" spans="21:24" ht="18" x14ac:dyDescent="0.6">
      <c r="U2955"/>
      <c r="V2955"/>
      <c r="W2955"/>
      <c r="X2955"/>
    </row>
    <row r="2956" spans="21:24" ht="18" x14ac:dyDescent="0.6">
      <c r="U2956"/>
      <c r="V2956"/>
      <c r="W2956"/>
      <c r="X2956"/>
    </row>
    <row r="2957" spans="21:24" ht="18" x14ac:dyDescent="0.6">
      <c r="U2957"/>
      <c r="V2957"/>
      <c r="W2957"/>
      <c r="X2957"/>
    </row>
    <row r="2958" spans="21:24" ht="18" x14ac:dyDescent="0.6">
      <c r="U2958"/>
      <c r="V2958"/>
      <c r="W2958"/>
      <c r="X2958"/>
    </row>
    <row r="2959" spans="21:24" ht="18" x14ac:dyDescent="0.6">
      <c r="U2959"/>
      <c r="V2959"/>
      <c r="W2959"/>
      <c r="X2959"/>
    </row>
    <row r="2960" spans="21:24" ht="18" x14ac:dyDescent="0.6">
      <c r="U2960"/>
      <c r="V2960"/>
      <c r="W2960"/>
      <c r="X2960"/>
    </row>
    <row r="2961" spans="21:24" ht="18" x14ac:dyDescent="0.6">
      <c r="U2961"/>
      <c r="V2961"/>
      <c r="W2961"/>
      <c r="X2961"/>
    </row>
    <row r="2962" spans="21:24" ht="18" x14ac:dyDescent="0.6">
      <c r="U2962"/>
      <c r="V2962"/>
      <c r="W2962"/>
      <c r="X2962"/>
    </row>
    <row r="2963" spans="21:24" ht="18" x14ac:dyDescent="0.6">
      <c r="U2963"/>
      <c r="V2963"/>
      <c r="W2963"/>
      <c r="X2963"/>
    </row>
    <row r="2964" spans="21:24" ht="18" x14ac:dyDescent="0.6">
      <c r="U2964"/>
      <c r="V2964"/>
      <c r="W2964"/>
      <c r="X2964"/>
    </row>
    <row r="2965" spans="21:24" ht="18" x14ac:dyDescent="0.6">
      <c r="U2965"/>
      <c r="V2965"/>
      <c r="W2965"/>
      <c r="X2965"/>
    </row>
    <row r="2966" spans="21:24" ht="18" x14ac:dyDescent="0.6">
      <c r="U2966"/>
      <c r="V2966"/>
      <c r="W2966"/>
      <c r="X2966"/>
    </row>
    <row r="2967" spans="21:24" ht="18" x14ac:dyDescent="0.6">
      <c r="U2967"/>
      <c r="V2967"/>
      <c r="W2967"/>
      <c r="X2967"/>
    </row>
    <row r="2968" spans="21:24" ht="18" x14ac:dyDescent="0.6">
      <c r="U2968"/>
      <c r="V2968"/>
      <c r="W2968"/>
      <c r="X2968"/>
    </row>
    <row r="2969" spans="21:24" ht="18" x14ac:dyDescent="0.6">
      <c r="U2969"/>
      <c r="V2969"/>
      <c r="W2969"/>
      <c r="X2969"/>
    </row>
    <row r="2970" spans="21:24" ht="18" x14ac:dyDescent="0.6">
      <c r="U2970"/>
      <c r="V2970"/>
      <c r="W2970"/>
      <c r="X2970"/>
    </row>
    <row r="2971" spans="21:24" ht="18" x14ac:dyDescent="0.6">
      <c r="U2971"/>
      <c r="V2971"/>
      <c r="W2971"/>
      <c r="X2971"/>
    </row>
    <row r="2972" spans="21:24" ht="18" x14ac:dyDescent="0.6">
      <c r="U2972"/>
      <c r="V2972"/>
      <c r="W2972"/>
      <c r="X2972"/>
    </row>
    <row r="2973" spans="21:24" ht="18" x14ac:dyDescent="0.6">
      <c r="U2973"/>
      <c r="V2973"/>
      <c r="W2973"/>
      <c r="X2973"/>
    </row>
    <row r="2974" spans="21:24" ht="18" x14ac:dyDescent="0.6">
      <c r="U2974"/>
      <c r="V2974"/>
      <c r="W2974"/>
      <c r="X2974"/>
    </row>
    <row r="2975" spans="21:24" ht="18" x14ac:dyDescent="0.6">
      <c r="U2975"/>
      <c r="V2975"/>
      <c r="W2975"/>
      <c r="X2975"/>
    </row>
    <row r="2976" spans="21:24" ht="18" x14ac:dyDescent="0.6">
      <c r="U2976"/>
      <c r="V2976"/>
      <c r="W2976"/>
      <c r="X2976"/>
    </row>
    <row r="2977" spans="21:24" ht="18" x14ac:dyDescent="0.6">
      <c r="U2977"/>
      <c r="V2977"/>
      <c r="W2977"/>
      <c r="X2977"/>
    </row>
    <row r="2978" spans="21:24" ht="18" x14ac:dyDescent="0.6">
      <c r="U2978"/>
      <c r="V2978"/>
      <c r="W2978"/>
      <c r="X2978"/>
    </row>
    <row r="2979" spans="21:24" ht="18" x14ac:dyDescent="0.6">
      <c r="U2979"/>
      <c r="V2979"/>
      <c r="W2979"/>
      <c r="X2979"/>
    </row>
    <row r="2980" spans="21:24" ht="18" x14ac:dyDescent="0.6">
      <c r="U2980"/>
      <c r="V2980"/>
      <c r="W2980"/>
      <c r="X2980"/>
    </row>
    <row r="2981" spans="21:24" ht="18" x14ac:dyDescent="0.6">
      <c r="U2981"/>
      <c r="V2981"/>
      <c r="W2981"/>
      <c r="X2981"/>
    </row>
    <row r="2982" spans="21:24" ht="18" x14ac:dyDescent="0.6">
      <c r="U2982"/>
      <c r="V2982"/>
      <c r="W2982"/>
      <c r="X2982"/>
    </row>
    <row r="2983" spans="21:24" ht="18" x14ac:dyDescent="0.6">
      <c r="U2983"/>
      <c r="V2983"/>
      <c r="W2983"/>
      <c r="X2983"/>
    </row>
    <row r="2984" spans="21:24" ht="18" x14ac:dyDescent="0.6">
      <c r="U2984"/>
      <c r="V2984"/>
      <c r="W2984"/>
      <c r="X2984"/>
    </row>
    <row r="2985" spans="21:24" ht="18" x14ac:dyDescent="0.6">
      <c r="U2985"/>
      <c r="V2985"/>
      <c r="W2985"/>
      <c r="X2985"/>
    </row>
    <row r="2986" spans="21:24" ht="18" x14ac:dyDescent="0.6">
      <c r="U2986"/>
      <c r="V2986"/>
      <c r="W2986"/>
      <c r="X2986"/>
    </row>
    <row r="2987" spans="21:24" ht="18" x14ac:dyDescent="0.6">
      <c r="U2987"/>
      <c r="V2987"/>
      <c r="W2987"/>
      <c r="X2987"/>
    </row>
    <row r="2988" spans="21:24" ht="18" x14ac:dyDescent="0.6">
      <c r="U2988"/>
      <c r="V2988"/>
      <c r="W2988"/>
      <c r="X2988"/>
    </row>
    <row r="2989" spans="21:24" ht="18" x14ac:dyDescent="0.6">
      <c r="U2989"/>
      <c r="V2989"/>
      <c r="W2989"/>
      <c r="X2989"/>
    </row>
    <row r="2990" spans="21:24" ht="18" x14ac:dyDescent="0.6">
      <c r="U2990"/>
      <c r="V2990"/>
      <c r="W2990"/>
      <c r="X2990"/>
    </row>
    <row r="2991" spans="21:24" ht="18" x14ac:dyDescent="0.6">
      <c r="U2991"/>
      <c r="V2991"/>
      <c r="W2991"/>
      <c r="X2991"/>
    </row>
    <row r="2992" spans="21:24" ht="18" x14ac:dyDescent="0.6">
      <c r="U2992"/>
      <c r="V2992"/>
      <c r="W2992"/>
      <c r="X2992"/>
    </row>
    <row r="2993" spans="21:24" ht="18" x14ac:dyDescent="0.6">
      <c r="U2993"/>
      <c r="V2993"/>
      <c r="W2993"/>
      <c r="X2993"/>
    </row>
    <row r="2994" spans="21:24" ht="18" x14ac:dyDescent="0.6">
      <c r="U2994"/>
      <c r="V2994"/>
      <c r="W2994"/>
      <c r="X2994"/>
    </row>
    <row r="2995" spans="21:24" ht="18" x14ac:dyDescent="0.6">
      <c r="U2995"/>
      <c r="V2995"/>
      <c r="W2995"/>
      <c r="X2995"/>
    </row>
    <row r="2996" spans="21:24" ht="18" x14ac:dyDescent="0.6">
      <c r="U2996"/>
      <c r="V2996"/>
      <c r="W2996"/>
      <c r="X2996"/>
    </row>
    <row r="2997" spans="21:24" ht="18" x14ac:dyDescent="0.6">
      <c r="U2997"/>
      <c r="V2997"/>
      <c r="W2997"/>
      <c r="X2997"/>
    </row>
    <row r="2998" spans="21:24" ht="18" x14ac:dyDescent="0.6">
      <c r="U2998"/>
      <c r="V2998"/>
      <c r="W2998"/>
      <c r="X2998"/>
    </row>
    <row r="2999" spans="21:24" ht="18" x14ac:dyDescent="0.6">
      <c r="U2999"/>
      <c r="V2999"/>
      <c r="W2999"/>
      <c r="X2999"/>
    </row>
    <row r="3000" spans="21:24" ht="18" x14ac:dyDescent="0.6">
      <c r="U3000"/>
      <c r="V3000"/>
      <c r="W3000"/>
      <c r="X3000"/>
    </row>
    <row r="3001" spans="21:24" ht="18" x14ac:dyDescent="0.6">
      <c r="U3001"/>
      <c r="V3001"/>
      <c r="W3001"/>
      <c r="X3001"/>
    </row>
    <row r="3002" spans="21:24" ht="18" x14ac:dyDescent="0.6">
      <c r="U3002"/>
      <c r="V3002"/>
      <c r="W3002"/>
      <c r="X3002"/>
    </row>
    <row r="3003" spans="21:24" ht="18" x14ac:dyDescent="0.6">
      <c r="U3003"/>
      <c r="V3003"/>
      <c r="W3003"/>
      <c r="X3003"/>
    </row>
    <row r="3004" spans="21:24" ht="18" x14ac:dyDescent="0.6">
      <c r="U3004"/>
      <c r="V3004"/>
      <c r="W3004"/>
      <c r="X3004"/>
    </row>
    <row r="3005" spans="21:24" ht="18" x14ac:dyDescent="0.6">
      <c r="U3005"/>
      <c r="V3005"/>
      <c r="W3005"/>
      <c r="X3005"/>
    </row>
    <row r="3006" spans="21:24" ht="18" x14ac:dyDescent="0.6">
      <c r="U3006"/>
      <c r="V3006"/>
      <c r="W3006"/>
      <c r="X3006"/>
    </row>
    <row r="3007" spans="21:24" ht="18" x14ac:dyDescent="0.6">
      <c r="U3007"/>
      <c r="V3007"/>
      <c r="W3007"/>
      <c r="X3007"/>
    </row>
    <row r="3008" spans="21:24" ht="18" x14ac:dyDescent="0.6">
      <c r="U3008"/>
      <c r="V3008"/>
      <c r="W3008"/>
      <c r="X3008"/>
    </row>
    <row r="3009" spans="21:24" ht="18" x14ac:dyDescent="0.6">
      <c r="U3009"/>
      <c r="V3009"/>
      <c r="W3009"/>
      <c r="X3009"/>
    </row>
    <row r="3010" spans="21:24" ht="18" x14ac:dyDescent="0.6">
      <c r="U3010"/>
      <c r="V3010"/>
      <c r="W3010"/>
      <c r="X3010"/>
    </row>
    <row r="3011" spans="21:24" ht="18" x14ac:dyDescent="0.6">
      <c r="U3011"/>
      <c r="V3011"/>
      <c r="W3011"/>
      <c r="X3011"/>
    </row>
    <row r="3012" spans="21:24" ht="18" x14ac:dyDescent="0.6">
      <c r="U3012"/>
      <c r="V3012"/>
      <c r="W3012"/>
      <c r="X3012"/>
    </row>
    <row r="3013" spans="21:24" ht="18" x14ac:dyDescent="0.6">
      <c r="U3013"/>
      <c r="V3013"/>
      <c r="W3013"/>
      <c r="X3013"/>
    </row>
    <row r="3014" spans="21:24" ht="18" x14ac:dyDescent="0.6">
      <c r="U3014"/>
      <c r="V3014"/>
      <c r="W3014"/>
      <c r="X3014"/>
    </row>
    <row r="3015" spans="21:24" ht="18" x14ac:dyDescent="0.6">
      <c r="U3015"/>
      <c r="V3015"/>
      <c r="W3015"/>
      <c r="X3015"/>
    </row>
    <row r="3016" spans="21:24" ht="18" x14ac:dyDescent="0.6">
      <c r="U3016"/>
      <c r="V3016"/>
      <c r="W3016"/>
      <c r="X3016"/>
    </row>
    <row r="3017" spans="21:24" ht="18" x14ac:dyDescent="0.6">
      <c r="U3017"/>
      <c r="V3017"/>
      <c r="W3017"/>
      <c r="X3017"/>
    </row>
    <row r="3018" spans="21:24" ht="18" x14ac:dyDescent="0.6">
      <c r="U3018"/>
      <c r="V3018"/>
      <c r="W3018"/>
      <c r="X3018"/>
    </row>
    <row r="3019" spans="21:24" ht="18" x14ac:dyDescent="0.6">
      <c r="U3019"/>
      <c r="V3019"/>
      <c r="W3019"/>
      <c r="X3019"/>
    </row>
    <row r="3020" spans="21:24" ht="18" x14ac:dyDescent="0.6">
      <c r="U3020"/>
      <c r="V3020"/>
      <c r="W3020"/>
      <c r="X3020"/>
    </row>
    <row r="3021" spans="21:24" ht="18" x14ac:dyDescent="0.6">
      <c r="U3021"/>
      <c r="V3021"/>
      <c r="W3021"/>
      <c r="X3021"/>
    </row>
    <row r="3022" spans="21:24" ht="18" x14ac:dyDescent="0.6">
      <c r="U3022"/>
      <c r="V3022"/>
      <c r="W3022"/>
      <c r="X3022"/>
    </row>
    <row r="3023" spans="21:24" ht="18" x14ac:dyDescent="0.6">
      <c r="U3023"/>
      <c r="V3023"/>
      <c r="W3023"/>
      <c r="X3023"/>
    </row>
    <row r="3024" spans="21:24" ht="18" x14ac:dyDescent="0.6">
      <c r="U3024"/>
      <c r="V3024"/>
      <c r="W3024"/>
      <c r="X3024"/>
    </row>
    <row r="3025" spans="21:24" ht="18" x14ac:dyDescent="0.6">
      <c r="U3025"/>
      <c r="V3025"/>
      <c r="W3025"/>
      <c r="X3025"/>
    </row>
    <row r="3026" spans="21:24" ht="18" x14ac:dyDescent="0.6">
      <c r="U3026"/>
      <c r="V3026"/>
      <c r="W3026"/>
      <c r="X3026"/>
    </row>
    <row r="3027" spans="21:24" ht="18" x14ac:dyDescent="0.6">
      <c r="U3027"/>
      <c r="V3027"/>
      <c r="W3027"/>
      <c r="X3027"/>
    </row>
    <row r="3028" spans="21:24" ht="18" x14ac:dyDescent="0.6">
      <c r="U3028"/>
      <c r="V3028"/>
      <c r="W3028"/>
      <c r="X3028"/>
    </row>
    <row r="3029" spans="21:24" ht="18" x14ac:dyDescent="0.6">
      <c r="U3029"/>
      <c r="V3029"/>
      <c r="W3029"/>
      <c r="X3029"/>
    </row>
    <row r="3030" spans="21:24" ht="18" x14ac:dyDescent="0.6">
      <c r="U3030"/>
      <c r="V3030"/>
      <c r="W3030"/>
      <c r="X3030"/>
    </row>
    <row r="3031" spans="21:24" ht="18" x14ac:dyDescent="0.6">
      <c r="U3031"/>
      <c r="V3031"/>
      <c r="W3031"/>
      <c r="X3031"/>
    </row>
    <row r="3032" spans="21:24" ht="18" x14ac:dyDescent="0.6">
      <c r="U3032"/>
      <c r="V3032"/>
      <c r="W3032"/>
      <c r="X3032"/>
    </row>
    <row r="3033" spans="21:24" ht="18" x14ac:dyDescent="0.6">
      <c r="U3033"/>
      <c r="V3033"/>
      <c r="W3033"/>
      <c r="X3033"/>
    </row>
    <row r="3034" spans="21:24" ht="18" x14ac:dyDescent="0.6">
      <c r="U3034"/>
      <c r="V3034"/>
      <c r="W3034"/>
      <c r="X3034"/>
    </row>
    <row r="3035" spans="21:24" ht="18" x14ac:dyDescent="0.6">
      <c r="U3035"/>
      <c r="V3035"/>
      <c r="W3035"/>
      <c r="X3035"/>
    </row>
    <row r="3036" spans="21:24" ht="18" x14ac:dyDescent="0.6">
      <c r="U3036"/>
      <c r="V3036"/>
      <c r="W3036"/>
      <c r="X3036"/>
    </row>
    <row r="3037" spans="21:24" ht="18" x14ac:dyDescent="0.6">
      <c r="U3037"/>
      <c r="V3037"/>
      <c r="W3037"/>
      <c r="X3037"/>
    </row>
    <row r="3038" spans="21:24" ht="18" x14ac:dyDescent="0.6">
      <c r="U3038"/>
      <c r="V3038"/>
      <c r="W3038"/>
      <c r="X3038"/>
    </row>
    <row r="3039" spans="21:24" ht="18" x14ac:dyDescent="0.6">
      <c r="U3039"/>
      <c r="V3039"/>
      <c r="W3039"/>
      <c r="X3039"/>
    </row>
    <row r="3040" spans="21:24" ht="18" x14ac:dyDescent="0.6">
      <c r="U3040"/>
      <c r="V3040"/>
      <c r="W3040"/>
      <c r="X3040"/>
    </row>
    <row r="3041" spans="21:24" ht="18" x14ac:dyDescent="0.6">
      <c r="U3041"/>
      <c r="V3041"/>
      <c r="W3041"/>
      <c r="X3041"/>
    </row>
    <row r="3042" spans="21:24" ht="18" x14ac:dyDescent="0.6">
      <c r="U3042"/>
      <c r="V3042"/>
      <c r="W3042"/>
      <c r="X3042"/>
    </row>
    <row r="3043" spans="21:24" ht="18" x14ac:dyDescent="0.6">
      <c r="U3043"/>
      <c r="V3043"/>
      <c r="W3043"/>
      <c r="X3043"/>
    </row>
    <row r="3044" spans="21:24" ht="18" x14ac:dyDescent="0.6">
      <c r="U3044"/>
      <c r="V3044"/>
      <c r="W3044"/>
      <c r="X3044"/>
    </row>
    <row r="3045" spans="21:24" ht="18" x14ac:dyDescent="0.6">
      <c r="U3045"/>
      <c r="V3045"/>
      <c r="W3045"/>
      <c r="X3045"/>
    </row>
    <row r="3046" spans="21:24" ht="18" x14ac:dyDescent="0.6">
      <c r="U3046"/>
      <c r="V3046"/>
      <c r="W3046"/>
      <c r="X3046"/>
    </row>
    <row r="3047" spans="21:24" ht="18" x14ac:dyDescent="0.6">
      <c r="U3047"/>
      <c r="V3047"/>
      <c r="W3047"/>
      <c r="X3047"/>
    </row>
    <row r="3048" spans="21:24" ht="18" x14ac:dyDescent="0.6">
      <c r="U3048"/>
      <c r="V3048"/>
      <c r="W3048"/>
      <c r="X3048"/>
    </row>
    <row r="3049" spans="21:24" ht="18" x14ac:dyDescent="0.6">
      <c r="U3049"/>
      <c r="V3049"/>
      <c r="W3049"/>
      <c r="X3049"/>
    </row>
    <row r="3050" spans="21:24" ht="18" x14ac:dyDescent="0.6">
      <c r="U3050"/>
      <c r="V3050"/>
      <c r="W3050"/>
      <c r="X3050"/>
    </row>
    <row r="3051" spans="21:24" ht="18" x14ac:dyDescent="0.6">
      <c r="U3051"/>
      <c r="V3051"/>
      <c r="W3051"/>
      <c r="X3051"/>
    </row>
    <row r="3052" spans="21:24" ht="18" x14ac:dyDescent="0.6">
      <c r="U3052"/>
      <c r="V3052"/>
      <c r="W3052"/>
      <c r="X3052"/>
    </row>
    <row r="3053" spans="21:24" ht="18" x14ac:dyDescent="0.6">
      <c r="U3053"/>
      <c r="V3053"/>
      <c r="W3053"/>
      <c r="X3053"/>
    </row>
    <row r="3054" spans="21:24" ht="18" x14ac:dyDescent="0.6">
      <c r="U3054"/>
      <c r="V3054"/>
      <c r="W3054"/>
      <c r="X3054"/>
    </row>
    <row r="3055" spans="21:24" ht="18" x14ac:dyDescent="0.6">
      <c r="U3055"/>
      <c r="V3055"/>
      <c r="W3055"/>
      <c r="X3055"/>
    </row>
    <row r="3056" spans="21:24" ht="18" x14ac:dyDescent="0.6">
      <c r="U3056"/>
      <c r="V3056"/>
      <c r="W3056"/>
      <c r="X3056"/>
    </row>
    <row r="3057" spans="21:24" ht="18" x14ac:dyDescent="0.6">
      <c r="U3057"/>
      <c r="V3057"/>
      <c r="W3057"/>
      <c r="X3057"/>
    </row>
    <row r="3058" spans="21:24" ht="18" x14ac:dyDescent="0.6">
      <c r="U3058"/>
      <c r="V3058"/>
      <c r="W3058"/>
      <c r="X3058"/>
    </row>
    <row r="3059" spans="21:24" ht="18" x14ac:dyDescent="0.6">
      <c r="U3059"/>
      <c r="V3059"/>
      <c r="W3059"/>
      <c r="X3059"/>
    </row>
    <row r="3060" spans="21:24" ht="18" x14ac:dyDescent="0.6">
      <c r="U3060"/>
      <c r="V3060"/>
      <c r="W3060"/>
      <c r="X3060"/>
    </row>
    <row r="3061" spans="21:24" ht="18" x14ac:dyDescent="0.6">
      <c r="U3061"/>
      <c r="V3061"/>
      <c r="W3061"/>
      <c r="X3061"/>
    </row>
    <row r="3062" spans="21:24" ht="18" x14ac:dyDescent="0.6">
      <c r="U3062"/>
      <c r="V3062"/>
      <c r="W3062"/>
      <c r="X3062"/>
    </row>
    <row r="3063" spans="21:24" ht="18" x14ac:dyDescent="0.6">
      <c r="U3063"/>
      <c r="V3063"/>
      <c r="W3063"/>
      <c r="X3063"/>
    </row>
    <row r="3064" spans="21:24" ht="18" x14ac:dyDescent="0.6">
      <c r="U3064"/>
      <c r="V3064"/>
      <c r="W3064"/>
      <c r="X3064"/>
    </row>
    <row r="3065" spans="21:24" ht="18" x14ac:dyDescent="0.6">
      <c r="U3065"/>
      <c r="V3065"/>
      <c r="W3065"/>
      <c r="X3065"/>
    </row>
    <row r="3066" spans="21:24" ht="18" x14ac:dyDescent="0.6">
      <c r="U3066"/>
      <c r="V3066"/>
      <c r="W3066"/>
      <c r="X3066"/>
    </row>
    <row r="3067" spans="21:24" ht="18" x14ac:dyDescent="0.6">
      <c r="U3067"/>
      <c r="V3067"/>
      <c r="W3067"/>
      <c r="X3067"/>
    </row>
    <row r="3068" spans="21:24" ht="18" x14ac:dyDescent="0.6">
      <c r="U3068"/>
      <c r="V3068"/>
      <c r="W3068"/>
      <c r="X3068"/>
    </row>
    <row r="3069" spans="21:24" ht="18" x14ac:dyDescent="0.6">
      <c r="U3069"/>
      <c r="V3069"/>
      <c r="W3069"/>
      <c r="X3069"/>
    </row>
    <row r="3070" spans="21:24" ht="18" x14ac:dyDescent="0.6">
      <c r="U3070"/>
      <c r="V3070"/>
      <c r="W3070"/>
      <c r="X3070"/>
    </row>
    <row r="3071" spans="21:24" ht="18" x14ac:dyDescent="0.6">
      <c r="U3071"/>
      <c r="V3071"/>
      <c r="W3071"/>
      <c r="X3071"/>
    </row>
    <row r="3072" spans="21:24" ht="18" x14ac:dyDescent="0.6">
      <c r="U3072"/>
      <c r="V3072"/>
      <c r="W3072"/>
      <c r="X3072"/>
    </row>
    <row r="3073" spans="21:24" ht="18" x14ac:dyDescent="0.6">
      <c r="U3073"/>
      <c r="V3073"/>
      <c r="W3073"/>
      <c r="X3073"/>
    </row>
    <row r="3074" spans="21:24" ht="18" x14ac:dyDescent="0.6">
      <c r="U3074"/>
      <c r="V3074"/>
      <c r="W3074"/>
      <c r="X3074"/>
    </row>
    <row r="3075" spans="21:24" ht="18" x14ac:dyDescent="0.6">
      <c r="U3075"/>
      <c r="V3075"/>
      <c r="W3075"/>
      <c r="X3075"/>
    </row>
    <row r="3076" spans="21:24" ht="18" x14ac:dyDescent="0.6">
      <c r="U3076"/>
      <c r="V3076"/>
      <c r="W3076"/>
      <c r="X3076"/>
    </row>
    <row r="3077" spans="21:24" ht="18" x14ac:dyDescent="0.6">
      <c r="U3077"/>
      <c r="V3077"/>
      <c r="W3077"/>
      <c r="X3077"/>
    </row>
    <row r="3078" spans="21:24" ht="18" x14ac:dyDescent="0.6">
      <c r="U3078"/>
      <c r="V3078"/>
      <c r="W3078"/>
      <c r="X3078"/>
    </row>
    <row r="3079" spans="21:24" ht="18" x14ac:dyDescent="0.6">
      <c r="U3079"/>
      <c r="V3079"/>
      <c r="W3079"/>
      <c r="X3079"/>
    </row>
    <row r="3080" spans="21:24" ht="18" x14ac:dyDescent="0.6">
      <c r="U3080"/>
      <c r="V3080"/>
      <c r="W3080"/>
      <c r="X3080"/>
    </row>
    <row r="3081" spans="21:24" ht="18" x14ac:dyDescent="0.6">
      <c r="U3081"/>
      <c r="V3081"/>
      <c r="W3081"/>
      <c r="X3081"/>
    </row>
    <row r="3082" spans="21:24" ht="18" x14ac:dyDescent="0.6">
      <c r="U3082"/>
      <c r="V3082"/>
      <c r="W3082"/>
      <c r="X3082"/>
    </row>
    <row r="3083" spans="21:24" ht="18" x14ac:dyDescent="0.6">
      <c r="U3083"/>
      <c r="V3083"/>
      <c r="W3083"/>
      <c r="X3083"/>
    </row>
    <row r="3084" spans="21:24" ht="18" x14ac:dyDescent="0.6">
      <c r="U3084"/>
      <c r="V3084"/>
      <c r="W3084"/>
      <c r="X3084"/>
    </row>
    <row r="3085" spans="21:24" ht="18" x14ac:dyDescent="0.6">
      <c r="U3085"/>
      <c r="V3085"/>
      <c r="W3085"/>
      <c r="X3085"/>
    </row>
    <row r="3086" spans="21:24" ht="18" x14ac:dyDescent="0.6">
      <c r="U3086"/>
      <c r="V3086"/>
      <c r="W3086"/>
      <c r="X3086"/>
    </row>
    <row r="3087" spans="21:24" ht="18" x14ac:dyDescent="0.6">
      <c r="U3087"/>
      <c r="V3087"/>
      <c r="W3087"/>
      <c r="X3087"/>
    </row>
    <row r="3088" spans="21:24" ht="18" x14ac:dyDescent="0.6">
      <c r="U3088"/>
      <c r="V3088"/>
      <c r="W3088"/>
      <c r="X3088"/>
    </row>
    <row r="3089" spans="21:24" ht="18" x14ac:dyDescent="0.6">
      <c r="U3089"/>
      <c r="V3089"/>
      <c r="W3089"/>
      <c r="X3089"/>
    </row>
    <row r="3090" spans="21:24" ht="18" x14ac:dyDescent="0.6">
      <c r="U3090"/>
      <c r="V3090"/>
      <c r="W3090"/>
      <c r="X3090"/>
    </row>
    <row r="3091" spans="21:24" ht="18" x14ac:dyDescent="0.6">
      <c r="U3091"/>
      <c r="V3091"/>
      <c r="W3091"/>
      <c r="X3091"/>
    </row>
    <row r="3092" spans="21:24" ht="18" x14ac:dyDescent="0.6">
      <c r="U3092"/>
      <c r="V3092"/>
      <c r="W3092"/>
      <c r="X3092"/>
    </row>
    <row r="3093" spans="21:24" ht="18" x14ac:dyDescent="0.6">
      <c r="U3093"/>
      <c r="V3093"/>
      <c r="W3093"/>
      <c r="X3093"/>
    </row>
    <row r="3094" spans="21:24" ht="18" x14ac:dyDescent="0.6">
      <c r="U3094"/>
      <c r="V3094"/>
      <c r="W3094"/>
      <c r="X3094"/>
    </row>
    <row r="3095" spans="21:24" ht="18" x14ac:dyDescent="0.6">
      <c r="U3095"/>
      <c r="V3095"/>
      <c r="W3095"/>
      <c r="X3095"/>
    </row>
    <row r="3096" spans="21:24" ht="18" x14ac:dyDescent="0.6">
      <c r="U3096"/>
      <c r="V3096"/>
      <c r="W3096"/>
      <c r="X3096"/>
    </row>
    <row r="3097" spans="21:24" ht="18" x14ac:dyDescent="0.6">
      <c r="U3097"/>
      <c r="V3097"/>
      <c r="W3097"/>
      <c r="X3097"/>
    </row>
    <row r="3098" spans="21:24" ht="18" x14ac:dyDescent="0.6">
      <c r="U3098"/>
      <c r="V3098"/>
      <c r="W3098"/>
      <c r="X3098"/>
    </row>
    <row r="3099" spans="21:24" ht="18" x14ac:dyDescent="0.6">
      <c r="U3099"/>
      <c r="V3099"/>
      <c r="W3099"/>
      <c r="X3099"/>
    </row>
    <row r="3100" spans="21:24" ht="18" x14ac:dyDescent="0.6">
      <c r="U3100"/>
      <c r="V3100"/>
      <c r="W3100"/>
      <c r="X3100"/>
    </row>
    <row r="3101" spans="21:24" ht="18" x14ac:dyDescent="0.6">
      <c r="U3101"/>
      <c r="V3101"/>
      <c r="W3101"/>
      <c r="X3101"/>
    </row>
    <row r="3102" spans="21:24" ht="18" x14ac:dyDescent="0.6">
      <c r="U3102"/>
      <c r="V3102"/>
      <c r="W3102"/>
      <c r="X3102"/>
    </row>
    <row r="3103" spans="21:24" ht="18" x14ac:dyDescent="0.6">
      <c r="U3103"/>
      <c r="V3103"/>
      <c r="W3103"/>
      <c r="X3103"/>
    </row>
    <row r="3104" spans="21:24" ht="18" x14ac:dyDescent="0.6">
      <c r="U3104"/>
      <c r="V3104"/>
      <c r="W3104"/>
      <c r="X3104"/>
    </row>
    <row r="3105" spans="21:24" ht="18" x14ac:dyDescent="0.6">
      <c r="U3105"/>
      <c r="V3105"/>
      <c r="W3105"/>
      <c r="X3105"/>
    </row>
    <row r="3106" spans="21:24" ht="18" x14ac:dyDescent="0.6">
      <c r="U3106"/>
      <c r="V3106"/>
      <c r="W3106"/>
      <c r="X3106"/>
    </row>
    <row r="3107" spans="21:24" ht="18" x14ac:dyDescent="0.6">
      <c r="U3107"/>
      <c r="V3107"/>
      <c r="W3107"/>
      <c r="X3107"/>
    </row>
    <row r="3108" spans="21:24" ht="18" x14ac:dyDescent="0.6">
      <c r="U3108"/>
      <c r="V3108"/>
      <c r="W3108"/>
      <c r="X3108"/>
    </row>
    <row r="3109" spans="21:24" ht="18" x14ac:dyDescent="0.6">
      <c r="U3109"/>
      <c r="V3109"/>
      <c r="W3109"/>
      <c r="X3109"/>
    </row>
    <row r="3110" spans="21:24" ht="18" x14ac:dyDescent="0.6">
      <c r="U3110"/>
      <c r="V3110"/>
      <c r="W3110"/>
      <c r="X3110"/>
    </row>
    <row r="3111" spans="21:24" ht="18" x14ac:dyDescent="0.6">
      <c r="U3111"/>
      <c r="V3111"/>
      <c r="W3111"/>
      <c r="X3111"/>
    </row>
    <row r="3112" spans="21:24" ht="18" x14ac:dyDescent="0.6">
      <c r="U3112"/>
      <c r="V3112"/>
      <c r="W3112"/>
      <c r="X3112"/>
    </row>
    <row r="3113" spans="21:24" ht="18" x14ac:dyDescent="0.6">
      <c r="U3113"/>
      <c r="V3113"/>
      <c r="W3113"/>
      <c r="X3113"/>
    </row>
    <row r="3114" spans="21:24" ht="18" x14ac:dyDescent="0.6">
      <c r="U3114"/>
      <c r="V3114"/>
      <c r="W3114"/>
      <c r="X3114"/>
    </row>
    <row r="3115" spans="21:24" ht="18" x14ac:dyDescent="0.6">
      <c r="U3115"/>
      <c r="V3115"/>
      <c r="W3115"/>
      <c r="X3115"/>
    </row>
    <row r="3116" spans="21:24" ht="18" x14ac:dyDescent="0.6">
      <c r="U3116"/>
      <c r="V3116"/>
      <c r="W3116"/>
      <c r="X3116"/>
    </row>
    <row r="3117" spans="21:24" ht="18" x14ac:dyDescent="0.6">
      <c r="U3117"/>
      <c r="V3117"/>
      <c r="W3117"/>
      <c r="X3117"/>
    </row>
    <row r="3118" spans="21:24" ht="18" x14ac:dyDescent="0.6">
      <c r="U3118"/>
      <c r="V3118"/>
      <c r="W3118"/>
      <c r="X3118"/>
    </row>
    <row r="3119" spans="21:24" ht="18" x14ac:dyDescent="0.6">
      <c r="U3119"/>
      <c r="V3119"/>
      <c r="W3119"/>
      <c r="X3119"/>
    </row>
    <row r="3120" spans="21:24" ht="18" x14ac:dyDescent="0.6">
      <c r="U3120"/>
      <c r="V3120"/>
      <c r="W3120"/>
      <c r="X3120"/>
    </row>
    <row r="3121" spans="21:24" ht="18" x14ac:dyDescent="0.6">
      <c r="U3121"/>
      <c r="V3121"/>
      <c r="W3121"/>
      <c r="X3121"/>
    </row>
    <row r="3122" spans="21:24" ht="18" x14ac:dyDescent="0.6">
      <c r="U3122"/>
      <c r="V3122"/>
      <c r="W3122"/>
      <c r="X3122"/>
    </row>
    <row r="3123" spans="21:24" ht="18" x14ac:dyDescent="0.6">
      <c r="U3123"/>
      <c r="V3123"/>
      <c r="W3123"/>
      <c r="X3123"/>
    </row>
    <row r="3124" spans="21:24" ht="18" x14ac:dyDescent="0.6">
      <c r="U3124"/>
      <c r="V3124"/>
      <c r="W3124"/>
      <c r="X3124"/>
    </row>
    <row r="3125" spans="21:24" ht="18" x14ac:dyDescent="0.6">
      <c r="U3125"/>
      <c r="V3125"/>
      <c r="W3125"/>
      <c r="X3125"/>
    </row>
    <row r="3126" spans="21:24" ht="18" x14ac:dyDescent="0.6">
      <c r="U3126"/>
      <c r="V3126"/>
      <c r="W3126"/>
      <c r="X3126"/>
    </row>
    <row r="3127" spans="21:24" ht="18" x14ac:dyDescent="0.6">
      <c r="U3127"/>
      <c r="V3127"/>
      <c r="W3127"/>
      <c r="X3127"/>
    </row>
    <row r="3128" spans="21:24" ht="18" x14ac:dyDescent="0.6">
      <c r="U3128"/>
      <c r="V3128"/>
      <c r="W3128"/>
      <c r="X3128"/>
    </row>
    <row r="3129" spans="21:24" ht="18" x14ac:dyDescent="0.6">
      <c r="U3129"/>
      <c r="V3129"/>
      <c r="W3129"/>
      <c r="X3129"/>
    </row>
    <row r="3130" spans="21:24" ht="18" x14ac:dyDescent="0.6">
      <c r="U3130"/>
      <c r="V3130"/>
      <c r="W3130"/>
      <c r="X3130"/>
    </row>
    <row r="3131" spans="21:24" ht="18" x14ac:dyDescent="0.6">
      <c r="U3131"/>
      <c r="V3131"/>
      <c r="W3131"/>
      <c r="X3131"/>
    </row>
    <row r="3132" spans="21:24" ht="18" x14ac:dyDescent="0.6">
      <c r="U3132"/>
      <c r="V3132"/>
      <c r="W3132"/>
      <c r="X3132"/>
    </row>
    <row r="3133" spans="21:24" ht="18" x14ac:dyDescent="0.6">
      <c r="U3133"/>
      <c r="V3133"/>
      <c r="W3133"/>
      <c r="X3133"/>
    </row>
    <row r="3134" spans="21:24" ht="18" x14ac:dyDescent="0.6">
      <c r="U3134"/>
      <c r="V3134"/>
      <c r="W3134"/>
      <c r="X3134"/>
    </row>
    <row r="3135" spans="21:24" ht="18" x14ac:dyDescent="0.6">
      <c r="U3135"/>
      <c r="V3135"/>
      <c r="W3135"/>
      <c r="X3135"/>
    </row>
    <row r="3136" spans="21:24" ht="18" x14ac:dyDescent="0.6">
      <c r="U3136"/>
      <c r="V3136"/>
      <c r="W3136"/>
      <c r="X3136"/>
    </row>
    <row r="3137" spans="21:24" ht="18" x14ac:dyDescent="0.6">
      <c r="U3137"/>
      <c r="V3137"/>
      <c r="W3137"/>
      <c r="X3137"/>
    </row>
    <row r="3138" spans="21:24" ht="18" x14ac:dyDescent="0.6">
      <c r="U3138"/>
      <c r="V3138"/>
      <c r="W3138"/>
      <c r="X3138"/>
    </row>
    <row r="3139" spans="21:24" ht="18" x14ac:dyDescent="0.6">
      <c r="U3139"/>
      <c r="V3139"/>
      <c r="W3139"/>
      <c r="X3139"/>
    </row>
    <row r="3140" spans="21:24" ht="18" x14ac:dyDescent="0.6">
      <c r="U3140"/>
      <c r="V3140"/>
      <c r="W3140"/>
      <c r="X3140"/>
    </row>
    <row r="3141" spans="21:24" ht="18" x14ac:dyDescent="0.6">
      <c r="U3141"/>
      <c r="V3141"/>
      <c r="W3141"/>
      <c r="X3141"/>
    </row>
    <row r="3142" spans="21:24" ht="18" x14ac:dyDescent="0.6">
      <c r="U3142"/>
      <c r="V3142"/>
      <c r="W3142"/>
      <c r="X3142"/>
    </row>
    <row r="3143" spans="21:24" ht="18" x14ac:dyDescent="0.6">
      <c r="U3143"/>
      <c r="V3143"/>
      <c r="W3143"/>
      <c r="X3143"/>
    </row>
    <row r="3144" spans="21:24" ht="18" x14ac:dyDescent="0.6">
      <c r="U3144"/>
      <c r="V3144"/>
      <c r="W3144"/>
      <c r="X3144"/>
    </row>
    <row r="3145" spans="21:24" ht="18" x14ac:dyDescent="0.6">
      <c r="U3145"/>
      <c r="V3145"/>
      <c r="W3145"/>
      <c r="X3145"/>
    </row>
    <row r="3146" spans="21:24" ht="18" x14ac:dyDescent="0.6">
      <c r="U3146"/>
      <c r="V3146"/>
      <c r="W3146"/>
      <c r="X3146"/>
    </row>
    <row r="3147" spans="21:24" ht="18" x14ac:dyDescent="0.6">
      <c r="U3147"/>
      <c r="V3147"/>
      <c r="W3147"/>
      <c r="X3147"/>
    </row>
    <row r="3148" spans="21:24" ht="18" x14ac:dyDescent="0.6">
      <c r="U3148"/>
      <c r="V3148"/>
      <c r="W3148"/>
      <c r="X3148"/>
    </row>
    <row r="3149" spans="21:24" ht="18" x14ac:dyDescent="0.6">
      <c r="U3149"/>
      <c r="V3149"/>
      <c r="W3149"/>
      <c r="X3149"/>
    </row>
    <row r="3150" spans="21:24" ht="18" x14ac:dyDescent="0.6">
      <c r="U3150"/>
      <c r="V3150"/>
      <c r="W3150"/>
      <c r="X3150"/>
    </row>
    <row r="3151" spans="21:24" ht="18" x14ac:dyDescent="0.6">
      <c r="U3151"/>
      <c r="V3151"/>
      <c r="W3151"/>
      <c r="X3151"/>
    </row>
    <row r="3152" spans="21:24" ht="18" x14ac:dyDescent="0.6">
      <c r="U3152"/>
      <c r="V3152"/>
      <c r="W3152"/>
      <c r="X3152"/>
    </row>
    <row r="3153" spans="21:24" ht="18" x14ac:dyDescent="0.6">
      <c r="U3153"/>
      <c r="V3153"/>
      <c r="W3153"/>
      <c r="X3153"/>
    </row>
    <row r="3154" spans="21:24" ht="18" x14ac:dyDescent="0.6">
      <c r="U3154"/>
      <c r="V3154"/>
      <c r="W3154"/>
      <c r="X3154"/>
    </row>
    <row r="3155" spans="21:24" ht="18" x14ac:dyDescent="0.6">
      <c r="U3155"/>
      <c r="V3155"/>
      <c r="W3155"/>
      <c r="X3155"/>
    </row>
    <row r="3156" spans="21:24" ht="18" x14ac:dyDescent="0.6">
      <c r="U3156"/>
      <c r="V3156"/>
      <c r="W3156"/>
      <c r="X3156"/>
    </row>
    <row r="3157" spans="21:24" ht="18" x14ac:dyDescent="0.6">
      <c r="U3157"/>
      <c r="V3157"/>
      <c r="W3157"/>
      <c r="X3157"/>
    </row>
    <row r="3158" spans="21:24" ht="18" x14ac:dyDescent="0.6">
      <c r="U3158"/>
      <c r="V3158"/>
      <c r="W3158"/>
      <c r="X3158"/>
    </row>
    <row r="3159" spans="21:24" ht="18" x14ac:dyDescent="0.6">
      <c r="U3159"/>
      <c r="V3159"/>
      <c r="W3159"/>
      <c r="X3159"/>
    </row>
    <row r="3160" spans="21:24" ht="18" x14ac:dyDescent="0.6">
      <c r="U3160"/>
      <c r="V3160"/>
      <c r="W3160"/>
      <c r="X3160"/>
    </row>
    <row r="3161" spans="21:24" ht="18" x14ac:dyDescent="0.6">
      <c r="U3161"/>
      <c r="V3161"/>
      <c r="W3161"/>
      <c r="X3161"/>
    </row>
    <row r="3162" spans="21:24" ht="18" x14ac:dyDescent="0.6">
      <c r="U3162"/>
      <c r="V3162"/>
      <c r="W3162"/>
      <c r="X3162"/>
    </row>
    <row r="3163" spans="21:24" ht="18" x14ac:dyDescent="0.6">
      <c r="U3163"/>
      <c r="V3163"/>
      <c r="W3163"/>
      <c r="X3163"/>
    </row>
    <row r="3164" spans="21:24" ht="18" x14ac:dyDescent="0.6">
      <c r="U3164"/>
      <c r="V3164"/>
      <c r="W3164"/>
      <c r="X3164"/>
    </row>
    <row r="3165" spans="21:24" ht="18" x14ac:dyDescent="0.6">
      <c r="U3165"/>
      <c r="V3165"/>
      <c r="W3165"/>
      <c r="X3165"/>
    </row>
    <row r="3166" spans="21:24" ht="18" x14ac:dyDescent="0.6">
      <c r="U3166"/>
      <c r="V3166"/>
      <c r="W3166"/>
      <c r="X3166"/>
    </row>
    <row r="3167" spans="21:24" ht="18" x14ac:dyDescent="0.6">
      <c r="U3167"/>
      <c r="V3167"/>
      <c r="W3167"/>
      <c r="X3167"/>
    </row>
    <row r="3168" spans="21:24" ht="18" x14ac:dyDescent="0.6">
      <c r="U3168"/>
      <c r="V3168"/>
      <c r="W3168"/>
      <c r="X3168"/>
    </row>
    <row r="3169" spans="21:24" ht="18" x14ac:dyDescent="0.6">
      <c r="U3169"/>
      <c r="V3169"/>
      <c r="W3169"/>
      <c r="X3169"/>
    </row>
    <row r="3170" spans="21:24" ht="18" x14ac:dyDescent="0.6">
      <c r="U3170"/>
      <c r="V3170"/>
      <c r="W3170"/>
      <c r="X3170"/>
    </row>
    <row r="3171" spans="21:24" ht="18" x14ac:dyDescent="0.6">
      <c r="U3171"/>
      <c r="V3171"/>
      <c r="W3171"/>
      <c r="X3171"/>
    </row>
    <row r="3172" spans="21:24" ht="18" x14ac:dyDescent="0.6">
      <c r="U3172"/>
      <c r="V3172"/>
      <c r="W3172"/>
      <c r="X3172"/>
    </row>
    <row r="3173" spans="21:24" ht="18" x14ac:dyDescent="0.6">
      <c r="U3173"/>
      <c r="V3173"/>
      <c r="W3173"/>
      <c r="X3173"/>
    </row>
    <row r="3174" spans="21:24" ht="18" x14ac:dyDescent="0.6">
      <c r="U3174"/>
      <c r="V3174"/>
      <c r="W3174"/>
      <c r="X3174"/>
    </row>
    <row r="3175" spans="21:24" ht="18" x14ac:dyDescent="0.6">
      <c r="U3175"/>
      <c r="V3175"/>
      <c r="W3175"/>
      <c r="X3175"/>
    </row>
    <row r="3176" spans="21:24" ht="18" x14ac:dyDescent="0.6">
      <c r="U3176"/>
      <c r="V3176"/>
      <c r="W3176"/>
      <c r="X3176"/>
    </row>
    <row r="3177" spans="21:24" ht="18" x14ac:dyDescent="0.6">
      <c r="U3177"/>
      <c r="V3177"/>
      <c r="W3177"/>
      <c r="X3177"/>
    </row>
    <row r="3178" spans="21:24" ht="18" x14ac:dyDescent="0.6">
      <c r="U3178"/>
      <c r="V3178"/>
      <c r="W3178"/>
      <c r="X3178"/>
    </row>
    <row r="3179" spans="21:24" ht="18" x14ac:dyDescent="0.6">
      <c r="U3179"/>
      <c r="V3179"/>
      <c r="W3179"/>
      <c r="X3179"/>
    </row>
    <row r="3180" spans="21:24" ht="18" x14ac:dyDescent="0.6">
      <c r="U3180"/>
      <c r="V3180"/>
      <c r="W3180"/>
      <c r="X3180"/>
    </row>
    <row r="3181" spans="21:24" ht="18" x14ac:dyDescent="0.6">
      <c r="U3181"/>
      <c r="V3181"/>
      <c r="W3181"/>
      <c r="X3181"/>
    </row>
    <row r="3182" spans="21:24" ht="18" x14ac:dyDescent="0.6">
      <c r="U3182"/>
      <c r="V3182"/>
      <c r="W3182"/>
      <c r="X3182"/>
    </row>
    <row r="3183" spans="21:24" ht="18" x14ac:dyDescent="0.6">
      <c r="U3183"/>
      <c r="V3183"/>
      <c r="W3183"/>
      <c r="X3183"/>
    </row>
    <row r="3184" spans="21:24" ht="18" x14ac:dyDescent="0.6">
      <c r="U3184"/>
      <c r="V3184"/>
      <c r="W3184"/>
      <c r="X3184"/>
    </row>
    <row r="3185" spans="21:24" ht="18" x14ac:dyDescent="0.6">
      <c r="U3185"/>
      <c r="V3185"/>
      <c r="W3185"/>
      <c r="X3185"/>
    </row>
    <row r="3186" spans="21:24" ht="18" x14ac:dyDescent="0.6">
      <c r="U3186"/>
      <c r="V3186"/>
      <c r="W3186"/>
      <c r="X3186"/>
    </row>
    <row r="3187" spans="21:24" ht="18" x14ac:dyDescent="0.6">
      <c r="U3187"/>
      <c r="V3187"/>
      <c r="W3187"/>
      <c r="X3187"/>
    </row>
    <row r="3188" spans="21:24" ht="18" x14ac:dyDescent="0.6">
      <c r="U3188"/>
      <c r="V3188"/>
      <c r="W3188"/>
      <c r="X3188"/>
    </row>
    <row r="3189" spans="21:24" ht="18" x14ac:dyDescent="0.6">
      <c r="U3189"/>
      <c r="V3189"/>
      <c r="W3189"/>
      <c r="X3189"/>
    </row>
    <row r="3190" spans="21:24" ht="18" x14ac:dyDescent="0.6">
      <c r="U3190"/>
      <c r="V3190"/>
      <c r="W3190"/>
      <c r="X3190"/>
    </row>
    <row r="3191" spans="21:24" ht="18" x14ac:dyDescent="0.6">
      <c r="U3191"/>
      <c r="V3191"/>
      <c r="W3191"/>
      <c r="X3191"/>
    </row>
    <row r="3192" spans="21:24" ht="18" x14ac:dyDescent="0.6">
      <c r="U3192"/>
      <c r="V3192"/>
      <c r="W3192"/>
      <c r="X3192"/>
    </row>
    <row r="3193" spans="21:24" ht="18" x14ac:dyDescent="0.6">
      <c r="U3193"/>
      <c r="V3193"/>
      <c r="W3193"/>
      <c r="X3193"/>
    </row>
    <row r="3194" spans="21:24" ht="18" x14ac:dyDescent="0.6">
      <c r="U3194"/>
      <c r="V3194"/>
      <c r="W3194"/>
      <c r="X3194"/>
    </row>
    <row r="3195" spans="21:24" ht="18" x14ac:dyDescent="0.6">
      <c r="U3195"/>
      <c r="V3195"/>
      <c r="W3195"/>
      <c r="X3195"/>
    </row>
    <row r="3196" spans="21:24" ht="18" x14ac:dyDescent="0.6">
      <c r="U3196"/>
      <c r="V3196"/>
      <c r="W3196"/>
      <c r="X3196"/>
    </row>
    <row r="3197" spans="21:24" ht="18" x14ac:dyDescent="0.6">
      <c r="U3197"/>
      <c r="V3197"/>
      <c r="W3197"/>
      <c r="X3197"/>
    </row>
    <row r="3198" spans="21:24" ht="18" x14ac:dyDescent="0.6">
      <c r="U3198"/>
      <c r="V3198"/>
      <c r="W3198"/>
      <c r="X3198"/>
    </row>
    <row r="3199" spans="21:24" ht="18" x14ac:dyDescent="0.6">
      <c r="U3199"/>
      <c r="V3199"/>
      <c r="W3199"/>
      <c r="X3199"/>
    </row>
    <row r="3200" spans="21:24" ht="18" x14ac:dyDescent="0.6">
      <c r="U3200"/>
      <c r="V3200"/>
      <c r="W3200"/>
      <c r="X3200"/>
    </row>
    <row r="3201" spans="21:24" ht="18" x14ac:dyDescent="0.6">
      <c r="U3201"/>
      <c r="V3201"/>
      <c r="W3201"/>
      <c r="X3201"/>
    </row>
    <row r="3202" spans="21:24" ht="18" x14ac:dyDescent="0.6">
      <c r="U3202"/>
      <c r="V3202"/>
      <c r="W3202"/>
      <c r="X3202"/>
    </row>
    <row r="3203" spans="21:24" ht="18" x14ac:dyDescent="0.6">
      <c r="U3203"/>
      <c r="V3203"/>
      <c r="W3203"/>
      <c r="X3203"/>
    </row>
    <row r="3204" spans="21:24" ht="18" x14ac:dyDescent="0.6">
      <c r="U3204"/>
      <c r="V3204"/>
      <c r="W3204"/>
      <c r="X3204"/>
    </row>
    <row r="3205" spans="21:24" ht="18" x14ac:dyDescent="0.6">
      <c r="U3205"/>
      <c r="V3205"/>
      <c r="W3205"/>
      <c r="X3205"/>
    </row>
    <row r="3206" spans="21:24" ht="18" x14ac:dyDescent="0.6">
      <c r="U3206"/>
      <c r="V3206"/>
      <c r="W3206"/>
      <c r="X3206"/>
    </row>
    <row r="3207" spans="21:24" ht="18" x14ac:dyDescent="0.6">
      <c r="U3207"/>
      <c r="V3207"/>
      <c r="W3207"/>
      <c r="X3207"/>
    </row>
    <row r="3208" spans="21:24" ht="18" x14ac:dyDescent="0.6">
      <c r="U3208"/>
      <c r="V3208"/>
      <c r="W3208"/>
      <c r="X3208"/>
    </row>
    <row r="3209" spans="21:24" ht="18" x14ac:dyDescent="0.6">
      <c r="U3209"/>
      <c r="V3209"/>
      <c r="W3209"/>
      <c r="X3209"/>
    </row>
    <row r="3210" spans="21:24" ht="18" x14ac:dyDescent="0.6">
      <c r="U3210"/>
      <c r="V3210"/>
      <c r="W3210"/>
      <c r="X3210"/>
    </row>
    <row r="3211" spans="21:24" ht="18" x14ac:dyDescent="0.6">
      <c r="U3211"/>
      <c r="V3211"/>
      <c r="W3211"/>
      <c r="X3211"/>
    </row>
    <row r="3212" spans="21:24" ht="18" x14ac:dyDescent="0.6">
      <c r="U3212"/>
      <c r="V3212"/>
      <c r="W3212"/>
      <c r="X3212"/>
    </row>
    <row r="3213" spans="21:24" ht="18" x14ac:dyDescent="0.6">
      <c r="U3213"/>
      <c r="V3213"/>
      <c r="W3213"/>
      <c r="X3213"/>
    </row>
    <row r="3214" spans="21:24" ht="18" x14ac:dyDescent="0.6">
      <c r="U3214"/>
      <c r="V3214"/>
      <c r="W3214"/>
      <c r="X3214"/>
    </row>
    <row r="3215" spans="21:24" ht="18" x14ac:dyDescent="0.6">
      <c r="U3215"/>
      <c r="V3215"/>
      <c r="W3215"/>
      <c r="X3215"/>
    </row>
    <row r="3216" spans="21:24" ht="18" x14ac:dyDescent="0.6">
      <c r="U3216"/>
      <c r="V3216"/>
      <c r="W3216"/>
      <c r="X3216"/>
    </row>
    <row r="3217" spans="21:24" ht="18" x14ac:dyDescent="0.6">
      <c r="U3217"/>
      <c r="V3217"/>
      <c r="W3217"/>
      <c r="X3217"/>
    </row>
    <row r="3218" spans="21:24" ht="18" x14ac:dyDescent="0.6">
      <c r="U3218"/>
      <c r="V3218"/>
      <c r="W3218"/>
      <c r="X3218"/>
    </row>
    <row r="3219" spans="21:24" ht="18" x14ac:dyDescent="0.6">
      <c r="U3219"/>
      <c r="V3219"/>
      <c r="W3219"/>
      <c r="X3219"/>
    </row>
    <row r="3220" spans="21:24" ht="18" x14ac:dyDescent="0.6">
      <c r="U3220"/>
      <c r="V3220"/>
      <c r="W3220"/>
      <c r="X3220"/>
    </row>
    <row r="3221" spans="21:24" ht="18" x14ac:dyDescent="0.6">
      <c r="U3221"/>
      <c r="V3221"/>
      <c r="W3221"/>
      <c r="X3221"/>
    </row>
    <row r="3222" spans="21:24" ht="18" x14ac:dyDescent="0.6">
      <c r="U3222"/>
      <c r="V3222"/>
      <c r="W3222"/>
      <c r="X3222"/>
    </row>
    <row r="3223" spans="21:24" ht="18" x14ac:dyDescent="0.6">
      <c r="U3223"/>
      <c r="V3223"/>
      <c r="W3223"/>
      <c r="X3223"/>
    </row>
    <row r="3224" spans="21:24" ht="18" x14ac:dyDescent="0.6">
      <c r="U3224"/>
      <c r="V3224"/>
      <c r="W3224"/>
      <c r="X3224"/>
    </row>
    <row r="3225" spans="21:24" ht="18" x14ac:dyDescent="0.6">
      <c r="U3225"/>
      <c r="V3225"/>
      <c r="W3225"/>
      <c r="X3225"/>
    </row>
    <row r="3226" spans="21:24" ht="18" x14ac:dyDescent="0.6">
      <c r="U3226"/>
      <c r="V3226"/>
      <c r="W3226"/>
      <c r="X3226"/>
    </row>
    <row r="3227" spans="21:24" ht="18" x14ac:dyDescent="0.6">
      <c r="U3227"/>
      <c r="V3227"/>
      <c r="W3227"/>
      <c r="X3227"/>
    </row>
    <row r="3228" spans="21:24" ht="18" x14ac:dyDescent="0.6">
      <c r="U3228"/>
      <c r="V3228"/>
      <c r="W3228"/>
      <c r="X3228"/>
    </row>
    <row r="3229" spans="21:24" ht="18" x14ac:dyDescent="0.6">
      <c r="U3229"/>
      <c r="V3229"/>
      <c r="W3229"/>
      <c r="X3229"/>
    </row>
    <row r="3230" spans="21:24" ht="18" x14ac:dyDescent="0.6">
      <c r="U3230"/>
      <c r="V3230"/>
      <c r="W3230"/>
      <c r="X3230"/>
    </row>
    <row r="3231" spans="21:24" ht="18" x14ac:dyDescent="0.6">
      <c r="U3231"/>
      <c r="V3231"/>
      <c r="W3231"/>
      <c r="X3231"/>
    </row>
    <row r="3232" spans="21:24" ht="18" x14ac:dyDescent="0.6">
      <c r="U3232"/>
      <c r="V3232"/>
      <c r="W3232"/>
      <c r="X3232"/>
    </row>
    <row r="3233" spans="21:24" ht="18" x14ac:dyDescent="0.6">
      <c r="U3233"/>
      <c r="V3233"/>
      <c r="W3233"/>
      <c r="X3233"/>
    </row>
    <row r="3234" spans="21:24" ht="18" x14ac:dyDescent="0.6">
      <c r="U3234"/>
      <c r="V3234"/>
      <c r="W3234"/>
      <c r="X3234"/>
    </row>
    <row r="3235" spans="21:24" ht="18" x14ac:dyDescent="0.6">
      <c r="U3235"/>
      <c r="V3235"/>
      <c r="W3235"/>
      <c r="X3235"/>
    </row>
    <row r="3236" spans="21:24" ht="18" x14ac:dyDescent="0.6">
      <c r="U3236"/>
      <c r="V3236"/>
      <c r="W3236"/>
      <c r="X3236"/>
    </row>
    <row r="3237" spans="21:24" ht="18" x14ac:dyDescent="0.6">
      <c r="U3237"/>
      <c r="V3237"/>
      <c r="W3237"/>
      <c r="X3237"/>
    </row>
    <row r="3238" spans="21:24" ht="18" x14ac:dyDescent="0.6">
      <c r="U3238"/>
      <c r="V3238"/>
      <c r="W3238"/>
      <c r="X3238"/>
    </row>
    <row r="3239" spans="21:24" ht="18" x14ac:dyDescent="0.6">
      <c r="U3239"/>
      <c r="V3239"/>
      <c r="W3239"/>
      <c r="X3239"/>
    </row>
    <row r="3240" spans="21:24" ht="18" x14ac:dyDescent="0.6">
      <c r="U3240"/>
      <c r="V3240"/>
      <c r="W3240"/>
      <c r="X3240"/>
    </row>
    <row r="3241" spans="21:24" ht="18" x14ac:dyDescent="0.6">
      <c r="U3241"/>
      <c r="V3241"/>
      <c r="W3241"/>
      <c r="X3241"/>
    </row>
    <row r="3242" spans="21:24" ht="18" x14ac:dyDescent="0.6">
      <c r="U3242"/>
      <c r="V3242"/>
      <c r="W3242"/>
      <c r="X3242"/>
    </row>
    <row r="3243" spans="21:24" ht="18" x14ac:dyDescent="0.6">
      <c r="U3243"/>
      <c r="V3243"/>
      <c r="W3243"/>
      <c r="X3243"/>
    </row>
    <row r="3244" spans="21:24" ht="18" x14ac:dyDescent="0.6">
      <c r="U3244"/>
      <c r="V3244"/>
      <c r="W3244"/>
      <c r="X3244"/>
    </row>
    <row r="3245" spans="21:24" ht="18" x14ac:dyDescent="0.6">
      <c r="U3245"/>
      <c r="V3245"/>
      <c r="W3245"/>
      <c r="X3245"/>
    </row>
    <row r="3246" spans="21:24" ht="18" x14ac:dyDescent="0.6">
      <c r="U3246"/>
      <c r="V3246"/>
      <c r="W3246"/>
      <c r="X3246"/>
    </row>
    <row r="3247" spans="21:24" ht="18" x14ac:dyDescent="0.6">
      <c r="U3247"/>
      <c r="V3247"/>
      <c r="W3247"/>
      <c r="X3247"/>
    </row>
    <row r="3248" spans="21:24" ht="18" x14ac:dyDescent="0.6">
      <c r="U3248"/>
      <c r="V3248"/>
      <c r="W3248"/>
      <c r="X3248"/>
    </row>
    <row r="3249" spans="21:24" ht="18" x14ac:dyDescent="0.6">
      <c r="U3249"/>
      <c r="V3249"/>
      <c r="W3249"/>
      <c r="X3249"/>
    </row>
    <row r="3250" spans="21:24" ht="18" x14ac:dyDescent="0.6">
      <c r="U3250"/>
      <c r="V3250"/>
      <c r="W3250"/>
      <c r="X3250"/>
    </row>
    <row r="3251" spans="21:24" ht="18" x14ac:dyDescent="0.6">
      <c r="U3251"/>
      <c r="V3251"/>
      <c r="W3251"/>
      <c r="X3251"/>
    </row>
    <row r="3252" spans="21:24" ht="18" x14ac:dyDescent="0.6">
      <c r="U3252"/>
      <c r="V3252"/>
      <c r="W3252"/>
      <c r="X3252"/>
    </row>
    <row r="3253" spans="21:24" ht="18" x14ac:dyDescent="0.6">
      <c r="U3253"/>
      <c r="V3253"/>
      <c r="W3253"/>
      <c r="X3253"/>
    </row>
    <row r="3254" spans="21:24" ht="18" x14ac:dyDescent="0.6">
      <c r="U3254"/>
      <c r="V3254"/>
      <c r="W3254"/>
      <c r="X3254"/>
    </row>
    <row r="3255" spans="21:24" ht="18" x14ac:dyDescent="0.6">
      <c r="U3255"/>
      <c r="V3255"/>
      <c r="W3255"/>
      <c r="X3255"/>
    </row>
    <row r="3256" spans="21:24" ht="18" x14ac:dyDescent="0.6">
      <c r="U3256"/>
      <c r="V3256"/>
      <c r="W3256"/>
      <c r="X3256"/>
    </row>
    <row r="3257" spans="21:24" ht="18" x14ac:dyDescent="0.6">
      <c r="U3257"/>
      <c r="V3257"/>
      <c r="W3257"/>
      <c r="X3257"/>
    </row>
    <row r="3258" spans="21:24" ht="18" x14ac:dyDescent="0.6">
      <c r="U3258"/>
      <c r="V3258"/>
      <c r="W3258"/>
      <c r="X3258"/>
    </row>
    <row r="3259" spans="21:24" ht="18" x14ac:dyDescent="0.6">
      <c r="U3259"/>
      <c r="V3259"/>
      <c r="W3259"/>
      <c r="X3259"/>
    </row>
    <row r="3260" spans="21:24" ht="18" x14ac:dyDescent="0.6">
      <c r="U3260"/>
      <c r="V3260"/>
      <c r="W3260"/>
      <c r="X3260"/>
    </row>
    <row r="3261" spans="21:24" ht="18" x14ac:dyDescent="0.6">
      <c r="U3261"/>
      <c r="V3261"/>
      <c r="W3261"/>
      <c r="X3261"/>
    </row>
    <row r="3262" spans="21:24" ht="18" x14ac:dyDescent="0.6">
      <c r="U3262"/>
      <c r="V3262"/>
      <c r="W3262"/>
      <c r="X3262"/>
    </row>
    <row r="3263" spans="21:24" ht="18" x14ac:dyDescent="0.6">
      <c r="U3263"/>
      <c r="V3263"/>
      <c r="W3263"/>
      <c r="X3263"/>
    </row>
    <row r="3264" spans="21:24" ht="18" x14ac:dyDescent="0.6">
      <c r="U3264"/>
      <c r="V3264"/>
      <c r="W3264"/>
      <c r="X3264"/>
    </row>
    <row r="3265" spans="21:24" ht="18" x14ac:dyDescent="0.6">
      <c r="U3265"/>
      <c r="V3265"/>
      <c r="W3265"/>
      <c r="X3265"/>
    </row>
    <row r="3266" spans="21:24" ht="18" x14ac:dyDescent="0.6">
      <c r="U3266"/>
      <c r="V3266"/>
      <c r="W3266"/>
      <c r="X3266"/>
    </row>
    <row r="3267" spans="21:24" ht="18" x14ac:dyDescent="0.6">
      <c r="U3267"/>
      <c r="V3267"/>
      <c r="W3267"/>
      <c r="X3267"/>
    </row>
    <row r="3268" spans="21:24" ht="18" x14ac:dyDescent="0.6">
      <c r="U3268"/>
      <c r="V3268"/>
      <c r="W3268"/>
      <c r="X3268"/>
    </row>
    <row r="3269" spans="21:24" ht="18" x14ac:dyDescent="0.6">
      <c r="U3269"/>
      <c r="V3269"/>
      <c r="W3269"/>
      <c r="X3269"/>
    </row>
    <row r="3270" spans="21:24" ht="18" x14ac:dyDescent="0.6">
      <c r="U3270"/>
      <c r="V3270"/>
      <c r="W3270"/>
      <c r="X3270"/>
    </row>
    <row r="3271" spans="21:24" ht="18" x14ac:dyDescent="0.6">
      <c r="U3271"/>
      <c r="V3271"/>
      <c r="W3271"/>
      <c r="X3271"/>
    </row>
    <row r="3272" spans="21:24" ht="18" x14ac:dyDescent="0.6">
      <c r="U3272"/>
      <c r="V3272"/>
      <c r="W3272"/>
      <c r="X3272"/>
    </row>
    <row r="3273" spans="21:24" ht="18" x14ac:dyDescent="0.6">
      <c r="U3273"/>
      <c r="V3273"/>
      <c r="W3273"/>
      <c r="X3273"/>
    </row>
    <row r="3274" spans="21:24" ht="18" x14ac:dyDescent="0.6">
      <c r="U3274"/>
      <c r="V3274"/>
      <c r="W3274"/>
      <c r="X3274"/>
    </row>
    <row r="3275" spans="21:24" ht="18" x14ac:dyDescent="0.6">
      <c r="U3275"/>
      <c r="V3275"/>
      <c r="W3275"/>
      <c r="X3275"/>
    </row>
    <row r="3276" spans="21:24" ht="18" x14ac:dyDescent="0.6">
      <c r="U3276"/>
      <c r="V3276"/>
      <c r="W3276"/>
      <c r="X3276"/>
    </row>
    <row r="3277" spans="21:24" ht="18" x14ac:dyDescent="0.6">
      <c r="U3277"/>
      <c r="V3277"/>
      <c r="W3277"/>
      <c r="X3277"/>
    </row>
    <row r="3278" spans="21:24" ht="18" x14ac:dyDescent="0.6">
      <c r="U3278"/>
      <c r="V3278"/>
      <c r="W3278"/>
      <c r="X3278"/>
    </row>
    <row r="3279" spans="21:24" ht="18" x14ac:dyDescent="0.6">
      <c r="U3279"/>
      <c r="V3279"/>
      <c r="W3279"/>
      <c r="X3279"/>
    </row>
    <row r="3280" spans="21:24" ht="18" x14ac:dyDescent="0.6">
      <c r="U3280"/>
      <c r="V3280"/>
      <c r="W3280"/>
      <c r="X3280"/>
    </row>
    <row r="3281" spans="21:24" ht="18" x14ac:dyDescent="0.6">
      <c r="U3281"/>
      <c r="V3281"/>
      <c r="W3281"/>
      <c r="X3281"/>
    </row>
    <row r="3282" spans="21:24" ht="18" x14ac:dyDescent="0.6">
      <c r="U3282"/>
      <c r="V3282"/>
      <c r="W3282"/>
      <c r="X3282"/>
    </row>
    <row r="3283" spans="21:24" ht="18" x14ac:dyDescent="0.6">
      <c r="U3283"/>
      <c r="V3283"/>
      <c r="W3283"/>
      <c r="X3283"/>
    </row>
    <row r="3284" spans="21:24" ht="18" x14ac:dyDescent="0.6">
      <c r="U3284"/>
      <c r="V3284"/>
      <c r="W3284"/>
      <c r="X3284"/>
    </row>
    <row r="3285" spans="21:24" ht="18" x14ac:dyDescent="0.6">
      <c r="U3285"/>
      <c r="V3285"/>
      <c r="W3285"/>
      <c r="X3285"/>
    </row>
    <row r="3286" spans="21:24" ht="18" x14ac:dyDescent="0.6">
      <c r="U3286"/>
      <c r="V3286"/>
      <c r="W3286"/>
      <c r="X3286"/>
    </row>
    <row r="3287" spans="21:24" ht="18" x14ac:dyDescent="0.6">
      <c r="U3287"/>
      <c r="V3287"/>
      <c r="W3287"/>
      <c r="X3287"/>
    </row>
    <row r="3288" spans="21:24" ht="18" x14ac:dyDescent="0.6">
      <c r="U3288"/>
      <c r="V3288"/>
      <c r="W3288"/>
      <c r="X3288"/>
    </row>
    <row r="3289" spans="21:24" ht="18" x14ac:dyDescent="0.6">
      <c r="U3289"/>
      <c r="V3289"/>
      <c r="W3289"/>
      <c r="X3289"/>
    </row>
    <row r="3290" spans="21:24" ht="18" x14ac:dyDescent="0.6">
      <c r="U3290"/>
      <c r="V3290"/>
      <c r="W3290"/>
      <c r="X3290"/>
    </row>
    <row r="3291" spans="21:24" ht="18" x14ac:dyDescent="0.6">
      <c r="U3291"/>
      <c r="V3291"/>
      <c r="W3291"/>
      <c r="X3291"/>
    </row>
    <row r="3292" spans="21:24" ht="18" x14ac:dyDescent="0.6">
      <c r="U3292"/>
      <c r="V3292"/>
      <c r="W3292"/>
      <c r="X3292"/>
    </row>
    <row r="3293" spans="21:24" ht="18" x14ac:dyDescent="0.6">
      <c r="U3293"/>
      <c r="V3293"/>
      <c r="W3293"/>
      <c r="X3293"/>
    </row>
    <row r="3294" spans="21:24" ht="18" x14ac:dyDescent="0.6">
      <c r="U3294"/>
      <c r="V3294"/>
      <c r="W3294"/>
      <c r="X3294"/>
    </row>
    <row r="3295" spans="21:24" ht="18" x14ac:dyDescent="0.6">
      <c r="U3295"/>
      <c r="V3295"/>
      <c r="W3295"/>
      <c r="X3295"/>
    </row>
    <row r="3296" spans="21:24" ht="18" x14ac:dyDescent="0.6">
      <c r="U3296"/>
      <c r="V3296"/>
      <c r="W3296"/>
      <c r="X3296"/>
    </row>
    <row r="3297" spans="21:24" ht="18" x14ac:dyDescent="0.6">
      <c r="U3297"/>
      <c r="V3297"/>
      <c r="W3297"/>
      <c r="X3297"/>
    </row>
    <row r="3298" spans="21:24" ht="18" x14ac:dyDescent="0.6">
      <c r="U3298"/>
      <c r="V3298"/>
      <c r="W3298"/>
      <c r="X3298"/>
    </row>
    <row r="3299" spans="21:24" ht="18" x14ac:dyDescent="0.6">
      <c r="U3299"/>
      <c r="V3299"/>
      <c r="W3299"/>
      <c r="X3299"/>
    </row>
    <row r="3300" spans="21:24" ht="18" x14ac:dyDescent="0.6">
      <c r="U3300"/>
      <c r="V3300"/>
      <c r="W3300"/>
      <c r="X3300"/>
    </row>
    <row r="3301" spans="21:24" ht="18" x14ac:dyDescent="0.6">
      <c r="U3301"/>
      <c r="V3301"/>
      <c r="W3301"/>
      <c r="X3301"/>
    </row>
    <row r="3302" spans="21:24" ht="18" x14ac:dyDescent="0.6">
      <c r="U3302"/>
      <c r="V3302"/>
      <c r="W3302"/>
      <c r="X3302"/>
    </row>
    <row r="3303" spans="21:24" ht="18" x14ac:dyDescent="0.6">
      <c r="U3303"/>
      <c r="V3303"/>
      <c r="W3303"/>
      <c r="X3303"/>
    </row>
    <row r="3304" spans="21:24" ht="18" x14ac:dyDescent="0.6">
      <c r="U3304"/>
      <c r="V3304"/>
      <c r="W3304"/>
      <c r="X3304"/>
    </row>
    <row r="3305" spans="21:24" ht="18" x14ac:dyDescent="0.6">
      <c r="U3305"/>
      <c r="V3305"/>
      <c r="W3305"/>
      <c r="X3305"/>
    </row>
    <row r="3306" spans="21:24" ht="18" x14ac:dyDescent="0.6">
      <c r="U3306"/>
      <c r="V3306"/>
      <c r="W3306"/>
      <c r="X3306"/>
    </row>
    <row r="3307" spans="21:24" ht="18" x14ac:dyDescent="0.6">
      <c r="U3307"/>
      <c r="V3307"/>
      <c r="W3307"/>
      <c r="X3307"/>
    </row>
    <row r="3308" spans="21:24" ht="18" x14ac:dyDescent="0.6">
      <c r="U3308"/>
      <c r="V3308"/>
      <c r="W3308"/>
      <c r="X3308"/>
    </row>
    <row r="3309" spans="21:24" ht="18" x14ac:dyDescent="0.6">
      <c r="U3309"/>
      <c r="V3309"/>
      <c r="W3309"/>
      <c r="X3309"/>
    </row>
    <row r="3310" spans="21:24" ht="18" x14ac:dyDescent="0.6">
      <c r="U3310"/>
      <c r="V3310"/>
      <c r="W3310"/>
      <c r="X3310"/>
    </row>
    <row r="3311" spans="21:24" ht="18" x14ac:dyDescent="0.6">
      <c r="U3311"/>
      <c r="V3311"/>
      <c r="W3311"/>
      <c r="X3311"/>
    </row>
    <row r="3312" spans="21:24" ht="18" x14ac:dyDescent="0.6">
      <c r="U3312"/>
      <c r="V3312"/>
      <c r="W3312"/>
      <c r="X3312"/>
    </row>
    <row r="3313" spans="21:24" ht="18" x14ac:dyDescent="0.6">
      <c r="U3313"/>
      <c r="V3313"/>
      <c r="W3313"/>
      <c r="X3313"/>
    </row>
    <row r="3314" spans="21:24" ht="18" x14ac:dyDescent="0.6">
      <c r="U3314"/>
      <c r="V3314"/>
      <c r="W3314"/>
      <c r="X3314"/>
    </row>
    <row r="3315" spans="21:24" ht="18" x14ac:dyDescent="0.6">
      <c r="U3315"/>
      <c r="V3315"/>
      <c r="W3315"/>
      <c r="X3315"/>
    </row>
    <row r="3316" spans="21:24" ht="18" x14ac:dyDescent="0.6">
      <c r="U3316"/>
      <c r="V3316"/>
      <c r="W3316"/>
      <c r="X3316"/>
    </row>
    <row r="3317" spans="21:24" ht="18" x14ac:dyDescent="0.6">
      <c r="U3317"/>
      <c r="V3317"/>
      <c r="W3317"/>
      <c r="X3317"/>
    </row>
    <row r="3318" spans="21:24" ht="18" x14ac:dyDescent="0.6">
      <c r="U3318"/>
      <c r="V3318"/>
      <c r="W3318"/>
      <c r="X3318"/>
    </row>
    <row r="3319" spans="21:24" ht="18" x14ac:dyDescent="0.6">
      <c r="U3319"/>
      <c r="V3319"/>
      <c r="W3319"/>
      <c r="X3319"/>
    </row>
    <row r="3320" spans="21:24" ht="18" x14ac:dyDescent="0.6">
      <c r="U3320"/>
      <c r="V3320"/>
      <c r="W3320"/>
      <c r="X3320"/>
    </row>
    <row r="3321" spans="21:24" ht="18" x14ac:dyDescent="0.6">
      <c r="U3321"/>
      <c r="V3321"/>
      <c r="W3321"/>
      <c r="X3321"/>
    </row>
    <row r="3322" spans="21:24" ht="18" x14ac:dyDescent="0.6">
      <c r="U3322"/>
      <c r="V3322"/>
      <c r="W3322"/>
      <c r="X3322"/>
    </row>
    <row r="3323" spans="21:24" ht="18" x14ac:dyDescent="0.6">
      <c r="U3323"/>
      <c r="V3323"/>
      <c r="W3323"/>
      <c r="X3323"/>
    </row>
    <row r="3324" spans="21:24" ht="18" x14ac:dyDescent="0.6">
      <c r="U3324"/>
      <c r="V3324"/>
      <c r="W3324"/>
      <c r="X3324"/>
    </row>
    <row r="3325" spans="21:24" ht="18" x14ac:dyDescent="0.6">
      <c r="U3325"/>
      <c r="V3325"/>
      <c r="W3325"/>
      <c r="X3325"/>
    </row>
    <row r="3326" spans="21:24" ht="18" x14ac:dyDescent="0.6">
      <c r="U3326"/>
      <c r="V3326"/>
      <c r="W3326"/>
      <c r="X3326"/>
    </row>
    <row r="3327" spans="21:24" ht="18" x14ac:dyDescent="0.6">
      <c r="U3327"/>
      <c r="V3327"/>
      <c r="W3327"/>
      <c r="X3327"/>
    </row>
    <row r="3328" spans="21:24" ht="18" x14ac:dyDescent="0.6">
      <c r="U3328"/>
      <c r="V3328"/>
      <c r="W3328"/>
      <c r="X3328"/>
    </row>
    <row r="3329" spans="21:24" ht="18" x14ac:dyDescent="0.6">
      <c r="U3329"/>
      <c r="V3329"/>
      <c r="W3329"/>
      <c r="X3329"/>
    </row>
    <row r="3330" spans="21:24" ht="18" x14ac:dyDescent="0.6">
      <c r="U3330"/>
      <c r="V3330"/>
      <c r="W3330"/>
      <c r="X3330"/>
    </row>
    <row r="3331" spans="21:24" ht="18" x14ac:dyDescent="0.6">
      <c r="U3331"/>
      <c r="V3331"/>
      <c r="W3331"/>
      <c r="X3331"/>
    </row>
    <row r="3332" spans="21:24" ht="18" x14ac:dyDescent="0.6">
      <c r="U3332"/>
      <c r="V3332"/>
      <c r="W3332"/>
      <c r="X3332"/>
    </row>
    <row r="3333" spans="21:24" ht="18" x14ac:dyDescent="0.6">
      <c r="U3333"/>
      <c r="V3333"/>
      <c r="W3333"/>
      <c r="X3333"/>
    </row>
    <row r="3334" spans="21:24" ht="18" x14ac:dyDescent="0.6">
      <c r="U3334"/>
      <c r="V3334"/>
      <c r="W3334"/>
      <c r="X3334"/>
    </row>
    <row r="3335" spans="21:24" ht="18" x14ac:dyDescent="0.6">
      <c r="U3335"/>
      <c r="V3335"/>
      <c r="W3335"/>
      <c r="X3335"/>
    </row>
    <row r="3336" spans="21:24" ht="18" x14ac:dyDescent="0.6">
      <c r="U3336"/>
      <c r="V3336"/>
      <c r="W3336"/>
      <c r="X3336"/>
    </row>
    <row r="3337" spans="21:24" ht="18" x14ac:dyDescent="0.6">
      <c r="U3337"/>
      <c r="V3337"/>
      <c r="W3337"/>
      <c r="X3337"/>
    </row>
    <row r="3338" spans="21:24" ht="18" x14ac:dyDescent="0.6">
      <c r="U3338"/>
      <c r="V3338"/>
      <c r="W3338"/>
      <c r="X3338"/>
    </row>
    <row r="3339" spans="21:24" ht="18" x14ac:dyDescent="0.6">
      <c r="U3339"/>
      <c r="V3339"/>
      <c r="W3339"/>
      <c r="X3339"/>
    </row>
    <row r="3340" spans="21:24" ht="18" x14ac:dyDescent="0.6">
      <c r="U3340"/>
      <c r="V3340"/>
      <c r="W3340"/>
      <c r="X3340"/>
    </row>
    <row r="3341" spans="21:24" ht="18" x14ac:dyDescent="0.6">
      <c r="U3341"/>
      <c r="V3341"/>
      <c r="W3341"/>
      <c r="X3341"/>
    </row>
    <row r="3342" spans="21:24" ht="18" x14ac:dyDescent="0.6">
      <c r="U3342"/>
      <c r="V3342"/>
      <c r="W3342"/>
      <c r="X3342"/>
    </row>
    <row r="3343" spans="21:24" ht="18" x14ac:dyDescent="0.6">
      <c r="U3343"/>
      <c r="V3343"/>
      <c r="W3343"/>
      <c r="X3343"/>
    </row>
    <row r="3344" spans="21:24" ht="18" x14ac:dyDescent="0.6">
      <c r="U3344"/>
      <c r="V3344"/>
      <c r="W3344"/>
      <c r="X3344"/>
    </row>
    <row r="3345" spans="21:24" ht="18" x14ac:dyDescent="0.6">
      <c r="U3345"/>
      <c r="V3345"/>
      <c r="W3345"/>
      <c r="X3345"/>
    </row>
    <row r="3346" spans="21:24" ht="18" x14ac:dyDescent="0.6">
      <c r="U3346"/>
      <c r="V3346"/>
      <c r="W3346"/>
      <c r="X3346"/>
    </row>
    <row r="3347" spans="21:24" ht="18" x14ac:dyDescent="0.6">
      <c r="U3347"/>
      <c r="V3347"/>
      <c r="W3347"/>
      <c r="X3347"/>
    </row>
    <row r="3348" spans="21:24" ht="18" x14ac:dyDescent="0.6">
      <c r="U3348"/>
      <c r="V3348"/>
      <c r="W3348"/>
      <c r="X3348"/>
    </row>
    <row r="3349" spans="21:24" ht="18" x14ac:dyDescent="0.6">
      <c r="U3349"/>
      <c r="V3349"/>
      <c r="W3349"/>
      <c r="X3349"/>
    </row>
    <row r="3350" spans="21:24" ht="18" x14ac:dyDescent="0.6">
      <c r="U3350"/>
      <c r="V3350"/>
      <c r="W3350"/>
      <c r="X3350"/>
    </row>
    <row r="3351" spans="21:24" ht="18" x14ac:dyDescent="0.6">
      <c r="U3351"/>
      <c r="V3351"/>
      <c r="W3351"/>
      <c r="X3351"/>
    </row>
    <row r="3352" spans="21:24" ht="18" x14ac:dyDescent="0.6">
      <c r="U3352"/>
      <c r="V3352"/>
      <c r="W3352"/>
      <c r="X3352"/>
    </row>
    <row r="3353" spans="21:24" ht="18" x14ac:dyDescent="0.6">
      <c r="U3353"/>
      <c r="V3353"/>
      <c r="W3353"/>
      <c r="X3353"/>
    </row>
    <row r="3354" spans="21:24" ht="18" x14ac:dyDescent="0.6">
      <c r="U3354"/>
      <c r="V3354"/>
      <c r="W3354"/>
      <c r="X3354"/>
    </row>
    <row r="3355" spans="21:24" ht="18" x14ac:dyDescent="0.6">
      <c r="U3355"/>
      <c r="V3355"/>
      <c r="W3355"/>
      <c r="X3355"/>
    </row>
    <row r="3356" spans="21:24" ht="18" x14ac:dyDescent="0.6">
      <c r="U3356"/>
      <c r="V3356"/>
      <c r="W3356"/>
      <c r="X3356"/>
    </row>
    <row r="3357" spans="21:24" ht="18" x14ac:dyDescent="0.6">
      <c r="U3357"/>
      <c r="V3357"/>
      <c r="W3357"/>
      <c r="X3357"/>
    </row>
    <row r="3358" spans="21:24" ht="18" x14ac:dyDescent="0.6">
      <c r="U3358"/>
      <c r="V3358"/>
      <c r="W3358"/>
      <c r="X3358"/>
    </row>
    <row r="3359" spans="21:24" ht="18" x14ac:dyDescent="0.6">
      <c r="U3359"/>
      <c r="V3359"/>
      <c r="W3359"/>
      <c r="X3359"/>
    </row>
    <row r="3360" spans="21:24" ht="18" x14ac:dyDescent="0.6">
      <c r="U3360"/>
      <c r="V3360"/>
      <c r="W3360"/>
      <c r="X3360"/>
    </row>
    <row r="3361" spans="21:24" ht="18" x14ac:dyDescent="0.6">
      <c r="U3361"/>
      <c r="V3361"/>
      <c r="W3361"/>
      <c r="X3361"/>
    </row>
    <row r="3362" spans="21:24" ht="18" x14ac:dyDescent="0.6">
      <c r="U3362"/>
      <c r="V3362"/>
      <c r="W3362"/>
      <c r="X3362"/>
    </row>
    <row r="3363" spans="21:24" ht="18" x14ac:dyDescent="0.6">
      <c r="U3363"/>
      <c r="V3363"/>
      <c r="W3363"/>
      <c r="X3363"/>
    </row>
    <row r="3364" spans="21:24" ht="18" x14ac:dyDescent="0.6">
      <c r="U3364"/>
      <c r="V3364"/>
      <c r="W3364"/>
      <c r="X3364"/>
    </row>
    <row r="3365" spans="21:24" ht="18" x14ac:dyDescent="0.6">
      <c r="U3365"/>
      <c r="V3365"/>
      <c r="W3365"/>
      <c r="X3365"/>
    </row>
    <row r="3366" spans="21:24" ht="18" x14ac:dyDescent="0.6">
      <c r="U3366"/>
      <c r="V3366"/>
      <c r="W3366"/>
      <c r="X3366"/>
    </row>
    <row r="3367" spans="21:24" ht="18" x14ac:dyDescent="0.6">
      <c r="U3367"/>
      <c r="V3367"/>
      <c r="W3367"/>
      <c r="X3367"/>
    </row>
    <row r="3368" spans="21:24" ht="18" x14ac:dyDescent="0.6">
      <c r="U3368"/>
      <c r="V3368"/>
      <c r="W3368"/>
      <c r="X3368"/>
    </row>
    <row r="3369" spans="21:24" ht="18" x14ac:dyDescent="0.6">
      <c r="U3369"/>
      <c r="V3369"/>
      <c r="W3369"/>
      <c r="X3369"/>
    </row>
    <row r="3370" spans="21:24" ht="18" x14ac:dyDescent="0.6">
      <c r="U3370"/>
      <c r="V3370"/>
      <c r="W3370"/>
      <c r="X3370"/>
    </row>
    <row r="3371" spans="21:24" ht="18" x14ac:dyDescent="0.6">
      <c r="U3371"/>
      <c r="V3371"/>
      <c r="W3371"/>
      <c r="X3371"/>
    </row>
    <row r="3372" spans="21:24" ht="18" x14ac:dyDescent="0.6">
      <c r="U3372"/>
      <c r="V3372"/>
      <c r="W3372"/>
      <c r="X3372"/>
    </row>
    <row r="3373" spans="21:24" ht="18" x14ac:dyDescent="0.6">
      <c r="U3373"/>
      <c r="V3373"/>
      <c r="W3373"/>
      <c r="X3373"/>
    </row>
    <row r="3374" spans="21:24" ht="18" x14ac:dyDescent="0.6">
      <c r="U3374"/>
      <c r="V3374"/>
      <c r="W3374"/>
      <c r="X3374"/>
    </row>
    <row r="3375" spans="21:24" ht="18" x14ac:dyDescent="0.6">
      <c r="U3375"/>
      <c r="V3375"/>
      <c r="W3375"/>
      <c r="X3375"/>
    </row>
    <row r="3376" spans="21:24" ht="18" x14ac:dyDescent="0.6">
      <c r="U3376"/>
      <c r="V3376"/>
      <c r="W3376"/>
      <c r="X3376"/>
    </row>
    <row r="3377" spans="21:24" ht="18" x14ac:dyDescent="0.6">
      <c r="U3377"/>
      <c r="V3377"/>
      <c r="W3377"/>
      <c r="X3377"/>
    </row>
    <row r="3378" spans="21:24" ht="18" x14ac:dyDescent="0.6">
      <c r="U3378"/>
      <c r="V3378"/>
      <c r="W3378"/>
      <c r="X3378"/>
    </row>
    <row r="3379" spans="21:24" ht="18" x14ac:dyDescent="0.6">
      <c r="U3379"/>
      <c r="V3379"/>
      <c r="W3379"/>
      <c r="X3379"/>
    </row>
    <row r="3380" spans="21:24" ht="18" x14ac:dyDescent="0.6">
      <c r="U3380"/>
      <c r="V3380"/>
      <c r="W3380"/>
      <c r="X3380"/>
    </row>
    <row r="3381" spans="21:24" ht="18" x14ac:dyDescent="0.6">
      <c r="U3381"/>
      <c r="V3381"/>
      <c r="W3381"/>
      <c r="X3381"/>
    </row>
    <row r="3382" spans="21:24" ht="18" x14ac:dyDescent="0.6">
      <c r="U3382"/>
      <c r="V3382"/>
      <c r="W3382"/>
      <c r="X3382"/>
    </row>
    <row r="3383" spans="21:24" ht="18" x14ac:dyDescent="0.6">
      <c r="U3383"/>
      <c r="V3383"/>
      <c r="W3383"/>
      <c r="X3383"/>
    </row>
    <row r="3384" spans="21:24" ht="18" x14ac:dyDescent="0.6">
      <c r="U3384"/>
      <c r="V3384"/>
      <c r="W3384"/>
      <c r="X3384"/>
    </row>
    <row r="3385" spans="21:24" ht="18" x14ac:dyDescent="0.6">
      <c r="U3385"/>
      <c r="V3385"/>
      <c r="W3385"/>
      <c r="X3385"/>
    </row>
    <row r="3386" spans="21:24" ht="18" x14ac:dyDescent="0.6">
      <c r="U3386"/>
      <c r="V3386"/>
      <c r="W3386"/>
      <c r="X3386"/>
    </row>
    <row r="3387" spans="21:24" ht="18" x14ac:dyDescent="0.6">
      <c r="U3387"/>
      <c r="V3387"/>
      <c r="W3387"/>
      <c r="X3387"/>
    </row>
    <row r="3388" spans="21:24" ht="18" x14ac:dyDescent="0.6">
      <c r="U3388"/>
      <c r="V3388"/>
      <c r="W3388"/>
      <c r="X3388"/>
    </row>
    <row r="3389" spans="21:24" ht="18" x14ac:dyDescent="0.6">
      <c r="U3389"/>
      <c r="V3389"/>
      <c r="W3389"/>
      <c r="X3389"/>
    </row>
    <row r="3390" spans="21:24" ht="18" x14ac:dyDescent="0.6">
      <c r="U3390"/>
      <c r="V3390"/>
      <c r="W3390"/>
      <c r="X3390"/>
    </row>
    <row r="3391" spans="21:24" ht="18" x14ac:dyDescent="0.6">
      <c r="U3391"/>
      <c r="V3391"/>
      <c r="W3391"/>
      <c r="X3391"/>
    </row>
    <row r="3392" spans="21:24" ht="18" x14ac:dyDescent="0.6">
      <c r="U3392"/>
      <c r="V3392"/>
      <c r="W3392"/>
      <c r="X3392"/>
    </row>
    <row r="3393" spans="21:24" ht="18" x14ac:dyDescent="0.6">
      <c r="U3393"/>
      <c r="V3393"/>
      <c r="W3393"/>
      <c r="X3393"/>
    </row>
    <row r="3394" spans="21:24" ht="18" x14ac:dyDescent="0.6">
      <c r="U3394"/>
      <c r="V3394"/>
      <c r="W3394"/>
      <c r="X3394"/>
    </row>
    <row r="3395" spans="21:24" ht="18" x14ac:dyDescent="0.6">
      <c r="U3395"/>
      <c r="V3395"/>
      <c r="W3395"/>
      <c r="X3395"/>
    </row>
    <row r="3396" spans="21:24" ht="18" x14ac:dyDescent="0.6">
      <c r="U3396"/>
      <c r="V3396"/>
      <c r="W3396"/>
      <c r="X3396"/>
    </row>
    <row r="3397" spans="21:24" ht="18" x14ac:dyDescent="0.6">
      <c r="U3397"/>
      <c r="V3397"/>
      <c r="W3397"/>
      <c r="X3397"/>
    </row>
    <row r="3398" spans="21:24" ht="18" x14ac:dyDescent="0.6">
      <c r="U3398"/>
      <c r="V3398"/>
      <c r="W3398"/>
      <c r="X3398"/>
    </row>
    <row r="3399" spans="21:24" ht="18" x14ac:dyDescent="0.6">
      <c r="U3399"/>
      <c r="V3399"/>
      <c r="W3399"/>
      <c r="X3399"/>
    </row>
    <row r="3400" spans="21:24" ht="18" x14ac:dyDescent="0.6">
      <c r="U3400"/>
      <c r="V3400"/>
      <c r="W3400"/>
      <c r="X3400"/>
    </row>
    <row r="3401" spans="21:24" ht="18" x14ac:dyDescent="0.6">
      <c r="U3401"/>
      <c r="V3401"/>
      <c r="W3401"/>
      <c r="X3401"/>
    </row>
    <row r="3402" spans="21:24" ht="18" x14ac:dyDescent="0.6">
      <c r="U3402"/>
      <c r="V3402"/>
      <c r="W3402"/>
      <c r="X3402"/>
    </row>
    <row r="3403" spans="21:24" ht="18" x14ac:dyDescent="0.6">
      <c r="U3403"/>
      <c r="V3403"/>
      <c r="W3403"/>
      <c r="X3403"/>
    </row>
    <row r="3404" spans="21:24" ht="18" x14ac:dyDescent="0.6">
      <c r="U3404"/>
      <c r="V3404"/>
      <c r="W3404"/>
      <c r="X3404"/>
    </row>
    <row r="3405" spans="21:24" ht="18" x14ac:dyDescent="0.6">
      <c r="U3405"/>
      <c r="V3405"/>
      <c r="W3405"/>
      <c r="X3405"/>
    </row>
    <row r="3406" spans="21:24" ht="18" x14ac:dyDescent="0.6">
      <c r="U3406"/>
      <c r="V3406"/>
      <c r="W3406"/>
      <c r="X3406"/>
    </row>
    <row r="3407" spans="21:24" ht="18" x14ac:dyDescent="0.6">
      <c r="U3407"/>
      <c r="V3407"/>
      <c r="W3407"/>
      <c r="X3407"/>
    </row>
    <row r="3408" spans="21:24" ht="18" x14ac:dyDescent="0.6">
      <c r="U3408"/>
      <c r="V3408"/>
      <c r="W3408"/>
      <c r="X3408"/>
    </row>
    <row r="3409" spans="21:24" ht="18" x14ac:dyDescent="0.6">
      <c r="U3409"/>
      <c r="V3409"/>
      <c r="W3409"/>
      <c r="X3409"/>
    </row>
    <row r="3410" spans="21:24" ht="18" x14ac:dyDescent="0.6">
      <c r="U3410"/>
      <c r="V3410"/>
      <c r="W3410"/>
      <c r="X3410"/>
    </row>
    <row r="3411" spans="21:24" ht="18" x14ac:dyDescent="0.6">
      <c r="U3411"/>
      <c r="V3411"/>
      <c r="W3411"/>
      <c r="X3411"/>
    </row>
    <row r="3412" spans="21:24" ht="18" x14ac:dyDescent="0.6">
      <c r="U3412"/>
      <c r="V3412"/>
      <c r="W3412"/>
      <c r="X3412"/>
    </row>
    <row r="3413" spans="21:24" ht="18" x14ac:dyDescent="0.6">
      <c r="U3413"/>
      <c r="V3413"/>
      <c r="W3413"/>
      <c r="X3413"/>
    </row>
    <row r="3414" spans="21:24" ht="18" x14ac:dyDescent="0.6">
      <c r="U3414"/>
      <c r="V3414"/>
      <c r="W3414"/>
      <c r="X3414"/>
    </row>
    <row r="3415" spans="21:24" ht="18" x14ac:dyDescent="0.6">
      <c r="U3415"/>
      <c r="V3415"/>
      <c r="W3415"/>
      <c r="X3415"/>
    </row>
    <row r="3416" spans="21:24" ht="18" x14ac:dyDescent="0.6">
      <c r="U3416"/>
      <c r="V3416"/>
      <c r="W3416"/>
      <c r="X3416"/>
    </row>
    <row r="3417" spans="21:24" ht="18" x14ac:dyDescent="0.6">
      <c r="U3417"/>
      <c r="V3417"/>
      <c r="W3417"/>
      <c r="X3417"/>
    </row>
    <row r="3418" spans="21:24" ht="18" x14ac:dyDescent="0.6">
      <c r="U3418"/>
      <c r="V3418"/>
      <c r="W3418"/>
      <c r="X3418"/>
    </row>
    <row r="3419" spans="21:24" ht="18" x14ac:dyDescent="0.6">
      <c r="U3419"/>
      <c r="V3419"/>
      <c r="W3419"/>
      <c r="X3419"/>
    </row>
    <row r="3420" spans="21:24" ht="18" x14ac:dyDescent="0.6">
      <c r="U3420"/>
      <c r="V3420"/>
      <c r="W3420"/>
      <c r="X3420"/>
    </row>
    <row r="3421" spans="21:24" ht="18" x14ac:dyDescent="0.6">
      <c r="U3421"/>
      <c r="V3421"/>
      <c r="W3421"/>
      <c r="X3421"/>
    </row>
    <row r="3422" spans="21:24" ht="18" x14ac:dyDescent="0.6">
      <c r="U3422"/>
      <c r="V3422"/>
      <c r="W3422"/>
      <c r="X3422"/>
    </row>
    <row r="3423" spans="21:24" ht="18" x14ac:dyDescent="0.6">
      <c r="U3423"/>
      <c r="V3423"/>
      <c r="W3423"/>
      <c r="X3423"/>
    </row>
    <row r="3424" spans="21:24" ht="18" x14ac:dyDescent="0.6">
      <c r="U3424"/>
      <c r="V3424"/>
      <c r="W3424"/>
      <c r="X3424"/>
    </row>
    <row r="3425" spans="21:24" ht="18" x14ac:dyDescent="0.6">
      <c r="U3425"/>
      <c r="V3425"/>
      <c r="W3425"/>
      <c r="X3425"/>
    </row>
    <row r="3426" spans="21:24" ht="18" x14ac:dyDescent="0.6">
      <c r="U3426"/>
      <c r="V3426"/>
      <c r="W3426"/>
      <c r="X3426"/>
    </row>
    <row r="3427" spans="21:24" ht="18" x14ac:dyDescent="0.6">
      <c r="U3427"/>
      <c r="V3427"/>
      <c r="W3427"/>
      <c r="X3427"/>
    </row>
    <row r="3428" spans="21:24" ht="18" x14ac:dyDescent="0.6">
      <c r="U3428"/>
      <c r="V3428"/>
      <c r="W3428"/>
      <c r="X3428"/>
    </row>
    <row r="3429" spans="21:24" ht="18" x14ac:dyDescent="0.6">
      <c r="U3429"/>
      <c r="V3429"/>
      <c r="W3429"/>
      <c r="X3429"/>
    </row>
    <row r="3430" spans="21:24" ht="18" x14ac:dyDescent="0.6">
      <c r="U3430"/>
      <c r="V3430"/>
      <c r="W3430"/>
      <c r="X3430"/>
    </row>
    <row r="3431" spans="21:24" ht="18" x14ac:dyDescent="0.6">
      <c r="U3431"/>
      <c r="V3431"/>
      <c r="W3431"/>
      <c r="X3431"/>
    </row>
    <row r="3432" spans="21:24" ht="18" x14ac:dyDescent="0.6">
      <c r="U3432"/>
      <c r="V3432"/>
      <c r="W3432"/>
      <c r="X3432"/>
    </row>
    <row r="3433" spans="21:24" ht="18" x14ac:dyDescent="0.6">
      <c r="U3433"/>
      <c r="V3433"/>
      <c r="W3433"/>
      <c r="X3433"/>
    </row>
    <row r="3434" spans="21:24" ht="18" x14ac:dyDescent="0.6">
      <c r="U3434"/>
      <c r="V3434"/>
      <c r="W3434"/>
      <c r="X3434"/>
    </row>
    <row r="3435" spans="21:24" ht="18" x14ac:dyDescent="0.6">
      <c r="U3435"/>
      <c r="V3435"/>
      <c r="W3435"/>
      <c r="X3435"/>
    </row>
    <row r="3436" spans="21:24" ht="18" x14ac:dyDescent="0.6">
      <c r="U3436"/>
      <c r="V3436"/>
      <c r="W3436"/>
      <c r="X3436"/>
    </row>
    <row r="3437" spans="21:24" ht="18" x14ac:dyDescent="0.6">
      <c r="U3437"/>
      <c r="V3437"/>
      <c r="W3437"/>
      <c r="X3437"/>
    </row>
    <row r="3438" spans="21:24" ht="18" x14ac:dyDescent="0.6">
      <c r="U3438"/>
      <c r="V3438"/>
      <c r="W3438"/>
      <c r="X3438"/>
    </row>
    <row r="3439" spans="21:24" ht="18" x14ac:dyDescent="0.6">
      <c r="U3439"/>
      <c r="V3439"/>
      <c r="W3439"/>
      <c r="X3439"/>
    </row>
    <row r="3440" spans="21:24" ht="18" x14ac:dyDescent="0.6">
      <c r="U3440"/>
      <c r="V3440"/>
      <c r="W3440"/>
      <c r="X3440"/>
    </row>
    <row r="3441" spans="21:24" ht="18" x14ac:dyDescent="0.6">
      <c r="U3441"/>
      <c r="V3441"/>
      <c r="W3441"/>
      <c r="X3441"/>
    </row>
    <row r="3442" spans="21:24" ht="18" x14ac:dyDescent="0.6">
      <c r="U3442"/>
      <c r="V3442"/>
      <c r="W3442"/>
      <c r="X3442"/>
    </row>
    <row r="3443" spans="21:24" ht="18" x14ac:dyDescent="0.6">
      <c r="U3443"/>
      <c r="V3443"/>
      <c r="W3443"/>
      <c r="X3443"/>
    </row>
    <row r="3444" spans="21:24" ht="18" x14ac:dyDescent="0.6">
      <c r="U3444"/>
      <c r="V3444"/>
      <c r="W3444"/>
      <c r="X3444"/>
    </row>
    <row r="3445" spans="21:24" ht="18" x14ac:dyDescent="0.6">
      <c r="U3445"/>
      <c r="V3445"/>
      <c r="W3445"/>
      <c r="X3445"/>
    </row>
    <row r="3446" spans="21:24" ht="18" x14ac:dyDescent="0.6">
      <c r="U3446"/>
      <c r="V3446"/>
      <c r="W3446"/>
      <c r="X3446"/>
    </row>
    <row r="3447" spans="21:24" ht="18" x14ac:dyDescent="0.6">
      <c r="U3447"/>
      <c r="V3447"/>
      <c r="W3447"/>
      <c r="X3447"/>
    </row>
    <row r="3448" spans="21:24" ht="18" x14ac:dyDescent="0.6">
      <c r="U3448"/>
      <c r="V3448"/>
      <c r="W3448"/>
      <c r="X3448"/>
    </row>
    <row r="3449" spans="21:24" ht="18" x14ac:dyDescent="0.6">
      <c r="U3449"/>
      <c r="V3449"/>
      <c r="W3449"/>
      <c r="X3449"/>
    </row>
    <row r="3450" spans="21:24" ht="18" x14ac:dyDescent="0.6">
      <c r="U3450"/>
      <c r="V3450"/>
      <c r="W3450"/>
      <c r="X3450"/>
    </row>
    <row r="3451" spans="21:24" ht="18" x14ac:dyDescent="0.6">
      <c r="U3451"/>
      <c r="V3451"/>
      <c r="W3451"/>
      <c r="X3451"/>
    </row>
    <row r="3452" spans="21:24" ht="18" x14ac:dyDescent="0.6">
      <c r="U3452"/>
      <c r="V3452"/>
      <c r="W3452"/>
      <c r="X3452"/>
    </row>
    <row r="3453" spans="21:24" ht="18" x14ac:dyDescent="0.6">
      <c r="U3453"/>
      <c r="V3453"/>
      <c r="W3453"/>
      <c r="X3453"/>
    </row>
    <row r="3454" spans="21:24" ht="18" x14ac:dyDescent="0.6">
      <c r="U3454"/>
      <c r="V3454"/>
      <c r="W3454"/>
      <c r="X3454"/>
    </row>
    <row r="3455" spans="21:24" ht="18" x14ac:dyDescent="0.6">
      <c r="U3455"/>
      <c r="V3455"/>
      <c r="W3455"/>
      <c r="X3455"/>
    </row>
    <row r="3456" spans="21:24" ht="18" x14ac:dyDescent="0.6">
      <c r="U3456"/>
      <c r="V3456"/>
      <c r="W3456"/>
      <c r="X3456"/>
    </row>
    <row r="3457" spans="21:24" ht="18" x14ac:dyDescent="0.6">
      <c r="U3457"/>
      <c r="V3457"/>
      <c r="W3457"/>
      <c r="X3457"/>
    </row>
    <row r="3458" spans="21:24" ht="18" x14ac:dyDescent="0.6">
      <c r="U3458"/>
      <c r="V3458"/>
      <c r="W3458"/>
      <c r="X3458"/>
    </row>
    <row r="3459" spans="21:24" ht="18" x14ac:dyDescent="0.6">
      <c r="U3459"/>
      <c r="V3459"/>
      <c r="W3459"/>
      <c r="X3459"/>
    </row>
    <row r="3460" spans="21:24" ht="18" x14ac:dyDescent="0.6">
      <c r="U3460"/>
      <c r="V3460"/>
      <c r="W3460"/>
      <c r="X3460"/>
    </row>
    <row r="3461" spans="21:24" ht="18" x14ac:dyDescent="0.6">
      <c r="U3461"/>
      <c r="V3461"/>
      <c r="W3461"/>
      <c r="X3461"/>
    </row>
    <row r="3462" spans="21:24" ht="18" x14ac:dyDescent="0.6">
      <c r="U3462"/>
      <c r="V3462"/>
      <c r="W3462"/>
      <c r="X3462"/>
    </row>
    <row r="3463" spans="21:24" ht="18" x14ac:dyDescent="0.6">
      <c r="U3463"/>
      <c r="V3463"/>
      <c r="W3463"/>
      <c r="X3463"/>
    </row>
    <row r="3464" spans="21:24" ht="18" x14ac:dyDescent="0.6">
      <c r="U3464"/>
      <c r="V3464"/>
      <c r="W3464"/>
      <c r="X3464"/>
    </row>
    <row r="3465" spans="21:24" ht="18" x14ac:dyDescent="0.6">
      <c r="U3465"/>
      <c r="V3465"/>
      <c r="W3465"/>
      <c r="X3465"/>
    </row>
    <row r="3466" spans="21:24" ht="18" x14ac:dyDescent="0.6">
      <c r="U3466"/>
      <c r="V3466"/>
      <c r="W3466"/>
      <c r="X3466"/>
    </row>
    <row r="3467" spans="21:24" ht="18" x14ac:dyDescent="0.6">
      <c r="U3467"/>
      <c r="V3467"/>
      <c r="W3467"/>
      <c r="X3467"/>
    </row>
    <row r="3468" spans="21:24" ht="18" x14ac:dyDescent="0.6">
      <c r="U3468"/>
      <c r="V3468"/>
      <c r="W3468"/>
      <c r="X3468"/>
    </row>
    <row r="3469" spans="21:24" ht="18" x14ac:dyDescent="0.6">
      <c r="U3469"/>
      <c r="V3469"/>
      <c r="W3469"/>
      <c r="X3469"/>
    </row>
    <row r="3470" spans="21:24" ht="18" x14ac:dyDescent="0.6">
      <c r="U3470"/>
      <c r="V3470"/>
      <c r="W3470"/>
      <c r="X3470"/>
    </row>
    <row r="3471" spans="21:24" ht="18" x14ac:dyDescent="0.6">
      <c r="U3471"/>
      <c r="V3471"/>
      <c r="W3471"/>
      <c r="X3471"/>
    </row>
    <row r="3472" spans="21:24" ht="18" x14ac:dyDescent="0.6">
      <c r="U3472"/>
      <c r="V3472"/>
      <c r="W3472"/>
      <c r="X3472"/>
    </row>
    <row r="3473" spans="21:24" ht="18" x14ac:dyDescent="0.6">
      <c r="U3473"/>
      <c r="V3473"/>
      <c r="W3473"/>
      <c r="X3473"/>
    </row>
    <row r="3474" spans="21:24" ht="18" x14ac:dyDescent="0.6">
      <c r="U3474"/>
      <c r="V3474"/>
      <c r="W3474"/>
      <c r="X3474"/>
    </row>
    <row r="3475" spans="21:24" ht="18" x14ac:dyDescent="0.6">
      <c r="U3475"/>
      <c r="V3475"/>
      <c r="W3475"/>
      <c r="X3475"/>
    </row>
    <row r="3476" spans="21:24" ht="18" x14ac:dyDescent="0.6">
      <c r="U3476"/>
      <c r="V3476"/>
      <c r="W3476"/>
      <c r="X3476"/>
    </row>
    <row r="3477" spans="21:24" ht="18" x14ac:dyDescent="0.6">
      <c r="U3477"/>
      <c r="V3477"/>
      <c r="W3477"/>
      <c r="X3477"/>
    </row>
    <row r="3478" spans="21:24" ht="18" x14ac:dyDescent="0.6">
      <c r="U3478"/>
      <c r="V3478"/>
      <c r="W3478"/>
      <c r="X3478"/>
    </row>
    <row r="3479" spans="21:24" ht="18" x14ac:dyDescent="0.6">
      <c r="U3479"/>
      <c r="V3479"/>
      <c r="W3479"/>
      <c r="X3479"/>
    </row>
    <row r="3480" spans="21:24" ht="18" x14ac:dyDescent="0.6">
      <c r="U3480"/>
      <c r="V3480"/>
      <c r="W3480"/>
      <c r="X3480"/>
    </row>
    <row r="3481" spans="21:24" ht="18" x14ac:dyDescent="0.6">
      <c r="U3481"/>
      <c r="V3481"/>
      <c r="W3481"/>
      <c r="X3481"/>
    </row>
    <row r="3482" spans="21:24" ht="18" x14ac:dyDescent="0.6">
      <c r="U3482"/>
      <c r="V3482"/>
      <c r="W3482"/>
      <c r="X3482"/>
    </row>
    <row r="3483" spans="21:24" ht="18" x14ac:dyDescent="0.6">
      <c r="U3483"/>
      <c r="V3483"/>
      <c r="W3483"/>
      <c r="X3483"/>
    </row>
    <row r="3484" spans="21:24" ht="18" x14ac:dyDescent="0.6">
      <c r="U3484"/>
      <c r="V3484"/>
      <c r="W3484"/>
      <c r="X3484"/>
    </row>
    <row r="3485" spans="21:24" ht="18" x14ac:dyDescent="0.6">
      <c r="U3485"/>
      <c r="V3485"/>
      <c r="W3485"/>
      <c r="X3485"/>
    </row>
    <row r="3486" spans="21:24" ht="18" x14ac:dyDescent="0.6">
      <c r="U3486"/>
      <c r="V3486"/>
      <c r="W3486"/>
      <c r="X3486"/>
    </row>
    <row r="3487" spans="21:24" ht="18" x14ac:dyDescent="0.6">
      <c r="U3487"/>
      <c r="V3487"/>
      <c r="W3487"/>
      <c r="X3487"/>
    </row>
    <row r="3488" spans="21:24" ht="18" x14ac:dyDescent="0.6">
      <c r="U3488"/>
      <c r="V3488"/>
      <c r="W3488"/>
      <c r="X3488"/>
    </row>
    <row r="3489" spans="21:24" ht="18" x14ac:dyDescent="0.6">
      <c r="U3489"/>
      <c r="V3489"/>
      <c r="W3489"/>
      <c r="X3489"/>
    </row>
    <row r="3490" spans="21:24" ht="18" x14ac:dyDescent="0.6">
      <c r="U3490"/>
      <c r="V3490"/>
      <c r="W3490"/>
      <c r="X3490"/>
    </row>
    <row r="3491" spans="21:24" ht="18" x14ac:dyDescent="0.6">
      <c r="U3491"/>
      <c r="V3491"/>
      <c r="W3491"/>
      <c r="X3491"/>
    </row>
    <row r="3492" spans="21:24" ht="18" x14ac:dyDescent="0.6">
      <c r="U3492"/>
      <c r="V3492"/>
      <c r="W3492"/>
      <c r="X3492"/>
    </row>
    <row r="3493" spans="21:24" ht="18" x14ac:dyDescent="0.6">
      <c r="U3493"/>
      <c r="V3493"/>
      <c r="W3493"/>
      <c r="X3493"/>
    </row>
    <row r="3494" spans="21:24" ht="18" x14ac:dyDescent="0.6">
      <c r="U3494"/>
      <c r="V3494"/>
      <c r="W3494"/>
      <c r="X3494"/>
    </row>
    <row r="3495" spans="21:24" ht="18" x14ac:dyDescent="0.6">
      <c r="U3495"/>
      <c r="V3495"/>
      <c r="W3495"/>
      <c r="X3495"/>
    </row>
    <row r="3496" spans="21:24" ht="18" x14ac:dyDescent="0.6">
      <c r="U3496"/>
      <c r="V3496"/>
      <c r="W3496"/>
      <c r="X3496"/>
    </row>
    <row r="3497" spans="21:24" ht="18" x14ac:dyDescent="0.6">
      <c r="U3497"/>
      <c r="V3497"/>
      <c r="W3497"/>
      <c r="X3497"/>
    </row>
    <row r="3498" spans="21:24" ht="18" x14ac:dyDescent="0.6">
      <c r="U3498"/>
      <c r="V3498"/>
      <c r="W3498"/>
      <c r="X3498"/>
    </row>
    <row r="3499" spans="21:24" ht="18" x14ac:dyDescent="0.6">
      <c r="U3499"/>
      <c r="V3499"/>
      <c r="W3499"/>
      <c r="X3499"/>
    </row>
    <row r="3500" spans="21:24" ht="18" x14ac:dyDescent="0.6">
      <c r="U3500"/>
      <c r="V3500"/>
      <c r="W3500"/>
      <c r="X3500"/>
    </row>
    <row r="3501" spans="21:24" ht="18" x14ac:dyDescent="0.6">
      <c r="U3501"/>
      <c r="V3501"/>
      <c r="W3501"/>
      <c r="X3501"/>
    </row>
    <row r="3502" spans="21:24" ht="18" x14ac:dyDescent="0.6">
      <c r="U3502"/>
      <c r="V3502"/>
      <c r="W3502"/>
      <c r="X3502"/>
    </row>
    <row r="3503" spans="21:24" ht="18" x14ac:dyDescent="0.6">
      <c r="U3503"/>
      <c r="V3503"/>
      <c r="W3503"/>
      <c r="X3503"/>
    </row>
    <row r="3504" spans="21:24" ht="18" x14ac:dyDescent="0.6">
      <c r="U3504"/>
      <c r="V3504"/>
      <c r="W3504"/>
      <c r="X3504"/>
    </row>
    <row r="3505" spans="21:24" ht="18" x14ac:dyDescent="0.6">
      <c r="U3505"/>
      <c r="V3505"/>
      <c r="W3505"/>
      <c r="X3505"/>
    </row>
    <row r="3506" spans="21:24" ht="18" x14ac:dyDescent="0.6">
      <c r="U3506"/>
      <c r="V3506"/>
      <c r="W3506"/>
      <c r="X3506"/>
    </row>
    <row r="3507" spans="21:24" ht="18" x14ac:dyDescent="0.6">
      <c r="U3507"/>
      <c r="V3507"/>
      <c r="W3507"/>
      <c r="X3507"/>
    </row>
    <row r="3508" spans="21:24" ht="18" x14ac:dyDescent="0.6">
      <c r="U3508"/>
      <c r="V3508"/>
      <c r="W3508"/>
      <c r="X3508"/>
    </row>
    <row r="3509" spans="21:24" ht="18" x14ac:dyDescent="0.6">
      <c r="U3509"/>
      <c r="V3509"/>
      <c r="W3509"/>
      <c r="X3509"/>
    </row>
    <row r="3510" spans="21:24" ht="18" x14ac:dyDescent="0.6">
      <c r="U3510"/>
      <c r="V3510"/>
      <c r="W3510"/>
      <c r="X3510"/>
    </row>
    <row r="3511" spans="21:24" ht="18" x14ac:dyDescent="0.6">
      <c r="U3511"/>
      <c r="V3511"/>
      <c r="W3511"/>
      <c r="X3511"/>
    </row>
    <row r="3512" spans="21:24" ht="18" x14ac:dyDescent="0.6">
      <c r="U3512"/>
      <c r="V3512"/>
      <c r="W3512"/>
      <c r="X3512"/>
    </row>
    <row r="3513" spans="21:24" ht="18" x14ac:dyDescent="0.6">
      <c r="U3513"/>
      <c r="V3513"/>
      <c r="W3513"/>
      <c r="X3513"/>
    </row>
    <row r="3514" spans="21:24" ht="18" x14ac:dyDescent="0.6">
      <c r="U3514"/>
      <c r="V3514"/>
      <c r="W3514"/>
      <c r="X3514"/>
    </row>
    <row r="3515" spans="21:24" ht="18" x14ac:dyDescent="0.6">
      <c r="U3515"/>
      <c r="V3515"/>
      <c r="W3515"/>
      <c r="X3515"/>
    </row>
    <row r="3516" spans="21:24" ht="18" x14ac:dyDescent="0.6">
      <c r="U3516"/>
      <c r="V3516"/>
      <c r="W3516"/>
      <c r="X3516"/>
    </row>
    <row r="3517" spans="21:24" ht="18" x14ac:dyDescent="0.6">
      <c r="U3517"/>
      <c r="V3517"/>
      <c r="W3517"/>
      <c r="X3517"/>
    </row>
    <row r="3518" spans="21:24" ht="18" x14ac:dyDescent="0.6">
      <c r="U3518"/>
      <c r="V3518"/>
      <c r="W3518"/>
      <c r="X3518"/>
    </row>
    <row r="3519" spans="21:24" ht="18" x14ac:dyDescent="0.6">
      <c r="U3519"/>
      <c r="V3519"/>
      <c r="W3519"/>
      <c r="X3519"/>
    </row>
    <row r="3520" spans="21:24" ht="18" x14ac:dyDescent="0.6">
      <c r="U3520"/>
      <c r="V3520"/>
      <c r="W3520"/>
      <c r="X3520"/>
    </row>
    <row r="3521" spans="21:24" ht="18" x14ac:dyDescent="0.6">
      <c r="U3521"/>
      <c r="V3521"/>
      <c r="W3521"/>
      <c r="X3521"/>
    </row>
    <row r="3522" spans="21:24" ht="18" x14ac:dyDescent="0.6">
      <c r="U3522"/>
      <c r="V3522"/>
      <c r="W3522"/>
      <c r="X3522"/>
    </row>
    <row r="3523" spans="21:24" ht="18" x14ac:dyDescent="0.6">
      <c r="U3523"/>
      <c r="V3523"/>
      <c r="W3523"/>
      <c r="X3523"/>
    </row>
    <row r="3524" spans="21:24" ht="18" x14ac:dyDescent="0.6">
      <c r="U3524"/>
      <c r="V3524"/>
      <c r="W3524"/>
      <c r="X3524"/>
    </row>
    <row r="3525" spans="21:24" ht="18" x14ac:dyDescent="0.6">
      <c r="U3525"/>
      <c r="V3525"/>
      <c r="W3525"/>
      <c r="X3525"/>
    </row>
    <row r="3526" spans="21:24" ht="18" x14ac:dyDescent="0.6">
      <c r="U3526"/>
      <c r="V3526"/>
      <c r="W3526"/>
      <c r="X3526"/>
    </row>
    <row r="3527" spans="21:24" ht="18" x14ac:dyDescent="0.6">
      <c r="U3527"/>
      <c r="V3527"/>
      <c r="W3527"/>
      <c r="X3527"/>
    </row>
    <row r="3528" spans="21:24" ht="18" x14ac:dyDescent="0.6">
      <c r="U3528"/>
      <c r="V3528"/>
      <c r="W3528"/>
      <c r="X3528"/>
    </row>
    <row r="3529" spans="21:24" ht="18" x14ac:dyDescent="0.6">
      <c r="U3529"/>
      <c r="V3529"/>
      <c r="W3529"/>
      <c r="X3529"/>
    </row>
    <row r="3530" spans="21:24" ht="18" x14ac:dyDescent="0.6">
      <c r="U3530"/>
      <c r="V3530"/>
      <c r="W3530"/>
      <c r="X3530"/>
    </row>
    <row r="3531" spans="21:24" ht="18" x14ac:dyDescent="0.6">
      <c r="U3531"/>
      <c r="V3531"/>
      <c r="W3531"/>
      <c r="X3531"/>
    </row>
    <row r="3532" spans="21:24" ht="18" x14ac:dyDescent="0.6">
      <c r="U3532"/>
      <c r="V3532"/>
      <c r="W3532"/>
      <c r="X3532"/>
    </row>
    <row r="3533" spans="21:24" ht="18" x14ac:dyDescent="0.6">
      <c r="U3533"/>
      <c r="V3533"/>
      <c r="W3533"/>
      <c r="X3533"/>
    </row>
    <row r="3534" spans="21:24" ht="18" x14ac:dyDescent="0.6">
      <c r="U3534"/>
      <c r="V3534"/>
      <c r="W3534"/>
      <c r="X3534"/>
    </row>
    <row r="3535" spans="21:24" ht="18" x14ac:dyDescent="0.6">
      <c r="U3535"/>
      <c r="V3535"/>
      <c r="W3535"/>
      <c r="X3535"/>
    </row>
    <row r="3536" spans="21:24" ht="18" x14ac:dyDescent="0.6">
      <c r="U3536"/>
      <c r="V3536"/>
      <c r="W3536"/>
      <c r="X3536"/>
    </row>
    <row r="3537" spans="21:24" ht="18" x14ac:dyDescent="0.6">
      <c r="U3537"/>
      <c r="V3537"/>
      <c r="W3537"/>
      <c r="X3537"/>
    </row>
    <row r="3538" spans="21:24" ht="18" x14ac:dyDescent="0.6">
      <c r="U3538"/>
      <c r="V3538"/>
      <c r="W3538"/>
      <c r="X3538"/>
    </row>
    <row r="3539" spans="21:24" ht="18" x14ac:dyDescent="0.6">
      <c r="U3539"/>
      <c r="V3539"/>
      <c r="W3539"/>
      <c r="X3539"/>
    </row>
    <row r="3540" spans="21:24" ht="18" x14ac:dyDescent="0.6">
      <c r="U3540"/>
      <c r="V3540"/>
      <c r="W3540"/>
      <c r="X3540"/>
    </row>
    <row r="3541" spans="21:24" ht="18" x14ac:dyDescent="0.6">
      <c r="U3541"/>
      <c r="V3541"/>
      <c r="W3541"/>
      <c r="X3541"/>
    </row>
    <row r="3542" spans="21:24" ht="18" x14ac:dyDescent="0.6">
      <c r="U3542"/>
      <c r="V3542"/>
      <c r="W3542"/>
      <c r="X3542"/>
    </row>
    <row r="3543" spans="21:24" ht="18" x14ac:dyDescent="0.6">
      <c r="U3543"/>
      <c r="V3543"/>
      <c r="W3543"/>
      <c r="X3543"/>
    </row>
    <row r="3544" spans="21:24" ht="18" x14ac:dyDescent="0.6">
      <c r="U3544"/>
      <c r="V3544"/>
      <c r="W3544"/>
      <c r="X3544"/>
    </row>
    <row r="3545" spans="21:24" ht="18" x14ac:dyDescent="0.6">
      <c r="U3545"/>
      <c r="V3545"/>
      <c r="W3545"/>
      <c r="X3545"/>
    </row>
    <row r="3546" spans="21:24" ht="18" x14ac:dyDescent="0.6">
      <c r="U3546"/>
      <c r="V3546"/>
      <c r="W3546"/>
      <c r="X3546"/>
    </row>
    <row r="3547" spans="21:24" ht="18" x14ac:dyDescent="0.6">
      <c r="U3547"/>
      <c r="V3547"/>
      <c r="W3547"/>
      <c r="X3547"/>
    </row>
    <row r="3548" spans="21:24" ht="18" x14ac:dyDescent="0.6">
      <c r="U3548"/>
      <c r="V3548"/>
      <c r="W3548"/>
      <c r="X3548"/>
    </row>
    <row r="3549" spans="21:24" ht="18" x14ac:dyDescent="0.6">
      <c r="U3549"/>
      <c r="V3549"/>
      <c r="W3549"/>
      <c r="X3549"/>
    </row>
    <row r="3550" spans="21:24" ht="18" x14ac:dyDescent="0.6">
      <c r="U3550"/>
      <c r="V3550"/>
      <c r="W3550"/>
      <c r="X3550"/>
    </row>
    <row r="3551" spans="21:24" ht="18" x14ac:dyDescent="0.6">
      <c r="U3551"/>
      <c r="V3551"/>
      <c r="W3551"/>
      <c r="X3551"/>
    </row>
    <row r="3552" spans="21:24" ht="18" x14ac:dyDescent="0.6">
      <c r="U3552"/>
      <c r="V3552"/>
      <c r="W3552"/>
      <c r="X3552"/>
    </row>
    <row r="3553" spans="21:24" ht="18" x14ac:dyDescent="0.6">
      <c r="U3553"/>
      <c r="V3553"/>
      <c r="W3553"/>
      <c r="X3553"/>
    </row>
    <row r="3554" spans="21:24" ht="18" x14ac:dyDescent="0.6">
      <c r="U3554"/>
      <c r="V3554"/>
      <c r="W3554"/>
      <c r="X3554"/>
    </row>
    <row r="3555" spans="21:24" ht="18" x14ac:dyDescent="0.6">
      <c r="U3555"/>
      <c r="V3555"/>
      <c r="W3555"/>
      <c r="X3555"/>
    </row>
    <row r="3556" spans="21:24" ht="18" x14ac:dyDescent="0.6">
      <c r="U3556"/>
      <c r="V3556"/>
      <c r="W3556"/>
      <c r="X3556"/>
    </row>
    <row r="3557" spans="21:24" ht="18" x14ac:dyDescent="0.6">
      <c r="U3557"/>
      <c r="V3557"/>
      <c r="W3557"/>
      <c r="X3557"/>
    </row>
    <row r="3558" spans="21:24" ht="18" x14ac:dyDescent="0.6">
      <c r="U3558"/>
      <c r="V3558"/>
      <c r="W3558"/>
      <c r="X3558"/>
    </row>
    <row r="3559" spans="21:24" ht="18" x14ac:dyDescent="0.6">
      <c r="U3559"/>
      <c r="V3559"/>
      <c r="W3559"/>
      <c r="X3559"/>
    </row>
    <row r="3560" spans="21:24" ht="18" x14ac:dyDescent="0.6">
      <c r="U3560"/>
      <c r="V3560"/>
      <c r="W3560"/>
      <c r="X3560"/>
    </row>
    <row r="3561" spans="21:24" ht="18" x14ac:dyDescent="0.6">
      <c r="U3561"/>
      <c r="V3561"/>
      <c r="W3561"/>
      <c r="X3561"/>
    </row>
    <row r="3562" spans="21:24" ht="18" x14ac:dyDescent="0.6">
      <c r="U3562"/>
      <c r="V3562"/>
      <c r="W3562"/>
      <c r="X3562"/>
    </row>
    <row r="3563" spans="21:24" ht="18" x14ac:dyDescent="0.6">
      <c r="U3563"/>
      <c r="V3563"/>
      <c r="W3563"/>
      <c r="X3563"/>
    </row>
    <row r="3564" spans="21:24" ht="18" x14ac:dyDescent="0.6">
      <c r="U3564"/>
      <c r="V3564"/>
      <c r="W3564"/>
      <c r="X3564"/>
    </row>
    <row r="3565" spans="21:24" ht="18" x14ac:dyDescent="0.6">
      <c r="U3565"/>
      <c r="V3565"/>
      <c r="W3565"/>
      <c r="X3565"/>
    </row>
    <row r="3566" spans="21:24" ht="18" x14ac:dyDescent="0.6">
      <c r="U3566"/>
      <c r="V3566"/>
      <c r="W3566"/>
      <c r="X3566"/>
    </row>
    <row r="3567" spans="21:24" ht="18" x14ac:dyDescent="0.6">
      <c r="U3567"/>
      <c r="V3567"/>
      <c r="W3567"/>
      <c r="X3567"/>
    </row>
    <row r="3568" spans="21:24" ht="18" x14ac:dyDescent="0.6">
      <c r="U3568"/>
      <c r="V3568"/>
      <c r="W3568"/>
      <c r="X3568"/>
    </row>
    <row r="3569" spans="21:24" ht="18" x14ac:dyDescent="0.6">
      <c r="U3569"/>
      <c r="V3569"/>
      <c r="W3569"/>
      <c r="X3569"/>
    </row>
    <row r="3570" spans="21:24" ht="18" x14ac:dyDescent="0.6">
      <c r="U3570"/>
      <c r="V3570"/>
      <c r="W3570"/>
      <c r="X3570"/>
    </row>
    <row r="3571" spans="21:24" ht="18" x14ac:dyDescent="0.6">
      <c r="U3571"/>
      <c r="V3571"/>
      <c r="W3571"/>
      <c r="X3571"/>
    </row>
    <row r="3572" spans="21:24" ht="18" x14ac:dyDescent="0.6">
      <c r="U3572"/>
      <c r="V3572"/>
      <c r="W3572"/>
      <c r="X3572"/>
    </row>
    <row r="3573" spans="21:24" ht="18" x14ac:dyDescent="0.6">
      <c r="U3573"/>
      <c r="V3573"/>
      <c r="W3573"/>
      <c r="X3573"/>
    </row>
    <row r="3574" spans="21:24" ht="18" x14ac:dyDescent="0.6">
      <c r="U3574"/>
      <c r="V3574"/>
      <c r="W3574"/>
      <c r="X3574"/>
    </row>
    <row r="3575" spans="21:24" ht="18" x14ac:dyDescent="0.6">
      <c r="U3575"/>
      <c r="V3575"/>
      <c r="W3575"/>
      <c r="X3575"/>
    </row>
    <row r="3576" spans="21:24" ht="18" x14ac:dyDescent="0.6">
      <c r="U3576"/>
      <c r="V3576"/>
      <c r="W3576"/>
      <c r="X3576"/>
    </row>
    <row r="3577" spans="21:24" ht="18" x14ac:dyDescent="0.6">
      <c r="U3577"/>
      <c r="V3577"/>
      <c r="W3577"/>
      <c r="X3577"/>
    </row>
    <row r="3578" spans="21:24" ht="18" x14ac:dyDescent="0.6">
      <c r="U3578"/>
      <c r="V3578"/>
      <c r="W3578"/>
      <c r="X3578"/>
    </row>
    <row r="3579" spans="21:24" ht="18" x14ac:dyDescent="0.6">
      <c r="U3579"/>
      <c r="V3579"/>
      <c r="W3579"/>
      <c r="X3579"/>
    </row>
    <row r="3580" spans="21:24" ht="18" x14ac:dyDescent="0.6">
      <c r="U3580"/>
      <c r="V3580"/>
      <c r="W3580"/>
      <c r="X3580"/>
    </row>
    <row r="3581" spans="21:24" ht="18" x14ac:dyDescent="0.6">
      <c r="U3581"/>
      <c r="V3581"/>
      <c r="W3581"/>
      <c r="X3581"/>
    </row>
    <row r="3582" spans="21:24" ht="18" x14ac:dyDescent="0.6">
      <c r="U3582"/>
      <c r="V3582"/>
      <c r="W3582"/>
      <c r="X3582"/>
    </row>
    <row r="3583" spans="21:24" ht="18" x14ac:dyDescent="0.6">
      <c r="U3583"/>
      <c r="V3583"/>
      <c r="W3583"/>
      <c r="X3583"/>
    </row>
    <row r="3584" spans="21:24" ht="18" x14ac:dyDescent="0.6">
      <c r="U3584"/>
      <c r="V3584"/>
      <c r="W3584"/>
      <c r="X3584"/>
    </row>
    <row r="3585" spans="21:24" ht="18" x14ac:dyDescent="0.6">
      <c r="U3585"/>
      <c r="V3585"/>
      <c r="W3585"/>
      <c r="X3585"/>
    </row>
    <row r="3586" spans="21:24" ht="18" x14ac:dyDescent="0.6">
      <c r="U3586"/>
      <c r="V3586"/>
      <c r="W3586"/>
      <c r="X3586"/>
    </row>
    <row r="3587" spans="21:24" ht="18" x14ac:dyDescent="0.6">
      <c r="U3587"/>
      <c r="V3587"/>
      <c r="W3587"/>
      <c r="X3587"/>
    </row>
    <row r="3588" spans="21:24" ht="18" x14ac:dyDescent="0.6">
      <c r="U3588"/>
      <c r="V3588"/>
      <c r="W3588"/>
      <c r="X3588"/>
    </row>
    <row r="3589" spans="21:24" ht="18" x14ac:dyDescent="0.6">
      <c r="U3589"/>
      <c r="V3589"/>
      <c r="W3589"/>
      <c r="X3589"/>
    </row>
    <row r="3590" spans="21:24" ht="18" x14ac:dyDescent="0.6">
      <c r="U3590"/>
      <c r="V3590"/>
      <c r="W3590"/>
      <c r="X3590"/>
    </row>
    <row r="3591" spans="21:24" ht="18" x14ac:dyDescent="0.6">
      <c r="U3591"/>
      <c r="V3591"/>
      <c r="W3591"/>
      <c r="X3591"/>
    </row>
    <row r="3592" spans="21:24" ht="18" x14ac:dyDescent="0.6">
      <c r="U3592"/>
      <c r="V3592"/>
      <c r="W3592"/>
      <c r="X3592"/>
    </row>
    <row r="3593" spans="21:24" ht="18" x14ac:dyDescent="0.6">
      <c r="U3593"/>
      <c r="V3593"/>
      <c r="W3593"/>
      <c r="X3593"/>
    </row>
    <row r="3594" spans="21:24" ht="18" x14ac:dyDescent="0.6">
      <c r="U3594"/>
      <c r="V3594"/>
      <c r="W3594"/>
      <c r="X3594"/>
    </row>
    <row r="3595" spans="21:24" ht="18" x14ac:dyDescent="0.6">
      <c r="U3595"/>
      <c r="V3595"/>
      <c r="W3595"/>
      <c r="X3595"/>
    </row>
    <row r="3596" spans="21:24" ht="18" x14ac:dyDescent="0.6">
      <c r="U3596"/>
      <c r="V3596"/>
      <c r="W3596"/>
      <c r="X3596"/>
    </row>
    <row r="3597" spans="21:24" ht="18" x14ac:dyDescent="0.6">
      <c r="U3597"/>
      <c r="V3597"/>
      <c r="W3597"/>
      <c r="X3597"/>
    </row>
    <row r="3598" spans="21:24" ht="18" x14ac:dyDescent="0.6">
      <c r="U3598"/>
      <c r="V3598"/>
      <c r="W3598"/>
      <c r="X3598"/>
    </row>
    <row r="3599" spans="21:24" ht="18" x14ac:dyDescent="0.6">
      <c r="U3599"/>
      <c r="V3599"/>
      <c r="W3599"/>
      <c r="X3599"/>
    </row>
    <row r="3600" spans="21:24" ht="18" x14ac:dyDescent="0.6">
      <c r="U3600"/>
      <c r="V3600"/>
      <c r="W3600"/>
      <c r="X3600"/>
    </row>
    <row r="3601" spans="21:24" ht="18" x14ac:dyDescent="0.6">
      <c r="U3601"/>
      <c r="V3601"/>
      <c r="W3601"/>
      <c r="X3601"/>
    </row>
    <row r="3602" spans="21:24" ht="18" x14ac:dyDescent="0.6">
      <c r="U3602"/>
      <c r="V3602"/>
      <c r="W3602"/>
      <c r="X3602"/>
    </row>
    <row r="3603" spans="21:24" ht="18" x14ac:dyDescent="0.6">
      <c r="U3603"/>
      <c r="V3603"/>
      <c r="W3603"/>
      <c r="X3603"/>
    </row>
    <row r="3604" spans="21:24" ht="18" x14ac:dyDescent="0.6">
      <c r="U3604"/>
      <c r="V3604"/>
      <c r="W3604"/>
      <c r="X3604"/>
    </row>
    <row r="3605" spans="21:24" ht="18" x14ac:dyDescent="0.6">
      <c r="U3605"/>
      <c r="V3605"/>
      <c r="W3605"/>
      <c r="X3605"/>
    </row>
    <row r="3606" spans="21:24" ht="18" x14ac:dyDescent="0.6">
      <c r="U3606"/>
      <c r="V3606"/>
      <c r="W3606"/>
      <c r="X3606"/>
    </row>
    <row r="3607" spans="21:24" ht="18" x14ac:dyDescent="0.6">
      <c r="U3607"/>
      <c r="V3607"/>
      <c r="W3607"/>
      <c r="X3607"/>
    </row>
    <row r="3608" spans="21:24" ht="18" x14ac:dyDescent="0.6">
      <c r="U3608"/>
      <c r="V3608"/>
      <c r="W3608"/>
      <c r="X3608"/>
    </row>
    <row r="3609" spans="21:24" ht="18" x14ac:dyDescent="0.6">
      <c r="U3609"/>
      <c r="V3609"/>
      <c r="W3609"/>
      <c r="X3609"/>
    </row>
    <row r="3610" spans="21:24" ht="18" x14ac:dyDescent="0.6">
      <c r="U3610"/>
      <c r="V3610"/>
      <c r="W3610"/>
      <c r="X3610"/>
    </row>
    <row r="3611" spans="21:24" ht="18" x14ac:dyDescent="0.6">
      <c r="U3611"/>
      <c r="V3611"/>
      <c r="W3611"/>
      <c r="X3611"/>
    </row>
    <row r="3612" spans="21:24" ht="18" x14ac:dyDescent="0.6">
      <c r="U3612"/>
      <c r="V3612"/>
      <c r="W3612"/>
      <c r="X3612"/>
    </row>
    <row r="3613" spans="21:24" ht="18" x14ac:dyDescent="0.6">
      <c r="U3613"/>
      <c r="V3613"/>
      <c r="W3613"/>
      <c r="X3613"/>
    </row>
    <row r="3614" spans="21:24" ht="18" x14ac:dyDescent="0.6">
      <c r="U3614"/>
      <c r="V3614"/>
      <c r="W3614"/>
      <c r="X3614"/>
    </row>
    <row r="3615" spans="21:24" ht="18" x14ac:dyDescent="0.6">
      <c r="U3615"/>
      <c r="V3615"/>
      <c r="W3615"/>
      <c r="X3615"/>
    </row>
    <row r="3616" spans="21:24" ht="18" x14ac:dyDescent="0.6">
      <c r="U3616"/>
      <c r="V3616"/>
      <c r="W3616"/>
      <c r="X3616"/>
    </row>
    <row r="3617" spans="21:24" ht="18" x14ac:dyDescent="0.6">
      <c r="U3617"/>
      <c r="V3617"/>
      <c r="W3617"/>
      <c r="X3617"/>
    </row>
    <row r="3618" spans="21:24" ht="18" x14ac:dyDescent="0.6">
      <c r="U3618"/>
      <c r="V3618"/>
      <c r="W3618"/>
      <c r="X3618"/>
    </row>
    <row r="3619" spans="21:24" ht="18" x14ac:dyDescent="0.6">
      <c r="U3619"/>
      <c r="V3619"/>
      <c r="W3619"/>
      <c r="X3619"/>
    </row>
    <row r="3620" spans="21:24" ht="18" x14ac:dyDescent="0.6">
      <c r="U3620"/>
      <c r="V3620"/>
      <c r="W3620"/>
      <c r="X3620"/>
    </row>
    <row r="3621" spans="21:24" ht="18" x14ac:dyDescent="0.6">
      <c r="U3621"/>
      <c r="V3621"/>
      <c r="W3621"/>
      <c r="X3621"/>
    </row>
    <row r="3622" spans="21:24" ht="18" x14ac:dyDescent="0.6">
      <c r="U3622"/>
      <c r="V3622"/>
      <c r="W3622"/>
      <c r="X3622"/>
    </row>
    <row r="3623" spans="21:24" ht="18" x14ac:dyDescent="0.6">
      <c r="U3623"/>
      <c r="V3623"/>
      <c r="W3623"/>
      <c r="X3623"/>
    </row>
    <row r="3624" spans="21:24" ht="18" x14ac:dyDescent="0.6">
      <c r="U3624"/>
      <c r="V3624"/>
      <c r="W3624"/>
      <c r="X3624"/>
    </row>
    <row r="3625" spans="21:24" ht="18" x14ac:dyDescent="0.6">
      <c r="U3625"/>
      <c r="V3625"/>
      <c r="W3625"/>
      <c r="X3625"/>
    </row>
    <row r="3626" spans="21:24" ht="18" x14ac:dyDescent="0.6">
      <c r="U3626"/>
      <c r="V3626"/>
      <c r="W3626"/>
      <c r="X3626"/>
    </row>
    <row r="3627" spans="21:24" ht="18" x14ac:dyDescent="0.6">
      <c r="U3627"/>
      <c r="V3627"/>
      <c r="W3627"/>
      <c r="X3627"/>
    </row>
    <row r="3628" spans="21:24" ht="18" x14ac:dyDescent="0.6">
      <c r="U3628"/>
      <c r="V3628"/>
      <c r="W3628"/>
      <c r="X3628"/>
    </row>
    <row r="3629" spans="21:24" ht="18" x14ac:dyDescent="0.6">
      <c r="U3629"/>
      <c r="V3629"/>
      <c r="W3629"/>
      <c r="X3629"/>
    </row>
    <row r="3630" spans="21:24" ht="18" x14ac:dyDescent="0.6">
      <c r="U3630"/>
      <c r="V3630"/>
      <c r="W3630"/>
      <c r="X3630"/>
    </row>
    <row r="3631" spans="21:24" ht="18" x14ac:dyDescent="0.6">
      <c r="U3631"/>
      <c r="V3631"/>
      <c r="W3631"/>
      <c r="X3631"/>
    </row>
    <row r="3632" spans="21:24" ht="18" x14ac:dyDescent="0.6">
      <c r="U3632"/>
      <c r="V3632"/>
      <c r="W3632"/>
      <c r="X3632"/>
    </row>
    <row r="3633" spans="21:24" ht="18" x14ac:dyDescent="0.6">
      <c r="U3633"/>
      <c r="V3633"/>
      <c r="W3633"/>
      <c r="X3633"/>
    </row>
    <row r="3634" spans="21:24" ht="18" x14ac:dyDescent="0.6">
      <c r="U3634"/>
      <c r="V3634"/>
      <c r="W3634"/>
      <c r="X3634"/>
    </row>
    <row r="3635" spans="21:24" ht="18" x14ac:dyDescent="0.6">
      <c r="U3635"/>
      <c r="V3635"/>
      <c r="W3635"/>
      <c r="X3635"/>
    </row>
    <row r="3636" spans="21:24" ht="18" x14ac:dyDescent="0.6">
      <c r="U3636"/>
      <c r="V3636"/>
      <c r="W3636"/>
      <c r="X3636"/>
    </row>
    <row r="3637" spans="21:24" ht="18" x14ac:dyDescent="0.6">
      <c r="U3637"/>
      <c r="V3637"/>
      <c r="W3637"/>
      <c r="X3637"/>
    </row>
    <row r="3638" spans="21:24" ht="18" x14ac:dyDescent="0.6">
      <c r="U3638"/>
      <c r="V3638"/>
      <c r="W3638"/>
      <c r="X3638"/>
    </row>
    <row r="3639" spans="21:24" ht="18" x14ac:dyDescent="0.6">
      <c r="U3639"/>
      <c r="V3639"/>
      <c r="W3639"/>
      <c r="X3639"/>
    </row>
    <row r="3640" spans="21:24" ht="18" x14ac:dyDescent="0.6">
      <c r="U3640"/>
      <c r="V3640"/>
      <c r="W3640"/>
      <c r="X3640"/>
    </row>
    <row r="3641" spans="21:24" ht="18" x14ac:dyDescent="0.6">
      <c r="U3641"/>
      <c r="V3641"/>
      <c r="W3641"/>
      <c r="X3641"/>
    </row>
    <row r="3642" spans="21:24" ht="18" x14ac:dyDescent="0.6">
      <c r="U3642"/>
      <c r="V3642"/>
      <c r="W3642"/>
      <c r="X3642"/>
    </row>
    <row r="3643" spans="21:24" ht="18" x14ac:dyDescent="0.6">
      <c r="U3643"/>
      <c r="V3643"/>
      <c r="W3643"/>
      <c r="X3643"/>
    </row>
    <row r="3644" spans="21:24" ht="18" x14ac:dyDescent="0.6">
      <c r="U3644"/>
      <c r="V3644"/>
      <c r="W3644"/>
      <c r="X3644"/>
    </row>
    <row r="3645" spans="21:24" ht="18" x14ac:dyDescent="0.6">
      <c r="U3645"/>
      <c r="V3645"/>
      <c r="W3645"/>
      <c r="X3645"/>
    </row>
    <row r="3646" spans="21:24" ht="18" x14ac:dyDescent="0.6">
      <c r="U3646"/>
      <c r="V3646"/>
      <c r="W3646"/>
      <c r="X3646"/>
    </row>
    <row r="3647" spans="21:24" ht="18" x14ac:dyDescent="0.6">
      <c r="U3647"/>
      <c r="V3647"/>
      <c r="W3647"/>
      <c r="X3647"/>
    </row>
    <row r="3648" spans="21:24" ht="18" x14ac:dyDescent="0.6">
      <c r="U3648"/>
      <c r="V3648"/>
      <c r="W3648"/>
      <c r="X3648"/>
    </row>
    <row r="3649" spans="21:24" ht="18" x14ac:dyDescent="0.6">
      <c r="U3649"/>
      <c r="V3649"/>
      <c r="W3649"/>
      <c r="X3649"/>
    </row>
    <row r="3650" spans="21:24" ht="18" x14ac:dyDescent="0.6">
      <c r="U3650"/>
      <c r="V3650"/>
      <c r="W3650"/>
      <c r="X3650"/>
    </row>
    <row r="3651" spans="21:24" ht="18" x14ac:dyDescent="0.6">
      <c r="U3651"/>
      <c r="V3651"/>
      <c r="W3651"/>
      <c r="X3651"/>
    </row>
    <row r="3652" spans="21:24" ht="18" x14ac:dyDescent="0.6">
      <c r="U3652"/>
      <c r="V3652"/>
      <c r="W3652"/>
      <c r="X3652"/>
    </row>
    <row r="3653" spans="21:24" ht="18" x14ac:dyDescent="0.6">
      <c r="U3653"/>
      <c r="V3653"/>
      <c r="W3653"/>
      <c r="X3653"/>
    </row>
    <row r="3654" spans="21:24" ht="18" x14ac:dyDescent="0.6">
      <c r="U3654"/>
      <c r="V3654"/>
      <c r="W3654"/>
      <c r="X3654"/>
    </row>
    <row r="3655" spans="21:24" ht="18" x14ac:dyDescent="0.6">
      <c r="U3655"/>
      <c r="V3655"/>
      <c r="W3655"/>
      <c r="X3655"/>
    </row>
    <row r="3656" spans="21:24" ht="18" x14ac:dyDescent="0.6">
      <c r="U3656"/>
      <c r="V3656"/>
      <c r="W3656"/>
      <c r="X3656"/>
    </row>
    <row r="3657" spans="21:24" ht="18" x14ac:dyDescent="0.6">
      <c r="U3657"/>
      <c r="V3657"/>
      <c r="W3657"/>
      <c r="X3657"/>
    </row>
    <row r="3658" spans="21:24" ht="18" x14ac:dyDescent="0.6">
      <c r="U3658"/>
      <c r="V3658"/>
      <c r="W3658"/>
      <c r="X3658"/>
    </row>
    <row r="3659" spans="21:24" ht="18" x14ac:dyDescent="0.6">
      <c r="U3659"/>
      <c r="V3659"/>
      <c r="W3659"/>
      <c r="X3659"/>
    </row>
    <row r="3660" spans="21:24" ht="18" x14ac:dyDescent="0.6">
      <c r="U3660"/>
      <c r="V3660"/>
      <c r="W3660"/>
      <c r="X3660"/>
    </row>
    <row r="3661" spans="21:24" ht="18" x14ac:dyDescent="0.6">
      <c r="U3661"/>
      <c r="V3661"/>
      <c r="W3661"/>
      <c r="X3661"/>
    </row>
    <row r="3662" spans="21:24" ht="18" x14ac:dyDescent="0.6">
      <c r="U3662"/>
      <c r="V3662"/>
      <c r="W3662"/>
      <c r="X3662"/>
    </row>
    <row r="3663" spans="21:24" ht="18" x14ac:dyDescent="0.6">
      <c r="U3663"/>
      <c r="V3663"/>
      <c r="W3663"/>
      <c r="X3663"/>
    </row>
    <row r="3664" spans="21:24" ht="18" x14ac:dyDescent="0.6">
      <c r="U3664"/>
      <c r="V3664"/>
      <c r="W3664"/>
      <c r="X3664"/>
    </row>
    <row r="3665" spans="21:24" ht="18" x14ac:dyDescent="0.6">
      <c r="U3665"/>
      <c r="V3665"/>
      <c r="W3665"/>
      <c r="X3665"/>
    </row>
    <row r="3666" spans="21:24" ht="18" x14ac:dyDescent="0.6">
      <c r="U3666"/>
      <c r="V3666"/>
      <c r="W3666"/>
      <c r="X3666"/>
    </row>
    <row r="3667" spans="21:24" ht="18" x14ac:dyDescent="0.6">
      <c r="U3667"/>
      <c r="V3667"/>
      <c r="W3667"/>
      <c r="X3667"/>
    </row>
    <row r="3668" spans="21:24" ht="18" x14ac:dyDescent="0.6">
      <c r="U3668"/>
      <c r="V3668"/>
      <c r="W3668"/>
      <c r="X3668"/>
    </row>
    <row r="3669" spans="21:24" ht="18" x14ac:dyDescent="0.6">
      <c r="U3669"/>
      <c r="V3669"/>
      <c r="W3669"/>
      <c r="X3669"/>
    </row>
    <row r="3670" spans="21:24" ht="18" x14ac:dyDescent="0.6">
      <c r="U3670"/>
      <c r="V3670"/>
      <c r="W3670"/>
      <c r="X3670"/>
    </row>
    <row r="3671" spans="21:24" ht="18" x14ac:dyDescent="0.6">
      <c r="U3671"/>
      <c r="V3671"/>
      <c r="W3671"/>
      <c r="X3671"/>
    </row>
    <row r="3672" spans="21:24" ht="18" x14ac:dyDescent="0.6">
      <c r="U3672"/>
      <c r="V3672"/>
      <c r="W3672"/>
      <c r="X3672"/>
    </row>
    <row r="3673" spans="21:24" ht="18" x14ac:dyDescent="0.6">
      <c r="U3673"/>
      <c r="V3673"/>
      <c r="W3673"/>
      <c r="X3673"/>
    </row>
    <row r="3674" spans="21:24" ht="18" x14ac:dyDescent="0.6">
      <c r="U3674"/>
      <c r="V3674"/>
      <c r="W3674"/>
      <c r="X3674"/>
    </row>
    <row r="3675" spans="21:24" ht="18" x14ac:dyDescent="0.6">
      <c r="U3675"/>
      <c r="V3675"/>
      <c r="W3675"/>
      <c r="X3675"/>
    </row>
    <row r="3676" spans="21:24" ht="18" x14ac:dyDescent="0.6">
      <c r="U3676"/>
      <c r="V3676"/>
      <c r="W3676"/>
      <c r="X3676"/>
    </row>
    <row r="3677" spans="21:24" ht="18" x14ac:dyDescent="0.6">
      <c r="U3677"/>
      <c r="V3677"/>
      <c r="W3677"/>
      <c r="X3677"/>
    </row>
    <row r="3678" spans="21:24" ht="18" x14ac:dyDescent="0.6">
      <c r="U3678"/>
      <c r="V3678"/>
      <c r="W3678"/>
      <c r="X3678"/>
    </row>
    <row r="3679" spans="21:24" ht="18" x14ac:dyDescent="0.6">
      <c r="U3679"/>
      <c r="V3679"/>
      <c r="W3679"/>
      <c r="X3679"/>
    </row>
    <row r="3680" spans="21:24" ht="18" x14ac:dyDescent="0.6">
      <c r="U3680"/>
      <c r="V3680"/>
      <c r="W3680"/>
      <c r="X3680"/>
    </row>
    <row r="3681" spans="21:24" ht="18" x14ac:dyDescent="0.6">
      <c r="U3681"/>
      <c r="V3681"/>
      <c r="W3681"/>
      <c r="X3681"/>
    </row>
    <row r="3682" spans="21:24" ht="18" x14ac:dyDescent="0.6">
      <c r="U3682"/>
      <c r="V3682"/>
      <c r="W3682"/>
      <c r="X3682"/>
    </row>
    <row r="3683" spans="21:24" ht="18" x14ac:dyDescent="0.6">
      <c r="U3683"/>
      <c r="V3683"/>
      <c r="W3683"/>
      <c r="X3683"/>
    </row>
    <row r="3684" spans="21:24" ht="18" x14ac:dyDescent="0.6">
      <c r="U3684"/>
      <c r="V3684"/>
      <c r="W3684"/>
      <c r="X3684"/>
    </row>
    <row r="3685" spans="21:24" ht="18" x14ac:dyDescent="0.6">
      <c r="U3685"/>
      <c r="V3685"/>
      <c r="W3685"/>
      <c r="X3685"/>
    </row>
    <row r="3686" spans="21:24" ht="18" x14ac:dyDescent="0.6">
      <c r="U3686"/>
      <c r="V3686"/>
      <c r="W3686"/>
      <c r="X3686"/>
    </row>
    <row r="3687" spans="21:24" ht="18" x14ac:dyDescent="0.6">
      <c r="U3687"/>
      <c r="V3687"/>
      <c r="W3687"/>
      <c r="X3687"/>
    </row>
    <row r="3688" spans="21:24" ht="18" x14ac:dyDescent="0.6">
      <c r="U3688"/>
      <c r="V3688"/>
      <c r="W3688"/>
      <c r="X3688"/>
    </row>
    <row r="3689" spans="21:24" ht="18" x14ac:dyDescent="0.6">
      <c r="U3689"/>
      <c r="V3689"/>
      <c r="W3689"/>
      <c r="X3689"/>
    </row>
    <row r="3690" spans="21:24" ht="18" x14ac:dyDescent="0.6">
      <c r="U3690"/>
      <c r="V3690"/>
      <c r="W3690"/>
      <c r="X3690"/>
    </row>
    <row r="3691" spans="21:24" ht="18" x14ac:dyDescent="0.6">
      <c r="U3691"/>
      <c r="V3691"/>
      <c r="W3691"/>
      <c r="X3691"/>
    </row>
    <row r="3692" spans="21:24" ht="18" x14ac:dyDescent="0.6">
      <c r="U3692"/>
      <c r="V3692"/>
      <c r="W3692"/>
      <c r="X3692"/>
    </row>
    <row r="3693" spans="21:24" ht="18" x14ac:dyDescent="0.6">
      <c r="U3693"/>
      <c r="V3693"/>
      <c r="W3693"/>
      <c r="X3693"/>
    </row>
    <row r="3694" spans="21:24" ht="18" x14ac:dyDescent="0.6">
      <c r="U3694"/>
      <c r="V3694"/>
      <c r="W3694"/>
      <c r="X3694"/>
    </row>
    <row r="3695" spans="21:24" ht="18" x14ac:dyDescent="0.6">
      <c r="U3695"/>
      <c r="V3695"/>
      <c r="W3695"/>
      <c r="X3695"/>
    </row>
    <row r="3696" spans="21:24" ht="18" x14ac:dyDescent="0.6">
      <c r="U3696"/>
      <c r="V3696"/>
      <c r="W3696"/>
      <c r="X3696"/>
    </row>
    <row r="3697" spans="21:24" ht="18" x14ac:dyDescent="0.6">
      <c r="U3697"/>
      <c r="V3697"/>
      <c r="W3697"/>
      <c r="X3697"/>
    </row>
    <row r="3698" spans="21:24" ht="18" x14ac:dyDescent="0.6">
      <c r="U3698"/>
      <c r="V3698"/>
      <c r="W3698"/>
      <c r="X3698"/>
    </row>
    <row r="3699" spans="21:24" ht="18" x14ac:dyDescent="0.6">
      <c r="U3699"/>
      <c r="V3699"/>
      <c r="W3699"/>
      <c r="X3699"/>
    </row>
    <row r="3700" spans="21:24" ht="18" x14ac:dyDescent="0.6">
      <c r="U3700"/>
      <c r="V3700"/>
      <c r="W3700"/>
      <c r="X3700"/>
    </row>
    <row r="3701" spans="21:24" ht="18" x14ac:dyDescent="0.6">
      <c r="U3701"/>
      <c r="V3701"/>
      <c r="W3701"/>
      <c r="X3701"/>
    </row>
    <row r="3702" spans="21:24" ht="18" x14ac:dyDescent="0.6">
      <c r="U3702"/>
      <c r="V3702"/>
      <c r="W3702"/>
      <c r="X3702"/>
    </row>
    <row r="3703" spans="21:24" ht="18" x14ac:dyDescent="0.6">
      <c r="U3703"/>
      <c r="V3703"/>
      <c r="W3703"/>
      <c r="X3703"/>
    </row>
    <row r="3704" spans="21:24" ht="18" x14ac:dyDescent="0.6">
      <c r="U3704"/>
      <c r="V3704"/>
      <c r="W3704"/>
      <c r="X3704"/>
    </row>
    <row r="3705" spans="21:24" ht="18" x14ac:dyDescent="0.6">
      <c r="U3705"/>
      <c r="V3705"/>
      <c r="W3705"/>
      <c r="X3705"/>
    </row>
    <row r="3706" spans="21:24" ht="18" x14ac:dyDescent="0.6">
      <c r="U3706"/>
      <c r="V3706"/>
      <c r="W3706"/>
      <c r="X3706"/>
    </row>
    <row r="3707" spans="21:24" ht="18" x14ac:dyDescent="0.6">
      <c r="U3707"/>
      <c r="V3707"/>
      <c r="W3707"/>
      <c r="X3707"/>
    </row>
    <row r="3708" spans="21:24" ht="18" x14ac:dyDescent="0.6">
      <c r="U3708"/>
      <c r="V3708"/>
      <c r="W3708"/>
      <c r="X3708"/>
    </row>
    <row r="3709" spans="21:24" ht="18" x14ac:dyDescent="0.6">
      <c r="U3709"/>
      <c r="V3709"/>
      <c r="W3709"/>
      <c r="X3709"/>
    </row>
    <row r="3710" spans="21:24" ht="18" x14ac:dyDescent="0.6">
      <c r="U3710"/>
      <c r="V3710"/>
      <c r="W3710"/>
      <c r="X3710"/>
    </row>
    <row r="3711" spans="21:24" ht="18" x14ac:dyDescent="0.6">
      <c r="U3711"/>
      <c r="V3711"/>
      <c r="W3711"/>
      <c r="X3711"/>
    </row>
    <row r="3712" spans="21:24" ht="18" x14ac:dyDescent="0.6">
      <c r="U3712"/>
      <c r="V3712"/>
      <c r="W3712"/>
      <c r="X3712"/>
    </row>
    <row r="3713" spans="21:24" ht="18" x14ac:dyDescent="0.6">
      <c r="U3713"/>
      <c r="V3713"/>
      <c r="W3713"/>
      <c r="X3713"/>
    </row>
    <row r="3714" spans="21:24" ht="18" x14ac:dyDescent="0.6">
      <c r="U3714"/>
      <c r="V3714"/>
      <c r="W3714"/>
      <c r="X3714"/>
    </row>
    <row r="3715" spans="21:24" ht="18" x14ac:dyDescent="0.6">
      <c r="U3715"/>
      <c r="V3715"/>
      <c r="W3715"/>
      <c r="X3715"/>
    </row>
    <row r="3716" spans="21:24" ht="18" x14ac:dyDescent="0.6">
      <c r="U3716"/>
      <c r="V3716"/>
      <c r="W3716"/>
      <c r="X3716"/>
    </row>
    <row r="3717" spans="21:24" ht="18" x14ac:dyDescent="0.6">
      <c r="U3717"/>
      <c r="V3717"/>
      <c r="W3717"/>
      <c r="X3717"/>
    </row>
    <row r="3718" spans="21:24" ht="18" x14ac:dyDescent="0.6">
      <c r="U3718"/>
      <c r="V3718"/>
      <c r="W3718"/>
      <c r="X3718"/>
    </row>
    <row r="3719" spans="21:24" ht="18" x14ac:dyDescent="0.6">
      <c r="U3719"/>
      <c r="V3719"/>
      <c r="W3719"/>
      <c r="X3719"/>
    </row>
    <row r="3720" spans="21:24" ht="18" x14ac:dyDescent="0.6">
      <c r="U3720"/>
      <c r="V3720"/>
      <c r="W3720"/>
      <c r="X3720"/>
    </row>
    <row r="3721" spans="21:24" ht="18" x14ac:dyDescent="0.6">
      <c r="U3721"/>
      <c r="V3721"/>
      <c r="W3721"/>
      <c r="X3721"/>
    </row>
    <row r="3722" spans="21:24" ht="18" x14ac:dyDescent="0.6">
      <c r="U3722"/>
      <c r="V3722"/>
      <c r="W3722"/>
      <c r="X3722"/>
    </row>
    <row r="3723" spans="21:24" ht="18" x14ac:dyDescent="0.6">
      <c r="U3723"/>
      <c r="V3723"/>
      <c r="W3723"/>
      <c r="X3723"/>
    </row>
    <row r="3724" spans="21:24" ht="18" x14ac:dyDescent="0.6">
      <c r="U3724"/>
      <c r="V3724"/>
      <c r="W3724"/>
      <c r="X3724"/>
    </row>
    <row r="3725" spans="21:24" ht="18" x14ac:dyDescent="0.6">
      <c r="U3725"/>
      <c r="V3725"/>
      <c r="W3725"/>
      <c r="X3725"/>
    </row>
    <row r="3726" spans="21:24" ht="18" x14ac:dyDescent="0.6">
      <c r="U3726"/>
      <c r="V3726"/>
      <c r="W3726"/>
      <c r="X3726"/>
    </row>
    <row r="3727" spans="21:24" ht="18" x14ac:dyDescent="0.6">
      <c r="U3727"/>
      <c r="V3727"/>
      <c r="W3727"/>
      <c r="X3727"/>
    </row>
    <row r="3728" spans="21:24" ht="18" x14ac:dyDescent="0.6">
      <c r="U3728"/>
      <c r="V3728"/>
      <c r="W3728"/>
      <c r="X3728"/>
    </row>
    <row r="3729" spans="21:24" ht="18" x14ac:dyDescent="0.6">
      <c r="U3729"/>
      <c r="V3729"/>
      <c r="W3729"/>
      <c r="X3729"/>
    </row>
    <row r="3730" spans="21:24" ht="18" x14ac:dyDescent="0.6">
      <c r="U3730"/>
      <c r="V3730"/>
      <c r="W3730"/>
      <c r="X3730"/>
    </row>
    <row r="3731" spans="21:24" ht="18" x14ac:dyDescent="0.6">
      <c r="U3731"/>
      <c r="V3731"/>
      <c r="W3731"/>
      <c r="X3731"/>
    </row>
    <row r="3732" spans="21:24" ht="18" x14ac:dyDescent="0.6">
      <c r="U3732"/>
      <c r="V3732"/>
      <c r="W3732"/>
      <c r="X3732"/>
    </row>
    <row r="3733" spans="21:24" ht="18" x14ac:dyDescent="0.6">
      <c r="U3733"/>
      <c r="V3733"/>
      <c r="W3733"/>
      <c r="X3733"/>
    </row>
    <row r="3734" spans="21:24" ht="18" x14ac:dyDescent="0.6">
      <c r="U3734"/>
      <c r="V3734"/>
      <c r="W3734"/>
      <c r="X3734"/>
    </row>
    <row r="3735" spans="21:24" ht="18" x14ac:dyDescent="0.6">
      <c r="U3735"/>
      <c r="V3735"/>
      <c r="W3735"/>
      <c r="X3735"/>
    </row>
    <row r="3736" spans="21:24" ht="18" x14ac:dyDescent="0.6">
      <c r="U3736"/>
      <c r="V3736"/>
      <c r="W3736"/>
      <c r="X3736"/>
    </row>
    <row r="3737" spans="21:24" ht="18" x14ac:dyDescent="0.6">
      <c r="U3737"/>
      <c r="V3737"/>
      <c r="W3737"/>
      <c r="X3737"/>
    </row>
    <row r="3738" spans="21:24" ht="18" x14ac:dyDescent="0.6">
      <c r="U3738"/>
      <c r="V3738"/>
      <c r="W3738"/>
      <c r="X3738"/>
    </row>
    <row r="3739" spans="21:24" ht="18" x14ac:dyDescent="0.6">
      <c r="U3739"/>
      <c r="V3739"/>
      <c r="W3739"/>
      <c r="X3739"/>
    </row>
    <row r="3740" spans="21:24" ht="18" x14ac:dyDescent="0.6">
      <c r="U3740"/>
      <c r="V3740"/>
      <c r="W3740"/>
      <c r="X3740"/>
    </row>
    <row r="3741" spans="21:24" ht="18" x14ac:dyDescent="0.6">
      <c r="U3741"/>
      <c r="V3741"/>
      <c r="W3741"/>
      <c r="X3741"/>
    </row>
    <row r="3742" spans="21:24" ht="18" x14ac:dyDescent="0.6">
      <c r="U3742"/>
      <c r="V3742"/>
      <c r="W3742"/>
      <c r="X3742"/>
    </row>
    <row r="3743" spans="21:24" ht="18" x14ac:dyDescent="0.6">
      <c r="U3743"/>
      <c r="V3743"/>
      <c r="W3743"/>
      <c r="X3743"/>
    </row>
    <row r="3744" spans="21:24" ht="18" x14ac:dyDescent="0.6">
      <c r="U3744"/>
      <c r="V3744"/>
      <c r="W3744"/>
      <c r="X3744"/>
    </row>
    <row r="3745" spans="21:24" ht="18" x14ac:dyDescent="0.6">
      <c r="U3745"/>
      <c r="V3745"/>
      <c r="W3745"/>
      <c r="X3745"/>
    </row>
    <row r="3746" spans="21:24" ht="18" x14ac:dyDescent="0.6">
      <c r="U3746"/>
      <c r="V3746"/>
      <c r="W3746"/>
      <c r="X3746"/>
    </row>
    <row r="3747" spans="21:24" ht="18" x14ac:dyDescent="0.6">
      <c r="U3747"/>
      <c r="V3747"/>
      <c r="W3747"/>
      <c r="X3747"/>
    </row>
    <row r="3748" spans="21:24" ht="18" x14ac:dyDescent="0.6">
      <c r="U3748"/>
      <c r="V3748"/>
      <c r="W3748"/>
      <c r="X3748"/>
    </row>
    <row r="3749" spans="21:24" ht="18" x14ac:dyDescent="0.6">
      <c r="U3749"/>
      <c r="V3749"/>
      <c r="W3749"/>
      <c r="X3749"/>
    </row>
    <row r="3750" spans="21:24" ht="18" x14ac:dyDescent="0.6">
      <c r="U3750"/>
      <c r="V3750"/>
      <c r="W3750"/>
      <c r="X3750"/>
    </row>
    <row r="3751" spans="21:24" ht="18" x14ac:dyDescent="0.6">
      <c r="U3751"/>
      <c r="V3751"/>
      <c r="W3751"/>
      <c r="X3751"/>
    </row>
    <row r="3752" spans="21:24" ht="18" x14ac:dyDescent="0.6">
      <c r="U3752"/>
      <c r="V3752"/>
      <c r="W3752"/>
      <c r="X3752"/>
    </row>
    <row r="3753" spans="21:24" ht="18" x14ac:dyDescent="0.6">
      <c r="U3753"/>
      <c r="V3753"/>
      <c r="W3753"/>
      <c r="X3753"/>
    </row>
    <row r="3754" spans="21:24" ht="18" x14ac:dyDescent="0.6">
      <c r="U3754"/>
      <c r="V3754"/>
      <c r="W3754"/>
      <c r="X3754"/>
    </row>
    <row r="3755" spans="21:24" ht="18" x14ac:dyDescent="0.6">
      <c r="U3755"/>
      <c r="V3755"/>
      <c r="W3755"/>
      <c r="X3755"/>
    </row>
    <row r="3756" spans="21:24" ht="18" x14ac:dyDescent="0.6">
      <c r="U3756"/>
      <c r="V3756"/>
      <c r="W3756"/>
      <c r="X3756"/>
    </row>
    <row r="3757" spans="21:24" ht="18" x14ac:dyDescent="0.6">
      <c r="U3757"/>
      <c r="V3757"/>
      <c r="W3757"/>
      <c r="X3757"/>
    </row>
    <row r="3758" spans="21:24" ht="18" x14ac:dyDescent="0.6">
      <c r="U3758"/>
      <c r="V3758"/>
      <c r="W3758"/>
      <c r="X3758"/>
    </row>
    <row r="3759" spans="21:24" ht="18" x14ac:dyDescent="0.6">
      <c r="U3759"/>
      <c r="V3759"/>
      <c r="W3759"/>
      <c r="X3759"/>
    </row>
    <row r="3760" spans="21:24" ht="18" x14ac:dyDescent="0.6">
      <c r="U3760"/>
      <c r="V3760"/>
      <c r="W3760"/>
      <c r="X3760"/>
    </row>
    <row r="3761" spans="21:24" ht="18" x14ac:dyDescent="0.6">
      <c r="U3761"/>
      <c r="V3761"/>
      <c r="W3761"/>
      <c r="X3761"/>
    </row>
    <row r="3762" spans="21:24" ht="18" x14ac:dyDescent="0.6">
      <c r="U3762"/>
      <c r="V3762"/>
      <c r="W3762"/>
      <c r="X3762"/>
    </row>
    <row r="3763" spans="21:24" ht="18" x14ac:dyDescent="0.6">
      <c r="U3763"/>
      <c r="V3763"/>
      <c r="W3763"/>
      <c r="X3763"/>
    </row>
    <row r="3764" spans="21:24" ht="18" x14ac:dyDescent="0.6">
      <c r="U3764"/>
      <c r="V3764"/>
      <c r="W3764"/>
      <c r="X3764"/>
    </row>
    <row r="3765" spans="21:24" ht="18" x14ac:dyDescent="0.6">
      <c r="U3765"/>
      <c r="V3765"/>
      <c r="W3765"/>
      <c r="X3765"/>
    </row>
    <row r="3766" spans="21:24" ht="18" x14ac:dyDescent="0.6">
      <c r="U3766"/>
      <c r="V3766"/>
      <c r="W3766"/>
      <c r="X3766"/>
    </row>
    <row r="3767" spans="21:24" ht="18" x14ac:dyDescent="0.6">
      <c r="U3767"/>
      <c r="V3767"/>
      <c r="W3767"/>
      <c r="X3767"/>
    </row>
    <row r="3768" spans="21:24" ht="18" x14ac:dyDescent="0.6">
      <c r="U3768"/>
      <c r="V3768"/>
      <c r="W3768"/>
      <c r="X3768"/>
    </row>
    <row r="3769" spans="21:24" ht="18" x14ac:dyDescent="0.6">
      <c r="U3769"/>
      <c r="V3769"/>
      <c r="W3769"/>
      <c r="X3769"/>
    </row>
    <row r="3770" spans="21:24" ht="18" x14ac:dyDescent="0.6">
      <c r="U3770"/>
      <c r="V3770"/>
      <c r="W3770"/>
      <c r="X3770"/>
    </row>
    <row r="3771" spans="21:24" ht="18" x14ac:dyDescent="0.6">
      <c r="U3771"/>
      <c r="V3771"/>
      <c r="W3771"/>
      <c r="X3771"/>
    </row>
    <row r="3772" spans="21:24" ht="18" x14ac:dyDescent="0.6">
      <c r="U3772"/>
      <c r="V3772"/>
      <c r="W3772"/>
      <c r="X3772"/>
    </row>
    <row r="3773" spans="21:24" ht="18" x14ac:dyDescent="0.6">
      <c r="U3773"/>
      <c r="V3773"/>
      <c r="W3773"/>
      <c r="X3773"/>
    </row>
    <row r="3774" spans="21:24" ht="18" x14ac:dyDescent="0.6">
      <c r="U3774"/>
      <c r="V3774"/>
      <c r="W3774"/>
      <c r="X3774"/>
    </row>
    <row r="3775" spans="21:24" ht="18" x14ac:dyDescent="0.6">
      <c r="U3775"/>
      <c r="V3775"/>
      <c r="W3775"/>
      <c r="X3775"/>
    </row>
    <row r="3776" spans="21:24" ht="18" x14ac:dyDescent="0.6">
      <c r="U3776"/>
      <c r="V3776"/>
      <c r="W3776"/>
      <c r="X3776"/>
    </row>
    <row r="3777" spans="21:24" ht="18" x14ac:dyDescent="0.6">
      <c r="U3777"/>
      <c r="V3777"/>
      <c r="W3777"/>
      <c r="X3777"/>
    </row>
    <row r="3778" spans="21:24" ht="18" x14ac:dyDescent="0.6">
      <c r="U3778"/>
      <c r="V3778"/>
      <c r="W3778"/>
      <c r="X3778"/>
    </row>
    <row r="3779" spans="21:24" ht="18" x14ac:dyDescent="0.6">
      <c r="U3779"/>
      <c r="V3779"/>
      <c r="W3779"/>
      <c r="X3779"/>
    </row>
    <row r="3780" spans="21:24" ht="18" x14ac:dyDescent="0.6">
      <c r="U3780"/>
      <c r="V3780"/>
      <c r="W3780"/>
      <c r="X3780"/>
    </row>
    <row r="3781" spans="21:24" ht="18" x14ac:dyDescent="0.6">
      <c r="U3781"/>
      <c r="V3781"/>
      <c r="W3781"/>
      <c r="X3781"/>
    </row>
    <row r="3782" spans="21:24" ht="18" x14ac:dyDescent="0.6">
      <c r="U3782"/>
      <c r="V3782"/>
      <c r="W3782"/>
      <c r="X3782"/>
    </row>
    <row r="3783" spans="21:24" ht="18" x14ac:dyDescent="0.6">
      <c r="U3783"/>
      <c r="V3783"/>
      <c r="W3783"/>
      <c r="X3783"/>
    </row>
    <row r="3784" spans="21:24" ht="18" x14ac:dyDescent="0.6">
      <c r="U3784"/>
      <c r="V3784"/>
      <c r="W3784"/>
      <c r="X3784"/>
    </row>
    <row r="3785" spans="21:24" ht="18" x14ac:dyDescent="0.6">
      <c r="U3785"/>
      <c r="V3785"/>
      <c r="W3785"/>
      <c r="X3785"/>
    </row>
    <row r="3786" spans="21:24" ht="18" x14ac:dyDescent="0.6">
      <c r="U3786"/>
      <c r="V3786"/>
      <c r="W3786"/>
      <c r="X3786"/>
    </row>
    <row r="3787" spans="21:24" ht="18" x14ac:dyDescent="0.6">
      <c r="U3787"/>
      <c r="V3787"/>
      <c r="W3787"/>
      <c r="X3787"/>
    </row>
    <row r="3788" spans="21:24" ht="18" x14ac:dyDescent="0.6">
      <c r="U3788"/>
      <c r="V3788"/>
      <c r="W3788"/>
      <c r="X3788"/>
    </row>
    <row r="3789" spans="21:24" ht="18" x14ac:dyDescent="0.6">
      <c r="U3789"/>
      <c r="V3789"/>
      <c r="W3789"/>
      <c r="X3789"/>
    </row>
    <row r="3790" spans="21:24" ht="18" x14ac:dyDescent="0.6">
      <c r="U3790"/>
      <c r="V3790"/>
      <c r="W3790"/>
      <c r="X3790"/>
    </row>
    <row r="3791" spans="21:24" ht="18" x14ac:dyDescent="0.6">
      <c r="U3791"/>
      <c r="V3791"/>
      <c r="W3791"/>
      <c r="X3791"/>
    </row>
    <row r="3792" spans="21:24" ht="18" x14ac:dyDescent="0.6">
      <c r="U3792"/>
      <c r="V3792"/>
      <c r="W3792"/>
      <c r="X3792"/>
    </row>
    <row r="3793" spans="21:24" ht="18" x14ac:dyDescent="0.6">
      <c r="U3793"/>
      <c r="V3793"/>
      <c r="W3793"/>
      <c r="X3793"/>
    </row>
    <row r="3794" spans="21:24" ht="18" x14ac:dyDescent="0.6">
      <c r="U3794"/>
      <c r="V3794"/>
      <c r="W3794"/>
      <c r="X3794"/>
    </row>
    <row r="3795" spans="21:24" ht="18" x14ac:dyDescent="0.6">
      <c r="U3795"/>
      <c r="V3795"/>
      <c r="W3795"/>
      <c r="X3795"/>
    </row>
    <row r="3796" spans="21:24" ht="18" x14ac:dyDescent="0.6">
      <c r="U3796"/>
      <c r="V3796"/>
      <c r="W3796"/>
      <c r="X3796"/>
    </row>
    <row r="3797" spans="21:24" ht="18" x14ac:dyDescent="0.6">
      <c r="U3797"/>
      <c r="V3797"/>
      <c r="W3797"/>
      <c r="X3797"/>
    </row>
    <row r="3798" spans="21:24" ht="18" x14ac:dyDescent="0.6">
      <c r="U3798"/>
      <c r="V3798"/>
      <c r="W3798"/>
      <c r="X3798"/>
    </row>
    <row r="3799" spans="21:24" ht="18" x14ac:dyDescent="0.6">
      <c r="U3799"/>
      <c r="V3799"/>
      <c r="W3799"/>
      <c r="X3799"/>
    </row>
    <row r="3800" spans="21:24" ht="18" x14ac:dyDescent="0.6">
      <c r="U3800"/>
      <c r="V3800"/>
      <c r="W3800"/>
      <c r="X3800"/>
    </row>
    <row r="3801" spans="21:24" ht="18" x14ac:dyDescent="0.6">
      <c r="U3801"/>
      <c r="V3801"/>
      <c r="W3801"/>
      <c r="X3801"/>
    </row>
    <row r="3802" spans="21:24" ht="18" x14ac:dyDescent="0.6">
      <c r="U3802"/>
      <c r="V3802"/>
      <c r="W3802"/>
      <c r="X3802"/>
    </row>
    <row r="3803" spans="21:24" ht="18" x14ac:dyDescent="0.6">
      <c r="U3803"/>
      <c r="V3803"/>
      <c r="W3803"/>
      <c r="X3803"/>
    </row>
    <row r="3804" spans="21:24" ht="18" x14ac:dyDescent="0.6">
      <c r="U3804"/>
      <c r="V3804"/>
      <c r="W3804"/>
      <c r="X3804"/>
    </row>
    <row r="3805" spans="21:24" ht="18" x14ac:dyDescent="0.6">
      <c r="U3805"/>
      <c r="V3805"/>
      <c r="W3805"/>
      <c r="X3805"/>
    </row>
    <row r="3806" spans="21:24" ht="18" x14ac:dyDescent="0.6">
      <c r="U3806"/>
      <c r="V3806"/>
      <c r="W3806"/>
      <c r="X3806"/>
    </row>
    <row r="3807" spans="21:24" ht="18" x14ac:dyDescent="0.6">
      <c r="U3807"/>
      <c r="V3807"/>
      <c r="W3807"/>
      <c r="X3807"/>
    </row>
    <row r="3808" spans="21:24" ht="18" x14ac:dyDescent="0.6">
      <c r="U3808"/>
      <c r="V3808"/>
      <c r="W3808"/>
      <c r="X3808"/>
    </row>
    <row r="3809" spans="21:24" ht="18" x14ac:dyDescent="0.6">
      <c r="U3809"/>
      <c r="V3809"/>
      <c r="W3809"/>
      <c r="X3809"/>
    </row>
    <row r="3810" spans="21:24" ht="18" x14ac:dyDescent="0.6">
      <c r="U3810"/>
      <c r="V3810"/>
      <c r="W3810"/>
      <c r="X3810"/>
    </row>
    <row r="3811" spans="21:24" ht="18" x14ac:dyDescent="0.6">
      <c r="U3811"/>
      <c r="V3811"/>
      <c r="W3811"/>
      <c r="X3811"/>
    </row>
    <row r="3812" spans="21:24" ht="18" x14ac:dyDescent="0.6">
      <c r="U3812"/>
      <c r="V3812"/>
      <c r="W3812"/>
      <c r="X3812"/>
    </row>
    <row r="3813" spans="21:24" ht="18" x14ac:dyDescent="0.6">
      <c r="U3813"/>
      <c r="V3813"/>
      <c r="W3813"/>
      <c r="X3813"/>
    </row>
    <row r="3814" spans="21:24" ht="18" x14ac:dyDescent="0.6">
      <c r="U3814"/>
      <c r="V3814"/>
      <c r="W3814"/>
      <c r="X3814"/>
    </row>
    <row r="3815" spans="21:24" ht="18" x14ac:dyDescent="0.6">
      <c r="U3815"/>
      <c r="V3815"/>
      <c r="W3815"/>
      <c r="X3815"/>
    </row>
    <row r="3816" spans="21:24" ht="18" x14ac:dyDescent="0.6">
      <c r="U3816"/>
      <c r="V3816"/>
      <c r="W3816"/>
      <c r="X3816"/>
    </row>
    <row r="3817" spans="21:24" ht="18" x14ac:dyDescent="0.6">
      <c r="U3817"/>
      <c r="V3817"/>
      <c r="W3817"/>
      <c r="X3817"/>
    </row>
    <row r="3818" spans="21:24" ht="18" x14ac:dyDescent="0.6">
      <c r="U3818"/>
      <c r="V3818"/>
      <c r="W3818"/>
      <c r="X3818"/>
    </row>
    <row r="3819" spans="21:24" ht="18" x14ac:dyDescent="0.6">
      <c r="U3819"/>
      <c r="V3819"/>
      <c r="W3819"/>
      <c r="X3819"/>
    </row>
    <row r="3820" spans="21:24" ht="18" x14ac:dyDescent="0.6">
      <c r="U3820"/>
      <c r="V3820"/>
      <c r="W3820"/>
      <c r="X3820"/>
    </row>
    <row r="3821" spans="21:24" ht="18" x14ac:dyDescent="0.6">
      <c r="U3821"/>
      <c r="V3821"/>
      <c r="W3821"/>
      <c r="X3821"/>
    </row>
    <row r="3822" spans="21:24" ht="18" x14ac:dyDescent="0.6">
      <c r="U3822"/>
      <c r="V3822"/>
      <c r="W3822"/>
      <c r="X3822"/>
    </row>
    <row r="3823" spans="21:24" ht="18" x14ac:dyDescent="0.6">
      <c r="U3823"/>
      <c r="V3823"/>
      <c r="W3823"/>
      <c r="X3823"/>
    </row>
    <row r="3824" spans="21:24" ht="18" x14ac:dyDescent="0.6">
      <c r="U3824"/>
      <c r="V3824"/>
      <c r="W3824"/>
      <c r="X3824"/>
    </row>
    <row r="3825" spans="21:24" ht="18" x14ac:dyDescent="0.6">
      <c r="U3825"/>
      <c r="V3825"/>
      <c r="W3825"/>
      <c r="X3825"/>
    </row>
    <row r="3826" spans="21:24" ht="18" x14ac:dyDescent="0.6">
      <c r="U3826"/>
      <c r="V3826"/>
      <c r="W3826"/>
      <c r="X3826"/>
    </row>
    <row r="3827" spans="21:24" ht="18" x14ac:dyDescent="0.6">
      <c r="U3827"/>
      <c r="V3827"/>
      <c r="W3827"/>
      <c r="X3827"/>
    </row>
    <row r="3828" spans="21:24" ht="18" x14ac:dyDescent="0.6">
      <c r="U3828"/>
      <c r="V3828"/>
      <c r="W3828"/>
      <c r="X3828"/>
    </row>
    <row r="3829" spans="21:24" ht="18" x14ac:dyDescent="0.6">
      <c r="U3829"/>
      <c r="V3829"/>
      <c r="W3829"/>
      <c r="X3829"/>
    </row>
    <row r="3830" spans="21:24" ht="18" x14ac:dyDescent="0.6">
      <c r="U3830"/>
      <c r="V3830"/>
      <c r="W3830"/>
      <c r="X3830"/>
    </row>
    <row r="3831" spans="21:24" ht="18" x14ac:dyDescent="0.6">
      <c r="U3831"/>
      <c r="V3831"/>
      <c r="W3831"/>
      <c r="X3831"/>
    </row>
    <row r="3832" spans="21:24" ht="18" x14ac:dyDescent="0.6">
      <c r="U3832"/>
      <c r="V3832"/>
      <c r="W3832"/>
      <c r="X3832"/>
    </row>
    <row r="3833" spans="21:24" ht="18" x14ac:dyDescent="0.6">
      <c r="U3833"/>
      <c r="V3833"/>
      <c r="W3833"/>
      <c r="X3833"/>
    </row>
    <row r="3834" spans="21:24" ht="18" x14ac:dyDescent="0.6">
      <c r="U3834"/>
      <c r="V3834"/>
      <c r="W3834"/>
      <c r="X3834"/>
    </row>
    <row r="3835" spans="21:24" ht="18" x14ac:dyDescent="0.6">
      <c r="U3835"/>
      <c r="V3835"/>
      <c r="W3835"/>
      <c r="X3835"/>
    </row>
    <row r="3836" spans="21:24" ht="18" x14ac:dyDescent="0.6">
      <c r="U3836"/>
      <c r="V3836"/>
      <c r="W3836"/>
      <c r="X3836"/>
    </row>
    <row r="3837" spans="21:24" ht="18" x14ac:dyDescent="0.6">
      <c r="U3837"/>
      <c r="V3837"/>
      <c r="W3837"/>
      <c r="X3837"/>
    </row>
    <row r="3838" spans="21:24" ht="18" x14ac:dyDescent="0.6">
      <c r="U3838"/>
      <c r="V3838"/>
      <c r="W3838"/>
      <c r="X3838"/>
    </row>
    <row r="3839" spans="21:24" ht="18" x14ac:dyDescent="0.6">
      <c r="U3839"/>
      <c r="V3839"/>
      <c r="W3839"/>
      <c r="X3839"/>
    </row>
    <row r="3840" spans="21:24" ht="18" x14ac:dyDescent="0.6">
      <c r="U3840"/>
      <c r="V3840"/>
      <c r="W3840"/>
      <c r="X3840"/>
    </row>
    <row r="3841" spans="21:24" ht="18" x14ac:dyDescent="0.6">
      <c r="U3841"/>
      <c r="V3841"/>
      <c r="W3841"/>
      <c r="X3841"/>
    </row>
    <row r="3842" spans="21:24" ht="18" x14ac:dyDescent="0.6">
      <c r="U3842"/>
      <c r="V3842"/>
      <c r="W3842"/>
      <c r="X3842"/>
    </row>
    <row r="3843" spans="21:24" ht="18" x14ac:dyDescent="0.6">
      <c r="U3843"/>
      <c r="V3843"/>
      <c r="W3843"/>
      <c r="X3843"/>
    </row>
    <row r="3844" spans="21:24" ht="18" x14ac:dyDescent="0.6">
      <c r="U3844"/>
      <c r="V3844"/>
      <c r="W3844"/>
      <c r="X3844"/>
    </row>
    <row r="3845" spans="21:24" ht="18" x14ac:dyDescent="0.6">
      <c r="U3845"/>
      <c r="V3845"/>
      <c r="W3845"/>
      <c r="X3845"/>
    </row>
    <row r="3846" spans="21:24" ht="18" x14ac:dyDescent="0.6">
      <c r="U3846"/>
      <c r="V3846"/>
      <c r="W3846"/>
      <c r="X3846"/>
    </row>
    <row r="3847" spans="21:24" ht="18" x14ac:dyDescent="0.6">
      <c r="U3847"/>
      <c r="V3847"/>
      <c r="W3847"/>
      <c r="X3847"/>
    </row>
    <row r="3848" spans="21:24" ht="18" x14ac:dyDescent="0.6">
      <c r="U3848"/>
      <c r="V3848"/>
      <c r="W3848"/>
      <c r="X3848"/>
    </row>
    <row r="3849" spans="21:24" ht="18" x14ac:dyDescent="0.6">
      <c r="U3849"/>
      <c r="V3849"/>
      <c r="W3849"/>
      <c r="X3849"/>
    </row>
    <row r="3850" spans="21:24" ht="18" x14ac:dyDescent="0.6">
      <c r="U3850"/>
      <c r="V3850"/>
      <c r="W3850"/>
      <c r="X3850"/>
    </row>
    <row r="3851" spans="21:24" ht="18" x14ac:dyDescent="0.6">
      <c r="U3851"/>
      <c r="V3851"/>
      <c r="W3851"/>
      <c r="X3851"/>
    </row>
    <row r="3852" spans="21:24" ht="18" x14ac:dyDescent="0.6">
      <c r="U3852"/>
      <c r="V3852"/>
      <c r="W3852"/>
      <c r="X3852"/>
    </row>
    <row r="3853" spans="21:24" ht="18" x14ac:dyDescent="0.6">
      <c r="U3853"/>
      <c r="V3853"/>
      <c r="W3853"/>
      <c r="X3853"/>
    </row>
    <row r="3854" spans="21:24" ht="18" x14ac:dyDescent="0.6">
      <c r="U3854"/>
      <c r="V3854"/>
      <c r="W3854"/>
      <c r="X3854"/>
    </row>
    <row r="3855" spans="21:24" ht="18" x14ac:dyDescent="0.6">
      <c r="U3855"/>
      <c r="V3855"/>
      <c r="W3855"/>
      <c r="X3855"/>
    </row>
    <row r="3856" spans="21:24" ht="18" x14ac:dyDescent="0.6">
      <c r="U3856"/>
      <c r="V3856"/>
      <c r="W3856"/>
      <c r="X3856"/>
    </row>
    <row r="3857" spans="21:24" ht="18" x14ac:dyDescent="0.6">
      <c r="U3857"/>
      <c r="V3857"/>
      <c r="W3857"/>
      <c r="X3857"/>
    </row>
    <row r="3858" spans="21:24" ht="18" x14ac:dyDescent="0.6">
      <c r="U3858"/>
      <c r="V3858"/>
      <c r="W3858"/>
      <c r="X3858"/>
    </row>
    <row r="3859" spans="21:24" ht="18" x14ac:dyDescent="0.6">
      <c r="U3859"/>
      <c r="V3859"/>
      <c r="W3859"/>
      <c r="X3859"/>
    </row>
    <row r="3860" spans="21:24" ht="18" x14ac:dyDescent="0.6">
      <c r="U3860"/>
      <c r="V3860"/>
      <c r="W3860"/>
      <c r="X3860"/>
    </row>
    <row r="3861" spans="21:24" ht="18" x14ac:dyDescent="0.6">
      <c r="U3861"/>
      <c r="V3861"/>
      <c r="W3861"/>
      <c r="X3861"/>
    </row>
    <row r="3862" spans="21:24" ht="18" x14ac:dyDescent="0.6">
      <c r="U3862"/>
      <c r="V3862"/>
      <c r="W3862"/>
      <c r="X3862"/>
    </row>
    <row r="3863" spans="21:24" ht="18" x14ac:dyDescent="0.6">
      <c r="U3863"/>
      <c r="V3863"/>
      <c r="W3863"/>
      <c r="X3863"/>
    </row>
    <row r="3864" spans="21:24" ht="18" x14ac:dyDescent="0.6">
      <c r="U3864"/>
      <c r="V3864"/>
      <c r="W3864"/>
      <c r="X3864"/>
    </row>
    <row r="3865" spans="21:24" ht="18" x14ac:dyDescent="0.6">
      <c r="U3865"/>
      <c r="V3865"/>
      <c r="W3865"/>
      <c r="X3865"/>
    </row>
    <row r="3866" spans="21:24" ht="18" x14ac:dyDescent="0.6">
      <c r="U3866"/>
      <c r="V3866"/>
      <c r="W3866"/>
      <c r="X3866"/>
    </row>
    <row r="3867" spans="21:24" ht="18" x14ac:dyDescent="0.6">
      <c r="U3867"/>
      <c r="V3867"/>
      <c r="W3867"/>
      <c r="X3867"/>
    </row>
    <row r="3868" spans="21:24" ht="18" x14ac:dyDescent="0.6">
      <c r="U3868"/>
      <c r="V3868"/>
      <c r="W3868"/>
      <c r="X3868"/>
    </row>
    <row r="3869" spans="21:24" ht="18" x14ac:dyDescent="0.6">
      <c r="U3869"/>
      <c r="V3869"/>
      <c r="W3869"/>
      <c r="X3869"/>
    </row>
    <row r="3870" spans="21:24" ht="18" x14ac:dyDescent="0.6">
      <c r="U3870"/>
      <c r="V3870"/>
      <c r="W3870"/>
      <c r="X3870"/>
    </row>
    <row r="3871" spans="21:24" ht="18" x14ac:dyDescent="0.6">
      <c r="U3871"/>
      <c r="V3871"/>
      <c r="W3871"/>
      <c r="X3871"/>
    </row>
    <row r="3872" spans="21:24" ht="18" x14ac:dyDescent="0.6">
      <c r="U3872"/>
      <c r="V3872"/>
      <c r="W3872"/>
      <c r="X3872"/>
    </row>
    <row r="3873" spans="21:24" ht="18" x14ac:dyDescent="0.6">
      <c r="U3873"/>
      <c r="V3873"/>
      <c r="W3873"/>
      <c r="X3873"/>
    </row>
    <row r="3874" spans="21:24" ht="18" x14ac:dyDescent="0.6">
      <c r="U3874"/>
      <c r="V3874"/>
      <c r="W3874"/>
      <c r="X3874"/>
    </row>
    <row r="3875" spans="21:24" ht="18" x14ac:dyDescent="0.6">
      <c r="U3875"/>
      <c r="V3875"/>
      <c r="W3875"/>
      <c r="X3875"/>
    </row>
    <row r="3876" spans="21:24" ht="18" x14ac:dyDescent="0.6">
      <c r="U3876"/>
      <c r="V3876"/>
      <c r="W3876"/>
      <c r="X3876"/>
    </row>
    <row r="3877" spans="21:24" ht="18" x14ac:dyDescent="0.6">
      <c r="U3877"/>
      <c r="V3877"/>
      <c r="W3877"/>
      <c r="X3877"/>
    </row>
    <row r="3878" spans="21:24" ht="18" x14ac:dyDescent="0.6">
      <c r="U3878"/>
      <c r="V3878"/>
      <c r="W3878"/>
      <c r="X3878"/>
    </row>
    <row r="3879" spans="21:24" ht="18" x14ac:dyDescent="0.6">
      <c r="U3879"/>
      <c r="V3879"/>
      <c r="W3879"/>
      <c r="X3879"/>
    </row>
    <row r="3880" spans="21:24" ht="18" x14ac:dyDescent="0.6">
      <c r="U3880"/>
      <c r="V3880"/>
      <c r="W3880"/>
      <c r="X3880"/>
    </row>
    <row r="3881" spans="21:24" ht="18" x14ac:dyDescent="0.6">
      <c r="U3881"/>
      <c r="V3881"/>
      <c r="W3881"/>
      <c r="X3881"/>
    </row>
    <row r="3882" spans="21:24" ht="18" x14ac:dyDescent="0.6">
      <c r="U3882"/>
      <c r="V3882"/>
      <c r="W3882"/>
      <c r="X3882"/>
    </row>
    <row r="3883" spans="21:24" ht="18" x14ac:dyDescent="0.6">
      <c r="U3883"/>
      <c r="V3883"/>
      <c r="W3883"/>
      <c r="X3883"/>
    </row>
    <row r="3884" spans="21:24" ht="18" x14ac:dyDescent="0.6">
      <c r="U3884"/>
      <c r="V3884"/>
      <c r="W3884"/>
      <c r="X3884"/>
    </row>
    <row r="3885" spans="21:24" ht="18" x14ac:dyDescent="0.6">
      <c r="U3885"/>
      <c r="V3885"/>
      <c r="W3885"/>
      <c r="X3885"/>
    </row>
    <row r="3886" spans="21:24" ht="18" x14ac:dyDescent="0.6">
      <c r="U3886"/>
      <c r="V3886"/>
      <c r="W3886"/>
      <c r="X3886"/>
    </row>
    <row r="3887" spans="21:24" ht="18" x14ac:dyDescent="0.6">
      <c r="U3887"/>
      <c r="V3887"/>
      <c r="W3887"/>
      <c r="X3887"/>
    </row>
    <row r="3888" spans="21:24" ht="18" x14ac:dyDescent="0.6">
      <c r="U3888"/>
      <c r="V3888"/>
      <c r="W3888"/>
      <c r="X3888"/>
    </row>
    <row r="3889" spans="21:24" ht="18" x14ac:dyDescent="0.6">
      <c r="U3889"/>
      <c r="V3889"/>
      <c r="W3889"/>
      <c r="X3889"/>
    </row>
    <row r="3890" spans="21:24" ht="18" x14ac:dyDescent="0.6">
      <c r="U3890"/>
      <c r="V3890"/>
      <c r="W3890"/>
      <c r="X3890"/>
    </row>
    <row r="3891" spans="21:24" ht="18" x14ac:dyDescent="0.6">
      <c r="U3891"/>
      <c r="V3891"/>
      <c r="W3891"/>
      <c r="X3891"/>
    </row>
    <row r="3892" spans="21:24" ht="18" x14ac:dyDescent="0.6">
      <c r="U3892"/>
      <c r="V3892"/>
      <c r="W3892"/>
      <c r="X3892"/>
    </row>
    <row r="3893" spans="21:24" ht="18" x14ac:dyDescent="0.6">
      <c r="U3893"/>
      <c r="V3893"/>
      <c r="W3893"/>
      <c r="X3893"/>
    </row>
    <row r="3894" spans="21:24" ht="18" x14ac:dyDescent="0.6">
      <c r="U3894"/>
      <c r="V3894"/>
      <c r="W3894"/>
      <c r="X3894"/>
    </row>
    <row r="3895" spans="21:24" ht="18" x14ac:dyDescent="0.6">
      <c r="U3895"/>
      <c r="V3895"/>
      <c r="W3895"/>
      <c r="X3895"/>
    </row>
    <row r="3896" spans="21:24" ht="18" x14ac:dyDescent="0.6">
      <c r="U3896"/>
      <c r="V3896"/>
      <c r="W3896"/>
      <c r="X3896"/>
    </row>
    <row r="3897" spans="21:24" ht="18" x14ac:dyDescent="0.6">
      <c r="U3897"/>
      <c r="V3897"/>
      <c r="W3897"/>
      <c r="X3897"/>
    </row>
    <row r="3898" spans="21:24" ht="18" x14ac:dyDescent="0.6">
      <c r="U3898"/>
      <c r="V3898"/>
      <c r="W3898"/>
      <c r="X3898"/>
    </row>
    <row r="3899" spans="21:24" ht="18" x14ac:dyDescent="0.6">
      <c r="U3899"/>
      <c r="V3899"/>
      <c r="W3899"/>
      <c r="X3899"/>
    </row>
    <row r="3900" spans="21:24" ht="18" x14ac:dyDescent="0.6">
      <c r="U3900"/>
      <c r="V3900"/>
      <c r="W3900"/>
      <c r="X3900"/>
    </row>
    <row r="3901" spans="21:24" ht="18" x14ac:dyDescent="0.6">
      <c r="U3901"/>
      <c r="V3901"/>
      <c r="W3901"/>
      <c r="X3901"/>
    </row>
    <row r="3902" spans="21:24" ht="18" x14ac:dyDescent="0.6">
      <c r="U3902"/>
      <c r="V3902"/>
      <c r="W3902"/>
      <c r="X3902"/>
    </row>
    <row r="3903" spans="21:24" ht="18" x14ac:dyDescent="0.6">
      <c r="U3903"/>
      <c r="V3903"/>
      <c r="W3903"/>
      <c r="X3903"/>
    </row>
    <row r="3904" spans="21:24" ht="18" x14ac:dyDescent="0.6">
      <c r="U3904"/>
      <c r="V3904"/>
      <c r="W3904"/>
      <c r="X3904"/>
    </row>
    <row r="3905" spans="21:24" ht="18" x14ac:dyDescent="0.6">
      <c r="U3905"/>
      <c r="V3905"/>
      <c r="W3905"/>
      <c r="X3905"/>
    </row>
    <row r="3906" spans="21:24" ht="18" x14ac:dyDescent="0.6">
      <c r="U3906"/>
      <c r="V3906"/>
      <c r="W3906"/>
      <c r="X3906"/>
    </row>
    <row r="3907" spans="21:24" ht="18" x14ac:dyDescent="0.6">
      <c r="U3907"/>
      <c r="V3907"/>
      <c r="W3907"/>
      <c r="X3907"/>
    </row>
    <row r="3908" spans="21:24" ht="18" x14ac:dyDescent="0.6">
      <c r="U3908"/>
      <c r="V3908"/>
      <c r="W3908"/>
      <c r="X3908"/>
    </row>
    <row r="3909" spans="21:24" ht="18" x14ac:dyDescent="0.6">
      <c r="U3909"/>
      <c r="V3909"/>
      <c r="W3909"/>
      <c r="X3909"/>
    </row>
    <row r="3910" spans="21:24" ht="18" x14ac:dyDescent="0.6">
      <c r="U3910"/>
      <c r="V3910"/>
      <c r="W3910"/>
      <c r="X3910"/>
    </row>
    <row r="3911" spans="21:24" ht="18" x14ac:dyDescent="0.6">
      <c r="U3911"/>
      <c r="V3911"/>
      <c r="W3911"/>
      <c r="X3911"/>
    </row>
    <row r="3912" spans="21:24" ht="18" x14ac:dyDescent="0.6">
      <c r="U3912"/>
      <c r="V3912"/>
      <c r="W3912"/>
      <c r="X3912"/>
    </row>
    <row r="3913" spans="21:24" ht="18" x14ac:dyDescent="0.6">
      <c r="U3913"/>
      <c r="V3913"/>
      <c r="W3913"/>
      <c r="X3913"/>
    </row>
    <row r="3914" spans="21:24" ht="18" x14ac:dyDescent="0.6">
      <c r="U3914"/>
      <c r="V3914"/>
      <c r="W3914"/>
      <c r="X3914"/>
    </row>
    <row r="3915" spans="21:24" ht="18" x14ac:dyDescent="0.6">
      <c r="U3915"/>
      <c r="V3915"/>
      <c r="W3915"/>
      <c r="X3915"/>
    </row>
    <row r="3916" spans="21:24" ht="18" x14ac:dyDescent="0.6">
      <c r="U3916"/>
      <c r="V3916"/>
      <c r="W3916"/>
      <c r="X3916"/>
    </row>
    <row r="3917" spans="21:24" ht="18" x14ac:dyDescent="0.6">
      <c r="U3917"/>
      <c r="V3917"/>
      <c r="W3917"/>
      <c r="X3917"/>
    </row>
    <row r="3918" spans="21:24" ht="18" x14ac:dyDescent="0.6">
      <c r="U3918"/>
      <c r="V3918"/>
      <c r="W3918"/>
      <c r="X3918"/>
    </row>
    <row r="3919" spans="21:24" ht="18" x14ac:dyDescent="0.6">
      <c r="U3919"/>
      <c r="V3919"/>
      <c r="W3919"/>
      <c r="X3919"/>
    </row>
    <row r="3920" spans="21:24" ht="18" x14ac:dyDescent="0.6">
      <c r="U3920"/>
      <c r="V3920"/>
      <c r="W3920"/>
      <c r="X3920"/>
    </row>
    <row r="3921" spans="21:24" ht="18" x14ac:dyDescent="0.6">
      <c r="U3921"/>
      <c r="V3921"/>
      <c r="W3921"/>
      <c r="X3921"/>
    </row>
    <row r="3922" spans="21:24" ht="18" x14ac:dyDescent="0.6">
      <c r="U3922"/>
      <c r="V3922"/>
      <c r="W3922"/>
      <c r="X3922"/>
    </row>
    <row r="3923" spans="21:24" ht="18" x14ac:dyDescent="0.6">
      <c r="U3923"/>
      <c r="V3923"/>
      <c r="W3923"/>
      <c r="X3923"/>
    </row>
    <row r="3924" spans="21:24" ht="18" x14ac:dyDescent="0.6">
      <c r="U3924"/>
      <c r="V3924"/>
      <c r="W3924"/>
      <c r="X3924"/>
    </row>
    <row r="3925" spans="21:24" ht="18" x14ac:dyDescent="0.6">
      <c r="U3925"/>
      <c r="V3925"/>
      <c r="W3925"/>
      <c r="X3925"/>
    </row>
    <row r="3926" spans="21:24" ht="18" x14ac:dyDescent="0.6">
      <c r="U3926"/>
      <c r="V3926"/>
      <c r="W3926"/>
      <c r="X3926"/>
    </row>
    <row r="3927" spans="21:24" ht="18" x14ac:dyDescent="0.6">
      <c r="U3927"/>
      <c r="V3927"/>
      <c r="W3927"/>
      <c r="X3927"/>
    </row>
    <row r="3928" spans="21:24" ht="18" x14ac:dyDescent="0.6">
      <c r="U3928"/>
      <c r="V3928"/>
      <c r="W3928"/>
      <c r="X3928"/>
    </row>
    <row r="3929" spans="21:24" ht="18" x14ac:dyDescent="0.6">
      <c r="U3929"/>
      <c r="V3929"/>
      <c r="W3929"/>
      <c r="X3929"/>
    </row>
    <row r="3930" spans="21:24" ht="18" x14ac:dyDescent="0.6">
      <c r="U3930"/>
      <c r="V3930"/>
      <c r="W3930"/>
      <c r="X3930"/>
    </row>
    <row r="3931" spans="21:24" ht="18" x14ac:dyDescent="0.6">
      <c r="U3931"/>
      <c r="V3931"/>
      <c r="W3931"/>
      <c r="X3931"/>
    </row>
    <row r="3932" spans="21:24" ht="18" x14ac:dyDescent="0.6">
      <c r="U3932"/>
      <c r="V3932"/>
      <c r="W3932"/>
      <c r="X3932"/>
    </row>
    <row r="3933" spans="21:24" ht="18" x14ac:dyDescent="0.6">
      <c r="U3933"/>
      <c r="V3933"/>
      <c r="W3933"/>
      <c r="X3933"/>
    </row>
    <row r="3934" spans="21:24" ht="18" x14ac:dyDescent="0.6">
      <c r="U3934"/>
      <c r="V3934"/>
      <c r="W3934"/>
      <c r="X3934"/>
    </row>
    <row r="3935" spans="21:24" ht="18" x14ac:dyDescent="0.6">
      <c r="U3935"/>
      <c r="V3935"/>
      <c r="W3935"/>
      <c r="X3935"/>
    </row>
    <row r="3936" spans="21:24" ht="18" x14ac:dyDescent="0.6">
      <c r="U3936"/>
      <c r="V3936"/>
      <c r="W3936"/>
      <c r="X3936"/>
    </row>
    <row r="3937" spans="21:24" ht="18" x14ac:dyDescent="0.6">
      <c r="U3937"/>
      <c r="V3937"/>
      <c r="W3937"/>
      <c r="X3937"/>
    </row>
    <row r="3938" spans="21:24" ht="18" x14ac:dyDescent="0.6">
      <c r="U3938"/>
      <c r="V3938"/>
      <c r="W3938"/>
      <c r="X3938"/>
    </row>
    <row r="3939" spans="21:24" ht="18" x14ac:dyDescent="0.6">
      <c r="U3939"/>
      <c r="V3939"/>
      <c r="W3939"/>
      <c r="X3939"/>
    </row>
    <row r="3940" spans="21:24" ht="18" x14ac:dyDescent="0.6">
      <c r="U3940"/>
      <c r="V3940"/>
      <c r="W3940"/>
      <c r="X3940"/>
    </row>
    <row r="3941" spans="21:24" ht="18" x14ac:dyDescent="0.6">
      <c r="U3941"/>
      <c r="V3941"/>
      <c r="W3941"/>
      <c r="X3941"/>
    </row>
    <row r="3942" spans="21:24" ht="18" x14ac:dyDescent="0.6">
      <c r="U3942"/>
      <c r="V3942"/>
      <c r="W3942"/>
      <c r="X3942"/>
    </row>
    <row r="3943" spans="21:24" ht="18" x14ac:dyDescent="0.6">
      <c r="U3943"/>
      <c r="V3943"/>
      <c r="W3943"/>
      <c r="X3943"/>
    </row>
    <row r="3944" spans="21:24" ht="18" x14ac:dyDescent="0.6">
      <c r="U3944"/>
      <c r="V3944"/>
      <c r="W3944"/>
      <c r="X3944"/>
    </row>
    <row r="3945" spans="21:24" ht="18" x14ac:dyDescent="0.6">
      <c r="U3945"/>
      <c r="V3945"/>
      <c r="W3945"/>
      <c r="X3945"/>
    </row>
    <row r="3946" spans="21:24" ht="18" x14ac:dyDescent="0.6">
      <c r="U3946"/>
      <c r="V3946"/>
      <c r="W3946"/>
      <c r="X3946"/>
    </row>
    <row r="3947" spans="21:24" ht="18" x14ac:dyDescent="0.6">
      <c r="U3947"/>
      <c r="V3947"/>
      <c r="W3947"/>
      <c r="X3947"/>
    </row>
    <row r="3948" spans="21:24" ht="18" x14ac:dyDescent="0.6">
      <c r="U3948"/>
      <c r="V3948"/>
      <c r="W3948"/>
      <c r="X3948"/>
    </row>
    <row r="3949" spans="21:24" ht="18" x14ac:dyDescent="0.6">
      <c r="U3949"/>
      <c r="V3949"/>
      <c r="W3949"/>
      <c r="X3949"/>
    </row>
    <row r="3950" spans="21:24" ht="18" x14ac:dyDescent="0.6">
      <c r="U3950"/>
      <c r="V3950"/>
      <c r="W3950"/>
      <c r="X3950"/>
    </row>
    <row r="3951" spans="21:24" ht="18" x14ac:dyDescent="0.6">
      <c r="U3951"/>
      <c r="V3951"/>
      <c r="W3951"/>
      <c r="X3951"/>
    </row>
    <row r="3952" spans="21:24" ht="18" x14ac:dyDescent="0.6">
      <c r="U3952"/>
      <c r="V3952"/>
      <c r="W3952"/>
      <c r="X3952"/>
    </row>
    <row r="3953" spans="21:24" ht="18" x14ac:dyDescent="0.6">
      <c r="U3953"/>
      <c r="V3953"/>
      <c r="W3953"/>
      <c r="X3953"/>
    </row>
    <row r="3954" spans="21:24" ht="18" x14ac:dyDescent="0.6">
      <c r="U3954"/>
      <c r="V3954"/>
      <c r="W3954"/>
      <c r="X3954"/>
    </row>
    <row r="3955" spans="21:24" ht="18" x14ac:dyDescent="0.6">
      <c r="U3955"/>
      <c r="V3955"/>
      <c r="W3955"/>
      <c r="X3955"/>
    </row>
    <row r="3956" spans="21:24" ht="18" x14ac:dyDescent="0.6">
      <c r="U3956"/>
      <c r="V3956"/>
      <c r="W3956"/>
      <c r="X3956"/>
    </row>
    <row r="3957" spans="21:24" ht="18" x14ac:dyDescent="0.6">
      <c r="U3957"/>
      <c r="V3957"/>
      <c r="W3957"/>
      <c r="X3957"/>
    </row>
    <row r="3958" spans="21:24" ht="18" x14ac:dyDescent="0.6">
      <c r="U3958"/>
      <c r="V3958"/>
      <c r="W3958"/>
      <c r="X3958"/>
    </row>
    <row r="3959" spans="21:24" ht="18" x14ac:dyDescent="0.6">
      <c r="U3959"/>
      <c r="V3959"/>
      <c r="W3959"/>
      <c r="X3959"/>
    </row>
    <row r="3960" spans="21:24" ht="18" x14ac:dyDescent="0.6">
      <c r="U3960"/>
      <c r="V3960"/>
      <c r="W3960"/>
      <c r="X3960"/>
    </row>
    <row r="3961" spans="21:24" ht="18" x14ac:dyDescent="0.6">
      <c r="U3961"/>
      <c r="V3961"/>
      <c r="W3961"/>
      <c r="X3961"/>
    </row>
    <row r="3962" spans="21:24" ht="18" x14ac:dyDescent="0.6">
      <c r="U3962"/>
      <c r="V3962"/>
      <c r="W3962"/>
      <c r="X3962"/>
    </row>
    <row r="3963" spans="21:24" ht="18" x14ac:dyDescent="0.6">
      <c r="U3963"/>
      <c r="V3963"/>
      <c r="W3963"/>
      <c r="X3963"/>
    </row>
    <row r="3964" spans="21:24" ht="18" x14ac:dyDescent="0.6">
      <c r="U3964"/>
      <c r="V3964"/>
      <c r="W3964"/>
      <c r="X3964"/>
    </row>
    <row r="3965" spans="21:24" ht="18" x14ac:dyDescent="0.6">
      <c r="U3965"/>
      <c r="V3965"/>
      <c r="W3965"/>
      <c r="X3965"/>
    </row>
    <row r="3966" spans="21:24" ht="18" x14ac:dyDescent="0.6">
      <c r="U3966"/>
      <c r="V3966"/>
      <c r="W3966"/>
      <c r="X3966"/>
    </row>
    <row r="3967" spans="21:24" ht="18" x14ac:dyDescent="0.6">
      <c r="U3967"/>
      <c r="V3967"/>
      <c r="W3967"/>
      <c r="X3967"/>
    </row>
    <row r="3968" spans="21:24" ht="18" x14ac:dyDescent="0.6">
      <c r="U3968"/>
      <c r="V3968"/>
      <c r="W3968"/>
      <c r="X3968"/>
    </row>
    <row r="3969" spans="21:24" ht="18" x14ac:dyDescent="0.6">
      <c r="U3969"/>
      <c r="V3969"/>
      <c r="W3969"/>
      <c r="X3969"/>
    </row>
    <row r="3970" spans="21:24" ht="18" x14ac:dyDescent="0.6">
      <c r="U3970"/>
      <c r="V3970"/>
      <c r="W3970"/>
      <c r="X3970"/>
    </row>
    <row r="3971" spans="21:24" ht="18" x14ac:dyDescent="0.6">
      <c r="U3971"/>
      <c r="V3971"/>
      <c r="W3971"/>
      <c r="X3971"/>
    </row>
    <row r="3972" spans="21:24" ht="18" x14ac:dyDescent="0.6">
      <c r="U3972"/>
      <c r="V3972"/>
      <c r="W3972"/>
      <c r="X3972"/>
    </row>
    <row r="3973" spans="21:24" ht="18" x14ac:dyDescent="0.6">
      <c r="U3973"/>
      <c r="V3973"/>
      <c r="W3973"/>
      <c r="X3973"/>
    </row>
    <row r="3974" spans="21:24" ht="18" x14ac:dyDescent="0.6">
      <c r="U3974"/>
      <c r="V3974"/>
      <c r="W3974"/>
      <c r="X3974"/>
    </row>
    <row r="3975" spans="21:24" ht="18" x14ac:dyDescent="0.6">
      <c r="U3975"/>
      <c r="V3975"/>
      <c r="W3975"/>
      <c r="X3975"/>
    </row>
    <row r="3976" spans="21:24" ht="18" x14ac:dyDescent="0.6">
      <c r="U3976"/>
      <c r="V3976"/>
      <c r="W3976"/>
      <c r="X3976"/>
    </row>
    <row r="3977" spans="21:24" ht="18" x14ac:dyDescent="0.6">
      <c r="U3977"/>
      <c r="V3977"/>
      <c r="W3977"/>
      <c r="X3977"/>
    </row>
    <row r="3978" spans="21:24" ht="18" x14ac:dyDescent="0.6">
      <c r="U3978"/>
      <c r="V3978"/>
      <c r="W3978"/>
      <c r="X3978"/>
    </row>
    <row r="3979" spans="21:24" ht="18" x14ac:dyDescent="0.6">
      <c r="U3979"/>
      <c r="V3979"/>
      <c r="W3979"/>
      <c r="X3979"/>
    </row>
    <row r="3980" spans="21:24" ht="18" x14ac:dyDescent="0.6">
      <c r="U3980"/>
      <c r="V3980"/>
      <c r="W3980"/>
      <c r="X3980"/>
    </row>
    <row r="3981" spans="21:24" ht="18" x14ac:dyDescent="0.6">
      <c r="U3981"/>
      <c r="V3981"/>
      <c r="W3981"/>
      <c r="X3981"/>
    </row>
    <row r="3982" spans="21:24" ht="18" x14ac:dyDescent="0.6">
      <c r="U3982"/>
      <c r="V3982"/>
      <c r="W3982"/>
      <c r="X3982"/>
    </row>
    <row r="3983" spans="21:24" ht="18" x14ac:dyDescent="0.6">
      <c r="U3983"/>
      <c r="V3983"/>
      <c r="W3983"/>
      <c r="X3983"/>
    </row>
    <row r="3984" spans="21:24" ht="18" x14ac:dyDescent="0.6">
      <c r="U3984"/>
      <c r="V3984"/>
      <c r="W3984"/>
      <c r="X3984"/>
    </row>
    <row r="3985" spans="21:24" ht="18" x14ac:dyDescent="0.6">
      <c r="U3985"/>
      <c r="V3985"/>
      <c r="W3985"/>
      <c r="X3985"/>
    </row>
    <row r="3986" spans="21:24" ht="18" x14ac:dyDescent="0.6">
      <c r="U3986"/>
      <c r="V3986"/>
      <c r="W3986"/>
      <c r="X3986"/>
    </row>
    <row r="3987" spans="21:24" ht="18" x14ac:dyDescent="0.6">
      <c r="U3987"/>
      <c r="V3987"/>
      <c r="W3987"/>
      <c r="X3987"/>
    </row>
    <row r="3988" spans="21:24" ht="18" x14ac:dyDescent="0.6">
      <c r="U3988"/>
      <c r="V3988"/>
      <c r="W3988"/>
      <c r="X3988"/>
    </row>
    <row r="3989" spans="21:24" ht="18" x14ac:dyDescent="0.6">
      <c r="U3989"/>
      <c r="V3989"/>
      <c r="W3989"/>
      <c r="X3989"/>
    </row>
    <row r="3990" spans="21:24" ht="18" x14ac:dyDescent="0.6">
      <c r="U3990"/>
      <c r="V3990"/>
      <c r="W3990"/>
      <c r="X3990"/>
    </row>
    <row r="3991" spans="21:24" ht="18" x14ac:dyDescent="0.6">
      <c r="U3991"/>
      <c r="V3991"/>
      <c r="W3991"/>
      <c r="X3991"/>
    </row>
    <row r="3992" spans="21:24" ht="18" x14ac:dyDescent="0.6">
      <c r="U3992"/>
      <c r="V3992"/>
      <c r="W3992"/>
      <c r="X3992"/>
    </row>
    <row r="3993" spans="21:24" ht="18" x14ac:dyDescent="0.6">
      <c r="U3993"/>
      <c r="V3993"/>
      <c r="W3993"/>
      <c r="X3993"/>
    </row>
    <row r="3994" spans="21:24" ht="18" x14ac:dyDescent="0.6">
      <c r="U3994"/>
      <c r="V3994"/>
      <c r="W3994"/>
      <c r="X3994"/>
    </row>
    <row r="3995" spans="21:24" ht="18" x14ac:dyDescent="0.6">
      <c r="U3995"/>
      <c r="V3995"/>
      <c r="W3995"/>
      <c r="X3995"/>
    </row>
    <row r="3996" spans="21:24" ht="18" x14ac:dyDescent="0.6">
      <c r="U3996"/>
      <c r="V3996"/>
      <c r="W3996"/>
      <c r="X3996"/>
    </row>
    <row r="3997" spans="21:24" ht="18" x14ac:dyDescent="0.6">
      <c r="U3997"/>
      <c r="V3997"/>
      <c r="W3997"/>
      <c r="X3997"/>
    </row>
    <row r="3998" spans="21:24" ht="18" x14ac:dyDescent="0.6">
      <c r="U3998"/>
      <c r="V3998"/>
      <c r="W3998"/>
      <c r="X3998"/>
    </row>
    <row r="3999" spans="21:24" ht="18" x14ac:dyDescent="0.6">
      <c r="U3999"/>
      <c r="V3999"/>
      <c r="W3999"/>
      <c r="X3999"/>
    </row>
    <row r="4000" spans="21:24" ht="18" x14ac:dyDescent="0.6">
      <c r="U4000"/>
      <c r="V4000"/>
      <c r="W4000"/>
      <c r="X4000"/>
    </row>
    <row r="4001" spans="21:24" ht="18" x14ac:dyDescent="0.6">
      <c r="U4001"/>
      <c r="V4001"/>
      <c r="W4001"/>
      <c r="X4001"/>
    </row>
    <row r="4002" spans="21:24" ht="18" x14ac:dyDescent="0.6">
      <c r="U4002"/>
      <c r="V4002"/>
      <c r="W4002"/>
      <c r="X4002"/>
    </row>
    <row r="4003" spans="21:24" ht="18" x14ac:dyDescent="0.6">
      <c r="U4003"/>
      <c r="V4003"/>
      <c r="W4003"/>
      <c r="X4003"/>
    </row>
    <row r="4004" spans="21:24" ht="18" x14ac:dyDescent="0.6">
      <c r="U4004"/>
      <c r="V4004"/>
      <c r="W4004"/>
      <c r="X4004"/>
    </row>
    <row r="4005" spans="21:24" ht="18" x14ac:dyDescent="0.6">
      <c r="U4005"/>
      <c r="V4005"/>
      <c r="W4005"/>
      <c r="X4005"/>
    </row>
    <row r="4006" spans="21:24" ht="18" x14ac:dyDescent="0.6">
      <c r="U4006"/>
      <c r="V4006"/>
      <c r="W4006"/>
      <c r="X4006"/>
    </row>
    <row r="4007" spans="21:24" ht="18" x14ac:dyDescent="0.6">
      <c r="U4007"/>
      <c r="V4007"/>
      <c r="W4007"/>
      <c r="X4007"/>
    </row>
    <row r="4008" spans="21:24" ht="18" x14ac:dyDescent="0.6">
      <c r="U4008"/>
      <c r="V4008"/>
      <c r="W4008"/>
      <c r="X4008"/>
    </row>
    <row r="4009" spans="21:24" ht="18" x14ac:dyDescent="0.6">
      <c r="U4009"/>
      <c r="V4009"/>
      <c r="W4009"/>
      <c r="X4009"/>
    </row>
    <row r="4010" spans="21:24" ht="18" x14ac:dyDescent="0.6">
      <c r="U4010"/>
      <c r="V4010"/>
      <c r="W4010"/>
      <c r="X4010"/>
    </row>
    <row r="4011" spans="21:24" ht="18" x14ac:dyDescent="0.6">
      <c r="U4011"/>
      <c r="V4011"/>
      <c r="W4011"/>
      <c r="X4011"/>
    </row>
    <row r="4012" spans="21:24" ht="18" x14ac:dyDescent="0.6">
      <c r="U4012"/>
      <c r="V4012"/>
      <c r="W4012"/>
      <c r="X4012"/>
    </row>
    <row r="4013" spans="21:24" ht="18" x14ac:dyDescent="0.6">
      <c r="U4013"/>
      <c r="V4013"/>
      <c r="W4013"/>
      <c r="X4013"/>
    </row>
    <row r="4014" spans="21:24" ht="18" x14ac:dyDescent="0.6">
      <c r="U4014"/>
      <c r="V4014"/>
      <c r="W4014"/>
      <c r="X4014"/>
    </row>
    <row r="4015" spans="21:24" ht="18" x14ac:dyDescent="0.6">
      <c r="U4015"/>
      <c r="V4015"/>
      <c r="W4015"/>
      <c r="X4015"/>
    </row>
    <row r="4016" spans="21:24" ht="18" x14ac:dyDescent="0.6">
      <c r="U4016"/>
      <c r="V4016"/>
      <c r="W4016"/>
      <c r="X4016"/>
    </row>
    <row r="4017" spans="21:24" ht="18" x14ac:dyDescent="0.6">
      <c r="U4017"/>
      <c r="V4017"/>
      <c r="W4017"/>
      <c r="X4017"/>
    </row>
    <row r="4018" spans="21:24" ht="18" x14ac:dyDescent="0.6">
      <c r="U4018"/>
      <c r="V4018"/>
      <c r="W4018"/>
      <c r="X4018"/>
    </row>
    <row r="4019" spans="21:24" ht="18" x14ac:dyDescent="0.6">
      <c r="U4019"/>
      <c r="V4019"/>
      <c r="W4019"/>
      <c r="X4019"/>
    </row>
    <row r="4020" spans="21:24" ht="18" x14ac:dyDescent="0.6">
      <c r="U4020"/>
      <c r="V4020"/>
      <c r="W4020"/>
      <c r="X4020"/>
    </row>
    <row r="4021" spans="21:24" ht="18" x14ac:dyDescent="0.6">
      <c r="U4021"/>
      <c r="V4021"/>
      <c r="W4021"/>
      <c r="X4021"/>
    </row>
    <row r="4022" spans="21:24" ht="18" x14ac:dyDescent="0.6">
      <c r="U4022"/>
      <c r="V4022"/>
      <c r="W4022"/>
      <c r="X4022"/>
    </row>
    <row r="4023" spans="21:24" ht="18" x14ac:dyDescent="0.6">
      <c r="U4023"/>
      <c r="V4023"/>
      <c r="W4023"/>
      <c r="X4023"/>
    </row>
    <row r="4024" spans="21:24" ht="18" x14ac:dyDescent="0.6">
      <c r="U4024"/>
      <c r="V4024"/>
      <c r="W4024"/>
      <c r="X4024"/>
    </row>
    <row r="4025" spans="21:24" ht="18" x14ac:dyDescent="0.6">
      <c r="U4025"/>
      <c r="V4025"/>
      <c r="W4025"/>
      <c r="X4025"/>
    </row>
    <row r="4026" spans="21:24" ht="18" x14ac:dyDescent="0.6">
      <c r="U4026"/>
      <c r="V4026"/>
      <c r="W4026"/>
      <c r="X4026"/>
    </row>
    <row r="4027" spans="21:24" ht="18" x14ac:dyDescent="0.6">
      <c r="U4027"/>
      <c r="V4027"/>
      <c r="W4027"/>
      <c r="X4027"/>
    </row>
    <row r="4028" spans="21:24" ht="18" x14ac:dyDescent="0.6">
      <c r="U4028"/>
      <c r="V4028"/>
      <c r="W4028"/>
      <c r="X4028"/>
    </row>
    <row r="4029" spans="21:24" ht="18" x14ac:dyDescent="0.6">
      <c r="U4029"/>
      <c r="V4029"/>
      <c r="W4029"/>
      <c r="X4029"/>
    </row>
    <row r="4030" spans="21:24" ht="18" x14ac:dyDescent="0.6">
      <c r="U4030"/>
      <c r="V4030"/>
      <c r="W4030"/>
      <c r="X4030"/>
    </row>
    <row r="4031" spans="21:24" ht="18" x14ac:dyDescent="0.6">
      <c r="U4031"/>
      <c r="V4031"/>
      <c r="W4031"/>
      <c r="X4031"/>
    </row>
    <row r="4032" spans="21:24" ht="18" x14ac:dyDescent="0.6">
      <c r="U4032"/>
      <c r="V4032"/>
      <c r="W4032"/>
      <c r="X4032"/>
    </row>
    <row r="4033" spans="21:24" ht="18" x14ac:dyDescent="0.6">
      <c r="U4033"/>
      <c r="V4033"/>
      <c r="W4033"/>
      <c r="X4033"/>
    </row>
    <row r="4034" spans="21:24" ht="18" x14ac:dyDescent="0.6">
      <c r="U4034"/>
      <c r="V4034"/>
      <c r="W4034"/>
      <c r="X4034"/>
    </row>
    <row r="4035" spans="21:24" ht="18" x14ac:dyDescent="0.6">
      <c r="U4035"/>
      <c r="V4035"/>
      <c r="W4035"/>
      <c r="X4035"/>
    </row>
    <row r="4036" spans="21:24" ht="18" x14ac:dyDescent="0.6">
      <c r="U4036"/>
      <c r="V4036"/>
      <c r="W4036"/>
      <c r="X4036"/>
    </row>
    <row r="4037" spans="21:24" ht="18" x14ac:dyDescent="0.6">
      <c r="U4037"/>
      <c r="V4037"/>
      <c r="W4037"/>
      <c r="X4037"/>
    </row>
    <row r="4038" spans="21:24" ht="18" x14ac:dyDescent="0.6">
      <c r="U4038"/>
      <c r="V4038"/>
      <c r="W4038"/>
      <c r="X4038"/>
    </row>
    <row r="4039" spans="21:24" ht="18" x14ac:dyDescent="0.6">
      <c r="U4039"/>
      <c r="V4039"/>
      <c r="W4039"/>
      <c r="X4039"/>
    </row>
    <row r="4040" spans="21:24" ht="18" x14ac:dyDescent="0.6">
      <c r="U4040"/>
      <c r="V4040"/>
      <c r="W4040"/>
      <c r="X4040"/>
    </row>
    <row r="4041" spans="21:24" ht="18" x14ac:dyDescent="0.6">
      <c r="U4041"/>
      <c r="V4041"/>
      <c r="W4041"/>
      <c r="X4041"/>
    </row>
    <row r="4042" spans="21:24" ht="18" x14ac:dyDescent="0.6">
      <c r="U4042"/>
      <c r="V4042"/>
      <c r="W4042"/>
      <c r="X4042"/>
    </row>
    <row r="4043" spans="21:24" ht="18" x14ac:dyDescent="0.6">
      <c r="U4043"/>
      <c r="V4043"/>
      <c r="W4043"/>
      <c r="X4043"/>
    </row>
    <row r="4044" spans="21:24" ht="18" x14ac:dyDescent="0.6">
      <c r="U4044"/>
      <c r="V4044"/>
      <c r="W4044"/>
      <c r="X4044"/>
    </row>
    <row r="4045" spans="21:24" ht="18" x14ac:dyDescent="0.6">
      <c r="U4045"/>
      <c r="V4045"/>
      <c r="W4045"/>
      <c r="X4045"/>
    </row>
    <row r="4046" spans="21:24" ht="18" x14ac:dyDescent="0.6">
      <c r="U4046"/>
      <c r="V4046"/>
      <c r="W4046"/>
      <c r="X4046"/>
    </row>
    <row r="4047" spans="21:24" ht="18" x14ac:dyDescent="0.6">
      <c r="U4047"/>
      <c r="V4047"/>
      <c r="W4047"/>
      <c r="X4047"/>
    </row>
    <row r="4048" spans="21:24" ht="18" x14ac:dyDescent="0.6">
      <c r="U4048"/>
      <c r="V4048"/>
      <c r="W4048"/>
      <c r="X4048"/>
    </row>
    <row r="4049" spans="21:24" ht="18" x14ac:dyDescent="0.6">
      <c r="U4049"/>
      <c r="V4049"/>
      <c r="W4049"/>
      <c r="X4049"/>
    </row>
    <row r="4050" spans="21:24" ht="18" x14ac:dyDescent="0.6">
      <c r="U4050"/>
      <c r="V4050"/>
      <c r="W4050"/>
      <c r="X4050"/>
    </row>
    <row r="4051" spans="21:24" ht="18" x14ac:dyDescent="0.6">
      <c r="U4051"/>
      <c r="V4051"/>
      <c r="W4051"/>
      <c r="X4051"/>
    </row>
    <row r="4052" spans="21:24" ht="18" x14ac:dyDescent="0.6">
      <c r="U4052"/>
      <c r="V4052"/>
      <c r="W4052"/>
      <c r="X4052"/>
    </row>
    <row r="4053" spans="21:24" ht="18" x14ac:dyDescent="0.6">
      <c r="U4053"/>
      <c r="V4053"/>
      <c r="W4053"/>
      <c r="X4053"/>
    </row>
    <row r="4054" spans="21:24" ht="18" x14ac:dyDescent="0.6">
      <c r="U4054"/>
      <c r="V4054"/>
      <c r="W4054"/>
      <c r="X4054"/>
    </row>
    <row r="4055" spans="21:24" ht="18" x14ac:dyDescent="0.6">
      <c r="U4055"/>
      <c r="V4055"/>
      <c r="W4055"/>
      <c r="X4055"/>
    </row>
    <row r="4056" spans="21:24" ht="18" x14ac:dyDescent="0.6">
      <c r="U4056"/>
      <c r="V4056"/>
      <c r="W4056"/>
      <c r="X4056"/>
    </row>
    <row r="4057" spans="21:24" ht="18" x14ac:dyDescent="0.6">
      <c r="U4057"/>
      <c r="V4057"/>
      <c r="W4057"/>
      <c r="X4057"/>
    </row>
    <row r="4058" spans="21:24" ht="18" x14ac:dyDescent="0.6">
      <c r="U4058"/>
      <c r="V4058"/>
      <c r="W4058"/>
      <c r="X4058"/>
    </row>
    <row r="4059" spans="21:24" ht="18" x14ac:dyDescent="0.6">
      <c r="U4059"/>
      <c r="V4059"/>
      <c r="W4059"/>
      <c r="X4059"/>
    </row>
    <row r="4060" spans="21:24" ht="18" x14ac:dyDescent="0.6">
      <c r="U4060"/>
      <c r="V4060"/>
      <c r="W4060"/>
      <c r="X4060"/>
    </row>
    <row r="4061" spans="21:24" ht="18" x14ac:dyDescent="0.6">
      <c r="U4061"/>
      <c r="V4061"/>
      <c r="W4061"/>
      <c r="X4061"/>
    </row>
    <row r="4062" spans="21:24" ht="18" x14ac:dyDescent="0.6">
      <c r="U4062"/>
      <c r="V4062"/>
      <c r="W4062"/>
      <c r="X4062"/>
    </row>
    <row r="4063" spans="21:24" ht="18" x14ac:dyDescent="0.6">
      <c r="U4063"/>
      <c r="V4063"/>
      <c r="W4063"/>
      <c r="X4063"/>
    </row>
    <row r="4064" spans="21:24" ht="18" x14ac:dyDescent="0.6">
      <c r="U4064"/>
      <c r="V4064"/>
      <c r="W4064"/>
      <c r="X4064"/>
    </row>
    <row r="4065" spans="21:24" ht="18" x14ac:dyDescent="0.6">
      <c r="U4065"/>
      <c r="V4065"/>
      <c r="W4065"/>
      <c r="X4065"/>
    </row>
    <row r="4066" spans="21:24" ht="18" x14ac:dyDescent="0.6">
      <c r="U4066"/>
      <c r="V4066"/>
      <c r="W4066"/>
      <c r="X4066"/>
    </row>
    <row r="4067" spans="21:24" ht="18" x14ac:dyDescent="0.6">
      <c r="U4067"/>
      <c r="V4067"/>
      <c r="W4067"/>
      <c r="X4067"/>
    </row>
    <row r="4068" spans="21:24" ht="18" x14ac:dyDescent="0.6">
      <c r="U4068"/>
      <c r="V4068"/>
      <c r="W4068"/>
      <c r="X4068"/>
    </row>
    <row r="4069" spans="21:24" ht="18" x14ac:dyDescent="0.6">
      <c r="U4069"/>
      <c r="V4069"/>
      <c r="W4069"/>
      <c r="X4069"/>
    </row>
    <row r="4070" spans="21:24" ht="18" x14ac:dyDescent="0.6">
      <c r="U4070"/>
      <c r="V4070"/>
      <c r="W4070"/>
      <c r="X4070"/>
    </row>
    <row r="4071" spans="21:24" ht="18" x14ac:dyDescent="0.6">
      <c r="U4071"/>
      <c r="V4071"/>
      <c r="W4071"/>
      <c r="X4071"/>
    </row>
    <row r="4072" spans="21:24" ht="18" x14ac:dyDescent="0.6">
      <c r="U4072"/>
      <c r="V4072"/>
      <c r="W4072"/>
      <c r="X4072"/>
    </row>
    <row r="4073" spans="21:24" ht="18" x14ac:dyDescent="0.6">
      <c r="U4073"/>
      <c r="V4073"/>
      <c r="W4073"/>
      <c r="X4073"/>
    </row>
    <row r="4074" spans="21:24" ht="18" x14ac:dyDescent="0.6">
      <c r="U4074"/>
      <c r="V4074"/>
      <c r="W4074"/>
      <c r="X4074"/>
    </row>
    <row r="4075" spans="21:24" ht="18" x14ac:dyDescent="0.6">
      <c r="U4075"/>
      <c r="V4075"/>
      <c r="W4075"/>
      <c r="X4075"/>
    </row>
    <row r="4076" spans="21:24" ht="18" x14ac:dyDescent="0.6">
      <c r="U4076"/>
      <c r="V4076"/>
      <c r="W4076"/>
      <c r="X4076"/>
    </row>
    <row r="4077" spans="21:24" ht="18" x14ac:dyDescent="0.6">
      <c r="U4077"/>
      <c r="V4077"/>
      <c r="W4077"/>
      <c r="X4077"/>
    </row>
    <row r="4078" spans="21:24" ht="18" x14ac:dyDescent="0.6">
      <c r="U4078"/>
      <c r="V4078"/>
      <c r="W4078"/>
      <c r="X4078"/>
    </row>
    <row r="4079" spans="21:24" ht="18" x14ac:dyDescent="0.6">
      <c r="U4079"/>
      <c r="V4079"/>
      <c r="W4079"/>
      <c r="X4079"/>
    </row>
    <row r="4080" spans="21:24" ht="18" x14ac:dyDescent="0.6">
      <c r="U4080"/>
      <c r="V4080"/>
      <c r="W4080"/>
      <c r="X4080"/>
    </row>
    <row r="4081" spans="21:24" ht="18" x14ac:dyDescent="0.6">
      <c r="U4081"/>
      <c r="V4081"/>
      <c r="W4081"/>
      <c r="X4081"/>
    </row>
    <row r="4082" spans="21:24" ht="18" x14ac:dyDescent="0.6">
      <c r="U4082"/>
      <c r="V4082"/>
      <c r="W4082"/>
      <c r="X4082"/>
    </row>
    <row r="4083" spans="21:24" ht="18" x14ac:dyDescent="0.6">
      <c r="U4083"/>
      <c r="V4083"/>
      <c r="W4083"/>
      <c r="X4083"/>
    </row>
    <row r="4084" spans="21:24" ht="18" x14ac:dyDescent="0.6">
      <c r="U4084"/>
      <c r="V4084"/>
      <c r="W4084"/>
      <c r="X4084"/>
    </row>
    <row r="4085" spans="21:24" ht="18" x14ac:dyDescent="0.6">
      <c r="U4085"/>
      <c r="V4085"/>
      <c r="W4085"/>
      <c r="X4085"/>
    </row>
    <row r="4086" spans="21:24" ht="18" x14ac:dyDescent="0.6">
      <c r="U4086"/>
      <c r="V4086"/>
      <c r="W4086"/>
      <c r="X4086"/>
    </row>
    <row r="4087" spans="21:24" ht="18" x14ac:dyDescent="0.6">
      <c r="U4087"/>
      <c r="V4087"/>
      <c r="W4087"/>
      <c r="X4087"/>
    </row>
    <row r="4088" spans="21:24" ht="18" x14ac:dyDescent="0.6">
      <c r="U4088"/>
      <c r="V4088"/>
      <c r="W4088"/>
      <c r="X4088"/>
    </row>
    <row r="4089" spans="21:24" ht="18" x14ac:dyDescent="0.6">
      <c r="U4089"/>
      <c r="V4089"/>
      <c r="W4089"/>
      <c r="X4089"/>
    </row>
    <row r="4090" spans="21:24" ht="18" x14ac:dyDescent="0.6">
      <c r="U4090"/>
      <c r="V4090"/>
      <c r="W4090"/>
      <c r="X4090"/>
    </row>
    <row r="4091" spans="21:24" ht="18" x14ac:dyDescent="0.6">
      <c r="U4091"/>
      <c r="V4091"/>
      <c r="W4091"/>
      <c r="X4091"/>
    </row>
    <row r="4092" spans="21:24" ht="18" x14ac:dyDescent="0.6">
      <c r="U4092"/>
      <c r="V4092"/>
      <c r="W4092"/>
      <c r="X4092"/>
    </row>
    <row r="4093" spans="21:24" ht="18" x14ac:dyDescent="0.6">
      <c r="U4093"/>
      <c r="V4093"/>
      <c r="W4093"/>
      <c r="X4093"/>
    </row>
    <row r="4094" spans="21:24" ht="18" x14ac:dyDescent="0.6">
      <c r="U4094"/>
      <c r="V4094"/>
      <c r="W4094"/>
      <c r="X4094"/>
    </row>
    <row r="4095" spans="21:24" ht="18" x14ac:dyDescent="0.6">
      <c r="U4095"/>
      <c r="V4095"/>
      <c r="W4095"/>
      <c r="X4095"/>
    </row>
    <row r="4096" spans="21:24" ht="18" x14ac:dyDescent="0.6">
      <c r="U4096"/>
      <c r="V4096"/>
      <c r="W4096"/>
      <c r="X4096"/>
    </row>
    <row r="4097" spans="21:24" ht="18" x14ac:dyDescent="0.6">
      <c r="U4097"/>
      <c r="V4097"/>
      <c r="W4097"/>
      <c r="X4097"/>
    </row>
    <row r="4098" spans="21:24" ht="18" x14ac:dyDescent="0.6">
      <c r="U4098"/>
      <c r="V4098"/>
      <c r="W4098"/>
      <c r="X4098"/>
    </row>
    <row r="4099" spans="21:24" ht="18" x14ac:dyDescent="0.6">
      <c r="U4099"/>
      <c r="V4099"/>
      <c r="W4099"/>
      <c r="X4099"/>
    </row>
    <row r="4100" spans="21:24" ht="18" x14ac:dyDescent="0.6">
      <c r="U4100"/>
      <c r="V4100"/>
      <c r="W4100"/>
      <c r="X4100"/>
    </row>
    <row r="4101" spans="21:24" ht="18" x14ac:dyDescent="0.6">
      <c r="U4101"/>
      <c r="V4101"/>
      <c r="W4101"/>
      <c r="X4101"/>
    </row>
    <row r="4102" spans="21:24" ht="18" x14ac:dyDescent="0.6">
      <c r="U4102"/>
      <c r="V4102"/>
      <c r="W4102"/>
      <c r="X4102"/>
    </row>
    <row r="4103" spans="21:24" ht="18" x14ac:dyDescent="0.6">
      <c r="U4103"/>
      <c r="V4103"/>
      <c r="W4103"/>
      <c r="X4103"/>
    </row>
    <row r="4104" spans="21:24" ht="18" x14ac:dyDescent="0.6">
      <c r="U4104"/>
      <c r="V4104"/>
      <c r="W4104"/>
      <c r="X4104"/>
    </row>
    <row r="4105" spans="21:24" ht="18" x14ac:dyDescent="0.6">
      <c r="U4105"/>
      <c r="V4105"/>
      <c r="W4105"/>
      <c r="X4105"/>
    </row>
    <row r="4106" spans="21:24" ht="18" x14ac:dyDescent="0.6">
      <c r="U4106"/>
      <c r="V4106"/>
      <c r="W4106"/>
      <c r="X4106"/>
    </row>
    <row r="4107" spans="21:24" ht="18" x14ac:dyDescent="0.6">
      <c r="U4107"/>
      <c r="V4107"/>
      <c r="W4107"/>
      <c r="X4107"/>
    </row>
    <row r="4108" spans="21:24" ht="18" x14ac:dyDescent="0.6">
      <c r="U4108"/>
      <c r="V4108"/>
      <c r="W4108"/>
      <c r="X4108"/>
    </row>
    <row r="4109" spans="21:24" ht="18" x14ac:dyDescent="0.6">
      <c r="U4109"/>
      <c r="V4109"/>
      <c r="W4109"/>
      <c r="X4109"/>
    </row>
    <row r="4110" spans="21:24" ht="18" x14ac:dyDescent="0.6">
      <c r="U4110"/>
      <c r="V4110"/>
      <c r="W4110"/>
      <c r="X4110"/>
    </row>
    <row r="4111" spans="21:24" ht="18" x14ac:dyDescent="0.6">
      <c r="U4111"/>
      <c r="V4111"/>
      <c r="W4111"/>
      <c r="X4111"/>
    </row>
    <row r="4112" spans="21:24" ht="18" x14ac:dyDescent="0.6">
      <c r="U4112"/>
      <c r="V4112"/>
      <c r="W4112"/>
      <c r="X4112"/>
    </row>
    <row r="4113" spans="21:24" ht="18" x14ac:dyDescent="0.6">
      <c r="U4113"/>
      <c r="V4113"/>
      <c r="W4113"/>
      <c r="X4113"/>
    </row>
    <row r="4114" spans="21:24" ht="18" x14ac:dyDescent="0.6">
      <c r="U4114"/>
      <c r="V4114"/>
      <c r="W4114"/>
      <c r="X4114"/>
    </row>
    <row r="4115" spans="21:24" ht="18" x14ac:dyDescent="0.6">
      <c r="U4115"/>
      <c r="V4115"/>
      <c r="W4115"/>
      <c r="X4115"/>
    </row>
    <row r="4116" spans="21:24" ht="18" x14ac:dyDescent="0.6">
      <c r="U4116"/>
      <c r="V4116"/>
      <c r="W4116"/>
      <c r="X4116"/>
    </row>
    <row r="4117" spans="21:24" ht="18" x14ac:dyDescent="0.6">
      <c r="U4117"/>
      <c r="V4117"/>
      <c r="W4117"/>
      <c r="X4117"/>
    </row>
    <row r="4118" spans="21:24" ht="18" x14ac:dyDescent="0.6">
      <c r="U4118"/>
      <c r="V4118"/>
      <c r="W4118"/>
      <c r="X4118"/>
    </row>
    <row r="4119" spans="21:24" ht="18" x14ac:dyDescent="0.6">
      <c r="U4119"/>
      <c r="V4119"/>
      <c r="W4119"/>
      <c r="X4119"/>
    </row>
    <row r="4120" spans="21:24" ht="18" x14ac:dyDescent="0.6">
      <c r="U4120"/>
      <c r="V4120"/>
      <c r="W4120"/>
      <c r="X4120"/>
    </row>
    <row r="4121" spans="21:24" ht="18" x14ac:dyDescent="0.6">
      <c r="U4121"/>
      <c r="V4121"/>
      <c r="W4121"/>
      <c r="X4121"/>
    </row>
    <row r="4122" spans="21:24" ht="18" x14ac:dyDescent="0.6">
      <c r="U4122"/>
      <c r="V4122"/>
      <c r="W4122"/>
      <c r="X4122"/>
    </row>
    <row r="4123" spans="21:24" ht="18" x14ac:dyDescent="0.6">
      <c r="U4123"/>
      <c r="V4123"/>
      <c r="W4123"/>
      <c r="X4123"/>
    </row>
    <row r="4124" spans="21:24" ht="18" x14ac:dyDescent="0.6">
      <c r="U4124"/>
      <c r="V4124"/>
      <c r="W4124"/>
      <c r="X4124"/>
    </row>
    <row r="4125" spans="21:24" ht="18" x14ac:dyDescent="0.6">
      <c r="U4125"/>
      <c r="V4125"/>
      <c r="W4125"/>
      <c r="X4125"/>
    </row>
    <row r="4126" spans="21:24" ht="18" x14ac:dyDescent="0.6">
      <c r="U4126"/>
      <c r="V4126"/>
      <c r="W4126"/>
      <c r="X4126"/>
    </row>
    <row r="4127" spans="21:24" ht="18" x14ac:dyDescent="0.6">
      <c r="U4127"/>
      <c r="V4127"/>
      <c r="W4127"/>
      <c r="X4127"/>
    </row>
    <row r="4128" spans="21:24" ht="18" x14ac:dyDescent="0.6">
      <c r="U4128"/>
      <c r="V4128"/>
      <c r="W4128"/>
      <c r="X4128"/>
    </row>
    <row r="4129" spans="21:24" ht="18" x14ac:dyDescent="0.6">
      <c r="U4129"/>
      <c r="V4129"/>
      <c r="W4129"/>
      <c r="X4129"/>
    </row>
    <row r="4130" spans="21:24" ht="18" x14ac:dyDescent="0.6">
      <c r="U4130"/>
      <c r="V4130"/>
      <c r="W4130"/>
      <c r="X4130"/>
    </row>
    <row r="4131" spans="21:24" ht="18" x14ac:dyDescent="0.6">
      <c r="U4131"/>
      <c r="V4131"/>
      <c r="W4131"/>
      <c r="X4131"/>
    </row>
    <row r="4132" spans="21:24" ht="18" x14ac:dyDescent="0.6">
      <c r="U4132"/>
      <c r="V4132"/>
      <c r="W4132"/>
      <c r="X4132"/>
    </row>
    <row r="4133" spans="21:24" ht="18" x14ac:dyDescent="0.6">
      <c r="U4133"/>
      <c r="V4133"/>
      <c r="W4133"/>
      <c r="X4133"/>
    </row>
    <row r="4134" spans="21:24" ht="18" x14ac:dyDescent="0.6">
      <c r="U4134"/>
      <c r="V4134"/>
      <c r="W4134"/>
      <c r="X4134"/>
    </row>
    <row r="4135" spans="21:24" ht="18" x14ac:dyDescent="0.6">
      <c r="U4135"/>
      <c r="V4135"/>
      <c r="W4135"/>
      <c r="X4135"/>
    </row>
    <row r="4136" spans="21:24" ht="18" x14ac:dyDescent="0.6">
      <c r="U4136"/>
      <c r="V4136"/>
      <c r="W4136"/>
      <c r="X4136"/>
    </row>
    <row r="4137" spans="21:24" ht="18" x14ac:dyDescent="0.6">
      <c r="U4137"/>
      <c r="V4137"/>
      <c r="W4137"/>
      <c r="X4137"/>
    </row>
    <row r="4138" spans="21:24" ht="18" x14ac:dyDescent="0.6">
      <c r="U4138"/>
      <c r="V4138"/>
      <c r="W4138"/>
      <c r="X4138"/>
    </row>
    <row r="4139" spans="21:24" ht="18" x14ac:dyDescent="0.6">
      <c r="U4139"/>
      <c r="V4139"/>
      <c r="W4139"/>
      <c r="X4139"/>
    </row>
    <row r="4140" spans="21:24" ht="18" x14ac:dyDescent="0.6">
      <c r="U4140"/>
      <c r="V4140"/>
      <c r="W4140"/>
      <c r="X4140"/>
    </row>
    <row r="4141" spans="21:24" ht="18" x14ac:dyDescent="0.6">
      <c r="U4141"/>
      <c r="V4141"/>
      <c r="W4141"/>
      <c r="X4141"/>
    </row>
    <row r="4142" spans="21:24" ht="18" x14ac:dyDescent="0.6">
      <c r="U4142"/>
      <c r="V4142"/>
      <c r="W4142"/>
      <c r="X4142"/>
    </row>
    <row r="4143" spans="21:24" ht="18" x14ac:dyDescent="0.6">
      <c r="U4143"/>
      <c r="V4143"/>
      <c r="W4143"/>
      <c r="X4143"/>
    </row>
    <row r="4144" spans="21:24" ht="18" x14ac:dyDescent="0.6">
      <c r="U4144"/>
      <c r="V4144"/>
      <c r="W4144"/>
      <c r="X4144"/>
    </row>
    <row r="4145" spans="21:24" ht="18" x14ac:dyDescent="0.6">
      <c r="U4145"/>
      <c r="V4145"/>
      <c r="W4145"/>
      <c r="X4145"/>
    </row>
    <row r="4146" spans="21:24" ht="18" x14ac:dyDescent="0.6">
      <c r="U4146"/>
      <c r="V4146"/>
      <c r="W4146"/>
      <c r="X4146"/>
    </row>
    <row r="4147" spans="21:24" ht="18" x14ac:dyDescent="0.6">
      <c r="U4147"/>
      <c r="V4147"/>
      <c r="W4147"/>
      <c r="X4147"/>
    </row>
    <row r="4148" spans="21:24" ht="18" x14ac:dyDescent="0.6">
      <c r="U4148"/>
      <c r="V4148"/>
      <c r="W4148"/>
      <c r="X4148"/>
    </row>
    <row r="4149" spans="21:24" ht="18" x14ac:dyDescent="0.6">
      <c r="U4149"/>
      <c r="V4149"/>
      <c r="W4149"/>
      <c r="X4149"/>
    </row>
    <row r="4150" spans="21:24" ht="18" x14ac:dyDescent="0.6">
      <c r="U4150"/>
      <c r="V4150"/>
      <c r="W4150"/>
      <c r="X4150"/>
    </row>
    <row r="4151" spans="21:24" ht="18" x14ac:dyDescent="0.6">
      <c r="U4151"/>
      <c r="V4151"/>
      <c r="W4151"/>
      <c r="X4151"/>
    </row>
    <row r="4152" spans="21:24" ht="18" x14ac:dyDescent="0.6">
      <c r="U4152"/>
      <c r="V4152"/>
      <c r="W4152"/>
      <c r="X4152"/>
    </row>
    <row r="4153" spans="21:24" ht="18" x14ac:dyDescent="0.6">
      <c r="U4153"/>
      <c r="V4153"/>
      <c r="W4153"/>
      <c r="X4153"/>
    </row>
    <row r="4154" spans="21:24" ht="18" x14ac:dyDescent="0.6">
      <c r="U4154"/>
      <c r="V4154"/>
      <c r="W4154"/>
      <c r="X4154"/>
    </row>
    <row r="4155" spans="21:24" ht="18" x14ac:dyDescent="0.6">
      <c r="U4155"/>
      <c r="V4155"/>
      <c r="W4155"/>
      <c r="X4155"/>
    </row>
    <row r="4156" spans="21:24" ht="18" x14ac:dyDescent="0.6">
      <c r="U4156"/>
      <c r="V4156"/>
      <c r="W4156"/>
      <c r="X4156"/>
    </row>
    <row r="4157" spans="21:24" ht="18" x14ac:dyDescent="0.6">
      <c r="U4157"/>
      <c r="V4157"/>
      <c r="W4157"/>
      <c r="X4157"/>
    </row>
    <row r="4158" spans="21:24" ht="18" x14ac:dyDescent="0.6">
      <c r="U4158"/>
      <c r="V4158"/>
      <c r="W4158"/>
      <c r="X4158"/>
    </row>
    <row r="4159" spans="21:24" ht="18" x14ac:dyDescent="0.6">
      <c r="U4159"/>
      <c r="V4159"/>
      <c r="W4159"/>
      <c r="X4159"/>
    </row>
    <row r="4160" spans="21:24" ht="18" x14ac:dyDescent="0.6">
      <c r="U4160"/>
      <c r="V4160"/>
      <c r="W4160"/>
      <c r="X4160"/>
    </row>
    <row r="4161" spans="21:24" ht="18" x14ac:dyDescent="0.6">
      <c r="U4161"/>
      <c r="V4161"/>
      <c r="W4161"/>
      <c r="X4161"/>
    </row>
    <row r="4162" spans="21:24" ht="18" x14ac:dyDescent="0.6">
      <c r="U4162"/>
      <c r="V4162"/>
      <c r="W4162"/>
      <c r="X4162"/>
    </row>
    <row r="4163" spans="21:24" ht="18" x14ac:dyDescent="0.6">
      <c r="U4163"/>
      <c r="V4163"/>
      <c r="W4163"/>
      <c r="X4163"/>
    </row>
    <row r="4164" spans="21:24" ht="18" x14ac:dyDescent="0.6">
      <c r="U4164"/>
      <c r="V4164"/>
      <c r="W4164"/>
      <c r="X4164"/>
    </row>
    <row r="4165" spans="21:24" ht="18" x14ac:dyDescent="0.6">
      <c r="U4165"/>
      <c r="V4165"/>
      <c r="W4165"/>
      <c r="X4165"/>
    </row>
    <row r="4166" spans="21:24" ht="18" x14ac:dyDescent="0.6">
      <c r="U4166"/>
      <c r="V4166"/>
      <c r="W4166"/>
      <c r="X4166"/>
    </row>
    <row r="4167" spans="21:24" ht="18" x14ac:dyDescent="0.6">
      <c r="U4167"/>
      <c r="V4167"/>
      <c r="W4167"/>
      <c r="X4167"/>
    </row>
    <row r="4168" spans="21:24" ht="18" x14ac:dyDescent="0.6">
      <c r="U4168"/>
      <c r="V4168"/>
      <c r="W4168"/>
      <c r="X4168"/>
    </row>
    <row r="4169" spans="21:24" ht="18" x14ac:dyDescent="0.6">
      <c r="U4169"/>
      <c r="V4169"/>
      <c r="W4169"/>
      <c r="X4169"/>
    </row>
    <row r="4170" spans="21:24" ht="18" x14ac:dyDescent="0.6">
      <c r="U4170"/>
      <c r="V4170"/>
      <c r="W4170"/>
      <c r="X4170"/>
    </row>
    <row r="4171" spans="21:24" ht="18" x14ac:dyDescent="0.6">
      <c r="U4171"/>
      <c r="V4171"/>
      <c r="W4171"/>
      <c r="X4171"/>
    </row>
    <row r="4172" spans="21:24" ht="18" x14ac:dyDescent="0.6">
      <c r="U4172"/>
      <c r="V4172"/>
      <c r="W4172"/>
      <c r="X4172"/>
    </row>
    <row r="4173" spans="21:24" ht="18" x14ac:dyDescent="0.6">
      <c r="U4173"/>
      <c r="V4173"/>
      <c r="W4173"/>
      <c r="X4173"/>
    </row>
    <row r="4174" spans="21:24" ht="18" x14ac:dyDescent="0.6">
      <c r="U4174"/>
      <c r="V4174"/>
      <c r="W4174"/>
      <c r="X4174"/>
    </row>
    <row r="4175" spans="21:24" ht="18" x14ac:dyDescent="0.6">
      <c r="U4175"/>
      <c r="V4175"/>
      <c r="W4175"/>
      <c r="X4175"/>
    </row>
    <row r="4176" spans="21:24" ht="18" x14ac:dyDescent="0.6">
      <c r="U4176"/>
      <c r="V4176"/>
      <c r="W4176"/>
      <c r="X4176"/>
    </row>
    <row r="4177" spans="21:24" ht="18" x14ac:dyDescent="0.6">
      <c r="U4177"/>
      <c r="V4177"/>
      <c r="W4177"/>
      <c r="X4177"/>
    </row>
    <row r="4178" spans="21:24" ht="18" x14ac:dyDescent="0.6">
      <c r="U4178"/>
      <c r="V4178"/>
      <c r="W4178"/>
      <c r="X4178"/>
    </row>
    <row r="4179" spans="21:24" ht="18" x14ac:dyDescent="0.6">
      <c r="U4179"/>
      <c r="V4179"/>
      <c r="W4179"/>
      <c r="X4179"/>
    </row>
    <row r="4180" spans="21:24" ht="18" x14ac:dyDescent="0.6">
      <c r="U4180"/>
      <c r="V4180"/>
      <c r="W4180"/>
      <c r="X4180"/>
    </row>
    <row r="4181" spans="21:24" ht="18" x14ac:dyDescent="0.6">
      <c r="U4181"/>
      <c r="V4181"/>
      <c r="W4181"/>
      <c r="X4181"/>
    </row>
    <row r="4182" spans="21:24" ht="18" x14ac:dyDescent="0.6">
      <c r="U4182"/>
      <c r="V4182"/>
      <c r="W4182"/>
      <c r="X4182"/>
    </row>
    <row r="4183" spans="21:24" ht="18" x14ac:dyDescent="0.6">
      <c r="U4183"/>
      <c r="V4183"/>
      <c r="W4183"/>
      <c r="X4183"/>
    </row>
    <row r="4184" spans="21:24" ht="18" x14ac:dyDescent="0.6">
      <c r="U4184"/>
      <c r="V4184"/>
      <c r="W4184"/>
      <c r="X4184"/>
    </row>
    <row r="4185" spans="21:24" ht="18" x14ac:dyDescent="0.6">
      <c r="U4185"/>
      <c r="V4185"/>
      <c r="W4185"/>
      <c r="X4185"/>
    </row>
    <row r="4186" spans="21:24" ht="18" x14ac:dyDescent="0.6">
      <c r="U4186"/>
      <c r="V4186"/>
      <c r="W4186"/>
      <c r="X4186"/>
    </row>
    <row r="4187" spans="21:24" ht="18" x14ac:dyDescent="0.6">
      <c r="U4187"/>
      <c r="V4187"/>
      <c r="W4187"/>
      <c r="X4187"/>
    </row>
    <row r="4188" spans="21:24" ht="18" x14ac:dyDescent="0.6">
      <c r="U4188"/>
      <c r="V4188"/>
      <c r="W4188"/>
      <c r="X4188"/>
    </row>
    <row r="4189" spans="21:24" ht="18" x14ac:dyDescent="0.6">
      <c r="U4189"/>
      <c r="V4189"/>
      <c r="W4189"/>
      <c r="X4189"/>
    </row>
    <row r="4190" spans="21:24" ht="18" x14ac:dyDescent="0.6">
      <c r="U4190"/>
      <c r="V4190"/>
      <c r="W4190"/>
      <c r="X4190"/>
    </row>
    <row r="4191" spans="21:24" ht="18" x14ac:dyDescent="0.6">
      <c r="U4191"/>
      <c r="V4191"/>
      <c r="W4191"/>
      <c r="X4191"/>
    </row>
    <row r="4192" spans="21:24" ht="18" x14ac:dyDescent="0.6">
      <c r="U4192"/>
      <c r="V4192"/>
      <c r="W4192"/>
      <c r="X4192"/>
    </row>
    <row r="4193" spans="21:24" ht="18" x14ac:dyDescent="0.6">
      <c r="U4193"/>
      <c r="V4193"/>
      <c r="W4193"/>
      <c r="X4193"/>
    </row>
    <row r="4194" spans="21:24" ht="18" x14ac:dyDescent="0.6">
      <c r="U4194"/>
      <c r="V4194"/>
      <c r="W4194"/>
      <c r="X4194"/>
    </row>
    <row r="4195" spans="21:24" ht="18" x14ac:dyDescent="0.6">
      <c r="U4195"/>
      <c r="V4195"/>
      <c r="W4195"/>
      <c r="X4195"/>
    </row>
    <row r="4196" spans="21:24" ht="18" x14ac:dyDescent="0.6">
      <c r="U4196"/>
      <c r="V4196"/>
      <c r="W4196"/>
      <c r="X4196"/>
    </row>
    <row r="4197" spans="21:24" ht="18" x14ac:dyDescent="0.6">
      <c r="U4197"/>
      <c r="V4197"/>
      <c r="W4197"/>
      <c r="X4197"/>
    </row>
    <row r="4198" spans="21:24" ht="18" x14ac:dyDescent="0.6">
      <c r="U4198"/>
      <c r="V4198"/>
      <c r="W4198"/>
      <c r="X4198"/>
    </row>
    <row r="4199" spans="21:24" ht="18" x14ac:dyDescent="0.6">
      <c r="U4199"/>
      <c r="V4199"/>
      <c r="W4199"/>
      <c r="X4199"/>
    </row>
    <row r="4200" spans="21:24" ht="18" x14ac:dyDescent="0.6">
      <c r="U4200"/>
      <c r="V4200"/>
      <c r="W4200"/>
      <c r="X4200"/>
    </row>
    <row r="4201" spans="21:24" ht="18" x14ac:dyDescent="0.6">
      <c r="U4201"/>
      <c r="V4201"/>
      <c r="W4201"/>
      <c r="X4201"/>
    </row>
    <row r="4202" spans="21:24" ht="18" x14ac:dyDescent="0.6">
      <c r="U4202"/>
      <c r="V4202"/>
      <c r="W4202"/>
      <c r="X4202"/>
    </row>
    <row r="4203" spans="21:24" ht="18" x14ac:dyDescent="0.6">
      <c r="U4203"/>
      <c r="V4203"/>
      <c r="W4203"/>
      <c r="X4203"/>
    </row>
    <row r="4204" spans="21:24" ht="18" x14ac:dyDescent="0.6">
      <c r="U4204"/>
      <c r="V4204"/>
      <c r="W4204"/>
      <c r="X4204"/>
    </row>
    <row r="4205" spans="21:24" ht="18" x14ac:dyDescent="0.6">
      <c r="U4205"/>
      <c r="V4205"/>
      <c r="W4205"/>
      <c r="X4205"/>
    </row>
    <row r="4206" spans="21:24" ht="18" x14ac:dyDescent="0.6">
      <c r="U4206"/>
      <c r="V4206"/>
      <c r="W4206"/>
      <c r="X4206"/>
    </row>
    <row r="4207" spans="21:24" ht="18" x14ac:dyDescent="0.6">
      <c r="U4207"/>
      <c r="V4207"/>
      <c r="W4207"/>
      <c r="X4207"/>
    </row>
    <row r="4208" spans="21:24" ht="18" x14ac:dyDescent="0.6">
      <c r="U4208"/>
      <c r="V4208"/>
      <c r="W4208"/>
      <c r="X4208"/>
    </row>
    <row r="4209" spans="21:24" ht="18" x14ac:dyDescent="0.6">
      <c r="U4209"/>
      <c r="V4209"/>
      <c r="W4209"/>
      <c r="X4209"/>
    </row>
    <row r="4210" spans="21:24" ht="18" x14ac:dyDescent="0.6">
      <c r="U4210"/>
      <c r="V4210"/>
      <c r="W4210"/>
      <c r="X4210"/>
    </row>
    <row r="4211" spans="21:24" ht="18" x14ac:dyDescent="0.6">
      <c r="U4211"/>
      <c r="V4211"/>
      <c r="W4211"/>
      <c r="X4211"/>
    </row>
    <row r="4212" spans="21:24" ht="18" x14ac:dyDescent="0.6">
      <c r="U4212"/>
      <c r="V4212"/>
      <c r="W4212"/>
      <c r="X4212"/>
    </row>
    <row r="4213" spans="21:24" ht="18" x14ac:dyDescent="0.6">
      <c r="U4213"/>
      <c r="V4213"/>
      <c r="W4213"/>
      <c r="X4213"/>
    </row>
    <row r="4214" spans="21:24" ht="18" x14ac:dyDescent="0.6">
      <c r="U4214"/>
      <c r="V4214"/>
      <c r="W4214"/>
      <c r="X4214"/>
    </row>
    <row r="4215" spans="21:24" ht="18" x14ac:dyDescent="0.6">
      <c r="U4215"/>
      <c r="V4215"/>
      <c r="W4215"/>
      <c r="X4215"/>
    </row>
    <row r="4216" spans="21:24" ht="18" x14ac:dyDescent="0.6">
      <c r="U4216"/>
      <c r="V4216"/>
      <c r="W4216"/>
      <c r="X4216"/>
    </row>
    <row r="4217" spans="21:24" ht="18" x14ac:dyDescent="0.6">
      <c r="U4217"/>
      <c r="V4217"/>
      <c r="W4217"/>
      <c r="X4217"/>
    </row>
    <row r="4218" spans="21:24" ht="18" x14ac:dyDescent="0.6">
      <c r="U4218"/>
      <c r="V4218"/>
      <c r="W4218"/>
      <c r="X4218"/>
    </row>
    <row r="4219" spans="21:24" ht="18" x14ac:dyDescent="0.6">
      <c r="U4219"/>
      <c r="V4219"/>
      <c r="W4219"/>
      <c r="X4219"/>
    </row>
    <row r="4220" spans="21:24" ht="18" x14ac:dyDescent="0.6">
      <c r="U4220"/>
      <c r="V4220"/>
      <c r="W4220"/>
      <c r="X4220"/>
    </row>
    <row r="4221" spans="21:24" ht="18" x14ac:dyDescent="0.6">
      <c r="U4221"/>
      <c r="V4221"/>
      <c r="W4221"/>
      <c r="X4221"/>
    </row>
    <row r="4222" spans="21:24" ht="18" x14ac:dyDescent="0.6">
      <c r="U4222"/>
      <c r="V4222"/>
      <c r="W4222"/>
      <c r="X4222"/>
    </row>
    <row r="4223" spans="21:24" ht="18" x14ac:dyDescent="0.6">
      <c r="U4223"/>
      <c r="V4223"/>
      <c r="W4223"/>
      <c r="X4223"/>
    </row>
    <row r="4224" spans="21:24" ht="18" x14ac:dyDescent="0.6">
      <c r="U4224"/>
      <c r="V4224"/>
      <c r="W4224"/>
      <c r="X4224"/>
    </row>
    <row r="4225" spans="21:24" ht="18" x14ac:dyDescent="0.6">
      <c r="U4225"/>
      <c r="V4225"/>
      <c r="W4225"/>
      <c r="X4225"/>
    </row>
    <row r="4226" spans="21:24" ht="18" x14ac:dyDescent="0.6">
      <c r="U4226"/>
      <c r="V4226"/>
      <c r="W4226"/>
      <c r="X4226"/>
    </row>
    <row r="4227" spans="21:24" ht="18" x14ac:dyDescent="0.6">
      <c r="U4227"/>
      <c r="V4227"/>
      <c r="W4227"/>
      <c r="X4227"/>
    </row>
    <row r="4228" spans="21:24" ht="18" x14ac:dyDescent="0.6">
      <c r="U4228"/>
      <c r="V4228"/>
      <c r="W4228"/>
      <c r="X4228"/>
    </row>
    <row r="4229" spans="21:24" ht="18" x14ac:dyDescent="0.6">
      <c r="U4229"/>
      <c r="V4229"/>
      <c r="W4229"/>
      <c r="X4229"/>
    </row>
    <row r="4230" spans="21:24" ht="18" x14ac:dyDescent="0.6">
      <c r="U4230"/>
      <c r="V4230"/>
      <c r="W4230"/>
      <c r="X4230"/>
    </row>
    <row r="4231" spans="21:24" ht="18" x14ac:dyDescent="0.6">
      <c r="U4231"/>
      <c r="V4231"/>
      <c r="W4231"/>
      <c r="X4231"/>
    </row>
    <row r="4232" spans="21:24" ht="18" x14ac:dyDescent="0.6">
      <c r="U4232"/>
      <c r="V4232"/>
      <c r="W4232"/>
      <c r="X4232"/>
    </row>
    <row r="4233" spans="21:24" ht="18" x14ac:dyDescent="0.6">
      <c r="U4233"/>
      <c r="V4233"/>
      <c r="W4233"/>
      <c r="X4233"/>
    </row>
    <row r="4234" spans="21:24" ht="18" x14ac:dyDescent="0.6">
      <c r="U4234"/>
      <c r="V4234"/>
      <c r="W4234"/>
      <c r="X4234"/>
    </row>
    <row r="4235" spans="21:24" ht="18" x14ac:dyDescent="0.6">
      <c r="U4235"/>
      <c r="V4235"/>
      <c r="W4235"/>
      <c r="X4235"/>
    </row>
    <row r="4236" spans="21:24" ht="18" x14ac:dyDescent="0.6">
      <c r="U4236"/>
      <c r="V4236"/>
      <c r="W4236"/>
      <c r="X4236"/>
    </row>
    <row r="4237" spans="21:24" ht="18" x14ac:dyDescent="0.6">
      <c r="U4237"/>
      <c r="V4237"/>
      <c r="W4237"/>
      <c r="X4237"/>
    </row>
    <row r="4238" spans="21:24" ht="18" x14ac:dyDescent="0.6">
      <c r="U4238"/>
      <c r="V4238"/>
      <c r="W4238"/>
      <c r="X4238"/>
    </row>
    <row r="4239" spans="21:24" ht="18" x14ac:dyDescent="0.6">
      <c r="U4239"/>
      <c r="V4239"/>
      <c r="W4239"/>
      <c r="X4239"/>
    </row>
    <row r="4240" spans="21:24" ht="18" x14ac:dyDescent="0.6">
      <c r="U4240"/>
      <c r="V4240"/>
      <c r="W4240"/>
      <c r="X4240"/>
    </row>
    <row r="4241" spans="21:24" ht="18" x14ac:dyDescent="0.6">
      <c r="U4241"/>
      <c r="V4241"/>
      <c r="W4241"/>
      <c r="X4241"/>
    </row>
    <row r="4242" spans="21:24" ht="18" x14ac:dyDescent="0.6">
      <c r="U4242"/>
      <c r="V4242"/>
      <c r="W4242"/>
      <c r="X4242"/>
    </row>
    <row r="4243" spans="21:24" ht="18" x14ac:dyDescent="0.6">
      <c r="U4243"/>
      <c r="V4243"/>
      <c r="W4243"/>
      <c r="X4243"/>
    </row>
    <row r="4244" spans="21:24" ht="18" x14ac:dyDescent="0.6">
      <c r="U4244"/>
      <c r="V4244"/>
      <c r="W4244"/>
      <c r="X4244"/>
    </row>
    <row r="4245" spans="21:24" ht="18" x14ac:dyDescent="0.6">
      <c r="U4245"/>
      <c r="V4245"/>
      <c r="W4245"/>
      <c r="X4245"/>
    </row>
    <row r="4246" spans="21:24" ht="18" x14ac:dyDescent="0.6">
      <c r="U4246"/>
      <c r="V4246"/>
      <c r="W4246"/>
      <c r="X4246"/>
    </row>
    <row r="4247" spans="21:24" ht="18" x14ac:dyDescent="0.6">
      <c r="U4247"/>
      <c r="V4247"/>
      <c r="W4247"/>
      <c r="X4247"/>
    </row>
    <row r="4248" spans="21:24" ht="18" x14ac:dyDescent="0.6">
      <c r="U4248"/>
      <c r="V4248"/>
      <c r="W4248"/>
      <c r="X4248"/>
    </row>
    <row r="4249" spans="21:24" ht="18" x14ac:dyDescent="0.6">
      <c r="U4249"/>
      <c r="V4249"/>
      <c r="W4249"/>
      <c r="X4249"/>
    </row>
    <row r="4250" spans="21:24" ht="18" x14ac:dyDescent="0.6">
      <c r="U4250"/>
      <c r="V4250"/>
      <c r="W4250"/>
      <c r="X4250"/>
    </row>
    <row r="4251" spans="21:24" ht="18" x14ac:dyDescent="0.6">
      <c r="U4251"/>
      <c r="V4251"/>
      <c r="W4251"/>
      <c r="X4251"/>
    </row>
    <row r="4252" spans="21:24" ht="18" x14ac:dyDescent="0.6">
      <c r="U4252"/>
      <c r="V4252"/>
      <c r="W4252"/>
      <c r="X4252"/>
    </row>
    <row r="4253" spans="21:24" ht="18" x14ac:dyDescent="0.6">
      <c r="U4253"/>
      <c r="V4253"/>
      <c r="W4253"/>
      <c r="X4253"/>
    </row>
    <row r="4254" spans="21:24" ht="18" x14ac:dyDescent="0.6">
      <c r="U4254"/>
      <c r="V4254"/>
      <c r="W4254"/>
      <c r="X4254"/>
    </row>
    <row r="4255" spans="21:24" ht="18" x14ac:dyDescent="0.6">
      <c r="U4255"/>
      <c r="V4255"/>
      <c r="W4255"/>
      <c r="X4255"/>
    </row>
    <row r="4256" spans="21:24" ht="18" x14ac:dyDescent="0.6">
      <c r="U4256"/>
      <c r="V4256"/>
      <c r="W4256"/>
      <c r="X4256"/>
    </row>
    <row r="4257" spans="21:24" ht="18" x14ac:dyDescent="0.6">
      <c r="U4257"/>
      <c r="V4257"/>
      <c r="W4257"/>
      <c r="X4257"/>
    </row>
    <row r="4258" spans="21:24" ht="18" x14ac:dyDescent="0.6">
      <c r="U4258"/>
      <c r="V4258"/>
      <c r="W4258"/>
      <c r="X4258"/>
    </row>
    <row r="4259" spans="21:24" ht="18" x14ac:dyDescent="0.6">
      <c r="U4259"/>
      <c r="V4259"/>
      <c r="W4259"/>
      <c r="X4259"/>
    </row>
    <row r="4260" spans="21:24" ht="18" x14ac:dyDescent="0.6">
      <c r="U4260"/>
      <c r="V4260"/>
      <c r="W4260"/>
      <c r="X4260"/>
    </row>
    <row r="4261" spans="21:24" ht="18" x14ac:dyDescent="0.6">
      <c r="U4261"/>
      <c r="V4261"/>
      <c r="W4261"/>
      <c r="X4261"/>
    </row>
    <row r="4262" spans="21:24" ht="18" x14ac:dyDescent="0.6">
      <c r="U4262"/>
      <c r="V4262"/>
      <c r="W4262"/>
      <c r="X4262"/>
    </row>
    <row r="4263" spans="21:24" ht="18" x14ac:dyDescent="0.6">
      <c r="U4263"/>
      <c r="V4263"/>
      <c r="W4263"/>
      <c r="X4263"/>
    </row>
    <row r="4264" spans="21:24" ht="18" x14ac:dyDescent="0.6">
      <c r="U4264"/>
      <c r="V4264"/>
      <c r="W4264"/>
      <c r="X4264"/>
    </row>
    <row r="4265" spans="21:24" ht="18" x14ac:dyDescent="0.6">
      <c r="U4265"/>
      <c r="V4265"/>
      <c r="W4265"/>
      <c r="X4265"/>
    </row>
    <row r="4266" spans="21:24" ht="18" x14ac:dyDescent="0.6">
      <c r="U4266"/>
      <c r="V4266"/>
      <c r="W4266"/>
      <c r="X4266"/>
    </row>
    <row r="4267" spans="21:24" ht="18" x14ac:dyDescent="0.6">
      <c r="U4267"/>
      <c r="V4267"/>
      <c r="W4267"/>
      <c r="X4267"/>
    </row>
    <row r="4268" spans="21:24" ht="18" x14ac:dyDescent="0.6">
      <c r="U4268"/>
      <c r="V4268"/>
      <c r="W4268"/>
      <c r="X4268"/>
    </row>
    <row r="4269" spans="21:24" ht="18" x14ac:dyDescent="0.6">
      <c r="U4269"/>
      <c r="V4269"/>
      <c r="W4269"/>
      <c r="X4269"/>
    </row>
    <row r="4270" spans="21:24" ht="18" x14ac:dyDescent="0.6">
      <c r="U4270"/>
      <c r="V4270"/>
      <c r="W4270"/>
      <c r="X4270"/>
    </row>
    <row r="4271" spans="21:24" ht="18" x14ac:dyDescent="0.6">
      <c r="U4271"/>
      <c r="V4271"/>
      <c r="W4271"/>
      <c r="X4271"/>
    </row>
    <row r="4272" spans="21:24" ht="18" x14ac:dyDescent="0.6">
      <c r="U4272"/>
      <c r="V4272"/>
      <c r="W4272"/>
      <c r="X4272"/>
    </row>
    <row r="4273" spans="21:24" ht="18" x14ac:dyDescent="0.6">
      <c r="U4273"/>
      <c r="V4273"/>
      <c r="W4273"/>
      <c r="X4273"/>
    </row>
    <row r="4274" spans="21:24" ht="18" x14ac:dyDescent="0.6">
      <c r="U4274"/>
      <c r="V4274"/>
      <c r="W4274"/>
      <c r="X4274"/>
    </row>
    <row r="4275" spans="21:24" ht="18" x14ac:dyDescent="0.6">
      <c r="U4275"/>
      <c r="V4275"/>
      <c r="W4275"/>
      <c r="X4275"/>
    </row>
    <row r="4276" spans="21:24" ht="18" x14ac:dyDescent="0.6">
      <c r="U4276"/>
      <c r="V4276"/>
      <c r="W4276"/>
      <c r="X4276"/>
    </row>
    <row r="4277" spans="21:24" ht="18" x14ac:dyDescent="0.6">
      <c r="U4277"/>
      <c r="V4277"/>
      <c r="W4277"/>
      <c r="X4277"/>
    </row>
    <row r="4278" spans="21:24" ht="18" x14ac:dyDescent="0.6">
      <c r="U4278"/>
      <c r="V4278"/>
      <c r="W4278"/>
      <c r="X4278"/>
    </row>
    <row r="4279" spans="21:24" ht="18" x14ac:dyDescent="0.6">
      <c r="U4279"/>
      <c r="V4279"/>
      <c r="W4279"/>
      <c r="X4279"/>
    </row>
    <row r="4280" spans="21:24" ht="18" x14ac:dyDescent="0.6">
      <c r="U4280"/>
      <c r="V4280"/>
      <c r="W4280"/>
      <c r="X4280"/>
    </row>
    <row r="4281" spans="21:24" ht="18" x14ac:dyDescent="0.6">
      <c r="U4281"/>
      <c r="V4281"/>
      <c r="W4281"/>
      <c r="X4281"/>
    </row>
    <row r="4282" spans="21:24" ht="18" x14ac:dyDescent="0.6">
      <c r="U4282"/>
      <c r="V4282"/>
      <c r="W4282"/>
      <c r="X4282"/>
    </row>
    <row r="4283" spans="21:24" ht="18" x14ac:dyDescent="0.6">
      <c r="U4283"/>
      <c r="V4283"/>
      <c r="W4283"/>
      <c r="X4283"/>
    </row>
    <row r="4284" spans="21:24" ht="18" x14ac:dyDescent="0.6">
      <c r="U4284"/>
      <c r="V4284"/>
      <c r="W4284"/>
      <c r="X4284"/>
    </row>
    <row r="4285" spans="21:24" ht="18" x14ac:dyDescent="0.6">
      <c r="U4285"/>
      <c r="V4285"/>
      <c r="W4285"/>
      <c r="X4285"/>
    </row>
    <row r="4286" spans="21:24" ht="18" x14ac:dyDescent="0.6">
      <c r="U4286"/>
      <c r="V4286"/>
      <c r="W4286"/>
      <c r="X4286"/>
    </row>
    <row r="4287" spans="21:24" ht="18" x14ac:dyDescent="0.6">
      <c r="U4287"/>
      <c r="V4287"/>
      <c r="W4287"/>
      <c r="X4287"/>
    </row>
    <row r="4288" spans="21:24" ht="18" x14ac:dyDescent="0.6">
      <c r="U4288"/>
      <c r="V4288"/>
      <c r="W4288"/>
      <c r="X4288"/>
    </row>
    <row r="4289" spans="21:24" ht="18" x14ac:dyDescent="0.6">
      <c r="U4289"/>
      <c r="V4289"/>
      <c r="W4289"/>
      <c r="X4289"/>
    </row>
    <row r="4290" spans="21:24" ht="18" x14ac:dyDescent="0.6">
      <c r="U4290"/>
      <c r="V4290"/>
      <c r="W4290"/>
      <c r="X4290"/>
    </row>
    <row r="4291" spans="21:24" ht="18" x14ac:dyDescent="0.6">
      <c r="U4291"/>
      <c r="V4291"/>
      <c r="W4291"/>
      <c r="X4291"/>
    </row>
    <row r="4292" spans="21:24" ht="18" x14ac:dyDescent="0.6">
      <c r="U4292"/>
      <c r="V4292"/>
      <c r="W4292"/>
      <c r="X4292"/>
    </row>
    <row r="4293" spans="21:24" ht="18" x14ac:dyDescent="0.6">
      <c r="U4293"/>
      <c r="V4293"/>
      <c r="W4293"/>
      <c r="X4293"/>
    </row>
    <row r="4294" spans="21:24" ht="18" x14ac:dyDescent="0.6">
      <c r="U4294"/>
      <c r="V4294"/>
      <c r="W4294"/>
      <c r="X4294"/>
    </row>
    <row r="4295" spans="21:24" ht="18" x14ac:dyDescent="0.6">
      <c r="U4295"/>
      <c r="V4295"/>
      <c r="W4295"/>
      <c r="X4295"/>
    </row>
    <row r="4296" spans="21:24" ht="18" x14ac:dyDescent="0.6">
      <c r="U4296"/>
      <c r="V4296"/>
      <c r="W4296"/>
      <c r="X4296"/>
    </row>
    <row r="4297" spans="21:24" ht="18" x14ac:dyDescent="0.6">
      <c r="U4297"/>
      <c r="V4297"/>
      <c r="W4297"/>
      <c r="X4297"/>
    </row>
    <row r="4298" spans="21:24" ht="18" x14ac:dyDescent="0.6">
      <c r="U4298"/>
      <c r="V4298"/>
      <c r="W4298"/>
      <c r="X4298"/>
    </row>
    <row r="4299" spans="21:24" ht="18" x14ac:dyDescent="0.6">
      <c r="U4299"/>
      <c r="V4299"/>
      <c r="W4299"/>
      <c r="X4299"/>
    </row>
    <row r="4300" spans="21:24" ht="18" x14ac:dyDescent="0.6">
      <c r="U4300"/>
      <c r="V4300"/>
      <c r="W4300"/>
      <c r="X4300"/>
    </row>
    <row r="4301" spans="21:24" ht="18" x14ac:dyDescent="0.6">
      <c r="U4301"/>
      <c r="V4301"/>
      <c r="W4301"/>
      <c r="X4301"/>
    </row>
    <row r="4302" spans="21:24" ht="18" x14ac:dyDescent="0.6">
      <c r="U4302"/>
      <c r="V4302"/>
      <c r="W4302"/>
      <c r="X4302"/>
    </row>
    <row r="4303" spans="21:24" ht="18" x14ac:dyDescent="0.6">
      <c r="U4303"/>
      <c r="V4303"/>
      <c r="W4303"/>
      <c r="X4303"/>
    </row>
    <row r="4304" spans="21:24" ht="18" x14ac:dyDescent="0.6">
      <c r="U4304"/>
      <c r="V4304"/>
      <c r="W4304"/>
      <c r="X4304"/>
    </row>
    <row r="4305" spans="21:24" ht="18" x14ac:dyDescent="0.6">
      <c r="U4305"/>
      <c r="V4305"/>
      <c r="W4305"/>
      <c r="X4305"/>
    </row>
    <row r="4306" spans="21:24" ht="18" x14ac:dyDescent="0.6">
      <c r="U4306"/>
      <c r="V4306"/>
      <c r="W4306"/>
      <c r="X4306"/>
    </row>
    <row r="4307" spans="21:24" ht="18" x14ac:dyDescent="0.6">
      <c r="U4307"/>
      <c r="V4307"/>
      <c r="W4307"/>
      <c r="X4307"/>
    </row>
    <row r="4308" spans="21:24" ht="18" x14ac:dyDescent="0.6">
      <c r="U4308"/>
      <c r="V4308"/>
      <c r="W4308"/>
      <c r="X4308"/>
    </row>
    <row r="4309" spans="21:24" ht="18" x14ac:dyDescent="0.6">
      <c r="U4309"/>
      <c r="V4309"/>
      <c r="W4309"/>
      <c r="X4309"/>
    </row>
    <row r="4310" spans="21:24" ht="18" x14ac:dyDescent="0.6">
      <c r="U4310"/>
      <c r="V4310"/>
      <c r="W4310"/>
      <c r="X4310"/>
    </row>
    <row r="4311" spans="21:24" ht="18" x14ac:dyDescent="0.6">
      <c r="U4311"/>
      <c r="V4311"/>
      <c r="W4311"/>
      <c r="X4311"/>
    </row>
    <row r="4312" spans="21:24" ht="18" x14ac:dyDescent="0.6">
      <c r="U4312"/>
      <c r="V4312"/>
      <c r="W4312"/>
      <c r="X4312"/>
    </row>
    <row r="4313" spans="21:24" ht="18" x14ac:dyDescent="0.6">
      <c r="U4313"/>
      <c r="V4313"/>
      <c r="W4313"/>
      <c r="X4313"/>
    </row>
    <row r="4314" spans="21:24" ht="18" x14ac:dyDescent="0.6">
      <c r="U4314"/>
      <c r="V4314"/>
      <c r="W4314"/>
      <c r="X4314"/>
    </row>
    <row r="4315" spans="21:24" ht="18" x14ac:dyDescent="0.6">
      <c r="U4315"/>
      <c r="V4315"/>
      <c r="W4315"/>
      <c r="X4315"/>
    </row>
    <row r="4316" spans="21:24" ht="18" x14ac:dyDescent="0.6">
      <c r="U4316"/>
      <c r="V4316"/>
      <c r="W4316"/>
      <c r="X4316"/>
    </row>
    <row r="4317" spans="21:24" ht="18" x14ac:dyDescent="0.6">
      <c r="U4317"/>
      <c r="V4317"/>
      <c r="W4317"/>
      <c r="X4317"/>
    </row>
    <row r="4318" spans="21:24" ht="18" x14ac:dyDescent="0.6">
      <c r="U4318"/>
      <c r="V4318"/>
      <c r="W4318"/>
      <c r="X4318"/>
    </row>
    <row r="4319" spans="21:24" ht="18" x14ac:dyDescent="0.6">
      <c r="U4319"/>
      <c r="V4319"/>
      <c r="W4319"/>
      <c r="X4319"/>
    </row>
    <row r="4320" spans="21:24" ht="18" x14ac:dyDescent="0.6">
      <c r="U4320"/>
      <c r="V4320"/>
      <c r="W4320"/>
      <c r="X4320"/>
    </row>
    <row r="4321" spans="21:24" ht="18" x14ac:dyDescent="0.6">
      <c r="U4321"/>
      <c r="V4321"/>
      <c r="W4321"/>
      <c r="X4321"/>
    </row>
    <row r="4322" spans="21:24" ht="18" x14ac:dyDescent="0.6">
      <c r="U4322"/>
      <c r="V4322"/>
      <c r="W4322"/>
      <c r="X4322"/>
    </row>
    <row r="4323" spans="21:24" ht="18" x14ac:dyDescent="0.6">
      <c r="U4323"/>
      <c r="V4323"/>
      <c r="W4323"/>
      <c r="X4323"/>
    </row>
    <row r="4324" spans="21:24" ht="18" x14ac:dyDescent="0.6">
      <c r="U4324"/>
      <c r="V4324"/>
      <c r="W4324"/>
      <c r="X4324"/>
    </row>
    <row r="4325" spans="21:24" ht="18" x14ac:dyDescent="0.6">
      <c r="U4325"/>
      <c r="V4325"/>
      <c r="W4325"/>
      <c r="X4325"/>
    </row>
    <row r="4326" spans="21:24" ht="18" x14ac:dyDescent="0.6">
      <c r="U4326"/>
      <c r="V4326"/>
      <c r="W4326"/>
      <c r="X4326"/>
    </row>
    <row r="4327" spans="21:24" ht="18" x14ac:dyDescent="0.6">
      <c r="U4327"/>
      <c r="V4327"/>
      <c r="W4327"/>
      <c r="X4327"/>
    </row>
    <row r="4328" spans="21:24" ht="18" x14ac:dyDescent="0.6">
      <c r="U4328"/>
      <c r="V4328"/>
      <c r="W4328"/>
      <c r="X4328"/>
    </row>
    <row r="4329" spans="21:24" ht="18" x14ac:dyDescent="0.6">
      <c r="U4329"/>
      <c r="V4329"/>
      <c r="W4329"/>
      <c r="X4329"/>
    </row>
    <row r="4330" spans="21:24" ht="18" x14ac:dyDescent="0.6">
      <c r="U4330"/>
      <c r="V4330"/>
      <c r="W4330"/>
      <c r="X4330"/>
    </row>
    <row r="4331" spans="21:24" ht="18" x14ac:dyDescent="0.6">
      <c r="U4331"/>
      <c r="V4331"/>
      <c r="W4331"/>
      <c r="X4331"/>
    </row>
    <row r="4332" spans="21:24" ht="18" x14ac:dyDescent="0.6">
      <c r="U4332"/>
      <c r="V4332"/>
      <c r="W4332"/>
      <c r="X4332"/>
    </row>
    <row r="4333" spans="21:24" ht="18" x14ac:dyDescent="0.6">
      <c r="U4333"/>
      <c r="V4333"/>
      <c r="W4333"/>
      <c r="X4333"/>
    </row>
    <row r="4334" spans="21:24" ht="18" x14ac:dyDescent="0.6">
      <c r="U4334"/>
      <c r="V4334"/>
      <c r="W4334"/>
      <c r="X4334"/>
    </row>
    <row r="4335" spans="21:24" ht="18" x14ac:dyDescent="0.6">
      <c r="U4335"/>
      <c r="V4335"/>
      <c r="W4335"/>
      <c r="X4335"/>
    </row>
    <row r="4336" spans="21:24" ht="18" x14ac:dyDescent="0.6">
      <c r="U4336"/>
      <c r="V4336"/>
      <c r="W4336"/>
      <c r="X4336"/>
    </row>
    <row r="4337" spans="21:24" ht="18" x14ac:dyDescent="0.6">
      <c r="U4337"/>
      <c r="V4337"/>
      <c r="W4337"/>
      <c r="X4337"/>
    </row>
    <row r="4338" spans="21:24" ht="18" x14ac:dyDescent="0.6">
      <c r="U4338"/>
      <c r="V4338"/>
      <c r="W4338"/>
      <c r="X4338"/>
    </row>
    <row r="4339" spans="21:24" ht="18" x14ac:dyDescent="0.6">
      <c r="U4339"/>
      <c r="V4339"/>
      <c r="W4339"/>
      <c r="X4339"/>
    </row>
    <row r="4340" spans="21:24" ht="18" x14ac:dyDescent="0.6">
      <c r="U4340"/>
      <c r="V4340"/>
      <c r="W4340"/>
      <c r="X4340"/>
    </row>
    <row r="4341" spans="21:24" ht="18" x14ac:dyDescent="0.6">
      <c r="U4341"/>
      <c r="V4341"/>
      <c r="W4341"/>
      <c r="X4341"/>
    </row>
    <row r="4342" spans="21:24" ht="18" x14ac:dyDescent="0.6">
      <c r="U4342"/>
      <c r="V4342"/>
      <c r="W4342"/>
      <c r="X4342"/>
    </row>
    <row r="4343" spans="21:24" ht="18" x14ac:dyDescent="0.6">
      <c r="U4343"/>
      <c r="V4343"/>
      <c r="W4343"/>
      <c r="X4343"/>
    </row>
    <row r="4344" spans="21:24" ht="18" x14ac:dyDescent="0.6">
      <c r="U4344"/>
      <c r="V4344"/>
      <c r="W4344"/>
      <c r="X4344"/>
    </row>
    <row r="4345" spans="21:24" ht="18" x14ac:dyDescent="0.6">
      <c r="U4345"/>
      <c r="V4345"/>
      <c r="W4345"/>
      <c r="X4345"/>
    </row>
    <row r="4346" spans="21:24" ht="18" x14ac:dyDescent="0.6">
      <c r="U4346"/>
      <c r="V4346"/>
      <c r="W4346"/>
      <c r="X4346"/>
    </row>
    <row r="4347" spans="21:24" ht="18" x14ac:dyDescent="0.6">
      <c r="U4347"/>
      <c r="V4347"/>
      <c r="W4347"/>
      <c r="X4347"/>
    </row>
    <row r="4348" spans="21:24" ht="18" x14ac:dyDescent="0.6">
      <c r="U4348"/>
      <c r="V4348"/>
      <c r="W4348"/>
      <c r="X4348"/>
    </row>
    <row r="4349" spans="21:24" ht="18" x14ac:dyDescent="0.6">
      <c r="U4349"/>
      <c r="V4349"/>
      <c r="W4349"/>
      <c r="X4349"/>
    </row>
    <row r="4350" spans="21:24" ht="18" x14ac:dyDescent="0.6">
      <c r="U4350"/>
      <c r="V4350"/>
      <c r="W4350"/>
      <c r="X4350"/>
    </row>
    <row r="4351" spans="21:24" ht="18" x14ac:dyDescent="0.6">
      <c r="U4351"/>
      <c r="V4351"/>
      <c r="W4351"/>
      <c r="X4351"/>
    </row>
    <row r="4352" spans="21:24" ht="18" x14ac:dyDescent="0.6">
      <c r="U4352"/>
      <c r="V4352"/>
      <c r="W4352"/>
      <c r="X4352"/>
    </row>
    <row r="4353" spans="21:24" ht="18" x14ac:dyDescent="0.6">
      <c r="U4353"/>
      <c r="V4353"/>
      <c r="W4353"/>
      <c r="X4353"/>
    </row>
    <row r="4354" spans="21:24" ht="18" x14ac:dyDescent="0.6">
      <c r="U4354"/>
      <c r="V4354"/>
      <c r="W4354"/>
      <c r="X4354"/>
    </row>
    <row r="4355" spans="21:24" ht="18" x14ac:dyDescent="0.6">
      <c r="U4355"/>
      <c r="V4355"/>
      <c r="W4355"/>
      <c r="X4355"/>
    </row>
    <row r="4356" spans="21:24" ht="18" x14ac:dyDescent="0.6">
      <c r="U4356"/>
      <c r="V4356"/>
      <c r="W4356"/>
      <c r="X4356"/>
    </row>
    <row r="4357" spans="21:24" ht="18" x14ac:dyDescent="0.6">
      <c r="U4357"/>
      <c r="V4357"/>
      <c r="W4357"/>
      <c r="X4357"/>
    </row>
    <row r="4358" spans="21:24" ht="18" x14ac:dyDescent="0.6">
      <c r="U4358"/>
      <c r="V4358"/>
      <c r="W4358"/>
      <c r="X4358"/>
    </row>
    <row r="4359" spans="21:24" ht="18" x14ac:dyDescent="0.6">
      <c r="U4359"/>
      <c r="V4359"/>
      <c r="W4359"/>
      <c r="X4359"/>
    </row>
    <row r="4360" spans="21:24" ht="18" x14ac:dyDescent="0.6">
      <c r="U4360"/>
      <c r="V4360"/>
      <c r="W4360"/>
      <c r="X4360"/>
    </row>
    <row r="4361" spans="21:24" ht="18" x14ac:dyDescent="0.6">
      <c r="U4361"/>
      <c r="V4361"/>
      <c r="W4361"/>
      <c r="X4361"/>
    </row>
    <row r="4362" spans="21:24" ht="18" x14ac:dyDescent="0.6">
      <c r="U4362"/>
      <c r="V4362"/>
      <c r="W4362"/>
      <c r="X4362"/>
    </row>
    <row r="4363" spans="21:24" ht="18" x14ac:dyDescent="0.6">
      <c r="U4363"/>
      <c r="V4363"/>
      <c r="W4363"/>
      <c r="X4363"/>
    </row>
    <row r="4364" spans="21:24" ht="18" x14ac:dyDescent="0.6">
      <c r="U4364"/>
      <c r="V4364"/>
      <c r="W4364"/>
      <c r="X4364"/>
    </row>
    <row r="4365" spans="21:24" ht="18" x14ac:dyDescent="0.6">
      <c r="U4365"/>
      <c r="V4365"/>
      <c r="W4365"/>
      <c r="X4365"/>
    </row>
    <row r="4366" spans="21:24" ht="18" x14ac:dyDescent="0.6">
      <c r="U4366"/>
      <c r="V4366"/>
      <c r="W4366"/>
      <c r="X4366"/>
    </row>
    <row r="4367" spans="21:24" ht="18" x14ac:dyDescent="0.6">
      <c r="U4367"/>
      <c r="V4367"/>
      <c r="W4367"/>
      <c r="X4367"/>
    </row>
    <row r="4368" spans="21:24" ht="18" x14ac:dyDescent="0.6">
      <c r="U4368"/>
      <c r="V4368"/>
      <c r="W4368"/>
      <c r="X4368"/>
    </row>
    <row r="4369" spans="21:24" ht="18" x14ac:dyDescent="0.6">
      <c r="U4369"/>
      <c r="V4369"/>
      <c r="W4369"/>
      <c r="X4369"/>
    </row>
    <row r="4370" spans="21:24" ht="18" x14ac:dyDescent="0.6">
      <c r="U4370"/>
      <c r="V4370"/>
      <c r="W4370"/>
      <c r="X4370"/>
    </row>
    <row r="4371" spans="21:24" ht="18" x14ac:dyDescent="0.6">
      <c r="U4371"/>
      <c r="V4371"/>
      <c r="W4371"/>
      <c r="X4371"/>
    </row>
    <row r="4372" spans="21:24" ht="18" x14ac:dyDescent="0.6">
      <c r="U4372"/>
      <c r="V4372"/>
      <c r="W4372"/>
      <c r="X4372"/>
    </row>
    <row r="4373" spans="21:24" ht="18" x14ac:dyDescent="0.6">
      <c r="U4373"/>
      <c r="V4373"/>
      <c r="W4373"/>
      <c r="X4373"/>
    </row>
    <row r="4374" spans="21:24" ht="18" x14ac:dyDescent="0.6">
      <c r="U4374"/>
      <c r="V4374"/>
      <c r="W4374"/>
      <c r="X4374"/>
    </row>
    <row r="4375" spans="21:24" ht="18" x14ac:dyDescent="0.6">
      <c r="U4375"/>
      <c r="V4375"/>
      <c r="W4375"/>
      <c r="X4375"/>
    </row>
    <row r="4376" spans="21:24" ht="18" x14ac:dyDescent="0.6">
      <c r="U4376"/>
      <c r="V4376"/>
      <c r="W4376"/>
      <c r="X4376"/>
    </row>
    <row r="4377" spans="21:24" ht="18" x14ac:dyDescent="0.6">
      <c r="U4377"/>
      <c r="V4377"/>
      <c r="W4377"/>
      <c r="X4377"/>
    </row>
    <row r="4378" spans="21:24" ht="18" x14ac:dyDescent="0.6">
      <c r="U4378"/>
      <c r="V4378"/>
      <c r="W4378"/>
      <c r="X4378"/>
    </row>
    <row r="4379" spans="21:24" ht="18" x14ac:dyDescent="0.6">
      <c r="U4379"/>
      <c r="V4379"/>
      <c r="W4379"/>
      <c r="X4379"/>
    </row>
    <row r="4380" spans="21:24" ht="18" x14ac:dyDescent="0.6">
      <c r="U4380"/>
      <c r="V4380"/>
      <c r="W4380"/>
      <c r="X4380"/>
    </row>
    <row r="4381" spans="21:24" ht="18" x14ac:dyDescent="0.6">
      <c r="U4381"/>
      <c r="V4381"/>
      <c r="W4381"/>
      <c r="X4381"/>
    </row>
    <row r="4382" spans="21:24" ht="18" x14ac:dyDescent="0.6">
      <c r="U4382"/>
      <c r="V4382"/>
      <c r="W4382"/>
      <c r="X4382"/>
    </row>
    <row r="4383" spans="21:24" ht="18" x14ac:dyDescent="0.6">
      <c r="U4383"/>
      <c r="V4383"/>
      <c r="W4383"/>
      <c r="X4383"/>
    </row>
    <row r="4384" spans="21:24" ht="18" x14ac:dyDescent="0.6">
      <c r="U4384"/>
      <c r="V4384"/>
      <c r="W4384"/>
      <c r="X4384"/>
    </row>
    <row r="4385" spans="21:24" ht="18" x14ac:dyDescent="0.6">
      <c r="U4385"/>
      <c r="V4385"/>
      <c r="W4385"/>
      <c r="X4385"/>
    </row>
    <row r="4386" spans="21:24" ht="18" x14ac:dyDescent="0.6">
      <c r="U4386"/>
      <c r="V4386"/>
      <c r="W4386"/>
      <c r="X4386"/>
    </row>
    <row r="4387" spans="21:24" ht="18" x14ac:dyDescent="0.6">
      <c r="U4387"/>
      <c r="V4387"/>
      <c r="W4387"/>
      <c r="X4387"/>
    </row>
    <row r="4388" spans="21:24" ht="18" x14ac:dyDescent="0.6">
      <c r="U4388"/>
      <c r="V4388"/>
      <c r="W4388"/>
      <c r="X4388"/>
    </row>
    <row r="4389" spans="21:24" ht="18" x14ac:dyDescent="0.6">
      <c r="U4389"/>
      <c r="V4389"/>
      <c r="W4389"/>
      <c r="X4389"/>
    </row>
    <row r="4390" spans="21:24" ht="18" x14ac:dyDescent="0.6">
      <c r="U4390"/>
      <c r="V4390"/>
      <c r="W4390"/>
      <c r="X4390"/>
    </row>
    <row r="4391" spans="21:24" ht="18" x14ac:dyDescent="0.6">
      <c r="U4391"/>
      <c r="V4391"/>
      <c r="W4391"/>
      <c r="X4391"/>
    </row>
    <row r="4392" spans="21:24" ht="18" x14ac:dyDescent="0.6">
      <c r="U4392"/>
      <c r="V4392"/>
      <c r="W4392"/>
      <c r="X4392"/>
    </row>
    <row r="4393" spans="21:24" ht="18" x14ac:dyDescent="0.6">
      <c r="U4393"/>
      <c r="V4393"/>
      <c r="W4393"/>
      <c r="X4393"/>
    </row>
    <row r="4394" spans="21:24" ht="18" x14ac:dyDescent="0.6">
      <c r="U4394"/>
      <c r="V4394"/>
      <c r="W4394"/>
      <c r="X4394"/>
    </row>
    <row r="4395" spans="21:24" ht="18" x14ac:dyDescent="0.6">
      <c r="U4395"/>
      <c r="V4395"/>
      <c r="W4395"/>
      <c r="X4395"/>
    </row>
    <row r="4396" spans="21:24" ht="18" x14ac:dyDescent="0.6">
      <c r="U4396"/>
      <c r="V4396"/>
      <c r="W4396"/>
      <c r="X4396"/>
    </row>
    <row r="4397" spans="21:24" ht="18" x14ac:dyDescent="0.6">
      <c r="U4397"/>
      <c r="V4397"/>
      <c r="W4397"/>
      <c r="X4397"/>
    </row>
    <row r="4398" spans="21:24" ht="18" x14ac:dyDescent="0.6">
      <c r="U4398"/>
      <c r="V4398"/>
      <c r="W4398"/>
      <c r="X4398"/>
    </row>
    <row r="4399" spans="21:24" ht="18" x14ac:dyDescent="0.6">
      <c r="U4399"/>
      <c r="V4399"/>
      <c r="W4399"/>
      <c r="X4399"/>
    </row>
    <row r="4400" spans="21:24" ht="18" x14ac:dyDescent="0.6">
      <c r="U4400"/>
      <c r="V4400"/>
      <c r="W4400"/>
      <c r="X4400"/>
    </row>
    <row r="4401" spans="21:24" ht="18" x14ac:dyDescent="0.6">
      <c r="U4401"/>
      <c r="V4401"/>
      <c r="W4401"/>
      <c r="X4401"/>
    </row>
    <row r="4402" spans="21:24" ht="18" x14ac:dyDescent="0.6">
      <c r="U4402"/>
      <c r="V4402"/>
      <c r="W4402"/>
      <c r="X4402"/>
    </row>
    <row r="4403" spans="21:24" ht="18" x14ac:dyDescent="0.6">
      <c r="U4403"/>
      <c r="V4403"/>
      <c r="W4403"/>
      <c r="X4403"/>
    </row>
    <row r="4404" spans="21:24" ht="18" x14ac:dyDescent="0.6">
      <c r="U4404"/>
      <c r="V4404"/>
      <c r="W4404"/>
      <c r="X4404"/>
    </row>
    <row r="4405" spans="21:24" ht="18" x14ac:dyDescent="0.6">
      <c r="U4405"/>
      <c r="V4405"/>
      <c r="W4405"/>
      <c r="X4405"/>
    </row>
    <row r="4406" spans="21:24" ht="18" x14ac:dyDescent="0.6">
      <c r="U4406"/>
      <c r="V4406"/>
      <c r="W4406"/>
      <c r="X4406"/>
    </row>
    <row r="4407" spans="21:24" ht="18" x14ac:dyDescent="0.6">
      <c r="U4407"/>
      <c r="V4407"/>
      <c r="W4407"/>
      <c r="X4407"/>
    </row>
    <row r="4408" spans="21:24" ht="18" x14ac:dyDescent="0.6">
      <c r="U4408"/>
      <c r="V4408"/>
      <c r="W4408"/>
      <c r="X4408"/>
    </row>
    <row r="4409" spans="21:24" ht="18" x14ac:dyDescent="0.6">
      <c r="U4409"/>
      <c r="V4409"/>
      <c r="W4409"/>
      <c r="X4409"/>
    </row>
    <row r="4410" spans="21:24" ht="18" x14ac:dyDescent="0.6">
      <c r="U4410"/>
      <c r="V4410"/>
      <c r="W4410"/>
      <c r="X4410"/>
    </row>
    <row r="4411" spans="21:24" ht="18" x14ac:dyDescent="0.6">
      <c r="U4411"/>
      <c r="V4411"/>
      <c r="W4411"/>
      <c r="X4411"/>
    </row>
    <row r="4412" spans="21:24" ht="18" x14ac:dyDescent="0.6">
      <c r="U4412"/>
      <c r="V4412"/>
      <c r="W4412"/>
      <c r="X4412"/>
    </row>
    <row r="4413" spans="21:24" ht="18" x14ac:dyDescent="0.6">
      <c r="U4413"/>
      <c r="V4413"/>
      <c r="W4413"/>
      <c r="X4413"/>
    </row>
    <row r="4414" spans="21:24" ht="18" x14ac:dyDescent="0.6">
      <c r="U4414"/>
      <c r="V4414"/>
      <c r="W4414"/>
      <c r="X4414"/>
    </row>
    <row r="4415" spans="21:24" ht="18" x14ac:dyDescent="0.6">
      <c r="U4415"/>
      <c r="V4415"/>
      <c r="W4415"/>
      <c r="X4415"/>
    </row>
    <row r="4416" spans="21:24" ht="18" x14ac:dyDescent="0.6">
      <c r="U4416"/>
      <c r="V4416"/>
      <c r="W4416"/>
      <c r="X4416"/>
    </row>
    <row r="4417" spans="21:24" ht="18" x14ac:dyDescent="0.6">
      <c r="U4417"/>
      <c r="V4417"/>
      <c r="W4417"/>
      <c r="X4417"/>
    </row>
    <row r="4418" spans="21:24" ht="18" x14ac:dyDescent="0.6">
      <c r="U4418"/>
      <c r="V4418"/>
      <c r="W4418"/>
      <c r="X4418"/>
    </row>
    <row r="4419" spans="21:24" ht="18" x14ac:dyDescent="0.6">
      <c r="U4419"/>
      <c r="V4419"/>
      <c r="W4419"/>
      <c r="X4419"/>
    </row>
    <row r="4420" spans="21:24" ht="18" x14ac:dyDescent="0.6">
      <c r="U4420"/>
      <c r="V4420"/>
      <c r="W4420"/>
      <c r="X4420"/>
    </row>
    <row r="4421" spans="21:24" ht="18" x14ac:dyDescent="0.6">
      <c r="U4421"/>
      <c r="V4421"/>
      <c r="W4421"/>
      <c r="X4421"/>
    </row>
    <row r="4422" spans="21:24" ht="18" x14ac:dyDescent="0.6">
      <c r="U4422"/>
      <c r="V4422"/>
      <c r="W4422"/>
      <c r="X4422"/>
    </row>
    <row r="4423" spans="21:24" ht="18" x14ac:dyDescent="0.6">
      <c r="U4423"/>
      <c r="V4423"/>
      <c r="W4423"/>
      <c r="X4423"/>
    </row>
    <row r="4424" spans="21:24" ht="18" x14ac:dyDescent="0.6">
      <c r="U4424"/>
      <c r="V4424"/>
      <c r="W4424"/>
      <c r="X4424"/>
    </row>
    <row r="4425" spans="21:24" ht="18" x14ac:dyDescent="0.6">
      <c r="U4425"/>
      <c r="V4425"/>
      <c r="W4425"/>
      <c r="X4425"/>
    </row>
    <row r="4426" spans="21:24" ht="18" x14ac:dyDescent="0.6">
      <c r="U4426"/>
      <c r="V4426"/>
      <c r="W4426"/>
      <c r="X4426"/>
    </row>
    <row r="4427" spans="21:24" ht="18" x14ac:dyDescent="0.6">
      <c r="U4427"/>
      <c r="V4427"/>
      <c r="W4427"/>
      <c r="X4427"/>
    </row>
    <row r="4428" spans="21:24" ht="18" x14ac:dyDescent="0.6">
      <c r="U4428"/>
      <c r="V4428"/>
      <c r="W4428"/>
      <c r="X4428"/>
    </row>
    <row r="4429" spans="21:24" ht="18" x14ac:dyDescent="0.6">
      <c r="U4429"/>
      <c r="V4429"/>
      <c r="W4429"/>
      <c r="X4429"/>
    </row>
    <row r="4430" spans="21:24" ht="18" x14ac:dyDescent="0.6">
      <c r="U4430"/>
      <c r="V4430"/>
      <c r="W4430"/>
      <c r="X4430"/>
    </row>
    <row r="4431" spans="21:24" ht="18" x14ac:dyDescent="0.6">
      <c r="U4431"/>
      <c r="V4431"/>
      <c r="W4431"/>
      <c r="X4431"/>
    </row>
    <row r="4432" spans="21:24" ht="18" x14ac:dyDescent="0.6">
      <c r="U4432"/>
      <c r="V4432"/>
      <c r="W4432"/>
      <c r="X4432"/>
    </row>
    <row r="4433" spans="21:24" ht="18" x14ac:dyDescent="0.6">
      <c r="U4433"/>
      <c r="V4433"/>
      <c r="W4433"/>
      <c r="X4433"/>
    </row>
    <row r="4434" spans="21:24" ht="18" x14ac:dyDescent="0.6">
      <c r="U4434"/>
      <c r="V4434"/>
      <c r="W4434"/>
      <c r="X4434"/>
    </row>
    <row r="4435" spans="21:24" ht="18" x14ac:dyDescent="0.6">
      <c r="U4435"/>
      <c r="V4435"/>
      <c r="W4435"/>
      <c r="X4435"/>
    </row>
    <row r="4436" spans="21:24" ht="18" x14ac:dyDescent="0.6">
      <c r="U4436"/>
      <c r="V4436"/>
      <c r="W4436"/>
      <c r="X4436"/>
    </row>
    <row r="4437" spans="21:24" ht="18" x14ac:dyDescent="0.6">
      <c r="U4437"/>
      <c r="V4437"/>
      <c r="W4437"/>
      <c r="X4437"/>
    </row>
    <row r="4438" spans="21:24" ht="18" x14ac:dyDescent="0.6">
      <c r="U4438"/>
      <c r="V4438"/>
      <c r="W4438"/>
      <c r="X4438"/>
    </row>
    <row r="4439" spans="21:24" ht="18" x14ac:dyDescent="0.6">
      <c r="U4439"/>
      <c r="V4439"/>
      <c r="W4439"/>
      <c r="X4439"/>
    </row>
    <row r="4440" spans="21:24" ht="18" x14ac:dyDescent="0.6">
      <c r="U4440"/>
      <c r="V4440"/>
      <c r="W4440"/>
      <c r="X4440"/>
    </row>
    <row r="4441" spans="21:24" ht="18" x14ac:dyDescent="0.6">
      <c r="U4441"/>
      <c r="V4441"/>
      <c r="W4441"/>
      <c r="X4441"/>
    </row>
    <row r="4442" spans="21:24" ht="18" x14ac:dyDescent="0.6">
      <c r="U4442"/>
      <c r="V4442"/>
      <c r="W4442"/>
      <c r="X4442"/>
    </row>
    <row r="4443" spans="21:24" ht="18" x14ac:dyDescent="0.6">
      <c r="U4443"/>
      <c r="V4443"/>
      <c r="W4443"/>
      <c r="X4443"/>
    </row>
    <row r="4444" spans="21:24" ht="18" x14ac:dyDescent="0.6">
      <c r="U4444"/>
      <c r="V4444"/>
      <c r="W4444"/>
      <c r="X4444"/>
    </row>
    <row r="4445" spans="21:24" ht="18" x14ac:dyDescent="0.6">
      <c r="U4445"/>
      <c r="V4445"/>
      <c r="W4445"/>
      <c r="X4445"/>
    </row>
    <row r="4446" spans="21:24" ht="18" x14ac:dyDescent="0.6">
      <c r="U4446"/>
      <c r="V4446"/>
      <c r="W4446"/>
      <c r="X4446"/>
    </row>
    <row r="4447" spans="21:24" ht="18" x14ac:dyDescent="0.6">
      <c r="U4447"/>
      <c r="V4447"/>
      <c r="W4447"/>
      <c r="X4447"/>
    </row>
    <row r="4448" spans="21:24" ht="18" x14ac:dyDescent="0.6">
      <c r="U4448"/>
      <c r="V4448"/>
      <c r="W4448"/>
      <c r="X4448"/>
    </row>
    <row r="4449" spans="21:24" ht="18" x14ac:dyDescent="0.6">
      <c r="U4449"/>
      <c r="V4449"/>
      <c r="W4449"/>
      <c r="X4449"/>
    </row>
    <row r="4450" spans="21:24" ht="18" x14ac:dyDescent="0.6">
      <c r="U4450"/>
      <c r="V4450"/>
      <c r="W4450"/>
      <c r="X4450"/>
    </row>
    <row r="4451" spans="21:24" ht="18" x14ac:dyDescent="0.6">
      <c r="U4451"/>
      <c r="V4451"/>
      <c r="W4451"/>
      <c r="X4451"/>
    </row>
    <row r="4452" spans="21:24" ht="18" x14ac:dyDescent="0.6">
      <c r="U4452"/>
      <c r="V4452"/>
      <c r="W4452"/>
      <c r="X4452"/>
    </row>
    <row r="4453" spans="21:24" ht="18" x14ac:dyDescent="0.6">
      <c r="U4453"/>
      <c r="V4453"/>
      <c r="W4453"/>
      <c r="X4453"/>
    </row>
    <row r="4454" spans="21:24" ht="18" x14ac:dyDescent="0.6">
      <c r="U4454"/>
      <c r="V4454"/>
      <c r="W4454"/>
      <c r="X4454"/>
    </row>
    <row r="4455" spans="21:24" ht="18" x14ac:dyDescent="0.6">
      <c r="U4455"/>
      <c r="V4455"/>
      <c r="W4455"/>
      <c r="X4455"/>
    </row>
    <row r="4456" spans="21:24" ht="18" x14ac:dyDescent="0.6">
      <c r="U4456"/>
      <c r="V4456"/>
      <c r="W4456"/>
      <c r="X4456"/>
    </row>
    <row r="4457" spans="21:24" ht="18" x14ac:dyDescent="0.6">
      <c r="U4457"/>
      <c r="V4457"/>
      <c r="W4457"/>
      <c r="X4457"/>
    </row>
    <row r="4458" spans="21:24" ht="18" x14ac:dyDescent="0.6">
      <c r="U4458"/>
      <c r="V4458"/>
      <c r="W4458"/>
      <c r="X4458"/>
    </row>
    <row r="4459" spans="21:24" ht="18" x14ac:dyDescent="0.6">
      <c r="U4459"/>
      <c r="V4459"/>
      <c r="W4459"/>
      <c r="X4459"/>
    </row>
    <row r="4460" spans="21:24" ht="18" x14ac:dyDescent="0.6">
      <c r="U4460"/>
      <c r="V4460"/>
      <c r="W4460"/>
      <c r="X4460"/>
    </row>
    <row r="4461" spans="21:24" ht="18" x14ac:dyDescent="0.6">
      <c r="U4461"/>
      <c r="V4461"/>
      <c r="W4461"/>
      <c r="X4461"/>
    </row>
    <row r="4462" spans="21:24" ht="18" x14ac:dyDescent="0.6">
      <c r="U4462"/>
      <c r="V4462"/>
      <c r="W4462"/>
      <c r="X4462"/>
    </row>
    <row r="4463" spans="21:24" ht="18" x14ac:dyDescent="0.6">
      <c r="U4463"/>
      <c r="V4463"/>
      <c r="W4463"/>
      <c r="X4463"/>
    </row>
    <row r="4464" spans="21:24" ht="18" x14ac:dyDescent="0.6">
      <c r="U4464"/>
      <c r="V4464"/>
      <c r="W4464"/>
      <c r="X4464"/>
    </row>
    <row r="4465" spans="21:24" ht="18" x14ac:dyDescent="0.6">
      <c r="U4465"/>
      <c r="V4465"/>
      <c r="W4465"/>
      <c r="X4465"/>
    </row>
    <row r="4466" spans="21:24" ht="18" x14ac:dyDescent="0.6">
      <c r="U4466"/>
      <c r="V4466"/>
      <c r="W4466"/>
      <c r="X4466"/>
    </row>
    <row r="4467" spans="21:24" ht="18" x14ac:dyDescent="0.6">
      <c r="U4467"/>
      <c r="V4467"/>
      <c r="W4467"/>
      <c r="X4467"/>
    </row>
    <row r="4468" spans="21:24" ht="18" x14ac:dyDescent="0.6">
      <c r="U4468"/>
      <c r="V4468"/>
      <c r="W4468"/>
      <c r="X4468"/>
    </row>
    <row r="4469" spans="21:24" ht="18" x14ac:dyDescent="0.6">
      <c r="U4469"/>
      <c r="V4469"/>
      <c r="W4469"/>
      <c r="X4469"/>
    </row>
    <row r="4470" spans="21:24" ht="18" x14ac:dyDescent="0.6">
      <c r="U4470"/>
      <c r="V4470"/>
      <c r="W4470"/>
      <c r="X4470"/>
    </row>
    <row r="4471" spans="21:24" ht="18" x14ac:dyDescent="0.6">
      <c r="U4471"/>
      <c r="V4471"/>
      <c r="W4471"/>
      <c r="X4471"/>
    </row>
    <row r="4472" spans="21:24" ht="18" x14ac:dyDescent="0.6">
      <c r="U4472"/>
      <c r="V4472"/>
      <c r="W4472"/>
      <c r="X4472"/>
    </row>
    <row r="4473" spans="21:24" ht="18" x14ac:dyDescent="0.6">
      <c r="U4473"/>
      <c r="V4473"/>
      <c r="W4473"/>
      <c r="X4473"/>
    </row>
    <row r="4474" spans="21:24" ht="18" x14ac:dyDescent="0.6">
      <c r="U4474"/>
      <c r="V4474"/>
      <c r="W4474"/>
      <c r="X4474"/>
    </row>
    <row r="4475" spans="21:24" ht="18" x14ac:dyDescent="0.6">
      <c r="U4475"/>
      <c r="V4475"/>
      <c r="W4475"/>
      <c r="X4475"/>
    </row>
    <row r="4476" spans="21:24" ht="18" x14ac:dyDescent="0.6">
      <c r="U4476"/>
      <c r="V4476"/>
      <c r="W4476"/>
      <c r="X4476"/>
    </row>
    <row r="4477" spans="21:24" ht="18" x14ac:dyDescent="0.6">
      <c r="U4477"/>
      <c r="V4477"/>
      <c r="W4477"/>
      <c r="X4477"/>
    </row>
    <row r="4478" spans="21:24" ht="18" x14ac:dyDescent="0.6">
      <c r="U4478"/>
      <c r="V4478"/>
      <c r="W4478"/>
      <c r="X4478"/>
    </row>
    <row r="4479" spans="21:24" ht="18" x14ac:dyDescent="0.6">
      <c r="U4479"/>
      <c r="V4479"/>
      <c r="W4479"/>
      <c r="X4479"/>
    </row>
    <row r="4480" spans="21:24" ht="18" x14ac:dyDescent="0.6">
      <c r="U4480"/>
      <c r="V4480"/>
      <c r="W4480"/>
      <c r="X4480"/>
    </row>
    <row r="4481" spans="21:24" ht="18" x14ac:dyDescent="0.6">
      <c r="U4481"/>
      <c r="V4481"/>
      <c r="W4481"/>
      <c r="X4481"/>
    </row>
    <row r="4482" spans="21:24" ht="18" x14ac:dyDescent="0.6">
      <c r="U4482"/>
      <c r="V4482"/>
      <c r="W4482"/>
      <c r="X4482"/>
    </row>
    <row r="4483" spans="21:24" ht="18" x14ac:dyDescent="0.6">
      <c r="U4483"/>
      <c r="V4483"/>
      <c r="W4483"/>
      <c r="X4483"/>
    </row>
    <row r="4484" spans="21:24" ht="18" x14ac:dyDescent="0.6">
      <c r="U4484"/>
      <c r="V4484"/>
      <c r="W4484"/>
      <c r="X4484"/>
    </row>
    <row r="4485" spans="21:24" ht="18" x14ac:dyDescent="0.6">
      <c r="U4485"/>
      <c r="V4485"/>
      <c r="W4485"/>
      <c r="X4485"/>
    </row>
    <row r="4486" spans="21:24" ht="18" x14ac:dyDescent="0.6">
      <c r="U4486"/>
      <c r="V4486"/>
      <c r="W4486"/>
      <c r="X4486"/>
    </row>
    <row r="4487" spans="21:24" ht="18" x14ac:dyDescent="0.6">
      <c r="U4487"/>
      <c r="V4487"/>
      <c r="W4487"/>
      <c r="X4487"/>
    </row>
    <row r="4488" spans="21:24" ht="18" x14ac:dyDescent="0.6">
      <c r="U4488"/>
      <c r="V4488"/>
      <c r="W4488"/>
      <c r="X4488"/>
    </row>
    <row r="4489" spans="21:24" ht="18" x14ac:dyDescent="0.6">
      <c r="U4489"/>
      <c r="V4489"/>
      <c r="W4489"/>
      <c r="X4489"/>
    </row>
    <row r="4490" spans="21:24" ht="18" x14ac:dyDescent="0.6">
      <c r="U4490"/>
      <c r="V4490"/>
      <c r="W4490"/>
      <c r="X4490"/>
    </row>
    <row r="4491" spans="21:24" ht="18" x14ac:dyDescent="0.6">
      <c r="U4491"/>
      <c r="V4491"/>
      <c r="W4491"/>
      <c r="X4491"/>
    </row>
    <row r="4492" spans="21:24" ht="18" x14ac:dyDescent="0.6">
      <c r="U4492"/>
      <c r="V4492"/>
      <c r="W4492"/>
      <c r="X4492"/>
    </row>
    <row r="4493" spans="21:24" ht="18" x14ac:dyDescent="0.6">
      <c r="U4493"/>
      <c r="V4493"/>
      <c r="W4493"/>
      <c r="X4493"/>
    </row>
    <row r="4494" spans="21:24" ht="18" x14ac:dyDescent="0.6">
      <c r="U4494"/>
      <c r="V4494"/>
      <c r="W4494"/>
      <c r="X4494"/>
    </row>
    <row r="4495" spans="21:24" ht="18" x14ac:dyDescent="0.6">
      <c r="U4495"/>
      <c r="V4495"/>
      <c r="W4495"/>
      <c r="X4495"/>
    </row>
    <row r="4496" spans="21:24" ht="18" x14ac:dyDescent="0.6">
      <c r="U4496"/>
      <c r="V4496"/>
      <c r="W4496"/>
      <c r="X4496"/>
    </row>
    <row r="4497" spans="21:24" ht="18" x14ac:dyDescent="0.6">
      <c r="U4497"/>
      <c r="V4497"/>
      <c r="W4497"/>
      <c r="X4497"/>
    </row>
    <row r="4498" spans="21:24" ht="18" x14ac:dyDescent="0.6">
      <c r="U4498"/>
      <c r="V4498"/>
      <c r="W4498"/>
      <c r="X4498"/>
    </row>
    <row r="4499" spans="21:24" ht="18" x14ac:dyDescent="0.6">
      <c r="U4499"/>
      <c r="V4499"/>
      <c r="W4499"/>
      <c r="X4499"/>
    </row>
    <row r="4500" spans="21:24" ht="18" x14ac:dyDescent="0.6">
      <c r="U4500"/>
      <c r="V4500"/>
      <c r="W4500"/>
      <c r="X4500"/>
    </row>
    <row r="4501" spans="21:24" ht="18" x14ac:dyDescent="0.6">
      <c r="U4501"/>
      <c r="V4501"/>
      <c r="W4501"/>
      <c r="X4501"/>
    </row>
    <row r="4502" spans="21:24" ht="18" x14ac:dyDescent="0.6">
      <c r="U4502"/>
      <c r="V4502"/>
      <c r="W4502"/>
      <c r="X4502"/>
    </row>
    <row r="4503" spans="21:24" ht="18" x14ac:dyDescent="0.6">
      <c r="U4503"/>
      <c r="V4503"/>
      <c r="W4503"/>
      <c r="X4503"/>
    </row>
    <row r="4504" spans="21:24" ht="18" x14ac:dyDescent="0.6">
      <c r="U4504"/>
      <c r="V4504"/>
      <c r="W4504"/>
      <c r="X4504"/>
    </row>
    <row r="4505" spans="21:24" ht="18" x14ac:dyDescent="0.6">
      <c r="U4505"/>
      <c r="V4505"/>
      <c r="W4505"/>
      <c r="X4505"/>
    </row>
    <row r="4506" spans="21:24" ht="18" x14ac:dyDescent="0.6">
      <c r="U4506"/>
      <c r="V4506"/>
      <c r="W4506"/>
      <c r="X4506"/>
    </row>
    <row r="4507" spans="21:24" ht="18" x14ac:dyDescent="0.6">
      <c r="U4507"/>
      <c r="V4507"/>
      <c r="W4507"/>
      <c r="X4507"/>
    </row>
    <row r="4508" spans="21:24" ht="18" x14ac:dyDescent="0.6">
      <c r="U4508"/>
      <c r="V4508"/>
      <c r="W4508"/>
      <c r="X4508"/>
    </row>
    <row r="4509" spans="21:24" ht="18" x14ac:dyDescent="0.6">
      <c r="U4509"/>
      <c r="V4509"/>
      <c r="W4509"/>
      <c r="X4509"/>
    </row>
    <row r="4510" spans="21:24" ht="18" x14ac:dyDescent="0.6">
      <c r="U4510"/>
      <c r="V4510"/>
      <c r="W4510"/>
      <c r="X4510"/>
    </row>
    <row r="4511" spans="21:24" ht="18" x14ac:dyDescent="0.6">
      <c r="U4511"/>
      <c r="V4511"/>
      <c r="W4511"/>
      <c r="X4511"/>
    </row>
    <row r="4512" spans="21:24" ht="18" x14ac:dyDescent="0.6">
      <c r="U4512"/>
      <c r="V4512"/>
      <c r="W4512"/>
      <c r="X4512"/>
    </row>
    <row r="4513" spans="21:24" ht="18" x14ac:dyDescent="0.6">
      <c r="U4513"/>
      <c r="V4513"/>
      <c r="W4513"/>
      <c r="X4513"/>
    </row>
    <row r="4514" spans="21:24" ht="18" x14ac:dyDescent="0.6">
      <c r="U4514"/>
      <c r="V4514"/>
      <c r="W4514"/>
      <c r="X4514"/>
    </row>
    <row r="4515" spans="21:24" ht="18" x14ac:dyDescent="0.6">
      <c r="U4515"/>
      <c r="V4515"/>
      <c r="W4515"/>
      <c r="X4515"/>
    </row>
    <row r="4516" spans="21:24" ht="18" x14ac:dyDescent="0.6">
      <c r="U4516"/>
      <c r="V4516"/>
      <c r="W4516"/>
      <c r="X4516"/>
    </row>
    <row r="4517" spans="21:24" ht="18" x14ac:dyDescent="0.6">
      <c r="U4517"/>
      <c r="V4517"/>
      <c r="W4517"/>
      <c r="X4517"/>
    </row>
    <row r="4518" spans="21:24" ht="18" x14ac:dyDescent="0.6">
      <c r="U4518"/>
      <c r="V4518"/>
      <c r="W4518"/>
      <c r="X4518"/>
    </row>
    <row r="4519" spans="21:24" ht="18" x14ac:dyDescent="0.6">
      <c r="U4519"/>
      <c r="V4519"/>
      <c r="W4519"/>
      <c r="X4519"/>
    </row>
    <row r="4520" spans="21:24" ht="18" x14ac:dyDescent="0.6">
      <c r="U4520"/>
      <c r="V4520"/>
      <c r="W4520"/>
      <c r="X4520"/>
    </row>
    <row r="4521" spans="21:24" ht="18" x14ac:dyDescent="0.6">
      <c r="U4521"/>
      <c r="V4521"/>
      <c r="W4521"/>
      <c r="X4521"/>
    </row>
    <row r="4522" spans="21:24" ht="18" x14ac:dyDescent="0.6">
      <c r="U4522"/>
      <c r="V4522"/>
      <c r="W4522"/>
      <c r="X4522"/>
    </row>
    <row r="4523" spans="21:24" ht="18" x14ac:dyDescent="0.6">
      <c r="U4523"/>
      <c r="V4523"/>
      <c r="W4523"/>
      <c r="X4523"/>
    </row>
    <row r="4524" spans="21:24" ht="18" x14ac:dyDescent="0.6">
      <c r="U4524"/>
      <c r="V4524"/>
      <c r="W4524"/>
      <c r="X4524"/>
    </row>
    <row r="4525" spans="21:24" ht="18" x14ac:dyDescent="0.6">
      <c r="U4525"/>
      <c r="V4525"/>
      <c r="W4525"/>
      <c r="X4525"/>
    </row>
    <row r="4526" spans="21:24" ht="18" x14ac:dyDescent="0.6">
      <c r="U4526"/>
      <c r="V4526"/>
      <c r="W4526"/>
      <c r="X4526"/>
    </row>
    <row r="4527" spans="21:24" ht="18" x14ac:dyDescent="0.6">
      <c r="U4527"/>
      <c r="V4527"/>
      <c r="W4527"/>
      <c r="X4527"/>
    </row>
    <row r="4528" spans="21:24" ht="18" x14ac:dyDescent="0.6">
      <c r="U4528"/>
      <c r="V4528"/>
      <c r="W4528"/>
      <c r="X4528"/>
    </row>
    <row r="4529" spans="21:24" ht="18" x14ac:dyDescent="0.6">
      <c r="U4529"/>
      <c r="V4529"/>
      <c r="W4529"/>
      <c r="X4529"/>
    </row>
    <row r="4530" spans="21:24" ht="18" x14ac:dyDescent="0.6">
      <c r="U4530"/>
      <c r="V4530"/>
      <c r="W4530"/>
      <c r="X4530"/>
    </row>
    <row r="4531" spans="21:24" ht="18" x14ac:dyDescent="0.6">
      <c r="U4531"/>
      <c r="V4531"/>
      <c r="W4531"/>
      <c r="X4531"/>
    </row>
    <row r="4532" spans="21:24" ht="18" x14ac:dyDescent="0.6">
      <c r="U4532"/>
      <c r="V4532"/>
      <c r="W4532"/>
      <c r="X4532"/>
    </row>
    <row r="4533" spans="21:24" ht="18" x14ac:dyDescent="0.6">
      <c r="U4533"/>
      <c r="V4533"/>
      <c r="W4533"/>
      <c r="X4533"/>
    </row>
    <row r="4534" spans="21:24" ht="18" x14ac:dyDescent="0.6">
      <c r="U4534"/>
      <c r="V4534"/>
      <c r="W4534"/>
      <c r="X4534"/>
    </row>
    <row r="4535" spans="21:24" ht="18" x14ac:dyDescent="0.6">
      <c r="U4535"/>
      <c r="V4535"/>
      <c r="W4535"/>
      <c r="X4535"/>
    </row>
    <row r="4536" spans="21:24" ht="18" x14ac:dyDescent="0.6">
      <c r="U4536"/>
      <c r="V4536"/>
      <c r="W4536"/>
      <c r="X4536"/>
    </row>
    <row r="4537" spans="21:24" ht="18" x14ac:dyDescent="0.6">
      <c r="U4537"/>
      <c r="V4537"/>
      <c r="W4537"/>
      <c r="X4537"/>
    </row>
    <row r="4538" spans="21:24" ht="18" x14ac:dyDescent="0.6">
      <c r="U4538"/>
      <c r="V4538"/>
      <c r="W4538"/>
      <c r="X4538"/>
    </row>
    <row r="4539" spans="21:24" ht="18" x14ac:dyDescent="0.6">
      <c r="U4539"/>
      <c r="V4539"/>
      <c r="W4539"/>
      <c r="X4539"/>
    </row>
    <row r="4540" spans="21:24" ht="18" x14ac:dyDescent="0.6">
      <c r="U4540"/>
      <c r="V4540"/>
      <c r="W4540"/>
      <c r="X4540"/>
    </row>
    <row r="4541" spans="21:24" ht="18" x14ac:dyDescent="0.6">
      <c r="U4541"/>
      <c r="V4541"/>
      <c r="W4541"/>
      <c r="X4541"/>
    </row>
    <row r="4542" spans="21:24" ht="18" x14ac:dyDescent="0.6">
      <c r="U4542"/>
      <c r="V4542"/>
      <c r="W4542"/>
      <c r="X4542"/>
    </row>
    <row r="4543" spans="21:24" ht="18" x14ac:dyDescent="0.6">
      <c r="U4543"/>
      <c r="V4543"/>
      <c r="W4543"/>
      <c r="X4543"/>
    </row>
    <row r="4544" spans="21:24" ht="18" x14ac:dyDescent="0.6">
      <c r="U4544"/>
      <c r="V4544"/>
      <c r="W4544"/>
      <c r="X4544"/>
    </row>
    <row r="4545" spans="21:24" ht="18" x14ac:dyDescent="0.6">
      <c r="U4545"/>
      <c r="V4545"/>
      <c r="W4545"/>
      <c r="X4545"/>
    </row>
    <row r="4546" spans="21:24" ht="18" x14ac:dyDescent="0.6">
      <c r="U4546"/>
      <c r="V4546"/>
      <c r="W4546"/>
      <c r="X4546"/>
    </row>
    <row r="4547" spans="21:24" ht="18" x14ac:dyDescent="0.6">
      <c r="U4547"/>
      <c r="V4547"/>
      <c r="W4547"/>
      <c r="X4547"/>
    </row>
    <row r="4548" spans="21:24" ht="18" x14ac:dyDescent="0.6">
      <c r="U4548"/>
      <c r="V4548"/>
      <c r="W4548"/>
      <c r="X4548"/>
    </row>
    <row r="4549" spans="21:24" ht="18" x14ac:dyDescent="0.6">
      <c r="U4549"/>
      <c r="V4549"/>
      <c r="W4549"/>
      <c r="X4549"/>
    </row>
    <row r="4550" spans="21:24" ht="18" x14ac:dyDescent="0.6">
      <c r="U4550"/>
      <c r="V4550"/>
      <c r="W4550"/>
      <c r="X4550"/>
    </row>
    <row r="4551" spans="21:24" ht="18" x14ac:dyDescent="0.6">
      <c r="U4551"/>
      <c r="V4551"/>
      <c r="W4551"/>
      <c r="X4551"/>
    </row>
    <row r="4552" spans="21:24" ht="18" x14ac:dyDescent="0.6">
      <c r="U4552"/>
      <c r="V4552"/>
      <c r="W4552"/>
      <c r="X4552"/>
    </row>
    <row r="4553" spans="21:24" ht="18" x14ac:dyDescent="0.6">
      <c r="U4553"/>
      <c r="V4553"/>
      <c r="W4553"/>
      <c r="X4553"/>
    </row>
    <row r="4554" spans="21:24" ht="18" x14ac:dyDescent="0.6">
      <c r="U4554"/>
      <c r="V4554"/>
      <c r="W4554"/>
      <c r="X4554"/>
    </row>
    <row r="4555" spans="21:24" ht="18" x14ac:dyDescent="0.6">
      <c r="U4555"/>
      <c r="V4555"/>
      <c r="W4555"/>
      <c r="X4555"/>
    </row>
    <row r="4556" spans="21:24" ht="18" x14ac:dyDescent="0.6">
      <c r="U4556"/>
      <c r="V4556"/>
      <c r="W4556"/>
      <c r="X4556"/>
    </row>
    <row r="4557" spans="21:24" ht="18" x14ac:dyDescent="0.6">
      <c r="U4557"/>
      <c r="V4557"/>
      <c r="W4557"/>
      <c r="X4557"/>
    </row>
    <row r="4558" spans="21:24" ht="18" x14ac:dyDescent="0.6">
      <c r="U4558"/>
      <c r="V4558"/>
      <c r="W4558"/>
      <c r="X4558"/>
    </row>
    <row r="4559" spans="21:24" ht="18" x14ac:dyDescent="0.6">
      <c r="U4559"/>
      <c r="V4559"/>
      <c r="W4559"/>
      <c r="X4559"/>
    </row>
    <row r="4560" spans="21:24" ht="18" x14ac:dyDescent="0.6">
      <c r="U4560"/>
      <c r="V4560"/>
      <c r="W4560"/>
      <c r="X4560"/>
    </row>
    <row r="4561" spans="21:24" ht="18" x14ac:dyDescent="0.6">
      <c r="U4561"/>
      <c r="V4561"/>
      <c r="W4561"/>
      <c r="X4561"/>
    </row>
    <row r="4562" spans="21:24" ht="18" x14ac:dyDescent="0.6">
      <c r="U4562"/>
      <c r="V4562"/>
      <c r="W4562"/>
      <c r="X4562"/>
    </row>
    <row r="4563" spans="21:24" ht="18" x14ac:dyDescent="0.6">
      <c r="U4563"/>
      <c r="V4563"/>
      <c r="W4563"/>
      <c r="X4563"/>
    </row>
    <row r="4564" spans="21:24" ht="18" x14ac:dyDescent="0.6">
      <c r="U4564"/>
      <c r="V4564"/>
      <c r="W4564"/>
      <c r="X4564"/>
    </row>
    <row r="4565" spans="21:24" ht="18" x14ac:dyDescent="0.6">
      <c r="U4565"/>
      <c r="V4565"/>
      <c r="W4565"/>
      <c r="X4565"/>
    </row>
    <row r="4566" spans="21:24" ht="18" x14ac:dyDescent="0.6">
      <c r="U4566"/>
      <c r="V4566"/>
      <c r="W4566"/>
      <c r="X4566"/>
    </row>
    <row r="4567" spans="21:24" ht="18" x14ac:dyDescent="0.6">
      <c r="U4567"/>
      <c r="V4567"/>
      <c r="W4567"/>
      <c r="X4567"/>
    </row>
    <row r="4568" spans="21:24" ht="18" x14ac:dyDescent="0.6">
      <c r="U4568"/>
      <c r="V4568"/>
      <c r="W4568"/>
      <c r="X4568"/>
    </row>
    <row r="4569" spans="21:24" ht="18" x14ac:dyDescent="0.6">
      <c r="U4569"/>
      <c r="V4569"/>
      <c r="W4569"/>
      <c r="X4569"/>
    </row>
    <row r="4570" spans="21:24" ht="18" x14ac:dyDescent="0.6">
      <c r="U4570"/>
      <c r="V4570"/>
      <c r="W4570"/>
      <c r="X4570"/>
    </row>
    <row r="4571" spans="21:24" ht="18" x14ac:dyDescent="0.6">
      <c r="U4571"/>
      <c r="V4571"/>
      <c r="W4571"/>
      <c r="X4571"/>
    </row>
    <row r="4572" spans="21:24" ht="18" x14ac:dyDescent="0.6">
      <c r="U4572"/>
      <c r="V4572"/>
      <c r="W4572"/>
      <c r="X4572"/>
    </row>
    <row r="4573" spans="21:24" ht="18" x14ac:dyDescent="0.6">
      <c r="U4573"/>
      <c r="V4573"/>
      <c r="W4573"/>
      <c r="X4573"/>
    </row>
    <row r="4574" spans="21:24" ht="18" x14ac:dyDescent="0.6">
      <c r="U4574"/>
      <c r="V4574"/>
      <c r="W4574"/>
      <c r="X4574"/>
    </row>
    <row r="4575" spans="21:24" ht="18" x14ac:dyDescent="0.6">
      <c r="U4575"/>
      <c r="V4575"/>
      <c r="W4575"/>
      <c r="X4575"/>
    </row>
    <row r="4576" spans="21:24" ht="18" x14ac:dyDescent="0.6">
      <c r="U4576"/>
      <c r="V4576"/>
      <c r="W4576"/>
      <c r="X4576"/>
    </row>
    <row r="4577" spans="21:24" ht="18" x14ac:dyDescent="0.6">
      <c r="U4577"/>
      <c r="V4577"/>
      <c r="W4577"/>
      <c r="X4577"/>
    </row>
    <row r="4578" spans="21:24" ht="18" x14ac:dyDescent="0.6">
      <c r="U4578"/>
      <c r="V4578"/>
      <c r="W4578"/>
      <c r="X4578"/>
    </row>
    <row r="4579" spans="21:24" ht="18" x14ac:dyDescent="0.6">
      <c r="U4579"/>
      <c r="V4579"/>
      <c r="W4579"/>
      <c r="X4579"/>
    </row>
    <row r="4580" spans="21:24" ht="18" x14ac:dyDescent="0.6">
      <c r="U4580"/>
      <c r="V4580"/>
      <c r="W4580"/>
      <c r="X4580"/>
    </row>
    <row r="4581" spans="21:24" ht="18" x14ac:dyDescent="0.6">
      <c r="U4581"/>
      <c r="V4581"/>
      <c r="W4581"/>
      <c r="X4581"/>
    </row>
    <row r="4582" spans="21:24" ht="18" x14ac:dyDescent="0.6">
      <c r="U4582"/>
      <c r="V4582"/>
      <c r="W4582"/>
      <c r="X4582"/>
    </row>
    <row r="4583" spans="21:24" ht="18" x14ac:dyDescent="0.6">
      <c r="U4583"/>
      <c r="V4583"/>
      <c r="W4583"/>
      <c r="X4583"/>
    </row>
    <row r="4584" spans="21:24" ht="18" x14ac:dyDescent="0.6">
      <c r="U4584"/>
      <c r="V4584"/>
      <c r="W4584"/>
      <c r="X4584"/>
    </row>
    <row r="4585" spans="21:24" ht="18" x14ac:dyDescent="0.6">
      <c r="U4585"/>
      <c r="V4585"/>
      <c r="W4585"/>
      <c r="X4585"/>
    </row>
    <row r="4586" spans="21:24" ht="18" x14ac:dyDescent="0.6">
      <c r="U4586"/>
      <c r="V4586"/>
      <c r="W4586"/>
      <c r="X4586"/>
    </row>
    <row r="4587" spans="21:24" ht="18" x14ac:dyDescent="0.6">
      <c r="U4587"/>
      <c r="V4587"/>
      <c r="W4587"/>
      <c r="X4587"/>
    </row>
    <row r="4588" spans="21:24" ht="18" x14ac:dyDescent="0.6">
      <c r="U4588"/>
      <c r="V4588"/>
      <c r="W4588"/>
      <c r="X4588"/>
    </row>
    <row r="4589" spans="21:24" ht="18" x14ac:dyDescent="0.6">
      <c r="U4589"/>
      <c r="V4589"/>
      <c r="W4589"/>
      <c r="X4589"/>
    </row>
    <row r="4590" spans="21:24" ht="18" x14ac:dyDescent="0.6">
      <c r="U4590"/>
      <c r="V4590"/>
      <c r="W4590"/>
      <c r="X4590"/>
    </row>
    <row r="4591" spans="21:24" ht="18" x14ac:dyDescent="0.6">
      <c r="U4591"/>
      <c r="V4591"/>
      <c r="W4591"/>
      <c r="X4591"/>
    </row>
    <row r="4592" spans="21:24" ht="18" x14ac:dyDescent="0.6">
      <c r="U4592"/>
      <c r="V4592"/>
      <c r="W4592"/>
      <c r="X4592"/>
    </row>
    <row r="4593" spans="21:24" ht="18" x14ac:dyDescent="0.6">
      <c r="U4593"/>
      <c r="V4593"/>
      <c r="W4593"/>
      <c r="X4593"/>
    </row>
    <row r="4594" spans="21:24" ht="18" x14ac:dyDescent="0.6">
      <c r="U4594"/>
      <c r="V4594"/>
      <c r="W4594"/>
      <c r="X4594"/>
    </row>
    <row r="4595" spans="21:24" ht="18" x14ac:dyDescent="0.6">
      <c r="U4595"/>
      <c r="V4595"/>
      <c r="W4595"/>
      <c r="X4595"/>
    </row>
    <row r="4596" spans="21:24" ht="18" x14ac:dyDescent="0.6">
      <c r="U4596"/>
      <c r="V4596"/>
      <c r="W4596"/>
      <c r="X4596"/>
    </row>
    <row r="4597" spans="21:24" ht="18" x14ac:dyDescent="0.6">
      <c r="U4597"/>
      <c r="V4597"/>
      <c r="W4597"/>
      <c r="X4597"/>
    </row>
    <row r="4598" spans="21:24" ht="18" x14ac:dyDescent="0.6">
      <c r="U4598"/>
      <c r="V4598"/>
      <c r="W4598"/>
      <c r="X4598"/>
    </row>
    <row r="4599" spans="21:24" ht="18" x14ac:dyDescent="0.6">
      <c r="U4599"/>
      <c r="V4599"/>
      <c r="W4599"/>
      <c r="X4599"/>
    </row>
    <row r="4600" spans="21:24" ht="18" x14ac:dyDescent="0.6">
      <c r="U4600"/>
      <c r="V4600"/>
      <c r="W4600"/>
      <c r="X4600"/>
    </row>
    <row r="4601" spans="21:24" ht="18" x14ac:dyDescent="0.6">
      <c r="U4601"/>
      <c r="V4601"/>
      <c r="W4601"/>
      <c r="X4601"/>
    </row>
    <row r="4602" spans="21:24" ht="18" x14ac:dyDescent="0.6">
      <c r="U4602"/>
      <c r="V4602"/>
      <c r="W4602"/>
      <c r="X4602"/>
    </row>
    <row r="4603" spans="21:24" ht="18" x14ac:dyDescent="0.6">
      <c r="U4603"/>
      <c r="V4603"/>
      <c r="W4603"/>
      <c r="X4603"/>
    </row>
    <row r="4604" spans="21:24" ht="18" x14ac:dyDescent="0.6">
      <c r="U4604"/>
      <c r="V4604"/>
      <c r="W4604"/>
      <c r="X4604"/>
    </row>
    <row r="4605" spans="21:24" ht="18" x14ac:dyDescent="0.6">
      <c r="U4605"/>
      <c r="V4605"/>
      <c r="W4605"/>
      <c r="X4605"/>
    </row>
    <row r="4606" spans="21:24" ht="18" x14ac:dyDescent="0.6">
      <c r="U4606"/>
      <c r="V4606"/>
      <c r="W4606"/>
      <c r="X4606"/>
    </row>
    <row r="4607" spans="21:24" ht="18" x14ac:dyDescent="0.6">
      <c r="U4607"/>
      <c r="V4607"/>
      <c r="W4607"/>
      <c r="X4607"/>
    </row>
    <row r="4608" spans="21:24" ht="18" x14ac:dyDescent="0.6">
      <c r="U4608"/>
      <c r="V4608"/>
      <c r="W4608"/>
      <c r="X4608"/>
    </row>
    <row r="4609" spans="21:24" ht="18" x14ac:dyDescent="0.6">
      <c r="U4609"/>
      <c r="V4609"/>
      <c r="W4609"/>
      <c r="X4609"/>
    </row>
    <row r="4610" spans="21:24" ht="18" x14ac:dyDescent="0.6">
      <c r="U4610"/>
      <c r="V4610"/>
      <c r="W4610"/>
      <c r="X4610"/>
    </row>
    <row r="4611" spans="21:24" ht="18" x14ac:dyDescent="0.6">
      <c r="U4611"/>
      <c r="V4611"/>
      <c r="W4611"/>
      <c r="X4611"/>
    </row>
    <row r="4612" spans="21:24" ht="18" x14ac:dyDescent="0.6">
      <c r="U4612"/>
      <c r="V4612"/>
      <c r="W4612"/>
      <c r="X4612"/>
    </row>
    <row r="4613" spans="21:24" ht="18" x14ac:dyDescent="0.6">
      <c r="U4613"/>
      <c r="V4613"/>
      <c r="W4613"/>
      <c r="X4613"/>
    </row>
    <row r="4614" spans="21:24" ht="18" x14ac:dyDescent="0.6">
      <c r="U4614"/>
      <c r="V4614"/>
      <c r="W4614"/>
      <c r="X4614"/>
    </row>
    <row r="4615" spans="21:24" ht="18" x14ac:dyDescent="0.6">
      <c r="U4615"/>
      <c r="V4615"/>
      <c r="W4615"/>
      <c r="X4615"/>
    </row>
    <row r="4616" spans="21:24" ht="18" x14ac:dyDescent="0.6">
      <c r="U4616"/>
      <c r="V4616"/>
      <c r="W4616"/>
      <c r="X4616"/>
    </row>
    <row r="4617" spans="21:24" ht="18" x14ac:dyDescent="0.6">
      <c r="U4617"/>
      <c r="V4617"/>
      <c r="W4617"/>
      <c r="X4617"/>
    </row>
    <row r="4618" spans="21:24" ht="18" x14ac:dyDescent="0.6">
      <c r="U4618"/>
      <c r="V4618"/>
      <c r="W4618"/>
      <c r="X4618"/>
    </row>
    <row r="4619" spans="21:24" ht="18" x14ac:dyDescent="0.6">
      <c r="U4619"/>
      <c r="V4619"/>
      <c r="W4619"/>
      <c r="X4619"/>
    </row>
    <row r="4620" spans="21:24" ht="18" x14ac:dyDescent="0.6">
      <c r="U4620"/>
      <c r="V4620"/>
      <c r="W4620"/>
      <c r="X4620"/>
    </row>
    <row r="4621" spans="21:24" ht="18" x14ac:dyDescent="0.6">
      <c r="U4621"/>
      <c r="V4621"/>
      <c r="W4621"/>
      <c r="X4621"/>
    </row>
    <row r="4622" spans="21:24" ht="18" x14ac:dyDescent="0.6">
      <c r="U4622"/>
      <c r="V4622"/>
      <c r="W4622"/>
      <c r="X4622"/>
    </row>
    <row r="4623" spans="21:24" ht="18" x14ac:dyDescent="0.6">
      <c r="U4623"/>
      <c r="V4623"/>
      <c r="W4623"/>
      <c r="X4623"/>
    </row>
    <row r="4624" spans="21:24" ht="18" x14ac:dyDescent="0.6">
      <c r="U4624"/>
      <c r="V4624"/>
      <c r="W4624"/>
      <c r="X4624"/>
    </row>
    <row r="4625" spans="21:24" ht="18" x14ac:dyDescent="0.6">
      <c r="U4625"/>
      <c r="V4625"/>
      <c r="W4625"/>
      <c r="X4625"/>
    </row>
    <row r="4626" spans="21:24" ht="18" x14ac:dyDescent="0.6">
      <c r="U4626"/>
      <c r="V4626"/>
      <c r="W4626"/>
      <c r="X4626"/>
    </row>
    <row r="4627" spans="21:24" ht="18" x14ac:dyDescent="0.6">
      <c r="U4627"/>
      <c r="V4627"/>
      <c r="W4627"/>
      <c r="X4627"/>
    </row>
    <row r="4628" spans="21:24" ht="18" x14ac:dyDescent="0.6">
      <c r="U4628"/>
      <c r="V4628"/>
      <c r="W4628"/>
      <c r="X4628"/>
    </row>
    <row r="4629" spans="21:24" ht="18" x14ac:dyDescent="0.6">
      <c r="U4629"/>
      <c r="V4629"/>
      <c r="W4629"/>
      <c r="X4629"/>
    </row>
    <row r="4630" spans="21:24" ht="18" x14ac:dyDescent="0.6">
      <c r="U4630"/>
      <c r="V4630"/>
      <c r="W4630"/>
      <c r="X4630"/>
    </row>
    <row r="4631" spans="21:24" ht="18" x14ac:dyDescent="0.6">
      <c r="U4631"/>
      <c r="V4631"/>
      <c r="W4631"/>
      <c r="X4631"/>
    </row>
    <row r="4632" spans="21:24" ht="18" x14ac:dyDescent="0.6">
      <c r="U4632"/>
      <c r="V4632"/>
      <c r="W4632"/>
      <c r="X4632"/>
    </row>
    <row r="4633" spans="21:24" ht="18" x14ac:dyDescent="0.6">
      <c r="U4633"/>
      <c r="V4633"/>
      <c r="W4633"/>
      <c r="X4633"/>
    </row>
    <row r="4634" spans="21:24" ht="18" x14ac:dyDescent="0.6">
      <c r="U4634"/>
      <c r="V4634"/>
      <c r="W4634"/>
      <c r="X4634"/>
    </row>
    <row r="4635" spans="21:24" ht="18" x14ac:dyDescent="0.6">
      <c r="U4635"/>
      <c r="V4635"/>
      <c r="W4635"/>
      <c r="X4635"/>
    </row>
    <row r="4636" spans="21:24" ht="18" x14ac:dyDescent="0.6">
      <c r="U4636"/>
      <c r="V4636"/>
      <c r="W4636"/>
      <c r="X4636"/>
    </row>
    <row r="4637" spans="21:24" ht="18" x14ac:dyDescent="0.6">
      <c r="U4637"/>
      <c r="V4637"/>
      <c r="W4637"/>
      <c r="X4637"/>
    </row>
    <row r="4638" spans="21:24" ht="18" x14ac:dyDescent="0.6">
      <c r="U4638"/>
      <c r="V4638"/>
      <c r="W4638"/>
      <c r="X4638"/>
    </row>
    <row r="4639" spans="21:24" ht="18" x14ac:dyDescent="0.6">
      <c r="U4639"/>
      <c r="V4639"/>
      <c r="W4639"/>
      <c r="X4639"/>
    </row>
    <row r="4640" spans="21:24" ht="18" x14ac:dyDescent="0.6">
      <c r="U4640"/>
      <c r="V4640"/>
      <c r="W4640"/>
      <c r="X4640"/>
    </row>
    <row r="4641" spans="21:24" ht="18" x14ac:dyDescent="0.6">
      <c r="U4641"/>
      <c r="V4641"/>
      <c r="W4641"/>
      <c r="X4641"/>
    </row>
    <row r="4642" spans="21:24" ht="18" x14ac:dyDescent="0.6">
      <c r="U4642"/>
      <c r="V4642"/>
      <c r="W4642"/>
      <c r="X4642"/>
    </row>
    <row r="4643" spans="21:24" ht="18" x14ac:dyDescent="0.6">
      <c r="U4643"/>
      <c r="V4643"/>
      <c r="W4643"/>
      <c r="X4643"/>
    </row>
    <row r="4644" spans="21:24" ht="18" x14ac:dyDescent="0.6">
      <c r="U4644"/>
      <c r="V4644"/>
      <c r="W4644"/>
      <c r="X4644"/>
    </row>
    <row r="4645" spans="21:24" ht="18" x14ac:dyDescent="0.6">
      <c r="U4645"/>
      <c r="V4645"/>
      <c r="W4645"/>
      <c r="X4645"/>
    </row>
    <row r="4646" spans="21:24" ht="18" x14ac:dyDescent="0.6">
      <c r="U4646"/>
      <c r="V4646"/>
      <c r="W4646"/>
      <c r="X4646"/>
    </row>
    <row r="4647" spans="21:24" ht="18" x14ac:dyDescent="0.6">
      <c r="U4647"/>
      <c r="V4647"/>
      <c r="W4647"/>
      <c r="X4647"/>
    </row>
    <row r="4648" spans="21:24" ht="18" x14ac:dyDescent="0.6">
      <c r="U4648"/>
      <c r="V4648"/>
      <c r="W4648"/>
      <c r="X4648"/>
    </row>
    <row r="4649" spans="21:24" ht="18" x14ac:dyDescent="0.6">
      <c r="U4649"/>
      <c r="V4649"/>
      <c r="W4649"/>
      <c r="X4649"/>
    </row>
    <row r="4650" spans="21:24" ht="18" x14ac:dyDescent="0.6">
      <c r="U4650"/>
      <c r="V4650"/>
      <c r="W4650"/>
      <c r="X4650"/>
    </row>
    <row r="4651" spans="21:24" ht="18" x14ac:dyDescent="0.6">
      <c r="U4651"/>
      <c r="V4651"/>
      <c r="W4651"/>
      <c r="X4651"/>
    </row>
    <row r="4652" spans="21:24" ht="18" x14ac:dyDescent="0.6">
      <c r="U4652"/>
      <c r="V4652"/>
      <c r="W4652"/>
      <c r="X4652"/>
    </row>
    <row r="4653" spans="21:24" ht="18" x14ac:dyDescent="0.6">
      <c r="U4653"/>
      <c r="V4653"/>
      <c r="W4653"/>
      <c r="X4653"/>
    </row>
    <row r="4654" spans="21:24" ht="18" x14ac:dyDescent="0.6">
      <c r="U4654"/>
      <c r="V4654"/>
      <c r="W4654"/>
      <c r="X4654"/>
    </row>
    <row r="4655" spans="21:24" ht="18" x14ac:dyDescent="0.6">
      <c r="U4655"/>
      <c r="V4655"/>
      <c r="W4655"/>
      <c r="X4655"/>
    </row>
    <row r="4656" spans="21:24" ht="18" x14ac:dyDescent="0.6">
      <c r="U4656"/>
      <c r="V4656"/>
      <c r="W4656"/>
      <c r="X4656"/>
    </row>
    <row r="4657" spans="21:24" ht="18" x14ac:dyDescent="0.6">
      <c r="U4657"/>
      <c r="V4657"/>
      <c r="W4657"/>
      <c r="X4657"/>
    </row>
    <row r="4658" spans="21:24" ht="18" x14ac:dyDescent="0.6">
      <c r="U4658"/>
      <c r="V4658"/>
      <c r="W4658"/>
      <c r="X4658"/>
    </row>
    <row r="4659" spans="21:24" ht="18" x14ac:dyDescent="0.6">
      <c r="U4659"/>
      <c r="V4659"/>
      <c r="W4659"/>
      <c r="X4659"/>
    </row>
    <row r="4660" spans="21:24" ht="18" x14ac:dyDescent="0.6">
      <c r="U4660"/>
      <c r="V4660"/>
      <c r="W4660"/>
      <c r="X4660"/>
    </row>
    <row r="4661" spans="21:24" ht="18" x14ac:dyDescent="0.6">
      <c r="U4661"/>
      <c r="V4661"/>
      <c r="W4661"/>
      <c r="X4661"/>
    </row>
    <row r="4662" spans="21:24" ht="18" x14ac:dyDescent="0.6">
      <c r="U4662"/>
      <c r="V4662"/>
      <c r="W4662"/>
      <c r="X4662"/>
    </row>
    <row r="4663" spans="21:24" ht="18" x14ac:dyDescent="0.6">
      <c r="U4663"/>
      <c r="V4663"/>
      <c r="W4663"/>
      <c r="X4663"/>
    </row>
    <row r="4664" spans="21:24" ht="18" x14ac:dyDescent="0.6">
      <c r="U4664"/>
      <c r="V4664"/>
      <c r="W4664"/>
      <c r="X4664"/>
    </row>
    <row r="4665" spans="21:24" ht="18" x14ac:dyDescent="0.6">
      <c r="U4665"/>
      <c r="V4665"/>
      <c r="W4665"/>
      <c r="X4665"/>
    </row>
    <row r="4666" spans="21:24" ht="18" x14ac:dyDescent="0.6">
      <c r="U4666"/>
      <c r="V4666"/>
      <c r="W4666"/>
      <c r="X4666"/>
    </row>
    <row r="4667" spans="21:24" ht="18" x14ac:dyDescent="0.6">
      <c r="U4667"/>
      <c r="V4667"/>
      <c r="W4667"/>
      <c r="X4667"/>
    </row>
    <row r="4668" spans="21:24" ht="18" x14ac:dyDescent="0.6">
      <c r="U4668"/>
      <c r="V4668"/>
      <c r="W4668"/>
      <c r="X4668"/>
    </row>
    <row r="4669" spans="21:24" ht="18" x14ac:dyDescent="0.6">
      <c r="U4669"/>
      <c r="V4669"/>
      <c r="W4669"/>
      <c r="X4669"/>
    </row>
    <row r="4670" spans="21:24" ht="18" x14ac:dyDescent="0.6">
      <c r="U4670"/>
      <c r="V4670"/>
      <c r="W4670"/>
      <c r="X4670"/>
    </row>
    <row r="4671" spans="21:24" ht="18" x14ac:dyDescent="0.6">
      <c r="U4671"/>
      <c r="V4671"/>
      <c r="W4671"/>
      <c r="X4671"/>
    </row>
    <row r="4672" spans="21:24" ht="18" x14ac:dyDescent="0.6">
      <c r="U4672"/>
      <c r="V4672"/>
      <c r="W4672"/>
      <c r="X4672"/>
    </row>
    <row r="4673" spans="21:24" ht="18" x14ac:dyDescent="0.6">
      <c r="U4673"/>
      <c r="V4673"/>
      <c r="W4673"/>
      <c r="X4673"/>
    </row>
    <row r="4674" spans="21:24" ht="18" x14ac:dyDescent="0.6">
      <c r="U4674"/>
      <c r="V4674"/>
      <c r="W4674"/>
      <c r="X4674"/>
    </row>
    <row r="4675" spans="21:24" ht="18" x14ac:dyDescent="0.6">
      <c r="U4675"/>
      <c r="V4675"/>
      <c r="W4675"/>
      <c r="X4675"/>
    </row>
    <row r="4676" spans="21:24" ht="18" x14ac:dyDescent="0.6">
      <c r="U4676"/>
      <c r="V4676"/>
      <c r="W4676"/>
      <c r="X4676"/>
    </row>
    <row r="4677" spans="21:24" ht="18" x14ac:dyDescent="0.6">
      <c r="U4677"/>
      <c r="V4677"/>
      <c r="W4677"/>
      <c r="X4677"/>
    </row>
    <row r="4678" spans="21:24" ht="18" x14ac:dyDescent="0.6">
      <c r="U4678"/>
      <c r="V4678"/>
      <c r="W4678"/>
      <c r="X4678"/>
    </row>
    <row r="4679" spans="21:24" ht="18" x14ac:dyDescent="0.6">
      <c r="U4679"/>
      <c r="V4679"/>
      <c r="W4679"/>
      <c r="X4679"/>
    </row>
    <row r="4680" spans="21:24" ht="18" x14ac:dyDescent="0.6">
      <c r="U4680"/>
      <c r="V4680"/>
      <c r="W4680"/>
      <c r="X4680"/>
    </row>
    <row r="4681" spans="21:24" ht="18" x14ac:dyDescent="0.6">
      <c r="U4681"/>
      <c r="V4681"/>
      <c r="W4681"/>
      <c r="X4681"/>
    </row>
    <row r="4682" spans="21:24" ht="18" x14ac:dyDescent="0.6">
      <c r="U4682"/>
      <c r="V4682"/>
      <c r="W4682"/>
      <c r="X4682"/>
    </row>
    <row r="4683" spans="21:24" ht="18" x14ac:dyDescent="0.6">
      <c r="U4683"/>
      <c r="V4683"/>
      <c r="W4683"/>
      <c r="X4683"/>
    </row>
    <row r="4684" spans="21:24" ht="18" x14ac:dyDescent="0.6">
      <c r="U4684"/>
      <c r="V4684"/>
      <c r="W4684"/>
      <c r="X4684"/>
    </row>
    <row r="4685" spans="21:24" ht="18" x14ac:dyDescent="0.6">
      <c r="U4685"/>
      <c r="V4685"/>
      <c r="W4685"/>
      <c r="X4685"/>
    </row>
    <row r="4686" spans="21:24" ht="18" x14ac:dyDescent="0.6">
      <c r="U4686"/>
      <c r="V4686"/>
      <c r="W4686"/>
      <c r="X4686"/>
    </row>
    <row r="4687" spans="21:24" ht="18" x14ac:dyDescent="0.6">
      <c r="U4687"/>
      <c r="V4687"/>
      <c r="W4687"/>
      <c r="X4687"/>
    </row>
    <row r="4688" spans="21:24" ht="18" x14ac:dyDescent="0.6">
      <c r="U4688"/>
      <c r="V4688"/>
      <c r="W4688"/>
      <c r="X4688"/>
    </row>
    <row r="4689" spans="21:24" ht="18" x14ac:dyDescent="0.6">
      <c r="U4689"/>
      <c r="V4689"/>
      <c r="W4689"/>
      <c r="X4689"/>
    </row>
    <row r="4690" spans="21:24" ht="18" x14ac:dyDescent="0.6">
      <c r="U4690"/>
      <c r="V4690"/>
      <c r="W4690"/>
      <c r="X4690"/>
    </row>
    <row r="4691" spans="21:24" ht="18" x14ac:dyDescent="0.6">
      <c r="U4691"/>
      <c r="V4691"/>
      <c r="W4691"/>
      <c r="X4691"/>
    </row>
    <row r="4692" spans="21:24" ht="18" x14ac:dyDescent="0.6">
      <c r="U4692"/>
      <c r="V4692"/>
      <c r="W4692"/>
      <c r="X4692"/>
    </row>
    <row r="4693" spans="21:24" ht="18" x14ac:dyDescent="0.6">
      <c r="U4693"/>
      <c r="V4693"/>
      <c r="W4693"/>
      <c r="X4693"/>
    </row>
    <row r="4694" spans="21:24" ht="18" x14ac:dyDescent="0.6">
      <c r="U4694"/>
      <c r="V4694"/>
      <c r="W4694"/>
      <c r="X4694"/>
    </row>
    <row r="4695" spans="21:24" ht="18" x14ac:dyDescent="0.6">
      <c r="U4695"/>
      <c r="V4695"/>
      <c r="W4695"/>
      <c r="X4695"/>
    </row>
    <row r="4696" spans="21:24" ht="18" x14ac:dyDescent="0.6">
      <c r="U4696"/>
      <c r="V4696"/>
      <c r="W4696"/>
      <c r="X4696"/>
    </row>
    <row r="4697" spans="21:24" ht="18" x14ac:dyDescent="0.6">
      <c r="U4697"/>
      <c r="V4697"/>
      <c r="W4697"/>
      <c r="X4697"/>
    </row>
    <row r="4698" spans="21:24" ht="18" x14ac:dyDescent="0.6">
      <c r="U4698"/>
      <c r="V4698"/>
      <c r="W4698"/>
      <c r="X4698"/>
    </row>
    <row r="4699" spans="21:24" ht="18" x14ac:dyDescent="0.6">
      <c r="U4699"/>
      <c r="V4699"/>
      <c r="W4699"/>
      <c r="X4699"/>
    </row>
    <row r="4700" spans="21:24" ht="18" x14ac:dyDescent="0.6">
      <c r="U4700"/>
      <c r="V4700"/>
      <c r="W4700"/>
      <c r="X4700"/>
    </row>
    <row r="4701" spans="21:24" ht="18" x14ac:dyDescent="0.6">
      <c r="U4701"/>
      <c r="V4701"/>
      <c r="W4701"/>
      <c r="X4701"/>
    </row>
    <row r="4702" spans="21:24" ht="18" x14ac:dyDescent="0.6">
      <c r="U4702"/>
      <c r="V4702"/>
      <c r="W4702"/>
      <c r="X4702"/>
    </row>
    <row r="4703" spans="21:24" ht="18" x14ac:dyDescent="0.6">
      <c r="U4703"/>
      <c r="V4703"/>
      <c r="W4703"/>
      <c r="X4703"/>
    </row>
    <row r="4704" spans="21:24" ht="18" x14ac:dyDescent="0.6">
      <c r="U4704"/>
      <c r="V4704"/>
      <c r="W4704"/>
      <c r="X4704"/>
    </row>
    <row r="4705" spans="21:24" ht="18" x14ac:dyDescent="0.6">
      <c r="U4705"/>
      <c r="V4705"/>
      <c r="W4705"/>
      <c r="X4705"/>
    </row>
    <row r="4706" spans="21:24" ht="18" x14ac:dyDescent="0.6">
      <c r="U4706"/>
      <c r="V4706"/>
      <c r="W4706"/>
      <c r="X4706"/>
    </row>
    <row r="4707" spans="21:24" ht="18" x14ac:dyDescent="0.6">
      <c r="U4707"/>
      <c r="V4707"/>
      <c r="W4707"/>
      <c r="X4707"/>
    </row>
    <row r="4708" spans="21:24" ht="18" x14ac:dyDescent="0.6">
      <c r="U4708"/>
      <c r="V4708"/>
      <c r="W4708"/>
      <c r="X4708"/>
    </row>
    <row r="4709" spans="21:24" ht="18" x14ac:dyDescent="0.6">
      <c r="U4709"/>
      <c r="V4709"/>
      <c r="W4709"/>
      <c r="X4709"/>
    </row>
    <row r="4710" spans="21:24" ht="18" x14ac:dyDescent="0.6">
      <c r="U4710"/>
      <c r="V4710"/>
      <c r="W4710"/>
      <c r="X4710"/>
    </row>
    <row r="4711" spans="21:24" ht="18" x14ac:dyDescent="0.6">
      <c r="U4711"/>
      <c r="V4711"/>
      <c r="W4711"/>
      <c r="X4711"/>
    </row>
    <row r="4712" spans="21:24" ht="18" x14ac:dyDescent="0.6">
      <c r="U4712"/>
      <c r="V4712"/>
      <c r="W4712"/>
      <c r="X4712"/>
    </row>
    <row r="4713" spans="21:24" ht="18" x14ac:dyDescent="0.6">
      <c r="U4713"/>
      <c r="V4713"/>
      <c r="W4713"/>
      <c r="X4713"/>
    </row>
    <row r="4714" spans="21:24" ht="18" x14ac:dyDescent="0.6">
      <c r="U4714"/>
      <c r="V4714"/>
      <c r="W4714"/>
      <c r="X4714"/>
    </row>
    <row r="4715" spans="21:24" ht="18" x14ac:dyDescent="0.6">
      <c r="U4715"/>
      <c r="V4715"/>
      <c r="W4715"/>
      <c r="X4715"/>
    </row>
    <row r="4716" spans="21:24" ht="18" x14ac:dyDescent="0.6">
      <c r="U4716"/>
      <c r="V4716"/>
      <c r="W4716"/>
      <c r="X4716"/>
    </row>
    <row r="4717" spans="21:24" ht="18" x14ac:dyDescent="0.6">
      <c r="U4717"/>
      <c r="V4717"/>
      <c r="W4717"/>
      <c r="X4717"/>
    </row>
    <row r="4718" spans="21:24" ht="18" x14ac:dyDescent="0.6">
      <c r="U4718"/>
      <c r="V4718"/>
      <c r="W4718"/>
      <c r="X4718"/>
    </row>
    <row r="4719" spans="21:24" ht="18" x14ac:dyDescent="0.6">
      <c r="U4719"/>
      <c r="V4719"/>
      <c r="W4719"/>
      <c r="X4719"/>
    </row>
    <row r="4720" spans="21:24" ht="18" x14ac:dyDescent="0.6">
      <c r="U4720"/>
      <c r="V4720"/>
      <c r="W4720"/>
      <c r="X4720"/>
    </row>
    <row r="4721" spans="21:24" ht="18" x14ac:dyDescent="0.6">
      <c r="U4721"/>
      <c r="V4721"/>
      <c r="W4721"/>
      <c r="X4721"/>
    </row>
    <row r="4722" spans="21:24" ht="18" x14ac:dyDescent="0.6">
      <c r="U4722"/>
      <c r="V4722"/>
      <c r="W4722"/>
      <c r="X4722"/>
    </row>
    <row r="4723" spans="21:24" ht="18" x14ac:dyDescent="0.6">
      <c r="U4723"/>
      <c r="V4723"/>
      <c r="W4723"/>
      <c r="X4723"/>
    </row>
    <row r="4724" spans="21:24" ht="18" x14ac:dyDescent="0.6">
      <c r="U4724"/>
      <c r="V4724"/>
      <c r="W4724"/>
      <c r="X4724"/>
    </row>
    <row r="4725" spans="21:24" ht="18" x14ac:dyDescent="0.6">
      <c r="U4725"/>
      <c r="V4725"/>
      <c r="W4725"/>
      <c r="X4725"/>
    </row>
    <row r="4726" spans="21:24" ht="18" x14ac:dyDescent="0.6">
      <c r="U4726"/>
      <c r="V4726"/>
      <c r="W4726"/>
      <c r="X4726"/>
    </row>
    <row r="4727" spans="21:24" ht="18" x14ac:dyDescent="0.6">
      <c r="U4727"/>
      <c r="V4727"/>
      <c r="W4727"/>
      <c r="X4727"/>
    </row>
    <row r="4728" spans="21:24" ht="18" x14ac:dyDescent="0.6">
      <c r="U4728"/>
      <c r="V4728"/>
      <c r="W4728"/>
      <c r="X4728"/>
    </row>
    <row r="4729" spans="21:24" ht="18" x14ac:dyDescent="0.6">
      <c r="U4729"/>
      <c r="V4729"/>
      <c r="W4729"/>
      <c r="X4729"/>
    </row>
    <row r="4730" spans="21:24" ht="18" x14ac:dyDescent="0.6">
      <c r="U4730"/>
      <c r="V4730"/>
      <c r="W4730"/>
      <c r="X4730"/>
    </row>
    <row r="4731" spans="21:24" ht="18" x14ac:dyDescent="0.6">
      <c r="U4731"/>
      <c r="V4731"/>
      <c r="W4731"/>
      <c r="X4731"/>
    </row>
    <row r="4732" spans="21:24" ht="18" x14ac:dyDescent="0.6">
      <c r="U4732"/>
      <c r="V4732"/>
      <c r="W4732"/>
      <c r="X4732"/>
    </row>
    <row r="4733" spans="21:24" ht="18" x14ac:dyDescent="0.6">
      <c r="U4733"/>
      <c r="V4733"/>
      <c r="W4733"/>
      <c r="X4733"/>
    </row>
    <row r="4734" spans="21:24" ht="18" x14ac:dyDescent="0.6">
      <c r="U4734"/>
      <c r="V4734"/>
      <c r="W4734"/>
      <c r="X4734"/>
    </row>
    <row r="4735" spans="21:24" ht="18" x14ac:dyDescent="0.6">
      <c r="U4735"/>
      <c r="V4735"/>
      <c r="W4735"/>
      <c r="X4735"/>
    </row>
    <row r="4736" spans="21:24" ht="18" x14ac:dyDescent="0.6">
      <c r="U4736"/>
      <c r="V4736"/>
      <c r="W4736"/>
      <c r="X4736"/>
    </row>
    <row r="4737" spans="21:24" ht="18" x14ac:dyDescent="0.6">
      <c r="U4737"/>
      <c r="V4737"/>
      <c r="W4737"/>
      <c r="X4737"/>
    </row>
    <row r="4738" spans="21:24" ht="18" x14ac:dyDescent="0.6">
      <c r="U4738"/>
      <c r="V4738"/>
      <c r="W4738"/>
      <c r="X4738"/>
    </row>
    <row r="4739" spans="21:24" ht="18" x14ac:dyDescent="0.6">
      <c r="U4739"/>
      <c r="V4739"/>
      <c r="W4739"/>
      <c r="X4739"/>
    </row>
    <row r="4740" spans="21:24" ht="18" x14ac:dyDescent="0.6">
      <c r="U4740"/>
      <c r="V4740"/>
      <c r="W4740"/>
      <c r="X4740"/>
    </row>
    <row r="4741" spans="21:24" ht="18" x14ac:dyDescent="0.6">
      <c r="U4741"/>
      <c r="V4741"/>
      <c r="W4741"/>
      <c r="X4741"/>
    </row>
    <row r="4742" spans="21:24" ht="18" x14ac:dyDescent="0.6">
      <c r="U4742"/>
      <c r="V4742"/>
      <c r="W4742"/>
      <c r="X4742"/>
    </row>
    <row r="4743" spans="21:24" ht="18" x14ac:dyDescent="0.6">
      <c r="U4743"/>
      <c r="V4743"/>
      <c r="W4743"/>
      <c r="X4743"/>
    </row>
    <row r="4744" spans="21:24" ht="18" x14ac:dyDescent="0.6">
      <c r="U4744"/>
      <c r="V4744"/>
      <c r="W4744"/>
      <c r="X4744"/>
    </row>
    <row r="4745" spans="21:24" ht="18" x14ac:dyDescent="0.6">
      <c r="U4745"/>
      <c r="V4745"/>
      <c r="W4745"/>
      <c r="X4745"/>
    </row>
    <row r="4746" spans="21:24" ht="18" x14ac:dyDescent="0.6">
      <c r="U4746"/>
      <c r="V4746"/>
      <c r="W4746"/>
      <c r="X4746"/>
    </row>
    <row r="4747" spans="21:24" ht="18" x14ac:dyDescent="0.6">
      <c r="U4747"/>
      <c r="V4747"/>
      <c r="W4747"/>
      <c r="X4747"/>
    </row>
    <row r="4748" spans="21:24" ht="18" x14ac:dyDescent="0.6">
      <c r="U4748"/>
      <c r="V4748"/>
      <c r="W4748"/>
      <c r="X4748"/>
    </row>
    <row r="4749" spans="21:24" ht="18" x14ac:dyDescent="0.6">
      <c r="U4749"/>
      <c r="V4749"/>
      <c r="W4749"/>
      <c r="X4749"/>
    </row>
    <row r="4750" spans="21:24" ht="18" x14ac:dyDescent="0.6">
      <c r="U4750"/>
      <c r="V4750"/>
      <c r="W4750"/>
      <c r="X4750"/>
    </row>
    <row r="4751" spans="21:24" ht="18" x14ac:dyDescent="0.6">
      <c r="U4751"/>
      <c r="V4751"/>
      <c r="W4751"/>
      <c r="X4751"/>
    </row>
    <row r="4752" spans="21:24" ht="18" x14ac:dyDescent="0.6">
      <c r="U4752"/>
      <c r="V4752"/>
      <c r="W4752"/>
      <c r="X4752"/>
    </row>
    <row r="4753" spans="21:24" ht="18" x14ac:dyDescent="0.6">
      <c r="U4753"/>
      <c r="V4753"/>
      <c r="W4753"/>
      <c r="X4753"/>
    </row>
    <row r="4754" spans="21:24" ht="18" x14ac:dyDescent="0.6">
      <c r="U4754"/>
      <c r="V4754"/>
      <c r="W4754"/>
      <c r="X4754"/>
    </row>
    <row r="4755" spans="21:24" ht="18" x14ac:dyDescent="0.6">
      <c r="U4755"/>
      <c r="V4755"/>
      <c r="W4755"/>
      <c r="X4755"/>
    </row>
    <row r="4756" spans="21:24" ht="18" x14ac:dyDescent="0.6">
      <c r="U4756"/>
      <c r="V4756"/>
      <c r="W4756"/>
      <c r="X4756"/>
    </row>
    <row r="4757" spans="21:24" ht="18" x14ac:dyDescent="0.6">
      <c r="U4757"/>
      <c r="V4757"/>
      <c r="W4757"/>
      <c r="X4757"/>
    </row>
    <row r="4758" spans="21:24" ht="18" x14ac:dyDescent="0.6">
      <c r="U4758"/>
      <c r="V4758"/>
      <c r="W4758"/>
      <c r="X4758"/>
    </row>
    <row r="4759" spans="21:24" ht="18" x14ac:dyDescent="0.6">
      <c r="U4759"/>
      <c r="V4759"/>
      <c r="W4759"/>
      <c r="X4759"/>
    </row>
    <row r="4760" spans="21:24" ht="18" x14ac:dyDescent="0.6">
      <c r="U4760"/>
      <c r="V4760"/>
      <c r="W4760"/>
      <c r="X4760"/>
    </row>
    <row r="4761" spans="21:24" ht="18" x14ac:dyDescent="0.6">
      <c r="U4761"/>
      <c r="V4761"/>
      <c r="W4761"/>
      <c r="X4761"/>
    </row>
    <row r="4762" spans="21:24" ht="18" x14ac:dyDescent="0.6">
      <c r="U4762"/>
      <c r="V4762"/>
      <c r="W4762"/>
      <c r="X4762"/>
    </row>
    <row r="4763" spans="21:24" ht="18" x14ac:dyDescent="0.6">
      <c r="U4763"/>
      <c r="V4763"/>
      <c r="W4763"/>
      <c r="X4763"/>
    </row>
    <row r="4764" spans="21:24" ht="18" x14ac:dyDescent="0.6">
      <c r="U4764"/>
      <c r="V4764"/>
      <c r="W4764"/>
      <c r="X4764"/>
    </row>
    <row r="4765" spans="21:24" ht="18" x14ac:dyDescent="0.6">
      <c r="U4765"/>
      <c r="V4765"/>
      <c r="W4765"/>
      <c r="X4765"/>
    </row>
    <row r="4766" spans="21:24" ht="18" x14ac:dyDescent="0.6">
      <c r="U4766"/>
      <c r="V4766"/>
      <c r="W4766"/>
      <c r="X4766"/>
    </row>
    <row r="4767" spans="21:24" ht="18" x14ac:dyDescent="0.6">
      <c r="U4767"/>
      <c r="V4767"/>
      <c r="W4767"/>
      <c r="X4767"/>
    </row>
    <row r="4768" spans="21:24" ht="18" x14ac:dyDescent="0.6">
      <c r="U4768"/>
      <c r="V4768"/>
      <c r="W4768"/>
      <c r="X4768"/>
    </row>
    <row r="4769" spans="21:24" ht="18" x14ac:dyDescent="0.6">
      <c r="U4769"/>
      <c r="V4769"/>
      <c r="W4769"/>
      <c r="X4769"/>
    </row>
    <row r="4770" spans="21:24" ht="18" x14ac:dyDescent="0.6">
      <c r="U4770"/>
      <c r="V4770"/>
      <c r="W4770"/>
      <c r="X4770"/>
    </row>
    <row r="4771" spans="21:24" ht="18" x14ac:dyDescent="0.6">
      <c r="U4771"/>
      <c r="V4771"/>
      <c r="W4771"/>
      <c r="X4771"/>
    </row>
    <row r="4772" spans="21:24" ht="18" x14ac:dyDescent="0.6">
      <c r="U4772"/>
      <c r="V4772"/>
      <c r="W4772"/>
      <c r="X4772"/>
    </row>
    <row r="4773" spans="21:24" ht="18" x14ac:dyDescent="0.6">
      <c r="U4773"/>
      <c r="V4773"/>
      <c r="W4773"/>
      <c r="X4773"/>
    </row>
    <row r="4774" spans="21:24" ht="18" x14ac:dyDescent="0.6">
      <c r="U4774"/>
      <c r="V4774"/>
      <c r="W4774"/>
      <c r="X4774"/>
    </row>
    <row r="4775" spans="21:24" ht="18" x14ac:dyDescent="0.6">
      <c r="U4775"/>
      <c r="V4775"/>
      <c r="W4775"/>
      <c r="X4775"/>
    </row>
    <row r="4776" spans="21:24" ht="18" x14ac:dyDescent="0.6">
      <c r="U4776"/>
      <c r="V4776"/>
      <c r="W4776"/>
      <c r="X4776"/>
    </row>
    <row r="4777" spans="21:24" ht="18" x14ac:dyDescent="0.6">
      <c r="U4777"/>
      <c r="V4777"/>
      <c r="W4777"/>
      <c r="X4777"/>
    </row>
    <row r="4778" spans="21:24" ht="18" x14ac:dyDescent="0.6">
      <c r="U4778"/>
      <c r="V4778"/>
      <c r="W4778"/>
      <c r="X4778"/>
    </row>
    <row r="4779" spans="21:24" ht="18" x14ac:dyDescent="0.6">
      <c r="U4779"/>
      <c r="V4779"/>
      <c r="W4779"/>
      <c r="X4779"/>
    </row>
    <row r="4780" spans="21:24" ht="18" x14ac:dyDescent="0.6">
      <c r="U4780"/>
      <c r="V4780"/>
      <c r="W4780"/>
      <c r="X4780"/>
    </row>
    <row r="4781" spans="21:24" ht="18" x14ac:dyDescent="0.6">
      <c r="U4781"/>
      <c r="V4781"/>
      <c r="W4781"/>
      <c r="X4781"/>
    </row>
    <row r="4782" spans="21:24" ht="18" x14ac:dyDescent="0.6">
      <c r="U4782"/>
      <c r="V4782"/>
      <c r="W4782"/>
      <c r="X4782"/>
    </row>
    <row r="4783" spans="21:24" ht="18" x14ac:dyDescent="0.6">
      <c r="U4783"/>
      <c r="V4783"/>
      <c r="W4783"/>
      <c r="X4783"/>
    </row>
    <row r="4784" spans="21:24" ht="18" x14ac:dyDescent="0.6">
      <c r="U4784"/>
      <c r="V4784"/>
      <c r="W4784"/>
      <c r="X4784"/>
    </row>
    <row r="4785" spans="21:24" ht="18" x14ac:dyDescent="0.6">
      <c r="U4785"/>
      <c r="V4785"/>
      <c r="W4785"/>
      <c r="X4785"/>
    </row>
    <row r="4786" spans="21:24" ht="18" x14ac:dyDescent="0.6">
      <c r="U4786"/>
      <c r="V4786"/>
      <c r="W4786"/>
      <c r="X4786"/>
    </row>
    <row r="4787" spans="21:24" ht="18" x14ac:dyDescent="0.6">
      <c r="U4787"/>
      <c r="V4787"/>
      <c r="W4787"/>
      <c r="X4787"/>
    </row>
    <row r="4788" spans="21:24" ht="18" x14ac:dyDescent="0.6">
      <c r="U4788"/>
      <c r="V4788"/>
      <c r="W4788"/>
      <c r="X4788"/>
    </row>
    <row r="4789" spans="21:24" ht="18" x14ac:dyDescent="0.6">
      <c r="U4789"/>
      <c r="V4789"/>
      <c r="W4789"/>
      <c r="X4789"/>
    </row>
    <row r="4790" spans="21:24" ht="18" x14ac:dyDescent="0.6">
      <c r="U4790"/>
      <c r="V4790"/>
      <c r="W4790"/>
      <c r="X4790"/>
    </row>
    <row r="4791" spans="21:24" ht="18" x14ac:dyDescent="0.6">
      <c r="U4791"/>
      <c r="V4791"/>
      <c r="W4791"/>
      <c r="X4791"/>
    </row>
    <row r="4792" spans="21:24" ht="18" x14ac:dyDescent="0.6">
      <c r="U4792"/>
      <c r="V4792"/>
      <c r="W4792"/>
      <c r="X4792"/>
    </row>
    <row r="4793" spans="21:24" ht="18" x14ac:dyDescent="0.6">
      <c r="U4793"/>
      <c r="V4793"/>
      <c r="W4793"/>
      <c r="X4793"/>
    </row>
    <row r="4794" spans="21:24" ht="18" x14ac:dyDescent="0.6">
      <c r="U4794"/>
      <c r="V4794"/>
      <c r="W4794"/>
      <c r="X4794"/>
    </row>
    <row r="4795" spans="21:24" ht="18" x14ac:dyDescent="0.6">
      <c r="U4795"/>
      <c r="V4795"/>
      <c r="W4795"/>
      <c r="X4795"/>
    </row>
    <row r="4796" spans="21:24" ht="18" x14ac:dyDescent="0.6">
      <c r="U4796"/>
      <c r="V4796"/>
      <c r="W4796"/>
      <c r="X4796"/>
    </row>
    <row r="4797" spans="21:24" ht="18" x14ac:dyDescent="0.6">
      <c r="U4797"/>
      <c r="V4797"/>
      <c r="W4797"/>
      <c r="X4797"/>
    </row>
    <row r="4798" spans="21:24" ht="18" x14ac:dyDescent="0.6">
      <c r="U4798"/>
      <c r="V4798"/>
      <c r="W4798"/>
      <c r="X4798"/>
    </row>
    <row r="4799" spans="21:24" ht="18" x14ac:dyDescent="0.6">
      <c r="U4799"/>
      <c r="V4799"/>
      <c r="W4799"/>
      <c r="X4799"/>
    </row>
    <row r="4800" spans="21:24" ht="18" x14ac:dyDescent="0.6">
      <c r="U4800"/>
      <c r="V4800"/>
      <c r="W4800"/>
      <c r="X4800"/>
    </row>
    <row r="4801" spans="21:24" ht="18" x14ac:dyDescent="0.6">
      <c r="U4801"/>
      <c r="V4801"/>
      <c r="W4801"/>
      <c r="X4801"/>
    </row>
    <row r="4802" spans="21:24" ht="18" x14ac:dyDescent="0.6">
      <c r="U4802"/>
      <c r="V4802"/>
      <c r="W4802"/>
      <c r="X4802"/>
    </row>
    <row r="4803" spans="21:24" ht="18" x14ac:dyDescent="0.6">
      <c r="U4803"/>
      <c r="V4803"/>
      <c r="W4803"/>
      <c r="X4803"/>
    </row>
    <row r="4804" spans="21:24" ht="18" x14ac:dyDescent="0.6">
      <c r="U4804"/>
      <c r="V4804"/>
      <c r="W4804"/>
      <c r="X4804"/>
    </row>
    <row r="4805" spans="21:24" ht="18" x14ac:dyDescent="0.6">
      <c r="U4805"/>
      <c r="V4805"/>
      <c r="W4805"/>
      <c r="X4805"/>
    </row>
    <row r="4806" spans="21:24" ht="18" x14ac:dyDescent="0.6">
      <c r="U4806"/>
      <c r="V4806"/>
      <c r="W4806"/>
      <c r="X4806"/>
    </row>
    <row r="4807" spans="21:24" ht="18" x14ac:dyDescent="0.6">
      <c r="U4807"/>
      <c r="V4807"/>
      <c r="W4807"/>
      <c r="X4807"/>
    </row>
    <row r="4808" spans="21:24" ht="18" x14ac:dyDescent="0.6">
      <c r="U4808"/>
      <c r="V4808"/>
      <c r="W4808"/>
      <c r="X4808"/>
    </row>
    <row r="4809" spans="21:24" ht="18" x14ac:dyDescent="0.6">
      <c r="U4809"/>
      <c r="V4809"/>
      <c r="W4809"/>
      <c r="X4809"/>
    </row>
    <row r="4810" spans="21:24" ht="18" x14ac:dyDescent="0.6">
      <c r="U4810"/>
      <c r="V4810"/>
      <c r="W4810"/>
      <c r="X4810"/>
    </row>
    <row r="4811" spans="21:24" ht="18" x14ac:dyDescent="0.6">
      <c r="U4811"/>
      <c r="V4811"/>
      <c r="W4811"/>
      <c r="X4811"/>
    </row>
    <row r="4812" spans="21:24" ht="18" x14ac:dyDescent="0.6">
      <c r="U4812"/>
      <c r="V4812"/>
      <c r="W4812"/>
      <c r="X4812"/>
    </row>
    <row r="4813" spans="21:24" ht="18" x14ac:dyDescent="0.6">
      <c r="U4813"/>
      <c r="V4813"/>
      <c r="W4813"/>
      <c r="X4813"/>
    </row>
    <row r="4814" spans="21:24" ht="18" x14ac:dyDescent="0.6">
      <c r="U4814"/>
      <c r="V4814"/>
      <c r="W4814"/>
      <c r="X4814"/>
    </row>
    <row r="4815" spans="21:24" ht="18" x14ac:dyDescent="0.6">
      <c r="U4815"/>
      <c r="V4815"/>
      <c r="W4815"/>
      <c r="X4815"/>
    </row>
    <row r="4816" spans="21:24" ht="18" x14ac:dyDescent="0.6">
      <c r="U4816"/>
      <c r="V4816"/>
      <c r="W4816"/>
      <c r="X4816"/>
    </row>
    <row r="4817" spans="21:24" ht="18" x14ac:dyDescent="0.6">
      <c r="U4817"/>
      <c r="V4817"/>
      <c r="W4817"/>
      <c r="X4817"/>
    </row>
    <row r="4818" spans="21:24" ht="18" x14ac:dyDescent="0.6">
      <c r="U4818"/>
      <c r="V4818"/>
      <c r="W4818"/>
      <c r="X4818"/>
    </row>
    <row r="4819" spans="21:24" ht="18" x14ac:dyDescent="0.6">
      <c r="U4819"/>
      <c r="V4819"/>
      <c r="W4819"/>
      <c r="X4819"/>
    </row>
    <row r="4820" spans="21:24" ht="18" x14ac:dyDescent="0.6">
      <c r="U4820"/>
      <c r="V4820"/>
      <c r="W4820"/>
      <c r="X4820"/>
    </row>
    <row r="4821" spans="21:24" ht="18" x14ac:dyDescent="0.6">
      <c r="U4821"/>
      <c r="V4821"/>
      <c r="W4821"/>
      <c r="X4821"/>
    </row>
    <row r="4822" spans="21:24" ht="18" x14ac:dyDescent="0.6">
      <c r="U4822"/>
      <c r="V4822"/>
      <c r="W4822"/>
      <c r="X4822"/>
    </row>
    <row r="4823" spans="21:24" ht="18" x14ac:dyDescent="0.6">
      <c r="U4823"/>
      <c r="V4823"/>
      <c r="W4823"/>
      <c r="X4823"/>
    </row>
    <row r="4824" spans="21:24" ht="18" x14ac:dyDescent="0.6">
      <c r="U4824"/>
      <c r="V4824"/>
      <c r="W4824"/>
      <c r="X4824"/>
    </row>
    <row r="4825" spans="21:24" ht="18" x14ac:dyDescent="0.6">
      <c r="U4825"/>
      <c r="V4825"/>
      <c r="W4825"/>
      <c r="X4825"/>
    </row>
    <row r="4826" spans="21:24" ht="18" x14ac:dyDescent="0.6">
      <c r="U4826"/>
      <c r="V4826"/>
      <c r="W4826"/>
      <c r="X4826"/>
    </row>
    <row r="4827" spans="21:24" ht="18" x14ac:dyDescent="0.6">
      <c r="U4827"/>
      <c r="V4827"/>
      <c r="W4827"/>
      <c r="X4827"/>
    </row>
    <row r="4828" spans="21:24" ht="18" x14ac:dyDescent="0.6">
      <c r="U4828"/>
      <c r="V4828"/>
      <c r="W4828"/>
      <c r="X4828"/>
    </row>
    <row r="4829" spans="21:24" ht="18" x14ac:dyDescent="0.6">
      <c r="U4829"/>
      <c r="V4829"/>
      <c r="W4829"/>
      <c r="X4829"/>
    </row>
    <row r="4830" spans="21:24" ht="18" x14ac:dyDescent="0.6">
      <c r="U4830"/>
      <c r="V4830"/>
      <c r="W4830"/>
      <c r="X4830"/>
    </row>
    <row r="4831" spans="21:24" ht="18" x14ac:dyDescent="0.6">
      <c r="U4831"/>
      <c r="V4831"/>
      <c r="W4831"/>
      <c r="X4831"/>
    </row>
    <row r="4832" spans="21:24" ht="18" x14ac:dyDescent="0.6">
      <c r="U4832"/>
      <c r="V4832"/>
      <c r="W4832"/>
      <c r="X4832"/>
    </row>
    <row r="4833" spans="21:24" ht="18" x14ac:dyDescent="0.6">
      <c r="U4833"/>
      <c r="V4833"/>
      <c r="W4833"/>
      <c r="X4833"/>
    </row>
    <row r="4834" spans="21:24" ht="18" x14ac:dyDescent="0.6">
      <c r="U4834"/>
      <c r="V4834"/>
      <c r="W4834"/>
      <c r="X4834"/>
    </row>
    <row r="4835" spans="21:24" ht="18" x14ac:dyDescent="0.6">
      <c r="U4835"/>
      <c r="V4835"/>
      <c r="W4835"/>
      <c r="X4835"/>
    </row>
    <row r="4836" spans="21:24" ht="18" x14ac:dyDescent="0.6">
      <c r="U4836"/>
      <c r="V4836"/>
      <c r="W4836"/>
      <c r="X4836"/>
    </row>
    <row r="4837" spans="21:24" ht="18" x14ac:dyDescent="0.6">
      <c r="U4837"/>
      <c r="V4837"/>
      <c r="W4837"/>
      <c r="X4837"/>
    </row>
    <row r="4838" spans="21:24" ht="18" x14ac:dyDescent="0.6">
      <c r="U4838"/>
      <c r="V4838"/>
      <c r="W4838"/>
      <c r="X4838"/>
    </row>
    <row r="4839" spans="21:24" ht="18" x14ac:dyDescent="0.6">
      <c r="U4839"/>
      <c r="V4839"/>
      <c r="W4839"/>
      <c r="X4839"/>
    </row>
    <row r="4840" spans="21:24" ht="18" x14ac:dyDescent="0.6">
      <c r="U4840"/>
      <c r="V4840"/>
      <c r="W4840"/>
      <c r="X4840"/>
    </row>
    <row r="4841" spans="21:24" ht="18" x14ac:dyDescent="0.6">
      <c r="U4841"/>
      <c r="V4841"/>
      <c r="W4841"/>
      <c r="X4841"/>
    </row>
    <row r="4842" spans="21:24" ht="18" x14ac:dyDescent="0.6">
      <c r="U4842"/>
      <c r="V4842"/>
      <c r="W4842"/>
      <c r="X4842"/>
    </row>
    <row r="4843" spans="21:24" ht="18" x14ac:dyDescent="0.6">
      <c r="U4843"/>
      <c r="V4843"/>
      <c r="W4843"/>
      <c r="X4843"/>
    </row>
    <row r="4844" spans="21:24" ht="18" x14ac:dyDescent="0.6">
      <c r="U4844"/>
      <c r="V4844"/>
      <c r="W4844"/>
      <c r="X4844"/>
    </row>
    <row r="4845" spans="21:24" ht="18" x14ac:dyDescent="0.6">
      <c r="U4845"/>
      <c r="V4845"/>
      <c r="W4845"/>
      <c r="X4845"/>
    </row>
    <row r="4846" spans="21:24" ht="18" x14ac:dyDescent="0.6">
      <c r="U4846"/>
      <c r="V4846"/>
      <c r="W4846"/>
      <c r="X4846"/>
    </row>
    <row r="4847" spans="21:24" ht="18" x14ac:dyDescent="0.6">
      <c r="U4847"/>
      <c r="V4847"/>
      <c r="W4847"/>
      <c r="X4847"/>
    </row>
    <row r="4848" spans="21:24" ht="18" x14ac:dyDescent="0.6">
      <c r="U4848"/>
      <c r="V4848"/>
      <c r="W4848"/>
      <c r="X4848"/>
    </row>
    <row r="4849" spans="21:24" ht="18" x14ac:dyDescent="0.6">
      <c r="U4849"/>
      <c r="V4849"/>
      <c r="W4849"/>
      <c r="X4849"/>
    </row>
    <row r="4850" spans="21:24" ht="18" x14ac:dyDescent="0.6">
      <c r="U4850"/>
      <c r="V4850"/>
      <c r="W4850"/>
      <c r="X4850"/>
    </row>
    <row r="4851" spans="21:24" ht="18" x14ac:dyDescent="0.6">
      <c r="U4851"/>
      <c r="V4851"/>
      <c r="W4851"/>
      <c r="X4851"/>
    </row>
    <row r="4852" spans="21:24" ht="18" x14ac:dyDescent="0.6">
      <c r="U4852"/>
      <c r="V4852"/>
      <c r="W4852"/>
      <c r="X4852"/>
    </row>
    <row r="4853" spans="21:24" ht="18" x14ac:dyDescent="0.6">
      <c r="U4853"/>
      <c r="V4853"/>
      <c r="W4853"/>
      <c r="X4853"/>
    </row>
    <row r="4854" spans="21:24" ht="18" x14ac:dyDescent="0.6">
      <c r="U4854"/>
      <c r="V4854"/>
      <c r="W4854"/>
      <c r="X4854"/>
    </row>
    <row r="4855" spans="21:24" ht="18" x14ac:dyDescent="0.6">
      <c r="U4855"/>
      <c r="V4855"/>
      <c r="W4855"/>
      <c r="X4855"/>
    </row>
    <row r="4856" spans="21:24" ht="18" x14ac:dyDescent="0.6">
      <c r="U4856"/>
      <c r="V4856"/>
      <c r="W4856"/>
      <c r="X4856"/>
    </row>
    <row r="4857" spans="21:24" ht="18" x14ac:dyDescent="0.6">
      <c r="U4857"/>
      <c r="V4857"/>
      <c r="W4857"/>
      <c r="X4857"/>
    </row>
    <row r="4858" spans="21:24" ht="18" x14ac:dyDescent="0.6">
      <c r="U4858"/>
      <c r="V4858"/>
      <c r="W4858"/>
      <c r="X4858"/>
    </row>
    <row r="4859" spans="21:24" ht="18" x14ac:dyDescent="0.6">
      <c r="U4859"/>
      <c r="V4859"/>
      <c r="W4859"/>
      <c r="X4859"/>
    </row>
    <row r="4860" spans="21:24" ht="18" x14ac:dyDescent="0.6">
      <c r="U4860"/>
      <c r="V4860"/>
      <c r="W4860"/>
      <c r="X4860"/>
    </row>
    <row r="4861" spans="21:24" ht="18" x14ac:dyDescent="0.6">
      <c r="U4861"/>
      <c r="V4861"/>
      <c r="W4861"/>
      <c r="X4861"/>
    </row>
    <row r="4862" spans="21:24" ht="18" x14ac:dyDescent="0.6">
      <c r="U4862"/>
      <c r="V4862"/>
      <c r="W4862"/>
      <c r="X4862"/>
    </row>
    <row r="4863" spans="21:24" ht="18" x14ac:dyDescent="0.6">
      <c r="U4863"/>
      <c r="V4863"/>
      <c r="W4863"/>
      <c r="X4863"/>
    </row>
    <row r="4864" spans="21:24" ht="18" x14ac:dyDescent="0.6">
      <c r="U4864"/>
      <c r="V4864"/>
      <c r="W4864"/>
      <c r="X4864"/>
    </row>
    <row r="4865" spans="21:24" ht="18" x14ac:dyDescent="0.6">
      <c r="U4865"/>
      <c r="V4865"/>
      <c r="W4865"/>
      <c r="X4865"/>
    </row>
    <row r="4866" spans="21:24" ht="18" x14ac:dyDescent="0.6">
      <c r="U4866"/>
      <c r="V4866"/>
      <c r="W4866"/>
      <c r="X4866"/>
    </row>
    <row r="4867" spans="21:24" ht="18" x14ac:dyDescent="0.6">
      <c r="U4867"/>
      <c r="V4867"/>
      <c r="W4867"/>
      <c r="X4867"/>
    </row>
    <row r="4868" spans="21:24" ht="18" x14ac:dyDescent="0.6">
      <c r="U4868"/>
      <c r="V4868"/>
      <c r="W4868"/>
      <c r="X4868"/>
    </row>
    <row r="4869" spans="21:24" ht="18" x14ac:dyDescent="0.6">
      <c r="U4869"/>
      <c r="V4869"/>
      <c r="W4869"/>
      <c r="X4869"/>
    </row>
    <row r="4870" spans="21:24" ht="18" x14ac:dyDescent="0.6">
      <c r="U4870"/>
      <c r="V4870"/>
      <c r="W4870"/>
      <c r="X4870"/>
    </row>
    <row r="4871" spans="21:24" ht="18" x14ac:dyDescent="0.6">
      <c r="U4871"/>
      <c r="V4871"/>
      <c r="W4871"/>
      <c r="X4871"/>
    </row>
    <row r="4872" spans="21:24" ht="18" x14ac:dyDescent="0.6">
      <c r="U4872"/>
      <c r="V4872"/>
      <c r="W4872"/>
      <c r="X4872"/>
    </row>
    <row r="4873" spans="21:24" ht="18" x14ac:dyDescent="0.6">
      <c r="U4873"/>
      <c r="V4873"/>
      <c r="W4873"/>
      <c r="X4873"/>
    </row>
    <row r="4874" spans="21:24" ht="18" x14ac:dyDescent="0.6">
      <c r="U4874"/>
      <c r="V4874"/>
      <c r="W4874"/>
      <c r="X4874"/>
    </row>
    <row r="4875" spans="21:24" ht="18" x14ac:dyDescent="0.6">
      <c r="U4875"/>
      <c r="V4875"/>
      <c r="W4875"/>
      <c r="X4875"/>
    </row>
    <row r="4876" spans="21:24" ht="18" x14ac:dyDescent="0.6">
      <c r="U4876"/>
      <c r="V4876"/>
      <c r="W4876"/>
      <c r="X4876"/>
    </row>
    <row r="4877" spans="21:24" ht="18" x14ac:dyDescent="0.6">
      <c r="U4877"/>
      <c r="V4877"/>
      <c r="W4877"/>
      <c r="X4877"/>
    </row>
    <row r="4878" spans="21:24" ht="18" x14ac:dyDescent="0.6">
      <c r="U4878"/>
      <c r="V4878"/>
      <c r="W4878"/>
      <c r="X4878"/>
    </row>
    <row r="4879" spans="21:24" ht="18" x14ac:dyDescent="0.6">
      <c r="U4879"/>
      <c r="V4879"/>
      <c r="W4879"/>
      <c r="X4879"/>
    </row>
    <row r="4880" spans="21:24" ht="18" x14ac:dyDescent="0.6">
      <c r="U4880"/>
      <c r="V4880"/>
      <c r="W4880"/>
      <c r="X4880"/>
    </row>
    <row r="4881" spans="21:24" ht="18" x14ac:dyDescent="0.6">
      <c r="U4881"/>
      <c r="V4881"/>
      <c r="W4881"/>
      <c r="X4881"/>
    </row>
    <row r="4882" spans="21:24" ht="18" x14ac:dyDescent="0.6">
      <c r="U4882"/>
      <c r="V4882"/>
      <c r="W4882"/>
      <c r="X4882"/>
    </row>
    <row r="4883" spans="21:24" ht="18" x14ac:dyDescent="0.6">
      <c r="U4883"/>
      <c r="V4883"/>
      <c r="W4883"/>
      <c r="X4883"/>
    </row>
    <row r="4884" spans="21:24" ht="18" x14ac:dyDescent="0.6">
      <c r="U4884"/>
      <c r="V4884"/>
      <c r="W4884"/>
      <c r="X4884"/>
    </row>
    <row r="4885" spans="21:24" ht="18" x14ac:dyDescent="0.6">
      <c r="U4885"/>
      <c r="V4885"/>
      <c r="W4885"/>
      <c r="X4885"/>
    </row>
    <row r="4886" spans="21:24" ht="18" x14ac:dyDescent="0.6">
      <c r="U4886"/>
      <c r="V4886"/>
      <c r="W4886"/>
      <c r="X4886"/>
    </row>
    <row r="4887" spans="21:24" ht="18" x14ac:dyDescent="0.6">
      <c r="U4887"/>
      <c r="V4887"/>
      <c r="W4887"/>
      <c r="X4887"/>
    </row>
    <row r="4888" spans="21:24" ht="18" x14ac:dyDescent="0.6">
      <c r="U4888"/>
      <c r="V4888"/>
      <c r="W4888"/>
      <c r="X4888"/>
    </row>
    <row r="4889" spans="21:24" ht="18" x14ac:dyDescent="0.6">
      <c r="U4889"/>
      <c r="V4889"/>
      <c r="W4889"/>
      <c r="X4889"/>
    </row>
    <row r="4890" spans="21:24" ht="18" x14ac:dyDescent="0.6">
      <c r="U4890"/>
      <c r="V4890"/>
      <c r="W4890"/>
      <c r="X4890"/>
    </row>
    <row r="4891" spans="21:24" ht="18" x14ac:dyDescent="0.6">
      <c r="U4891"/>
      <c r="V4891"/>
      <c r="W4891"/>
      <c r="X4891"/>
    </row>
    <row r="4892" spans="21:24" ht="18" x14ac:dyDescent="0.6">
      <c r="U4892"/>
      <c r="V4892"/>
      <c r="W4892"/>
      <c r="X4892"/>
    </row>
    <row r="4893" spans="21:24" ht="18" x14ac:dyDescent="0.6">
      <c r="U4893"/>
      <c r="V4893"/>
      <c r="W4893"/>
      <c r="X4893"/>
    </row>
    <row r="4894" spans="21:24" ht="18" x14ac:dyDescent="0.6">
      <c r="U4894"/>
      <c r="V4894"/>
      <c r="W4894"/>
      <c r="X4894"/>
    </row>
    <row r="4895" spans="21:24" ht="18" x14ac:dyDescent="0.6">
      <c r="U4895"/>
      <c r="V4895"/>
      <c r="W4895"/>
      <c r="X4895"/>
    </row>
    <row r="4896" spans="21:24" ht="18" x14ac:dyDescent="0.6">
      <c r="U4896"/>
      <c r="V4896"/>
      <c r="W4896"/>
      <c r="X4896"/>
    </row>
    <row r="4897" spans="21:24" ht="18" x14ac:dyDescent="0.6">
      <c r="U4897"/>
      <c r="V4897"/>
      <c r="W4897"/>
      <c r="X4897"/>
    </row>
    <row r="4898" spans="21:24" ht="18" x14ac:dyDescent="0.6">
      <c r="U4898"/>
      <c r="V4898"/>
      <c r="W4898"/>
      <c r="X4898"/>
    </row>
    <row r="4899" spans="21:24" ht="18" x14ac:dyDescent="0.6">
      <c r="U4899"/>
      <c r="V4899"/>
      <c r="W4899"/>
      <c r="X4899"/>
    </row>
    <row r="4900" spans="21:24" ht="18" x14ac:dyDescent="0.6">
      <c r="U4900"/>
      <c r="V4900"/>
      <c r="W4900"/>
      <c r="X4900"/>
    </row>
    <row r="4901" spans="21:24" ht="18" x14ac:dyDescent="0.6">
      <c r="U4901"/>
      <c r="V4901"/>
      <c r="W4901"/>
      <c r="X4901"/>
    </row>
    <row r="4902" spans="21:24" ht="18" x14ac:dyDescent="0.6">
      <c r="U4902"/>
      <c r="V4902"/>
      <c r="W4902"/>
      <c r="X4902"/>
    </row>
    <row r="4903" spans="21:24" ht="18" x14ac:dyDescent="0.6">
      <c r="U4903"/>
      <c r="V4903"/>
      <c r="W4903"/>
      <c r="X4903"/>
    </row>
    <row r="4904" spans="21:24" ht="18" x14ac:dyDescent="0.6">
      <c r="U4904"/>
      <c r="V4904"/>
      <c r="W4904"/>
      <c r="X4904"/>
    </row>
    <row r="4905" spans="21:24" ht="18" x14ac:dyDescent="0.6">
      <c r="U4905"/>
      <c r="V4905"/>
      <c r="W4905"/>
      <c r="X4905"/>
    </row>
    <row r="4906" spans="21:24" ht="18" x14ac:dyDescent="0.6">
      <c r="U4906"/>
      <c r="V4906"/>
      <c r="W4906"/>
      <c r="X4906"/>
    </row>
    <row r="4907" spans="21:24" ht="18" x14ac:dyDescent="0.6">
      <c r="U4907"/>
      <c r="V4907"/>
      <c r="W4907"/>
      <c r="X4907"/>
    </row>
    <row r="4908" spans="21:24" ht="18" x14ac:dyDescent="0.6">
      <c r="U4908"/>
      <c r="V4908"/>
      <c r="W4908"/>
      <c r="X4908"/>
    </row>
    <row r="4909" spans="21:24" ht="18" x14ac:dyDescent="0.6">
      <c r="U4909"/>
      <c r="V4909"/>
      <c r="W4909"/>
      <c r="X4909"/>
    </row>
    <row r="4910" spans="21:24" ht="18" x14ac:dyDescent="0.6">
      <c r="U4910"/>
      <c r="V4910"/>
      <c r="W4910"/>
      <c r="X4910"/>
    </row>
    <row r="4911" spans="21:24" ht="18" x14ac:dyDescent="0.6">
      <c r="U4911"/>
      <c r="V4911"/>
      <c r="W4911"/>
      <c r="X4911"/>
    </row>
    <row r="4912" spans="21:24" ht="18" x14ac:dyDescent="0.6">
      <c r="U4912"/>
      <c r="V4912"/>
      <c r="W4912"/>
      <c r="X4912"/>
    </row>
    <row r="4913" spans="21:24" ht="18" x14ac:dyDescent="0.6">
      <c r="U4913"/>
      <c r="V4913"/>
      <c r="W4913"/>
      <c r="X4913"/>
    </row>
    <row r="4914" spans="21:24" ht="18" x14ac:dyDescent="0.6">
      <c r="U4914"/>
      <c r="V4914"/>
      <c r="W4914"/>
      <c r="X4914"/>
    </row>
    <row r="4915" spans="21:24" ht="18" x14ac:dyDescent="0.6">
      <c r="U4915"/>
      <c r="V4915"/>
      <c r="W4915"/>
      <c r="X4915"/>
    </row>
    <row r="4916" spans="21:24" ht="18" x14ac:dyDescent="0.6">
      <c r="U4916"/>
      <c r="V4916"/>
      <c r="W4916"/>
      <c r="X4916"/>
    </row>
    <row r="4917" spans="21:24" ht="18" x14ac:dyDescent="0.6">
      <c r="U4917"/>
      <c r="V4917"/>
      <c r="W4917"/>
      <c r="X4917"/>
    </row>
    <row r="4918" spans="21:24" ht="18" x14ac:dyDescent="0.6">
      <c r="U4918"/>
      <c r="V4918"/>
      <c r="W4918"/>
      <c r="X4918"/>
    </row>
    <row r="4919" spans="21:24" ht="18" x14ac:dyDescent="0.6">
      <c r="U4919"/>
      <c r="V4919"/>
      <c r="W4919"/>
      <c r="X4919"/>
    </row>
    <row r="4920" spans="21:24" ht="18" x14ac:dyDescent="0.6">
      <c r="U4920"/>
      <c r="V4920"/>
      <c r="W4920"/>
      <c r="X4920"/>
    </row>
    <row r="4921" spans="21:24" ht="18" x14ac:dyDescent="0.6">
      <c r="U4921"/>
      <c r="V4921"/>
      <c r="W4921"/>
      <c r="X4921"/>
    </row>
    <row r="4922" spans="21:24" ht="18" x14ac:dyDescent="0.6">
      <c r="U4922"/>
      <c r="V4922"/>
      <c r="W4922"/>
      <c r="X4922"/>
    </row>
    <row r="4923" spans="21:24" ht="18" x14ac:dyDescent="0.6">
      <c r="U4923"/>
      <c r="V4923"/>
      <c r="W4923"/>
      <c r="X4923"/>
    </row>
    <row r="4924" spans="21:24" ht="18" x14ac:dyDescent="0.6">
      <c r="U4924"/>
      <c r="V4924"/>
      <c r="W4924"/>
      <c r="X4924"/>
    </row>
    <row r="4925" spans="21:24" ht="18" x14ac:dyDescent="0.6">
      <c r="U4925"/>
      <c r="V4925"/>
      <c r="W4925"/>
      <c r="X4925"/>
    </row>
    <row r="4926" spans="21:24" ht="18" x14ac:dyDescent="0.6">
      <c r="U4926"/>
      <c r="V4926"/>
      <c r="W4926"/>
      <c r="X4926"/>
    </row>
    <row r="4927" spans="21:24" ht="18" x14ac:dyDescent="0.6">
      <c r="U4927"/>
      <c r="V4927"/>
      <c r="W4927"/>
      <c r="X4927"/>
    </row>
    <row r="4928" spans="21:24" ht="18" x14ac:dyDescent="0.6">
      <c r="U4928"/>
      <c r="V4928"/>
      <c r="W4928"/>
      <c r="X4928"/>
    </row>
    <row r="4929" spans="21:24" ht="18" x14ac:dyDescent="0.6">
      <c r="U4929"/>
      <c r="V4929"/>
      <c r="W4929"/>
      <c r="X4929"/>
    </row>
    <row r="4930" spans="21:24" ht="18" x14ac:dyDescent="0.6">
      <c r="U4930"/>
      <c r="V4930"/>
      <c r="W4930"/>
      <c r="X4930"/>
    </row>
    <row r="4931" spans="21:24" ht="18" x14ac:dyDescent="0.6">
      <c r="U4931"/>
      <c r="V4931"/>
      <c r="W4931"/>
      <c r="X4931"/>
    </row>
    <row r="4932" spans="21:24" ht="18" x14ac:dyDescent="0.6">
      <c r="U4932"/>
      <c r="V4932"/>
      <c r="W4932"/>
      <c r="X4932"/>
    </row>
    <row r="4933" spans="21:24" ht="18" x14ac:dyDescent="0.6">
      <c r="U4933"/>
      <c r="V4933"/>
      <c r="W4933"/>
      <c r="X4933"/>
    </row>
    <row r="4934" spans="21:24" ht="18" x14ac:dyDescent="0.6">
      <c r="U4934"/>
      <c r="V4934"/>
      <c r="W4934"/>
      <c r="X4934"/>
    </row>
    <row r="4935" spans="21:24" ht="18" x14ac:dyDescent="0.6">
      <c r="U4935"/>
      <c r="V4935"/>
      <c r="W4935"/>
      <c r="X4935"/>
    </row>
    <row r="4936" spans="21:24" ht="18" x14ac:dyDescent="0.6">
      <c r="U4936"/>
      <c r="V4936"/>
      <c r="W4936"/>
      <c r="X4936"/>
    </row>
    <row r="4937" spans="21:24" ht="18" x14ac:dyDescent="0.6">
      <c r="U4937"/>
      <c r="V4937"/>
      <c r="W4937"/>
      <c r="X4937"/>
    </row>
    <row r="4938" spans="21:24" ht="18" x14ac:dyDescent="0.6">
      <c r="U4938"/>
      <c r="V4938"/>
      <c r="W4938"/>
      <c r="X4938"/>
    </row>
    <row r="4939" spans="21:24" ht="18" x14ac:dyDescent="0.6">
      <c r="U4939"/>
      <c r="V4939"/>
      <c r="W4939"/>
      <c r="X4939"/>
    </row>
    <row r="4940" spans="21:24" ht="18" x14ac:dyDescent="0.6">
      <c r="U4940"/>
      <c r="V4940"/>
      <c r="W4940"/>
      <c r="X4940"/>
    </row>
    <row r="4941" spans="21:24" ht="18" x14ac:dyDescent="0.6">
      <c r="U4941"/>
      <c r="V4941"/>
      <c r="W4941"/>
      <c r="X4941"/>
    </row>
    <row r="4942" spans="21:24" ht="18" x14ac:dyDescent="0.6">
      <c r="U4942"/>
      <c r="V4942"/>
      <c r="W4942"/>
      <c r="X4942"/>
    </row>
    <row r="4943" spans="21:24" ht="18" x14ac:dyDescent="0.6">
      <c r="U4943"/>
      <c r="V4943"/>
      <c r="W4943"/>
      <c r="X4943"/>
    </row>
    <row r="4944" spans="21:24" ht="18" x14ac:dyDescent="0.6">
      <c r="U4944"/>
      <c r="V4944"/>
      <c r="W4944"/>
      <c r="X4944"/>
    </row>
    <row r="4945" spans="21:24" ht="18" x14ac:dyDescent="0.6">
      <c r="U4945"/>
      <c r="V4945"/>
      <c r="W4945"/>
      <c r="X4945"/>
    </row>
    <row r="4946" spans="21:24" ht="18" x14ac:dyDescent="0.6">
      <c r="U4946"/>
      <c r="V4946"/>
      <c r="W4946"/>
      <c r="X4946"/>
    </row>
    <row r="4947" spans="21:24" ht="18" x14ac:dyDescent="0.6">
      <c r="U4947"/>
      <c r="V4947"/>
      <c r="W4947"/>
      <c r="X4947"/>
    </row>
    <row r="4948" spans="21:24" ht="18" x14ac:dyDescent="0.6">
      <c r="U4948"/>
      <c r="V4948"/>
      <c r="W4948"/>
      <c r="X4948"/>
    </row>
    <row r="4949" spans="21:24" ht="18" x14ac:dyDescent="0.6">
      <c r="U4949"/>
      <c r="V4949"/>
      <c r="W4949"/>
      <c r="X4949"/>
    </row>
    <row r="4950" spans="21:24" ht="18" x14ac:dyDescent="0.6">
      <c r="U4950"/>
      <c r="V4950"/>
      <c r="W4950"/>
      <c r="X4950"/>
    </row>
    <row r="4951" spans="21:24" ht="18" x14ac:dyDescent="0.6">
      <c r="U4951"/>
      <c r="V4951"/>
      <c r="W4951"/>
      <c r="X4951"/>
    </row>
    <row r="4952" spans="21:24" ht="18" x14ac:dyDescent="0.6">
      <c r="U4952"/>
      <c r="V4952"/>
      <c r="W4952"/>
      <c r="X4952"/>
    </row>
    <row r="4953" spans="21:24" ht="18" x14ac:dyDescent="0.6">
      <c r="U4953"/>
      <c r="V4953"/>
      <c r="W4953"/>
      <c r="X4953"/>
    </row>
    <row r="4954" spans="21:24" ht="18" x14ac:dyDescent="0.6">
      <c r="U4954"/>
      <c r="V4954"/>
      <c r="W4954"/>
      <c r="X4954"/>
    </row>
    <row r="4955" spans="21:24" ht="18" x14ac:dyDescent="0.6">
      <c r="U4955"/>
      <c r="V4955"/>
      <c r="W4955"/>
      <c r="X4955"/>
    </row>
    <row r="4956" spans="21:24" ht="18" x14ac:dyDescent="0.6">
      <c r="U4956"/>
      <c r="V4956"/>
      <c r="W4956"/>
      <c r="X4956"/>
    </row>
    <row r="4957" spans="21:24" ht="18" x14ac:dyDescent="0.6">
      <c r="U4957"/>
      <c r="V4957"/>
      <c r="W4957"/>
      <c r="X4957"/>
    </row>
    <row r="4958" spans="21:24" ht="18" x14ac:dyDescent="0.6">
      <c r="U4958"/>
      <c r="V4958"/>
      <c r="W4958"/>
      <c r="X4958"/>
    </row>
    <row r="4959" spans="21:24" ht="18" x14ac:dyDescent="0.6">
      <c r="U4959"/>
      <c r="V4959"/>
      <c r="W4959"/>
      <c r="X4959"/>
    </row>
    <row r="4960" spans="21:24" ht="18" x14ac:dyDescent="0.6">
      <c r="U4960"/>
      <c r="V4960"/>
      <c r="W4960"/>
      <c r="X4960"/>
    </row>
    <row r="4961" spans="21:24" ht="18" x14ac:dyDescent="0.6">
      <c r="U4961"/>
      <c r="V4961"/>
      <c r="W4961"/>
      <c r="X4961"/>
    </row>
    <row r="4962" spans="21:24" ht="18" x14ac:dyDescent="0.6">
      <c r="U4962"/>
      <c r="V4962"/>
      <c r="W4962"/>
      <c r="X4962"/>
    </row>
    <row r="4963" spans="21:24" ht="18" x14ac:dyDescent="0.6">
      <c r="U4963"/>
      <c r="V4963"/>
      <c r="W4963"/>
      <c r="X4963"/>
    </row>
    <row r="4964" spans="21:24" ht="18" x14ac:dyDescent="0.6">
      <c r="U4964"/>
      <c r="V4964"/>
      <c r="W4964"/>
      <c r="X4964"/>
    </row>
    <row r="4965" spans="21:24" ht="18" x14ac:dyDescent="0.6">
      <c r="U4965"/>
      <c r="V4965"/>
      <c r="W4965"/>
      <c r="X4965"/>
    </row>
    <row r="4966" spans="21:24" ht="18" x14ac:dyDescent="0.6">
      <c r="U4966"/>
      <c r="V4966"/>
      <c r="W4966"/>
      <c r="X4966"/>
    </row>
    <row r="4967" spans="21:24" ht="18" x14ac:dyDescent="0.6">
      <c r="U4967"/>
      <c r="V4967"/>
      <c r="W4967"/>
      <c r="X4967"/>
    </row>
    <row r="4968" spans="21:24" ht="18" x14ac:dyDescent="0.6">
      <c r="U4968"/>
      <c r="V4968"/>
      <c r="W4968"/>
      <c r="X4968"/>
    </row>
    <row r="4969" spans="21:24" ht="18" x14ac:dyDescent="0.6">
      <c r="U4969"/>
      <c r="V4969"/>
      <c r="W4969"/>
      <c r="X4969"/>
    </row>
    <row r="4970" spans="21:24" ht="18" x14ac:dyDescent="0.6">
      <c r="U4970"/>
      <c r="V4970"/>
      <c r="W4970"/>
      <c r="X4970"/>
    </row>
    <row r="4971" spans="21:24" ht="18" x14ac:dyDescent="0.6">
      <c r="U4971"/>
      <c r="V4971"/>
      <c r="W4971"/>
      <c r="X4971"/>
    </row>
    <row r="4972" spans="21:24" ht="18" x14ac:dyDescent="0.6">
      <c r="U4972"/>
      <c r="V4972"/>
      <c r="W4972"/>
      <c r="X4972"/>
    </row>
    <row r="4973" spans="21:24" ht="18" x14ac:dyDescent="0.6">
      <c r="U4973"/>
      <c r="V4973"/>
      <c r="W4973"/>
      <c r="X4973"/>
    </row>
    <row r="4974" spans="21:24" ht="18" x14ac:dyDescent="0.6">
      <c r="U4974"/>
      <c r="V4974"/>
      <c r="W4974"/>
      <c r="X4974"/>
    </row>
    <row r="4975" spans="21:24" ht="18" x14ac:dyDescent="0.6">
      <c r="U4975"/>
      <c r="V4975"/>
      <c r="W4975"/>
      <c r="X4975"/>
    </row>
    <row r="4976" spans="21:24" ht="18" x14ac:dyDescent="0.6">
      <c r="U4976"/>
      <c r="V4976"/>
      <c r="W4976"/>
      <c r="X4976"/>
    </row>
    <row r="4977" spans="21:24" ht="18" x14ac:dyDescent="0.6">
      <c r="U4977"/>
      <c r="V4977"/>
      <c r="W4977"/>
      <c r="X4977"/>
    </row>
    <row r="4978" spans="21:24" ht="18" x14ac:dyDescent="0.6">
      <c r="U4978"/>
      <c r="V4978"/>
      <c r="W4978"/>
      <c r="X4978"/>
    </row>
    <row r="4979" spans="21:24" ht="18" x14ac:dyDescent="0.6">
      <c r="U4979"/>
      <c r="V4979"/>
      <c r="W4979"/>
      <c r="X4979"/>
    </row>
    <row r="4980" spans="21:24" ht="18" x14ac:dyDescent="0.6">
      <c r="U4980"/>
      <c r="V4980"/>
      <c r="W4980"/>
      <c r="X4980"/>
    </row>
    <row r="4981" spans="21:24" ht="18" x14ac:dyDescent="0.6">
      <c r="U4981"/>
      <c r="V4981"/>
      <c r="W4981"/>
      <c r="X4981"/>
    </row>
    <row r="4982" spans="21:24" ht="18" x14ac:dyDescent="0.6">
      <c r="U4982"/>
      <c r="V4982"/>
      <c r="W4982"/>
      <c r="X4982"/>
    </row>
    <row r="4983" spans="21:24" ht="18" x14ac:dyDescent="0.6">
      <c r="U4983"/>
      <c r="V4983"/>
      <c r="W4983"/>
      <c r="X4983"/>
    </row>
    <row r="4984" spans="21:24" ht="18" x14ac:dyDescent="0.6">
      <c r="U4984"/>
      <c r="V4984"/>
      <c r="W4984"/>
      <c r="X4984"/>
    </row>
    <row r="4985" spans="21:24" ht="18" x14ac:dyDescent="0.6">
      <c r="U4985"/>
      <c r="V4985"/>
      <c r="W4985"/>
      <c r="X4985"/>
    </row>
    <row r="4986" spans="21:24" ht="18" x14ac:dyDescent="0.6">
      <c r="U4986"/>
      <c r="V4986"/>
      <c r="W4986"/>
      <c r="X4986"/>
    </row>
    <row r="4987" spans="21:24" ht="18" x14ac:dyDescent="0.6">
      <c r="U4987"/>
      <c r="V4987"/>
      <c r="W4987"/>
      <c r="X4987"/>
    </row>
    <row r="4988" spans="21:24" ht="18" x14ac:dyDescent="0.6">
      <c r="U4988"/>
      <c r="V4988"/>
      <c r="W4988"/>
      <c r="X4988"/>
    </row>
    <row r="4989" spans="21:24" ht="18" x14ac:dyDescent="0.6">
      <c r="U4989"/>
      <c r="V4989"/>
      <c r="W4989"/>
      <c r="X4989"/>
    </row>
    <row r="4990" spans="21:24" ht="18" x14ac:dyDescent="0.6">
      <c r="U4990"/>
      <c r="V4990"/>
      <c r="W4990"/>
      <c r="X4990"/>
    </row>
    <row r="4991" spans="21:24" ht="18" x14ac:dyDescent="0.6">
      <c r="U4991"/>
      <c r="V4991"/>
      <c r="W4991"/>
      <c r="X4991"/>
    </row>
    <row r="4992" spans="21:24" ht="18" x14ac:dyDescent="0.6">
      <c r="U4992"/>
      <c r="V4992"/>
      <c r="W4992"/>
      <c r="X4992"/>
    </row>
    <row r="4993" spans="21:24" ht="18" x14ac:dyDescent="0.6">
      <c r="U4993"/>
      <c r="V4993"/>
      <c r="W4993"/>
      <c r="X4993"/>
    </row>
    <row r="4994" spans="21:24" ht="18" x14ac:dyDescent="0.6">
      <c r="U4994"/>
      <c r="V4994"/>
      <c r="W4994"/>
      <c r="X4994"/>
    </row>
    <row r="4995" spans="21:24" ht="18" x14ac:dyDescent="0.6">
      <c r="U4995"/>
      <c r="V4995"/>
      <c r="W4995"/>
      <c r="X4995"/>
    </row>
    <row r="4996" spans="21:24" ht="18" x14ac:dyDescent="0.6">
      <c r="U4996"/>
      <c r="V4996"/>
      <c r="W4996"/>
      <c r="X4996"/>
    </row>
    <row r="4997" spans="21:24" ht="18" x14ac:dyDescent="0.6">
      <c r="U4997"/>
      <c r="V4997"/>
      <c r="W4997"/>
      <c r="X4997"/>
    </row>
    <row r="4998" spans="21:24" ht="18" x14ac:dyDescent="0.6">
      <c r="U4998"/>
      <c r="V4998"/>
      <c r="W4998"/>
      <c r="X4998"/>
    </row>
    <row r="4999" spans="21:24" ht="18" x14ac:dyDescent="0.6">
      <c r="U4999"/>
      <c r="V4999"/>
      <c r="W4999"/>
      <c r="X4999"/>
    </row>
    <row r="5000" spans="21:24" ht="18" x14ac:dyDescent="0.6">
      <c r="U5000"/>
      <c r="V5000"/>
      <c r="W5000"/>
      <c r="X5000"/>
    </row>
    <row r="5001" spans="21:24" ht="18" x14ac:dyDescent="0.6">
      <c r="U5001"/>
      <c r="V5001"/>
      <c r="W5001"/>
      <c r="X5001"/>
    </row>
    <row r="5002" spans="21:24" ht="18" x14ac:dyDescent="0.6">
      <c r="U5002"/>
      <c r="V5002"/>
      <c r="W5002"/>
      <c r="X5002"/>
    </row>
    <row r="5003" spans="21:24" ht="18" x14ac:dyDescent="0.6">
      <c r="U5003"/>
      <c r="V5003"/>
      <c r="W5003"/>
      <c r="X5003"/>
    </row>
    <row r="5004" spans="21:24" ht="18" x14ac:dyDescent="0.6">
      <c r="U5004"/>
      <c r="V5004"/>
      <c r="W5004"/>
      <c r="X5004"/>
    </row>
    <row r="5005" spans="21:24" ht="18" x14ac:dyDescent="0.6">
      <c r="U5005"/>
      <c r="V5005"/>
      <c r="W5005"/>
      <c r="X5005"/>
    </row>
    <row r="5006" spans="21:24" ht="18" x14ac:dyDescent="0.6">
      <c r="U5006"/>
      <c r="V5006"/>
      <c r="W5006"/>
      <c r="X5006"/>
    </row>
    <row r="5007" spans="21:24" ht="18" x14ac:dyDescent="0.6">
      <c r="U5007"/>
      <c r="V5007"/>
      <c r="W5007"/>
      <c r="X5007"/>
    </row>
    <row r="5008" spans="21:24" ht="18" x14ac:dyDescent="0.6">
      <c r="U5008"/>
      <c r="V5008"/>
      <c r="W5008"/>
      <c r="X5008"/>
    </row>
    <row r="5009" spans="21:24" ht="18" x14ac:dyDescent="0.6">
      <c r="U5009"/>
      <c r="V5009"/>
      <c r="W5009"/>
      <c r="X5009"/>
    </row>
    <row r="5010" spans="21:24" ht="18" x14ac:dyDescent="0.6">
      <c r="U5010"/>
      <c r="V5010"/>
      <c r="W5010"/>
      <c r="X5010"/>
    </row>
    <row r="5011" spans="21:24" ht="18" x14ac:dyDescent="0.6">
      <c r="U5011"/>
      <c r="V5011"/>
      <c r="W5011"/>
      <c r="X5011"/>
    </row>
    <row r="5012" spans="21:24" ht="18" x14ac:dyDescent="0.6">
      <c r="U5012"/>
      <c r="V5012"/>
      <c r="W5012"/>
      <c r="X5012"/>
    </row>
    <row r="5013" spans="21:24" ht="18" x14ac:dyDescent="0.6">
      <c r="U5013"/>
      <c r="V5013"/>
      <c r="W5013"/>
      <c r="X5013"/>
    </row>
    <row r="5014" spans="21:24" ht="18" x14ac:dyDescent="0.6">
      <c r="U5014"/>
      <c r="V5014"/>
      <c r="W5014"/>
      <c r="X5014"/>
    </row>
    <row r="5015" spans="21:24" ht="18" x14ac:dyDescent="0.6">
      <c r="U5015"/>
      <c r="V5015"/>
      <c r="W5015"/>
      <c r="X5015"/>
    </row>
    <row r="5016" spans="21:24" ht="18" x14ac:dyDescent="0.6">
      <c r="U5016"/>
      <c r="V5016"/>
      <c r="W5016"/>
      <c r="X5016"/>
    </row>
    <row r="5017" spans="21:24" ht="18" x14ac:dyDescent="0.6">
      <c r="U5017"/>
      <c r="V5017"/>
      <c r="W5017"/>
      <c r="X5017"/>
    </row>
    <row r="5018" spans="21:24" ht="18" x14ac:dyDescent="0.6">
      <c r="U5018"/>
      <c r="V5018"/>
      <c r="W5018"/>
      <c r="X5018"/>
    </row>
    <row r="5019" spans="21:24" ht="18" x14ac:dyDescent="0.6">
      <c r="U5019"/>
      <c r="V5019"/>
      <c r="W5019"/>
      <c r="X5019"/>
    </row>
    <row r="5020" spans="21:24" ht="18" x14ac:dyDescent="0.6">
      <c r="U5020"/>
      <c r="V5020"/>
      <c r="W5020"/>
      <c r="X5020"/>
    </row>
    <row r="5021" spans="21:24" ht="18" x14ac:dyDescent="0.6">
      <c r="U5021"/>
      <c r="V5021"/>
      <c r="W5021"/>
      <c r="X5021"/>
    </row>
    <row r="5022" spans="21:24" ht="18" x14ac:dyDescent="0.6">
      <c r="U5022"/>
      <c r="V5022"/>
      <c r="W5022"/>
      <c r="X5022"/>
    </row>
    <row r="5023" spans="21:24" ht="18" x14ac:dyDescent="0.6">
      <c r="U5023"/>
      <c r="V5023"/>
      <c r="W5023"/>
      <c r="X5023"/>
    </row>
    <row r="5024" spans="21:24" ht="18" x14ac:dyDescent="0.6">
      <c r="U5024"/>
      <c r="V5024"/>
      <c r="W5024"/>
      <c r="X5024"/>
    </row>
    <row r="5025" spans="21:24" ht="18" x14ac:dyDescent="0.6">
      <c r="U5025"/>
      <c r="V5025"/>
      <c r="W5025"/>
      <c r="X5025"/>
    </row>
    <row r="5026" spans="21:24" ht="18" x14ac:dyDescent="0.6">
      <c r="U5026"/>
      <c r="V5026"/>
      <c r="W5026"/>
      <c r="X5026"/>
    </row>
    <row r="5027" spans="21:24" ht="18" x14ac:dyDescent="0.6">
      <c r="U5027"/>
      <c r="V5027"/>
      <c r="W5027"/>
      <c r="X5027"/>
    </row>
    <row r="5028" spans="21:24" ht="18" x14ac:dyDescent="0.6">
      <c r="U5028"/>
      <c r="V5028"/>
      <c r="W5028"/>
      <c r="X5028"/>
    </row>
    <row r="5029" spans="21:24" ht="18" x14ac:dyDescent="0.6">
      <c r="U5029"/>
      <c r="V5029"/>
      <c r="W5029"/>
      <c r="X5029"/>
    </row>
    <row r="5030" spans="21:24" ht="18" x14ac:dyDescent="0.6">
      <c r="U5030"/>
      <c r="V5030"/>
      <c r="W5030"/>
      <c r="X5030"/>
    </row>
    <row r="5031" spans="21:24" ht="18" x14ac:dyDescent="0.6">
      <c r="U5031"/>
      <c r="V5031"/>
      <c r="W5031"/>
      <c r="X5031"/>
    </row>
    <row r="5032" spans="21:24" ht="18" x14ac:dyDescent="0.6">
      <c r="U5032"/>
      <c r="V5032"/>
      <c r="W5032"/>
      <c r="X5032"/>
    </row>
    <row r="5033" spans="21:24" ht="18" x14ac:dyDescent="0.6">
      <c r="U5033"/>
      <c r="V5033"/>
      <c r="W5033"/>
      <c r="X5033"/>
    </row>
    <row r="5034" spans="21:24" ht="18" x14ac:dyDescent="0.6">
      <c r="U5034"/>
      <c r="V5034"/>
      <c r="W5034"/>
      <c r="X5034"/>
    </row>
    <row r="5035" spans="21:24" ht="18" x14ac:dyDescent="0.6">
      <c r="U5035"/>
      <c r="V5035"/>
      <c r="W5035"/>
      <c r="X5035"/>
    </row>
    <row r="5036" spans="21:24" ht="18" x14ac:dyDescent="0.6">
      <c r="U5036"/>
      <c r="V5036"/>
      <c r="W5036"/>
      <c r="X5036"/>
    </row>
    <row r="5037" spans="21:24" ht="18" x14ac:dyDescent="0.6">
      <c r="U5037"/>
      <c r="V5037"/>
      <c r="W5037"/>
      <c r="X5037"/>
    </row>
    <row r="5038" spans="21:24" ht="18" x14ac:dyDescent="0.6">
      <c r="U5038"/>
      <c r="V5038"/>
      <c r="W5038"/>
      <c r="X5038"/>
    </row>
    <row r="5039" spans="21:24" ht="18" x14ac:dyDescent="0.6">
      <c r="U5039"/>
      <c r="V5039"/>
      <c r="W5039"/>
      <c r="X5039"/>
    </row>
    <row r="5040" spans="21:24" ht="18" x14ac:dyDescent="0.6">
      <c r="U5040"/>
      <c r="V5040"/>
      <c r="W5040"/>
      <c r="X5040"/>
    </row>
    <row r="5041" spans="21:24" ht="18" x14ac:dyDescent="0.6">
      <c r="U5041"/>
      <c r="V5041"/>
      <c r="W5041"/>
      <c r="X5041"/>
    </row>
    <row r="5042" spans="21:24" ht="18" x14ac:dyDescent="0.6">
      <c r="U5042"/>
      <c r="V5042"/>
      <c r="W5042"/>
      <c r="X5042"/>
    </row>
    <row r="5043" spans="21:24" ht="18" x14ac:dyDescent="0.6">
      <c r="U5043"/>
      <c r="V5043"/>
      <c r="W5043"/>
      <c r="X5043"/>
    </row>
    <row r="5044" spans="21:24" ht="18" x14ac:dyDescent="0.6">
      <c r="U5044"/>
      <c r="V5044"/>
      <c r="W5044"/>
      <c r="X5044"/>
    </row>
    <row r="5045" spans="21:24" ht="18" x14ac:dyDescent="0.6">
      <c r="U5045"/>
      <c r="V5045"/>
      <c r="W5045"/>
      <c r="X5045"/>
    </row>
    <row r="5046" spans="21:24" ht="18" x14ac:dyDescent="0.6">
      <c r="U5046"/>
      <c r="V5046"/>
      <c r="W5046"/>
      <c r="X5046"/>
    </row>
    <row r="5047" spans="21:24" ht="18" x14ac:dyDescent="0.6">
      <c r="U5047"/>
      <c r="V5047"/>
      <c r="W5047"/>
      <c r="X5047"/>
    </row>
    <row r="5048" spans="21:24" ht="18" x14ac:dyDescent="0.6">
      <c r="U5048"/>
      <c r="V5048"/>
      <c r="W5048"/>
      <c r="X5048"/>
    </row>
    <row r="5049" spans="21:24" ht="18" x14ac:dyDescent="0.6">
      <c r="U5049"/>
      <c r="V5049"/>
      <c r="W5049"/>
      <c r="X5049"/>
    </row>
    <row r="5050" spans="21:24" ht="18" x14ac:dyDescent="0.6">
      <c r="U5050"/>
      <c r="V5050"/>
      <c r="W5050"/>
      <c r="X5050"/>
    </row>
    <row r="5051" spans="21:24" ht="18" x14ac:dyDescent="0.6">
      <c r="U5051"/>
      <c r="V5051"/>
      <c r="W5051"/>
      <c r="X5051"/>
    </row>
    <row r="5052" spans="21:24" ht="18" x14ac:dyDescent="0.6">
      <c r="U5052"/>
      <c r="V5052"/>
      <c r="W5052"/>
      <c r="X5052"/>
    </row>
    <row r="5053" spans="21:24" ht="18" x14ac:dyDescent="0.6">
      <c r="U5053"/>
      <c r="V5053"/>
      <c r="W5053"/>
      <c r="X5053"/>
    </row>
    <row r="5054" spans="21:24" ht="18" x14ac:dyDescent="0.6">
      <c r="U5054"/>
      <c r="V5054"/>
      <c r="W5054"/>
      <c r="X5054"/>
    </row>
    <row r="5055" spans="21:24" ht="18" x14ac:dyDescent="0.6">
      <c r="U5055"/>
      <c r="V5055"/>
      <c r="W5055"/>
      <c r="X5055"/>
    </row>
    <row r="5056" spans="21:24" ht="18" x14ac:dyDescent="0.6">
      <c r="U5056"/>
      <c r="V5056"/>
      <c r="W5056"/>
      <c r="X5056"/>
    </row>
    <row r="5057" spans="21:24" ht="18" x14ac:dyDescent="0.6">
      <c r="U5057"/>
      <c r="V5057"/>
      <c r="W5057"/>
      <c r="X5057"/>
    </row>
    <row r="5058" spans="21:24" ht="18" x14ac:dyDescent="0.6">
      <c r="U5058"/>
      <c r="V5058"/>
      <c r="W5058"/>
      <c r="X5058"/>
    </row>
    <row r="5059" spans="21:24" ht="18" x14ac:dyDescent="0.6">
      <c r="U5059"/>
      <c r="V5059"/>
      <c r="W5059"/>
      <c r="X5059"/>
    </row>
    <row r="5060" spans="21:24" ht="18" x14ac:dyDescent="0.6">
      <c r="U5060"/>
      <c r="V5060"/>
      <c r="W5060"/>
      <c r="X5060"/>
    </row>
    <row r="5061" spans="21:24" ht="18" x14ac:dyDescent="0.6">
      <c r="U5061"/>
      <c r="V5061"/>
      <c r="W5061"/>
      <c r="X5061"/>
    </row>
    <row r="5062" spans="21:24" ht="18" x14ac:dyDescent="0.6">
      <c r="U5062"/>
      <c r="V5062"/>
      <c r="W5062"/>
      <c r="X5062"/>
    </row>
    <row r="5063" spans="21:24" ht="18" x14ac:dyDescent="0.6">
      <c r="U5063"/>
      <c r="V5063"/>
      <c r="W5063"/>
      <c r="X5063"/>
    </row>
    <row r="5064" spans="21:24" ht="18" x14ac:dyDescent="0.6">
      <c r="U5064"/>
      <c r="V5064"/>
      <c r="W5064"/>
      <c r="X5064"/>
    </row>
    <row r="5065" spans="21:24" ht="18" x14ac:dyDescent="0.6">
      <c r="U5065"/>
      <c r="V5065"/>
      <c r="W5065"/>
      <c r="X5065"/>
    </row>
    <row r="5066" spans="21:24" ht="18" x14ac:dyDescent="0.6">
      <c r="U5066"/>
      <c r="V5066"/>
      <c r="W5066"/>
      <c r="X5066"/>
    </row>
    <row r="5067" spans="21:24" ht="18" x14ac:dyDescent="0.6">
      <c r="U5067"/>
      <c r="V5067"/>
      <c r="W5067"/>
      <c r="X5067"/>
    </row>
    <row r="5068" spans="21:24" ht="18" x14ac:dyDescent="0.6">
      <c r="U5068"/>
      <c r="V5068"/>
      <c r="W5068"/>
      <c r="X5068"/>
    </row>
    <row r="5069" spans="21:24" ht="18" x14ac:dyDescent="0.6">
      <c r="U5069"/>
      <c r="V5069"/>
      <c r="W5069"/>
      <c r="X5069"/>
    </row>
    <row r="5070" spans="21:24" ht="18" x14ac:dyDescent="0.6">
      <c r="U5070"/>
      <c r="V5070"/>
      <c r="W5070"/>
      <c r="X5070"/>
    </row>
    <row r="5071" spans="21:24" ht="18" x14ac:dyDescent="0.6">
      <c r="U5071"/>
      <c r="V5071"/>
      <c r="W5071"/>
      <c r="X5071"/>
    </row>
    <row r="5072" spans="21:24" ht="18" x14ac:dyDescent="0.6">
      <c r="U5072"/>
      <c r="V5072"/>
      <c r="W5072"/>
      <c r="X5072"/>
    </row>
    <row r="5073" spans="21:24" ht="18" x14ac:dyDescent="0.6">
      <c r="U5073"/>
      <c r="V5073"/>
      <c r="W5073"/>
      <c r="X5073"/>
    </row>
    <row r="5074" spans="21:24" ht="18" x14ac:dyDescent="0.6">
      <c r="U5074"/>
      <c r="V5074"/>
      <c r="W5074"/>
      <c r="X5074"/>
    </row>
    <row r="5075" spans="21:24" ht="18" x14ac:dyDescent="0.6">
      <c r="U5075"/>
      <c r="V5075"/>
      <c r="W5075"/>
      <c r="X5075"/>
    </row>
    <row r="5076" spans="21:24" ht="18" x14ac:dyDescent="0.6">
      <c r="U5076"/>
      <c r="V5076"/>
      <c r="W5076"/>
      <c r="X5076"/>
    </row>
    <row r="5077" spans="21:24" ht="18" x14ac:dyDescent="0.6">
      <c r="U5077"/>
      <c r="V5077"/>
      <c r="W5077"/>
      <c r="X5077"/>
    </row>
    <row r="5078" spans="21:24" ht="18" x14ac:dyDescent="0.6">
      <c r="U5078"/>
      <c r="V5078"/>
      <c r="W5078"/>
      <c r="X5078"/>
    </row>
    <row r="5079" spans="21:24" ht="18" x14ac:dyDescent="0.6">
      <c r="U5079"/>
      <c r="V5079"/>
      <c r="W5079"/>
      <c r="X5079"/>
    </row>
    <row r="5080" spans="21:24" ht="18" x14ac:dyDescent="0.6">
      <c r="U5080"/>
      <c r="V5080"/>
      <c r="W5080"/>
      <c r="X5080"/>
    </row>
    <row r="5081" spans="21:24" ht="18" x14ac:dyDescent="0.6">
      <c r="U5081"/>
      <c r="V5081"/>
      <c r="W5081"/>
      <c r="X5081"/>
    </row>
    <row r="5082" spans="21:24" ht="18" x14ac:dyDescent="0.6">
      <c r="U5082"/>
      <c r="V5082"/>
      <c r="W5082"/>
      <c r="X5082"/>
    </row>
    <row r="5083" spans="21:24" ht="18" x14ac:dyDescent="0.6">
      <c r="U5083"/>
      <c r="V5083"/>
      <c r="W5083"/>
      <c r="X5083"/>
    </row>
    <row r="5084" spans="21:24" ht="18" x14ac:dyDescent="0.6">
      <c r="U5084"/>
      <c r="V5084"/>
      <c r="W5084"/>
      <c r="X5084"/>
    </row>
    <row r="5085" spans="21:24" ht="18" x14ac:dyDescent="0.6">
      <c r="U5085"/>
      <c r="V5085"/>
      <c r="W5085"/>
      <c r="X5085"/>
    </row>
    <row r="5086" spans="21:24" ht="18" x14ac:dyDescent="0.6">
      <c r="U5086"/>
      <c r="V5086"/>
      <c r="W5086"/>
      <c r="X5086"/>
    </row>
    <row r="5087" spans="21:24" ht="18" x14ac:dyDescent="0.6">
      <c r="U5087"/>
      <c r="V5087"/>
      <c r="W5087"/>
      <c r="X5087"/>
    </row>
    <row r="5088" spans="21:24" ht="18" x14ac:dyDescent="0.6">
      <c r="U5088"/>
      <c r="V5088"/>
      <c r="W5088"/>
      <c r="X5088"/>
    </row>
    <row r="5089" spans="21:24" ht="18" x14ac:dyDescent="0.6">
      <c r="U5089"/>
      <c r="V5089"/>
      <c r="W5089"/>
      <c r="X5089"/>
    </row>
    <row r="5090" spans="21:24" ht="18" x14ac:dyDescent="0.6">
      <c r="U5090"/>
      <c r="V5090"/>
      <c r="W5090"/>
      <c r="X5090"/>
    </row>
    <row r="5091" spans="21:24" ht="18" x14ac:dyDescent="0.6">
      <c r="U5091"/>
      <c r="V5091"/>
      <c r="W5091"/>
      <c r="X5091"/>
    </row>
    <row r="5092" spans="21:24" ht="18" x14ac:dyDescent="0.6">
      <c r="U5092"/>
      <c r="V5092"/>
      <c r="W5092"/>
      <c r="X5092"/>
    </row>
    <row r="5093" spans="21:24" ht="18" x14ac:dyDescent="0.6">
      <c r="U5093"/>
      <c r="V5093"/>
      <c r="W5093"/>
      <c r="X5093"/>
    </row>
    <row r="5094" spans="21:24" ht="18" x14ac:dyDescent="0.6">
      <c r="U5094"/>
      <c r="V5094"/>
      <c r="W5094"/>
      <c r="X5094"/>
    </row>
    <row r="5095" spans="21:24" ht="18" x14ac:dyDescent="0.6">
      <c r="U5095"/>
      <c r="V5095"/>
      <c r="W5095"/>
      <c r="X5095"/>
    </row>
    <row r="5096" spans="21:24" ht="18" x14ac:dyDescent="0.6">
      <c r="U5096"/>
      <c r="V5096"/>
      <c r="W5096"/>
      <c r="X5096"/>
    </row>
    <row r="5097" spans="21:24" ht="18" x14ac:dyDescent="0.6">
      <c r="U5097"/>
      <c r="V5097"/>
      <c r="W5097"/>
      <c r="X5097"/>
    </row>
    <row r="5098" spans="21:24" ht="18" x14ac:dyDescent="0.6">
      <c r="U5098"/>
      <c r="V5098"/>
      <c r="W5098"/>
      <c r="X5098"/>
    </row>
    <row r="5099" spans="21:24" ht="18" x14ac:dyDescent="0.6">
      <c r="U5099"/>
      <c r="V5099"/>
      <c r="W5099"/>
      <c r="X5099"/>
    </row>
    <row r="5100" spans="21:24" ht="18" x14ac:dyDescent="0.6">
      <c r="U5100"/>
      <c r="V5100"/>
      <c r="W5100"/>
      <c r="X5100"/>
    </row>
    <row r="5101" spans="21:24" ht="18" x14ac:dyDescent="0.6">
      <c r="U5101"/>
      <c r="V5101"/>
      <c r="W5101"/>
      <c r="X5101"/>
    </row>
    <row r="5102" spans="21:24" ht="18" x14ac:dyDescent="0.6">
      <c r="U5102"/>
      <c r="V5102"/>
      <c r="W5102"/>
      <c r="X5102"/>
    </row>
    <row r="5103" spans="21:24" ht="18" x14ac:dyDescent="0.6">
      <c r="U5103"/>
      <c r="V5103"/>
      <c r="W5103"/>
      <c r="X5103"/>
    </row>
    <row r="5104" spans="21:24" ht="18" x14ac:dyDescent="0.6">
      <c r="U5104"/>
      <c r="V5104"/>
      <c r="W5104"/>
      <c r="X5104"/>
    </row>
    <row r="5105" spans="21:24" ht="18" x14ac:dyDescent="0.6">
      <c r="U5105"/>
      <c r="V5105"/>
      <c r="W5105"/>
      <c r="X5105"/>
    </row>
    <row r="5106" spans="21:24" ht="18" x14ac:dyDescent="0.6">
      <c r="U5106"/>
      <c r="V5106"/>
      <c r="W5106"/>
      <c r="X5106"/>
    </row>
    <row r="5107" spans="21:24" ht="18" x14ac:dyDescent="0.6">
      <c r="U5107"/>
      <c r="V5107"/>
      <c r="W5107"/>
      <c r="X5107"/>
    </row>
    <row r="5108" spans="21:24" ht="18" x14ac:dyDescent="0.6">
      <c r="U5108"/>
      <c r="V5108"/>
      <c r="W5108"/>
      <c r="X5108"/>
    </row>
    <row r="5109" spans="21:24" ht="18" x14ac:dyDescent="0.6">
      <c r="U5109"/>
      <c r="V5109"/>
      <c r="W5109"/>
      <c r="X5109"/>
    </row>
    <row r="5110" spans="21:24" ht="18" x14ac:dyDescent="0.6">
      <c r="U5110"/>
      <c r="V5110"/>
      <c r="W5110"/>
      <c r="X5110"/>
    </row>
    <row r="5111" spans="21:24" ht="18" x14ac:dyDescent="0.6">
      <c r="U5111"/>
      <c r="V5111"/>
      <c r="W5111"/>
      <c r="X5111"/>
    </row>
    <row r="5112" spans="21:24" ht="18" x14ac:dyDescent="0.6">
      <c r="U5112"/>
      <c r="V5112"/>
      <c r="W5112"/>
      <c r="X5112"/>
    </row>
    <row r="5113" spans="21:24" ht="18" x14ac:dyDescent="0.6">
      <c r="U5113"/>
      <c r="V5113"/>
      <c r="W5113"/>
      <c r="X5113"/>
    </row>
    <row r="5114" spans="21:24" ht="18" x14ac:dyDescent="0.6">
      <c r="U5114"/>
      <c r="V5114"/>
      <c r="W5114"/>
      <c r="X5114"/>
    </row>
    <row r="5115" spans="21:24" ht="18" x14ac:dyDescent="0.6">
      <c r="U5115"/>
      <c r="V5115"/>
      <c r="W5115"/>
      <c r="X5115"/>
    </row>
    <row r="5116" spans="21:24" ht="18" x14ac:dyDescent="0.6">
      <c r="U5116"/>
      <c r="V5116"/>
      <c r="W5116"/>
      <c r="X5116"/>
    </row>
    <row r="5117" spans="21:24" ht="18" x14ac:dyDescent="0.6">
      <c r="U5117"/>
      <c r="V5117"/>
      <c r="W5117"/>
      <c r="X5117"/>
    </row>
    <row r="5118" spans="21:24" ht="18" x14ac:dyDescent="0.6">
      <c r="U5118"/>
      <c r="V5118"/>
      <c r="W5118"/>
      <c r="X5118"/>
    </row>
    <row r="5119" spans="21:24" ht="18" x14ac:dyDescent="0.6">
      <c r="U5119"/>
      <c r="V5119"/>
      <c r="W5119"/>
      <c r="X5119"/>
    </row>
    <row r="5120" spans="21:24" ht="18" x14ac:dyDescent="0.6">
      <c r="U5120"/>
      <c r="V5120"/>
      <c r="W5120"/>
      <c r="X5120"/>
    </row>
    <row r="5121" spans="21:24" ht="18" x14ac:dyDescent="0.6">
      <c r="U5121"/>
      <c r="V5121"/>
      <c r="W5121"/>
      <c r="X5121"/>
    </row>
    <row r="5122" spans="21:24" ht="18" x14ac:dyDescent="0.6">
      <c r="U5122"/>
      <c r="V5122"/>
      <c r="W5122"/>
      <c r="X5122"/>
    </row>
    <row r="5123" spans="21:24" ht="18" x14ac:dyDescent="0.6">
      <c r="U5123"/>
      <c r="V5123"/>
      <c r="W5123"/>
      <c r="X5123"/>
    </row>
    <row r="5124" spans="21:24" ht="18" x14ac:dyDescent="0.6">
      <c r="U5124"/>
      <c r="V5124"/>
      <c r="W5124"/>
      <c r="X5124"/>
    </row>
    <row r="5125" spans="21:24" ht="18" x14ac:dyDescent="0.6">
      <c r="U5125"/>
      <c r="V5125"/>
      <c r="W5125"/>
      <c r="X5125"/>
    </row>
    <row r="5126" spans="21:24" ht="18" x14ac:dyDescent="0.6">
      <c r="U5126"/>
      <c r="V5126"/>
      <c r="W5126"/>
      <c r="X5126"/>
    </row>
    <row r="5127" spans="21:24" ht="18" x14ac:dyDescent="0.6">
      <c r="U5127"/>
      <c r="V5127"/>
      <c r="W5127"/>
      <c r="X5127"/>
    </row>
    <row r="5128" spans="21:24" ht="18" x14ac:dyDescent="0.6">
      <c r="U5128"/>
      <c r="V5128"/>
      <c r="W5128"/>
      <c r="X5128"/>
    </row>
    <row r="5129" spans="21:24" ht="18" x14ac:dyDescent="0.6">
      <c r="U5129"/>
      <c r="V5129"/>
      <c r="W5129"/>
      <c r="X5129"/>
    </row>
    <row r="5130" spans="21:24" ht="18" x14ac:dyDescent="0.6">
      <c r="U5130"/>
      <c r="V5130"/>
      <c r="W5130"/>
      <c r="X5130"/>
    </row>
    <row r="5131" spans="21:24" ht="18" x14ac:dyDescent="0.6">
      <c r="U5131"/>
      <c r="V5131"/>
      <c r="W5131"/>
      <c r="X5131"/>
    </row>
    <row r="5132" spans="21:24" ht="18" x14ac:dyDescent="0.6">
      <c r="U5132"/>
      <c r="V5132"/>
      <c r="W5132"/>
      <c r="X5132"/>
    </row>
    <row r="5133" spans="21:24" ht="18" x14ac:dyDescent="0.6">
      <c r="U5133"/>
      <c r="V5133"/>
      <c r="W5133"/>
      <c r="X5133"/>
    </row>
    <row r="5134" spans="21:24" ht="18" x14ac:dyDescent="0.6">
      <c r="U5134"/>
      <c r="V5134"/>
      <c r="W5134"/>
      <c r="X5134"/>
    </row>
    <row r="5135" spans="21:24" ht="18" x14ac:dyDescent="0.6">
      <c r="U5135"/>
      <c r="V5135"/>
      <c r="W5135"/>
      <c r="X5135"/>
    </row>
    <row r="5136" spans="21:24" ht="18" x14ac:dyDescent="0.6">
      <c r="U5136"/>
      <c r="V5136"/>
      <c r="W5136"/>
      <c r="X5136"/>
    </row>
    <row r="5137" spans="21:24" ht="18" x14ac:dyDescent="0.6">
      <c r="U5137"/>
      <c r="V5137"/>
      <c r="W5137"/>
      <c r="X5137"/>
    </row>
    <row r="5138" spans="21:24" ht="18" x14ac:dyDescent="0.6">
      <c r="U5138"/>
      <c r="V5138"/>
      <c r="W5138"/>
      <c r="X5138"/>
    </row>
    <row r="5139" spans="21:24" ht="18" x14ac:dyDescent="0.6">
      <c r="U5139"/>
      <c r="V5139"/>
      <c r="W5139"/>
      <c r="X5139"/>
    </row>
    <row r="5140" spans="21:24" ht="18" x14ac:dyDescent="0.6">
      <c r="U5140"/>
      <c r="V5140"/>
      <c r="W5140"/>
      <c r="X5140"/>
    </row>
    <row r="5141" spans="21:24" ht="18" x14ac:dyDescent="0.6">
      <c r="U5141"/>
      <c r="V5141"/>
      <c r="W5141"/>
      <c r="X5141"/>
    </row>
    <row r="5142" spans="21:24" ht="18" x14ac:dyDescent="0.6">
      <c r="U5142"/>
      <c r="V5142"/>
      <c r="W5142"/>
      <c r="X5142"/>
    </row>
    <row r="5143" spans="21:24" ht="18" x14ac:dyDescent="0.6">
      <c r="U5143"/>
      <c r="V5143"/>
      <c r="W5143"/>
      <c r="X5143"/>
    </row>
    <row r="5144" spans="21:24" ht="18" x14ac:dyDescent="0.6">
      <c r="U5144"/>
      <c r="V5144"/>
      <c r="W5144"/>
      <c r="X5144"/>
    </row>
    <row r="5145" spans="21:24" ht="18" x14ac:dyDescent="0.6">
      <c r="U5145"/>
      <c r="V5145"/>
      <c r="W5145"/>
      <c r="X5145"/>
    </row>
    <row r="5146" spans="21:24" ht="18" x14ac:dyDescent="0.6">
      <c r="U5146"/>
      <c r="V5146"/>
      <c r="W5146"/>
      <c r="X5146"/>
    </row>
    <row r="5147" spans="21:24" ht="18" x14ac:dyDescent="0.6">
      <c r="U5147"/>
      <c r="V5147"/>
      <c r="W5147"/>
      <c r="X5147"/>
    </row>
    <row r="5148" spans="21:24" ht="18" x14ac:dyDescent="0.6">
      <c r="U5148"/>
      <c r="V5148"/>
      <c r="W5148"/>
      <c r="X5148"/>
    </row>
    <row r="5149" spans="21:24" ht="18" x14ac:dyDescent="0.6">
      <c r="U5149"/>
      <c r="V5149"/>
      <c r="W5149"/>
      <c r="X5149"/>
    </row>
    <row r="5150" spans="21:24" ht="18" x14ac:dyDescent="0.6">
      <c r="U5150"/>
      <c r="V5150"/>
      <c r="W5150"/>
      <c r="X5150"/>
    </row>
    <row r="5151" spans="21:24" ht="18" x14ac:dyDescent="0.6">
      <c r="U5151"/>
      <c r="V5151"/>
      <c r="W5151"/>
      <c r="X5151"/>
    </row>
    <row r="5152" spans="21:24" ht="18" x14ac:dyDescent="0.6">
      <c r="U5152"/>
      <c r="V5152"/>
      <c r="W5152"/>
      <c r="X5152"/>
    </row>
    <row r="5153" spans="21:24" ht="18" x14ac:dyDescent="0.6">
      <c r="U5153"/>
      <c r="V5153"/>
      <c r="W5153"/>
      <c r="X5153"/>
    </row>
    <row r="5154" spans="21:24" ht="18" x14ac:dyDescent="0.6">
      <c r="U5154"/>
      <c r="V5154"/>
      <c r="W5154"/>
      <c r="X5154"/>
    </row>
    <row r="5155" spans="21:24" ht="18" x14ac:dyDescent="0.6">
      <c r="U5155"/>
      <c r="V5155"/>
      <c r="W5155"/>
      <c r="X5155"/>
    </row>
    <row r="5156" spans="21:24" ht="18" x14ac:dyDescent="0.6">
      <c r="U5156"/>
      <c r="V5156"/>
      <c r="W5156"/>
      <c r="X5156"/>
    </row>
    <row r="5157" spans="21:24" ht="18" x14ac:dyDescent="0.6">
      <c r="U5157"/>
      <c r="V5157"/>
      <c r="W5157"/>
      <c r="X5157"/>
    </row>
    <row r="5158" spans="21:24" ht="18" x14ac:dyDescent="0.6">
      <c r="U5158"/>
      <c r="V5158"/>
      <c r="W5158"/>
      <c r="X5158"/>
    </row>
    <row r="5159" spans="21:24" ht="18" x14ac:dyDescent="0.6">
      <c r="U5159"/>
      <c r="V5159"/>
      <c r="W5159"/>
      <c r="X5159"/>
    </row>
    <row r="5160" spans="21:24" ht="18" x14ac:dyDescent="0.6">
      <c r="U5160"/>
      <c r="V5160"/>
      <c r="W5160"/>
      <c r="X5160"/>
    </row>
    <row r="5161" spans="21:24" ht="18" x14ac:dyDescent="0.6">
      <c r="U5161"/>
      <c r="V5161"/>
      <c r="W5161"/>
      <c r="X5161"/>
    </row>
    <row r="5162" spans="21:24" ht="18" x14ac:dyDescent="0.6">
      <c r="U5162"/>
      <c r="V5162"/>
      <c r="W5162"/>
      <c r="X5162"/>
    </row>
    <row r="5163" spans="21:24" ht="18" x14ac:dyDescent="0.6">
      <c r="U5163"/>
      <c r="V5163"/>
      <c r="W5163"/>
      <c r="X5163"/>
    </row>
    <row r="5164" spans="21:24" ht="18" x14ac:dyDescent="0.6">
      <c r="U5164"/>
      <c r="V5164"/>
      <c r="W5164"/>
      <c r="X5164"/>
    </row>
    <row r="5165" spans="21:24" ht="18" x14ac:dyDescent="0.6">
      <c r="U5165"/>
      <c r="V5165"/>
      <c r="W5165"/>
      <c r="X5165"/>
    </row>
    <row r="5166" spans="21:24" ht="18" x14ac:dyDescent="0.6">
      <c r="U5166"/>
      <c r="V5166"/>
      <c r="W5166"/>
      <c r="X5166"/>
    </row>
    <row r="5167" spans="21:24" ht="18" x14ac:dyDescent="0.6">
      <c r="U5167"/>
      <c r="V5167"/>
      <c r="W5167"/>
      <c r="X5167"/>
    </row>
    <row r="5168" spans="21:24" ht="18" x14ac:dyDescent="0.6">
      <c r="U5168"/>
      <c r="V5168"/>
      <c r="W5168"/>
      <c r="X5168"/>
    </row>
    <row r="5169" spans="21:24" ht="18" x14ac:dyDescent="0.6">
      <c r="U5169"/>
      <c r="V5169"/>
      <c r="W5169"/>
      <c r="X5169"/>
    </row>
    <row r="5170" spans="21:24" ht="18" x14ac:dyDescent="0.6">
      <c r="U5170"/>
      <c r="V5170"/>
      <c r="W5170"/>
      <c r="X5170"/>
    </row>
    <row r="5171" spans="21:24" ht="18" x14ac:dyDescent="0.6">
      <c r="U5171"/>
      <c r="V5171"/>
      <c r="W5171"/>
      <c r="X5171"/>
    </row>
    <row r="5172" spans="21:24" ht="18" x14ac:dyDescent="0.6">
      <c r="U5172"/>
      <c r="V5172"/>
      <c r="W5172"/>
      <c r="X5172"/>
    </row>
    <row r="5173" spans="21:24" ht="18" x14ac:dyDescent="0.6">
      <c r="U5173"/>
      <c r="V5173"/>
      <c r="W5173"/>
      <c r="X5173"/>
    </row>
    <row r="5174" spans="21:24" ht="18" x14ac:dyDescent="0.6">
      <c r="U5174"/>
      <c r="V5174"/>
      <c r="W5174"/>
      <c r="X5174"/>
    </row>
    <row r="5175" spans="21:24" ht="18" x14ac:dyDescent="0.6">
      <c r="U5175"/>
      <c r="V5175"/>
      <c r="W5175"/>
      <c r="X5175"/>
    </row>
    <row r="5176" spans="21:24" ht="18" x14ac:dyDescent="0.6">
      <c r="U5176"/>
      <c r="V5176"/>
      <c r="W5176"/>
      <c r="X5176"/>
    </row>
    <row r="5177" spans="21:24" ht="18" x14ac:dyDescent="0.6">
      <c r="U5177"/>
      <c r="V5177"/>
      <c r="W5177"/>
      <c r="X5177"/>
    </row>
    <row r="5178" spans="21:24" ht="18" x14ac:dyDescent="0.6">
      <c r="U5178"/>
      <c r="V5178"/>
      <c r="W5178"/>
      <c r="X5178"/>
    </row>
    <row r="5179" spans="21:24" ht="18" x14ac:dyDescent="0.6">
      <c r="U5179"/>
      <c r="V5179"/>
      <c r="W5179"/>
      <c r="X5179"/>
    </row>
    <row r="5180" spans="21:24" ht="18" x14ac:dyDescent="0.6">
      <c r="U5180"/>
      <c r="V5180"/>
      <c r="W5180"/>
      <c r="X5180"/>
    </row>
    <row r="5181" spans="21:24" ht="18" x14ac:dyDescent="0.6">
      <c r="U5181"/>
      <c r="V5181"/>
      <c r="W5181"/>
      <c r="X5181"/>
    </row>
    <row r="5182" spans="21:24" ht="18" x14ac:dyDescent="0.6">
      <c r="U5182"/>
      <c r="V5182"/>
      <c r="W5182"/>
      <c r="X5182"/>
    </row>
    <row r="5183" spans="21:24" ht="18" x14ac:dyDescent="0.6">
      <c r="U5183"/>
      <c r="V5183"/>
      <c r="W5183"/>
      <c r="X5183"/>
    </row>
    <row r="5184" spans="21:24" ht="18" x14ac:dyDescent="0.6">
      <c r="U5184"/>
      <c r="V5184"/>
      <c r="W5184"/>
      <c r="X5184"/>
    </row>
    <row r="5185" spans="21:24" ht="18" x14ac:dyDescent="0.6">
      <c r="U5185"/>
      <c r="V5185"/>
      <c r="W5185"/>
      <c r="X5185"/>
    </row>
    <row r="5186" spans="21:24" ht="18" x14ac:dyDescent="0.6">
      <c r="U5186"/>
      <c r="V5186"/>
      <c r="W5186"/>
      <c r="X5186"/>
    </row>
    <row r="5187" spans="21:24" ht="18" x14ac:dyDescent="0.6">
      <c r="U5187"/>
      <c r="V5187"/>
      <c r="W5187"/>
      <c r="X5187"/>
    </row>
    <row r="5188" spans="21:24" ht="18" x14ac:dyDescent="0.6">
      <c r="U5188"/>
      <c r="V5188"/>
      <c r="W5188"/>
      <c r="X5188"/>
    </row>
    <row r="5189" spans="21:24" ht="18" x14ac:dyDescent="0.6">
      <c r="U5189"/>
      <c r="V5189"/>
      <c r="W5189"/>
      <c r="X5189"/>
    </row>
    <row r="5190" spans="21:24" ht="18" x14ac:dyDescent="0.6">
      <c r="U5190"/>
      <c r="V5190"/>
      <c r="W5190"/>
      <c r="X5190"/>
    </row>
    <row r="5191" spans="21:24" ht="18" x14ac:dyDescent="0.6">
      <c r="U5191"/>
      <c r="V5191"/>
      <c r="W5191"/>
      <c r="X5191"/>
    </row>
    <row r="5192" spans="21:24" ht="18" x14ac:dyDescent="0.6">
      <c r="U5192"/>
      <c r="V5192"/>
      <c r="W5192"/>
      <c r="X5192"/>
    </row>
    <row r="5193" spans="21:24" ht="18" x14ac:dyDescent="0.6">
      <c r="U5193"/>
      <c r="V5193"/>
      <c r="W5193"/>
      <c r="X5193"/>
    </row>
    <row r="5194" spans="21:24" ht="18" x14ac:dyDescent="0.6">
      <c r="U5194"/>
      <c r="V5194"/>
      <c r="W5194"/>
      <c r="X5194"/>
    </row>
    <row r="5195" spans="21:24" ht="18" x14ac:dyDescent="0.6">
      <c r="U5195"/>
      <c r="V5195"/>
      <c r="W5195"/>
      <c r="X5195"/>
    </row>
    <row r="5196" spans="21:24" ht="18" x14ac:dyDescent="0.6">
      <c r="U5196"/>
      <c r="V5196"/>
      <c r="W5196"/>
      <c r="X5196"/>
    </row>
    <row r="5197" spans="21:24" ht="18" x14ac:dyDescent="0.6">
      <c r="U5197"/>
      <c r="V5197"/>
      <c r="W5197"/>
      <c r="X5197"/>
    </row>
    <row r="5198" spans="21:24" ht="18" x14ac:dyDescent="0.6">
      <c r="U5198"/>
      <c r="V5198"/>
      <c r="W5198"/>
      <c r="X5198"/>
    </row>
    <row r="5199" spans="21:24" ht="18" x14ac:dyDescent="0.6">
      <c r="U5199"/>
      <c r="V5199"/>
      <c r="W5199"/>
      <c r="X5199"/>
    </row>
    <row r="5200" spans="21:24" ht="18" x14ac:dyDescent="0.6">
      <c r="U5200"/>
      <c r="V5200"/>
      <c r="W5200"/>
      <c r="X5200"/>
    </row>
    <row r="5201" spans="21:24" ht="18" x14ac:dyDescent="0.6">
      <c r="U5201"/>
      <c r="V5201"/>
      <c r="W5201"/>
      <c r="X5201"/>
    </row>
    <row r="5202" spans="21:24" ht="18" x14ac:dyDescent="0.6">
      <c r="U5202"/>
      <c r="V5202"/>
      <c r="W5202"/>
      <c r="X5202"/>
    </row>
    <row r="5203" spans="21:24" ht="18" x14ac:dyDescent="0.6">
      <c r="U5203"/>
      <c r="V5203"/>
      <c r="W5203"/>
      <c r="X5203"/>
    </row>
    <row r="5204" spans="21:24" ht="18" x14ac:dyDescent="0.6">
      <c r="U5204"/>
      <c r="V5204"/>
      <c r="W5204"/>
      <c r="X5204"/>
    </row>
    <row r="5205" spans="21:24" ht="18" x14ac:dyDescent="0.6">
      <c r="U5205"/>
      <c r="V5205"/>
      <c r="W5205"/>
      <c r="X5205"/>
    </row>
    <row r="5206" spans="21:24" ht="18" x14ac:dyDescent="0.6">
      <c r="U5206"/>
      <c r="V5206"/>
      <c r="W5206"/>
      <c r="X5206"/>
    </row>
    <row r="5207" spans="21:24" ht="18" x14ac:dyDescent="0.6">
      <c r="U5207"/>
      <c r="V5207"/>
      <c r="W5207"/>
      <c r="X5207"/>
    </row>
    <row r="5208" spans="21:24" ht="18" x14ac:dyDescent="0.6">
      <c r="U5208"/>
      <c r="V5208"/>
      <c r="W5208"/>
      <c r="X5208"/>
    </row>
    <row r="5209" spans="21:24" ht="18" x14ac:dyDescent="0.6">
      <c r="U5209"/>
      <c r="V5209"/>
      <c r="W5209"/>
      <c r="X5209"/>
    </row>
    <row r="5210" spans="21:24" ht="18" x14ac:dyDescent="0.6">
      <c r="U5210"/>
      <c r="V5210"/>
      <c r="W5210"/>
      <c r="X5210"/>
    </row>
    <row r="5211" spans="21:24" ht="18" x14ac:dyDescent="0.6">
      <c r="U5211"/>
      <c r="V5211"/>
      <c r="W5211"/>
      <c r="X5211"/>
    </row>
    <row r="5212" spans="21:24" ht="18" x14ac:dyDescent="0.6">
      <c r="U5212"/>
      <c r="V5212"/>
      <c r="W5212"/>
      <c r="X5212"/>
    </row>
    <row r="5213" spans="21:24" ht="18" x14ac:dyDescent="0.6">
      <c r="U5213"/>
      <c r="V5213"/>
      <c r="W5213"/>
      <c r="X5213"/>
    </row>
    <row r="5214" spans="21:24" ht="18" x14ac:dyDescent="0.6">
      <c r="U5214"/>
      <c r="V5214"/>
      <c r="W5214"/>
      <c r="X5214"/>
    </row>
    <row r="5215" spans="21:24" ht="18" x14ac:dyDescent="0.6">
      <c r="U5215"/>
      <c r="V5215"/>
      <c r="W5215"/>
      <c r="X5215"/>
    </row>
    <row r="5216" spans="21:24" ht="18" x14ac:dyDescent="0.6">
      <c r="U5216"/>
      <c r="V5216"/>
      <c r="W5216"/>
      <c r="X5216"/>
    </row>
    <row r="5217" spans="21:24" ht="18" x14ac:dyDescent="0.6">
      <c r="U5217"/>
      <c r="V5217"/>
      <c r="W5217"/>
      <c r="X5217"/>
    </row>
    <row r="5218" spans="21:24" ht="18" x14ac:dyDescent="0.6">
      <c r="U5218"/>
      <c r="V5218"/>
      <c r="W5218"/>
      <c r="X5218"/>
    </row>
    <row r="5219" spans="21:24" ht="18" x14ac:dyDescent="0.6">
      <c r="U5219"/>
      <c r="V5219"/>
      <c r="W5219"/>
      <c r="X5219"/>
    </row>
    <row r="5220" spans="21:24" ht="18" x14ac:dyDescent="0.6">
      <c r="U5220"/>
      <c r="V5220"/>
      <c r="W5220"/>
      <c r="X5220"/>
    </row>
    <row r="5221" spans="21:24" ht="18" x14ac:dyDescent="0.6">
      <c r="U5221"/>
      <c r="V5221"/>
      <c r="W5221"/>
      <c r="X5221"/>
    </row>
    <row r="5222" spans="21:24" ht="18" x14ac:dyDescent="0.6">
      <c r="U5222"/>
      <c r="V5222"/>
      <c r="W5222"/>
      <c r="X5222"/>
    </row>
    <row r="5223" spans="21:24" ht="18" x14ac:dyDescent="0.6">
      <c r="U5223"/>
      <c r="V5223"/>
      <c r="W5223"/>
      <c r="X5223"/>
    </row>
    <row r="5224" spans="21:24" ht="18" x14ac:dyDescent="0.6">
      <c r="U5224"/>
      <c r="V5224"/>
      <c r="W5224"/>
      <c r="X5224"/>
    </row>
    <row r="5225" spans="21:24" ht="18" x14ac:dyDescent="0.6">
      <c r="U5225"/>
      <c r="V5225"/>
      <c r="W5225"/>
      <c r="X5225"/>
    </row>
    <row r="5226" spans="21:24" ht="18" x14ac:dyDescent="0.6">
      <c r="U5226"/>
      <c r="V5226"/>
      <c r="W5226"/>
      <c r="X5226"/>
    </row>
    <row r="5227" spans="21:24" ht="18" x14ac:dyDescent="0.6">
      <c r="U5227"/>
      <c r="V5227"/>
      <c r="W5227"/>
      <c r="X5227"/>
    </row>
    <row r="5228" spans="21:24" ht="18" x14ac:dyDescent="0.6">
      <c r="U5228"/>
      <c r="V5228"/>
      <c r="W5228"/>
      <c r="X5228"/>
    </row>
    <row r="5229" spans="21:24" ht="18" x14ac:dyDescent="0.6">
      <c r="U5229"/>
      <c r="V5229"/>
      <c r="W5229"/>
      <c r="X5229"/>
    </row>
    <row r="5230" spans="21:24" ht="18" x14ac:dyDescent="0.6">
      <c r="U5230"/>
      <c r="V5230"/>
      <c r="W5230"/>
      <c r="X5230"/>
    </row>
    <row r="5231" spans="21:24" ht="18" x14ac:dyDescent="0.6">
      <c r="U5231"/>
      <c r="V5231"/>
      <c r="W5231"/>
      <c r="X5231"/>
    </row>
    <row r="5232" spans="21:24" ht="18" x14ac:dyDescent="0.6">
      <c r="U5232"/>
      <c r="V5232"/>
      <c r="W5232"/>
      <c r="X5232"/>
    </row>
    <row r="5233" spans="21:24" ht="18" x14ac:dyDescent="0.6">
      <c r="U5233"/>
      <c r="V5233"/>
      <c r="W5233"/>
      <c r="X5233"/>
    </row>
    <row r="5234" spans="21:24" ht="18" x14ac:dyDescent="0.6">
      <c r="U5234"/>
      <c r="V5234"/>
      <c r="W5234"/>
      <c r="X5234"/>
    </row>
    <row r="5235" spans="21:24" ht="18" x14ac:dyDescent="0.6">
      <c r="U5235"/>
      <c r="V5235"/>
      <c r="W5235"/>
      <c r="X5235"/>
    </row>
    <row r="5236" spans="21:24" ht="18" x14ac:dyDescent="0.6">
      <c r="U5236"/>
      <c r="V5236"/>
      <c r="W5236"/>
      <c r="X5236"/>
    </row>
    <row r="5237" spans="21:24" ht="18" x14ac:dyDescent="0.6">
      <c r="U5237"/>
      <c r="V5237"/>
      <c r="W5237"/>
      <c r="X5237"/>
    </row>
    <row r="5238" spans="21:24" ht="18" x14ac:dyDescent="0.6">
      <c r="U5238"/>
      <c r="V5238"/>
      <c r="W5238"/>
      <c r="X5238"/>
    </row>
    <row r="5239" spans="21:24" ht="18" x14ac:dyDescent="0.6">
      <c r="U5239"/>
      <c r="V5239"/>
      <c r="W5239"/>
      <c r="X5239"/>
    </row>
    <row r="5240" spans="21:24" ht="18" x14ac:dyDescent="0.6">
      <c r="U5240"/>
      <c r="V5240"/>
      <c r="W5240"/>
      <c r="X5240"/>
    </row>
    <row r="5241" spans="21:24" ht="18" x14ac:dyDescent="0.6">
      <c r="U5241"/>
      <c r="V5241"/>
      <c r="W5241"/>
      <c r="X5241"/>
    </row>
    <row r="5242" spans="21:24" ht="18" x14ac:dyDescent="0.6">
      <c r="U5242"/>
      <c r="V5242"/>
      <c r="W5242"/>
      <c r="X5242"/>
    </row>
    <row r="5243" spans="21:24" ht="18" x14ac:dyDescent="0.6">
      <c r="U5243"/>
      <c r="V5243"/>
      <c r="W5243"/>
      <c r="X5243"/>
    </row>
    <row r="5244" spans="21:24" ht="18" x14ac:dyDescent="0.6">
      <c r="U5244"/>
      <c r="V5244"/>
      <c r="W5244"/>
      <c r="X5244"/>
    </row>
    <row r="5245" spans="21:24" ht="18" x14ac:dyDescent="0.6">
      <c r="U5245"/>
      <c r="V5245"/>
      <c r="W5245"/>
      <c r="X5245"/>
    </row>
    <row r="5246" spans="21:24" ht="18" x14ac:dyDescent="0.6">
      <c r="U5246"/>
      <c r="V5246"/>
      <c r="W5246"/>
      <c r="X5246"/>
    </row>
    <row r="5247" spans="21:24" ht="18" x14ac:dyDescent="0.6">
      <c r="U5247"/>
      <c r="V5247"/>
      <c r="W5247"/>
      <c r="X5247"/>
    </row>
    <row r="5248" spans="21:24" ht="18" x14ac:dyDescent="0.6">
      <c r="U5248"/>
      <c r="V5248"/>
      <c r="W5248"/>
      <c r="X5248"/>
    </row>
    <row r="5249" spans="21:24" ht="18" x14ac:dyDescent="0.6">
      <c r="U5249"/>
      <c r="V5249"/>
      <c r="W5249"/>
      <c r="X5249"/>
    </row>
    <row r="5250" spans="21:24" ht="18" x14ac:dyDescent="0.6">
      <c r="U5250"/>
      <c r="V5250"/>
      <c r="W5250"/>
      <c r="X5250"/>
    </row>
    <row r="5251" spans="21:24" ht="18" x14ac:dyDescent="0.6">
      <c r="U5251"/>
      <c r="V5251"/>
      <c r="W5251"/>
      <c r="X5251"/>
    </row>
    <row r="5252" spans="21:24" ht="18" x14ac:dyDescent="0.6">
      <c r="U5252"/>
      <c r="V5252"/>
      <c r="W5252"/>
      <c r="X5252"/>
    </row>
    <row r="5253" spans="21:24" ht="18" x14ac:dyDescent="0.6">
      <c r="U5253"/>
      <c r="V5253"/>
      <c r="W5253"/>
      <c r="X5253"/>
    </row>
    <row r="5254" spans="21:24" ht="18" x14ac:dyDescent="0.6">
      <c r="U5254"/>
      <c r="V5254"/>
      <c r="W5254"/>
      <c r="X5254"/>
    </row>
    <row r="5255" spans="21:24" ht="18" x14ac:dyDescent="0.6">
      <c r="U5255"/>
      <c r="V5255"/>
      <c r="W5255"/>
      <c r="X5255"/>
    </row>
    <row r="5256" spans="21:24" ht="18" x14ac:dyDescent="0.6">
      <c r="U5256"/>
      <c r="V5256"/>
      <c r="W5256"/>
      <c r="X5256"/>
    </row>
    <row r="5257" spans="21:24" ht="18" x14ac:dyDescent="0.6">
      <c r="U5257"/>
      <c r="V5257"/>
      <c r="W5257"/>
      <c r="X5257"/>
    </row>
    <row r="5258" spans="21:24" ht="18" x14ac:dyDescent="0.6">
      <c r="U5258"/>
      <c r="V5258"/>
      <c r="W5258"/>
      <c r="X5258"/>
    </row>
    <row r="5259" spans="21:24" ht="18" x14ac:dyDescent="0.6">
      <c r="U5259"/>
      <c r="V5259"/>
      <c r="W5259"/>
      <c r="X5259"/>
    </row>
    <row r="5260" spans="21:24" ht="18" x14ac:dyDescent="0.6">
      <c r="U5260"/>
      <c r="V5260"/>
      <c r="W5260"/>
      <c r="X5260"/>
    </row>
    <row r="5261" spans="21:24" ht="18" x14ac:dyDescent="0.6">
      <c r="U5261"/>
      <c r="V5261"/>
      <c r="W5261"/>
      <c r="X5261"/>
    </row>
    <row r="5262" spans="21:24" ht="18" x14ac:dyDescent="0.6">
      <c r="U5262"/>
      <c r="V5262"/>
      <c r="W5262"/>
      <c r="X5262"/>
    </row>
    <row r="5263" spans="21:24" ht="18" x14ac:dyDescent="0.6">
      <c r="U5263"/>
      <c r="V5263"/>
      <c r="W5263"/>
      <c r="X5263"/>
    </row>
    <row r="5264" spans="21:24" ht="18" x14ac:dyDescent="0.6">
      <c r="U5264"/>
      <c r="V5264"/>
      <c r="W5264"/>
      <c r="X5264"/>
    </row>
    <row r="5265" spans="21:24" ht="18" x14ac:dyDescent="0.6">
      <c r="U5265"/>
      <c r="V5265"/>
      <c r="W5265"/>
      <c r="X5265"/>
    </row>
    <row r="5266" spans="21:24" ht="18" x14ac:dyDescent="0.6">
      <c r="U5266"/>
      <c r="V5266"/>
      <c r="W5266"/>
      <c r="X5266"/>
    </row>
    <row r="5267" spans="21:24" ht="18" x14ac:dyDescent="0.6">
      <c r="U5267"/>
      <c r="V5267"/>
      <c r="W5267"/>
      <c r="X5267"/>
    </row>
    <row r="5268" spans="21:24" ht="18" x14ac:dyDescent="0.6">
      <c r="U5268"/>
      <c r="V5268"/>
      <c r="W5268"/>
      <c r="X5268"/>
    </row>
    <row r="5269" spans="21:24" ht="18" x14ac:dyDescent="0.6">
      <c r="U5269"/>
      <c r="V5269"/>
      <c r="W5269"/>
      <c r="X5269"/>
    </row>
    <row r="5270" spans="21:24" ht="18" x14ac:dyDescent="0.6">
      <c r="U5270"/>
      <c r="V5270"/>
      <c r="W5270"/>
      <c r="X5270"/>
    </row>
    <row r="5271" spans="21:24" ht="18" x14ac:dyDescent="0.6">
      <c r="U5271"/>
      <c r="V5271"/>
      <c r="W5271"/>
      <c r="X5271"/>
    </row>
    <row r="5272" spans="21:24" ht="18" x14ac:dyDescent="0.6">
      <c r="U5272"/>
      <c r="V5272"/>
      <c r="W5272"/>
      <c r="X5272"/>
    </row>
    <row r="5273" spans="21:24" ht="18" x14ac:dyDescent="0.6">
      <c r="U5273"/>
      <c r="V5273"/>
      <c r="W5273"/>
      <c r="X5273"/>
    </row>
    <row r="5274" spans="21:24" ht="18" x14ac:dyDescent="0.6">
      <c r="U5274"/>
      <c r="V5274"/>
      <c r="W5274"/>
      <c r="X5274"/>
    </row>
    <row r="5275" spans="21:24" ht="18" x14ac:dyDescent="0.6">
      <c r="U5275"/>
      <c r="V5275"/>
      <c r="W5275"/>
      <c r="X5275"/>
    </row>
    <row r="5276" spans="21:24" ht="18" x14ac:dyDescent="0.6">
      <c r="U5276"/>
      <c r="V5276"/>
      <c r="W5276"/>
      <c r="X5276"/>
    </row>
    <row r="5277" spans="21:24" ht="18" x14ac:dyDescent="0.6">
      <c r="U5277"/>
      <c r="V5277"/>
      <c r="W5277"/>
      <c r="X5277"/>
    </row>
    <row r="5278" spans="21:24" ht="18" x14ac:dyDescent="0.6">
      <c r="U5278"/>
      <c r="V5278"/>
      <c r="W5278"/>
      <c r="X5278"/>
    </row>
    <row r="5279" spans="21:24" ht="18" x14ac:dyDescent="0.6">
      <c r="U5279"/>
      <c r="V5279"/>
      <c r="W5279"/>
      <c r="X5279"/>
    </row>
    <row r="5280" spans="21:24" ht="18" x14ac:dyDescent="0.6">
      <c r="U5280"/>
      <c r="V5280"/>
      <c r="W5280"/>
      <c r="X5280"/>
    </row>
    <row r="5281" spans="21:24" ht="18" x14ac:dyDescent="0.6">
      <c r="U5281"/>
      <c r="V5281"/>
      <c r="W5281"/>
      <c r="X5281"/>
    </row>
    <row r="5282" spans="21:24" ht="18" x14ac:dyDescent="0.6">
      <c r="U5282"/>
      <c r="V5282"/>
      <c r="W5282"/>
      <c r="X5282"/>
    </row>
    <row r="5283" spans="21:24" ht="18" x14ac:dyDescent="0.6">
      <c r="U5283"/>
      <c r="V5283"/>
      <c r="W5283"/>
      <c r="X5283"/>
    </row>
    <row r="5284" spans="21:24" ht="18" x14ac:dyDescent="0.6">
      <c r="U5284"/>
      <c r="V5284"/>
      <c r="W5284"/>
      <c r="X5284"/>
    </row>
    <row r="5285" spans="21:24" ht="18" x14ac:dyDescent="0.6">
      <c r="U5285"/>
      <c r="V5285"/>
      <c r="W5285"/>
      <c r="X5285"/>
    </row>
    <row r="5286" spans="21:24" ht="18" x14ac:dyDescent="0.6">
      <c r="U5286"/>
      <c r="V5286"/>
      <c r="W5286"/>
      <c r="X5286"/>
    </row>
    <row r="5287" spans="21:24" ht="18" x14ac:dyDescent="0.6">
      <c r="U5287"/>
      <c r="V5287"/>
      <c r="W5287"/>
      <c r="X5287"/>
    </row>
    <row r="5288" spans="21:24" ht="18" x14ac:dyDescent="0.6">
      <c r="U5288"/>
      <c r="V5288"/>
      <c r="W5288"/>
      <c r="X5288"/>
    </row>
    <row r="5289" spans="21:24" ht="18" x14ac:dyDescent="0.6">
      <c r="U5289"/>
      <c r="V5289"/>
      <c r="W5289"/>
      <c r="X5289"/>
    </row>
    <row r="5290" spans="21:24" ht="18" x14ac:dyDescent="0.6">
      <c r="U5290"/>
      <c r="V5290"/>
      <c r="W5290"/>
      <c r="X5290"/>
    </row>
    <row r="5291" spans="21:24" ht="18" x14ac:dyDescent="0.6">
      <c r="U5291"/>
      <c r="V5291"/>
      <c r="W5291"/>
      <c r="X5291"/>
    </row>
    <row r="5292" spans="21:24" ht="18" x14ac:dyDescent="0.6">
      <c r="U5292"/>
      <c r="V5292"/>
      <c r="W5292"/>
      <c r="X5292"/>
    </row>
    <row r="5293" spans="21:24" ht="18" x14ac:dyDescent="0.6">
      <c r="U5293"/>
      <c r="V5293"/>
      <c r="W5293"/>
      <c r="X5293"/>
    </row>
    <row r="5294" spans="21:24" ht="18" x14ac:dyDescent="0.6">
      <c r="U5294"/>
      <c r="V5294"/>
      <c r="W5294"/>
      <c r="X5294"/>
    </row>
    <row r="5295" spans="21:24" ht="18" x14ac:dyDescent="0.6">
      <c r="U5295"/>
      <c r="V5295"/>
      <c r="W5295"/>
      <c r="X5295"/>
    </row>
    <row r="5296" spans="21:24" ht="18" x14ac:dyDescent="0.6">
      <c r="U5296"/>
      <c r="V5296"/>
      <c r="W5296"/>
      <c r="X5296"/>
    </row>
    <row r="5297" spans="21:24" ht="18" x14ac:dyDescent="0.6">
      <c r="U5297"/>
      <c r="V5297"/>
      <c r="W5297"/>
      <c r="X5297"/>
    </row>
    <row r="5298" spans="21:24" ht="18" x14ac:dyDescent="0.6">
      <c r="U5298"/>
      <c r="V5298"/>
      <c r="W5298"/>
      <c r="X5298"/>
    </row>
    <row r="5299" spans="21:24" ht="18" x14ac:dyDescent="0.6">
      <c r="U5299"/>
      <c r="V5299"/>
      <c r="W5299"/>
      <c r="X5299"/>
    </row>
    <row r="5300" spans="21:24" ht="18" x14ac:dyDescent="0.6">
      <c r="U5300"/>
      <c r="V5300"/>
      <c r="W5300"/>
      <c r="X5300"/>
    </row>
    <row r="5301" spans="21:24" ht="18" x14ac:dyDescent="0.6">
      <c r="U5301"/>
      <c r="V5301"/>
      <c r="W5301"/>
      <c r="X5301"/>
    </row>
    <row r="5302" spans="21:24" ht="18" x14ac:dyDescent="0.6">
      <c r="U5302"/>
      <c r="V5302"/>
      <c r="W5302"/>
      <c r="X5302"/>
    </row>
    <row r="5303" spans="21:24" ht="18" x14ac:dyDescent="0.6">
      <c r="U5303"/>
      <c r="V5303"/>
      <c r="W5303"/>
      <c r="X5303"/>
    </row>
    <row r="5304" spans="21:24" ht="18" x14ac:dyDescent="0.6">
      <c r="U5304"/>
      <c r="V5304"/>
      <c r="W5304"/>
      <c r="X5304"/>
    </row>
    <row r="5305" spans="21:24" ht="18" x14ac:dyDescent="0.6">
      <c r="U5305"/>
      <c r="V5305"/>
      <c r="W5305"/>
      <c r="X5305"/>
    </row>
    <row r="5306" spans="21:24" ht="18" x14ac:dyDescent="0.6">
      <c r="U5306"/>
      <c r="V5306"/>
      <c r="W5306"/>
      <c r="X5306"/>
    </row>
    <row r="5307" spans="21:24" ht="18" x14ac:dyDescent="0.6">
      <c r="U5307"/>
      <c r="V5307"/>
      <c r="W5307"/>
      <c r="X5307"/>
    </row>
    <row r="5308" spans="21:24" ht="18" x14ac:dyDescent="0.6">
      <c r="U5308"/>
      <c r="V5308"/>
      <c r="W5308"/>
      <c r="X5308"/>
    </row>
    <row r="5309" spans="21:24" ht="18" x14ac:dyDescent="0.6">
      <c r="U5309"/>
      <c r="V5309"/>
      <c r="W5309"/>
      <c r="X5309"/>
    </row>
    <row r="5310" spans="21:24" ht="18" x14ac:dyDescent="0.6">
      <c r="U5310"/>
      <c r="V5310"/>
      <c r="W5310"/>
      <c r="X5310"/>
    </row>
    <row r="5311" spans="21:24" ht="18" x14ac:dyDescent="0.6">
      <c r="U5311"/>
      <c r="V5311"/>
      <c r="W5311"/>
      <c r="X5311"/>
    </row>
    <row r="5312" spans="21:24" ht="18" x14ac:dyDescent="0.6">
      <c r="U5312"/>
      <c r="V5312"/>
      <c r="W5312"/>
      <c r="X5312"/>
    </row>
    <row r="5313" spans="21:24" ht="18" x14ac:dyDescent="0.6">
      <c r="U5313"/>
      <c r="V5313"/>
      <c r="W5313"/>
      <c r="X5313"/>
    </row>
    <row r="5314" spans="21:24" ht="18" x14ac:dyDescent="0.6">
      <c r="U5314"/>
      <c r="V5314"/>
      <c r="W5314"/>
      <c r="X5314"/>
    </row>
    <row r="5315" spans="21:24" ht="18" x14ac:dyDescent="0.6">
      <c r="U5315"/>
      <c r="V5315"/>
      <c r="W5315"/>
      <c r="X5315"/>
    </row>
    <row r="5316" spans="21:24" ht="18" x14ac:dyDescent="0.6">
      <c r="U5316"/>
      <c r="V5316"/>
      <c r="W5316"/>
      <c r="X5316"/>
    </row>
    <row r="5317" spans="21:24" ht="18" x14ac:dyDescent="0.6">
      <c r="U5317"/>
      <c r="V5317"/>
      <c r="W5317"/>
      <c r="X5317"/>
    </row>
    <row r="5318" spans="21:24" ht="18" x14ac:dyDescent="0.6">
      <c r="U5318"/>
      <c r="V5318"/>
      <c r="W5318"/>
      <c r="X5318"/>
    </row>
    <row r="5319" spans="21:24" ht="18" x14ac:dyDescent="0.6">
      <c r="U5319"/>
      <c r="V5319"/>
      <c r="W5319"/>
      <c r="X5319"/>
    </row>
    <row r="5320" spans="21:24" ht="18" x14ac:dyDescent="0.6">
      <c r="U5320"/>
      <c r="V5320"/>
      <c r="W5320"/>
      <c r="X5320"/>
    </row>
    <row r="5321" spans="21:24" ht="18" x14ac:dyDescent="0.6">
      <c r="U5321"/>
      <c r="V5321"/>
      <c r="W5321"/>
      <c r="X5321"/>
    </row>
    <row r="5322" spans="21:24" ht="18" x14ac:dyDescent="0.6">
      <c r="U5322"/>
      <c r="V5322"/>
      <c r="W5322"/>
      <c r="X5322"/>
    </row>
    <row r="5323" spans="21:24" ht="18" x14ac:dyDescent="0.6">
      <c r="U5323"/>
      <c r="V5323"/>
      <c r="W5323"/>
      <c r="X5323"/>
    </row>
    <row r="5324" spans="21:24" ht="18" x14ac:dyDescent="0.6">
      <c r="U5324"/>
      <c r="V5324"/>
      <c r="W5324"/>
      <c r="X5324"/>
    </row>
    <row r="5325" spans="21:24" ht="18" x14ac:dyDescent="0.6">
      <c r="U5325"/>
      <c r="V5325"/>
      <c r="W5325"/>
      <c r="X5325"/>
    </row>
    <row r="5326" spans="21:24" ht="18" x14ac:dyDescent="0.6">
      <c r="U5326"/>
      <c r="V5326"/>
      <c r="W5326"/>
      <c r="X5326"/>
    </row>
    <row r="5327" spans="21:24" ht="18" x14ac:dyDescent="0.6">
      <c r="U5327"/>
      <c r="V5327"/>
      <c r="W5327"/>
      <c r="X5327"/>
    </row>
    <row r="5328" spans="21:24" ht="18" x14ac:dyDescent="0.6">
      <c r="U5328"/>
      <c r="V5328"/>
      <c r="W5328"/>
      <c r="X5328"/>
    </row>
    <row r="5329" spans="21:24" ht="18" x14ac:dyDescent="0.6">
      <c r="U5329"/>
      <c r="V5329"/>
      <c r="W5329"/>
      <c r="X5329"/>
    </row>
    <row r="5330" spans="21:24" ht="18" x14ac:dyDescent="0.6">
      <c r="U5330"/>
      <c r="V5330"/>
      <c r="W5330"/>
      <c r="X5330"/>
    </row>
    <row r="5331" spans="21:24" ht="18" x14ac:dyDescent="0.6">
      <c r="U5331"/>
      <c r="V5331"/>
      <c r="W5331"/>
      <c r="X5331"/>
    </row>
    <row r="5332" spans="21:24" ht="18" x14ac:dyDescent="0.6">
      <c r="U5332"/>
      <c r="V5332"/>
      <c r="W5332"/>
      <c r="X5332"/>
    </row>
    <row r="5333" spans="21:24" ht="18" x14ac:dyDescent="0.6">
      <c r="U5333"/>
      <c r="V5333"/>
      <c r="W5333"/>
      <c r="X5333"/>
    </row>
    <row r="5334" spans="21:24" ht="18" x14ac:dyDescent="0.6">
      <c r="U5334"/>
      <c r="V5334"/>
      <c r="W5334"/>
      <c r="X5334"/>
    </row>
    <row r="5335" spans="21:24" ht="18" x14ac:dyDescent="0.6">
      <c r="U5335"/>
      <c r="V5335"/>
      <c r="W5335"/>
      <c r="X5335"/>
    </row>
    <row r="5336" spans="21:24" ht="18" x14ac:dyDescent="0.6">
      <c r="U5336"/>
      <c r="V5336"/>
      <c r="W5336"/>
      <c r="X5336"/>
    </row>
    <row r="5337" spans="21:24" ht="18" x14ac:dyDescent="0.6">
      <c r="U5337"/>
      <c r="V5337"/>
      <c r="W5337"/>
      <c r="X5337"/>
    </row>
    <row r="5338" spans="21:24" ht="18" x14ac:dyDescent="0.6">
      <c r="U5338"/>
      <c r="V5338"/>
      <c r="W5338"/>
      <c r="X5338"/>
    </row>
    <row r="5339" spans="21:24" ht="18" x14ac:dyDescent="0.6">
      <c r="U5339"/>
      <c r="V5339"/>
      <c r="W5339"/>
      <c r="X5339"/>
    </row>
    <row r="5340" spans="21:24" ht="18" x14ac:dyDescent="0.6">
      <c r="U5340"/>
      <c r="V5340"/>
      <c r="W5340"/>
      <c r="X5340"/>
    </row>
    <row r="5341" spans="21:24" ht="18" x14ac:dyDescent="0.6">
      <c r="U5341"/>
      <c r="V5341"/>
      <c r="W5341"/>
      <c r="X5341"/>
    </row>
    <row r="5342" spans="21:24" ht="18" x14ac:dyDescent="0.6">
      <c r="U5342"/>
      <c r="V5342"/>
      <c r="W5342"/>
      <c r="X5342"/>
    </row>
    <row r="5343" spans="21:24" ht="18" x14ac:dyDescent="0.6">
      <c r="U5343"/>
      <c r="V5343"/>
      <c r="W5343"/>
      <c r="X5343"/>
    </row>
    <row r="5344" spans="21:24" ht="18" x14ac:dyDescent="0.6">
      <c r="U5344"/>
      <c r="V5344"/>
      <c r="W5344"/>
      <c r="X5344"/>
    </row>
    <row r="5345" spans="21:24" ht="18" x14ac:dyDescent="0.6">
      <c r="U5345"/>
      <c r="V5345"/>
      <c r="W5345"/>
      <c r="X5345"/>
    </row>
    <row r="5346" spans="21:24" ht="18" x14ac:dyDescent="0.6">
      <c r="U5346"/>
      <c r="V5346"/>
      <c r="W5346"/>
      <c r="X5346"/>
    </row>
    <row r="5347" spans="21:24" ht="18" x14ac:dyDescent="0.6">
      <c r="U5347"/>
      <c r="V5347"/>
      <c r="W5347"/>
      <c r="X5347"/>
    </row>
    <row r="5348" spans="21:24" ht="18" x14ac:dyDescent="0.6">
      <c r="U5348"/>
      <c r="V5348"/>
      <c r="W5348"/>
      <c r="X5348"/>
    </row>
    <row r="5349" spans="21:24" ht="18" x14ac:dyDescent="0.6">
      <c r="U5349"/>
      <c r="V5349"/>
      <c r="W5349"/>
      <c r="X5349"/>
    </row>
    <row r="5350" spans="21:24" ht="18" x14ac:dyDescent="0.6">
      <c r="U5350"/>
      <c r="V5350"/>
      <c r="W5350"/>
      <c r="X5350"/>
    </row>
    <row r="5351" spans="21:24" ht="18" x14ac:dyDescent="0.6">
      <c r="U5351"/>
      <c r="V5351"/>
      <c r="W5351"/>
      <c r="X5351"/>
    </row>
    <row r="5352" spans="21:24" ht="18" x14ac:dyDescent="0.6">
      <c r="U5352"/>
      <c r="V5352"/>
      <c r="W5352"/>
      <c r="X5352"/>
    </row>
    <row r="5353" spans="21:24" ht="18" x14ac:dyDescent="0.6">
      <c r="U5353"/>
      <c r="V5353"/>
      <c r="W5353"/>
      <c r="X5353"/>
    </row>
    <row r="5354" spans="21:24" ht="18" x14ac:dyDescent="0.6">
      <c r="U5354"/>
      <c r="V5354"/>
      <c r="W5354"/>
      <c r="X5354"/>
    </row>
    <row r="5355" spans="21:24" ht="18" x14ac:dyDescent="0.6">
      <c r="U5355"/>
      <c r="V5355"/>
      <c r="W5355"/>
      <c r="X5355"/>
    </row>
    <row r="5356" spans="21:24" ht="18" x14ac:dyDescent="0.6">
      <c r="U5356"/>
      <c r="V5356"/>
      <c r="W5356"/>
      <c r="X5356"/>
    </row>
    <row r="5357" spans="21:24" ht="18" x14ac:dyDescent="0.6">
      <c r="U5357"/>
      <c r="V5357"/>
      <c r="W5357"/>
      <c r="X5357"/>
    </row>
    <row r="5358" spans="21:24" ht="18" x14ac:dyDescent="0.6">
      <c r="U5358"/>
      <c r="V5358"/>
      <c r="W5358"/>
      <c r="X5358"/>
    </row>
    <row r="5359" spans="21:24" ht="18" x14ac:dyDescent="0.6">
      <c r="U5359"/>
      <c r="V5359"/>
      <c r="W5359"/>
      <c r="X5359"/>
    </row>
    <row r="5360" spans="21:24" ht="18" x14ac:dyDescent="0.6">
      <c r="U5360"/>
      <c r="V5360"/>
      <c r="W5360"/>
      <c r="X5360"/>
    </row>
    <row r="5361" spans="21:24" ht="18" x14ac:dyDescent="0.6">
      <c r="U5361"/>
      <c r="V5361"/>
      <c r="W5361"/>
      <c r="X5361"/>
    </row>
    <row r="5362" spans="21:24" ht="18" x14ac:dyDescent="0.6">
      <c r="U5362"/>
      <c r="V5362"/>
      <c r="W5362"/>
      <c r="X5362"/>
    </row>
    <row r="5363" spans="21:24" ht="18" x14ac:dyDescent="0.6">
      <c r="U5363"/>
      <c r="V5363"/>
      <c r="W5363"/>
      <c r="X5363"/>
    </row>
    <row r="5364" spans="21:24" ht="18" x14ac:dyDescent="0.6">
      <c r="U5364"/>
      <c r="V5364"/>
      <c r="W5364"/>
      <c r="X5364"/>
    </row>
    <row r="5365" spans="21:24" ht="18" x14ac:dyDescent="0.6">
      <c r="U5365"/>
      <c r="V5365"/>
      <c r="W5365"/>
      <c r="X5365"/>
    </row>
    <row r="5366" spans="21:24" ht="18" x14ac:dyDescent="0.6">
      <c r="U5366"/>
      <c r="V5366"/>
      <c r="W5366"/>
      <c r="X5366"/>
    </row>
    <row r="5367" spans="21:24" ht="18" x14ac:dyDescent="0.6">
      <c r="U5367"/>
      <c r="V5367"/>
      <c r="W5367"/>
      <c r="X5367"/>
    </row>
    <row r="5368" spans="21:24" ht="18" x14ac:dyDescent="0.6">
      <c r="U5368"/>
      <c r="V5368"/>
      <c r="W5368"/>
      <c r="X5368"/>
    </row>
    <row r="5369" spans="21:24" ht="18" x14ac:dyDescent="0.6">
      <c r="U5369"/>
      <c r="V5369"/>
      <c r="W5369"/>
      <c r="X5369"/>
    </row>
    <row r="5370" spans="21:24" ht="18" x14ac:dyDescent="0.6">
      <c r="U5370"/>
      <c r="V5370"/>
      <c r="W5370"/>
      <c r="X5370"/>
    </row>
    <row r="5371" spans="21:24" ht="18" x14ac:dyDescent="0.6">
      <c r="U5371"/>
      <c r="V5371"/>
      <c r="W5371"/>
      <c r="X5371"/>
    </row>
    <row r="5372" spans="21:24" ht="18" x14ac:dyDescent="0.6">
      <c r="U5372"/>
      <c r="V5372"/>
      <c r="W5372"/>
      <c r="X5372"/>
    </row>
    <row r="5373" spans="21:24" ht="18" x14ac:dyDescent="0.6">
      <c r="U5373"/>
      <c r="V5373"/>
      <c r="W5373"/>
      <c r="X5373"/>
    </row>
    <row r="5374" spans="21:24" ht="18" x14ac:dyDescent="0.6">
      <c r="U5374"/>
      <c r="V5374"/>
      <c r="W5374"/>
      <c r="X5374"/>
    </row>
    <row r="5375" spans="21:24" ht="18" x14ac:dyDescent="0.6">
      <c r="U5375"/>
      <c r="V5375"/>
      <c r="W5375"/>
      <c r="X5375"/>
    </row>
    <row r="5376" spans="21:24" ht="18" x14ac:dyDescent="0.6">
      <c r="U5376"/>
      <c r="V5376"/>
      <c r="W5376"/>
      <c r="X5376"/>
    </row>
    <row r="5377" spans="21:24" ht="18" x14ac:dyDescent="0.6">
      <c r="U5377"/>
      <c r="V5377"/>
      <c r="W5377"/>
      <c r="X5377"/>
    </row>
    <row r="5378" spans="21:24" ht="18" x14ac:dyDescent="0.6">
      <c r="U5378"/>
      <c r="V5378"/>
      <c r="W5378"/>
      <c r="X5378"/>
    </row>
    <row r="5379" spans="21:24" ht="18" x14ac:dyDescent="0.6">
      <c r="U5379"/>
      <c r="V5379"/>
      <c r="W5379"/>
      <c r="X5379"/>
    </row>
    <row r="5380" spans="21:24" ht="18" x14ac:dyDescent="0.6">
      <c r="U5380"/>
      <c r="V5380"/>
      <c r="W5380"/>
      <c r="X5380"/>
    </row>
    <row r="5381" spans="21:24" ht="18" x14ac:dyDescent="0.6">
      <c r="U5381"/>
      <c r="V5381"/>
      <c r="W5381"/>
      <c r="X5381"/>
    </row>
    <row r="5382" spans="21:24" ht="18" x14ac:dyDescent="0.6">
      <c r="U5382"/>
      <c r="V5382"/>
      <c r="W5382"/>
      <c r="X5382"/>
    </row>
    <row r="5383" spans="21:24" ht="18" x14ac:dyDescent="0.6">
      <c r="U5383"/>
      <c r="V5383"/>
      <c r="W5383"/>
      <c r="X5383"/>
    </row>
    <row r="5384" spans="21:24" ht="18" x14ac:dyDescent="0.6">
      <c r="U5384"/>
      <c r="V5384"/>
      <c r="W5384"/>
      <c r="X5384"/>
    </row>
    <row r="5385" spans="21:24" ht="18" x14ac:dyDescent="0.6">
      <c r="U5385"/>
      <c r="V5385"/>
      <c r="W5385"/>
      <c r="X5385"/>
    </row>
    <row r="5386" spans="21:24" ht="18" x14ac:dyDescent="0.6">
      <c r="U5386"/>
      <c r="V5386"/>
      <c r="W5386"/>
      <c r="X5386"/>
    </row>
    <row r="5387" spans="21:24" ht="18" x14ac:dyDescent="0.6">
      <c r="U5387"/>
      <c r="V5387"/>
      <c r="W5387"/>
      <c r="X5387"/>
    </row>
    <row r="5388" spans="21:24" ht="18" x14ac:dyDescent="0.6">
      <c r="U5388"/>
      <c r="V5388"/>
      <c r="W5388"/>
      <c r="X5388"/>
    </row>
    <row r="5389" spans="21:24" ht="18" x14ac:dyDescent="0.6">
      <c r="U5389"/>
      <c r="V5389"/>
      <c r="W5389"/>
      <c r="X5389"/>
    </row>
    <row r="5390" spans="21:24" ht="18" x14ac:dyDescent="0.6">
      <c r="U5390"/>
      <c r="V5390"/>
      <c r="W5390"/>
      <c r="X5390"/>
    </row>
    <row r="5391" spans="21:24" ht="18" x14ac:dyDescent="0.6">
      <c r="U5391"/>
      <c r="V5391"/>
      <c r="W5391"/>
      <c r="X5391"/>
    </row>
    <row r="5392" spans="21:24" ht="18" x14ac:dyDescent="0.6">
      <c r="U5392"/>
      <c r="V5392"/>
      <c r="W5392"/>
      <c r="X5392"/>
    </row>
    <row r="5393" spans="21:24" ht="18" x14ac:dyDescent="0.6">
      <c r="U5393"/>
      <c r="V5393"/>
      <c r="W5393"/>
      <c r="X5393"/>
    </row>
    <row r="5394" spans="21:24" ht="18" x14ac:dyDescent="0.6">
      <c r="U5394"/>
      <c r="V5394"/>
      <c r="W5394"/>
      <c r="X5394"/>
    </row>
    <row r="5395" spans="21:24" ht="18" x14ac:dyDescent="0.6">
      <c r="U5395"/>
      <c r="V5395"/>
      <c r="W5395"/>
      <c r="X5395"/>
    </row>
    <row r="5396" spans="21:24" ht="18" x14ac:dyDescent="0.6">
      <c r="U5396"/>
      <c r="V5396"/>
      <c r="W5396"/>
      <c r="X5396"/>
    </row>
    <row r="5397" spans="21:24" ht="18" x14ac:dyDescent="0.6">
      <c r="U5397"/>
      <c r="V5397"/>
      <c r="W5397"/>
      <c r="X5397"/>
    </row>
    <row r="5398" spans="21:24" ht="18" x14ac:dyDescent="0.6">
      <c r="U5398"/>
      <c r="V5398"/>
      <c r="W5398"/>
      <c r="X5398"/>
    </row>
    <row r="5399" spans="21:24" ht="18" x14ac:dyDescent="0.6">
      <c r="U5399"/>
      <c r="V5399"/>
      <c r="W5399"/>
      <c r="X5399"/>
    </row>
    <row r="5400" spans="21:24" ht="18" x14ac:dyDescent="0.6">
      <c r="U5400"/>
      <c r="V5400"/>
      <c r="W5400"/>
      <c r="X5400"/>
    </row>
    <row r="5401" spans="21:24" ht="18" x14ac:dyDescent="0.6">
      <c r="U5401"/>
      <c r="V5401"/>
      <c r="W5401"/>
      <c r="X5401"/>
    </row>
    <row r="5402" spans="21:24" ht="18" x14ac:dyDescent="0.6">
      <c r="U5402"/>
      <c r="V5402"/>
      <c r="W5402"/>
      <c r="X5402"/>
    </row>
    <row r="5403" spans="21:24" ht="18" x14ac:dyDescent="0.6">
      <c r="U5403"/>
      <c r="V5403"/>
      <c r="W5403"/>
      <c r="X5403"/>
    </row>
    <row r="5404" spans="21:24" ht="18" x14ac:dyDescent="0.6">
      <c r="U5404"/>
      <c r="V5404"/>
      <c r="W5404"/>
      <c r="X5404"/>
    </row>
    <row r="5405" spans="21:24" ht="18" x14ac:dyDescent="0.6">
      <c r="U5405"/>
      <c r="V5405"/>
      <c r="W5405"/>
      <c r="X5405"/>
    </row>
    <row r="5406" spans="21:24" ht="18" x14ac:dyDescent="0.6">
      <c r="U5406"/>
      <c r="V5406"/>
      <c r="W5406"/>
      <c r="X5406"/>
    </row>
    <row r="5407" spans="21:24" ht="18" x14ac:dyDescent="0.6">
      <c r="U5407"/>
      <c r="V5407"/>
      <c r="W5407"/>
      <c r="X5407"/>
    </row>
    <row r="5408" spans="21:24" ht="18" x14ac:dyDescent="0.6">
      <c r="U5408"/>
      <c r="V5408"/>
      <c r="W5408"/>
      <c r="X5408"/>
    </row>
    <row r="5409" spans="21:24" ht="18" x14ac:dyDescent="0.6">
      <c r="U5409"/>
      <c r="V5409"/>
      <c r="W5409"/>
      <c r="X5409"/>
    </row>
    <row r="5410" spans="21:24" ht="18" x14ac:dyDescent="0.6">
      <c r="U5410"/>
      <c r="V5410"/>
      <c r="W5410"/>
      <c r="X5410"/>
    </row>
    <row r="5411" spans="21:24" ht="18" x14ac:dyDescent="0.6">
      <c r="U5411"/>
      <c r="V5411"/>
      <c r="W5411"/>
      <c r="X5411"/>
    </row>
    <row r="5412" spans="21:24" ht="18" x14ac:dyDescent="0.6">
      <c r="U5412"/>
      <c r="V5412"/>
      <c r="W5412"/>
      <c r="X5412"/>
    </row>
    <row r="5413" spans="21:24" ht="18" x14ac:dyDescent="0.6">
      <c r="U5413"/>
      <c r="V5413"/>
      <c r="W5413"/>
      <c r="X5413"/>
    </row>
    <row r="5414" spans="21:24" ht="18" x14ac:dyDescent="0.6">
      <c r="U5414"/>
      <c r="V5414"/>
      <c r="W5414"/>
      <c r="X5414"/>
    </row>
    <row r="5415" spans="21:24" ht="18" x14ac:dyDescent="0.6">
      <c r="U5415"/>
      <c r="V5415"/>
      <c r="W5415"/>
      <c r="X5415"/>
    </row>
    <row r="5416" spans="21:24" ht="18" x14ac:dyDescent="0.6">
      <c r="U5416"/>
      <c r="V5416"/>
      <c r="W5416"/>
      <c r="X5416"/>
    </row>
    <row r="5417" spans="21:24" ht="18" x14ac:dyDescent="0.6">
      <c r="U5417"/>
      <c r="V5417"/>
      <c r="W5417"/>
      <c r="X5417"/>
    </row>
    <row r="5418" spans="21:24" ht="18" x14ac:dyDescent="0.6">
      <c r="U5418"/>
      <c r="V5418"/>
      <c r="W5418"/>
      <c r="X5418"/>
    </row>
    <row r="5419" spans="21:24" ht="18" x14ac:dyDescent="0.6">
      <c r="U5419"/>
      <c r="V5419"/>
      <c r="W5419"/>
      <c r="X5419"/>
    </row>
    <row r="5420" spans="21:24" ht="18" x14ac:dyDescent="0.6">
      <c r="U5420"/>
      <c r="V5420"/>
      <c r="W5420"/>
      <c r="X5420"/>
    </row>
    <row r="5421" spans="21:24" ht="18" x14ac:dyDescent="0.6">
      <c r="U5421"/>
      <c r="V5421"/>
      <c r="W5421"/>
      <c r="X5421"/>
    </row>
    <row r="5422" spans="21:24" ht="18" x14ac:dyDescent="0.6">
      <c r="U5422"/>
      <c r="V5422"/>
      <c r="W5422"/>
      <c r="X5422"/>
    </row>
    <row r="5423" spans="21:24" ht="18" x14ac:dyDescent="0.6">
      <c r="U5423"/>
      <c r="V5423"/>
      <c r="W5423"/>
      <c r="X5423"/>
    </row>
    <row r="5424" spans="21:24" ht="18" x14ac:dyDescent="0.6">
      <c r="U5424"/>
      <c r="V5424"/>
      <c r="W5424"/>
      <c r="X5424"/>
    </row>
    <row r="5425" spans="21:24" ht="18" x14ac:dyDescent="0.6">
      <c r="U5425"/>
      <c r="V5425"/>
      <c r="W5425"/>
      <c r="X5425"/>
    </row>
    <row r="5426" spans="21:24" ht="18" x14ac:dyDescent="0.6">
      <c r="U5426"/>
      <c r="V5426"/>
      <c r="W5426"/>
      <c r="X5426"/>
    </row>
    <row r="5427" spans="21:24" ht="18" x14ac:dyDescent="0.6">
      <c r="U5427"/>
      <c r="V5427"/>
      <c r="W5427"/>
      <c r="X5427"/>
    </row>
    <row r="5428" spans="21:24" ht="18" x14ac:dyDescent="0.6">
      <c r="U5428"/>
      <c r="V5428"/>
      <c r="W5428"/>
      <c r="X5428"/>
    </row>
    <row r="5429" spans="21:24" ht="18" x14ac:dyDescent="0.6">
      <c r="U5429"/>
      <c r="V5429"/>
      <c r="W5429"/>
      <c r="X5429"/>
    </row>
    <row r="5430" spans="21:24" ht="18" x14ac:dyDescent="0.6">
      <c r="U5430"/>
      <c r="V5430"/>
      <c r="W5430"/>
      <c r="X5430"/>
    </row>
    <row r="5431" spans="21:24" ht="18" x14ac:dyDescent="0.6">
      <c r="U5431"/>
      <c r="V5431"/>
      <c r="W5431"/>
      <c r="X5431"/>
    </row>
    <row r="5432" spans="21:24" ht="18" x14ac:dyDescent="0.6">
      <c r="U5432"/>
      <c r="V5432"/>
      <c r="W5432"/>
      <c r="X5432"/>
    </row>
    <row r="5433" spans="21:24" ht="18" x14ac:dyDescent="0.6">
      <c r="U5433"/>
      <c r="V5433"/>
      <c r="W5433"/>
      <c r="X5433"/>
    </row>
    <row r="5434" spans="21:24" ht="18" x14ac:dyDescent="0.6">
      <c r="U5434"/>
      <c r="V5434"/>
      <c r="W5434"/>
      <c r="X5434"/>
    </row>
    <row r="5435" spans="21:24" ht="18" x14ac:dyDescent="0.6">
      <c r="U5435"/>
      <c r="V5435"/>
      <c r="W5435"/>
      <c r="X5435"/>
    </row>
    <row r="5436" spans="21:24" ht="18" x14ac:dyDescent="0.6">
      <c r="U5436"/>
      <c r="V5436"/>
      <c r="W5436"/>
      <c r="X5436"/>
    </row>
    <row r="5437" spans="21:24" ht="18" x14ac:dyDescent="0.6">
      <c r="U5437"/>
      <c r="V5437"/>
      <c r="W5437"/>
      <c r="X5437"/>
    </row>
    <row r="5438" spans="21:24" ht="18" x14ac:dyDescent="0.6">
      <c r="U5438"/>
      <c r="V5438"/>
      <c r="W5438"/>
      <c r="X5438"/>
    </row>
    <row r="5439" spans="21:24" ht="18" x14ac:dyDescent="0.6">
      <c r="U5439"/>
      <c r="V5439"/>
      <c r="W5439"/>
      <c r="X5439"/>
    </row>
    <row r="5440" spans="21:24" ht="18" x14ac:dyDescent="0.6">
      <c r="U5440"/>
      <c r="V5440"/>
      <c r="W5440"/>
      <c r="X5440"/>
    </row>
    <row r="5441" spans="21:24" ht="18" x14ac:dyDescent="0.6">
      <c r="U5441"/>
      <c r="V5441"/>
      <c r="W5441"/>
      <c r="X5441"/>
    </row>
    <row r="5442" spans="21:24" ht="18" x14ac:dyDescent="0.6">
      <c r="U5442"/>
      <c r="V5442"/>
      <c r="W5442"/>
      <c r="X5442"/>
    </row>
    <row r="5443" spans="21:24" ht="18" x14ac:dyDescent="0.6">
      <c r="U5443"/>
      <c r="V5443"/>
      <c r="W5443"/>
      <c r="X5443"/>
    </row>
    <row r="5444" spans="21:24" ht="18" x14ac:dyDescent="0.6">
      <c r="U5444"/>
      <c r="V5444"/>
      <c r="W5444"/>
      <c r="X5444"/>
    </row>
    <row r="5445" spans="21:24" ht="18" x14ac:dyDescent="0.6">
      <c r="U5445"/>
      <c r="V5445"/>
      <c r="W5445"/>
      <c r="X5445"/>
    </row>
    <row r="5446" spans="21:24" ht="18" x14ac:dyDescent="0.6">
      <c r="U5446"/>
      <c r="V5446"/>
      <c r="W5446"/>
      <c r="X5446"/>
    </row>
    <row r="5447" spans="21:24" ht="18" x14ac:dyDescent="0.6">
      <c r="U5447"/>
      <c r="V5447"/>
      <c r="W5447"/>
      <c r="X5447"/>
    </row>
    <row r="5448" spans="21:24" ht="18" x14ac:dyDescent="0.6">
      <c r="U5448"/>
      <c r="V5448"/>
      <c r="W5448"/>
      <c r="X5448"/>
    </row>
    <row r="5449" spans="21:24" ht="18" x14ac:dyDescent="0.6">
      <c r="U5449"/>
      <c r="V5449"/>
      <c r="W5449"/>
      <c r="X5449"/>
    </row>
    <row r="5450" spans="21:24" ht="18" x14ac:dyDescent="0.6">
      <c r="U5450"/>
      <c r="V5450"/>
      <c r="W5450"/>
      <c r="X5450"/>
    </row>
    <row r="5451" spans="21:24" ht="18" x14ac:dyDescent="0.6">
      <c r="U5451"/>
      <c r="V5451"/>
      <c r="W5451"/>
      <c r="X5451"/>
    </row>
    <row r="5452" spans="21:24" ht="18" x14ac:dyDescent="0.6">
      <c r="U5452"/>
      <c r="V5452"/>
      <c r="W5452"/>
      <c r="X5452"/>
    </row>
    <row r="5453" spans="21:24" ht="18" x14ac:dyDescent="0.6">
      <c r="U5453"/>
      <c r="V5453"/>
      <c r="W5453"/>
      <c r="X5453"/>
    </row>
    <row r="5454" spans="21:24" ht="18" x14ac:dyDescent="0.6">
      <c r="U5454"/>
      <c r="V5454"/>
      <c r="W5454"/>
      <c r="X5454"/>
    </row>
    <row r="5455" spans="21:24" ht="18" x14ac:dyDescent="0.6">
      <c r="U5455"/>
      <c r="V5455"/>
      <c r="W5455"/>
      <c r="X5455"/>
    </row>
    <row r="5456" spans="21:24" ht="18" x14ac:dyDescent="0.6">
      <c r="U5456"/>
      <c r="V5456"/>
      <c r="W5456"/>
      <c r="X5456"/>
    </row>
    <row r="5457" spans="21:24" ht="18" x14ac:dyDescent="0.6">
      <c r="U5457"/>
      <c r="V5457"/>
      <c r="W5457"/>
      <c r="X5457"/>
    </row>
    <row r="5458" spans="21:24" ht="18" x14ac:dyDescent="0.6">
      <c r="U5458"/>
      <c r="V5458"/>
      <c r="W5458"/>
      <c r="X5458"/>
    </row>
    <row r="5459" spans="21:24" ht="18" x14ac:dyDescent="0.6">
      <c r="U5459"/>
      <c r="V5459"/>
      <c r="W5459"/>
      <c r="X5459"/>
    </row>
    <row r="5460" spans="21:24" ht="18" x14ac:dyDescent="0.6">
      <c r="U5460"/>
      <c r="V5460"/>
      <c r="W5460"/>
      <c r="X5460"/>
    </row>
    <row r="5461" spans="21:24" ht="18" x14ac:dyDescent="0.6">
      <c r="U5461"/>
      <c r="V5461"/>
      <c r="W5461"/>
      <c r="X5461"/>
    </row>
    <row r="5462" spans="21:24" ht="18" x14ac:dyDescent="0.6">
      <c r="U5462"/>
      <c r="V5462"/>
      <c r="W5462"/>
      <c r="X5462"/>
    </row>
    <row r="5463" spans="21:24" ht="18" x14ac:dyDescent="0.6">
      <c r="U5463"/>
      <c r="V5463"/>
      <c r="W5463"/>
      <c r="X5463"/>
    </row>
    <row r="5464" spans="21:24" ht="18" x14ac:dyDescent="0.6">
      <c r="U5464"/>
      <c r="V5464"/>
      <c r="W5464"/>
      <c r="X5464"/>
    </row>
    <row r="5465" spans="21:24" ht="18" x14ac:dyDescent="0.6">
      <c r="U5465"/>
      <c r="V5465"/>
      <c r="W5465"/>
      <c r="X5465"/>
    </row>
    <row r="5466" spans="21:24" ht="18" x14ac:dyDescent="0.6">
      <c r="U5466"/>
      <c r="V5466"/>
      <c r="W5466"/>
      <c r="X5466"/>
    </row>
    <row r="5467" spans="21:24" ht="18" x14ac:dyDescent="0.6">
      <c r="U5467"/>
      <c r="V5467"/>
      <c r="W5467"/>
      <c r="X5467"/>
    </row>
    <row r="5468" spans="21:24" ht="18" x14ac:dyDescent="0.6">
      <c r="U5468"/>
      <c r="V5468"/>
      <c r="W5468"/>
      <c r="X5468"/>
    </row>
    <row r="5469" spans="21:24" ht="18" x14ac:dyDescent="0.6">
      <c r="U5469"/>
      <c r="V5469"/>
      <c r="W5469"/>
      <c r="X5469"/>
    </row>
    <row r="5470" spans="21:24" ht="18" x14ac:dyDescent="0.6">
      <c r="U5470"/>
      <c r="V5470"/>
      <c r="W5470"/>
      <c r="X5470"/>
    </row>
    <row r="5471" spans="21:24" ht="18" x14ac:dyDescent="0.6">
      <c r="U5471"/>
      <c r="V5471"/>
      <c r="W5471"/>
      <c r="X5471"/>
    </row>
    <row r="5472" spans="21:24" ht="18" x14ac:dyDescent="0.6">
      <c r="U5472"/>
      <c r="V5472"/>
      <c r="W5472"/>
      <c r="X5472"/>
    </row>
    <row r="5473" spans="21:24" ht="18" x14ac:dyDescent="0.6">
      <c r="U5473"/>
      <c r="V5473"/>
      <c r="W5473"/>
      <c r="X5473"/>
    </row>
    <row r="5474" spans="21:24" ht="18" x14ac:dyDescent="0.6">
      <c r="U5474"/>
      <c r="V5474"/>
      <c r="W5474"/>
      <c r="X5474"/>
    </row>
    <row r="5475" spans="21:24" ht="18" x14ac:dyDescent="0.6">
      <c r="U5475"/>
      <c r="V5475"/>
      <c r="W5475"/>
      <c r="X5475"/>
    </row>
    <row r="5476" spans="21:24" ht="18" x14ac:dyDescent="0.6">
      <c r="U5476"/>
      <c r="V5476"/>
      <c r="W5476"/>
      <c r="X5476"/>
    </row>
    <row r="5477" spans="21:24" ht="18" x14ac:dyDescent="0.6">
      <c r="U5477"/>
      <c r="V5477"/>
      <c r="W5477"/>
      <c r="X5477"/>
    </row>
    <row r="5478" spans="21:24" ht="18" x14ac:dyDescent="0.6">
      <c r="U5478"/>
      <c r="V5478"/>
      <c r="W5478"/>
      <c r="X5478"/>
    </row>
    <row r="5479" spans="21:24" ht="18" x14ac:dyDescent="0.6">
      <c r="U5479"/>
      <c r="V5479"/>
      <c r="W5479"/>
      <c r="X5479"/>
    </row>
    <row r="5480" spans="21:24" ht="18" x14ac:dyDescent="0.6">
      <c r="U5480"/>
      <c r="V5480"/>
      <c r="W5480"/>
      <c r="X5480"/>
    </row>
    <row r="5481" spans="21:24" ht="18" x14ac:dyDescent="0.6">
      <c r="U5481"/>
      <c r="V5481"/>
      <c r="W5481"/>
      <c r="X5481"/>
    </row>
    <row r="5482" spans="21:24" ht="18" x14ac:dyDescent="0.6">
      <c r="U5482"/>
      <c r="V5482"/>
      <c r="W5482"/>
      <c r="X5482"/>
    </row>
    <row r="5483" spans="21:24" ht="18" x14ac:dyDescent="0.6">
      <c r="U5483"/>
      <c r="V5483"/>
      <c r="W5483"/>
      <c r="X5483"/>
    </row>
    <row r="5484" spans="21:24" ht="18" x14ac:dyDescent="0.6">
      <c r="U5484"/>
      <c r="V5484"/>
      <c r="W5484"/>
      <c r="X5484"/>
    </row>
    <row r="5485" spans="21:24" ht="18" x14ac:dyDescent="0.6">
      <c r="U5485"/>
      <c r="V5485"/>
      <c r="W5485"/>
      <c r="X5485"/>
    </row>
    <row r="5486" spans="21:24" ht="18" x14ac:dyDescent="0.6">
      <c r="U5486"/>
      <c r="V5486"/>
      <c r="W5486"/>
      <c r="X5486"/>
    </row>
    <row r="5487" spans="21:24" ht="18" x14ac:dyDescent="0.6">
      <c r="U5487"/>
      <c r="V5487"/>
      <c r="W5487"/>
      <c r="X5487"/>
    </row>
    <row r="5488" spans="21:24" ht="18" x14ac:dyDescent="0.6">
      <c r="U5488"/>
      <c r="V5488"/>
      <c r="W5488"/>
      <c r="X5488"/>
    </row>
    <row r="5489" spans="21:24" ht="18" x14ac:dyDescent="0.6">
      <c r="U5489"/>
      <c r="V5489"/>
      <c r="W5489"/>
      <c r="X5489"/>
    </row>
    <row r="5490" spans="21:24" ht="18" x14ac:dyDescent="0.6">
      <c r="U5490"/>
      <c r="V5490"/>
      <c r="W5490"/>
      <c r="X5490"/>
    </row>
    <row r="5491" spans="21:24" ht="18" x14ac:dyDescent="0.6">
      <c r="U5491"/>
      <c r="V5491"/>
      <c r="W5491"/>
      <c r="X5491"/>
    </row>
    <row r="5492" spans="21:24" ht="18" x14ac:dyDescent="0.6">
      <c r="U5492"/>
      <c r="V5492"/>
      <c r="W5492"/>
      <c r="X5492"/>
    </row>
    <row r="5493" spans="21:24" ht="18" x14ac:dyDescent="0.6">
      <c r="U5493"/>
      <c r="V5493"/>
      <c r="W5493"/>
      <c r="X5493"/>
    </row>
    <row r="5494" spans="21:24" ht="18" x14ac:dyDescent="0.6">
      <c r="U5494"/>
      <c r="V5494"/>
      <c r="W5494"/>
      <c r="X5494"/>
    </row>
    <row r="5495" spans="21:24" ht="18" x14ac:dyDescent="0.6">
      <c r="U5495"/>
      <c r="V5495"/>
      <c r="W5495"/>
      <c r="X5495"/>
    </row>
    <row r="5496" spans="21:24" ht="18" x14ac:dyDescent="0.6">
      <c r="U5496"/>
      <c r="V5496"/>
      <c r="W5496"/>
      <c r="X5496"/>
    </row>
    <row r="5497" spans="21:24" ht="18" x14ac:dyDescent="0.6">
      <c r="U5497"/>
      <c r="V5497"/>
      <c r="W5497"/>
      <c r="X5497"/>
    </row>
    <row r="5498" spans="21:24" ht="18" x14ac:dyDescent="0.6">
      <c r="U5498"/>
      <c r="V5498"/>
      <c r="W5498"/>
      <c r="X5498"/>
    </row>
    <row r="5499" spans="21:24" ht="18" x14ac:dyDescent="0.6">
      <c r="U5499"/>
      <c r="V5499"/>
      <c r="W5499"/>
      <c r="X5499"/>
    </row>
    <row r="5500" spans="21:24" ht="18" x14ac:dyDescent="0.6">
      <c r="U5500"/>
      <c r="V5500"/>
      <c r="W5500"/>
      <c r="X5500"/>
    </row>
    <row r="5501" spans="21:24" ht="18" x14ac:dyDescent="0.6">
      <c r="U5501"/>
      <c r="V5501"/>
      <c r="W5501"/>
      <c r="X5501"/>
    </row>
    <row r="5502" spans="21:24" ht="18" x14ac:dyDescent="0.6">
      <c r="U5502"/>
      <c r="V5502"/>
      <c r="W5502"/>
      <c r="X5502"/>
    </row>
    <row r="5503" spans="21:24" ht="18" x14ac:dyDescent="0.6">
      <c r="U5503"/>
      <c r="V5503"/>
      <c r="W5503"/>
      <c r="X5503"/>
    </row>
    <row r="5504" spans="21:24" ht="18" x14ac:dyDescent="0.6">
      <c r="U5504"/>
      <c r="V5504"/>
      <c r="W5504"/>
      <c r="X5504"/>
    </row>
    <row r="5505" spans="21:24" ht="18" x14ac:dyDescent="0.6">
      <c r="U5505"/>
      <c r="V5505"/>
      <c r="W5505"/>
      <c r="X5505"/>
    </row>
    <row r="5506" spans="21:24" ht="18" x14ac:dyDescent="0.6">
      <c r="U5506"/>
      <c r="V5506"/>
      <c r="W5506"/>
      <c r="X5506"/>
    </row>
    <row r="5507" spans="21:24" ht="18" x14ac:dyDescent="0.6">
      <c r="U5507"/>
      <c r="V5507"/>
      <c r="W5507"/>
      <c r="X5507"/>
    </row>
    <row r="5508" spans="21:24" ht="18" x14ac:dyDescent="0.6">
      <c r="U5508"/>
      <c r="V5508"/>
      <c r="W5508"/>
      <c r="X5508"/>
    </row>
    <row r="5509" spans="21:24" ht="18" x14ac:dyDescent="0.6">
      <c r="U5509"/>
      <c r="V5509"/>
      <c r="W5509"/>
      <c r="X5509"/>
    </row>
    <row r="5510" spans="21:24" ht="18" x14ac:dyDescent="0.6">
      <c r="U5510"/>
      <c r="V5510"/>
      <c r="W5510"/>
      <c r="X5510"/>
    </row>
    <row r="5511" spans="21:24" ht="18" x14ac:dyDescent="0.6">
      <c r="U5511"/>
      <c r="V5511"/>
      <c r="W5511"/>
      <c r="X5511"/>
    </row>
    <row r="5512" spans="21:24" ht="18" x14ac:dyDescent="0.6">
      <c r="U5512"/>
      <c r="V5512"/>
      <c r="W5512"/>
      <c r="X5512"/>
    </row>
    <row r="5513" spans="21:24" ht="18" x14ac:dyDescent="0.6">
      <c r="U5513"/>
      <c r="V5513"/>
      <c r="W5513"/>
      <c r="X5513"/>
    </row>
    <row r="5514" spans="21:24" ht="18" x14ac:dyDescent="0.6">
      <c r="U5514"/>
      <c r="V5514"/>
      <c r="W5514"/>
      <c r="X5514"/>
    </row>
    <row r="5515" spans="21:24" ht="18" x14ac:dyDescent="0.6">
      <c r="U5515"/>
      <c r="V5515"/>
      <c r="W5515"/>
      <c r="X5515"/>
    </row>
    <row r="5516" spans="21:24" ht="18" x14ac:dyDescent="0.6">
      <c r="U5516"/>
      <c r="V5516"/>
      <c r="W5516"/>
      <c r="X5516"/>
    </row>
    <row r="5517" spans="21:24" ht="18" x14ac:dyDescent="0.6">
      <c r="U5517"/>
      <c r="V5517"/>
      <c r="W5517"/>
      <c r="X5517"/>
    </row>
    <row r="5518" spans="21:24" ht="18" x14ac:dyDescent="0.6">
      <c r="U5518"/>
      <c r="V5518"/>
      <c r="W5518"/>
      <c r="X5518"/>
    </row>
    <row r="5519" spans="21:24" ht="18" x14ac:dyDescent="0.6">
      <c r="U5519"/>
      <c r="V5519"/>
      <c r="W5519"/>
      <c r="X5519"/>
    </row>
    <row r="5520" spans="21:24" ht="18" x14ac:dyDescent="0.6">
      <c r="U5520"/>
      <c r="V5520"/>
      <c r="W5520"/>
      <c r="X5520"/>
    </row>
    <row r="5521" spans="21:24" ht="18" x14ac:dyDescent="0.6">
      <c r="U5521"/>
      <c r="V5521"/>
      <c r="W5521"/>
      <c r="X5521"/>
    </row>
    <row r="5522" spans="21:24" ht="18" x14ac:dyDescent="0.6">
      <c r="U5522"/>
      <c r="V5522"/>
      <c r="W5522"/>
      <c r="X5522"/>
    </row>
    <row r="5523" spans="21:24" ht="18" x14ac:dyDescent="0.6">
      <c r="U5523"/>
      <c r="V5523"/>
      <c r="W5523"/>
      <c r="X5523"/>
    </row>
    <row r="5524" spans="21:24" ht="18" x14ac:dyDescent="0.6">
      <c r="U5524"/>
      <c r="V5524"/>
      <c r="W5524"/>
      <c r="X5524"/>
    </row>
    <row r="5525" spans="21:24" ht="18" x14ac:dyDescent="0.6">
      <c r="U5525"/>
      <c r="V5525"/>
      <c r="W5525"/>
      <c r="X5525"/>
    </row>
    <row r="5526" spans="21:24" ht="18" x14ac:dyDescent="0.6">
      <c r="U5526"/>
      <c r="V5526"/>
      <c r="W5526"/>
      <c r="X5526"/>
    </row>
    <row r="5527" spans="21:24" ht="18" x14ac:dyDescent="0.6">
      <c r="U5527"/>
      <c r="V5527"/>
      <c r="W5527"/>
      <c r="X5527"/>
    </row>
    <row r="5528" spans="21:24" ht="18" x14ac:dyDescent="0.6">
      <c r="U5528"/>
      <c r="V5528"/>
      <c r="W5528"/>
      <c r="X5528"/>
    </row>
    <row r="5529" spans="21:24" ht="18" x14ac:dyDescent="0.6">
      <c r="U5529"/>
      <c r="V5529"/>
      <c r="W5529"/>
      <c r="X5529"/>
    </row>
    <row r="5530" spans="21:24" ht="18" x14ac:dyDescent="0.6">
      <c r="U5530"/>
      <c r="V5530"/>
      <c r="W5530"/>
      <c r="X5530"/>
    </row>
    <row r="5531" spans="21:24" ht="18" x14ac:dyDescent="0.6">
      <c r="U5531"/>
      <c r="V5531"/>
      <c r="W5531"/>
      <c r="X5531"/>
    </row>
    <row r="5532" spans="21:24" ht="18" x14ac:dyDescent="0.6">
      <c r="U5532"/>
      <c r="V5532"/>
      <c r="W5532"/>
      <c r="X5532"/>
    </row>
    <row r="5533" spans="21:24" ht="18" x14ac:dyDescent="0.6">
      <c r="U5533"/>
      <c r="V5533"/>
      <c r="W5533"/>
      <c r="X5533"/>
    </row>
    <row r="5534" spans="21:24" ht="18" x14ac:dyDescent="0.6">
      <c r="U5534"/>
      <c r="V5534"/>
      <c r="W5534"/>
      <c r="X5534"/>
    </row>
    <row r="5535" spans="21:24" ht="18" x14ac:dyDescent="0.6">
      <c r="U5535"/>
      <c r="V5535"/>
      <c r="W5535"/>
      <c r="X5535"/>
    </row>
    <row r="5536" spans="21:24" ht="18" x14ac:dyDescent="0.6">
      <c r="U5536"/>
      <c r="V5536"/>
      <c r="W5536"/>
      <c r="X5536"/>
    </row>
    <row r="5537" spans="21:24" ht="18" x14ac:dyDescent="0.6">
      <c r="U5537"/>
      <c r="V5537"/>
      <c r="W5537"/>
      <c r="X5537"/>
    </row>
    <row r="5538" spans="21:24" ht="18" x14ac:dyDescent="0.6">
      <c r="U5538"/>
      <c r="V5538"/>
      <c r="W5538"/>
      <c r="X5538"/>
    </row>
    <row r="5539" spans="21:24" ht="18" x14ac:dyDescent="0.6">
      <c r="U5539"/>
      <c r="V5539"/>
      <c r="W5539"/>
      <c r="X5539"/>
    </row>
    <row r="5540" spans="21:24" ht="18" x14ac:dyDescent="0.6">
      <c r="U5540"/>
      <c r="V5540"/>
      <c r="W5540"/>
      <c r="X5540"/>
    </row>
    <row r="5541" spans="21:24" ht="18" x14ac:dyDescent="0.6">
      <c r="U5541"/>
      <c r="V5541"/>
      <c r="W5541"/>
      <c r="X5541"/>
    </row>
    <row r="5542" spans="21:24" ht="18" x14ac:dyDescent="0.6">
      <c r="U5542"/>
      <c r="V5542"/>
      <c r="W5542"/>
      <c r="X5542"/>
    </row>
    <row r="5543" spans="21:24" ht="18" x14ac:dyDescent="0.6">
      <c r="U5543"/>
      <c r="V5543"/>
      <c r="W5543"/>
      <c r="X5543"/>
    </row>
    <row r="5544" spans="21:24" ht="18" x14ac:dyDescent="0.6">
      <c r="U5544"/>
      <c r="V5544"/>
      <c r="W5544"/>
      <c r="X5544"/>
    </row>
    <row r="5545" spans="21:24" ht="18" x14ac:dyDescent="0.6">
      <c r="U5545"/>
      <c r="V5545"/>
      <c r="W5545"/>
      <c r="X5545"/>
    </row>
    <row r="5546" spans="21:24" ht="18" x14ac:dyDescent="0.6">
      <c r="U5546"/>
      <c r="V5546"/>
      <c r="W5546"/>
      <c r="X5546"/>
    </row>
    <row r="5547" spans="21:24" ht="18" x14ac:dyDescent="0.6">
      <c r="U5547"/>
      <c r="V5547"/>
      <c r="W5547"/>
      <c r="X5547"/>
    </row>
    <row r="5548" spans="21:24" ht="18" x14ac:dyDescent="0.6">
      <c r="U5548"/>
      <c r="V5548"/>
      <c r="W5548"/>
      <c r="X5548"/>
    </row>
    <row r="5549" spans="21:24" ht="18" x14ac:dyDescent="0.6">
      <c r="U5549"/>
      <c r="V5549"/>
      <c r="W5549"/>
      <c r="X5549"/>
    </row>
    <row r="5550" spans="21:24" ht="18" x14ac:dyDescent="0.6">
      <c r="U5550"/>
      <c r="V5550"/>
      <c r="W5550"/>
      <c r="X5550"/>
    </row>
    <row r="5551" spans="21:24" ht="18" x14ac:dyDescent="0.6">
      <c r="U5551"/>
      <c r="V5551"/>
      <c r="W5551"/>
      <c r="X5551"/>
    </row>
    <row r="5552" spans="21:24" ht="18" x14ac:dyDescent="0.6">
      <c r="U5552"/>
      <c r="V5552"/>
      <c r="W5552"/>
      <c r="X5552"/>
    </row>
    <row r="5553" spans="21:24" ht="18" x14ac:dyDescent="0.6">
      <c r="U5553"/>
      <c r="V5553"/>
      <c r="W5553"/>
      <c r="X5553"/>
    </row>
    <row r="5554" spans="21:24" ht="18" x14ac:dyDescent="0.6">
      <c r="U5554"/>
      <c r="V5554"/>
      <c r="W5554"/>
      <c r="X5554"/>
    </row>
    <row r="5555" spans="21:24" ht="18" x14ac:dyDescent="0.6">
      <c r="U5555"/>
      <c r="V5555"/>
      <c r="W5555"/>
      <c r="X5555"/>
    </row>
    <row r="5556" spans="21:24" ht="18" x14ac:dyDescent="0.6">
      <c r="U5556"/>
      <c r="V5556"/>
      <c r="W5556"/>
      <c r="X5556"/>
    </row>
    <row r="5557" spans="21:24" ht="18" x14ac:dyDescent="0.6">
      <c r="U5557"/>
      <c r="V5557"/>
      <c r="W5557"/>
      <c r="X5557"/>
    </row>
    <row r="5558" spans="21:24" ht="18" x14ac:dyDescent="0.6">
      <c r="U5558"/>
      <c r="V5558"/>
      <c r="W5558"/>
      <c r="X5558"/>
    </row>
    <row r="5559" spans="21:24" ht="18" x14ac:dyDescent="0.6">
      <c r="U5559"/>
      <c r="V5559"/>
      <c r="W5559"/>
      <c r="X5559"/>
    </row>
    <row r="5560" spans="21:24" ht="18" x14ac:dyDescent="0.6">
      <c r="U5560"/>
      <c r="V5560"/>
      <c r="W5560"/>
      <c r="X5560"/>
    </row>
    <row r="5561" spans="21:24" ht="18" x14ac:dyDescent="0.6">
      <c r="U5561"/>
      <c r="V5561"/>
      <c r="W5561"/>
      <c r="X5561"/>
    </row>
    <row r="5562" spans="21:24" ht="18" x14ac:dyDescent="0.6">
      <c r="U5562"/>
      <c r="V5562"/>
      <c r="W5562"/>
      <c r="X5562"/>
    </row>
    <row r="5563" spans="21:24" ht="18" x14ac:dyDescent="0.6">
      <c r="U5563"/>
      <c r="V5563"/>
      <c r="W5563"/>
      <c r="X5563"/>
    </row>
    <row r="5564" spans="21:24" ht="18" x14ac:dyDescent="0.6">
      <c r="U5564"/>
      <c r="V5564"/>
      <c r="W5564"/>
      <c r="X5564"/>
    </row>
    <row r="5565" spans="21:24" ht="18" x14ac:dyDescent="0.6">
      <c r="U5565"/>
      <c r="V5565"/>
      <c r="W5565"/>
      <c r="X5565"/>
    </row>
    <row r="5566" spans="21:24" ht="18" x14ac:dyDescent="0.6">
      <c r="U5566"/>
      <c r="V5566"/>
      <c r="W5566"/>
      <c r="X5566"/>
    </row>
    <row r="5567" spans="21:24" ht="18" x14ac:dyDescent="0.6">
      <c r="U5567"/>
      <c r="V5567"/>
      <c r="W5567"/>
      <c r="X5567"/>
    </row>
    <row r="5568" spans="21:24" ht="18" x14ac:dyDescent="0.6">
      <c r="U5568"/>
      <c r="V5568"/>
      <c r="W5568"/>
      <c r="X5568"/>
    </row>
    <row r="5569" spans="21:24" ht="18" x14ac:dyDescent="0.6">
      <c r="U5569"/>
      <c r="V5569"/>
      <c r="W5569"/>
      <c r="X5569"/>
    </row>
    <row r="5570" spans="21:24" ht="18" x14ac:dyDescent="0.6">
      <c r="U5570"/>
      <c r="V5570"/>
      <c r="W5570"/>
      <c r="X5570"/>
    </row>
    <row r="5571" spans="21:24" ht="18" x14ac:dyDescent="0.6">
      <c r="U5571"/>
      <c r="V5571"/>
      <c r="W5571"/>
      <c r="X5571"/>
    </row>
    <row r="5572" spans="21:24" ht="18" x14ac:dyDescent="0.6">
      <c r="U5572"/>
      <c r="V5572"/>
      <c r="W5572"/>
      <c r="X5572"/>
    </row>
    <row r="5573" spans="21:24" ht="18" x14ac:dyDescent="0.6">
      <c r="U5573"/>
      <c r="V5573"/>
      <c r="W5573"/>
      <c r="X5573"/>
    </row>
    <row r="5574" spans="21:24" ht="18" x14ac:dyDescent="0.6">
      <c r="U5574"/>
      <c r="V5574"/>
      <c r="W5574"/>
      <c r="X5574"/>
    </row>
    <row r="5575" spans="21:24" ht="18" x14ac:dyDescent="0.6">
      <c r="U5575"/>
      <c r="V5575"/>
      <c r="W5575"/>
      <c r="X5575"/>
    </row>
    <row r="5576" spans="21:24" ht="18" x14ac:dyDescent="0.6">
      <c r="U5576"/>
      <c r="V5576"/>
      <c r="W5576"/>
      <c r="X5576"/>
    </row>
    <row r="5577" spans="21:24" ht="18" x14ac:dyDescent="0.6">
      <c r="U5577"/>
      <c r="V5577"/>
      <c r="W5577"/>
      <c r="X5577"/>
    </row>
    <row r="5578" spans="21:24" ht="18" x14ac:dyDescent="0.6">
      <c r="U5578"/>
      <c r="V5578"/>
      <c r="W5578"/>
      <c r="X5578"/>
    </row>
    <row r="5579" spans="21:24" ht="18" x14ac:dyDescent="0.6">
      <c r="U5579"/>
      <c r="V5579"/>
      <c r="W5579"/>
      <c r="X5579"/>
    </row>
    <row r="5580" spans="21:24" ht="18" x14ac:dyDescent="0.6">
      <c r="U5580"/>
      <c r="V5580"/>
      <c r="W5580"/>
      <c r="X5580"/>
    </row>
    <row r="5581" spans="21:24" ht="18" x14ac:dyDescent="0.6">
      <c r="U5581"/>
      <c r="V5581"/>
      <c r="W5581"/>
      <c r="X5581"/>
    </row>
    <row r="5582" spans="21:24" ht="18" x14ac:dyDescent="0.6">
      <c r="U5582"/>
      <c r="V5582"/>
      <c r="W5582"/>
      <c r="X5582"/>
    </row>
    <row r="5583" spans="21:24" ht="18" x14ac:dyDescent="0.6">
      <c r="U5583"/>
      <c r="V5583"/>
      <c r="W5583"/>
      <c r="X5583"/>
    </row>
    <row r="5584" spans="21:24" ht="18" x14ac:dyDescent="0.6">
      <c r="U5584"/>
      <c r="V5584"/>
      <c r="W5584"/>
      <c r="X5584"/>
    </row>
    <row r="5585" spans="21:24" ht="18" x14ac:dyDescent="0.6">
      <c r="U5585"/>
      <c r="V5585"/>
      <c r="W5585"/>
      <c r="X5585"/>
    </row>
    <row r="5586" spans="21:24" ht="18" x14ac:dyDescent="0.6">
      <c r="U5586"/>
      <c r="V5586"/>
      <c r="W5586"/>
      <c r="X5586"/>
    </row>
    <row r="5587" spans="21:24" ht="18" x14ac:dyDescent="0.6">
      <c r="U5587"/>
      <c r="V5587"/>
      <c r="W5587"/>
      <c r="X5587"/>
    </row>
    <row r="5588" spans="21:24" ht="18" x14ac:dyDescent="0.6">
      <c r="U5588"/>
      <c r="V5588"/>
      <c r="W5588"/>
      <c r="X5588"/>
    </row>
    <row r="5589" spans="21:24" ht="18" x14ac:dyDescent="0.6">
      <c r="U5589"/>
      <c r="V5589"/>
      <c r="W5589"/>
      <c r="X5589"/>
    </row>
    <row r="5590" spans="21:24" ht="18" x14ac:dyDescent="0.6">
      <c r="U5590"/>
      <c r="V5590"/>
      <c r="W5590"/>
      <c r="X5590"/>
    </row>
    <row r="5591" spans="21:24" ht="18" x14ac:dyDescent="0.6">
      <c r="U5591"/>
      <c r="V5591"/>
      <c r="W5591"/>
      <c r="X5591"/>
    </row>
    <row r="5592" spans="21:24" ht="18" x14ac:dyDescent="0.6">
      <c r="U5592"/>
      <c r="V5592"/>
      <c r="W5592"/>
      <c r="X5592"/>
    </row>
    <row r="5593" spans="21:24" ht="18" x14ac:dyDescent="0.6">
      <c r="U5593"/>
      <c r="V5593"/>
      <c r="W5593"/>
      <c r="X5593"/>
    </row>
    <row r="5594" spans="21:24" ht="18" x14ac:dyDescent="0.6">
      <c r="U5594"/>
      <c r="V5594"/>
      <c r="W5594"/>
      <c r="X5594"/>
    </row>
    <row r="5595" spans="21:24" ht="18" x14ac:dyDescent="0.6">
      <c r="U5595"/>
      <c r="V5595"/>
      <c r="W5595"/>
      <c r="X5595"/>
    </row>
    <row r="5596" spans="21:24" ht="18" x14ac:dyDescent="0.6">
      <c r="U5596"/>
      <c r="V5596"/>
      <c r="W5596"/>
      <c r="X5596"/>
    </row>
    <row r="5597" spans="21:24" ht="18" x14ac:dyDescent="0.6">
      <c r="U5597"/>
      <c r="V5597"/>
      <c r="W5597"/>
      <c r="X5597"/>
    </row>
    <row r="5598" spans="21:24" ht="18" x14ac:dyDescent="0.6">
      <c r="U5598"/>
      <c r="V5598"/>
      <c r="W5598"/>
      <c r="X5598"/>
    </row>
    <row r="5599" spans="21:24" ht="18" x14ac:dyDescent="0.6">
      <c r="U5599"/>
      <c r="V5599"/>
      <c r="W5599"/>
      <c r="X5599"/>
    </row>
    <row r="5600" spans="21:24" ht="18" x14ac:dyDescent="0.6">
      <c r="U5600"/>
      <c r="V5600"/>
      <c r="W5600"/>
      <c r="X5600"/>
    </row>
    <row r="5601" spans="21:24" ht="18" x14ac:dyDescent="0.6">
      <c r="U5601"/>
      <c r="V5601"/>
      <c r="W5601"/>
      <c r="X5601"/>
    </row>
    <row r="5602" spans="21:24" ht="18" x14ac:dyDescent="0.6">
      <c r="U5602"/>
      <c r="V5602"/>
      <c r="W5602"/>
      <c r="X5602"/>
    </row>
    <row r="5603" spans="21:24" ht="18" x14ac:dyDescent="0.6">
      <c r="U5603"/>
      <c r="V5603"/>
      <c r="W5603"/>
      <c r="X5603"/>
    </row>
    <row r="5604" spans="21:24" ht="18" x14ac:dyDescent="0.6">
      <c r="U5604"/>
      <c r="V5604"/>
      <c r="W5604"/>
      <c r="X5604"/>
    </row>
    <row r="5605" spans="21:24" ht="18" x14ac:dyDescent="0.6">
      <c r="U5605"/>
      <c r="V5605"/>
      <c r="W5605"/>
      <c r="X5605"/>
    </row>
    <row r="5606" spans="21:24" ht="18" x14ac:dyDescent="0.6">
      <c r="U5606"/>
      <c r="V5606"/>
      <c r="W5606"/>
      <c r="X5606"/>
    </row>
    <row r="5607" spans="21:24" ht="18" x14ac:dyDescent="0.6">
      <c r="U5607"/>
      <c r="V5607"/>
      <c r="W5607"/>
      <c r="X5607"/>
    </row>
    <row r="5608" spans="21:24" ht="18" x14ac:dyDescent="0.6">
      <c r="U5608"/>
      <c r="V5608"/>
      <c r="W5608"/>
      <c r="X5608"/>
    </row>
    <row r="5609" spans="21:24" ht="18" x14ac:dyDescent="0.6">
      <c r="U5609"/>
      <c r="V5609"/>
      <c r="W5609"/>
      <c r="X5609"/>
    </row>
    <row r="5610" spans="21:24" ht="18" x14ac:dyDescent="0.6">
      <c r="U5610"/>
      <c r="V5610"/>
      <c r="W5610"/>
      <c r="X5610"/>
    </row>
    <row r="5611" spans="21:24" ht="18" x14ac:dyDescent="0.6">
      <c r="U5611"/>
      <c r="V5611"/>
      <c r="W5611"/>
      <c r="X5611"/>
    </row>
    <row r="5612" spans="21:24" ht="18" x14ac:dyDescent="0.6">
      <c r="U5612"/>
      <c r="V5612"/>
      <c r="W5612"/>
      <c r="X5612"/>
    </row>
    <row r="5613" spans="21:24" ht="18" x14ac:dyDescent="0.6">
      <c r="U5613"/>
      <c r="V5613"/>
      <c r="W5613"/>
      <c r="X5613"/>
    </row>
    <row r="5614" spans="21:24" ht="18" x14ac:dyDescent="0.6">
      <c r="U5614"/>
      <c r="V5614"/>
      <c r="W5614"/>
      <c r="X5614"/>
    </row>
    <row r="5615" spans="21:24" ht="18" x14ac:dyDescent="0.6">
      <c r="U5615"/>
      <c r="V5615"/>
      <c r="W5615"/>
      <c r="X5615"/>
    </row>
    <row r="5616" spans="21:24" ht="18" x14ac:dyDescent="0.6">
      <c r="U5616"/>
      <c r="V5616"/>
      <c r="W5616"/>
      <c r="X5616"/>
    </row>
    <row r="5617" spans="21:24" ht="18" x14ac:dyDescent="0.6">
      <c r="U5617"/>
      <c r="V5617"/>
      <c r="W5617"/>
      <c r="X5617"/>
    </row>
    <row r="5618" spans="21:24" ht="18" x14ac:dyDescent="0.6">
      <c r="U5618"/>
      <c r="V5618"/>
      <c r="W5618"/>
      <c r="X5618"/>
    </row>
    <row r="5619" spans="21:24" ht="18" x14ac:dyDescent="0.6">
      <c r="U5619"/>
      <c r="V5619"/>
      <c r="W5619"/>
      <c r="X5619"/>
    </row>
    <row r="5620" spans="21:24" ht="18" x14ac:dyDescent="0.6">
      <c r="U5620"/>
      <c r="V5620"/>
      <c r="W5620"/>
      <c r="X5620"/>
    </row>
    <row r="5621" spans="21:24" ht="18" x14ac:dyDescent="0.6">
      <c r="U5621"/>
      <c r="V5621"/>
      <c r="W5621"/>
      <c r="X5621"/>
    </row>
    <row r="5622" spans="21:24" ht="18" x14ac:dyDescent="0.6">
      <c r="U5622"/>
      <c r="V5622"/>
      <c r="W5622"/>
      <c r="X5622"/>
    </row>
    <row r="5623" spans="21:24" ht="18" x14ac:dyDescent="0.6">
      <c r="U5623"/>
      <c r="V5623"/>
      <c r="W5623"/>
      <c r="X5623"/>
    </row>
    <row r="5624" spans="21:24" ht="18" x14ac:dyDescent="0.6">
      <c r="U5624"/>
      <c r="V5624"/>
      <c r="W5624"/>
      <c r="X5624"/>
    </row>
    <row r="5625" spans="21:24" ht="18" x14ac:dyDescent="0.6">
      <c r="U5625"/>
      <c r="V5625"/>
      <c r="W5625"/>
      <c r="X5625"/>
    </row>
    <row r="5626" spans="21:24" ht="18" x14ac:dyDescent="0.6">
      <c r="U5626"/>
      <c r="V5626"/>
      <c r="W5626"/>
      <c r="X5626"/>
    </row>
    <row r="5627" spans="21:24" ht="18" x14ac:dyDescent="0.6">
      <c r="U5627"/>
      <c r="V5627"/>
      <c r="W5627"/>
      <c r="X5627"/>
    </row>
    <row r="5628" spans="21:24" ht="18" x14ac:dyDescent="0.6">
      <c r="U5628"/>
      <c r="V5628"/>
      <c r="W5628"/>
      <c r="X5628"/>
    </row>
    <row r="5629" spans="21:24" ht="18" x14ac:dyDescent="0.6">
      <c r="U5629"/>
      <c r="V5629"/>
      <c r="W5629"/>
      <c r="X5629"/>
    </row>
    <row r="5630" spans="21:24" ht="18" x14ac:dyDescent="0.6">
      <c r="U5630"/>
      <c r="V5630"/>
      <c r="W5630"/>
      <c r="X5630"/>
    </row>
    <row r="5631" spans="21:24" ht="18" x14ac:dyDescent="0.6">
      <c r="U5631"/>
      <c r="V5631"/>
      <c r="W5631"/>
      <c r="X5631"/>
    </row>
    <row r="5632" spans="21:24" ht="18" x14ac:dyDescent="0.6">
      <c r="U5632"/>
      <c r="V5632"/>
      <c r="W5632"/>
      <c r="X5632"/>
    </row>
    <row r="5633" spans="21:24" ht="18" x14ac:dyDescent="0.6">
      <c r="U5633"/>
      <c r="V5633"/>
      <c r="W5633"/>
      <c r="X5633"/>
    </row>
    <row r="5634" spans="21:24" ht="18" x14ac:dyDescent="0.6">
      <c r="U5634"/>
      <c r="V5634"/>
      <c r="W5634"/>
      <c r="X5634"/>
    </row>
    <row r="5635" spans="21:24" ht="18" x14ac:dyDescent="0.6">
      <c r="U5635"/>
      <c r="V5635"/>
      <c r="W5635"/>
      <c r="X5635"/>
    </row>
    <row r="5636" spans="21:24" ht="18" x14ac:dyDescent="0.6">
      <c r="U5636"/>
      <c r="V5636"/>
      <c r="W5636"/>
      <c r="X5636"/>
    </row>
    <row r="5637" spans="21:24" ht="18" x14ac:dyDescent="0.6">
      <c r="U5637"/>
      <c r="V5637"/>
      <c r="W5637"/>
      <c r="X5637"/>
    </row>
    <row r="5638" spans="21:24" ht="18" x14ac:dyDescent="0.6">
      <c r="U5638"/>
      <c r="V5638"/>
      <c r="W5638"/>
      <c r="X5638"/>
    </row>
    <row r="5639" spans="21:24" ht="18" x14ac:dyDescent="0.6">
      <c r="U5639"/>
      <c r="V5639"/>
      <c r="W5639"/>
      <c r="X5639"/>
    </row>
    <row r="5640" spans="21:24" ht="18" x14ac:dyDescent="0.6">
      <c r="U5640"/>
      <c r="V5640"/>
      <c r="W5640"/>
      <c r="X5640"/>
    </row>
    <row r="5641" spans="21:24" ht="18" x14ac:dyDescent="0.6">
      <c r="U5641"/>
      <c r="V5641"/>
      <c r="W5641"/>
      <c r="X5641"/>
    </row>
    <row r="5642" spans="21:24" ht="18" x14ac:dyDescent="0.6">
      <c r="U5642"/>
      <c r="V5642"/>
      <c r="W5642"/>
      <c r="X5642"/>
    </row>
    <row r="5643" spans="21:24" ht="18" x14ac:dyDescent="0.6">
      <c r="U5643"/>
      <c r="V5643"/>
      <c r="W5643"/>
      <c r="X5643"/>
    </row>
    <row r="5644" spans="21:24" ht="18" x14ac:dyDescent="0.6">
      <c r="U5644"/>
      <c r="V5644"/>
      <c r="W5644"/>
      <c r="X5644"/>
    </row>
    <row r="5645" spans="21:24" ht="18" x14ac:dyDescent="0.6">
      <c r="U5645"/>
      <c r="V5645"/>
      <c r="W5645"/>
      <c r="X5645"/>
    </row>
    <row r="5646" spans="21:24" ht="18" x14ac:dyDescent="0.6">
      <c r="U5646"/>
      <c r="V5646"/>
      <c r="W5646"/>
      <c r="X5646"/>
    </row>
    <row r="5647" spans="21:24" ht="18" x14ac:dyDescent="0.6">
      <c r="U5647"/>
      <c r="V5647"/>
      <c r="W5647"/>
      <c r="X5647"/>
    </row>
    <row r="5648" spans="21:24" ht="18" x14ac:dyDescent="0.6">
      <c r="U5648"/>
      <c r="V5648"/>
      <c r="W5648"/>
      <c r="X5648"/>
    </row>
    <row r="5649" spans="21:24" ht="18" x14ac:dyDescent="0.6">
      <c r="U5649"/>
      <c r="V5649"/>
      <c r="W5649"/>
      <c r="X5649"/>
    </row>
    <row r="5650" spans="21:24" ht="18" x14ac:dyDescent="0.6">
      <c r="U5650"/>
      <c r="V5650"/>
      <c r="W5650"/>
      <c r="X5650"/>
    </row>
    <row r="5651" spans="21:24" ht="18" x14ac:dyDescent="0.6">
      <c r="U5651"/>
      <c r="V5651"/>
      <c r="W5651"/>
      <c r="X5651"/>
    </row>
    <row r="5652" spans="21:24" ht="18" x14ac:dyDescent="0.6">
      <c r="U5652"/>
      <c r="V5652"/>
      <c r="W5652"/>
      <c r="X5652"/>
    </row>
    <row r="5653" spans="21:24" ht="18" x14ac:dyDescent="0.6">
      <c r="U5653"/>
      <c r="V5653"/>
      <c r="W5653"/>
      <c r="X5653"/>
    </row>
    <row r="5654" spans="21:24" ht="18" x14ac:dyDescent="0.6">
      <c r="U5654"/>
      <c r="V5654"/>
      <c r="W5654"/>
      <c r="X5654"/>
    </row>
    <row r="5655" spans="21:24" ht="18" x14ac:dyDescent="0.6">
      <c r="U5655"/>
      <c r="V5655"/>
      <c r="W5655"/>
      <c r="X5655"/>
    </row>
    <row r="5656" spans="21:24" ht="18" x14ac:dyDescent="0.6">
      <c r="U5656"/>
      <c r="V5656"/>
      <c r="W5656"/>
      <c r="X5656"/>
    </row>
    <row r="5657" spans="21:24" ht="18" x14ac:dyDescent="0.6">
      <c r="U5657"/>
      <c r="V5657"/>
      <c r="W5657"/>
      <c r="X5657"/>
    </row>
    <row r="5658" spans="21:24" ht="18" x14ac:dyDescent="0.6">
      <c r="U5658"/>
      <c r="V5658"/>
      <c r="W5658"/>
      <c r="X5658"/>
    </row>
    <row r="5659" spans="21:24" ht="18" x14ac:dyDescent="0.6">
      <c r="U5659"/>
      <c r="V5659"/>
      <c r="W5659"/>
      <c r="X5659"/>
    </row>
    <row r="5660" spans="21:24" ht="18" x14ac:dyDescent="0.6">
      <c r="U5660"/>
      <c r="V5660"/>
      <c r="W5660"/>
      <c r="X5660"/>
    </row>
    <row r="5661" spans="21:24" ht="18" x14ac:dyDescent="0.6">
      <c r="U5661"/>
      <c r="V5661"/>
      <c r="W5661"/>
      <c r="X5661"/>
    </row>
    <row r="5662" spans="21:24" ht="18" x14ac:dyDescent="0.6">
      <c r="U5662"/>
      <c r="V5662"/>
      <c r="W5662"/>
      <c r="X5662"/>
    </row>
    <row r="5663" spans="21:24" ht="18" x14ac:dyDescent="0.6">
      <c r="U5663"/>
      <c r="V5663"/>
      <c r="W5663"/>
      <c r="X5663"/>
    </row>
    <row r="5664" spans="21:24" ht="18" x14ac:dyDescent="0.6">
      <c r="U5664"/>
      <c r="V5664"/>
      <c r="W5664"/>
      <c r="X5664"/>
    </row>
    <row r="5665" spans="21:24" ht="18" x14ac:dyDescent="0.6">
      <c r="U5665"/>
      <c r="V5665"/>
      <c r="W5665"/>
      <c r="X5665"/>
    </row>
    <row r="5666" spans="21:24" ht="18" x14ac:dyDescent="0.6">
      <c r="U5666"/>
      <c r="V5666"/>
      <c r="W5666"/>
      <c r="X5666"/>
    </row>
    <row r="5667" spans="21:24" ht="18" x14ac:dyDescent="0.6">
      <c r="U5667"/>
      <c r="V5667"/>
      <c r="W5667"/>
      <c r="X5667"/>
    </row>
    <row r="5668" spans="21:24" ht="18" x14ac:dyDescent="0.6">
      <c r="U5668"/>
      <c r="V5668"/>
      <c r="W5668"/>
      <c r="X5668"/>
    </row>
    <row r="5669" spans="21:24" ht="18" x14ac:dyDescent="0.6">
      <c r="U5669"/>
      <c r="V5669"/>
      <c r="W5669"/>
      <c r="X5669"/>
    </row>
    <row r="5670" spans="21:24" ht="18" x14ac:dyDescent="0.6">
      <c r="U5670"/>
      <c r="V5670"/>
      <c r="W5670"/>
      <c r="X5670"/>
    </row>
    <row r="5671" spans="21:24" ht="18" x14ac:dyDescent="0.6">
      <c r="U5671"/>
      <c r="V5671"/>
      <c r="W5671"/>
      <c r="X5671"/>
    </row>
    <row r="5672" spans="21:24" ht="18" x14ac:dyDescent="0.6">
      <c r="U5672"/>
      <c r="V5672"/>
      <c r="W5672"/>
      <c r="X5672"/>
    </row>
    <row r="5673" spans="21:24" ht="18" x14ac:dyDescent="0.6">
      <c r="U5673"/>
      <c r="V5673"/>
      <c r="W5673"/>
      <c r="X5673"/>
    </row>
    <row r="5674" spans="21:24" ht="18" x14ac:dyDescent="0.6">
      <c r="U5674"/>
      <c r="V5674"/>
      <c r="W5674"/>
      <c r="X5674"/>
    </row>
    <row r="5675" spans="21:24" ht="18" x14ac:dyDescent="0.6">
      <c r="U5675"/>
      <c r="V5675"/>
      <c r="W5675"/>
      <c r="X5675"/>
    </row>
    <row r="5676" spans="21:24" ht="18" x14ac:dyDescent="0.6">
      <c r="U5676"/>
      <c r="V5676"/>
      <c r="W5676"/>
      <c r="X5676"/>
    </row>
    <row r="5677" spans="21:24" ht="18" x14ac:dyDescent="0.6">
      <c r="U5677"/>
      <c r="V5677"/>
      <c r="W5677"/>
      <c r="X5677"/>
    </row>
    <row r="5678" spans="21:24" ht="18" x14ac:dyDescent="0.6">
      <c r="U5678"/>
      <c r="V5678"/>
      <c r="W5678"/>
      <c r="X5678"/>
    </row>
    <row r="5679" spans="21:24" ht="18" x14ac:dyDescent="0.6">
      <c r="U5679"/>
      <c r="V5679"/>
      <c r="W5679"/>
      <c r="X5679"/>
    </row>
    <row r="5680" spans="21:24" ht="18" x14ac:dyDescent="0.6">
      <c r="U5680"/>
      <c r="V5680"/>
      <c r="W5680"/>
      <c r="X5680"/>
    </row>
    <row r="5681" spans="21:24" ht="18" x14ac:dyDescent="0.6">
      <c r="U5681"/>
      <c r="V5681"/>
      <c r="W5681"/>
      <c r="X5681"/>
    </row>
    <row r="5682" spans="21:24" ht="18" x14ac:dyDescent="0.6">
      <c r="U5682"/>
      <c r="V5682"/>
      <c r="W5682"/>
      <c r="X5682"/>
    </row>
    <row r="5683" spans="21:24" ht="18" x14ac:dyDescent="0.6">
      <c r="U5683"/>
      <c r="V5683"/>
      <c r="W5683"/>
      <c r="X5683"/>
    </row>
    <row r="5684" spans="21:24" ht="18" x14ac:dyDescent="0.6">
      <c r="U5684"/>
      <c r="V5684"/>
      <c r="W5684"/>
      <c r="X5684"/>
    </row>
    <row r="5685" spans="21:24" ht="18" x14ac:dyDescent="0.6">
      <c r="U5685"/>
      <c r="V5685"/>
      <c r="W5685"/>
      <c r="X5685"/>
    </row>
    <row r="5686" spans="21:24" ht="18" x14ac:dyDescent="0.6">
      <c r="U5686"/>
      <c r="V5686"/>
      <c r="W5686"/>
      <c r="X5686"/>
    </row>
    <row r="5687" spans="21:24" ht="18" x14ac:dyDescent="0.6">
      <c r="U5687"/>
      <c r="V5687"/>
      <c r="W5687"/>
      <c r="X5687"/>
    </row>
    <row r="5688" spans="21:24" ht="18" x14ac:dyDescent="0.6">
      <c r="U5688"/>
      <c r="V5688"/>
      <c r="W5688"/>
      <c r="X5688"/>
    </row>
    <row r="5689" spans="21:24" ht="18" x14ac:dyDescent="0.6">
      <c r="U5689"/>
      <c r="V5689"/>
      <c r="W5689"/>
      <c r="X5689"/>
    </row>
    <row r="5690" spans="21:24" ht="18" x14ac:dyDescent="0.6">
      <c r="U5690"/>
      <c r="V5690"/>
      <c r="W5690"/>
      <c r="X5690"/>
    </row>
    <row r="5691" spans="21:24" ht="18" x14ac:dyDescent="0.6">
      <c r="U5691"/>
      <c r="V5691"/>
      <c r="W5691"/>
      <c r="X5691"/>
    </row>
    <row r="5692" spans="21:24" ht="18" x14ac:dyDescent="0.6">
      <c r="U5692"/>
      <c r="V5692"/>
      <c r="W5692"/>
      <c r="X5692"/>
    </row>
    <row r="5693" spans="21:24" ht="18" x14ac:dyDescent="0.6">
      <c r="U5693"/>
      <c r="V5693"/>
      <c r="W5693"/>
      <c r="X5693"/>
    </row>
    <row r="5694" spans="21:24" ht="18" x14ac:dyDescent="0.6">
      <c r="U5694"/>
      <c r="V5694"/>
      <c r="W5694"/>
      <c r="X5694"/>
    </row>
    <row r="5695" spans="21:24" ht="18" x14ac:dyDescent="0.6">
      <c r="U5695"/>
      <c r="V5695"/>
      <c r="W5695"/>
      <c r="X5695"/>
    </row>
    <row r="5696" spans="21:24" ht="18" x14ac:dyDescent="0.6">
      <c r="U5696"/>
      <c r="V5696"/>
      <c r="W5696"/>
      <c r="X5696"/>
    </row>
    <row r="5697" spans="21:24" ht="18" x14ac:dyDescent="0.6">
      <c r="U5697"/>
      <c r="V5697"/>
      <c r="W5697"/>
      <c r="X5697"/>
    </row>
    <row r="5698" spans="21:24" ht="18" x14ac:dyDescent="0.6">
      <c r="U5698"/>
      <c r="V5698"/>
      <c r="W5698"/>
      <c r="X5698"/>
    </row>
    <row r="5699" spans="21:24" ht="18" x14ac:dyDescent="0.6">
      <c r="U5699"/>
      <c r="V5699"/>
      <c r="W5699"/>
      <c r="X5699"/>
    </row>
    <row r="5700" spans="21:24" ht="18" x14ac:dyDescent="0.6">
      <c r="U5700"/>
      <c r="V5700"/>
      <c r="W5700"/>
      <c r="X5700"/>
    </row>
    <row r="5701" spans="21:24" ht="18" x14ac:dyDescent="0.6">
      <c r="U5701"/>
      <c r="V5701"/>
      <c r="W5701"/>
      <c r="X5701"/>
    </row>
    <row r="5702" spans="21:24" ht="18" x14ac:dyDescent="0.6">
      <c r="U5702"/>
      <c r="V5702"/>
      <c r="W5702"/>
      <c r="X5702"/>
    </row>
    <row r="5703" spans="21:24" ht="18" x14ac:dyDescent="0.6">
      <c r="U5703"/>
      <c r="V5703"/>
      <c r="W5703"/>
      <c r="X5703"/>
    </row>
    <row r="5704" spans="21:24" ht="18" x14ac:dyDescent="0.6">
      <c r="U5704"/>
      <c r="V5704"/>
      <c r="W5704"/>
      <c r="X5704"/>
    </row>
    <row r="5705" spans="21:24" ht="18" x14ac:dyDescent="0.6">
      <c r="U5705"/>
      <c r="V5705"/>
      <c r="W5705"/>
      <c r="X5705"/>
    </row>
    <row r="5706" spans="21:24" ht="18" x14ac:dyDescent="0.6">
      <c r="U5706"/>
      <c r="V5706"/>
      <c r="W5706"/>
      <c r="X5706"/>
    </row>
    <row r="5707" spans="21:24" ht="18" x14ac:dyDescent="0.6">
      <c r="U5707"/>
      <c r="V5707"/>
      <c r="W5707"/>
      <c r="X5707"/>
    </row>
    <row r="5708" spans="21:24" ht="18" x14ac:dyDescent="0.6">
      <c r="U5708"/>
      <c r="V5708"/>
      <c r="W5708"/>
      <c r="X5708"/>
    </row>
    <row r="5709" spans="21:24" ht="18" x14ac:dyDescent="0.6">
      <c r="U5709"/>
      <c r="V5709"/>
      <c r="W5709"/>
      <c r="X5709"/>
    </row>
    <row r="5710" spans="21:24" ht="18" x14ac:dyDescent="0.6">
      <c r="U5710"/>
      <c r="V5710"/>
      <c r="W5710"/>
      <c r="X5710"/>
    </row>
    <row r="5711" spans="21:24" ht="18" x14ac:dyDescent="0.6">
      <c r="U5711"/>
      <c r="V5711"/>
      <c r="W5711"/>
      <c r="X5711"/>
    </row>
    <row r="5712" spans="21:24" ht="18" x14ac:dyDescent="0.6">
      <c r="U5712"/>
      <c r="V5712"/>
      <c r="W5712"/>
      <c r="X5712"/>
    </row>
    <row r="5713" spans="21:24" ht="18" x14ac:dyDescent="0.6">
      <c r="U5713"/>
      <c r="V5713"/>
      <c r="W5713"/>
      <c r="X5713"/>
    </row>
    <row r="5714" spans="21:24" ht="18" x14ac:dyDescent="0.6">
      <c r="U5714"/>
      <c r="V5714"/>
      <c r="W5714"/>
      <c r="X5714"/>
    </row>
    <row r="5715" spans="21:24" ht="18" x14ac:dyDescent="0.6">
      <c r="U5715"/>
      <c r="V5715"/>
      <c r="W5715"/>
      <c r="X5715"/>
    </row>
    <row r="5716" spans="21:24" ht="18" x14ac:dyDescent="0.6">
      <c r="U5716"/>
      <c r="V5716"/>
      <c r="W5716"/>
      <c r="X5716"/>
    </row>
    <row r="5717" spans="21:24" ht="18" x14ac:dyDescent="0.6">
      <c r="U5717"/>
      <c r="V5717"/>
      <c r="W5717"/>
      <c r="X5717"/>
    </row>
    <row r="5718" spans="21:24" ht="18" x14ac:dyDescent="0.6">
      <c r="U5718"/>
      <c r="V5718"/>
      <c r="W5718"/>
      <c r="X5718"/>
    </row>
    <row r="5719" spans="21:24" ht="18" x14ac:dyDescent="0.6">
      <c r="U5719"/>
      <c r="V5719"/>
      <c r="W5719"/>
      <c r="X5719"/>
    </row>
    <row r="5720" spans="21:24" ht="18" x14ac:dyDescent="0.6">
      <c r="U5720"/>
      <c r="V5720"/>
      <c r="W5720"/>
      <c r="X5720"/>
    </row>
    <row r="5721" spans="21:24" ht="18" x14ac:dyDescent="0.6">
      <c r="U5721"/>
      <c r="V5721"/>
      <c r="W5721"/>
      <c r="X5721"/>
    </row>
    <row r="5722" spans="21:24" ht="18" x14ac:dyDescent="0.6">
      <c r="U5722"/>
      <c r="V5722"/>
      <c r="W5722"/>
      <c r="X5722"/>
    </row>
    <row r="5723" spans="21:24" ht="18" x14ac:dyDescent="0.6">
      <c r="U5723"/>
      <c r="V5723"/>
      <c r="W5723"/>
      <c r="X5723"/>
    </row>
    <row r="5724" spans="21:24" ht="18" x14ac:dyDescent="0.6">
      <c r="U5724"/>
      <c r="V5724"/>
      <c r="W5724"/>
      <c r="X5724"/>
    </row>
    <row r="5725" spans="21:24" ht="18" x14ac:dyDescent="0.6">
      <c r="U5725"/>
      <c r="V5725"/>
      <c r="W5725"/>
      <c r="X5725"/>
    </row>
    <row r="5726" spans="21:24" ht="18" x14ac:dyDescent="0.6">
      <c r="U5726"/>
      <c r="V5726"/>
      <c r="W5726"/>
      <c r="X5726"/>
    </row>
    <row r="5727" spans="21:24" ht="18" x14ac:dyDescent="0.6">
      <c r="U5727"/>
      <c r="V5727"/>
      <c r="W5727"/>
      <c r="X5727"/>
    </row>
    <row r="5728" spans="21:24" ht="18" x14ac:dyDescent="0.6">
      <c r="U5728"/>
      <c r="V5728"/>
      <c r="W5728"/>
      <c r="X5728"/>
    </row>
    <row r="5729" spans="21:24" ht="18" x14ac:dyDescent="0.6">
      <c r="U5729"/>
      <c r="V5729"/>
      <c r="W5729"/>
      <c r="X5729"/>
    </row>
    <row r="5730" spans="21:24" ht="18" x14ac:dyDescent="0.6">
      <c r="U5730"/>
      <c r="V5730"/>
      <c r="W5730"/>
      <c r="X5730"/>
    </row>
    <row r="5731" spans="21:24" ht="18" x14ac:dyDescent="0.6">
      <c r="U5731"/>
      <c r="V5731"/>
      <c r="W5731"/>
      <c r="X5731"/>
    </row>
    <row r="5732" spans="21:24" ht="18" x14ac:dyDescent="0.6">
      <c r="U5732"/>
      <c r="V5732"/>
      <c r="W5732"/>
      <c r="X5732"/>
    </row>
    <row r="5733" spans="21:24" ht="18" x14ac:dyDescent="0.6">
      <c r="U5733"/>
      <c r="V5733"/>
      <c r="W5733"/>
      <c r="X5733"/>
    </row>
    <row r="5734" spans="21:24" ht="18" x14ac:dyDescent="0.6">
      <c r="U5734"/>
      <c r="V5734"/>
      <c r="W5734"/>
      <c r="X5734"/>
    </row>
    <row r="5735" spans="21:24" ht="18" x14ac:dyDescent="0.6">
      <c r="U5735"/>
      <c r="V5735"/>
      <c r="W5735"/>
      <c r="X5735"/>
    </row>
    <row r="5736" spans="21:24" ht="18" x14ac:dyDescent="0.6">
      <c r="U5736"/>
      <c r="V5736"/>
      <c r="W5736"/>
      <c r="X5736"/>
    </row>
    <row r="5737" spans="21:24" ht="18" x14ac:dyDescent="0.6">
      <c r="U5737"/>
      <c r="V5737"/>
      <c r="W5737"/>
      <c r="X5737"/>
    </row>
    <row r="5738" spans="21:24" ht="18" x14ac:dyDescent="0.6">
      <c r="U5738"/>
      <c r="V5738"/>
      <c r="W5738"/>
      <c r="X5738"/>
    </row>
    <row r="5739" spans="21:24" ht="18" x14ac:dyDescent="0.6">
      <c r="U5739"/>
      <c r="V5739"/>
      <c r="W5739"/>
      <c r="X5739"/>
    </row>
    <row r="5740" spans="21:24" ht="18" x14ac:dyDescent="0.6">
      <c r="U5740"/>
      <c r="V5740"/>
      <c r="W5740"/>
      <c r="X5740"/>
    </row>
    <row r="5741" spans="21:24" ht="18" x14ac:dyDescent="0.6">
      <c r="U5741"/>
      <c r="V5741"/>
      <c r="W5741"/>
      <c r="X5741"/>
    </row>
    <row r="5742" spans="21:24" ht="18" x14ac:dyDescent="0.6">
      <c r="U5742"/>
      <c r="V5742"/>
      <c r="W5742"/>
      <c r="X5742"/>
    </row>
    <row r="5743" spans="21:24" ht="18" x14ac:dyDescent="0.6">
      <c r="U5743"/>
      <c r="V5743"/>
      <c r="W5743"/>
      <c r="X5743"/>
    </row>
    <row r="5744" spans="21:24" ht="18" x14ac:dyDescent="0.6">
      <c r="U5744"/>
      <c r="V5744"/>
      <c r="W5744"/>
      <c r="X5744"/>
    </row>
    <row r="5745" spans="21:24" ht="18" x14ac:dyDescent="0.6">
      <c r="U5745"/>
      <c r="V5745"/>
      <c r="W5745"/>
      <c r="X5745"/>
    </row>
    <row r="5746" spans="21:24" ht="18" x14ac:dyDescent="0.6">
      <c r="U5746"/>
      <c r="V5746"/>
      <c r="W5746"/>
      <c r="X5746"/>
    </row>
    <row r="5747" spans="21:24" ht="18" x14ac:dyDescent="0.6">
      <c r="U5747"/>
      <c r="V5747"/>
      <c r="W5747"/>
      <c r="X5747"/>
    </row>
    <row r="5748" spans="21:24" ht="18" x14ac:dyDescent="0.6">
      <c r="U5748"/>
      <c r="V5748"/>
      <c r="W5748"/>
      <c r="X5748"/>
    </row>
    <row r="5749" spans="21:24" ht="18" x14ac:dyDescent="0.6">
      <c r="U5749"/>
      <c r="V5749"/>
      <c r="W5749"/>
      <c r="X5749"/>
    </row>
    <row r="5750" spans="21:24" ht="18" x14ac:dyDescent="0.6">
      <c r="U5750"/>
      <c r="V5750"/>
      <c r="W5750"/>
      <c r="X5750"/>
    </row>
    <row r="5751" spans="21:24" ht="18" x14ac:dyDescent="0.6">
      <c r="U5751"/>
      <c r="V5751"/>
      <c r="W5751"/>
      <c r="X5751"/>
    </row>
    <row r="5752" spans="21:24" ht="18" x14ac:dyDescent="0.6">
      <c r="U5752"/>
      <c r="V5752"/>
      <c r="W5752"/>
      <c r="X5752"/>
    </row>
    <row r="5753" spans="21:24" ht="18" x14ac:dyDescent="0.6">
      <c r="U5753"/>
      <c r="V5753"/>
      <c r="W5753"/>
      <c r="X5753"/>
    </row>
    <row r="5754" spans="21:24" ht="18" x14ac:dyDescent="0.6">
      <c r="U5754"/>
      <c r="V5754"/>
      <c r="W5754"/>
      <c r="X5754"/>
    </row>
    <row r="5755" spans="21:24" ht="18" x14ac:dyDescent="0.6">
      <c r="U5755"/>
      <c r="V5755"/>
      <c r="W5755"/>
      <c r="X5755"/>
    </row>
    <row r="5756" spans="21:24" ht="18" x14ac:dyDescent="0.6">
      <c r="U5756"/>
      <c r="V5756"/>
      <c r="W5756"/>
      <c r="X5756"/>
    </row>
    <row r="5757" spans="21:24" ht="18" x14ac:dyDescent="0.6">
      <c r="U5757"/>
      <c r="V5757"/>
      <c r="W5757"/>
      <c r="X5757"/>
    </row>
    <row r="5758" spans="21:24" ht="18" x14ac:dyDescent="0.6">
      <c r="U5758"/>
      <c r="V5758"/>
      <c r="W5758"/>
      <c r="X5758"/>
    </row>
    <row r="5759" spans="21:24" ht="18" x14ac:dyDescent="0.6">
      <c r="U5759"/>
      <c r="V5759"/>
      <c r="W5759"/>
      <c r="X5759"/>
    </row>
    <row r="5760" spans="21:24" ht="18" x14ac:dyDescent="0.6">
      <c r="U5760"/>
      <c r="V5760"/>
      <c r="W5760"/>
      <c r="X5760"/>
    </row>
    <row r="5761" spans="21:24" ht="18" x14ac:dyDescent="0.6">
      <c r="U5761"/>
      <c r="V5761"/>
      <c r="W5761"/>
      <c r="X5761"/>
    </row>
    <row r="5762" spans="21:24" ht="18" x14ac:dyDescent="0.6">
      <c r="U5762"/>
      <c r="V5762"/>
      <c r="W5762"/>
      <c r="X5762"/>
    </row>
    <row r="5763" spans="21:24" ht="18" x14ac:dyDescent="0.6">
      <c r="U5763"/>
      <c r="V5763"/>
      <c r="W5763"/>
      <c r="X5763"/>
    </row>
    <row r="5764" spans="21:24" ht="18" x14ac:dyDescent="0.6">
      <c r="U5764"/>
      <c r="V5764"/>
      <c r="W5764"/>
      <c r="X5764"/>
    </row>
    <row r="5765" spans="21:24" ht="18" x14ac:dyDescent="0.6">
      <c r="U5765"/>
      <c r="V5765"/>
      <c r="W5765"/>
      <c r="X5765"/>
    </row>
    <row r="5766" spans="21:24" ht="18" x14ac:dyDescent="0.6">
      <c r="U5766"/>
      <c r="V5766"/>
      <c r="W5766"/>
      <c r="X5766"/>
    </row>
    <row r="5767" spans="21:24" ht="18" x14ac:dyDescent="0.6">
      <c r="U5767"/>
      <c r="V5767"/>
      <c r="W5767"/>
      <c r="X5767"/>
    </row>
    <row r="5768" spans="21:24" ht="18" x14ac:dyDescent="0.6">
      <c r="U5768"/>
      <c r="V5768"/>
      <c r="W5768"/>
      <c r="X5768"/>
    </row>
    <row r="5769" spans="21:24" ht="18" x14ac:dyDescent="0.6">
      <c r="U5769"/>
      <c r="V5769"/>
      <c r="W5769"/>
      <c r="X5769"/>
    </row>
    <row r="5770" spans="21:24" ht="18" x14ac:dyDescent="0.6">
      <c r="U5770"/>
      <c r="V5770"/>
      <c r="W5770"/>
      <c r="X5770"/>
    </row>
    <row r="5771" spans="21:24" ht="18" x14ac:dyDescent="0.6">
      <c r="U5771"/>
      <c r="V5771"/>
      <c r="W5771"/>
      <c r="X5771"/>
    </row>
    <row r="5772" spans="21:24" ht="18" x14ac:dyDescent="0.6">
      <c r="U5772"/>
      <c r="V5772"/>
      <c r="W5772"/>
      <c r="X5772"/>
    </row>
    <row r="5773" spans="21:24" ht="18" x14ac:dyDescent="0.6">
      <c r="U5773"/>
      <c r="V5773"/>
      <c r="W5773"/>
      <c r="X5773"/>
    </row>
    <row r="5774" spans="21:24" ht="18" x14ac:dyDescent="0.6">
      <c r="U5774"/>
      <c r="V5774"/>
      <c r="W5774"/>
      <c r="X5774"/>
    </row>
    <row r="5775" spans="21:24" ht="18" x14ac:dyDescent="0.6">
      <c r="U5775"/>
      <c r="V5775"/>
      <c r="W5775"/>
      <c r="X5775"/>
    </row>
    <row r="5776" spans="21:24" ht="18" x14ac:dyDescent="0.6">
      <c r="U5776"/>
      <c r="V5776"/>
      <c r="W5776"/>
      <c r="X5776"/>
    </row>
    <row r="5777" spans="21:24" ht="18" x14ac:dyDescent="0.6">
      <c r="U5777"/>
      <c r="V5777"/>
      <c r="W5777"/>
      <c r="X5777"/>
    </row>
    <row r="5778" spans="21:24" ht="18" x14ac:dyDescent="0.6">
      <c r="U5778"/>
      <c r="V5778"/>
      <c r="W5778"/>
      <c r="X5778"/>
    </row>
    <row r="5779" spans="21:24" ht="18" x14ac:dyDescent="0.6">
      <c r="U5779"/>
      <c r="V5779"/>
      <c r="W5779"/>
      <c r="X5779"/>
    </row>
    <row r="5780" spans="21:24" ht="18" x14ac:dyDescent="0.6">
      <c r="U5780"/>
      <c r="V5780"/>
      <c r="W5780"/>
      <c r="X5780"/>
    </row>
    <row r="5781" spans="21:24" ht="18" x14ac:dyDescent="0.6">
      <c r="U5781"/>
      <c r="V5781"/>
      <c r="W5781"/>
      <c r="X5781"/>
    </row>
    <row r="5782" spans="21:24" ht="18" x14ac:dyDescent="0.6">
      <c r="U5782"/>
      <c r="V5782"/>
      <c r="W5782"/>
      <c r="X5782"/>
    </row>
    <row r="5783" spans="21:24" ht="18" x14ac:dyDescent="0.6">
      <c r="U5783"/>
      <c r="V5783"/>
      <c r="W5783"/>
      <c r="X5783"/>
    </row>
    <row r="5784" spans="21:24" ht="18" x14ac:dyDescent="0.6">
      <c r="U5784"/>
      <c r="V5784"/>
      <c r="W5784"/>
      <c r="X5784"/>
    </row>
    <row r="5785" spans="21:24" ht="18" x14ac:dyDescent="0.6">
      <c r="U5785"/>
      <c r="V5785"/>
      <c r="W5785"/>
      <c r="X5785"/>
    </row>
    <row r="5786" spans="21:24" ht="18" x14ac:dyDescent="0.6">
      <c r="U5786"/>
      <c r="V5786"/>
      <c r="W5786"/>
      <c r="X5786"/>
    </row>
    <row r="5787" spans="21:24" ht="18" x14ac:dyDescent="0.6">
      <c r="U5787"/>
      <c r="V5787"/>
      <c r="W5787"/>
      <c r="X5787"/>
    </row>
    <row r="5788" spans="21:24" ht="18" x14ac:dyDescent="0.6">
      <c r="U5788"/>
      <c r="V5788"/>
      <c r="W5788"/>
      <c r="X5788"/>
    </row>
    <row r="5789" spans="21:24" ht="18" x14ac:dyDescent="0.6">
      <c r="U5789"/>
      <c r="V5789"/>
      <c r="W5789"/>
      <c r="X5789"/>
    </row>
    <row r="5790" spans="21:24" ht="18" x14ac:dyDescent="0.6">
      <c r="U5790"/>
      <c r="V5790"/>
      <c r="W5790"/>
      <c r="X5790"/>
    </row>
    <row r="5791" spans="21:24" ht="18" x14ac:dyDescent="0.6">
      <c r="U5791"/>
      <c r="V5791"/>
      <c r="W5791"/>
      <c r="X5791"/>
    </row>
    <row r="5792" spans="21:24" ht="18" x14ac:dyDescent="0.6">
      <c r="U5792"/>
      <c r="V5792"/>
      <c r="W5792"/>
      <c r="X5792"/>
    </row>
    <row r="5793" spans="21:24" ht="18" x14ac:dyDescent="0.6">
      <c r="U5793"/>
      <c r="V5793"/>
      <c r="W5793"/>
      <c r="X5793"/>
    </row>
    <row r="5794" spans="21:24" ht="18" x14ac:dyDescent="0.6">
      <c r="U5794"/>
      <c r="V5794"/>
      <c r="W5794"/>
      <c r="X5794"/>
    </row>
    <row r="5795" spans="21:24" ht="18" x14ac:dyDescent="0.6">
      <c r="U5795"/>
      <c r="V5795"/>
      <c r="W5795"/>
      <c r="X5795"/>
    </row>
    <row r="5796" spans="21:24" ht="18" x14ac:dyDescent="0.6">
      <c r="U5796"/>
      <c r="V5796"/>
      <c r="W5796"/>
      <c r="X5796"/>
    </row>
    <row r="5797" spans="21:24" ht="18" x14ac:dyDescent="0.6">
      <c r="U5797"/>
      <c r="V5797"/>
      <c r="W5797"/>
      <c r="X5797"/>
    </row>
    <row r="5798" spans="21:24" ht="18" x14ac:dyDescent="0.6">
      <c r="U5798"/>
      <c r="V5798"/>
      <c r="W5798"/>
      <c r="X5798"/>
    </row>
    <row r="5799" spans="21:24" ht="18" x14ac:dyDescent="0.6">
      <c r="U5799"/>
      <c r="V5799"/>
      <c r="W5799"/>
      <c r="X5799"/>
    </row>
    <row r="5800" spans="21:24" ht="18" x14ac:dyDescent="0.6">
      <c r="U5800"/>
      <c r="V5800"/>
      <c r="W5800"/>
      <c r="X5800"/>
    </row>
    <row r="5801" spans="21:24" ht="18" x14ac:dyDescent="0.6">
      <c r="U5801"/>
      <c r="V5801"/>
      <c r="W5801"/>
      <c r="X5801"/>
    </row>
    <row r="5802" spans="21:24" ht="18" x14ac:dyDescent="0.6">
      <c r="U5802"/>
      <c r="V5802"/>
      <c r="W5802"/>
      <c r="X5802"/>
    </row>
    <row r="5803" spans="21:24" ht="18" x14ac:dyDescent="0.6">
      <c r="U5803"/>
      <c r="V5803"/>
      <c r="W5803"/>
      <c r="X5803"/>
    </row>
    <row r="5804" spans="21:24" ht="18" x14ac:dyDescent="0.6">
      <c r="U5804"/>
      <c r="V5804"/>
      <c r="W5804"/>
      <c r="X5804"/>
    </row>
    <row r="5805" spans="21:24" ht="18" x14ac:dyDescent="0.6">
      <c r="U5805"/>
      <c r="V5805"/>
      <c r="W5805"/>
      <c r="X5805"/>
    </row>
    <row r="5806" spans="21:24" ht="18" x14ac:dyDescent="0.6">
      <c r="U5806"/>
      <c r="V5806"/>
      <c r="W5806"/>
      <c r="X5806"/>
    </row>
    <row r="5807" spans="21:24" ht="18" x14ac:dyDescent="0.6">
      <c r="U5807"/>
      <c r="V5807"/>
      <c r="W5807"/>
      <c r="X5807"/>
    </row>
    <row r="5808" spans="21:24" ht="18" x14ac:dyDescent="0.6">
      <c r="U5808"/>
      <c r="V5808"/>
      <c r="W5808"/>
      <c r="X5808"/>
    </row>
    <row r="5809" spans="21:24" ht="18" x14ac:dyDescent="0.6">
      <c r="U5809"/>
      <c r="V5809"/>
      <c r="W5809"/>
      <c r="X5809"/>
    </row>
    <row r="5810" spans="21:24" ht="18" x14ac:dyDescent="0.6">
      <c r="U5810"/>
      <c r="V5810"/>
      <c r="W5810"/>
      <c r="X5810"/>
    </row>
    <row r="5811" spans="21:24" ht="18" x14ac:dyDescent="0.6">
      <c r="U5811"/>
      <c r="V5811"/>
      <c r="W5811"/>
      <c r="X5811"/>
    </row>
    <row r="5812" spans="21:24" ht="18" x14ac:dyDescent="0.6">
      <c r="U5812"/>
      <c r="V5812"/>
      <c r="W5812"/>
      <c r="X5812"/>
    </row>
    <row r="5813" spans="21:24" ht="18" x14ac:dyDescent="0.6">
      <c r="U5813"/>
      <c r="V5813"/>
      <c r="W5813"/>
      <c r="X5813"/>
    </row>
    <row r="5814" spans="21:24" ht="18" x14ac:dyDescent="0.6">
      <c r="U5814"/>
      <c r="V5814"/>
      <c r="W5814"/>
      <c r="X5814"/>
    </row>
    <row r="5815" spans="21:24" ht="18" x14ac:dyDescent="0.6">
      <c r="U5815"/>
      <c r="V5815"/>
      <c r="W5815"/>
      <c r="X5815"/>
    </row>
    <row r="5816" spans="21:24" ht="18" x14ac:dyDescent="0.6">
      <c r="U5816"/>
      <c r="V5816"/>
      <c r="W5816"/>
      <c r="X5816"/>
    </row>
    <row r="5817" spans="21:24" ht="18" x14ac:dyDescent="0.6">
      <c r="U5817"/>
      <c r="V5817"/>
      <c r="W5817"/>
      <c r="X5817"/>
    </row>
    <row r="5818" spans="21:24" ht="18" x14ac:dyDescent="0.6">
      <c r="U5818"/>
      <c r="V5818"/>
      <c r="W5818"/>
      <c r="X5818"/>
    </row>
    <row r="5819" spans="21:24" ht="18" x14ac:dyDescent="0.6">
      <c r="U5819"/>
      <c r="V5819"/>
      <c r="W5819"/>
      <c r="X5819"/>
    </row>
    <row r="5820" spans="21:24" ht="18" x14ac:dyDescent="0.6">
      <c r="U5820"/>
      <c r="V5820"/>
      <c r="W5820"/>
      <c r="X5820"/>
    </row>
    <row r="5821" spans="21:24" ht="18" x14ac:dyDescent="0.6">
      <c r="U5821"/>
      <c r="V5821"/>
      <c r="W5821"/>
      <c r="X5821"/>
    </row>
    <row r="5822" spans="21:24" ht="18" x14ac:dyDescent="0.6">
      <c r="U5822"/>
      <c r="V5822"/>
      <c r="W5822"/>
      <c r="X5822"/>
    </row>
    <row r="5823" spans="21:24" ht="18" x14ac:dyDescent="0.6">
      <c r="U5823"/>
      <c r="V5823"/>
      <c r="W5823"/>
      <c r="X5823"/>
    </row>
    <row r="5824" spans="21:24" ht="18" x14ac:dyDescent="0.6">
      <c r="U5824"/>
      <c r="V5824"/>
      <c r="W5824"/>
      <c r="X5824"/>
    </row>
    <row r="5825" spans="21:24" ht="18" x14ac:dyDescent="0.6">
      <c r="U5825"/>
      <c r="V5825"/>
      <c r="W5825"/>
      <c r="X5825"/>
    </row>
    <row r="5826" spans="21:24" ht="18" x14ac:dyDescent="0.6">
      <c r="U5826"/>
      <c r="V5826"/>
      <c r="W5826"/>
      <c r="X5826"/>
    </row>
    <row r="5827" spans="21:24" ht="18" x14ac:dyDescent="0.6">
      <c r="U5827"/>
      <c r="V5827"/>
      <c r="W5827"/>
      <c r="X5827"/>
    </row>
    <row r="5828" spans="21:24" ht="18" x14ac:dyDescent="0.6">
      <c r="U5828"/>
      <c r="V5828"/>
      <c r="W5828"/>
      <c r="X5828"/>
    </row>
    <row r="5829" spans="21:24" ht="18" x14ac:dyDescent="0.6">
      <c r="U5829"/>
      <c r="V5829"/>
      <c r="W5829"/>
      <c r="X5829"/>
    </row>
    <row r="5830" spans="21:24" ht="18" x14ac:dyDescent="0.6">
      <c r="U5830"/>
      <c r="V5830"/>
      <c r="W5830"/>
      <c r="X5830"/>
    </row>
    <row r="5831" spans="21:24" ht="18" x14ac:dyDescent="0.6">
      <c r="U5831"/>
      <c r="V5831"/>
      <c r="W5831"/>
      <c r="X5831"/>
    </row>
    <row r="5832" spans="21:24" ht="18" x14ac:dyDescent="0.6">
      <c r="U5832"/>
      <c r="V5832"/>
      <c r="W5832"/>
      <c r="X5832"/>
    </row>
    <row r="5833" spans="21:24" ht="18" x14ac:dyDescent="0.6">
      <c r="U5833"/>
      <c r="V5833"/>
      <c r="W5833"/>
      <c r="X5833"/>
    </row>
    <row r="5834" spans="21:24" ht="18" x14ac:dyDescent="0.6">
      <c r="U5834"/>
      <c r="V5834"/>
      <c r="W5834"/>
      <c r="X5834"/>
    </row>
    <row r="5835" spans="21:24" ht="18" x14ac:dyDescent="0.6">
      <c r="U5835"/>
      <c r="V5835"/>
      <c r="W5835"/>
      <c r="X5835"/>
    </row>
    <row r="5836" spans="21:24" ht="18" x14ac:dyDescent="0.6">
      <c r="U5836"/>
      <c r="V5836"/>
      <c r="W5836"/>
      <c r="X5836"/>
    </row>
    <row r="5837" spans="21:24" ht="18" x14ac:dyDescent="0.6">
      <c r="U5837"/>
      <c r="V5837"/>
      <c r="W5837"/>
      <c r="X5837"/>
    </row>
    <row r="5838" spans="21:24" ht="18" x14ac:dyDescent="0.6">
      <c r="U5838"/>
      <c r="V5838"/>
      <c r="W5838"/>
      <c r="X5838"/>
    </row>
    <row r="5839" spans="21:24" ht="18" x14ac:dyDescent="0.6">
      <c r="U5839"/>
      <c r="V5839"/>
      <c r="W5839"/>
      <c r="X5839"/>
    </row>
    <row r="5840" spans="21:24" ht="18" x14ac:dyDescent="0.6">
      <c r="U5840"/>
      <c r="V5840"/>
      <c r="W5840"/>
      <c r="X5840"/>
    </row>
    <row r="5841" spans="21:24" ht="18" x14ac:dyDescent="0.6">
      <c r="U5841"/>
      <c r="V5841"/>
      <c r="W5841"/>
      <c r="X5841"/>
    </row>
    <row r="5842" spans="21:24" ht="18" x14ac:dyDescent="0.6">
      <c r="U5842"/>
      <c r="V5842"/>
      <c r="W5842"/>
      <c r="X5842"/>
    </row>
    <row r="5843" spans="21:24" ht="18" x14ac:dyDescent="0.6">
      <c r="U5843"/>
      <c r="V5843"/>
      <c r="W5843"/>
      <c r="X5843"/>
    </row>
    <row r="5844" spans="21:24" ht="18" x14ac:dyDescent="0.6">
      <c r="U5844"/>
      <c r="V5844"/>
      <c r="W5844"/>
      <c r="X5844"/>
    </row>
    <row r="5845" spans="21:24" ht="18" x14ac:dyDescent="0.6">
      <c r="U5845"/>
      <c r="V5845"/>
      <c r="W5845"/>
      <c r="X5845"/>
    </row>
    <row r="5846" spans="21:24" ht="18" x14ac:dyDescent="0.6">
      <c r="U5846"/>
      <c r="V5846"/>
      <c r="W5846"/>
      <c r="X5846"/>
    </row>
    <row r="5847" spans="21:24" ht="18" x14ac:dyDescent="0.6">
      <c r="U5847"/>
      <c r="V5847"/>
      <c r="W5847"/>
      <c r="X5847"/>
    </row>
    <row r="5848" spans="21:24" ht="18" x14ac:dyDescent="0.6">
      <c r="U5848"/>
      <c r="V5848"/>
      <c r="W5848"/>
      <c r="X5848"/>
    </row>
    <row r="5849" spans="21:24" ht="18" x14ac:dyDescent="0.6">
      <c r="U5849"/>
      <c r="V5849"/>
      <c r="W5849"/>
      <c r="X5849"/>
    </row>
    <row r="5850" spans="21:24" ht="18" x14ac:dyDescent="0.6">
      <c r="U5850"/>
      <c r="V5850"/>
      <c r="W5850"/>
      <c r="X5850"/>
    </row>
    <row r="5851" spans="21:24" ht="18" x14ac:dyDescent="0.6">
      <c r="U5851"/>
      <c r="V5851"/>
      <c r="W5851"/>
      <c r="X5851"/>
    </row>
    <row r="5852" spans="21:24" ht="18" x14ac:dyDescent="0.6">
      <c r="U5852"/>
      <c r="V5852"/>
      <c r="W5852"/>
      <c r="X5852"/>
    </row>
    <row r="5853" spans="21:24" ht="18" x14ac:dyDescent="0.6">
      <c r="U5853"/>
      <c r="V5853"/>
      <c r="W5853"/>
      <c r="X5853"/>
    </row>
    <row r="5854" spans="21:24" ht="18" x14ac:dyDescent="0.6">
      <c r="U5854"/>
      <c r="V5854"/>
      <c r="W5854"/>
      <c r="X5854"/>
    </row>
    <row r="5855" spans="21:24" ht="18" x14ac:dyDescent="0.6">
      <c r="U5855"/>
      <c r="V5855"/>
      <c r="W5855"/>
      <c r="X5855"/>
    </row>
    <row r="5856" spans="21:24" ht="18" x14ac:dyDescent="0.6">
      <c r="U5856"/>
      <c r="V5856"/>
      <c r="W5856"/>
      <c r="X5856"/>
    </row>
    <row r="5857" spans="21:24" ht="18" x14ac:dyDescent="0.6">
      <c r="U5857"/>
      <c r="V5857"/>
      <c r="W5857"/>
      <c r="X5857"/>
    </row>
    <row r="5858" spans="21:24" ht="18" x14ac:dyDescent="0.6">
      <c r="U5858"/>
      <c r="V5858"/>
      <c r="W5858"/>
      <c r="X5858"/>
    </row>
    <row r="5859" spans="21:24" ht="18" x14ac:dyDescent="0.6">
      <c r="U5859"/>
      <c r="V5859"/>
      <c r="W5859"/>
      <c r="X5859"/>
    </row>
    <row r="5860" spans="21:24" ht="18" x14ac:dyDescent="0.6">
      <c r="U5860"/>
      <c r="V5860"/>
      <c r="W5860"/>
      <c r="X5860"/>
    </row>
    <row r="5861" spans="21:24" ht="18" x14ac:dyDescent="0.6">
      <c r="U5861"/>
      <c r="V5861"/>
      <c r="W5861"/>
      <c r="X5861"/>
    </row>
    <row r="5862" spans="21:24" ht="18" x14ac:dyDescent="0.6">
      <c r="U5862"/>
      <c r="V5862"/>
      <c r="W5862"/>
      <c r="X5862"/>
    </row>
    <row r="5863" spans="21:24" ht="18" x14ac:dyDescent="0.6">
      <c r="U5863"/>
      <c r="V5863"/>
      <c r="W5863"/>
      <c r="X5863"/>
    </row>
    <row r="5864" spans="21:24" ht="18" x14ac:dyDescent="0.6">
      <c r="U5864"/>
      <c r="V5864"/>
      <c r="W5864"/>
      <c r="X5864"/>
    </row>
    <row r="5865" spans="21:24" ht="18" x14ac:dyDescent="0.6">
      <c r="U5865"/>
      <c r="V5865"/>
      <c r="W5865"/>
      <c r="X5865"/>
    </row>
    <row r="5866" spans="21:24" ht="18" x14ac:dyDescent="0.6">
      <c r="U5866"/>
      <c r="V5866"/>
      <c r="W5866"/>
      <c r="X5866"/>
    </row>
    <row r="5867" spans="21:24" ht="18" x14ac:dyDescent="0.6">
      <c r="U5867"/>
      <c r="V5867"/>
      <c r="W5867"/>
      <c r="X5867"/>
    </row>
    <row r="5868" spans="21:24" ht="18" x14ac:dyDescent="0.6">
      <c r="U5868"/>
      <c r="V5868"/>
      <c r="W5868"/>
      <c r="X5868"/>
    </row>
    <row r="5869" spans="21:24" ht="18" x14ac:dyDescent="0.6">
      <c r="U5869"/>
      <c r="V5869"/>
      <c r="W5869"/>
      <c r="X5869"/>
    </row>
    <row r="5870" spans="21:24" ht="18" x14ac:dyDescent="0.6">
      <c r="U5870"/>
      <c r="V5870"/>
      <c r="W5870"/>
      <c r="X5870"/>
    </row>
    <row r="5871" spans="21:24" ht="18" x14ac:dyDescent="0.6">
      <c r="U5871"/>
      <c r="V5871"/>
      <c r="W5871"/>
      <c r="X5871"/>
    </row>
    <row r="5872" spans="21:24" ht="18" x14ac:dyDescent="0.6">
      <c r="U5872"/>
      <c r="V5872"/>
      <c r="W5872"/>
      <c r="X5872"/>
    </row>
    <row r="5873" spans="21:24" ht="18" x14ac:dyDescent="0.6">
      <c r="U5873"/>
      <c r="V5873"/>
      <c r="W5873"/>
      <c r="X5873"/>
    </row>
    <row r="5874" spans="21:24" ht="18" x14ac:dyDescent="0.6">
      <c r="U5874"/>
      <c r="V5874"/>
      <c r="W5874"/>
      <c r="X5874"/>
    </row>
    <row r="5875" spans="21:24" ht="18" x14ac:dyDescent="0.6">
      <c r="U5875"/>
      <c r="V5875"/>
      <c r="W5875"/>
      <c r="X5875"/>
    </row>
    <row r="5876" spans="21:24" ht="18" x14ac:dyDescent="0.6">
      <c r="U5876"/>
      <c r="V5876"/>
      <c r="W5876"/>
      <c r="X5876"/>
    </row>
    <row r="5877" spans="21:24" ht="18" x14ac:dyDescent="0.6">
      <c r="U5877"/>
      <c r="V5877"/>
      <c r="W5877"/>
      <c r="X5877"/>
    </row>
    <row r="5878" spans="21:24" ht="18" x14ac:dyDescent="0.6">
      <c r="U5878"/>
      <c r="V5878"/>
      <c r="W5878"/>
      <c r="X5878"/>
    </row>
    <row r="5879" spans="21:24" ht="18" x14ac:dyDescent="0.6">
      <c r="U5879"/>
      <c r="V5879"/>
      <c r="W5879"/>
      <c r="X5879"/>
    </row>
    <row r="5880" spans="21:24" ht="18" x14ac:dyDescent="0.6">
      <c r="U5880"/>
      <c r="V5880"/>
      <c r="W5880"/>
      <c r="X5880"/>
    </row>
    <row r="5881" spans="21:24" ht="18" x14ac:dyDescent="0.6">
      <c r="U5881"/>
      <c r="V5881"/>
      <c r="W5881"/>
      <c r="X5881"/>
    </row>
    <row r="5882" spans="21:24" ht="18" x14ac:dyDescent="0.6">
      <c r="U5882"/>
      <c r="V5882"/>
      <c r="W5882"/>
      <c r="X5882"/>
    </row>
    <row r="5883" spans="21:24" ht="18" x14ac:dyDescent="0.6">
      <c r="U5883"/>
      <c r="V5883"/>
      <c r="W5883"/>
      <c r="X5883"/>
    </row>
    <row r="5884" spans="21:24" ht="18" x14ac:dyDescent="0.6">
      <c r="U5884"/>
      <c r="V5884"/>
      <c r="W5884"/>
      <c r="X5884"/>
    </row>
    <row r="5885" spans="21:24" ht="18" x14ac:dyDescent="0.6">
      <c r="U5885"/>
      <c r="V5885"/>
      <c r="W5885"/>
      <c r="X5885"/>
    </row>
    <row r="5886" spans="21:24" ht="18" x14ac:dyDescent="0.6">
      <c r="U5886"/>
      <c r="V5886"/>
      <c r="W5886"/>
      <c r="X5886"/>
    </row>
    <row r="5887" spans="21:24" ht="18" x14ac:dyDescent="0.6">
      <c r="U5887"/>
      <c r="V5887"/>
      <c r="W5887"/>
      <c r="X5887"/>
    </row>
    <row r="5888" spans="21:24" ht="18" x14ac:dyDescent="0.6">
      <c r="U5888"/>
      <c r="V5888"/>
      <c r="W5888"/>
      <c r="X5888"/>
    </row>
    <row r="5889" spans="21:24" ht="18" x14ac:dyDescent="0.6">
      <c r="U5889"/>
      <c r="V5889"/>
      <c r="W5889"/>
      <c r="X5889"/>
    </row>
    <row r="5890" spans="21:24" ht="18" x14ac:dyDescent="0.6">
      <c r="U5890"/>
      <c r="V5890"/>
      <c r="W5890"/>
      <c r="X5890"/>
    </row>
    <row r="5891" spans="21:24" ht="18" x14ac:dyDescent="0.6">
      <c r="U5891"/>
      <c r="V5891"/>
      <c r="W5891"/>
      <c r="X5891"/>
    </row>
    <row r="5892" spans="21:24" ht="18" x14ac:dyDescent="0.6">
      <c r="U5892"/>
      <c r="V5892"/>
      <c r="W5892"/>
      <c r="X5892"/>
    </row>
    <row r="5893" spans="21:24" ht="18" x14ac:dyDescent="0.6">
      <c r="U5893"/>
      <c r="V5893"/>
      <c r="W5893"/>
      <c r="X5893"/>
    </row>
    <row r="5894" spans="21:24" ht="18" x14ac:dyDescent="0.6">
      <c r="U5894"/>
      <c r="V5894"/>
      <c r="W5894"/>
      <c r="X5894"/>
    </row>
    <row r="5895" spans="21:24" ht="18" x14ac:dyDescent="0.6">
      <c r="U5895"/>
      <c r="V5895"/>
      <c r="W5895"/>
      <c r="X5895"/>
    </row>
    <row r="5896" spans="21:24" ht="18" x14ac:dyDescent="0.6">
      <c r="U5896"/>
      <c r="V5896"/>
      <c r="W5896"/>
      <c r="X5896"/>
    </row>
    <row r="5897" spans="21:24" ht="18" x14ac:dyDescent="0.6">
      <c r="U5897"/>
      <c r="V5897"/>
      <c r="W5897"/>
      <c r="X5897"/>
    </row>
    <row r="5898" spans="21:24" ht="18" x14ac:dyDescent="0.6">
      <c r="U5898"/>
      <c r="V5898"/>
      <c r="W5898"/>
      <c r="X5898"/>
    </row>
    <row r="5899" spans="21:24" ht="18" x14ac:dyDescent="0.6">
      <c r="U5899"/>
      <c r="V5899"/>
      <c r="W5899"/>
      <c r="X5899"/>
    </row>
    <row r="5900" spans="21:24" ht="18" x14ac:dyDescent="0.6">
      <c r="U5900"/>
      <c r="V5900"/>
      <c r="W5900"/>
      <c r="X5900"/>
    </row>
    <row r="5901" spans="21:24" ht="18" x14ac:dyDescent="0.6">
      <c r="U5901"/>
      <c r="V5901"/>
      <c r="W5901"/>
      <c r="X5901"/>
    </row>
    <row r="5902" spans="21:24" ht="18" x14ac:dyDescent="0.6">
      <c r="U5902"/>
      <c r="V5902"/>
      <c r="W5902"/>
      <c r="X5902"/>
    </row>
    <row r="5903" spans="21:24" ht="18" x14ac:dyDescent="0.6">
      <c r="U5903"/>
      <c r="V5903"/>
      <c r="W5903"/>
      <c r="X5903"/>
    </row>
    <row r="5904" spans="21:24" ht="18" x14ac:dyDescent="0.6">
      <c r="U5904"/>
      <c r="V5904"/>
      <c r="W5904"/>
      <c r="X5904"/>
    </row>
    <row r="5905" spans="21:24" ht="18" x14ac:dyDescent="0.6">
      <c r="U5905"/>
      <c r="V5905"/>
      <c r="W5905"/>
      <c r="X5905"/>
    </row>
    <row r="5906" spans="21:24" ht="18" x14ac:dyDescent="0.6">
      <c r="U5906"/>
      <c r="V5906"/>
      <c r="W5906"/>
      <c r="X5906"/>
    </row>
    <row r="5907" spans="21:24" ht="18" x14ac:dyDescent="0.6">
      <c r="U5907"/>
      <c r="V5907"/>
      <c r="W5907"/>
      <c r="X5907"/>
    </row>
    <row r="5908" spans="21:24" ht="18" x14ac:dyDescent="0.6">
      <c r="U5908"/>
      <c r="V5908"/>
      <c r="W5908"/>
      <c r="X5908"/>
    </row>
    <row r="5909" spans="21:24" ht="18" x14ac:dyDescent="0.6">
      <c r="U5909"/>
      <c r="V5909"/>
      <c r="W5909"/>
      <c r="X5909"/>
    </row>
    <row r="5910" spans="21:24" ht="18" x14ac:dyDescent="0.6">
      <c r="U5910"/>
      <c r="V5910"/>
      <c r="W5910"/>
      <c r="X5910"/>
    </row>
    <row r="5911" spans="21:24" ht="18" x14ac:dyDescent="0.6">
      <c r="U5911"/>
      <c r="V5911"/>
      <c r="W5911"/>
      <c r="X5911"/>
    </row>
    <row r="5912" spans="21:24" ht="18" x14ac:dyDescent="0.6">
      <c r="U5912"/>
      <c r="V5912"/>
      <c r="W5912"/>
      <c r="X5912"/>
    </row>
    <row r="5913" spans="21:24" ht="18" x14ac:dyDescent="0.6">
      <c r="U5913"/>
      <c r="V5913"/>
      <c r="W5913"/>
      <c r="X5913"/>
    </row>
    <row r="5914" spans="21:24" ht="18" x14ac:dyDescent="0.6">
      <c r="U5914"/>
      <c r="V5914"/>
      <c r="W5914"/>
      <c r="X5914"/>
    </row>
    <row r="5915" spans="21:24" ht="18" x14ac:dyDescent="0.6">
      <c r="U5915"/>
      <c r="V5915"/>
      <c r="W5915"/>
      <c r="X5915"/>
    </row>
    <row r="5916" spans="21:24" ht="18" x14ac:dyDescent="0.6">
      <c r="U5916"/>
      <c r="V5916"/>
      <c r="W5916"/>
      <c r="X5916"/>
    </row>
    <row r="5917" spans="21:24" ht="18" x14ac:dyDescent="0.6">
      <c r="U5917"/>
      <c r="V5917"/>
      <c r="W5917"/>
      <c r="X5917"/>
    </row>
    <row r="5918" spans="21:24" ht="18" x14ac:dyDescent="0.6">
      <c r="U5918"/>
      <c r="V5918"/>
      <c r="W5918"/>
      <c r="X5918"/>
    </row>
    <row r="5919" spans="21:24" ht="18" x14ac:dyDescent="0.6">
      <c r="U5919"/>
      <c r="V5919"/>
      <c r="W5919"/>
      <c r="X5919"/>
    </row>
    <row r="5920" spans="21:24" ht="18" x14ac:dyDescent="0.6">
      <c r="U5920"/>
      <c r="V5920"/>
      <c r="W5920"/>
      <c r="X5920"/>
    </row>
    <row r="5921" spans="21:24" ht="18" x14ac:dyDescent="0.6">
      <c r="U5921"/>
      <c r="V5921"/>
      <c r="W5921"/>
      <c r="X5921"/>
    </row>
    <row r="5922" spans="21:24" ht="18" x14ac:dyDescent="0.6">
      <c r="U5922"/>
      <c r="V5922"/>
      <c r="W5922"/>
      <c r="X5922"/>
    </row>
    <row r="5923" spans="21:24" ht="18" x14ac:dyDescent="0.6">
      <c r="U5923"/>
      <c r="V5923"/>
      <c r="W5923"/>
      <c r="X5923"/>
    </row>
    <row r="5924" spans="21:24" ht="18" x14ac:dyDescent="0.6">
      <c r="U5924"/>
      <c r="V5924"/>
      <c r="W5924"/>
      <c r="X5924"/>
    </row>
    <row r="5925" spans="21:24" ht="18" x14ac:dyDescent="0.6">
      <c r="U5925"/>
      <c r="V5925"/>
      <c r="W5925"/>
      <c r="X5925"/>
    </row>
    <row r="5926" spans="21:24" ht="18" x14ac:dyDescent="0.6">
      <c r="U5926"/>
      <c r="V5926"/>
      <c r="W5926"/>
      <c r="X5926"/>
    </row>
    <row r="5927" spans="21:24" ht="18" x14ac:dyDescent="0.6">
      <c r="U5927"/>
      <c r="V5927"/>
      <c r="W5927"/>
      <c r="X5927"/>
    </row>
    <row r="5928" spans="21:24" ht="18" x14ac:dyDescent="0.6">
      <c r="U5928"/>
      <c r="V5928"/>
      <c r="W5928"/>
      <c r="X5928"/>
    </row>
    <row r="5929" spans="21:24" ht="18" x14ac:dyDescent="0.6">
      <c r="U5929"/>
      <c r="V5929"/>
      <c r="W5929"/>
      <c r="X5929"/>
    </row>
    <row r="5930" spans="21:24" ht="18" x14ac:dyDescent="0.6">
      <c r="U5930"/>
      <c r="V5930"/>
      <c r="W5930"/>
      <c r="X5930"/>
    </row>
    <row r="5931" spans="21:24" ht="18" x14ac:dyDescent="0.6">
      <c r="U5931"/>
      <c r="V5931"/>
      <c r="W5931"/>
      <c r="X5931"/>
    </row>
    <row r="5932" spans="21:24" ht="18" x14ac:dyDescent="0.6">
      <c r="U5932"/>
      <c r="V5932"/>
      <c r="W5932"/>
      <c r="X5932"/>
    </row>
    <row r="5933" spans="21:24" ht="18" x14ac:dyDescent="0.6">
      <c r="U5933"/>
      <c r="V5933"/>
      <c r="W5933"/>
      <c r="X5933"/>
    </row>
    <row r="5934" spans="21:24" ht="18" x14ac:dyDescent="0.6">
      <c r="U5934"/>
      <c r="V5934"/>
      <c r="W5934"/>
      <c r="X5934"/>
    </row>
    <row r="5935" spans="21:24" ht="18" x14ac:dyDescent="0.6">
      <c r="U5935"/>
      <c r="V5935"/>
      <c r="W5935"/>
      <c r="X5935"/>
    </row>
    <row r="5936" spans="21:24" ht="18" x14ac:dyDescent="0.6">
      <c r="U5936"/>
      <c r="V5936"/>
      <c r="W5936"/>
      <c r="X5936"/>
    </row>
    <row r="5937" spans="21:24" ht="18" x14ac:dyDescent="0.6">
      <c r="U5937"/>
      <c r="V5937"/>
      <c r="W5937"/>
      <c r="X5937"/>
    </row>
    <row r="5938" spans="21:24" ht="18" x14ac:dyDescent="0.6">
      <c r="U5938"/>
      <c r="V5938"/>
      <c r="W5938"/>
      <c r="X5938"/>
    </row>
    <row r="5939" spans="21:24" ht="18" x14ac:dyDescent="0.6">
      <c r="U5939"/>
      <c r="V5939"/>
      <c r="W5939"/>
      <c r="X5939"/>
    </row>
    <row r="5940" spans="21:24" ht="18" x14ac:dyDescent="0.6">
      <c r="U5940"/>
      <c r="V5940"/>
      <c r="W5940"/>
      <c r="X5940"/>
    </row>
    <row r="5941" spans="21:24" ht="18" x14ac:dyDescent="0.6">
      <c r="U5941"/>
      <c r="V5941"/>
      <c r="W5941"/>
      <c r="X5941"/>
    </row>
    <row r="5942" spans="21:24" ht="18" x14ac:dyDescent="0.6">
      <c r="U5942"/>
      <c r="V5942"/>
      <c r="W5942"/>
      <c r="X5942"/>
    </row>
    <row r="5943" spans="21:24" ht="18" x14ac:dyDescent="0.6">
      <c r="U5943"/>
      <c r="V5943"/>
      <c r="W5943"/>
      <c r="X5943"/>
    </row>
    <row r="5944" spans="21:24" ht="18" x14ac:dyDescent="0.6">
      <c r="U5944"/>
      <c r="V5944"/>
      <c r="W5944"/>
      <c r="X5944"/>
    </row>
    <row r="5945" spans="21:24" ht="18" x14ac:dyDescent="0.6">
      <c r="U5945"/>
      <c r="V5945"/>
      <c r="W5945"/>
      <c r="X5945"/>
    </row>
    <row r="5946" spans="21:24" ht="18" x14ac:dyDescent="0.6">
      <c r="U5946"/>
      <c r="V5946"/>
      <c r="W5946"/>
      <c r="X5946"/>
    </row>
    <row r="5947" spans="21:24" ht="18" x14ac:dyDescent="0.6">
      <c r="U5947"/>
      <c r="V5947"/>
      <c r="W5947"/>
      <c r="X5947"/>
    </row>
    <row r="5948" spans="21:24" ht="18" x14ac:dyDescent="0.6">
      <c r="U5948"/>
      <c r="V5948"/>
      <c r="W5948"/>
      <c r="X5948"/>
    </row>
    <row r="5949" spans="21:24" ht="18" x14ac:dyDescent="0.6">
      <c r="U5949"/>
      <c r="V5949"/>
      <c r="W5949"/>
      <c r="X5949"/>
    </row>
    <row r="5950" spans="21:24" ht="18" x14ac:dyDescent="0.6">
      <c r="U5950"/>
      <c r="V5950"/>
      <c r="W5950"/>
      <c r="X5950"/>
    </row>
    <row r="5951" spans="21:24" ht="18" x14ac:dyDescent="0.6">
      <c r="U5951"/>
      <c r="V5951"/>
      <c r="W5951"/>
      <c r="X5951"/>
    </row>
    <row r="5952" spans="21:24" ht="18" x14ac:dyDescent="0.6">
      <c r="U5952"/>
      <c r="V5952"/>
      <c r="W5952"/>
      <c r="X5952"/>
    </row>
    <row r="5953" spans="21:24" ht="18" x14ac:dyDescent="0.6">
      <c r="U5953"/>
      <c r="V5953"/>
      <c r="W5953"/>
      <c r="X5953"/>
    </row>
    <row r="5954" spans="21:24" ht="18" x14ac:dyDescent="0.6">
      <c r="U5954"/>
      <c r="V5954"/>
      <c r="W5954"/>
      <c r="X5954"/>
    </row>
    <row r="5955" spans="21:24" ht="18" x14ac:dyDescent="0.6">
      <c r="U5955"/>
      <c r="V5955"/>
      <c r="W5955"/>
      <c r="X5955"/>
    </row>
    <row r="5956" spans="21:24" ht="18" x14ac:dyDescent="0.6">
      <c r="U5956"/>
      <c r="V5956"/>
      <c r="W5956"/>
      <c r="X5956"/>
    </row>
    <row r="5957" spans="21:24" ht="18" x14ac:dyDescent="0.6">
      <c r="U5957"/>
      <c r="V5957"/>
      <c r="W5957"/>
      <c r="X5957"/>
    </row>
    <row r="5958" spans="21:24" ht="18" x14ac:dyDescent="0.6">
      <c r="U5958"/>
      <c r="V5958"/>
      <c r="W5958"/>
      <c r="X5958"/>
    </row>
    <row r="5959" spans="21:24" ht="18" x14ac:dyDescent="0.6">
      <c r="U5959"/>
      <c r="V5959"/>
      <c r="W5959"/>
      <c r="X5959"/>
    </row>
    <row r="5960" spans="21:24" ht="18" x14ac:dyDescent="0.6">
      <c r="U5960"/>
      <c r="V5960"/>
      <c r="W5960"/>
      <c r="X5960"/>
    </row>
    <row r="5961" spans="21:24" ht="18" x14ac:dyDescent="0.6">
      <c r="U5961"/>
      <c r="V5961"/>
      <c r="W5961"/>
      <c r="X5961"/>
    </row>
    <row r="5962" spans="21:24" ht="18" x14ac:dyDescent="0.6">
      <c r="U5962"/>
      <c r="V5962"/>
      <c r="W5962"/>
      <c r="X5962"/>
    </row>
    <row r="5963" spans="21:24" ht="18" x14ac:dyDescent="0.6">
      <c r="U5963"/>
      <c r="V5963"/>
      <c r="W5963"/>
      <c r="X5963"/>
    </row>
    <row r="5964" spans="21:24" ht="18" x14ac:dyDescent="0.6">
      <c r="U5964"/>
      <c r="V5964"/>
      <c r="W5964"/>
      <c r="X5964"/>
    </row>
    <row r="5965" spans="21:24" ht="18" x14ac:dyDescent="0.6">
      <c r="U5965"/>
      <c r="V5965"/>
      <c r="W5965"/>
      <c r="X5965"/>
    </row>
    <row r="5966" spans="21:24" ht="18" x14ac:dyDescent="0.6">
      <c r="U5966"/>
      <c r="V5966"/>
      <c r="W5966"/>
      <c r="X5966"/>
    </row>
    <row r="5967" spans="21:24" ht="18" x14ac:dyDescent="0.6">
      <c r="U5967"/>
      <c r="V5967"/>
      <c r="W5967"/>
      <c r="X5967"/>
    </row>
    <row r="5968" spans="21:24" ht="18" x14ac:dyDescent="0.6">
      <c r="U5968"/>
      <c r="V5968"/>
      <c r="W5968"/>
      <c r="X5968"/>
    </row>
    <row r="5969" spans="21:24" ht="18" x14ac:dyDescent="0.6">
      <c r="U5969"/>
      <c r="V5969"/>
      <c r="W5969"/>
      <c r="X5969"/>
    </row>
    <row r="5970" spans="21:24" ht="18" x14ac:dyDescent="0.6">
      <c r="U5970"/>
      <c r="V5970"/>
      <c r="W5970"/>
      <c r="X5970"/>
    </row>
    <row r="5971" spans="21:24" ht="18" x14ac:dyDescent="0.6">
      <c r="U5971"/>
      <c r="V5971"/>
      <c r="W5971"/>
      <c r="X5971"/>
    </row>
    <row r="5972" spans="21:24" ht="18" x14ac:dyDescent="0.6">
      <c r="U5972"/>
      <c r="V5972"/>
      <c r="W5972"/>
      <c r="X5972"/>
    </row>
    <row r="5973" spans="21:24" ht="18" x14ac:dyDescent="0.6">
      <c r="U5973"/>
      <c r="V5973"/>
      <c r="W5973"/>
      <c r="X5973"/>
    </row>
    <row r="5974" spans="21:24" ht="18" x14ac:dyDescent="0.6">
      <c r="U5974"/>
      <c r="V5974"/>
      <c r="W5974"/>
      <c r="X5974"/>
    </row>
    <row r="5975" spans="21:24" ht="18" x14ac:dyDescent="0.6">
      <c r="U5975"/>
      <c r="V5975"/>
      <c r="W5975"/>
      <c r="X5975"/>
    </row>
    <row r="5976" spans="21:24" ht="18" x14ac:dyDescent="0.6">
      <c r="U5976"/>
      <c r="V5976"/>
      <c r="W5976"/>
      <c r="X5976"/>
    </row>
    <row r="5977" spans="21:24" ht="18" x14ac:dyDescent="0.6">
      <c r="U5977"/>
      <c r="V5977"/>
      <c r="W5977"/>
      <c r="X5977"/>
    </row>
    <row r="5978" spans="21:24" ht="18" x14ac:dyDescent="0.6">
      <c r="U5978"/>
      <c r="V5978"/>
      <c r="W5978"/>
      <c r="X5978"/>
    </row>
    <row r="5979" spans="21:24" ht="18" x14ac:dyDescent="0.6">
      <c r="U5979"/>
      <c r="V5979"/>
      <c r="W5979"/>
      <c r="X5979"/>
    </row>
    <row r="5980" spans="21:24" ht="18" x14ac:dyDescent="0.6">
      <c r="U5980"/>
      <c r="V5980"/>
      <c r="W5980"/>
      <c r="X5980"/>
    </row>
    <row r="5981" spans="21:24" ht="18" x14ac:dyDescent="0.6">
      <c r="U5981"/>
      <c r="V5981"/>
      <c r="W5981"/>
      <c r="X5981"/>
    </row>
    <row r="5982" spans="21:24" ht="18" x14ac:dyDescent="0.6">
      <c r="U5982"/>
      <c r="V5982"/>
      <c r="W5982"/>
      <c r="X5982"/>
    </row>
    <row r="5983" spans="21:24" ht="18" x14ac:dyDescent="0.6">
      <c r="U5983"/>
      <c r="V5983"/>
      <c r="W5983"/>
      <c r="X5983"/>
    </row>
    <row r="5984" spans="21:24" ht="18" x14ac:dyDescent="0.6">
      <c r="U5984"/>
      <c r="V5984"/>
      <c r="W5984"/>
      <c r="X5984"/>
    </row>
    <row r="5985" spans="21:24" ht="18" x14ac:dyDescent="0.6">
      <c r="U5985"/>
      <c r="V5985"/>
      <c r="W5985"/>
      <c r="X5985"/>
    </row>
    <row r="5986" spans="21:24" ht="18" x14ac:dyDescent="0.6">
      <c r="U5986"/>
      <c r="V5986"/>
      <c r="W5986"/>
      <c r="X5986"/>
    </row>
    <row r="5987" spans="21:24" ht="18" x14ac:dyDescent="0.6">
      <c r="U5987"/>
      <c r="V5987"/>
      <c r="W5987"/>
      <c r="X5987"/>
    </row>
    <row r="5988" spans="21:24" ht="18" x14ac:dyDescent="0.6">
      <c r="U5988"/>
      <c r="V5988"/>
      <c r="W5988"/>
      <c r="X5988"/>
    </row>
    <row r="5989" spans="21:24" ht="18" x14ac:dyDescent="0.6">
      <c r="U5989"/>
      <c r="V5989"/>
      <c r="W5989"/>
      <c r="X5989"/>
    </row>
    <row r="5990" spans="21:24" ht="18" x14ac:dyDescent="0.6">
      <c r="U5990"/>
      <c r="V5990"/>
      <c r="W5990"/>
      <c r="X5990"/>
    </row>
    <row r="5991" spans="21:24" ht="18" x14ac:dyDescent="0.6">
      <c r="U5991"/>
      <c r="V5991"/>
      <c r="W5991"/>
      <c r="X5991"/>
    </row>
    <row r="5992" spans="21:24" ht="18" x14ac:dyDescent="0.6">
      <c r="U5992"/>
      <c r="V5992"/>
      <c r="W5992"/>
      <c r="X5992"/>
    </row>
    <row r="5993" spans="21:24" ht="18" x14ac:dyDescent="0.6">
      <c r="U5993"/>
      <c r="V5993"/>
      <c r="W5993"/>
      <c r="X5993"/>
    </row>
    <row r="5994" spans="21:24" ht="18" x14ac:dyDescent="0.6">
      <c r="U5994"/>
      <c r="V5994"/>
      <c r="W5994"/>
      <c r="X5994"/>
    </row>
    <row r="5995" spans="21:24" ht="18" x14ac:dyDescent="0.6">
      <c r="U5995"/>
      <c r="V5995"/>
      <c r="W5995"/>
      <c r="X5995"/>
    </row>
    <row r="5996" spans="21:24" ht="18" x14ac:dyDescent="0.6">
      <c r="U5996"/>
      <c r="V5996"/>
      <c r="W5996"/>
      <c r="X5996"/>
    </row>
    <row r="5997" spans="21:24" ht="18" x14ac:dyDescent="0.6">
      <c r="U5997"/>
      <c r="V5997"/>
      <c r="W5997"/>
      <c r="X5997"/>
    </row>
    <row r="5998" spans="21:24" ht="18" x14ac:dyDescent="0.6">
      <c r="U5998"/>
      <c r="V5998"/>
      <c r="W5998"/>
      <c r="X5998"/>
    </row>
    <row r="5999" spans="21:24" ht="18" x14ac:dyDescent="0.6">
      <c r="U5999"/>
      <c r="V5999"/>
      <c r="W5999"/>
      <c r="X5999"/>
    </row>
    <row r="6000" spans="21:24" ht="18" x14ac:dyDescent="0.6">
      <c r="U6000"/>
      <c r="V6000"/>
      <c r="W6000"/>
      <c r="X6000"/>
    </row>
    <row r="6001" spans="21:24" ht="18" x14ac:dyDescent="0.6">
      <c r="U6001"/>
      <c r="V6001"/>
      <c r="W6001"/>
      <c r="X6001"/>
    </row>
    <row r="6002" spans="21:24" ht="18" x14ac:dyDescent="0.6">
      <c r="U6002"/>
      <c r="V6002"/>
      <c r="W6002"/>
      <c r="X6002"/>
    </row>
    <row r="6003" spans="21:24" ht="18" x14ac:dyDescent="0.6">
      <c r="U6003"/>
      <c r="V6003"/>
      <c r="W6003"/>
      <c r="X6003"/>
    </row>
    <row r="6004" spans="21:24" ht="18" x14ac:dyDescent="0.6">
      <c r="U6004"/>
      <c r="V6004"/>
      <c r="W6004"/>
      <c r="X6004"/>
    </row>
    <row r="6005" spans="21:24" ht="18" x14ac:dyDescent="0.6">
      <c r="U6005"/>
      <c r="V6005"/>
      <c r="W6005"/>
      <c r="X6005"/>
    </row>
    <row r="6006" spans="21:24" ht="18" x14ac:dyDescent="0.6">
      <c r="U6006"/>
      <c r="V6006"/>
      <c r="W6006"/>
      <c r="X6006"/>
    </row>
    <row r="6007" spans="21:24" ht="18" x14ac:dyDescent="0.6">
      <c r="U6007"/>
      <c r="V6007"/>
      <c r="W6007"/>
      <c r="X6007"/>
    </row>
    <row r="6008" spans="21:24" ht="18" x14ac:dyDescent="0.6">
      <c r="U6008"/>
      <c r="V6008"/>
      <c r="W6008"/>
      <c r="X6008"/>
    </row>
    <row r="6009" spans="21:24" ht="18" x14ac:dyDescent="0.6">
      <c r="U6009"/>
      <c r="V6009"/>
      <c r="W6009"/>
      <c r="X6009"/>
    </row>
    <row r="6010" spans="21:24" ht="18" x14ac:dyDescent="0.6">
      <c r="U6010"/>
      <c r="V6010"/>
      <c r="W6010"/>
      <c r="X6010"/>
    </row>
    <row r="6011" spans="21:24" ht="18" x14ac:dyDescent="0.6">
      <c r="U6011"/>
      <c r="V6011"/>
      <c r="W6011"/>
      <c r="X6011"/>
    </row>
    <row r="6012" spans="21:24" ht="18" x14ac:dyDescent="0.6">
      <c r="U6012"/>
      <c r="V6012"/>
      <c r="W6012"/>
      <c r="X6012"/>
    </row>
    <row r="6013" spans="21:24" ht="18" x14ac:dyDescent="0.6">
      <c r="U6013"/>
      <c r="V6013"/>
      <c r="W6013"/>
      <c r="X6013"/>
    </row>
    <row r="6014" spans="21:24" ht="18" x14ac:dyDescent="0.6">
      <c r="U6014"/>
      <c r="V6014"/>
      <c r="W6014"/>
      <c r="X6014"/>
    </row>
    <row r="6015" spans="21:24" ht="18" x14ac:dyDescent="0.6">
      <c r="U6015"/>
      <c r="V6015"/>
      <c r="W6015"/>
      <c r="X6015"/>
    </row>
    <row r="6016" spans="21:24" ht="18" x14ac:dyDescent="0.6">
      <c r="U6016"/>
      <c r="V6016"/>
      <c r="W6016"/>
      <c r="X6016"/>
    </row>
    <row r="6017" spans="21:24" ht="18" x14ac:dyDescent="0.6">
      <c r="U6017"/>
      <c r="V6017"/>
      <c r="W6017"/>
      <c r="X6017"/>
    </row>
    <row r="6018" spans="21:24" ht="18" x14ac:dyDescent="0.6">
      <c r="U6018"/>
      <c r="V6018"/>
      <c r="W6018"/>
      <c r="X6018"/>
    </row>
    <row r="6019" spans="21:24" ht="18" x14ac:dyDescent="0.6">
      <c r="U6019"/>
      <c r="V6019"/>
      <c r="W6019"/>
      <c r="X6019"/>
    </row>
    <row r="6020" spans="21:24" ht="18" x14ac:dyDescent="0.6">
      <c r="U6020"/>
      <c r="V6020"/>
      <c r="W6020"/>
      <c r="X6020"/>
    </row>
    <row r="6021" spans="21:24" ht="18" x14ac:dyDescent="0.6">
      <c r="U6021"/>
      <c r="V6021"/>
      <c r="W6021"/>
      <c r="X6021"/>
    </row>
    <row r="6022" spans="21:24" ht="18" x14ac:dyDescent="0.6">
      <c r="U6022"/>
      <c r="V6022"/>
      <c r="W6022"/>
      <c r="X6022"/>
    </row>
    <row r="6023" spans="21:24" ht="18" x14ac:dyDescent="0.6">
      <c r="U6023"/>
      <c r="V6023"/>
      <c r="W6023"/>
      <c r="X6023"/>
    </row>
    <row r="6024" spans="21:24" ht="18" x14ac:dyDescent="0.6">
      <c r="U6024"/>
      <c r="V6024"/>
      <c r="W6024"/>
      <c r="X6024"/>
    </row>
    <row r="6025" spans="21:24" ht="18" x14ac:dyDescent="0.6">
      <c r="U6025"/>
      <c r="V6025"/>
      <c r="W6025"/>
      <c r="X6025"/>
    </row>
    <row r="6026" spans="21:24" ht="18" x14ac:dyDescent="0.6">
      <c r="U6026"/>
      <c r="V6026"/>
      <c r="W6026"/>
      <c r="X6026"/>
    </row>
    <row r="6027" spans="21:24" ht="18" x14ac:dyDescent="0.6">
      <c r="U6027"/>
      <c r="V6027"/>
      <c r="W6027"/>
      <c r="X6027"/>
    </row>
    <row r="6028" spans="21:24" ht="18" x14ac:dyDescent="0.6">
      <c r="U6028"/>
      <c r="V6028"/>
      <c r="W6028"/>
      <c r="X6028"/>
    </row>
    <row r="6029" spans="21:24" ht="18" x14ac:dyDescent="0.6">
      <c r="U6029"/>
      <c r="V6029"/>
      <c r="W6029"/>
      <c r="X6029"/>
    </row>
    <row r="6030" spans="21:24" ht="18" x14ac:dyDescent="0.6">
      <c r="U6030"/>
      <c r="V6030"/>
      <c r="W6030"/>
      <c r="X6030"/>
    </row>
    <row r="6031" spans="21:24" ht="18" x14ac:dyDescent="0.6">
      <c r="U6031"/>
      <c r="V6031"/>
      <c r="W6031"/>
      <c r="X6031"/>
    </row>
    <row r="6032" spans="21:24" ht="18" x14ac:dyDescent="0.6">
      <c r="U6032"/>
      <c r="V6032"/>
      <c r="W6032"/>
      <c r="X6032"/>
    </row>
    <row r="6033" spans="21:24" ht="18" x14ac:dyDescent="0.6">
      <c r="U6033"/>
      <c r="V6033"/>
      <c r="W6033"/>
      <c r="X6033"/>
    </row>
    <row r="6034" spans="21:24" ht="18" x14ac:dyDescent="0.6">
      <c r="U6034"/>
      <c r="V6034"/>
      <c r="W6034"/>
      <c r="X6034"/>
    </row>
    <row r="6035" spans="21:24" ht="18" x14ac:dyDescent="0.6">
      <c r="U6035"/>
      <c r="V6035"/>
      <c r="W6035"/>
      <c r="X6035"/>
    </row>
    <row r="6036" spans="21:24" ht="18" x14ac:dyDescent="0.6">
      <c r="U6036"/>
      <c r="V6036"/>
      <c r="W6036"/>
      <c r="X6036"/>
    </row>
    <row r="6037" spans="21:24" ht="18" x14ac:dyDescent="0.6">
      <c r="U6037"/>
      <c r="V6037"/>
      <c r="W6037"/>
      <c r="X6037"/>
    </row>
    <row r="6038" spans="21:24" ht="18" x14ac:dyDescent="0.6">
      <c r="U6038"/>
      <c r="V6038"/>
      <c r="W6038"/>
      <c r="X6038"/>
    </row>
    <row r="6039" spans="21:24" ht="18" x14ac:dyDescent="0.6">
      <c r="U6039"/>
      <c r="V6039"/>
      <c r="W6039"/>
      <c r="X6039"/>
    </row>
    <row r="6040" spans="21:24" ht="18" x14ac:dyDescent="0.6">
      <c r="U6040"/>
      <c r="V6040"/>
      <c r="W6040"/>
      <c r="X6040"/>
    </row>
    <row r="6041" spans="21:24" ht="18" x14ac:dyDescent="0.6">
      <c r="U6041"/>
      <c r="V6041"/>
      <c r="W6041"/>
      <c r="X6041"/>
    </row>
    <row r="6042" spans="21:24" ht="18" x14ac:dyDescent="0.6">
      <c r="U6042"/>
      <c r="V6042"/>
      <c r="W6042"/>
      <c r="X6042"/>
    </row>
    <row r="6043" spans="21:24" ht="18" x14ac:dyDescent="0.6">
      <c r="U6043"/>
      <c r="V6043"/>
      <c r="W6043"/>
      <c r="X6043"/>
    </row>
    <row r="6044" spans="21:24" ht="18" x14ac:dyDescent="0.6">
      <c r="U6044"/>
      <c r="V6044"/>
      <c r="W6044"/>
      <c r="X6044"/>
    </row>
    <row r="6045" spans="21:24" ht="18" x14ac:dyDescent="0.6">
      <c r="U6045"/>
      <c r="V6045"/>
      <c r="W6045"/>
      <c r="X6045"/>
    </row>
    <row r="6046" spans="21:24" ht="18" x14ac:dyDescent="0.6">
      <c r="U6046"/>
      <c r="V6046"/>
      <c r="W6046"/>
      <c r="X6046"/>
    </row>
    <row r="6047" spans="21:24" ht="18" x14ac:dyDescent="0.6">
      <c r="U6047"/>
      <c r="V6047"/>
      <c r="W6047"/>
      <c r="X6047"/>
    </row>
    <row r="6048" spans="21:24" ht="18" x14ac:dyDescent="0.6">
      <c r="U6048"/>
      <c r="V6048"/>
      <c r="W6048"/>
      <c r="X6048"/>
    </row>
    <row r="6049" spans="21:24" ht="18" x14ac:dyDescent="0.6">
      <c r="U6049"/>
      <c r="V6049"/>
      <c r="W6049"/>
      <c r="X6049"/>
    </row>
    <row r="6050" spans="21:24" ht="18" x14ac:dyDescent="0.6">
      <c r="U6050"/>
      <c r="V6050"/>
      <c r="W6050"/>
      <c r="X6050"/>
    </row>
    <row r="6051" spans="21:24" ht="18" x14ac:dyDescent="0.6">
      <c r="U6051"/>
      <c r="V6051"/>
      <c r="W6051"/>
      <c r="X6051"/>
    </row>
    <row r="6052" spans="21:24" ht="18" x14ac:dyDescent="0.6">
      <c r="U6052"/>
      <c r="V6052"/>
      <c r="W6052"/>
      <c r="X6052"/>
    </row>
    <row r="6053" spans="21:24" ht="18" x14ac:dyDescent="0.6">
      <c r="U6053"/>
      <c r="V6053"/>
      <c r="W6053"/>
      <c r="X6053"/>
    </row>
    <row r="6054" spans="21:24" ht="18" x14ac:dyDescent="0.6">
      <c r="U6054"/>
      <c r="V6054"/>
      <c r="W6054"/>
      <c r="X6054"/>
    </row>
    <row r="6055" spans="21:24" ht="18" x14ac:dyDescent="0.6">
      <c r="U6055"/>
      <c r="V6055"/>
      <c r="W6055"/>
      <c r="X6055"/>
    </row>
    <row r="6056" spans="21:24" ht="18" x14ac:dyDescent="0.6">
      <c r="U6056"/>
      <c r="V6056"/>
      <c r="W6056"/>
      <c r="X6056"/>
    </row>
    <row r="6057" spans="21:24" ht="18" x14ac:dyDescent="0.6">
      <c r="U6057"/>
      <c r="V6057"/>
      <c r="W6057"/>
      <c r="X6057"/>
    </row>
    <row r="6058" spans="21:24" ht="18" x14ac:dyDescent="0.6">
      <c r="U6058"/>
      <c r="V6058"/>
      <c r="W6058"/>
      <c r="X6058"/>
    </row>
    <row r="6059" spans="21:24" ht="18" x14ac:dyDescent="0.6">
      <c r="U6059"/>
      <c r="V6059"/>
      <c r="W6059"/>
      <c r="X6059"/>
    </row>
    <row r="6060" spans="21:24" ht="18" x14ac:dyDescent="0.6">
      <c r="U6060"/>
      <c r="V6060"/>
      <c r="W6060"/>
      <c r="X6060"/>
    </row>
    <row r="6061" spans="21:24" ht="18" x14ac:dyDescent="0.6">
      <c r="U6061"/>
      <c r="V6061"/>
      <c r="W6061"/>
      <c r="X6061"/>
    </row>
    <row r="6062" spans="21:24" ht="18" x14ac:dyDescent="0.6">
      <c r="U6062"/>
      <c r="V6062"/>
      <c r="W6062"/>
      <c r="X6062"/>
    </row>
    <row r="6063" spans="21:24" ht="18" x14ac:dyDescent="0.6">
      <c r="U6063"/>
      <c r="V6063"/>
      <c r="W6063"/>
      <c r="X6063"/>
    </row>
    <row r="6064" spans="21:24" ht="18" x14ac:dyDescent="0.6">
      <c r="U6064"/>
      <c r="V6064"/>
      <c r="W6064"/>
      <c r="X6064"/>
    </row>
    <row r="6065" spans="21:24" ht="18" x14ac:dyDescent="0.6">
      <c r="U6065"/>
      <c r="V6065"/>
      <c r="W6065"/>
      <c r="X6065"/>
    </row>
    <row r="6066" spans="21:24" ht="18" x14ac:dyDescent="0.6">
      <c r="U6066"/>
      <c r="V6066"/>
      <c r="W6066"/>
      <c r="X6066"/>
    </row>
    <row r="6067" spans="21:24" ht="18" x14ac:dyDescent="0.6">
      <c r="U6067"/>
      <c r="V6067"/>
      <c r="W6067"/>
      <c r="X6067"/>
    </row>
    <row r="6068" spans="21:24" ht="18" x14ac:dyDescent="0.6">
      <c r="U6068"/>
      <c r="V6068"/>
      <c r="W6068"/>
      <c r="X6068"/>
    </row>
    <row r="6069" spans="21:24" ht="18" x14ac:dyDescent="0.6">
      <c r="U6069"/>
      <c r="V6069"/>
      <c r="W6069"/>
      <c r="X6069"/>
    </row>
    <row r="6070" spans="21:24" ht="18" x14ac:dyDescent="0.6">
      <c r="U6070"/>
      <c r="V6070"/>
      <c r="W6070"/>
      <c r="X6070"/>
    </row>
    <row r="6071" spans="21:24" ht="18" x14ac:dyDescent="0.6">
      <c r="U6071"/>
      <c r="V6071"/>
      <c r="W6071"/>
      <c r="X6071"/>
    </row>
    <row r="6072" spans="21:24" ht="18" x14ac:dyDescent="0.6">
      <c r="U6072"/>
      <c r="V6072"/>
      <c r="W6072"/>
      <c r="X6072"/>
    </row>
    <row r="6073" spans="21:24" ht="18" x14ac:dyDescent="0.6">
      <c r="U6073"/>
      <c r="V6073"/>
      <c r="W6073"/>
      <c r="X6073"/>
    </row>
    <row r="6074" spans="21:24" ht="18" x14ac:dyDescent="0.6">
      <c r="U6074"/>
      <c r="V6074"/>
      <c r="W6074"/>
      <c r="X6074"/>
    </row>
    <row r="6075" spans="21:24" ht="18" x14ac:dyDescent="0.6">
      <c r="U6075"/>
      <c r="V6075"/>
      <c r="W6075"/>
      <c r="X6075"/>
    </row>
    <row r="6076" spans="21:24" ht="18" x14ac:dyDescent="0.6">
      <c r="U6076"/>
      <c r="V6076"/>
      <c r="W6076"/>
      <c r="X6076"/>
    </row>
    <row r="6077" spans="21:24" ht="18" x14ac:dyDescent="0.6">
      <c r="U6077"/>
      <c r="V6077"/>
      <c r="W6077"/>
      <c r="X6077"/>
    </row>
    <row r="6078" spans="21:24" ht="18" x14ac:dyDescent="0.6">
      <c r="U6078"/>
      <c r="V6078"/>
      <c r="W6078"/>
      <c r="X6078"/>
    </row>
    <row r="6079" spans="21:24" ht="18" x14ac:dyDescent="0.6">
      <c r="U6079"/>
      <c r="V6079"/>
      <c r="W6079"/>
      <c r="X6079"/>
    </row>
    <row r="6080" spans="21:24" ht="18" x14ac:dyDescent="0.6">
      <c r="U6080"/>
      <c r="V6080"/>
      <c r="W6080"/>
      <c r="X6080"/>
    </row>
    <row r="6081" spans="21:24" ht="18" x14ac:dyDescent="0.6">
      <c r="U6081"/>
      <c r="V6081"/>
      <c r="W6081"/>
      <c r="X6081"/>
    </row>
    <row r="6082" spans="21:24" ht="18" x14ac:dyDescent="0.6">
      <c r="U6082"/>
      <c r="V6082"/>
      <c r="W6082"/>
      <c r="X6082"/>
    </row>
    <row r="6083" spans="21:24" ht="18" x14ac:dyDescent="0.6">
      <c r="U6083"/>
      <c r="V6083"/>
      <c r="W6083"/>
      <c r="X6083"/>
    </row>
    <row r="6084" spans="21:24" ht="18" x14ac:dyDescent="0.6">
      <c r="U6084"/>
      <c r="V6084"/>
      <c r="W6084"/>
      <c r="X6084"/>
    </row>
    <row r="6085" spans="21:24" ht="18" x14ac:dyDescent="0.6">
      <c r="U6085"/>
      <c r="V6085"/>
      <c r="W6085"/>
      <c r="X6085"/>
    </row>
    <row r="6086" spans="21:24" ht="18" x14ac:dyDescent="0.6">
      <c r="U6086"/>
      <c r="V6086"/>
      <c r="W6086"/>
      <c r="X6086"/>
    </row>
    <row r="6087" spans="21:24" ht="18" x14ac:dyDescent="0.6">
      <c r="U6087"/>
      <c r="V6087"/>
      <c r="W6087"/>
      <c r="X6087"/>
    </row>
    <row r="6088" spans="21:24" ht="18" x14ac:dyDescent="0.6">
      <c r="U6088"/>
      <c r="V6088"/>
      <c r="W6088"/>
      <c r="X6088"/>
    </row>
    <row r="6089" spans="21:24" ht="18" x14ac:dyDescent="0.6">
      <c r="U6089"/>
      <c r="V6089"/>
      <c r="W6089"/>
      <c r="X6089"/>
    </row>
    <row r="6090" spans="21:24" ht="18" x14ac:dyDescent="0.6">
      <c r="U6090"/>
      <c r="V6090"/>
      <c r="W6090"/>
      <c r="X6090"/>
    </row>
    <row r="6091" spans="21:24" ht="18" x14ac:dyDescent="0.6">
      <c r="U6091"/>
      <c r="V6091"/>
      <c r="W6091"/>
      <c r="X6091"/>
    </row>
    <row r="6092" spans="21:24" ht="18" x14ac:dyDescent="0.6">
      <c r="U6092"/>
      <c r="V6092"/>
      <c r="W6092"/>
      <c r="X6092"/>
    </row>
    <row r="6093" spans="21:24" ht="18" x14ac:dyDescent="0.6">
      <c r="U6093"/>
      <c r="V6093"/>
      <c r="W6093"/>
      <c r="X6093"/>
    </row>
    <row r="6094" spans="21:24" ht="18" x14ac:dyDescent="0.6">
      <c r="U6094"/>
      <c r="V6094"/>
      <c r="W6094"/>
      <c r="X6094"/>
    </row>
    <row r="6095" spans="21:24" ht="18" x14ac:dyDescent="0.6">
      <c r="U6095"/>
      <c r="V6095"/>
      <c r="W6095"/>
      <c r="X6095"/>
    </row>
    <row r="6096" spans="21:24" ht="18" x14ac:dyDescent="0.6">
      <c r="U6096"/>
      <c r="V6096"/>
      <c r="W6096"/>
      <c r="X6096"/>
    </row>
    <row r="6097" spans="21:24" ht="18" x14ac:dyDescent="0.6">
      <c r="U6097"/>
      <c r="V6097"/>
      <c r="W6097"/>
      <c r="X6097"/>
    </row>
    <row r="6098" spans="21:24" ht="18" x14ac:dyDescent="0.6">
      <c r="U6098"/>
      <c r="V6098"/>
      <c r="W6098"/>
      <c r="X6098"/>
    </row>
    <row r="6099" spans="21:24" ht="18" x14ac:dyDescent="0.6">
      <c r="U6099"/>
      <c r="V6099"/>
      <c r="W6099"/>
      <c r="X6099"/>
    </row>
    <row r="6100" spans="21:24" ht="18" x14ac:dyDescent="0.6">
      <c r="U6100"/>
      <c r="V6100"/>
      <c r="W6100"/>
      <c r="X6100"/>
    </row>
    <row r="6101" spans="21:24" ht="18" x14ac:dyDescent="0.6">
      <c r="U6101"/>
      <c r="V6101"/>
      <c r="W6101"/>
      <c r="X6101"/>
    </row>
    <row r="6102" spans="21:24" ht="18" x14ac:dyDescent="0.6">
      <c r="U6102"/>
      <c r="V6102"/>
      <c r="W6102"/>
      <c r="X6102"/>
    </row>
    <row r="6103" spans="21:24" ht="18" x14ac:dyDescent="0.6">
      <c r="U6103"/>
      <c r="V6103"/>
      <c r="W6103"/>
      <c r="X6103"/>
    </row>
    <row r="6104" spans="21:24" ht="18" x14ac:dyDescent="0.6">
      <c r="U6104"/>
      <c r="V6104"/>
      <c r="W6104"/>
      <c r="X6104"/>
    </row>
    <row r="6105" spans="21:24" ht="18" x14ac:dyDescent="0.6">
      <c r="U6105"/>
      <c r="V6105"/>
      <c r="W6105"/>
      <c r="X6105"/>
    </row>
    <row r="6106" spans="21:24" ht="18" x14ac:dyDescent="0.6">
      <c r="U6106"/>
      <c r="V6106"/>
      <c r="W6106"/>
      <c r="X6106"/>
    </row>
    <row r="6107" spans="21:24" ht="18" x14ac:dyDescent="0.6">
      <c r="U6107"/>
      <c r="V6107"/>
      <c r="W6107"/>
      <c r="X6107"/>
    </row>
    <row r="6108" spans="21:24" ht="18" x14ac:dyDescent="0.6">
      <c r="U6108"/>
      <c r="V6108"/>
      <c r="W6108"/>
      <c r="X6108"/>
    </row>
    <row r="6109" spans="21:24" ht="18" x14ac:dyDescent="0.6">
      <c r="U6109"/>
      <c r="V6109"/>
      <c r="W6109"/>
      <c r="X6109"/>
    </row>
    <row r="6110" spans="21:24" ht="18" x14ac:dyDescent="0.6">
      <c r="U6110"/>
      <c r="V6110"/>
      <c r="W6110"/>
      <c r="X6110"/>
    </row>
    <row r="6111" spans="21:24" ht="18" x14ac:dyDescent="0.6">
      <c r="U6111"/>
      <c r="V6111"/>
      <c r="W6111"/>
      <c r="X6111"/>
    </row>
    <row r="6112" spans="21:24" ht="18" x14ac:dyDescent="0.6">
      <c r="U6112"/>
      <c r="V6112"/>
      <c r="W6112"/>
      <c r="X6112"/>
    </row>
    <row r="6113" spans="21:24" ht="18" x14ac:dyDescent="0.6">
      <c r="U6113"/>
      <c r="V6113"/>
      <c r="W6113"/>
      <c r="X6113"/>
    </row>
    <row r="6114" spans="21:24" ht="18" x14ac:dyDescent="0.6">
      <c r="U6114"/>
      <c r="V6114"/>
      <c r="W6114"/>
      <c r="X6114"/>
    </row>
    <row r="6115" spans="21:24" ht="18" x14ac:dyDescent="0.6">
      <c r="U6115"/>
      <c r="V6115"/>
      <c r="W6115"/>
      <c r="X6115"/>
    </row>
    <row r="6116" spans="21:24" ht="18" x14ac:dyDescent="0.6">
      <c r="U6116"/>
      <c r="V6116"/>
      <c r="W6116"/>
      <c r="X6116"/>
    </row>
    <row r="6117" spans="21:24" ht="18" x14ac:dyDescent="0.6">
      <c r="U6117"/>
      <c r="V6117"/>
      <c r="W6117"/>
      <c r="X6117"/>
    </row>
    <row r="6118" spans="21:24" ht="18" x14ac:dyDescent="0.6">
      <c r="U6118"/>
      <c r="V6118"/>
      <c r="W6118"/>
      <c r="X6118"/>
    </row>
    <row r="6119" spans="21:24" ht="18" x14ac:dyDescent="0.6">
      <c r="U6119"/>
      <c r="V6119"/>
      <c r="W6119"/>
      <c r="X6119"/>
    </row>
    <row r="6120" spans="21:24" ht="18" x14ac:dyDescent="0.6">
      <c r="U6120"/>
      <c r="V6120"/>
      <c r="W6120"/>
      <c r="X6120"/>
    </row>
    <row r="6121" spans="21:24" ht="18" x14ac:dyDescent="0.6">
      <c r="U6121"/>
      <c r="V6121"/>
      <c r="W6121"/>
      <c r="X6121"/>
    </row>
    <row r="6122" spans="21:24" ht="18" x14ac:dyDescent="0.6">
      <c r="U6122"/>
      <c r="V6122"/>
      <c r="W6122"/>
      <c r="X6122"/>
    </row>
    <row r="6123" spans="21:24" ht="18" x14ac:dyDescent="0.6">
      <c r="U6123"/>
      <c r="V6123"/>
      <c r="W6123"/>
      <c r="X6123"/>
    </row>
    <row r="6124" spans="21:24" ht="18" x14ac:dyDescent="0.6">
      <c r="U6124"/>
      <c r="V6124"/>
      <c r="W6124"/>
      <c r="X6124"/>
    </row>
    <row r="6125" spans="21:24" ht="18" x14ac:dyDescent="0.6">
      <c r="U6125"/>
      <c r="V6125"/>
      <c r="W6125"/>
      <c r="X6125"/>
    </row>
    <row r="6126" spans="21:24" ht="18" x14ac:dyDescent="0.6">
      <c r="U6126"/>
      <c r="V6126"/>
      <c r="W6126"/>
      <c r="X6126"/>
    </row>
    <row r="6127" spans="21:24" ht="18" x14ac:dyDescent="0.6">
      <c r="U6127"/>
      <c r="V6127"/>
      <c r="W6127"/>
      <c r="X6127"/>
    </row>
    <row r="6128" spans="21:24" ht="18" x14ac:dyDescent="0.6">
      <c r="U6128"/>
      <c r="V6128"/>
      <c r="W6128"/>
      <c r="X6128"/>
    </row>
    <row r="6129" spans="21:24" ht="18" x14ac:dyDescent="0.6">
      <c r="U6129"/>
      <c r="V6129"/>
      <c r="W6129"/>
      <c r="X6129"/>
    </row>
    <row r="6130" spans="21:24" ht="18" x14ac:dyDescent="0.6">
      <c r="U6130"/>
      <c r="V6130"/>
      <c r="W6130"/>
      <c r="X6130"/>
    </row>
    <row r="6131" spans="21:24" ht="18" x14ac:dyDescent="0.6">
      <c r="U6131"/>
      <c r="V6131"/>
      <c r="W6131"/>
      <c r="X6131"/>
    </row>
    <row r="6132" spans="21:24" ht="18" x14ac:dyDescent="0.6">
      <c r="U6132"/>
      <c r="V6132"/>
      <c r="W6132"/>
      <c r="X6132"/>
    </row>
    <row r="6133" spans="21:24" ht="18" x14ac:dyDescent="0.6">
      <c r="U6133"/>
      <c r="V6133"/>
      <c r="W6133"/>
      <c r="X6133"/>
    </row>
    <row r="6134" spans="21:24" ht="18" x14ac:dyDescent="0.6">
      <c r="U6134"/>
      <c r="V6134"/>
      <c r="W6134"/>
      <c r="X6134"/>
    </row>
    <row r="6135" spans="21:24" ht="18" x14ac:dyDescent="0.6">
      <c r="U6135"/>
      <c r="V6135"/>
      <c r="W6135"/>
      <c r="X6135"/>
    </row>
    <row r="6136" spans="21:24" ht="18" x14ac:dyDescent="0.6">
      <c r="U6136"/>
      <c r="V6136"/>
      <c r="W6136"/>
      <c r="X6136"/>
    </row>
    <row r="6137" spans="21:24" ht="18" x14ac:dyDescent="0.6">
      <c r="U6137"/>
      <c r="V6137"/>
      <c r="W6137"/>
      <c r="X6137"/>
    </row>
    <row r="6138" spans="21:24" ht="18" x14ac:dyDescent="0.6">
      <c r="U6138"/>
      <c r="V6138"/>
      <c r="W6138"/>
      <c r="X6138"/>
    </row>
    <row r="6139" spans="21:24" ht="18" x14ac:dyDescent="0.6">
      <c r="U6139"/>
      <c r="V6139"/>
      <c r="W6139"/>
      <c r="X6139"/>
    </row>
    <row r="6140" spans="21:24" ht="18" x14ac:dyDescent="0.6">
      <c r="U6140"/>
      <c r="V6140"/>
      <c r="W6140"/>
      <c r="X6140"/>
    </row>
    <row r="6141" spans="21:24" ht="18" x14ac:dyDescent="0.6">
      <c r="U6141"/>
      <c r="V6141"/>
      <c r="W6141"/>
      <c r="X6141"/>
    </row>
    <row r="6142" spans="21:24" ht="18" x14ac:dyDescent="0.6">
      <c r="U6142"/>
      <c r="V6142"/>
      <c r="W6142"/>
      <c r="X6142"/>
    </row>
    <row r="6143" spans="21:24" ht="18" x14ac:dyDescent="0.6">
      <c r="U6143"/>
      <c r="V6143"/>
      <c r="W6143"/>
      <c r="X6143"/>
    </row>
    <row r="6144" spans="21:24" ht="18" x14ac:dyDescent="0.6">
      <c r="U6144"/>
      <c r="V6144"/>
      <c r="W6144"/>
      <c r="X6144"/>
    </row>
    <row r="6145" spans="21:24" ht="18" x14ac:dyDescent="0.6">
      <c r="U6145"/>
      <c r="V6145"/>
      <c r="W6145"/>
      <c r="X6145"/>
    </row>
    <row r="6146" spans="21:24" ht="18" x14ac:dyDescent="0.6">
      <c r="U6146"/>
      <c r="V6146"/>
      <c r="W6146"/>
      <c r="X6146"/>
    </row>
    <row r="6147" spans="21:24" ht="18" x14ac:dyDescent="0.6">
      <c r="U6147"/>
      <c r="V6147"/>
      <c r="W6147"/>
      <c r="X6147"/>
    </row>
    <row r="6148" spans="21:24" ht="18" x14ac:dyDescent="0.6">
      <c r="U6148"/>
      <c r="V6148"/>
      <c r="W6148"/>
      <c r="X6148"/>
    </row>
    <row r="6149" spans="21:24" ht="18" x14ac:dyDescent="0.6">
      <c r="U6149"/>
      <c r="V6149"/>
      <c r="W6149"/>
      <c r="X6149"/>
    </row>
    <row r="6150" spans="21:24" ht="18" x14ac:dyDescent="0.6">
      <c r="U6150"/>
      <c r="V6150"/>
      <c r="W6150"/>
      <c r="X6150"/>
    </row>
    <row r="6151" spans="21:24" ht="18" x14ac:dyDescent="0.6">
      <c r="U6151"/>
      <c r="V6151"/>
      <c r="W6151"/>
      <c r="X6151"/>
    </row>
    <row r="6152" spans="21:24" ht="18" x14ac:dyDescent="0.6">
      <c r="U6152"/>
      <c r="V6152"/>
      <c r="W6152"/>
      <c r="X6152"/>
    </row>
    <row r="6153" spans="21:24" ht="18" x14ac:dyDescent="0.6">
      <c r="U6153"/>
      <c r="V6153"/>
      <c r="W6153"/>
      <c r="X6153"/>
    </row>
    <row r="6154" spans="21:24" ht="18" x14ac:dyDescent="0.6">
      <c r="U6154"/>
      <c r="V6154"/>
      <c r="W6154"/>
      <c r="X6154"/>
    </row>
    <row r="6155" spans="21:24" ht="18" x14ac:dyDescent="0.6">
      <c r="U6155"/>
      <c r="V6155"/>
      <c r="W6155"/>
      <c r="X6155"/>
    </row>
    <row r="6156" spans="21:24" ht="18" x14ac:dyDescent="0.6">
      <c r="U6156"/>
      <c r="V6156"/>
      <c r="W6156"/>
      <c r="X6156"/>
    </row>
    <row r="6157" spans="21:24" ht="18" x14ac:dyDescent="0.6">
      <c r="U6157"/>
      <c r="V6157"/>
      <c r="W6157"/>
      <c r="X6157"/>
    </row>
    <row r="6158" spans="21:24" ht="18" x14ac:dyDescent="0.6">
      <c r="U6158"/>
      <c r="V6158"/>
      <c r="W6158"/>
      <c r="X6158"/>
    </row>
    <row r="6159" spans="21:24" ht="18" x14ac:dyDescent="0.6">
      <c r="U6159"/>
      <c r="V6159"/>
      <c r="W6159"/>
      <c r="X6159"/>
    </row>
    <row r="6160" spans="21:24" ht="18" x14ac:dyDescent="0.6">
      <c r="U6160"/>
      <c r="V6160"/>
      <c r="W6160"/>
      <c r="X6160"/>
    </row>
    <row r="6161" spans="21:24" ht="18" x14ac:dyDescent="0.6">
      <c r="U6161"/>
      <c r="V6161"/>
      <c r="W6161"/>
      <c r="X6161"/>
    </row>
    <row r="6162" spans="21:24" ht="18" x14ac:dyDescent="0.6">
      <c r="U6162"/>
      <c r="V6162"/>
      <c r="W6162"/>
      <c r="X6162"/>
    </row>
    <row r="6163" spans="21:24" ht="18" x14ac:dyDescent="0.6">
      <c r="U6163"/>
      <c r="V6163"/>
      <c r="W6163"/>
      <c r="X6163"/>
    </row>
    <row r="6164" spans="21:24" ht="18" x14ac:dyDescent="0.6">
      <c r="U6164"/>
      <c r="V6164"/>
      <c r="W6164"/>
      <c r="X6164"/>
    </row>
    <row r="6165" spans="21:24" ht="18" x14ac:dyDescent="0.6">
      <c r="U6165"/>
      <c r="V6165"/>
      <c r="W6165"/>
      <c r="X6165"/>
    </row>
    <row r="6166" spans="21:24" ht="18" x14ac:dyDescent="0.6">
      <c r="U6166"/>
      <c r="V6166"/>
      <c r="W6166"/>
      <c r="X6166"/>
    </row>
    <row r="6167" spans="21:24" ht="18" x14ac:dyDescent="0.6">
      <c r="U6167"/>
      <c r="V6167"/>
      <c r="W6167"/>
      <c r="X6167"/>
    </row>
    <row r="6168" spans="21:24" ht="18" x14ac:dyDescent="0.6">
      <c r="U6168"/>
      <c r="V6168"/>
      <c r="W6168"/>
      <c r="X6168"/>
    </row>
    <row r="6169" spans="21:24" ht="18" x14ac:dyDescent="0.6">
      <c r="U6169"/>
      <c r="V6169"/>
      <c r="W6169"/>
      <c r="X6169"/>
    </row>
    <row r="6170" spans="21:24" ht="18" x14ac:dyDescent="0.6">
      <c r="U6170"/>
      <c r="V6170"/>
      <c r="W6170"/>
      <c r="X6170"/>
    </row>
    <row r="6171" spans="21:24" ht="18" x14ac:dyDescent="0.6">
      <c r="U6171"/>
      <c r="V6171"/>
      <c r="W6171"/>
      <c r="X6171"/>
    </row>
    <row r="6172" spans="21:24" ht="18" x14ac:dyDescent="0.6">
      <c r="U6172"/>
      <c r="V6172"/>
      <c r="W6172"/>
      <c r="X6172"/>
    </row>
    <row r="6173" spans="21:24" ht="18" x14ac:dyDescent="0.6">
      <c r="U6173"/>
      <c r="V6173"/>
      <c r="W6173"/>
      <c r="X6173"/>
    </row>
    <row r="6174" spans="21:24" ht="18" x14ac:dyDescent="0.6">
      <c r="U6174"/>
      <c r="V6174"/>
      <c r="W6174"/>
      <c r="X6174"/>
    </row>
    <row r="6175" spans="21:24" ht="18" x14ac:dyDescent="0.6">
      <c r="U6175"/>
      <c r="V6175"/>
      <c r="W6175"/>
      <c r="X6175"/>
    </row>
    <row r="6176" spans="21:24" ht="18" x14ac:dyDescent="0.6">
      <c r="U6176"/>
      <c r="V6176"/>
      <c r="W6176"/>
      <c r="X6176"/>
    </row>
    <row r="6177" spans="21:24" ht="18" x14ac:dyDescent="0.6">
      <c r="U6177"/>
      <c r="V6177"/>
      <c r="W6177"/>
      <c r="X6177"/>
    </row>
    <row r="6178" spans="21:24" ht="18" x14ac:dyDescent="0.6">
      <c r="U6178"/>
      <c r="V6178"/>
      <c r="W6178"/>
      <c r="X6178"/>
    </row>
    <row r="6179" spans="21:24" ht="18" x14ac:dyDescent="0.6">
      <c r="U6179"/>
      <c r="V6179"/>
      <c r="W6179"/>
      <c r="X6179"/>
    </row>
    <row r="6180" spans="21:24" ht="18" x14ac:dyDescent="0.6">
      <c r="U6180"/>
      <c r="V6180"/>
      <c r="W6180"/>
      <c r="X6180"/>
    </row>
    <row r="6181" spans="21:24" ht="18" x14ac:dyDescent="0.6">
      <c r="U6181"/>
      <c r="V6181"/>
      <c r="W6181"/>
      <c r="X6181"/>
    </row>
    <row r="6182" spans="21:24" ht="18" x14ac:dyDescent="0.6">
      <c r="U6182"/>
      <c r="V6182"/>
      <c r="W6182"/>
      <c r="X6182"/>
    </row>
    <row r="6183" spans="21:24" ht="18" x14ac:dyDescent="0.6">
      <c r="U6183"/>
      <c r="V6183"/>
      <c r="W6183"/>
      <c r="X6183"/>
    </row>
    <row r="6184" spans="21:24" ht="18" x14ac:dyDescent="0.6">
      <c r="U6184"/>
      <c r="V6184"/>
      <c r="W6184"/>
      <c r="X6184"/>
    </row>
    <row r="6185" spans="21:24" ht="18" x14ac:dyDescent="0.6">
      <c r="U6185"/>
      <c r="V6185"/>
      <c r="W6185"/>
      <c r="X6185"/>
    </row>
    <row r="6186" spans="21:24" ht="18" x14ac:dyDescent="0.6">
      <c r="U6186"/>
      <c r="V6186"/>
      <c r="W6186"/>
      <c r="X6186"/>
    </row>
    <row r="6187" spans="21:24" ht="18" x14ac:dyDescent="0.6">
      <c r="U6187"/>
      <c r="V6187"/>
      <c r="W6187"/>
      <c r="X6187"/>
    </row>
    <row r="6188" spans="21:24" ht="18" x14ac:dyDescent="0.6">
      <c r="U6188"/>
      <c r="V6188"/>
      <c r="W6188"/>
      <c r="X6188"/>
    </row>
    <row r="6189" spans="21:24" ht="18" x14ac:dyDescent="0.6">
      <c r="U6189"/>
      <c r="V6189"/>
      <c r="W6189"/>
      <c r="X6189"/>
    </row>
    <row r="6190" spans="21:24" ht="18" x14ac:dyDescent="0.6">
      <c r="U6190"/>
      <c r="V6190"/>
      <c r="W6190"/>
      <c r="X6190"/>
    </row>
    <row r="6191" spans="21:24" ht="18" x14ac:dyDescent="0.6">
      <c r="U6191"/>
      <c r="V6191"/>
      <c r="W6191"/>
      <c r="X6191"/>
    </row>
    <row r="6192" spans="21:24" ht="18" x14ac:dyDescent="0.6">
      <c r="U6192"/>
      <c r="V6192"/>
      <c r="W6192"/>
      <c r="X6192"/>
    </row>
    <row r="6193" spans="21:24" ht="18" x14ac:dyDescent="0.6">
      <c r="U6193"/>
      <c r="V6193"/>
      <c r="W6193"/>
      <c r="X6193"/>
    </row>
    <row r="6194" spans="21:24" ht="18" x14ac:dyDescent="0.6">
      <c r="U6194"/>
      <c r="V6194"/>
      <c r="W6194"/>
      <c r="X6194"/>
    </row>
    <row r="6195" spans="21:24" ht="18" x14ac:dyDescent="0.6">
      <c r="U6195"/>
      <c r="V6195"/>
      <c r="W6195"/>
      <c r="X6195"/>
    </row>
    <row r="6196" spans="21:24" ht="18" x14ac:dyDescent="0.6">
      <c r="U6196"/>
      <c r="V6196"/>
      <c r="W6196"/>
      <c r="X6196"/>
    </row>
    <row r="6197" spans="21:24" ht="18" x14ac:dyDescent="0.6">
      <c r="U6197"/>
      <c r="V6197"/>
      <c r="W6197"/>
      <c r="X6197"/>
    </row>
    <row r="6198" spans="21:24" ht="18" x14ac:dyDescent="0.6">
      <c r="U6198"/>
      <c r="V6198"/>
      <c r="W6198"/>
      <c r="X6198"/>
    </row>
    <row r="6199" spans="21:24" ht="18" x14ac:dyDescent="0.6">
      <c r="U6199"/>
      <c r="V6199"/>
      <c r="W6199"/>
      <c r="X6199"/>
    </row>
    <row r="6200" spans="21:24" ht="18" x14ac:dyDescent="0.6">
      <c r="U6200"/>
      <c r="V6200"/>
      <c r="W6200"/>
      <c r="X6200"/>
    </row>
    <row r="6201" spans="21:24" ht="18" x14ac:dyDescent="0.6">
      <c r="U6201"/>
      <c r="V6201"/>
      <c r="W6201"/>
      <c r="X6201"/>
    </row>
    <row r="6202" spans="21:24" ht="18" x14ac:dyDescent="0.6">
      <c r="U6202"/>
      <c r="V6202"/>
      <c r="W6202"/>
      <c r="X6202"/>
    </row>
    <row r="6203" spans="21:24" ht="18" x14ac:dyDescent="0.6">
      <c r="U6203"/>
      <c r="V6203"/>
      <c r="W6203"/>
      <c r="X6203"/>
    </row>
    <row r="6204" spans="21:24" ht="18" x14ac:dyDescent="0.6">
      <c r="U6204"/>
      <c r="V6204"/>
      <c r="W6204"/>
      <c r="X6204"/>
    </row>
    <row r="6205" spans="21:24" ht="18" x14ac:dyDescent="0.6">
      <c r="U6205"/>
      <c r="V6205"/>
      <c r="W6205"/>
      <c r="X6205"/>
    </row>
    <row r="6206" spans="21:24" ht="18" x14ac:dyDescent="0.6">
      <c r="U6206"/>
      <c r="V6206"/>
      <c r="W6206"/>
      <c r="X6206"/>
    </row>
    <row r="6207" spans="21:24" ht="18" x14ac:dyDescent="0.6">
      <c r="U6207"/>
      <c r="V6207"/>
      <c r="W6207"/>
      <c r="X6207"/>
    </row>
    <row r="6208" spans="21:24" ht="18" x14ac:dyDescent="0.6">
      <c r="U6208"/>
      <c r="V6208"/>
      <c r="W6208"/>
      <c r="X6208"/>
    </row>
    <row r="6209" spans="21:24" ht="18" x14ac:dyDescent="0.6">
      <c r="U6209"/>
      <c r="V6209"/>
      <c r="W6209"/>
      <c r="X6209"/>
    </row>
    <row r="6210" spans="21:24" ht="18" x14ac:dyDescent="0.6">
      <c r="U6210"/>
      <c r="V6210"/>
      <c r="W6210"/>
      <c r="X6210"/>
    </row>
    <row r="6211" spans="21:24" ht="18" x14ac:dyDescent="0.6">
      <c r="U6211"/>
      <c r="V6211"/>
      <c r="W6211"/>
      <c r="X6211"/>
    </row>
    <row r="6212" spans="21:24" ht="18" x14ac:dyDescent="0.6">
      <c r="U6212"/>
      <c r="V6212"/>
      <c r="W6212"/>
      <c r="X6212"/>
    </row>
    <row r="6213" spans="21:24" ht="18" x14ac:dyDescent="0.6">
      <c r="U6213"/>
      <c r="V6213"/>
      <c r="W6213"/>
      <c r="X6213"/>
    </row>
    <row r="6214" spans="21:24" ht="18" x14ac:dyDescent="0.6">
      <c r="U6214"/>
      <c r="V6214"/>
      <c r="W6214"/>
      <c r="X6214"/>
    </row>
    <row r="6215" spans="21:24" ht="18" x14ac:dyDescent="0.6">
      <c r="U6215"/>
      <c r="V6215"/>
      <c r="W6215"/>
      <c r="X6215"/>
    </row>
    <row r="6216" spans="21:24" ht="18" x14ac:dyDescent="0.6">
      <c r="U6216"/>
      <c r="V6216"/>
      <c r="W6216"/>
      <c r="X6216"/>
    </row>
    <row r="6217" spans="21:24" ht="18" x14ac:dyDescent="0.6">
      <c r="U6217"/>
      <c r="V6217"/>
      <c r="W6217"/>
      <c r="X6217"/>
    </row>
    <row r="6218" spans="21:24" ht="18" x14ac:dyDescent="0.6">
      <c r="U6218"/>
      <c r="V6218"/>
      <c r="W6218"/>
      <c r="X6218"/>
    </row>
    <row r="6219" spans="21:24" ht="18" x14ac:dyDescent="0.6">
      <c r="U6219"/>
      <c r="V6219"/>
      <c r="W6219"/>
      <c r="X6219"/>
    </row>
    <row r="6220" spans="21:24" ht="18" x14ac:dyDescent="0.6">
      <c r="U6220"/>
      <c r="V6220"/>
      <c r="W6220"/>
      <c r="X6220"/>
    </row>
    <row r="6221" spans="21:24" ht="18" x14ac:dyDescent="0.6">
      <c r="U6221"/>
      <c r="V6221"/>
      <c r="W6221"/>
      <c r="X6221"/>
    </row>
    <row r="6222" spans="21:24" ht="18" x14ac:dyDescent="0.6">
      <c r="U6222"/>
      <c r="V6222"/>
      <c r="W6222"/>
      <c r="X6222"/>
    </row>
    <row r="6223" spans="21:24" ht="18" x14ac:dyDescent="0.6">
      <c r="U6223"/>
      <c r="V6223"/>
      <c r="W6223"/>
      <c r="X6223"/>
    </row>
    <row r="6224" spans="21:24" ht="18" x14ac:dyDescent="0.6">
      <c r="U6224"/>
      <c r="V6224"/>
      <c r="W6224"/>
      <c r="X6224"/>
    </row>
    <row r="6225" spans="21:24" ht="18" x14ac:dyDescent="0.6">
      <c r="U6225"/>
      <c r="V6225"/>
      <c r="W6225"/>
      <c r="X6225"/>
    </row>
    <row r="6226" spans="21:24" ht="18" x14ac:dyDescent="0.6">
      <c r="U6226"/>
      <c r="V6226"/>
      <c r="W6226"/>
      <c r="X6226"/>
    </row>
    <row r="6227" spans="21:24" ht="18" x14ac:dyDescent="0.6">
      <c r="U6227"/>
      <c r="V6227"/>
      <c r="W6227"/>
      <c r="X6227"/>
    </row>
    <row r="6228" spans="21:24" ht="18" x14ac:dyDescent="0.6">
      <c r="U6228"/>
      <c r="V6228"/>
      <c r="W6228"/>
      <c r="X6228"/>
    </row>
    <row r="6229" spans="21:24" ht="18" x14ac:dyDescent="0.6">
      <c r="U6229"/>
      <c r="V6229"/>
      <c r="W6229"/>
      <c r="X6229"/>
    </row>
    <row r="6230" spans="21:24" ht="18" x14ac:dyDescent="0.6">
      <c r="U6230"/>
      <c r="V6230"/>
      <c r="W6230"/>
      <c r="X6230"/>
    </row>
    <row r="6231" spans="21:24" ht="18" x14ac:dyDescent="0.6">
      <c r="U6231"/>
      <c r="V6231"/>
      <c r="W6231"/>
      <c r="X6231"/>
    </row>
    <row r="6232" spans="21:24" ht="18" x14ac:dyDescent="0.6">
      <c r="U6232"/>
      <c r="V6232"/>
      <c r="W6232"/>
      <c r="X6232"/>
    </row>
    <row r="6233" spans="21:24" ht="18" x14ac:dyDescent="0.6">
      <c r="U6233"/>
      <c r="V6233"/>
      <c r="W6233"/>
      <c r="X6233"/>
    </row>
    <row r="6234" spans="21:24" ht="18" x14ac:dyDescent="0.6">
      <c r="U6234"/>
      <c r="V6234"/>
      <c r="W6234"/>
      <c r="X6234"/>
    </row>
    <row r="6235" spans="21:24" ht="18" x14ac:dyDescent="0.6">
      <c r="U6235"/>
      <c r="V6235"/>
      <c r="W6235"/>
      <c r="X6235"/>
    </row>
    <row r="6236" spans="21:24" ht="18" x14ac:dyDescent="0.6">
      <c r="U6236"/>
      <c r="V6236"/>
      <c r="W6236"/>
      <c r="X6236"/>
    </row>
    <row r="6237" spans="21:24" ht="18" x14ac:dyDescent="0.6">
      <c r="U6237"/>
      <c r="V6237"/>
      <c r="W6237"/>
      <c r="X6237"/>
    </row>
    <row r="6238" spans="21:24" ht="18" x14ac:dyDescent="0.6">
      <c r="U6238"/>
      <c r="V6238"/>
      <c r="W6238"/>
      <c r="X6238"/>
    </row>
    <row r="6239" spans="21:24" ht="18" x14ac:dyDescent="0.6">
      <c r="U6239"/>
      <c r="V6239"/>
      <c r="W6239"/>
      <c r="X6239"/>
    </row>
    <row r="6240" spans="21:24" ht="18" x14ac:dyDescent="0.6">
      <c r="U6240"/>
      <c r="V6240"/>
      <c r="W6240"/>
      <c r="X6240"/>
    </row>
    <row r="6241" spans="21:24" ht="18" x14ac:dyDescent="0.6">
      <c r="U6241"/>
      <c r="V6241"/>
      <c r="W6241"/>
      <c r="X6241"/>
    </row>
    <row r="6242" spans="21:24" ht="18" x14ac:dyDescent="0.6">
      <c r="U6242"/>
      <c r="V6242"/>
      <c r="W6242"/>
      <c r="X6242"/>
    </row>
    <row r="6243" spans="21:24" ht="18" x14ac:dyDescent="0.6">
      <c r="U6243"/>
      <c r="V6243"/>
      <c r="W6243"/>
      <c r="X6243"/>
    </row>
    <row r="6244" spans="21:24" ht="18" x14ac:dyDescent="0.6">
      <c r="U6244"/>
      <c r="V6244"/>
      <c r="W6244"/>
      <c r="X6244"/>
    </row>
    <row r="6245" spans="21:24" ht="18" x14ac:dyDescent="0.6">
      <c r="U6245"/>
      <c r="V6245"/>
      <c r="W6245"/>
      <c r="X6245"/>
    </row>
    <row r="6246" spans="21:24" ht="18" x14ac:dyDescent="0.6">
      <c r="U6246"/>
      <c r="V6246"/>
      <c r="W6246"/>
      <c r="X6246"/>
    </row>
    <row r="6247" spans="21:24" ht="18" x14ac:dyDescent="0.6">
      <c r="U6247"/>
      <c r="V6247"/>
      <c r="W6247"/>
      <c r="X6247"/>
    </row>
    <row r="6248" spans="21:24" ht="18" x14ac:dyDescent="0.6">
      <c r="U6248"/>
      <c r="V6248"/>
      <c r="W6248"/>
      <c r="X6248"/>
    </row>
    <row r="6249" spans="21:24" ht="18" x14ac:dyDescent="0.6">
      <c r="U6249"/>
      <c r="V6249"/>
      <c r="W6249"/>
      <c r="X6249"/>
    </row>
    <row r="6250" spans="21:24" ht="18" x14ac:dyDescent="0.6">
      <c r="U6250"/>
      <c r="V6250"/>
      <c r="W6250"/>
      <c r="X6250"/>
    </row>
    <row r="6251" spans="21:24" ht="18" x14ac:dyDescent="0.6">
      <c r="U6251"/>
      <c r="V6251"/>
      <c r="W6251"/>
      <c r="X6251"/>
    </row>
    <row r="6252" spans="21:24" ht="18" x14ac:dyDescent="0.6">
      <c r="U6252"/>
      <c r="V6252"/>
      <c r="W6252"/>
      <c r="X6252"/>
    </row>
    <row r="6253" spans="21:24" ht="18" x14ac:dyDescent="0.6">
      <c r="U6253"/>
      <c r="V6253"/>
      <c r="W6253"/>
      <c r="X6253"/>
    </row>
    <row r="6254" spans="21:24" ht="18" x14ac:dyDescent="0.6">
      <c r="U6254"/>
      <c r="V6254"/>
      <c r="W6254"/>
      <c r="X6254"/>
    </row>
    <row r="6255" spans="21:24" ht="18" x14ac:dyDescent="0.6">
      <c r="U6255"/>
      <c r="V6255"/>
      <c r="W6255"/>
      <c r="X6255"/>
    </row>
    <row r="6256" spans="21:24" ht="18" x14ac:dyDescent="0.6">
      <c r="U6256"/>
      <c r="V6256"/>
      <c r="W6256"/>
      <c r="X6256"/>
    </row>
    <row r="6257" spans="21:24" ht="18" x14ac:dyDescent="0.6">
      <c r="U6257"/>
      <c r="V6257"/>
      <c r="W6257"/>
      <c r="X6257"/>
    </row>
    <row r="6258" spans="21:24" ht="18" x14ac:dyDescent="0.6">
      <c r="U6258"/>
      <c r="V6258"/>
      <c r="W6258"/>
      <c r="X6258"/>
    </row>
    <row r="6259" spans="21:24" ht="18" x14ac:dyDescent="0.6">
      <c r="U6259"/>
      <c r="V6259"/>
      <c r="W6259"/>
      <c r="X6259"/>
    </row>
    <row r="6260" spans="21:24" ht="18" x14ac:dyDescent="0.6">
      <c r="U6260"/>
      <c r="V6260"/>
      <c r="W6260"/>
      <c r="X6260"/>
    </row>
    <row r="6261" spans="21:24" ht="18" x14ac:dyDescent="0.6">
      <c r="U6261"/>
      <c r="V6261"/>
      <c r="W6261"/>
      <c r="X6261"/>
    </row>
    <row r="6262" spans="21:24" ht="18" x14ac:dyDescent="0.6">
      <c r="U6262"/>
      <c r="V6262"/>
      <c r="W6262"/>
      <c r="X6262"/>
    </row>
    <row r="6263" spans="21:24" ht="18" x14ac:dyDescent="0.6">
      <c r="U6263"/>
      <c r="V6263"/>
      <c r="W6263"/>
      <c r="X6263"/>
    </row>
    <row r="6264" spans="21:24" ht="18" x14ac:dyDescent="0.6">
      <c r="U6264"/>
      <c r="V6264"/>
      <c r="W6264"/>
      <c r="X6264"/>
    </row>
    <row r="6265" spans="21:24" ht="18" x14ac:dyDescent="0.6">
      <c r="U6265"/>
      <c r="V6265"/>
      <c r="W6265"/>
      <c r="X6265"/>
    </row>
    <row r="6266" spans="21:24" ht="18" x14ac:dyDescent="0.6">
      <c r="U6266"/>
      <c r="V6266"/>
      <c r="W6266"/>
      <c r="X6266"/>
    </row>
    <row r="6267" spans="21:24" ht="18" x14ac:dyDescent="0.6">
      <c r="U6267"/>
      <c r="V6267"/>
      <c r="W6267"/>
      <c r="X6267"/>
    </row>
    <row r="6268" spans="21:24" ht="18" x14ac:dyDescent="0.6">
      <c r="U6268"/>
      <c r="V6268"/>
      <c r="W6268"/>
      <c r="X6268"/>
    </row>
    <row r="6269" spans="21:24" ht="18" x14ac:dyDescent="0.6">
      <c r="U6269"/>
      <c r="V6269"/>
      <c r="W6269"/>
      <c r="X6269"/>
    </row>
    <row r="6270" spans="21:24" ht="18" x14ac:dyDescent="0.6">
      <c r="U6270"/>
      <c r="V6270"/>
      <c r="W6270"/>
      <c r="X6270"/>
    </row>
    <row r="6271" spans="21:24" ht="18" x14ac:dyDescent="0.6">
      <c r="U6271"/>
      <c r="V6271"/>
      <c r="W6271"/>
      <c r="X6271"/>
    </row>
    <row r="6272" spans="21:24" ht="18" x14ac:dyDescent="0.6">
      <c r="U6272"/>
      <c r="V6272"/>
      <c r="W6272"/>
      <c r="X6272"/>
    </row>
    <row r="6273" spans="21:24" ht="18" x14ac:dyDescent="0.6">
      <c r="U6273"/>
      <c r="V6273"/>
      <c r="W6273"/>
      <c r="X6273"/>
    </row>
    <row r="6274" spans="21:24" ht="18" x14ac:dyDescent="0.6">
      <c r="U6274"/>
      <c r="V6274"/>
      <c r="W6274"/>
      <c r="X6274"/>
    </row>
    <row r="6275" spans="21:24" ht="18" x14ac:dyDescent="0.6">
      <c r="U6275"/>
      <c r="V6275"/>
      <c r="W6275"/>
      <c r="X6275"/>
    </row>
    <row r="6276" spans="21:24" ht="18" x14ac:dyDescent="0.6">
      <c r="U6276"/>
      <c r="V6276"/>
      <c r="W6276"/>
      <c r="X6276"/>
    </row>
    <row r="6277" spans="21:24" ht="18" x14ac:dyDescent="0.6">
      <c r="U6277"/>
      <c r="V6277"/>
      <c r="W6277"/>
      <c r="X6277"/>
    </row>
    <row r="6278" spans="21:24" ht="18" x14ac:dyDescent="0.6">
      <c r="U6278"/>
      <c r="V6278"/>
      <c r="W6278"/>
      <c r="X6278"/>
    </row>
    <row r="6279" spans="21:24" ht="18" x14ac:dyDescent="0.6">
      <c r="U6279"/>
      <c r="V6279"/>
      <c r="W6279"/>
      <c r="X6279"/>
    </row>
    <row r="6280" spans="21:24" ht="18" x14ac:dyDescent="0.6">
      <c r="U6280"/>
      <c r="V6280"/>
      <c r="W6280"/>
      <c r="X6280"/>
    </row>
    <row r="6281" spans="21:24" ht="18" x14ac:dyDescent="0.6">
      <c r="U6281"/>
      <c r="V6281"/>
      <c r="W6281"/>
      <c r="X6281"/>
    </row>
    <row r="6282" spans="21:24" ht="18" x14ac:dyDescent="0.6">
      <c r="U6282"/>
      <c r="V6282"/>
      <c r="W6282"/>
      <c r="X6282"/>
    </row>
    <row r="6283" spans="21:24" ht="18" x14ac:dyDescent="0.6">
      <c r="U6283"/>
      <c r="V6283"/>
      <c r="W6283"/>
      <c r="X6283"/>
    </row>
    <row r="6284" spans="21:24" ht="18" x14ac:dyDescent="0.6">
      <c r="U6284"/>
      <c r="V6284"/>
      <c r="W6284"/>
      <c r="X6284"/>
    </row>
    <row r="6285" spans="21:24" ht="18" x14ac:dyDescent="0.6">
      <c r="U6285"/>
      <c r="V6285"/>
      <c r="W6285"/>
      <c r="X6285"/>
    </row>
    <row r="6286" spans="21:24" ht="18" x14ac:dyDescent="0.6">
      <c r="U6286"/>
      <c r="V6286"/>
      <c r="W6286"/>
      <c r="X6286"/>
    </row>
    <row r="6287" spans="21:24" ht="18" x14ac:dyDescent="0.6">
      <c r="U6287"/>
      <c r="V6287"/>
      <c r="W6287"/>
      <c r="X6287"/>
    </row>
    <row r="6288" spans="21:24" ht="18" x14ac:dyDescent="0.6">
      <c r="U6288"/>
      <c r="V6288"/>
      <c r="W6288"/>
      <c r="X6288"/>
    </row>
    <row r="6289" spans="21:24" ht="18" x14ac:dyDescent="0.6">
      <c r="U6289"/>
      <c r="V6289"/>
      <c r="W6289"/>
      <c r="X6289"/>
    </row>
    <row r="6290" spans="21:24" ht="18" x14ac:dyDescent="0.6">
      <c r="U6290"/>
      <c r="V6290"/>
      <c r="W6290"/>
      <c r="X6290"/>
    </row>
    <row r="6291" spans="21:24" ht="18" x14ac:dyDescent="0.6">
      <c r="U6291"/>
      <c r="V6291"/>
      <c r="W6291"/>
      <c r="X6291"/>
    </row>
    <row r="6292" spans="21:24" ht="18" x14ac:dyDescent="0.6">
      <c r="U6292"/>
      <c r="V6292"/>
      <c r="W6292"/>
      <c r="X6292"/>
    </row>
    <row r="6293" spans="21:24" ht="18" x14ac:dyDescent="0.6">
      <c r="U6293"/>
      <c r="V6293"/>
      <c r="W6293"/>
      <c r="X6293"/>
    </row>
    <row r="6294" spans="21:24" ht="18" x14ac:dyDescent="0.6">
      <c r="U6294"/>
      <c r="V6294"/>
      <c r="W6294"/>
      <c r="X6294"/>
    </row>
    <row r="6295" spans="21:24" ht="18" x14ac:dyDescent="0.6">
      <c r="U6295"/>
      <c r="V6295"/>
      <c r="W6295"/>
      <c r="X6295"/>
    </row>
    <row r="6296" spans="21:24" ht="18" x14ac:dyDescent="0.6">
      <c r="U6296"/>
      <c r="V6296"/>
      <c r="W6296"/>
      <c r="X6296"/>
    </row>
    <row r="6297" spans="21:24" ht="18" x14ac:dyDescent="0.6">
      <c r="U6297"/>
      <c r="V6297"/>
      <c r="W6297"/>
      <c r="X6297"/>
    </row>
    <row r="6298" spans="21:24" ht="18" x14ac:dyDescent="0.6">
      <c r="U6298"/>
      <c r="V6298"/>
      <c r="W6298"/>
      <c r="X6298"/>
    </row>
    <row r="6299" spans="21:24" ht="18" x14ac:dyDescent="0.6">
      <c r="U6299"/>
      <c r="V6299"/>
      <c r="W6299"/>
      <c r="X6299"/>
    </row>
    <row r="6300" spans="21:24" ht="18" x14ac:dyDescent="0.6">
      <c r="U6300"/>
      <c r="V6300"/>
      <c r="W6300"/>
      <c r="X6300"/>
    </row>
    <row r="6301" spans="21:24" ht="18" x14ac:dyDescent="0.6">
      <c r="U6301"/>
      <c r="V6301"/>
      <c r="W6301"/>
      <c r="X6301"/>
    </row>
    <row r="6302" spans="21:24" ht="18" x14ac:dyDescent="0.6">
      <c r="U6302"/>
      <c r="V6302"/>
      <c r="W6302"/>
      <c r="X6302"/>
    </row>
    <row r="6303" spans="21:24" ht="18" x14ac:dyDescent="0.6">
      <c r="U6303"/>
      <c r="V6303"/>
      <c r="W6303"/>
      <c r="X6303"/>
    </row>
    <row r="6304" spans="21:24" ht="18" x14ac:dyDescent="0.6">
      <c r="U6304"/>
      <c r="V6304"/>
      <c r="W6304"/>
      <c r="X6304"/>
    </row>
    <row r="6305" spans="21:24" ht="18" x14ac:dyDescent="0.6">
      <c r="U6305"/>
      <c r="V6305"/>
      <c r="W6305"/>
      <c r="X6305"/>
    </row>
    <row r="6306" spans="21:24" ht="18" x14ac:dyDescent="0.6">
      <c r="U6306"/>
      <c r="V6306"/>
      <c r="W6306"/>
      <c r="X6306"/>
    </row>
    <row r="6307" spans="21:24" ht="18" x14ac:dyDescent="0.6">
      <c r="U6307"/>
      <c r="V6307"/>
      <c r="W6307"/>
      <c r="X6307"/>
    </row>
    <row r="6308" spans="21:24" ht="18" x14ac:dyDescent="0.6">
      <c r="U6308"/>
      <c r="V6308"/>
      <c r="W6308"/>
      <c r="X6308"/>
    </row>
    <row r="6309" spans="21:24" ht="18" x14ac:dyDescent="0.6">
      <c r="U6309"/>
      <c r="V6309"/>
      <c r="W6309"/>
      <c r="X6309"/>
    </row>
    <row r="6310" spans="21:24" ht="18" x14ac:dyDescent="0.6">
      <c r="U6310"/>
      <c r="V6310"/>
      <c r="W6310"/>
      <c r="X6310"/>
    </row>
    <row r="6311" spans="21:24" ht="18" x14ac:dyDescent="0.6">
      <c r="U6311"/>
      <c r="V6311"/>
      <c r="W6311"/>
      <c r="X6311"/>
    </row>
    <row r="6312" spans="21:24" ht="18" x14ac:dyDescent="0.6">
      <c r="U6312"/>
      <c r="V6312"/>
      <c r="W6312"/>
      <c r="X6312"/>
    </row>
    <row r="6313" spans="21:24" ht="18" x14ac:dyDescent="0.6">
      <c r="U6313"/>
      <c r="V6313"/>
      <c r="W6313"/>
      <c r="X6313"/>
    </row>
    <row r="6314" spans="21:24" ht="18" x14ac:dyDescent="0.6">
      <c r="U6314"/>
      <c r="V6314"/>
      <c r="W6314"/>
      <c r="X6314"/>
    </row>
    <row r="6315" spans="21:24" ht="18" x14ac:dyDescent="0.6">
      <c r="U6315"/>
      <c r="V6315"/>
      <c r="W6315"/>
      <c r="X6315"/>
    </row>
    <row r="6316" spans="21:24" ht="18" x14ac:dyDescent="0.6">
      <c r="U6316"/>
      <c r="V6316"/>
      <c r="W6316"/>
      <c r="X6316"/>
    </row>
    <row r="6317" spans="21:24" ht="18" x14ac:dyDescent="0.6">
      <c r="U6317"/>
      <c r="V6317"/>
      <c r="W6317"/>
      <c r="X6317"/>
    </row>
    <row r="6318" spans="21:24" ht="18" x14ac:dyDescent="0.6">
      <c r="U6318"/>
      <c r="V6318"/>
      <c r="W6318"/>
      <c r="X6318"/>
    </row>
    <row r="6319" spans="21:24" ht="18" x14ac:dyDescent="0.6">
      <c r="U6319"/>
      <c r="V6319"/>
      <c r="W6319"/>
      <c r="X6319"/>
    </row>
    <row r="6320" spans="21:24" ht="18" x14ac:dyDescent="0.6">
      <c r="U6320"/>
      <c r="V6320"/>
      <c r="W6320"/>
      <c r="X6320"/>
    </row>
    <row r="6321" spans="21:24" ht="18" x14ac:dyDescent="0.6">
      <c r="U6321"/>
      <c r="V6321"/>
      <c r="W6321"/>
      <c r="X6321"/>
    </row>
    <row r="6322" spans="21:24" ht="18" x14ac:dyDescent="0.6">
      <c r="U6322"/>
      <c r="V6322"/>
      <c r="W6322"/>
      <c r="X6322"/>
    </row>
    <row r="6323" spans="21:24" ht="18" x14ac:dyDescent="0.6">
      <c r="U6323"/>
      <c r="V6323"/>
      <c r="W6323"/>
      <c r="X6323"/>
    </row>
    <row r="6324" spans="21:24" ht="18" x14ac:dyDescent="0.6">
      <c r="U6324"/>
      <c r="V6324"/>
      <c r="W6324"/>
      <c r="X6324"/>
    </row>
    <row r="6325" spans="21:24" ht="18" x14ac:dyDescent="0.6">
      <c r="U6325"/>
      <c r="V6325"/>
      <c r="W6325"/>
      <c r="X6325"/>
    </row>
    <row r="6326" spans="21:24" ht="18" x14ac:dyDescent="0.6">
      <c r="U6326"/>
      <c r="V6326"/>
      <c r="W6326"/>
      <c r="X6326"/>
    </row>
    <row r="6327" spans="21:24" ht="18" x14ac:dyDescent="0.6">
      <c r="U6327"/>
      <c r="V6327"/>
      <c r="W6327"/>
      <c r="X6327"/>
    </row>
    <row r="6328" spans="21:24" ht="18" x14ac:dyDescent="0.6">
      <c r="U6328"/>
      <c r="V6328"/>
      <c r="W6328"/>
      <c r="X6328"/>
    </row>
    <row r="6329" spans="21:24" ht="18" x14ac:dyDescent="0.6">
      <c r="U6329"/>
      <c r="V6329"/>
      <c r="W6329"/>
      <c r="X6329"/>
    </row>
    <row r="6330" spans="21:24" ht="18" x14ac:dyDescent="0.6">
      <c r="U6330"/>
      <c r="V6330"/>
      <c r="W6330"/>
      <c r="X6330"/>
    </row>
    <row r="6331" spans="21:24" ht="18" x14ac:dyDescent="0.6">
      <c r="U6331"/>
      <c r="V6331"/>
      <c r="W6331"/>
      <c r="X6331"/>
    </row>
    <row r="6332" spans="21:24" ht="18" x14ac:dyDescent="0.6">
      <c r="U6332"/>
      <c r="V6332"/>
      <c r="W6332"/>
      <c r="X6332"/>
    </row>
    <row r="6333" spans="21:24" ht="18" x14ac:dyDescent="0.6">
      <c r="U6333"/>
      <c r="V6333"/>
      <c r="W6333"/>
      <c r="X6333"/>
    </row>
    <row r="6334" spans="21:24" ht="18" x14ac:dyDescent="0.6">
      <c r="U6334"/>
      <c r="V6334"/>
      <c r="W6334"/>
      <c r="X6334"/>
    </row>
    <row r="6335" spans="21:24" ht="18" x14ac:dyDescent="0.6">
      <c r="U6335"/>
      <c r="V6335"/>
      <c r="W6335"/>
      <c r="X6335"/>
    </row>
    <row r="6336" spans="21:24" ht="18" x14ac:dyDescent="0.6">
      <c r="U6336"/>
      <c r="V6336"/>
      <c r="W6336"/>
      <c r="X6336"/>
    </row>
    <row r="6337" spans="21:24" ht="18" x14ac:dyDescent="0.6">
      <c r="U6337"/>
      <c r="V6337"/>
      <c r="W6337"/>
      <c r="X6337"/>
    </row>
    <row r="6338" spans="21:24" ht="18" x14ac:dyDescent="0.6">
      <c r="U6338"/>
      <c r="V6338"/>
      <c r="W6338"/>
      <c r="X6338"/>
    </row>
    <row r="6339" spans="21:24" ht="18" x14ac:dyDescent="0.6">
      <c r="U6339"/>
      <c r="V6339"/>
      <c r="W6339"/>
      <c r="X6339"/>
    </row>
    <row r="6340" spans="21:24" ht="18" x14ac:dyDescent="0.6">
      <c r="U6340"/>
      <c r="V6340"/>
      <c r="W6340"/>
      <c r="X6340"/>
    </row>
    <row r="6341" spans="21:24" ht="18" x14ac:dyDescent="0.6">
      <c r="U6341"/>
      <c r="V6341"/>
      <c r="W6341"/>
      <c r="X6341"/>
    </row>
    <row r="6342" spans="21:24" ht="18" x14ac:dyDescent="0.6">
      <c r="U6342"/>
      <c r="V6342"/>
      <c r="W6342"/>
      <c r="X6342"/>
    </row>
    <row r="6343" spans="21:24" ht="18" x14ac:dyDescent="0.6">
      <c r="U6343"/>
      <c r="V6343"/>
      <c r="W6343"/>
      <c r="X6343"/>
    </row>
    <row r="6344" spans="21:24" ht="18" x14ac:dyDescent="0.6">
      <c r="U6344"/>
      <c r="V6344"/>
      <c r="W6344"/>
      <c r="X6344"/>
    </row>
    <row r="6345" spans="21:24" ht="18" x14ac:dyDescent="0.6">
      <c r="U6345"/>
      <c r="V6345"/>
      <c r="W6345"/>
      <c r="X6345"/>
    </row>
    <row r="6346" spans="21:24" ht="18" x14ac:dyDescent="0.6">
      <c r="U6346"/>
      <c r="V6346"/>
      <c r="W6346"/>
      <c r="X6346"/>
    </row>
    <row r="6347" spans="21:24" ht="18" x14ac:dyDescent="0.6">
      <c r="U6347"/>
      <c r="V6347"/>
      <c r="W6347"/>
      <c r="X6347"/>
    </row>
    <row r="6348" spans="21:24" ht="18" x14ac:dyDescent="0.6">
      <c r="U6348"/>
      <c r="V6348"/>
      <c r="W6348"/>
      <c r="X6348"/>
    </row>
    <row r="6349" spans="21:24" ht="18" x14ac:dyDescent="0.6">
      <c r="U6349"/>
      <c r="V6349"/>
      <c r="W6349"/>
      <c r="X6349"/>
    </row>
    <row r="6350" spans="21:24" ht="18" x14ac:dyDescent="0.6">
      <c r="U6350"/>
      <c r="V6350"/>
      <c r="W6350"/>
      <c r="X6350"/>
    </row>
    <row r="6351" spans="21:24" ht="18" x14ac:dyDescent="0.6">
      <c r="U6351"/>
      <c r="V6351"/>
      <c r="W6351"/>
      <c r="X6351"/>
    </row>
    <row r="6352" spans="21:24" ht="18" x14ac:dyDescent="0.6">
      <c r="U6352"/>
      <c r="V6352"/>
      <c r="W6352"/>
      <c r="X6352"/>
    </row>
    <row r="6353" spans="21:24" ht="18" x14ac:dyDescent="0.6">
      <c r="U6353"/>
      <c r="V6353"/>
      <c r="W6353"/>
      <c r="X6353"/>
    </row>
    <row r="6354" spans="21:24" ht="18" x14ac:dyDescent="0.6">
      <c r="U6354"/>
      <c r="V6354"/>
      <c r="W6354"/>
      <c r="X6354"/>
    </row>
    <row r="6355" spans="21:24" ht="18" x14ac:dyDescent="0.6">
      <c r="U6355"/>
      <c r="V6355"/>
      <c r="W6355"/>
      <c r="X6355"/>
    </row>
    <row r="6356" spans="21:24" ht="18" x14ac:dyDescent="0.6">
      <c r="U6356"/>
      <c r="V6356"/>
      <c r="W6356"/>
      <c r="X6356"/>
    </row>
    <row r="6357" spans="21:24" ht="18" x14ac:dyDescent="0.6">
      <c r="U6357"/>
      <c r="V6357"/>
      <c r="W6357"/>
      <c r="X6357"/>
    </row>
    <row r="6358" spans="21:24" ht="18" x14ac:dyDescent="0.6">
      <c r="U6358"/>
      <c r="V6358"/>
      <c r="W6358"/>
      <c r="X6358"/>
    </row>
    <row r="6359" spans="21:24" ht="18" x14ac:dyDescent="0.6">
      <c r="U6359"/>
      <c r="V6359"/>
      <c r="W6359"/>
      <c r="X6359"/>
    </row>
    <row r="6360" spans="21:24" ht="18" x14ac:dyDescent="0.6">
      <c r="U6360"/>
      <c r="V6360"/>
      <c r="W6360"/>
      <c r="X6360"/>
    </row>
    <row r="6361" spans="21:24" ht="18" x14ac:dyDescent="0.6">
      <c r="U6361"/>
      <c r="V6361"/>
      <c r="W6361"/>
      <c r="X6361"/>
    </row>
    <row r="6362" spans="21:24" ht="18" x14ac:dyDescent="0.6">
      <c r="U6362"/>
      <c r="V6362"/>
      <c r="W6362"/>
      <c r="X6362"/>
    </row>
    <row r="6363" spans="21:24" ht="18" x14ac:dyDescent="0.6">
      <c r="U6363"/>
      <c r="V6363"/>
      <c r="W6363"/>
      <c r="X6363"/>
    </row>
    <row r="6364" spans="21:24" ht="18" x14ac:dyDescent="0.6">
      <c r="U6364"/>
      <c r="V6364"/>
      <c r="W6364"/>
      <c r="X6364"/>
    </row>
    <row r="6365" spans="21:24" ht="18" x14ac:dyDescent="0.6">
      <c r="U6365"/>
      <c r="V6365"/>
      <c r="W6365"/>
      <c r="X6365"/>
    </row>
    <row r="6366" spans="21:24" ht="18" x14ac:dyDescent="0.6">
      <c r="U6366"/>
      <c r="V6366"/>
      <c r="W6366"/>
      <c r="X6366"/>
    </row>
    <row r="6367" spans="21:24" ht="18" x14ac:dyDescent="0.6">
      <c r="U6367"/>
      <c r="V6367"/>
      <c r="W6367"/>
      <c r="X6367"/>
    </row>
    <row r="6368" spans="21:24" ht="18" x14ac:dyDescent="0.6">
      <c r="U6368"/>
      <c r="V6368"/>
      <c r="W6368"/>
      <c r="X6368"/>
    </row>
    <row r="6369" spans="21:24" ht="18" x14ac:dyDescent="0.6">
      <c r="U6369"/>
      <c r="V6369"/>
      <c r="W6369"/>
      <c r="X6369"/>
    </row>
    <row r="6370" spans="21:24" ht="18" x14ac:dyDescent="0.6">
      <c r="U6370"/>
      <c r="V6370"/>
      <c r="W6370"/>
      <c r="X6370"/>
    </row>
    <row r="6371" spans="21:24" ht="18" x14ac:dyDescent="0.6">
      <c r="U6371"/>
      <c r="V6371"/>
      <c r="W6371"/>
      <c r="X6371"/>
    </row>
    <row r="6372" spans="21:24" ht="18" x14ac:dyDescent="0.6">
      <c r="U6372"/>
      <c r="V6372"/>
      <c r="W6372"/>
      <c r="X6372"/>
    </row>
    <row r="6373" spans="21:24" ht="18" x14ac:dyDescent="0.6">
      <c r="U6373"/>
      <c r="V6373"/>
      <c r="W6373"/>
      <c r="X6373"/>
    </row>
    <row r="6374" spans="21:24" ht="18" x14ac:dyDescent="0.6">
      <c r="U6374"/>
      <c r="V6374"/>
      <c r="W6374"/>
      <c r="X6374"/>
    </row>
    <row r="6375" spans="21:24" ht="18" x14ac:dyDescent="0.6">
      <c r="U6375"/>
      <c r="V6375"/>
      <c r="W6375"/>
      <c r="X6375"/>
    </row>
    <row r="6376" spans="21:24" ht="18" x14ac:dyDescent="0.6">
      <c r="U6376"/>
      <c r="V6376"/>
      <c r="W6376"/>
      <c r="X6376"/>
    </row>
    <row r="6377" spans="21:24" ht="18" x14ac:dyDescent="0.6">
      <c r="U6377"/>
      <c r="V6377"/>
      <c r="W6377"/>
      <c r="X6377"/>
    </row>
    <row r="6378" spans="21:24" ht="18" x14ac:dyDescent="0.6">
      <c r="U6378"/>
      <c r="V6378"/>
      <c r="W6378"/>
      <c r="X6378"/>
    </row>
    <row r="6379" spans="21:24" ht="18" x14ac:dyDescent="0.6">
      <c r="U6379"/>
      <c r="V6379"/>
      <c r="W6379"/>
      <c r="X6379"/>
    </row>
    <row r="6380" spans="21:24" ht="18" x14ac:dyDescent="0.6">
      <c r="U6380"/>
      <c r="V6380"/>
      <c r="W6380"/>
      <c r="X6380"/>
    </row>
    <row r="6381" spans="21:24" ht="18" x14ac:dyDescent="0.6">
      <c r="U6381"/>
      <c r="V6381"/>
      <c r="W6381"/>
      <c r="X6381"/>
    </row>
    <row r="6382" spans="21:24" ht="18" x14ac:dyDescent="0.6">
      <c r="U6382"/>
      <c r="V6382"/>
      <c r="W6382"/>
      <c r="X6382"/>
    </row>
    <row r="6383" spans="21:24" ht="18" x14ac:dyDescent="0.6">
      <c r="U6383"/>
      <c r="V6383"/>
      <c r="W6383"/>
      <c r="X6383"/>
    </row>
    <row r="6384" spans="21:24" ht="18" x14ac:dyDescent="0.6">
      <c r="U6384"/>
      <c r="V6384"/>
      <c r="W6384"/>
      <c r="X6384"/>
    </row>
    <row r="6385" spans="21:24" ht="18" x14ac:dyDescent="0.6">
      <c r="U6385"/>
      <c r="V6385"/>
      <c r="W6385"/>
      <c r="X6385"/>
    </row>
    <row r="6386" spans="21:24" ht="18" x14ac:dyDescent="0.6">
      <c r="U6386"/>
      <c r="V6386"/>
      <c r="W6386"/>
      <c r="X6386"/>
    </row>
    <row r="6387" spans="21:24" ht="18" x14ac:dyDescent="0.6">
      <c r="U6387"/>
      <c r="V6387"/>
      <c r="W6387"/>
      <c r="X6387"/>
    </row>
    <row r="6388" spans="21:24" ht="18" x14ac:dyDescent="0.6">
      <c r="U6388"/>
      <c r="V6388"/>
      <c r="W6388"/>
      <c r="X6388"/>
    </row>
    <row r="6389" spans="21:24" ht="18" x14ac:dyDescent="0.6">
      <c r="U6389"/>
      <c r="V6389"/>
      <c r="W6389"/>
      <c r="X6389"/>
    </row>
    <row r="6390" spans="21:24" ht="18" x14ac:dyDescent="0.6">
      <c r="U6390"/>
      <c r="V6390"/>
      <c r="W6390"/>
      <c r="X6390"/>
    </row>
    <row r="6391" spans="21:24" ht="18" x14ac:dyDescent="0.6">
      <c r="U6391"/>
      <c r="V6391"/>
      <c r="W6391"/>
      <c r="X6391"/>
    </row>
    <row r="6392" spans="21:24" ht="18" x14ac:dyDescent="0.6">
      <c r="U6392"/>
      <c r="V6392"/>
      <c r="W6392"/>
      <c r="X6392"/>
    </row>
    <row r="6393" spans="21:24" ht="18" x14ac:dyDescent="0.6">
      <c r="U6393"/>
      <c r="V6393"/>
      <c r="W6393"/>
      <c r="X6393"/>
    </row>
    <row r="6394" spans="21:24" ht="18" x14ac:dyDescent="0.6">
      <c r="U6394"/>
      <c r="V6394"/>
      <c r="W6394"/>
      <c r="X6394"/>
    </row>
    <row r="6395" spans="21:24" ht="18" x14ac:dyDescent="0.6">
      <c r="U6395"/>
      <c r="V6395"/>
      <c r="W6395"/>
      <c r="X6395"/>
    </row>
    <row r="6396" spans="21:24" ht="18" x14ac:dyDescent="0.6">
      <c r="U6396"/>
      <c r="V6396"/>
      <c r="W6396"/>
      <c r="X6396"/>
    </row>
    <row r="6397" spans="21:24" ht="18" x14ac:dyDescent="0.6">
      <c r="U6397"/>
      <c r="V6397"/>
      <c r="W6397"/>
      <c r="X6397"/>
    </row>
    <row r="6398" spans="21:24" ht="18" x14ac:dyDescent="0.6">
      <c r="U6398"/>
      <c r="V6398"/>
      <c r="W6398"/>
      <c r="X6398"/>
    </row>
    <row r="6399" spans="21:24" ht="18" x14ac:dyDescent="0.6">
      <c r="U6399"/>
      <c r="V6399"/>
      <c r="W6399"/>
      <c r="X6399"/>
    </row>
    <row r="6400" spans="21:24" ht="18" x14ac:dyDescent="0.6">
      <c r="U6400"/>
      <c r="V6400"/>
      <c r="W6400"/>
      <c r="X6400"/>
    </row>
    <row r="6401" spans="21:24" ht="18" x14ac:dyDescent="0.6">
      <c r="U6401"/>
      <c r="V6401"/>
      <c r="W6401"/>
      <c r="X6401"/>
    </row>
    <row r="6402" spans="21:24" ht="18" x14ac:dyDescent="0.6">
      <c r="U6402"/>
      <c r="V6402"/>
      <c r="W6402"/>
      <c r="X6402"/>
    </row>
    <row r="6403" spans="21:24" ht="18" x14ac:dyDescent="0.6">
      <c r="U6403"/>
      <c r="V6403"/>
      <c r="W6403"/>
      <c r="X6403"/>
    </row>
    <row r="6404" spans="21:24" ht="18" x14ac:dyDescent="0.6">
      <c r="U6404"/>
      <c r="V6404"/>
      <c r="W6404"/>
      <c r="X6404"/>
    </row>
    <row r="6405" spans="21:24" ht="18" x14ac:dyDescent="0.6">
      <c r="U6405"/>
      <c r="V6405"/>
      <c r="W6405"/>
      <c r="X6405"/>
    </row>
    <row r="6406" spans="21:24" ht="18" x14ac:dyDescent="0.6">
      <c r="U6406"/>
      <c r="V6406"/>
      <c r="W6406"/>
      <c r="X6406"/>
    </row>
    <row r="6407" spans="21:24" ht="18" x14ac:dyDescent="0.6">
      <c r="U6407"/>
      <c r="V6407"/>
      <c r="W6407"/>
      <c r="X6407"/>
    </row>
    <row r="6408" spans="21:24" ht="18" x14ac:dyDescent="0.6">
      <c r="U6408"/>
      <c r="V6408"/>
      <c r="W6408"/>
      <c r="X6408"/>
    </row>
    <row r="6409" spans="21:24" ht="18" x14ac:dyDescent="0.6">
      <c r="U6409"/>
      <c r="V6409"/>
      <c r="W6409"/>
      <c r="X6409"/>
    </row>
    <row r="6410" spans="21:24" ht="18" x14ac:dyDescent="0.6">
      <c r="U6410"/>
      <c r="V6410"/>
      <c r="W6410"/>
      <c r="X6410"/>
    </row>
    <row r="6411" spans="21:24" ht="18" x14ac:dyDescent="0.6">
      <c r="U6411"/>
      <c r="V6411"/>
      <c r="W6411"/>
      <c r="X6411"/>
    </row>
    <row r="6412" spans="21:24" ht="18" x14ac:dyDescent="0.6">
      <c r="U6412"/>
      <c r="V6412"/>
      <c r="W6412"/>
      <c r="X6412"/>
    </row>
    <row r="6413" spans="21:24" ht="18" x14ac:dyDescent="0.6">
      <c r="U6413"/>
      <c r="V6413"/>
      <c r="W6413"/>
      <c r="X6413"/>
    </row>
    <row r="6414" spans="21:24" ht="18" x14ac:dyDescent="0.6">
      <c r="U6414"/>
      <c r="V6414"/>
      <c r="W6414"/>
      <c r="X6414"/>
    </row>
    <row r="6415" spans="21:24" ht="18" x14ac:dyDescent="0.6">
      <c r="U6415"/>
      <c r="V6415"/>
      <c r="W6415"/>
      <c r="X6415"/>
    </row>
    <row r="6416" spans="21:24" ht="18" x14ac:dyDescent="0.6">
      <c r="U6416"/>
      <c r="V6416"/>
      <c r="W6416"/>
      <c r="X6416"/>
    </row>
    <row r="6417" spans="21:24" ht="18" x14ac:dyDescent="0.6">
      <c r="U6417"/>
      <c r="V6417"/>
      <c r="W6417"/>
      <c r="X6417"/>
    </row>
    <row r="6418" spans="21:24" ht="18" x14ac:dyDescent="0.6">
      <c r="U6418"/>
      <c r="V6418"/>
      <c r="W6418"/>
      <c r="X6418"/>
    </row>
    <row r="6419" spans="21:24" ht="18" x14ac:dyDescent="0.6">
      <c r="U6419"/>
      <c r="V6419"/>
      <c r="W6419"/>
      <c r="X6419"/>
    </row>
    <row r="6420" spans="21:24" ht="18" x14ac:dyDescent="0.6">
      <c r="U6420"/>
      <c r="V6420"/>
      <c r="W6420"/>
      <c r="X6420"/>
    </row>
    <row r="6421" spans="21:24" ht="18" x14ac:dyDescent="0.6">
      <c r="U6421"/>
      <c r="V6421"/>
      <c r="W6421"/>
      <c r="X6421"/>
    </row>
    <row r="6422" spans="21:24" ht="18" x14ac:dyDescent="0.6">
      <c r="U6422"/>
      <c r="V6422"/>
      <c r="W6422"/>
      <c r="X6422"/>
    </row>
    <row r="6423" spans="21:24" ht="18" x14ac:dyDescent="0.6">
      <c r="U6423"/>
      <c r="V6423"/>
      <c r="W6423"/>
      <c r="X6423"/>
    </row>
    <row r="6424" spans="21:24" ht="18" x14ac:dyDescent="0.6">
      <c r="U6424"/>
      <c r="V6424"/>
      <c r="W6424"/>
      <c r="X6424"/>
    </row>
    <row r="6425" spans="21:24" ht="18" x14ac:dyDescent="0.6">
      <c r="U6425"/>
      <c r="V6425"/>
      <c r="W6425"/>
      <c r="X6425"/>
    </row>
    <row r="6426" spans="21:24" ht="18" x14ac:dyDescent="0.6">
      <c r="U6426"/>
      <c r="V6426"/>
      <c r="W6426"/>
      <c r="X6426"/>
    </row>
    <row r="6427" spans="21:24" ht="18" x14ac:dyDescent="0.6">
      <c r="U6427"/>
      <c r="V6427"/>
      <c r="W6427"/>
      <c r="X6427"/>
    </row>
    <row r="6428" spans="21:24" ht="18" x14ac:dyDescent="0.6">
      <c r="U6428"/>
      <c r="V6428"/>
      <c r="W6428"/>
      <c r="X6428"/>
    </row>
    <row r="6429" spans="21:24" ht="18" x14ac:dyDescent="0.6">
      <c r="U6429"/>
      <c r="V6429"/>
      <c r="W6429"/>
      <c r="X6429"/>
    </row>
    <row r="6430" spans="21:24" ht="18" x14ac:dyDescent="0.6">
      <c r="U6430"/>
      <c r="V6430"/>
      <c r="W6430"/>
      <c r="X6430"/>
    </row>
    <row r="6431" spans="21:24" ht="18" x14ac:dyDescent="0.6">
      <c r="U6431"/>
      <c r="V6431"/>
      <c r="W6431"/>
      <c r="X6431"/>
    </row>
    <row r="6432" spans="21:24" ht="18" x14ac:dyDescent="0.6">
      <c r="U6432"/>
      <c r="V6432"/>
      <c r="W6432"/>
      <c r="X6432"/>
    </row>
    <row r="6433" spans="21:24" ht="18" x14ac:dyDescent="0.6">
      <c r="U6433"/>
      <c r="V6433"/>
      <c r="W6433"/>
      <c r="X6433"/>
    </row>
    <row r="6434" spans="21:24" ht="18" x14ac:dyDescent="0.6">
      <c r="U6434"/>
      <c r="V6434"/>
      <c r="W6434"/>
      <c r="X6434"/>
    </row>
    <row r="6435" spans="21:24" ht="18" x14ac:dyDescent="0.6">
      <c r="U6435"/>
      <c r="V6435"/>
      <c r="W6435"/>
      <c r="X6435"/>
    </row>
    <row r="6436" spans="21:24" ht="18" x14ac:dyDescent="0.6">
      <c r="U6436"/>
      <c r="V6436"/>
      <c r="W6436"/>
      <c r="X6436"/>
    </row>
    <row r="6437" spans="21:24" ht="18" x14ac:dyDescent="0.6">
      <c r="U6437"/>
      <c r="V6437"/>
      <c r="W6437"/>
      <c r="X6437"/>
    </row>
    <row r="6438" spans="21:24" ht="18" x14ac:dyDescent="0.6">
      <c r="U6438"/>
      <c r="V6438"/>
      <c r="W6438"/>
      <c r="X6438"/>
    </row>
    <row r="6439" spans="21:24" ht="18" x14ac:dyDescent="0.6">
      <c r="U6439"/>
      <c r="V6439"/>
      <c r="W6439"/>
      <c r="X6439"/>
    </row>
    <row r="6440" spans="21:24" ht="18" x14ac:dyDescent="0.6">
      <c r="U6440"/>
      <c r="V6440"/>
      <c r="W6440"/>
      <c r="X6440"/>
    </row>
    <row r="6441" spans="21:24" ht="18" x14ac:dyDescent="0.6">
      <c r="U6441"/>
      <c r="V6441"/>
      <c r="W6441"/>
      <c r="X6441"/>
    </row>
    <row r="6442" spans="21:24" ht="18" x14ac:dyDescent="0.6">
      <c r="U6442"/>
      <c r="V6442"/>
      <c r="W6442"/>
      <c r="X6442"/>
    </row>
    <row r="6443" spans="21:24" ht="18" x14ac:dyDescent="0.6">
      <c r="U6443"/>
      <c r="V6443"/>
      <c r="W6443"/>
      <c r="X6443"/>
    </row>
    <row r="6444" spans="21:24" ht="18" x14ac:dyDescent="0.6">
      <c r="U6444"/>
      <c r="V6444"/>
      <c r="W6444"/>
      <c r="X6444"/>
    </row>
    <row r="6445" spans="21:24" ht="18" x14ac:dyDescent="0.6">
      <c r="U6445"/>
      <c r="V6445"/>
      <c r="W6445"/>
      <c r="X6445"/>
    </row>
    <row r="6446" spans="21:24" ht="18" x14ac:dyDescent="0.6">
      <c r="U6446"/>
      <c r="V6446"/>
      <c r="W6446"/>
      <c r="X6446"/>
    </row>
    <row r="6447" spans="21:24" ht="18" x14ac:dyDescent="0.6">
      <c r="U6447"/>
      <c r="V6447"/>
      <c r="W6447"/>
      <c r="X6447"/>
    </row>
    <row r="6448" spans="21:24" ht="18" x14ac:dyDescent="0.6">
      <c r="U6448"/>
      <c r="V6448"/>
      <c r="W6448"/>
      <c r="X6448"/>
    </row>
    <row r="6449" spans="21:24" ht="18" x14ac:dyDescent="0.6">
      <c r="U6449"/>
      <c r="V6449"/>
      <c r="W6449"/>
      <c r="X6449"/>
    </row>
    <row r="6450" spans="21:24" ht="18" x14ac:dyDescent="0.6">
      <c r="U6450"/>
      <c r="V6450"/>
      <c r="W6450"/>
      <c r="X6450"/>
    </row>
    <row r="6451" spans="21:24" ht="18" x14ac:dyDescent="0.6">
      <c r="U6451"/>
      <c r="V6451"/>
      <c r="W6451"/>
      <c r="X6451"/>
    </row>
    <row r="6452" spans="21:24" ht="18" x14ac:dyDescent="0.6">
      <c r="U6452"/>
      <c r="V6452"/>
      <c r="W6452"/>
      <c r="X6452"/>
    </row>
    <row r="6453" spans="21:24" ht="18" x14ac:dyDescent="0.6">
      <c r="U6453"/>
      <c r="V6453"/>
      <c r="W6453"/>
      <c r="X6453"/>
    </row>
    <row r="6454" spans="21:24" ht="18" x14ac:dyDescent="0.6">
      <c r="U6454"/>
      <c r="V6454"/>
      <c r="W6454"/>
      <c r="X6454"/>
    </row>
    <row r="6455" spans="21:24" ht="18" x14ac:dyDescent="0.6">
      <c r="U6455"/>
      <c r="V6455"/>
      <c r="W6455"/>
      <c r="X6455"/>
    </row>
    <row r="6456" spans="21:24" ht="18" x14ac:dyDescent="0.6">
      <c r="U6456"/>
      <c r="V6456"/>
      <c r="W6456"/>
      <c r="X6456"/>
    </row>
    <row r="6457" spans="21:24" ht="18" x14ac:dyDescent="0.6">
      <c r="U6457"/>
      <c r="V6457"/>
      <c r="W6457"/>
      <c r="X6457"/>
    </row>
    <row r="6458" spans="21:24" ht="18" x14ac:dyDescent="0.6">
      <c r="U6458"/>
      <c r="V6458"/>
      <c r="W6458"/>
      <c r="X6458"/>
    </row>
    <row r="6459" spans="21:24" ht="18" x14ac:dyDescent="0.6">
      <c r="U6459"/>
      <c r="V6459"/>
      <c r="W6459"/>
      <c r="X6459"/>
    </row>
    <row r="6460" spans="21:24" ht="18" x14ac:dyDescent="0.6">
      <c r="U6460"/>
      <c r="V6460"/>
      <c r="W6460"/>
      <c r="X6460"/>
    </row>
    <row r="6461" spans="21:24" ht="18" x14ac:dyDescent="0.6">
      <c r="U6461"/>
      <c r="V6461"/>
      <c r="W6461"/>
      <c r="X6461"/>
    </row>
    <row r="6462" spans="21:24" ht="18" x14ac:dyDescent="0.6">
      <c r="U6462"/>
      <c r="V6462"/>
      <c r="W6462"/>
      <c r="X6462"/>
    </row>
    <row r="6463" spans="21:24" ht="18" x14ac:dyDescent="0.6">
      <c r="U6463"/>
      <c r="V6463"/>
      <c r="W6463"/>
      <c r="X6463"/>
    </row>
    <row r="6464" spans="21:24" ht="18" x14ac:dyDescent="0.6">
      <c r="U6464"/>
      <c r="V6464"/>
      <c r="W6464"/>
      <c r="X6464"/>
    </row>
    <row r="6465" spans="21:24" ht="18" x14ac:dyDescent="0.6">
      <c r="U6465"/>
      <c r="V6465"/>
      <c r="W6465"/>
      <c r="X6465"/>
    </row>
    <row r="6466" spans="21:24" ht="18" x14ac:dyDescent="0.6">
      <c r="U6466"/>
      <c r="V6466"/>
      <c r="W6466"/>
      <c r="X6466"/>
    </row>
    <row r="6467" spans="21:24" ht="18" x14ac:dyDescent="0.6">
      <c r="U6467"/>
      <c r="V6467"/>
      <c r="W6467"/>
      <c r="X6467"/>
    </row>
    <row r="6468" spans="21:24" ht="18" x14ac:dyDescent="0.6">
      <c r="U6468"/>
      <c r="V6468"/>
      <c r="W6468"/>
      <c r="X6468"/>
    </row>
    <row r="6469" spans="21:24" ht="18" x14ac:dyDescent="0.6">
      <c r="U6469"/>
      <c r="V6469"/>
      <c r="W6469"/>
      <c r="X6469"/>
    </row>
    <row r="6470" spans="21:24" ht="18" x14ac:dyDescent="0.6">
      <c r="U6470"/>
      <c r="V6470"/>
      <c r="W6470"/>
      <c r="X6470"/>
    </row>
    <row r="6471" spans="21:24" ht="18" x14ac:dyDescent="0.6">
      <c r="U6471"/>
      <c r="V6471"/>
      <c r="W6471"/>
      <c r="X6471"/>
    </row>
    <row r="6472" spans="21:24" ht="18" x14ac:dyDescent="0.6">
      <c r="U6472"/>
      <c r="V6472"/>
      <c r="W6472"/>
      <c r="X6472"/>
    </row>
    <row r="6473" spans="21:24" ht="18" x14ac:dyDescent="0.6">
      <c r="U6473"/>
      <c r="V6473"/>
      <c r="W6473"/>
      <c r="X6473"/>
    </row>
    <row r="6474" spans="21:24" ht="18" x14ac:dyDescent="0.6">
      <c r="U6474"/>
      <c r="V6474"/>
      <c r="W6474"/>
      <c r="X6474"/>
    </row>
    <row r="6475" spans="21:24" ht="18" x14ac:dyDescent="0.6">
      <c r="U6475"/>
      <c r="V6475"/>
      <c r="W6475"/>
      <c r="X6475"/>
    </row>
    <row r="6476" spans="21:24" ht="18" x14ac:dyDescent="0.6">
      <c r="U6476"/>
      <c r="V6476"/>
      <c r="W6476"/>
      <c r="X6476"/>
    </row>
    <row r="6477" spans="21:24" ht="18" x14ac:dyDescent="0.6">
      <c r="U6477"/>
      <c r="V6477"/>
      <c r="W6477"/>
      <c r="X6477"/>
    </row>
    <row r="6478" spans="21:24" ht="18" x14ac:dyDescent="0.6">
      <c r="U6478"/>
      <c r="V6478"/>
      <c r="W6478"/>
      <c r="X6478"/>
    </row>
    <row r="6479" spans="21:24" ht="18" x14ac:dyDescent="0.6">
      <c r="U6479"/>
      <c r="V6479"/>
      <c r="W6479"/>
      <c r="X6479"/>
    </row>
    <row r="6480" spans="21:24" ht="18" x14ac:dyDescent="0.6">
      <c r="U6480"/>
      <c r="V6480"/>
      <c r="W6480"/>
      <c r="X6480"/>
    </row>
    <row r="6481" spans="21:24" ht="18" x14ac:dyDescent="0.6">
      <c r="U6481"/>
      <c r="V6481"/>
      <c r="W6481"/>
      <c r="X6481"/>
    </row>
    <row r="6482" spans="21:24" ht="18" x14ac:dyDescent="0.6">
      <c r="U6482"/>
      <c r="V6482"/>
      <c r="W6482"/>
      <c r="X6482"/>
    </row>
    <row r="6483" spans="21:24" ht="18" x14ac:dyDescent="0.6">
      <c r="U6483"/>
      <c r="V6483"/>
      <c r="W6483"/>
      <c r="X6483"/>
    </row>
    <row r="6484" spans="21:24" ht="18" x14ac:dyDescent="0.6">
      <c r="U6484"/>
      <c r="V6484"/>
      <c r="W6484"/>
      <c r="X6484"/>
    </row>
    <row r="6485" spans="21:24" ht="18" x14ac:dyDescent="0.6">
      <c r="U6485"/>
      <c r="V6485"/>
      <c r="W6485"/>
      <c r="X6485"/>
    </row>
    <row r="6486" spans="21:24" ht="18" x14ac:dyDescent="0.6">
      <c r="U6486"/>
      <c r="V6486"/>
      <c r="W6486"/>
      <c r="X6486"/>
    </row>
    <row r="6487" spans="21:24" ht="18" x14ac:dyDescent="0.6">
      <c r="U6487"/>
      <c r="V6487"/>
      <c r="W6487"/>
      <c r="X6487"/>
    </row>
    <row r="6488" spans="21:24" ht="18" x14ac:dyDescent="0.6">
      <c r="U6488"/>
      <c r="V6488"/>
      <c r="W6488"/>
      <c r="X6488"/>
    </row>
    <row r="6489" spans="21:24" ht="18" x14ac:dyDescent="0.6">
      <c r="U6489"/>
      <c r="V6489"/>
      <c r="W6489"/>
      <c r="X6489"/>
    </row>
    <row r="6490" spans="21:24" ht="18" x14ac:dyDescent="0.6">
      <c r="U6490"/>
      <c r="V6490"/>
      <c r="W6490"/>
      <c r="X6490"/>
    </row>
    <row r="6491" spans="21:24" ht="18" x14ac:dyDescent="0.6">
      <c r="U6491"/>
      <c r="V6491"/>
      <c r="W6491"/>
      <c r="X6491"/>
    </row>
    <row r="6492" spans="21:24" ht="18" x14ac:dyDescent="0.6">
      <c r="U6492"/>
      <c r="V6492"/>
      <c r="W6492"/>
      <c r="X6492"/>
    </row>
    <row r="6493" spans="21:24" ht="18" x14ac:dyDescent="0.6">
      <c r="U6493"/>
      <c r="V6493"/>
      <c r="W6493"/>
      <c r="X6493"/>
    </row>
    <row r="6494" spans="21:24" ht="18" x14ac:dyDescent="0.6">
      <c r="U6494"/>
      <c r="V6494"/>
      <c r="W6494"/>
      <c r="X6494"/>
    </row>
    <row r="6495" spans="21:24" ht="18" x14ac:dyDescent="0.6">
      <c r="U6495"/>
      <c r="V6495"/>
      <c r="W6495"/>
      <c r="X6495"/>
    </row>
    <row r="6496" spans="21:24" ht="18" x14ac:dyDescent="0.6">
      <c r="U6496"/>
      <c r="V6496"/>
      <c r="W6496"/>
      <c r="X6496"/>
    </row>
    <row r="6497" spans="21:24" ht="18" x14ac:dyDescent="0.6">
      <c r="U6497"/>
      <c r="V6497"/>
      <c r="W6497"/>
      <c r="X6497"/>
    </row>
    <row r="6498" spans="21:24" ht="18" x14ac:dyDescent="0.6">
      <c r="U6498"/>
      <c r="V6498"/>
      <c r="W6498"/>
      <c r="X6498"/>
    </row>
    <row r="6499" spans="21:24" ht="18" x14ac:dyDescent="0.6">
      <c r="U6499"/>
      <c r="V6499"/>
      <c r="W6499"/>
      <c r="X6499"/>
    </row>
    <row r="6500" spans="21:24" ht="18" x14ac:dyDescent="0.6">
      <c r="U6500"/>
      <c r="V6500"/>
      <c r="W6500"/>
      <c r="X6500"/>
    </row>
    <row r="6501" spans="21:24" ht="18" x14ac:dyDescent="0.6">
      <c r="U6501"/>
      <c r="V6501"/>
      <c r="W6501"/>
      <c r="X6501"/>
    </row>
    <row r="6502" spans="21:24" ht="18" x14ac:dyDescent="0.6">
      <c r="U6502"/>
      <c r="V6502"/>
      <c r="W6502"/>
      <c r="X6502"/>
    </row>
    <row r="6503" spans="21:24" ht="18" x14ac:dyDescent="0.6">
      <c r="U6503"/>
      <c r="V6503"/>
      <c r="W6503"/>
      <c r="X6503"/>
    </row>
    <row r="6504" spans="21:24" ht="18" x14ac:dyDescent="0.6">
      <c r="U6504"/>
      <c r="V6504"/>
      <c r="W6504"/>
      <c r="X6504"/>
    </row>
    <row r="6505" spans="21:24" ht="18" x14ac:dyDescent="0.6">
      <c r="U6505"/>
      <c r="V6505"/>
      <c r="W6505"/>
      <c r="X6505"/>
    </row>
    <row r="6506" spans="21:24" ht="18" x14ac:dyDescent="0.6">
      <c r="U6506"/>
      <c r="V6506"/>
      <c r="W6506"/>
      <c r="X6506"/>
    </row>
    <row r="6507" spans="21:24" ht="18" x14ac:dyDescent="0.6">
      <c r="U6507"/>
      <c r="V6507"/>
      <c r="W6507"/>
      <c r="X6507"/>
    </row>
    <row r="6508" spans="21:24" ht="18" x14ac:dyDescent="0.6">
      <c r="U6508"/>
      <c r="V6508"/>
      <c r="W6508"/>
      <c r="X6508"/>
    </row>
    <row r="6509" spans="21:24" ht="18" x14ac:dyDescent="0.6">
      <c r="U6509"/>
      <c r="V6509"/>
      <c r="W6509"/>
      <c r="X6509"/>
    </row>
    <row r="6510" spans="21:24" ht="18" x14ac:dyDescent="0.6">
      <c r="U6510"/>
      <c r="V6510"/>
      <c r="W6510"/>
      <c r="X6510"/>
    </row>
    <row r="6511" spans="21:24" ht="18" x14ac:dyDescent="0.6">
      <c r="U6511"/>
      <c r="V6511"/>
      <c r="W6511"/>
      <c r="X6511"/>
    </row>
    <row r="6512" spans="21:24" ht="18" x14ac:dyDescent="0.6">
      <c r="U6512"/>
      <c r="V6512"/>
      <c r="W6512"/>
      <c r="X6512"/>
    </row>
    <row r="6513" spans="21:24" ht="18" x14ac:dyDescent="0.6">
      <c r="U6513"/>
      <c r="V6513"/>
      <c r="W6513"/>
      <c r="X6513"/>
    </row>
    <row r="6514" spans="21:24" ht="18" x14ac:dyDescent="0.6">
      <c r="U6514"/>
      <c r="V6514"/>
      <c r="W6514"/>
      <c r="X6514"/>
    </row>
    <row r="6515" spans="21:24" ht="18" x14ac:dyDescent="0.6">
      <c r="U6515"/>
      <c r="V6515"/>
      <c r="W6515"/>
      <c r="X6515"/>
    </row>
    <row r="6516" spans="21:24" ht="18" x14ac:dyDescent="0.6">
      <c r="U6516"/>
      <c r="V6516"/>
      <c r="W6516"/>
      <c r="X6516"/>
    </row>
    <row r="6517" spans="21:24" ht="18" x14ac:dyDescent="0.6">
      <c r="U6517"/>
      <c r="V6517"/>
      <c r="W6517"/>
      <c r="X6517"/>
    </row>
    <row r="6518" spans="21:24" ht="18" x14ac:dyDescent="0.6">
      <c r="U6518"/>
      <c r="V6518"/>
      <c r="W6518"/>
      <c r="X6518"/>
    </row>
    <row r="6519" spans="21:24" ht="18" x14ac:dyDescent="0.6">
      <c r="U6519"/>
      <c r="V6519"/>
      <c r="W6519"/>
      <c r="X6519"/>
    </row>
    <row r="6520" spans="21:24" ht="18" x14ac:dyDescent="0.6">
      <c r="U6520"/>
      <c r="V6520"/>
      <c r="W6520"/>
      <c r="X6520"/>
    </row>
    <row r="6521" spans="21:24" ht="18" x14ac:dyDescent="0.6">
      <c r="U6521"/>
      <c r="V6521"/>
      <c r="W6521"/>
      <c r="X6521"/>
    </row>
    <row r="6522" spans="21:24" ht="18" x14ac:dyDescent="0.6">
      <c r="U6522"/>
      <c r="V6522"/>
      <c r="W6522"/>
      <c r="X6522"/>
    </row>
    <row r="6523" spans="21:24" ht="18" x14ac:dyDescent="0.6">
      <c r="U6523"/>
      <c r="V6523"/>
      <c r="W6523"/>
      <c r="X6523"/>
    </row>
    <row r="6524" spans="21:24" ht="18" x14ac:dyDescent="0.6">
      <c r="U6524"/>
      <c r="V6524"/>
      <c r="W6524"/>
      <c r="X6524"/>
    </row>
    <row r="6525" spans="21:24" ht="18" x14ac:dyDescent="0.6">
      <c r="U6525"/>
      <c r="V6525"/>
      <c r="W6525"/>
      <c r="X6525"/>
    </row>
    <row r="6526" spans="21:24" ht="18" x14ac:dyDescent="0.6">
      <c r="U6526"/>
      <c r="V6526"/>
      <c r="W6526"/>
      <c r="X6526"/>
    </row>
    <row r="6527" spans="21:24" ht="18" x14ac:dyDescent="0.6">
      <c r="U6527"/>
      <c r="V6527"/>
      <c r="W6527"/>
      <c r="X6527"/>
    </row>
    <row r="6528" spans="21:24" ht="18" x14ac:dyDescent="0.6">
      <c r="U6528"/>
      <c r="V6528"/>
      <c r="W6528"/>
      <c r="X6528"/>
    </row>
    <row r="6529" spans="21:24" ht="18" x14ac:dyDescent="0.6">
      <c r="U6529"/>
      <c r="V6529"/>
      <c r="W6529"/>
      <c r="X6529"/>
    </row>
    <row r="6530" spans="21:24" ht="18" x14ac:dyDescent="0.6">
      <c r="U6530"/>
      <c r="V6530"/>
      <c r="W6530"/>
      <c r="X6530"/>
    </row>
    <row r="6531" spans="21:24" ht="18" x14ac:dyDescent="0.6">
      <c r="U6531"/>
      <c r="V6531"/>
      <c r="W6531"/>
      <c r="X6531"/>
    </row>
    <row r="6532" spans="21:24" ht="18" x14ac:dyDescent="0.6">
      <c r="U6532"/>
      <c r="V6532"/>
      <c r="W6532"/>
      <c r="X6532"/>
    </row>
    <row r="6533" spans="21:24" ht="18" x14ac:dyDescent="0.6">
      <c r="U6533"/>
      <c r="V6533"/>
      <c r="W6533"/>
      <c r="X6533"/>
    </row>
    <row r="6534" spans="21:24" ht="18" x14ac:dyDescent="0.6">
      <c r="U6534"/>
      <c r="V6534"/>
      <c r="W6534"/>
      <c r="X6534"/>
    </row>
    <row r="6535" spans="21:24" ht="18" x14ac:dyDescent="0.6">
      <c r="U6535"/>
      <c r="V6535"/>
      <c r="W6535"/>
      <c r="X6535"/>
    </row>
    <row r="6536" spans="21:24" ht="18" x14ac:dyDescent="0.6">
      <c r="U6536"/>
      <c r="V6536"/>
      <c r="W6536"/>
      <c r="X6536"/>
    </row>
    <row r="6537" spans="21:24" ht="18" x14ac:dyDescent="0.6">
      <c r="U6537"/>
      <c r="V6537"/>
      <c r="W6537"/>
      <c r="X6537"/>
    </row>
    <row r="6538" spans="21:24" ht="18" x14ac:dyDescent="0.6">
      <c r="U6538"/>
      <c r="V6538"/>
      <c r="W6538"/>
      <c r="X6538"/>
    </row>
    <row r="6539" spans="21:24" ht="18" x14ac:dyDescent="0.6">
      <c r="U6539"/>
      <c r="V6539"/>
      <c r="W6539"/>
      <c r="X6539"/>
    </row>
    <row r="6540" spans="21:24" ht="18" x14ac:dyDescent="0.6">
      <c r="U6540"/>
      <c r="V6540"/>
      <c r="W6540"/>
      <c r="X6540"/>
    </row>
    <row r="6541" spans="21:24" ht="18" x14ac:dyDescent="0.6">
      <c r="U6541"/>
      <c r="V6541"/>
      <c r="W6541"/>
      <c r="X6541"/>
    </row>
    <row r="6542" spans="21:24" ht="18" x14ac:dyDescent="0.6">
      <c r="U6542"/>
      <c r="V6542"/>
      <c r="W6542"/>
      <c r="X6542"/>
    </row>
    <row r="6543" spans="21:24" ht="18" x14ac:dyDescent="0.6">
      <c r="U6543"/>
      <c r="V6543"/>
      <c r="W6543"/>
      <c r="X6543"/>
    </row>
    <row r="6544" spans="21:24" ht="18" x14ac:dyDescent="0.6">
      <c r="U6544"/>
      <c r="V6544"/>
      <c r="W6544"/>
      <c r="X6544"/>
    </row>
    <row r="6545" spans="21:24" ht="18" x14ac:dyDescent="0.6">
      <c r="U6545"/>
      <c r="V6545"/>
      <c r="W6545"/>
      <c r="X6545"/>
    </row>
    <row r="6546" spans="21:24" ht="18" x14ac:dyDescent="0.6">
      <c r="U6546"/>
      <c r="V6546"/>
      <c r="W6546"/>
      <c r="X6546"/>
    </row>
    <row r="6547" spans="21:24" ht="18" x14ac:dyDescent="0.6">
      <c r="U6547"/>
      <c r="V6547"/>
      <c r="W6547"/>
      <c r="X6547"/>
    </row>
    <row r="6548" spans="21:24" ht="18" x14ac:dyDescent="0.6">
      <c r="U6548"/>
      <c r="V6548"/>
      <c r="W6548"/>
      <c r="X6548"/>
    </row>
    <row r="6549" spans="21:24" ht="18" x14ac:dyDescent="0.6">
      <c r="U6549"/>
      <c r="V6549"/>
      <c r="W6549"/>
      <c r="X6549"/>
    </row>
    <row r="6550" spans="21:24" ht="18" x14ac:dyDescent="0.6">
      <c r="U6550"/>
      <c r="V6550"/>
      <c r="W6550"/>
      <c r="X6550"/>
    </row>
    <row r="6551" spans="21:24" ht="18" x14ac:dyDescent="0.6">
      <c r="U6551"/>
      <c r="V6551"/>
      <c r="W6551"/>
      <c r="X6551"/>
    </row>
    <row r="6552" spans="21:24" ht="18" x14ac:dyDescent="0.6">
      <c r="U6552"/>
      <c r="V6552"/>
      <c r="W6552"/>
      <c r="X6552"/>
    </row>
    <row r="6553" spans="21:24" ht="18" x14ac:dyDescent="0.6">
      <c r="U6553"/>
      <c r="V6553"/>
      <c r="W6553"/>
      <c r="X6553"/>
    </row>
    <row r="6554" spans="21:24" ht="18" x14ac:dyDescent="0.6">
      <c r="U6554"/>
      <c r="V6554"/>
      <c r="W6554"/>
      <c r="X6554"/>
    </row>
    <row r="6555" spans="21:24" ht="18" x14ac:dyDescent="0.6">
      <c r="U6555"/>
      <c r="V6555"/>
      <c r="W6555"/>
      <c r="X6555"/>
    </row>
    <row r="6556" spans="21:24" ht="18" x14ac:dyDescent="0.6">
      <c r="U6556"/>
      <c r="V6556"/>
      <c r="W6556"/>
      <c r="X6556"/>
    </row>
    <row r="6557" spans="21:24" ht="18" x14ac:dyDescent="0.6">
      <c r="U6557"/>
      <c r="V6557"/>
      <c r="W6557"/>
      <c r="X6557"/>
    </row>
    <row r="6558" spans="21:24" ht="18" x14ac:dyDescent="0.6">
      <c r="U6558"/>
      <c r="V6558"/>
      <c r="W6558"/>
      <c r="X6558"/>
    </row>
    <row r="6559" spans="21:24" ht="18" x14ac:dyDescent="0.6">
      <c r="U6559"/>
      <c r="V6559"/>
      <c r="W6559"/>
      <c r="X6559"/>
    </row>
    <row r="6560" spans="21:24" ht="18" x14ac:dyDescent="0.6">
      <c r="U6560"/>
      <c r="V6560"/>
      <c r="W6560"/>
      <c r="X6560"/>
    </row>
    <row r="6561" spans="21:24" ht="18" x14ac:dyDescent="0.6">
      <c r="U6561"/>
      <c r="V6561"/>
      <c r="W6561"/>
      <c r="X6561"/>
    </row>
    <row r="6562" spans="21:24" ht="18" x14ac:dyDescent="0.6">
      <c r="U6562"/>
      <c r="V6562"/>
      <c r="W6562"/>
      <c r="X6562"/>
    </row>
    <row r="6563" spans="21:24" ht="18" x14ac:dyDescent="0.6">
      <c r="U6563"/>
      <c r="V6563"/>
      <c r="W6563"/>
      <c r="X6563"/>
    </row>
    <row r="6564" spans="21:24" ht="18" x14ac:dyDescent="0.6">
      <c r="U6564"/>
      <c r="V6564"/>
      <c r="W6564"/>
      <c r="X6564"/>
    </row>
    <row r="6565" spans="21:24" ht="18" x14ac:dyDescent="0.6">
      <c r="U6565"/>
      <c r="V6565"/>
      <c r="W6565"/>
      <c r="X6565"/>
    </row>
    <row r="6566" spans="21:24" ht="18" x14ac:dyDescent="0.6">
      <c r="U6566"/>
      <c r="V6566"/>
      <c r="W6566"/>
      <c r="X6566"/>
    </row>
    <row r="6567" spans="21:24" ht="18" x14ac:dyDescent="0.6">
      <c r="U6567"/>
      <c r="V6567"/>
      <c r="W6567"/>
      <c r="X6567"/>
    </row>
    <row r="6568" spans="21:24" ht="18" x14ac:dyDescent="0.6">
      <c r="U6568"/>
      <c r="V6568"/>
      <c r="W6568"/>
      <c r="X6568"/>
    </row>
    <row r="6569" spans="21:24" ht="18" x14ac:dyDescent="0.6">
      <c r="U6569"/>
      <c r="V6569"/>
      <c r="W6569"/>
      <c r="X6569"/>
    </row>
    <row r="6570" spans="21:24" ht="18" x14ac:dyDescent="0.6">
      <c r="U6570"/>
      <c r="V6570"/>
      <c r="W6570"/>
      <c r="X6570"/>
    </row>
    <row r="6571" spans="21:24" ht="18" x14ac:dyDescent="0.6">
      <c r="U6571"/>
      <c r="V6571"/>
      <c r="W6571"/>
      <c r="X6571"/>
    </row>
    <row r="6572" spans="21:24" ht="18" x14ac:dyDescent="0.6">
      <c r="U6572"/>
      <c r="V6572"/>
      <c r="W6572"/>
      <c r="X6572"/>
    </row>
    <row r="6573" spans="21:24" ht="18" x14ac:dyDescent="0.6">
      <c r="U6573"/>
      <c r="V6573"/>
      <c r="W6573"/>
      <c r="X6573"/>
    </row>
    <row r="6574" spans="21:24" ht="18" x14ac:dyDescent="0.6">
      <c r="U6574"/>
      <c r="V6574"/>
      <c r="W6574"/>
      <c r="X6574"/>
    </row>
    <row r="6575" spans="21:24" ht="18" x14ac:dyDescent="0.6">
      <c r="U6575"/>
      <c r="V6575"/>
      <c r="W6575"/>
      <c r="X6575"/>
    </row>
    <row r="6576" spans="21:24" ht="18" x14ac:dyDescent="0.6">
      <c r="U6576"/>
      <c r="V6576"/>
      <c r="W6576"/>
      <c r="X6576"/>
    </row>
    <row r="6577" spans="21:24" ht="18" x14ac:dyDescent="0.6">
      <c r="U6577"/>
      <c r="V6577"/>
      <c r="W6577"/>
      <c r="X6577"/>
    </row>
    <row r="6578" spans="21:24" ht="18" x14ac:dyDescent="0.6">
      <c r="U6578"/>
      <c r="V6578"/>
      <c r="W6578"/>
      <c r="X6578"/>
    </row>
    <row r="6579" spans="21:24" ht="18" x14ac:dyDescent="0.6">
      <c r="U6579"/>
      <c r="V6579"/>
      <c r="W6579"/>
      <c r="X6579"/>
    </row>
    <row r="6580" spans="21:24" ht="18" x14ac:dyDescent="0.6">
      <c r="U6580"/>
      <c r="V6580"/>
      <c r="W6580"/>
      <c r="X6580"/>
    </row>
    <row r="6581" spans="21:24" ht="18" x14ac:dyDescent="0.6">
      <c r="U6581"/>
      <c r="V6581"/>
      <c r="W6581"/>
      <c r="X6581"/>
    </row>
    <row r="6582" spans="21:24" ht="18" x14ac:dyDescent="0.6">
      <c r="U6582"/>
      <c r="V6582"/>
      <c r="W6582"/>
      <c r="X6582"/>
    </row>
    <row r="6583" spans="21:24" ht="18" x14ac:dyDescent="0.6">
      <c r="U6583"/>
      <c r="V6583"/>
      <c r="W6583"/>
      <c r="X6583"/>
    </row>
    <row r="6584" spans="21:24" ht="18" x14ac:dyDescent="0.6">
      <c r="U6584"/>
      <c r="V6584"/>
      <c r="W6584"/>
      <c r="X6584"/>
    </row>
    <row r="6585" spans="21:24" ht="18" x14ac:dyDescent="0.6">
      <c r="U6585"/>
      <c r="V6585"/>
      <c r="W6585"/>
      <c r="X6585"/>
    </row>
    <row r="6586" spans="21:24" ht="18" x14ac:dyDescent="0.6">
      <c r="U6586"/>
      <c r="V6586"/>
      <c r="W6586"/>
      <c r="X6586"/>
    </row>
    <row r="6587" spans="21:24" ht="18" x14ac:dyDescent="0.6">
      <c r="U6587"/>
      <c r="V6587"/>
      <c r="W6587"/>
      <c r="X6587"/>
    </row>
    <row r="6588" spans="21:24" ht="18" x14ac:dyDescent="0.6">
      <c r="U6588"/>
      <c r="V6588"/>
      <c r="W6588"/>
      <c r="X6588"/>
    </row>
    <row r="6589" spans="21:24" ht="18" x14ac:dyDescent="0.6">
      <c r="U6589"/>
      <c r="V6589"/>
      <c r="W6589"/>
      <c r="X6589"/>
    </row>
    <row r="6590" spans="21:24" ht="18" x14ac:dyDescent="0.6">
      <c r="U6590"/>
      <c r="V6590"/>
      <c r="W6590"/>
      <c r="X6590"/>
    </row>
    <row r="6591" spans="21:24" ht="18" x14ac:dyDescent="0.6">
      <c r="U6591"/>
      <c r="V6591"/>
      <c r="W6591"/>
      <c r="X6591"/>
    </row>
    <row r="6592" spans="21:24" ht="18" x14ac:dyDescent="0.6">
      <c r="U6592"/>
      <c r="V6592"/>
      <c r="W6592"/>
      <c r="X6592"/>
    </row>
    <row r="6593" spans="21:24" ht="18" x14ac:dyDescent="0.6">
      <c r="U6593"/>
      <c r="V6593"/>
      <c r="W6593"/>
      <c r="X6593"/>
    </row>
    <row r="6594" spans="21:24" ht="18" x14ac:dyDescent="0.6">
      <c r="U6594"/>
      <c r="V6594"/>
      <c r="W6594"/>
      <c r="X6594"/>
    </row>
    <row r="6595" spans="21:24" ht="18" x14ac:dyDescent="0.6">
      <c r="U6595"/>
      <c r="V6595"/>
      <c r="W6595"/>
      <c r="X6595"/>
    </row>
    <row r="6596" spans="21:24" ht="18" x14ac:dyDescent="0.6">
      <c r="U6596"/>
      <c r="V6596"/>
      <c r="W6596"/>
      <c r="X6596"/>
    </row>
    <row r="6597" spans="21:24" ht="18" x14ac:dyDescent="0.6">
      <c r="U6597"/>
      <c r="V6597"/>
      <c r="W6597"/>
      <c r="X6597"/>
    </row>
    <row r="6598" spans="21:24" ht="18" x14ac:dyDescent="0.6">
      <c r="U6598"/>
      <c r="V6598"/>
      <c r="W6598"/>
      <c r="X6598"/>
    </row>
    <row r="6599" spans="21:24" ht="18" x14ac:dyDescent="0.6">
      <c r="U6599"/>
      <c r="V6599"/>
      <c r="W6599"/>
      <c r="X6599"/>
    </row>
    <row r="6600" spans="21:24" ht="18" x14ac:dyDescent="0.6">
      <c r="U6600"/>
      <c r="V6600"/>
      <c r="W6600"/>
      <c r="X6600"/>
    </row>
    <row r="6601" spans="21:24" ht="18" x14ac:dyDescent="0.6">
      <c r="U6601"/>
      <c r="V6601"/>
      <c r="W6601"/>
      <c r="X6601"/>
    </row>
    <row r="6602" spans="21:24" ht="18" x14ac:dyDescent="0.6">
      <c r="U6602"/>
      <c r="V6602"/>
      <c r="W6602"/>
      <c r="X6602"/>
    </row>
    <row r="6603" spans="21:24" ht="18" x14ac:dyDescent="0.6">
      <c r="U6603"/>
      <c r="V6603"/>
      <c r="W6603"/>
      <c r="X6603"/>
    </row>
    <row r="6604" spans="21:24" ht="18" x14ac:dyDescent="0.6">
      <c r="U6604"/>
      <c r="V6604"/>
      <c r="W6604"/>
      <c r="X6604"/>
    </row>
    <row r="6605" spans="21:24" ht="18" x14ac:dyDescent="0.6">
      <c r="U6605"/>
      <c r="V6605"/>
      <c r="W6605"/>
      <c r="X6605"/>
    </row>
    <row r="6606" spans="21:24" ht="18" x14ac:dyDescent="0.6">
      <c r="U6606"/>
      <c r="V6606"/>
      <c r="W6606"/>
      <c r="X6606"/>
    </row>
    <row r="6607" spans="21:24" ht="18" x14ac:dyDescent="0.6">
      <c r="U6607"/>
      <c r="V6607"/>
      <c r="W6607"/>
      <c r="X6607"/>
    </row>
    <row r="6608" spans="21:24" ht="18" x14ac:dyDescent="0.6">
      <c r="U6608"/>
      <c r="V6608"/>
      <c r="W6608"/>
      <c r="X6608"/>
    </row>
    <row r="6609" spans="21:24" ht="18" x14ac:dyDescent="0.6">
      <c r="U6609"/>
      <c r="V6609"/>
      <c r="W6609"/>
      <c r="X6609"/>
    </row>
    <row r="6610" spans="21:24" ht="18" x14ac:dyDescent="0.6">
      <c r="U6610"/>
      <c r="V6610"/>
      <c r="W6610"/>
      <c r="X6610"/>
    </row>
    <row r="6611" spans="21:24" ht="18" x14ac:dyDescent="0.6">
      <c r="U6611"/>
      <c r="V6611"/>
      <c r="W6611"/>
      <c r="X6611"/>
    </row>
    <row r="6612" spans="21:24" ht="18" x14ac:dyDescent="0.6">
      <c r="U6612"/>
      <c r="V6612"/>
      <c r="W6612"/>
      <c r="X6612"/>
    </row>
    <row r="6613" spans="21:24" ht="18" x14ac:dyDescent="0.6">
      <c r="U6613"/>
      <c r="V6613"/>
      <c r="W6613"/>
      <c r="X6613"/>
    </row>
    <row r="6614" spans="21:24" ht="18" x14ac:dyDescent="0.6">
      <c r="U6614"/>
      <c r="V6614"/>
      <c r="W6614"/>
      <c r="X6614"/>
    </row>
    <row r="6615" spans="21:24" ht="18" x14ac:dyDescent="0.6">
      <c r="U6615"/>
      <c r="V6615"/>
      <c r="W6615"/>
      <c r="X6615"/>
    </row>
    <row r="6616" spans="21:24" ht="18" x14ac:dyDescent="0.6">
      <c r="U6616"/>
      <c r="V6616"/>
      <c r="W6616"/>
      <c r="X6616"/>
    </row>
    <row r="6617" spans="21:24" ht="18" x14ac:dyDescent="0.6">
      <c r="U6617"/>
      <c r="V6617"/>
      <c r="W6617"/>
      <c r="X6617"/>
    </row>
    <row r="6618" spans="21:24" ht="18" x14ac:dyDescent="0.6">
      <c r="U6618"/>
      <c r="V6618"/>
      <c r="W6618"/>
      <c r="X6618"/>
    </row>
    <row r="6619" spans="21:24" ht="18" x14ac:dyDescent="0.6">
      <c r="U6619"/>
      <c r="V6619"/>
      <c r="W6619"/>
      <c r="X6619"/>
    </row>
    <row r="6620" spans="21:24" ht="18" x14ac:dyDescent="0.6">
      <c r="U6620"/>
      <c r="V6620"/>
      <c r="W6620"/>
      <c r="X6620"/>
    </row>
    <row r="6621" spans="21:24" ht="18" x14ac:dyDescent="0.6">
      <c r="U6621"/>
      <c r="V6621"/>
      <c r="W6621"/>
      <c r="X6621"/>
    </row>
    <row r="6622" spans="21:24" ht="18" x14ac:dyDescent="0.6">
      <c r="U6622"/>
      <c r="V6622"/>
      <c r="W6622"/>
      <c r="X6622"/>
    </row>
    <row r="6623" spans="21:24" ht="18" x14ac:dyDescent="0.6">
      <c r="U6623"/>
      <c r="V6623"/>
      <c r="W6623"/>
      <c r="X6623"/>
    </row>
    <row r="6624" spans="21:24" ht="18" x14ac:dyDescent="0.6">
      <c r="U6624"/>
      <c r="V6624"/>
      <c r="W6624"/>
      <c r="X6624"/>
    </row>
    <row r="6625" spans="21:24" ht="18" x14ac:dyDescent="0.6">
      <c r="U6625"/>
      <c r="V6625"/>
      <c r="W6625"/>
      <c r="X6625"/>
    </row>
    <row r="6626" spans="21:24" ht="18" x14ac:dyDescent="0.6">
      <c r="U6626"/>
      <c r="V6626"/>
      <c r="W6626"/>
      <c r="X6626"/>
    </row>
    <row r="6627" spans="21:24" ht="18" x14ac:dyDescent="0.6">
      <c r="U6627"/>
      <c r="V6627"/>
      <c r="W6627"/>
      <c r="X6627"/>
    </row>
    <row r="6628" spans="21:24" ht="18" x14ac:dyDescent="0.6">
      <c r="U6628"/>
      <c r="V6628"/>
      <c r="W6628"/>
      <c r="X6628"/>
    </row>
    <row r="6629" spans="21:24" ht="18" x14ac:dyDescent="0.6">
      <c r="U6629"/>
      <c r="V6629"/>
      <c r="W6629"/>
      <c r="X6629"/>
    </row>
    <row r="6630" spans="21:24" ht="18" x14ac:dyDescent="0.6">
      <c r="U6630"/>
      <c r="V6630"/>
      <c r="W6630"/>
      <c r="X6630"/>
    </row>
    <row r="6631" spans="21:24" ht="18" x14ac:dyDescent="0.6">
      <c r="U6631"/>
      <c r="V6631"/>
      <c r="W6631"/>
      <c r="X6631"/>
    </row>
    <row r="6632" spans="21:24" ht="18" x14ac:dyDescent="0.6">
      <c r="U6632"/>
      <c r="V6632"/>
      <c r="W6632"/>
      <c r="X6632"/>
    </row>
    <row r="6633" spans="21:24" ht="18" x14ac:dyDescent="0.6">
      <c r="U6633"/>
      <c r="V6633"/>
      <c r="W6633"/>
      <c r="X6633"/>
    </row>
    <row r="6634" spans="21:24" ht="18" x14ac:dyDescent="0.6">
      <c r="U6634"/>
      <c r="V6634"/>
      <c r="W6634"/>
      <c r="X6634"/>
    </row>
    <row r="6635" spans="21:24" ht="18" x14ac:dyDescent="0.6">
      <c r="U6635"/>
      <c r="V6635"/>
      <c r="W6635"/>
      <c r="X6635"/>
    </row>
    <row r="6636" spans="21:24" ht="18" x14ac:dyDescent="0.6">
      <c r="U6636"/>
      <c r="V6636"/>
      <c r="W6636"/>
      <c r="X6636"/>
    </row>
    <row r="6637" spans="21:24" ht="18" x14ac:dyDescent="0.6">
      <c r="U6637"/>
      <c r="V6637"/>
      <c r="W6637"/>
      <c r="X6637"/>
    </row>
    <row r="6638" spans="21:24" ht="18" x14ac:dyDescent="0.6">
      <c r="U6638"/>
      <c r="V6638"/>
      <c r="W6638"/>
      <c r="X6638"/>
    </row>
    <row r="6639" spans="21:24" ht="18" x14ac:dyDescent="0.6">
      <c r="U6639"/>
      <c r="V6639"/>
      <c r="W6639"/>
      <c r="X6639"/>
    </row>
    <row r="6640" spans="21:24" ht="18" x14ac:dyDescent="0.6">
      <c r="U6640"/>
      <c r="V6640"/>
      <c r="W6640"/>
      <c r="X6640"/>
    </row>
    <row r="6641" spans="21:24" ht="18" x14ac:dyDescent="0.6">
      <c r="U6641"/>
      <c r="V6641"/>
      <c r="W6641"/>
      <c r="X6641"/>
    </row>
    <row r="6642" spans="21:24" ht="18" x14ac:dyDescent="0.6">
      <c r="U6642"/>
      <c r="V6642"/>
      <c r="W6642"/>
      <c r="X6642"/>
    </row>
    <row r="6643" spans="21:24" ht="18" x14ac:dyDescent="0.6">
      <c r="U6643"/>
      <c r="V6643"/>
      <c r="W6643"/>
      <c r="X6643"/>
    </row>
    <row r="6644" spans="21:24" ht="18" x14ac:dyDescent="0.6">
      <c r="U6644"/>
      <c r="V6644"/>
      <c r="W6644"/>
      <c r="X6644"/>
    </row>
    <row r="6645" spans="21:24" ht="18" x14ac:dyDescent="0.6">
      <c r="U6645"/>
      <c r="V6645"/>
      <c r="W6645"/>
      <c r="X6645"/>
    </row>
    <row r="6646" spans="21:24" ht="18" x14ac:dyDescent="0.6">
      <c r="U6646"/>
      <c r="V6646"/>
      <c r="W6646"/>
      <c r="X6646"/>
    </row>
    <row r="6647" spans="21:24" ht="18" x14ac:dyDescent="0.6">
      <c r="U6647"/>
      <c r="V6647"/>
      <c r="W6647"/>
      <c r="X6647"/>
    </row>
    <row r="6648" spans="21:24" ht="18" x14ac:dyDescent="0.6">
      <c r="U6648"/>
      <c r="V6648"/>
      <c r="W6648"/>
      <c r="X6648"/>
    </row>
    <row r="6649" spans="21:24" ht="18" x14ac:dyDescent="0.6">
      <c r="U6649"/>
      <c r="V6649"/>
      <c r="W6649"/>
      <c r="X6649"/>
    </row>
    <row r="6650" spans="21:24" ht="18" x14ac:dyDescent="0.6">
      <c r="U6650"/>
      <c r="V6650"/>
      <c r="W6650"/>
      <c r="X6650"/>
    </row>
    <row r="6651" spans="21:24" ht="18" x14ac:dyDescent="0.6">
      <c r="U6651"/>
      <c r="V6651"/>
      <c r="W6651"/>
      <c r="X6651"/>
    </row>
    <row r="6652" spans="21:24" ht="18" x14ac:dyDescent="0.6">
      <c r="U6652"/>
      <c r="V6652"/>
      <c r="W6652"/>
      <c r="X6652"/>
    </row>
    <row r="6653" spans="21:24" ht="18" x14ac:dyDescent="0.6">
      <c r="U6653"/>
      <c r="V6653"/>
      <c r="W6653"/>
      <c r="X6653"/>
    </row>
    <row r="6654" spans="21:24" ht="18" x14ac:dyDescent="0.6">
      <c r="U6654"/>
      <c r="V6654"/>
      <c r="W6654"/>
      <c r="X6654"/>
    </row>
    <row r="6655" spans="21:24" ht="18" x14ac:dyDescent="0.6">
      <c r="U6655"/>
      <c r="V6655"/>
      <c r="W6655"/>
      <c r="X6655"/>
    </row>
    <row r="6656" spans="21:24" ht="18" x14ac:dyDescent="0.6">
      <c r="U6656"/>
      <c r="V6656"/>
      <c r="W6656"/>
      <c r="X6656"/>
    </row>
    <row r="6657" spans="21:24" ht="18" x14ac:dyDescent="0.6">
      <c r="U6657"/>
      <c r="V6657"/>
      <c r="W6657"/>
      <c r="X6657"/>
    </row>
    <row r="6658" spans="21:24" ht="18" x14ac:dyDescent="0.6">
      <c r="U6658"/>
      <c r="V6658"/>
      <c r="W6658"/>
      <c r="X6658"/>
    </row>
    <row r="6659" spans="21:24" ht="18" x14ac:dyDescent="0.6">
      <c r="U6659"/>
      <c r="V6659"/>
      <c r="W6659"/>
      <c r="X6659"/>
    </row>
    <row r="6660" spans="21:24" ht="18" x14ac:dyDescent="0.6">
      <c r="U6660"/>
      <c r="V6660"/>
      <c r="W6660"/>
      <c r="X6660"/>
    </row>
    <row r="6661" spans="21:24" ht="18" x14ac:dyDescent="0.6">
      <c r="U6661"/>
      <c r="V6661"/>
      <c r="W6661"/>
      <c r="X6661"/>
    </row>
    <row r="6662" spans="21:24" ht="18" x14ac:dyDescent="0.6">
      <c r="U6662"/>
      <c r="V6662"/>
      <c r="W6662"/>
      <c r="X6662"/>
    </row>
    <row r="6663" spans="21:24" ht="18" x14ac:dyDescent="0.6">
      <c r="U6663"/>
      <c r="V6663"/>
      <c r="W6663"/>
      <c r="X6663"/>
    </row>
    <row r="6664" spans="21:24" ht="18" x14ac:dyDescent="0.6">
      <c r="U6664"/>
      <c r="V6664"/>
      <c r="W6664"/>
      <c r="X6664"/>
    </row>
    <row r="6665" spans="21:24" ht="18" x14ac:dyDescent="0.6">
      <c r="U6665"/>
      <c r="V6665"/>
      <c r="W6665"/>
      <c r="X6665"/>
    </row>
    <row r="6666" spans="21:24" ht="18" x14ac:dyDescent="0.6">
      <c r="U6666"/>
      <c r="V6666"/>
      <c r="W6666"/>
      <c r="X6666"/>
    </row>
    <row r="6667" spans="21:24" ht="18" x14ac:dyDescent="0.6">
      <c r="U6667"/>
      <c r="V6667"/>
      <c r="W6667"/>
      <c r="X6667"/>
    </row>
    <row r="6668" spans="21:24" ht="18" x14ac:dyDescent="0.6">
      <c r="U6668"/>
      <c r="V6668"/>
      <c r="W6668"/>
      <c r="X6668"/>
    </row>
    <row r="6669" spans="21:24" ht="18" x14ac:dyDescent="0.6">
      <c r="U6669"/>
      <c r="V6669"/>
      <c r="W6669"/>
      <c r="X6669"/>
    </row>
    <row r="6670" spans="21:24" ht="18" x14ac:dyDescent="0.6">
      <c r="U6670"/>
      <c r="V6670"/>
      <c r="W6670"/>
      <c r="X6670"/>
    </row>
    <row r="6671" spans="21:24" ht="18" x14ac:dyDescent="0.6">
      <c r="U6671"/>
      <c r="V6671"/>
      <c r="W6671"/>
      <c r="X6671"/>
    </row>
    <row r="6672" spans="21:24" ht="18" x14ac:dyDescent="0.6">
      <c r="U6672"/>
      <c r="V6672"/>
      <c r="W6672"/>
      <c r="X6672"/>
    </row>
    <row r="6673" spans="21:24" ht="18" x14ac:dyDescent="0.6">
      <c r="U6673"/>
      <c r="V6673"/>
      <c r="W6673"/>
      <c r="X6673"/>
    </row>
    <row r="6674" spans="21:24" ht="18" x14ac:dyDescent="0.6">
      <c r="U6674"/>
      <c r="V6674"/>
      <c r="W6674"/>
      <c r="X6674"/>
    </row>
    <row r="6675" spans="21:24" ht="18" x14ac:dyDescent="0.6">
      <c r="U6675"/>
      <c r="V6675"/>
      <c r="W6675"/>
      <c r="X6675"/>
    </row>
    <row r="6676" spans="21:24" ht="18" x14ac:dyDescent="0.6">
      <c r="U6676"/>
      <c r="V6676"/>
      <c r="W6676"/>
      <c r="X6676"/>
    </row>
    <row r="6677" spans="21:24" ht="18" x14ac:dyDescent="0.6">
      <c r="U6677"/>
      <c r="V6677"/>
      <c r="W6677"/>
      <c r="X6677"/>
    </row>
    <row r="6678" spans="21:24" ht="18" x14ac:dyDescent="0.6">
      <c r="U6678"/>
      <c r="V6678"/>
      <c r="W6678"/>
      <c r="X6678"/>
    </row>
    <row r="6679" spans="21:24" ht="18" x14ac:dyDescent="0.6">
      <c r="U6679"/>
      <c r="V6679"/>
      <c r="W6679"/>
      <c r="X6679"/>
    </row>
    <row r="6680" spans="21:24" ht="18" x14ac:dyDescent="0.6">
      <c r="U6680"/>
      <c r="V6680"/>
      <c r="W6680"/>
      <c r="X6680"/>
    </row>
    <row r="6681" spans="21:24" ht="18" x14ac:dyDescent="0.6">
      <c r="U6681"/>
      <c r="V6681"/>
      <c r="W6681"/>
      <c r="X6681"/>
    </row>
    <row r="6682" spans="21:24" ht="18" x14ac:dyDescent="0.6">
      <c r="U6682"/>
      <c r="V6682"/>
      <c r="W6682"/>
      <c r="X6682"/>
    </row>
    <row r="6683" spans="21:24" ht="18" x14ac:dyDescent="0.6">
      <c r="U6683"/>
      <c r="V6683"/>
      <c r="W6683"/>
      <c r="X6683"/>
    </row>
    <row r="6684" spans="21:24" ht="18" x14ac:dyDescent="0.6">
      <c r="U6684"/>
      <c r="V6684"/>
      <c r="W6684"/>
      <c r="X6684"/>
    </row>
    <row r="6685" spans="21:24" ht="18" x14ac:dyDescent="0.6">
      <c r="U6685"/>
      <c r="V6685"/>
      <c r="W6685"/>
      <c r="X6685"/>
    </row>
    <row r="6686" spans="21:24" ht="18" x14ac:dyDescent="0.6">
      <c r="U6686"/>
      <c r="V6686"/>
      <c r="W6686"/>
      <c r="X6686"/>
    </row>
    <row r="6687" spans="21:24" ht="18" x14ac:dyDescent="0.6">
      <c r="U6687"/>
      <c r="V6687"/>
      <c r="W6687"/>
      <c r="X6687"/>
    </row>
    <row r="6688" spans="21:24" ht="18" x14ac:dyDescent="0.6">
      <c r="U6688"/>
      <c r="V6688"/>
      <c r="W6688"/>
      <c r="X6688"/>
    </row>
    <row r="6689" spans="21:24" ht="18" x14ac:dyDescent="0.6">
      <c r="U6689"/>
      <c r="V6689"/>
      <c r="W6689"/>
      <c r="X6689"/>
    </row>
    <row r="6690" spans="21:24" ht="18" x14ac:dyDescent="0.6">
      <c r="U6690"/>
      <c r="V6690"/>
      <c r="W6690"/>
      <c r="X6690"/>
    </row>
    <row r="6691" spans="21:24" ht="18" x14ac:dyDescent="0.6">
      <c r="U6691"/>
      <c r="V6691"/>
      <c r="W6691"/>
      <c r="X6691"/>
    </row>
    <row r="6692" spans="21:24" ht="18" x14ac:dyDescent="0.6">
      <c r="U6692"/>
      <c r="V6692"/>
      <c r="W6692"/>
      <c r="X6692"/>
    </row>
    <row r="6693" spans="21:24" ht="18" x14ac:dyDescent="0.6">
      <c r="U6693"/>
      <c r="V6693"/>
      <c r="W6693"/>
      <c r="X6693"/>
    </row>
    <row r="6694" spans="21:24" ht="18" x14ac:dyDescent="0.6">
      <c r="U6694"/>
      <c r="V6694"/>
      <c r="W6694"/>
      <c r="X6694"/>
    </row>
    <row r="6695" spans="21:24" ht="18" x14ac:dyDescent="0.6">
      <c r="U6695"/>
      <c r="V6695"/>
      <c r="W6695"/>
      <c r="X6695"/>
    </row>
    <row r="6696" spans="21:24" ht="18" x14ac:dyDescent="0.6">
      <c r="U6696"/>
      <c r="V6696"/>
      <c r="W6696"/>
      <c r="X6696"/>
    </row>
    <row r="6697" spans="21:24" ht="18" x14ac:dyDescent="0.6">
      <c r="U6697"/>
      <c r="V6697"/>
      <c r="W6697"/>
      <c r="X6697"/>
    </row>
    <row r="6698" spans="21:24" ht="18" x14ac:dyDescent="0.6">
      <c r="U6698"/>
      <c r="V6698"/>
      <c r="W6698"/>
      <c r="X6698"/>
    </row>
    <row r="6699" spans="21:24" ht="18" x14ac:dyDescent="0.6">
      <c r="U6699"/>
      <c r="V6699"/>
      <c r="W6699"/>
      <c r="X6699"/>
    </row>
    <row r="6700" spans="21:24" ht="18" x14ac:dyDescent="0.6">
      <c r="U6700"/>
      <c r="V6700"/>
      <c r="W6700"/>
      <c r="X6700"/>
    </row>
    <row r="6701" spans="21:24" ht="18" x14ac:dyDescent="0.6">
      <c r="U6701"/>
      <c r="V6701"/>
      <c r="W6701"/>
      <c r="X6701"/>
    </row>
    <row r="6702" spans="21:24" ht="18" x14ac:dyDescent="0.6">
      <c r="U6702"/>
      <c r="V6702"/>
      <c r="W6702"/>
      <c r="X6702"/>
    </row>
    <row r="6703" spans="21:24" ht="18" x14ac:dyDescent="0.6">
      <c r="U6703"/>
      <c r="V6703"/>
      <c r="W6703"/>
      <c r="X6703"/>
    </row>
    <row r="6704" spans="21:24" ht="18" x14ac:dyDescent="0.6">
      <c r="U6704"/>
      <c r="V6704"/>
      <c r="W6704"/>
      <c r="X6704"/>
    </row>
    <row r="6705" spans="21:24" ht="18" x14ac:dyDescent="0.6">
      <c r="U6705"/>
      <c r="V6705"/>
      <c r="W6705"/>
      <c r="X6705"/>
    </row>
    <row r="6706" spans="21:24" ht="18" x14ac:dyDescent="0.6">
      <c r="U6706"/>
      <c r="V6706"/>
      <c r="W6706"/>
      <c r="X6706"/>
    </row>
    <row r="6707" spans="21:24" ht="18" x14ac:dyDescent="0.6">
      <c r="U6707"/>
      <c r="V6707"/>
      <c r="W6707"/>
      <c r="X6707"/>
    </row>
    <row r="6708" spans="21:24" ht="18" x14ac:dyDescent="0.6">
      <c r="U6708"/>
      <c r="V6708"/>
      <c r="W6708"/>
      <c r="X6708"/>
    </row>
    <row r="6709" spans="21:24" ht="18" x14ac:dyDescent="0.6">
      <c r="U6709"/>
      <c r="V6709"/>
      <c r="W6709"/>
      <c r="X6709"/>
    </row>
    <row r="6710" spans="21:24" ht="18" x14ac:dyDescent="0.6">
      <c r="U6710"/>
      <c r="V6710"/>
      <c r="W6710"/>
      <c r="X6710"/>
    </row>
    <row r="6711" spans="21:24" ht="18" x14ac:dyDescent="0.6">
      <c r="U6711"/>
      <c r="V6711"/>
      <c r="W6711"/>
      <c r="X6711"/>
    </row>
    <row r="6712" spans="21:24" ht="18" x14ac:dyDescent="0.6">
      <c r="U6712"/>
      <c r="V6712"/>
      <c r="W6712"/>
      <c r="X6712"/>
    </row>
    <row r="6713" spans="21:24" ht="18" x14ac:dyDescent="0.6">
      <c r="U6713"/>
      <c r="V6713"/>
      <c r="W6713"/>
      <c r="X6713"/>
    </row>
    <row r="6714" spans="21:24" ht="18" x14ac:dyDescent="0.6">
      <c r="U6714"/>
      <c r="V6714"/>
      <c r="W6714"/>
      <c r="X6714"/>
    </row>
    <row r="6715" spans="21:24" ht="18" x14ac:dyDescent="0.6">
      <c r="U6715"/>
      <c r="V6715"/>
      <c r="W6715"/>
      <c r="X6715"/>
    </row>
    <row r="6716" spans="21:24" ht="18" x14ac:dyDescent="0.6">
      <c r="U6716"/>
      <c r="V6716"/>
      <c r="W6716"/>
      <c r="X6716"/>
    </row>
    <row r="6717" spans="21:24" ht="18" x14ac:dyDescent="0.6">
      <c r="U6717"/>
      <c r="V6717"/>
      <c r="W6717"/>
      <c r="X6717"/>
    </row>
    <row r="6718" spans="21:24" ht="18" x14ac:dyDescent="0.6">
      <c r="U6718"/>
      <c r="V6718"/>
      <c r="W6718"/>
      <c r="X6718"/>
    </row>
    <row r="6719" spans="21:24" ht="18" x14ac:dyDescent="0.6">
      <c r="U6719"/>
      <c r="V6719"/>
      <c r="W6719"/>
      <c r="X6719"/>
    </row>
    <row r="6720" spans="21:24" ht="18" x14ac:dyDescent="0.6">
      <c r="U6720"/>
      <c r="V6720"/>
      <c r="W6720"/>
      <c r="X6720"/>
    </row>
    <row r="6721" spans="21:24" ht="18" x14ac:dyDescent="0.6">
      <c r="U6721"/>
      <c r="V6721"/>
      <c r="W6721"/>
      <c r="X6721"/>
    </row>
    <row r="6722" spans="21:24" ht="18" x14ac:dyDescent="0.6">
      <c r="U6722"/>
      <c r="V6722"/>
      <c r="W6722"/>
      <c r="X6722"/>
    </row>
    <row r="6723" spans="21:24" ht="18" x14ac:dyDescent="0.6">
      <c r="U6723"/>
      <c r="V6723"/>
      <c r="W6723"/>
      <c r="X6723"/>
    </row>
    <row r="6724" spans="21:24" ht="18" x14ac:dyDescent="0.6">
      <c r="U6724"/>
      <c r="V6724"/>
      <c r="W6724"/>
      <c r="X6724"/>
    </row>
    <row r="6725" spans="21:24" ht="18" x14ac:dyDescent="0.6">
      <c r="U6725"/>
      <c r="V6725"/>
      <c r="W6725"/>
      <c r="X6725"/>
    </row>
    <row r="6726" spans="21:24" ht="18" x14ac:dyDescent="0.6">
      <c r="U6726"/>
      <c r="V6726"/>
      <c r="W6726"/>
      <c r="X6726"/>
    </row>
    <row r="6727" spans="21:24" ht="18" x14ac:dyDescent="0.6">
      <c r="U6727"/>
      <c r="V6727"/>
      <c r="W6727"/>
      <c r="X6727"/>
    </row>
    <row r="6728" spans="21:24" ht="18" x14ac:dyDescent="0.6">
      <c r="U6728"/>
      <c r="V6728"/>
      <c r="W6728"/>
      <c r="X6728"/>
    </row>
    <row r="6729" spans="21:24" ht="18" x14ac:dyDescent="0.6">
      <c r="U6729"/>
      <c r="V6729"/>
      <c r="W6729"/>
      <c r="X6729"/>
    </row>
    <row r="6730" spans="21:24" ht="18" x14ac:dyDescent="0.6">
      <c r="U6730"/>
      <c r="V6730"/>
      <c r="W6730"/>
      <c r="X6730"/>
    </row>
    <row r="6731" spans="21:24" ht="18" x14ac:dyDescent="0.6">
      <c r="U6731"/>
      <c r="V6731"/>
      <c r="W6731"/>
      <c r="X6731"/>
    </row>
    <row r="6732" spans="21:24" ht="18" x14ac:dyDescent="0.6">
      <c r="U6732"/>
      <c r="V6732"/>
      <c r="W6732"/>
      <c r="X6732"/>
    </row>
    <row r="6733" spans="21:24" ht="18" x14ac:dyDescent="0.6">
      <c r="U6733"/>
      <c r="V6733"/>
      <c r="W6733"/>
      <c r="X6733"/>
    </row>
    <row r="6734" spans="21:24" ht="18" x14ac:dyDescent="0.6">
      <c r="U6734"/>
      <c r="V6734"/>
      <c r="W6734"/>
      <c r="X6734"/>
    </row>
    <row r="6735" spans="21:24" ht="18" x14ac:dyDescent="0.6">
      <c r="U6735"/>
      <c r="V6735"/>
      <c r="W6735"/>
      <c r="X6735"/>
    </row>
    <row r="6736" spans="21:24" ht="18" x14ac:dyDescent="0.6">
      <c r="U6736"/>
      <c r="V6736"/>
      <c r="W6736"/>
      <c r="X6736"/>
    </row>
    <row r="6737" spans="21:24" ht="18" x14ac:dyDescent="0.6">
      <c r="U6737"/>
      <c r="V6737"/>
      <c r="W6737"/>
      <c r="X6737"/>
    </row>
    <row r="6738" spans="21:24" ht="18" x14ac:dyDescent="0.6">
      <c r="U6738"/>
      <c r="V6738"/>
      <c r="W6738"/>
      <c r="X6738"/>
    </row>
    <row r="6739" spans="21:24" ht="18" x14ac:dyDescent="0.6">
      <c r="U6739"/>
      <c r="V6739"/>
      <c r="W6739"/>
      <c r="X6739"/>
    </row>
    <row r="6740" spans="21:24" ht="18" x14ac:dyDescent="0.6">
      <c r="U6740"/>
      <c r="V6740"/>
      <c r="W6740"/>
      <c r="X6740"/>
    </row>
    <row r="6741" spans="21:24" ht="18" x14ac:dyDescent="0.6">
      <c r="U6741"/>
      <c r="V6741"/>
      <c r="W6741"/>
      <c r="X6741"/>
    </row>
    <row r="6742" spans="21:24" ht="18" x14ac:dyDescent="0.6">
      <c r="U6742"/>
      <c r="V6742"/>
      <c r="W6742"/>
      <c r="X6742"/>
    </row>
    <row r="6743" spans="21:24" ht="18" x14ac:dyDescent="0.6">
      <c r="U6743"/>
      <c r="V6743"/>
      <c r="W6743"/>
      <c r="X6743"/>
    </row>
    <row r="6744" spans="21:24" ht="18" x14ac:dyDescent="0.6">
      <c r="U6744"/>
      <c r="V6744"/>
      <c r="W6744"/>
      <c r="X6744"/>
    </row>
    <row r="6745" spans="21:24" ht="18" x14ac:dyDescent="0.6">
      <c r="U6745"/>
      <c r="V6745"/>
      <c r="W6745"/>
      <c r="X6745"/>
    </row>
    <row r="6746" spans="21:24" ht="18" x14ac:dyDescent="0.6">
      <c r="U6746"/>
      <c r="V6746"/>
      <c r="W6746"/>
      <c r="X6746"/>
    </row>
    <row r="6747" spans="21:24" ht="18" x14ac:dyDescent="0.6">
      <c r="U6747"/>
      <c r="V6747"/>
      <c r="W6747"/>
      <c r="X6747"/>
    </row>
    <row r="6748" spans="21:24" ht="18" x14ac:dyDescent="0.6">
      <c r="U6748"/>
      <c r="V6748"/>
      <c r="W6748"/>
      <c r="X6748"/>
    </row>
    <row r="6749" spans="21:24" ht="18" x14ac:dyDescent="0.6">
      <c r="U6749"/>
      <c r="V6749"/>
      <c r="W6749"/>
      <c r="X6749"/>
    </row>
    <row r="6750" spans="21:24" ht="18" x14ac:dyDescent="0.6">
      <c r="U6750"/>
      <c r="V6750"/>
      <c r="W6750"/>
      <c r="X6750"/>
    </row>
    <row r="6751" spans="21:24" ht="18" x14ac:dyDescent="0.6">
      <c r="U6751"/>
      <c r="V6751"/>
      <c r="W6751"/>
      <c r="X6751"/>
    </row>
    <row r="6752" spans="21:24" ht="18" x14ac:dyDescent="0.6">
      <c r="U6752"/>
      <c r="V6752"/>
      <c r="W6752"/>
      <c r="X6752"/>
    </row>
    <row r="6753" spans="21:24" ht="18" x14ac:dyDescent="0.6">
      <c r="U6753"/>
      <c r="V6753"/>
      <c r="W6753"/>
      <c r="X6753"/>
    </row>
    <row r="6754" spans="21:24" ht="18" x14ac:dyDescent="0.6">
      <c r="U6754"/>
      <c r="V6754"/>
      <c r="W6754"/>
      <c r="X6754"/>
    </row>
    <row r="6755" spans="21:24" ht="18" x14ac:dyDescent="0.6">
      <c r="U6755"/>
      <c r="V6755"/>
      <c r="W6755"/>
      <c r="X6755"/>
    </row>
    <row r="6756" spans="21:24" ht="18" x14ac:dyDescent="0.6">
      <c r="U6756"/>
      <c r="V6756"/>
      <c r="W6756"/>
      <c r="X6756"/>
    </row>
    <row r="6757" spans="21:24" ht="18" x14ac:dyDescent="0.6">
      <c r="U6757"/>
      <c r="V6757"/>
      <c r="W6757"/>
      <c r="X6757"/>
    </row>
    <row r="6758" spans="21:24" ht="18" x14ac:dyDescent="0.6">
      <c r="U6758"/>
      <c r="V6758"/>
      <c r="W6758"/>
      <c r="X6758"/>
    </row>
    <row r="6759" spans="21:24" ht="18" x14ac:dyDescent="0.6">
      <c r="U6759"/>
      <c r="V6759"/>
      <c r="W6759"/>
      <c r="X6759"/>
    </row>
    <row r="6760" spans="21:24" ht="18" x14ac:dyDescent="0.6">
      <c r="U6760"/>
      <c r="V6760"/>
      <c r="W6760"/>
      <c r="X6760"/>
    </row>
    <row r="6761" spans="21:24" ht="18" x14ac:dyDescent="0.6">
      <c r="U6761"/>
      <c r="V6761"/>
      <c r="W6761"/>
      <c r="X6761"/>
    </row>
    <row r="6762" spans="21:24" ht="18" x14ac:dyDescent="0.6">
      <c r="U6762"/>
      <c r="V6762"/>
      <c r="W6762"/>
      <c r="X6762"/>
    </row>
    <row r="6763" spans="21:24" ht="18" x14ac:dyDescent="0.6">
      <c r="U6763"/>
      <c r="V6763"/>
      <c r="W6763"/>
      <c r="X6763"/>
    </row>
    <row r="6764" spans="21:24" ht="18" x14ac:dyDescent="0.6">
      <c r="U6764"/>
      <c r="V6764"/>
      <c r="W6764"/>
      <c r="X6764"/>
    </row>
    <row r="6765" spans="21:24" ht="18" x14ac:dyDescent="0.6">
      <c r="U6765"/>
      <c r="V6765"/>
      <c r="W6765"/>
      <c r="X6765"/>
    </row>
    <row r="6766" spans="21:24" ht="18" x14ac:dyDescent="0.6">
      <c r="U6766"/>
      <c r="V6766"/>
      <c r="W6766"/>
      <c r="X6766"/>
    </row>
    <row r="6767" spans="21:24" ht="18" x14ac:dyDescent="0.6">
      <c r="U6767"/>
      <c r="V6767"/>
      <c r="W6767"/>
      <c r="X6767"/>
    </row>
    <row r="6768" spans="21:24" ht="18" x14ac:dyDescent="0.6">
      <c r="U6768"/>
      <c r="V6768"/>
      <c r="W6768"/>
      <c r="X6768"/>
    </row>
    <row r="6769" spans="21:24" ht="18" x14ac:dyDescent="0.6">
      <c r="U6769"/>
      <c r="V6769"/>
      <c r="W6769"/>
      <c r="X6769"/>
    </row>
    <row r="6770" spans="21:24" ht="18" x14ac:dyDescent="0.6">
      <c r="U6770"/>
      <c r="V6770"/>
      <c r="W6770"/>
      <c r="X6770"/>
    </row>
    <row r="6771" spans="21:24" ht="18" x14ac:dyDescent="0.6">
      <c r="U6771"/>
      <c r="V6771"/>
      <c r="W6771"/>
      <c r="X6771"/>
    </row>
    <row r="6772" spans="21:24" ht="18" x14ac:dyDescent="0.6">
      <c r="U6772"/>
      <c r="V6772"/>
      <c r="W6772"/>
      <c r="X6772"/>
    </row>
    <row r="6773" spans="21:24" ht="18" x14ac:dyDescent="0.6">
      <c r="U6773"/>
      <c r="V6773"/>
      <c r="W6773"/>
      <c r="X6773"/>
    </row>
    <row r="6774" spans="21:24" ht="18" x14ac:dyDescent="0.6">
      <c r="U6774"/>
      <c r="V6774"/>
      <c r="W6774"/>
      <c r="X6774"/>
    </row>
    <row r="6775" spans="21:24" ht="18" x14ac:dyDescent="0.6">
      <c r="U6775"/>
      <c r="V6775"/>
      <c r="W6775"/>
      <c r="X6775"/>
    </row>
    <row r="6776" spans="21:24" ht="18" x14ac:dyDescent="0.6">
      <c r="U6776"/>
      <c r="V6776"/>
      <c r="W6776"/>
      <c r="X6776"/>
    </row>
    <row r="6777" spans="21:24" ht="18" x14ac:dyDescent="0.6">
      <c r="U6777"/>
      <c r="V6777"/>
      <c r="W6777"/>
      <c r="X6777"/>
    </row>
    <row r="6778" spans="21:24" ht="18" x14ac:dyDescent="0.6">
      <c r="U6778"/>
      <c r="V6778"/>
      <c r="W6778"/>
      <c r="X6778"/>
    </row>
    <row r="6779" spans="21:24" ht="18" x14ac:dyDescent="0.6">
      <c r="U6779"/>
      <c r="V6779"/>
      <c r="W6779"/>
      <c r="X6779"/>
    </row>
    <row r="6780" spans="21:24" ht="18" x14ac:dyDescent="0.6">
      <c r="U6780"/>
      <c r="V6780"/>
      <c r="W6780"/>
      <c r="X6780"/>
    </row>
    <row r="6781" spans="21:24" ht="18" x14ac:dyDescent="0.6">
      <c r="U6781"/>
      <c r="V6781"/>
      <c r="W6781"/>
      <c r="X6781"/>
    </row>
    <row r="6782" spans="21:24" ht="18" x14ac:dyDescent="0.6">
      <c r="U6782"/>
      <c r="V6782"/>
      <c r="W6782"/>
      <c r="X6782"/>
    </row>
    <row r="6783" spans="21:24" ht="18" x14ac:dyDescent="0.6">
      <c r="U6783"/>
      <c r="V6783"/>
      <c r="W6783"/>
      <c r="X6783"/>
    </row>
    <row r="6784" spans="21:24" ht="18" x14ac:dyDescent="0.6">
      <c r="U6784"/>
      <c r="V6784"/>
      <c r="W6784"/>
      <c r="X6784"/>
    </row>
    <row r="6785" spans="21:24" ht="18" x14ac:dyDescent="0.6">
      <c r="U6785"/>
      <c r="V6785"/>
      <c r="W6785"/>
      <c r="X6785"/>
    </row>
    <row r="6786" spans="21:24" ht="18" x14ac:dyDescent="0.6">
      <c r="U6786"/>
      <c r="V6786"/>
      <c r="W6786"/>
      <c r="X6786"/>
    </row>
    <row r="6787" spans="21:24" ht="18" x14ac:dyDescent="0.6">
      <c r="U6787"/>
      <c r="V6787"/>
      <c r="W6787"/>
      <c r="X6787"/>
    </row>
    <row r="6788" spans="21:24" ht="18" x14ac:dyDescent="0.6">
      <c r="U6788"/>
      <c r="V6788"/>
      <c r="W6788"/>
      <c r="X6788"/>
    </row>
    <row r="6789" spans="21:24" ht="18" x14ac:dyDescent="0.6">
      <c r="U6789"/>
      <c r="V6789"/>
      <c r="W6789"/>
      <c r="X6789"/>
    </row>
    <row r="6790" spans="21:24" ht="18" x14ac:dyDescent="0.6">
      <c r="U6790"/>
      <c r="V6790"/>
      <c r="W6790"/>
      <c r="X6790"/>
    </row>
    <row r="6791" spans="21:24" ht="18" x14ac:dyDescent="0.6">
      <c r="U6791"/>
      <c r="V6791"/>
      <c r="W6791"/>
      <c r="X6791"/>
    </row>
    <row r="6792" spans="21:24" ht="18" x14ac:dyDescent="0.6">
      <c r="U6792"/>
      <c r="V6792"/>
      <c r="W6792"/>
      <c r="X6792"/>
    </row>
    <row r="6793" spans="21:24" ht="18" x14ac:dyDescent="0.6">
      <c r="U6793"/>
      <c r="V6793"/>
      <c r="W6793"/>
      <c r="X6793"/>
    </row>
    <row r="6794" spans="21:24" ht="18" x14ac:dyDescent="0.6">
      <c r="U6794"/>
      <c r="V6794"/>
      <c r="W6794"/>
      <c r="X6794"/>
    </row>
    <row r="6795" spans="21:24" ht="18" x14ac:dyDescent="0.6">
      <c r="U6795"/>
      <c r="V6795"/>
      <c r="W6795"/>
      <c r="X6795"/>
    </row>
    <row r="6796" spans="21:24" ht="18" x14ac:dyDescent="0.6">
      <c r="U6796"/>
      <c r="V6796"/>
      <c r="W6796"/>
      <c r="X6796"/>
    </row>
    <row r="6797" spans="21:24" ht="18" x14ac:dyDescent="0.6">
      <c r="U6797"/>
      <c r="V6797"/>
      <c r="W6797"/>
      <c r="X6797"/>
    </row>
    <row r="6798" spans="21:24" ht="18" x14ac:dyDescent="0.6">
      <c r="U6798"/>
      <c r="V6798"/>
      <c r="W6798"/>
      <c r="X6798"/>
    </row>
    <row r="6799" spans="21:24" ht="18" x14ac:dyDescent="0.6">
      <c r="U6799"/>
      <c r="V6799"/>
      <c r="W6799"/>
      <c r="X6799"/>
    </row>
    <row r="6800" spans="21:24" ht="18" x14ac:dyDescent="0.6">
      <c r="U6800"/>
      <c r="V6800"/>
      <c r="W6800"/>
      <c r="X6800"/>
    </row>
    <row r="6801" spans="21:24" ht="18" x14ac:dyDescent="0.6">
      <c r="U6801"/>
      <c r="V6801"/>
      <c r="W6801"/>
      <c r="X6801"/>
    </row>
    <row r="6802" spans="21:24" ht="18" x14ac:dyDescent="0.6">
      <c r="U6802"/>
      <c r="V6802"/>
      <c r="W6802"/>
      <c r="X6802"/>
    </row>
    <row r="6803" spans="21:24" ht="18" x14ac:dyDescent="0.6">
      <c r="U6803"/>
      <c r="V6803"/>
      <c r="W6803"/>
      <c r="X6803"/>
    </row>
    <row r="6804" spans="21:24" ht="18" x14ac:dyDescent="0.6">
      <c r="U6804"/>
      <c r="V6804"/>
      <c r="W6804"/>
      <c r="X6804"/>
    </row>
    <row r="6805" spans="21:24" ht="18" x14ac:dyDescent="0.6">
      <c r="U6805"/>
      <c r="V6805"/>
      <c r="W6805"/>
      <c r="X6805"/>
    </row>
    <row r="6806" spans="21:24" ht="18" x14ac:dyDescent="0.6">
      <c r="U6806"/>
      <c r="V6806"/>
      <c r="W6806"/>
      <c r="X6806"/>
    </row>
    <row r="6807" spans="21:24" ht="18" x14ac:dyDescent="0.6">
      <c r="U6807"/>
      <c r="V6807"/>
      <c r="W6807"/>
      <c r="X6807"/>
    </row>
    <row r="6808" spans="21:24" ht="18" x14ac:dyDescent="0.6">
      <c r="U6808"/>
      <c r="V6808"/>
      <c r="W6808"/>
      <c r="X6808"/>
    </row>
    <row r="6809" spans="21:24" ht="18" x14ac:dyDescent="0.6">
      <c r="U6809"/>
      <c r="V6809"/>
      <c r="W6809"/>
      <c r="X6809"/>
    </row>
    <row r="6810" spans="21:24" ht="18" x14ac:dyDescent="0.6">
      <c r="U6810"/>
      <c r="V6810"/>
      <c r="W6810"/>
      <c r="X6810"/>
    </row>
    <row r="6811" spans="21:24" ht="18" x14ac:dyDescent="0.6">
      <c r="U6811"/>
      <c r="V6811"/>
      <c r="W6811"/>
      <c r="X6811"/>
    </row>
    <row r="6812" spans="21:24" ht="18" x14ac:dyDescent="0.6">
      <c r="U6812"/>
      <c r="V6812"/>
      <c r="W6812"/>
      <c r="X6812"/>
    </row>
    <row r="6813" spans="21:24" ht="18" x14ac:dyDescent="0.6">
      <c r="U6813"/>
      <c r="V6813"/>
      <c r="W6813"/>
      <c r="X6813"/>
    </row>
    <row r="6814" spans="21:24" ht="18" x14ac:dyDescent="0.6">
      <c r="U6814"/>
      <c r="V6814"/>
      <c r="W6814"/>
      <c r="X6814"/>
    </row>
    <row r="6815" spans="21:24" ht="18" x14ac:dyDescent="0.6">
      <c r="U6815"/>
      <c r="V6815"/>
      <c r="W6815"/>
      <c r="X6815"/>
    </row>
    <row r="6816" spans="21:24" ht="18" x14ac:dyDescent="0.6">
      <c r="U6816"/>
      <c r="V6816"/>
      <c r="W6816"/>
      <c r="X6816"/>
    </row>
    <row r="6817" spans="21:24" ht="18" x14ac:dyDescent="0.6">
      <c r="U6817"/>
      <c r="V6817"/>
      <c r="W6817"/>
      <c r="X6817"/>
    </row>
    <row r="6818" spans="21:24" ht="18" x14ac:dyDescent="0.6">
      <c r="U6818"/>
      <c r="V6818"/>
      <c r="W6818"/>
      <c r="X6818"/>
    </row>
    <row r="6819" spans="21:24" ht="18" x14ac:dyDescent="0.6">
      <c r="U6819"/>
      <c r="V6819"/>
      <c r="W6819"/>
      <c r="X6819"/>
    </row>
    <row r="6820" spans="21:24" ht="18" x14ac:dyDescent="0.6">
      <c r="U6820"/>
      <c r="V6820"/>
      <c r="W6820"/>
      <c r="X6820"/>
    </row>
    <row r="6821" spans="21:24" ht="18" x14ac:dyDescent="0.6">
      <c r="U6821"/>
      <c r="V6821"/>
      <c r="W6821"/>
      <c r="X6821"/>
    </row>
    <row r="6822" spans="21:24" ht="18" x14ac:dyDescent="0.6">
      <c r="U6822"/>
      <c r="V6822"/>
      <c r="W6822"/>
      <c r="X6822"/>
    </row>
    <row r="6823" spans="21:24" ht="18" x14ac:dyDescent="0.6">
      <c r="U6823"/>
      <c r="V6823"/>
      <c r="W6823"/>
      <c r="X6823"/>
    </row>
    <row r="6824" spans="21:24" ht="18" x14ac:dyDescent="0.6">
      <c r="U6824"/>
      <c r="V6824"/>
      <c r="W6824"/>
      <c r="X6824"/>
    </row>
    <row r="6825" spans="21:24" ht="18" x14ac:dyDescent="0.6">
      <c r="U6825"/>
      <c r="V6825"/>
      <c r="W6825"/>
      <c r="X6825"/>
    </row>
    <row r="6826" spans="21:24" ht="18" x14ac:dyDescent="0.6">
      <c r="U6826"/>
      <c r="V6826"/>
      <c r="W6826"/>
      <c r="X6826"/>
    </row>
    <row r="6827" spans="21:24" ht="18" x14ac:dyDescent="0.6">
      <c r="U6827"/>
      <c r="V6827"/>
      <c r="W6827"/>
      <c r="X6827"/>
    </row>
    <row r="6828" spans="21:24" ht="18" x14ac:dyDescent="0.6">
      <c r="U6828"/>
      <c r="V6828"/>
      <c r="W6828"/>
      <c r="X6828"/>
    </row>
    <row r="6829" spans="21:24" ht="18" x14ac:dyDescent="0.6">
      <c r="U6829"/>
      <c r="V6829"/>
      <c r="W6829"/>
      <c r="X6829"/>
    </row>
    <row r="6830" spans="21:24" ht="18" x14ac:dyDescent="0.6">
      <c r="U6830"/>
      <c r="V6830"/>
      <c r="W6830"/>
      <c r="X6830"/>
    </row>
    <row r="6831" spans="21:24" ht="18" x14ac:dyDescent="0.6">
      <c r="U6831"/>
      <c r="V6831"/>
      <c r="W6831"/>
      <c r="X6831"/>
    </row>
    <row r="6832" spans="21:24" ht="18" x14ac:dyDescent="0.6">
      <c r="U6832"/>
      <c r="V6832"/>
      <c r="W6832"/>
      <c r="X6832"/>
    </row>
    <row r="6833" spans="21:24" ht="18" x14ac:dyDescent="0.6">
      <c r="U6833"/>
      <c r="V6833"/>
      <c r="W6833"/>
      <c r="X6833"/>
    </row>
    <row r="6834" spans="21:24" ht="18" x14ac:dyDescent="0.6">
      <c r="U6834"/>
      <c r="V6834"/>
      <c r="W6834"/>
      <c r="X6834"/>
    </row>
    <row r="6835" spans="21:24" ht="18" x14ac:dyDescent="0.6">
      <c r="U6835"/>
      <c r="V6835"/>
      <c r="W6835"/>
      <c r="X6835"/>
    </row>
    <row r="6836" spans="21:24" ht="18" x14ac:dyDescent="0.6">
      <c r="U6836"/>
      <c r="V6836"/>
      <c r="W6836"/>
      <c r="X6836"/>
    </row>
    <row r="6837" spans="21:24" ht="18" x14ac:dyDescent="0.6">
      <c r="U6837"/>
      <c r="V6837"/>
      <c r="W6837"/>
      <c r="X6837"/>
    </row>
    <row r="6838" spans="21:24" ht="18" x14ac:dyDescent="0.6">
      <c r="U6838"/>
      <c r="V6838"/>
      <c r="W6838"/>
      <c r="X6838"/>
    </row>
    <row r="6839" spans="21:24" ht="18" x14ac:dyDescent="0.6">
      <c r="U6839"/>
      <c r="V6839"/>
      <c r="W6839"/>
      <c r="X6839"/>
    </row>
    <row r="6840" spans="21:24" ht="18" x14ac:dyDescent="0.6">
      <c r="U6840"/>
      <c r="V6840"/>
      <c r="W6840"/>
      <c r="X6840"/>
    </row>
    <row r="6841" spans="21:24" ht="18" x14ac:dyDescent="0.6">
      <c r="U6841"/>
      <c r="V6841"/>
      <c r="W6841"/>
      <c r="X6841"/>
    </row>
    <row r="6842" spans="21:24" ht="18" x14ac:dyDescent="0.6">
      <c r="U6842"/>
      <c r="V6842"/>
      <c r="W6842"/>
      <c r="X6842"/>
    </row>
    <row r="6843" spans="21:24" ht="18" x14ac:dyDescent="0.6">
      <c r="U6843"/>
      <c r="V6843"/>
      <c r="W6843"/>
      <c r="X6843"/>
    </row>
    <row r="6844" spans="21:24" ht="18" x14ac:dyDescent="0.6">
      <c r="U6844"/>
      <c r="V6844"/>
      <c r="W6844"/>
      <c r="X6844"/>
    </row>
    <row r="6845" spans="21:24" ht="18" x14ac:dyDescent="0.6">
      <c r="U6845"/>
      <c r="V6845"/>
      <c r="W6845"/>
      <c r="X6845"/>
    </row>
    <row r="6846" spans="21:24" ht="18" x14ac:dyDescent="0.6">
      <c r="U6846"/>
      <c r="V6846"/>
      <c r="W6846"/>
      <c r="X6846"/>
    </row>
    <row r="6847" spans="21:24" ht="18" x14ac:dyDescent="0.6">
      <c r="U6847"/>
      <c r="V6847"/>
      <c r="W6847"/>
      <c r="X6847"/>
    </row>
    <row r="6848" spans="21:24" ht="18" x14ac:dyDescent="0.6">
      <c r="U6848"/>
      <c r="V6848"/>
      <c r="W6848"/>
      <c r="X6848"/>
    </row>
    <row r="6849" spans="21:24" ht="18" x14ac:dyDescent="0.6">
      <c r="U6849"/>
      <c r="V6849"/>
      <c r="W6849"/>
      <c r="X6849"/>
    </row>
    <row r="6850" spans="21:24" ht="18" x14ac:dyDescent="0.6">
      <c r="U6850"/>
      <c r="V6850"/>
      <c r="W6850"/>
      <c r="X6850"/>
    </row>
    <row r="6851" spans="21:24" ht="18" x14ac:dyDescent="0.6">
      <c r="U6851"/>
      <c r="V6851"/>
      <c r="W6851"/>
      <c r="X6851"/>
    </row>
    <row r="6852" spans="21:24" ht="18" x14ac:dyDescent="0.6">
      <c r="U6852"/>
      <c r="V6852"/>
      <c r="W6852"/>
      <c r="X6852"/>
    </row>
    <row r="6853" spans="21:24" ht="18" x14ac:dyDescent="0.6">
      <c r="U6853"/>
      <c r="V6853"/>
      <c r="W6853"/>
      <c r="X6853"/>
    </row>
    <row r="6854" spans="21:24" ht="18" x14ac:dyDescent="0.6">
      <c r="U6854"/>
      <c r="V6854"/>
      <c r="W6854"/>
      <c r="X6854"/>
    </row>
    <row r="6855" spans="21:24" ht="18" x14ac:dyDescent="0.6">
      <c r="U6855"/>
      <c r="V6855"/>
      <c r="W6855"/>
      <c r="X6855"/>
    </row>
    <row r="6856" spans="21:24" ht="18" x14ac:dyDescent="0.6">
      <c r="U6856"/>
      <c r="V6856"/>
      <c r="W6856"/>
      <c r="X6856"/>
    </row>
    <row r="6857" spans="21:24" ht="18" x14ac:dyDescent="0.6">
      <c r="U6857"/>
      <c r="V6857"/>
      <c r="W6857"/>
      <c r="X6857"/>
    </row>
    <row r="6858" spans="21:24" ht="18" x14ac:dyDescent="0.6">
      <c r="U6858"/>
      <c r="V6858"/>
      <c r="W6858"/>
      <c r="X6858"/>
    </row>
    <row r="6859" spans="21:24" ht="18" x14ac:dyDescent="0.6">
      <c r="U6859"/>
      <c r="V6859"/>
      <c r="W6859"/>
      <c r="X6859"/>
    </row>
    <row r="6860" spans="21:24" ht="18" x14ac:dyDescent="0.6">
      <c r="U6860"/>
      <c r="V6860"/>
      <c r="W6860"/>
      <c r="X6860"/>
    </row>
    <row r="6861" spans="21:24" ht="18" x14ac:dyDescent="0.6">
      <c r="U6861"/>
      <c r="V6861"/>
      <c r="W6861"/>
      <c r="X6861"/>
    </row>
    <row r="6862" spans="21:24" ht="18" x14ac:dyDescent="0.6">
      <c r="U6862"/>
      <c r="V6862"/>
      <c r="W6862"/>
      <c r="X6862"/>
    </row>
    <row r="6863" spans="21:24" ht="18" x14ac:dyDescent="0.6">
      <c r="U6863"/>
      <c r="V6863"/>
      <c r="W6863"/>
      <c r="X6863"/>
    </row>
    <row r="6864" spans="21:24" ht="18" x14ac:dyDescent="0.6">
      <c r="U6864"/>
      <c r="V6864"/>
      <c r="W6864"/>
      <c r="X6864"/>
    </row>
    <row r="6865" spans="21:24" ht="18" x14ac:dyDescent="0.6">
      <c r="U6865"/>
      <c r="V6865"/>
      <c r="W6865"/>
      <c r="X6865"/>
    </row>
    <row r="6866" spans="21:24" ht="18" x14ac:dyDescent="0.6">
      <c r="U6866"/>
      <c r="V6866"/>
      <c r="W6866"/>
      <c r="X6866"/>
    </row>
    <row r="6867" spans="21:24" ht="18" x14ac:dyDescent="0.6">
      <c r="U6867"/>
      <c r="V6867"/>
      <c r="W6867"/>
      <c r="X6867"/>
    </row>
    <row r="6868" spans="21:24" ht="18" x14ac:dyDescent="0.6">
      <c r="U6868"/>
      <c r="V6868"/>
      <c r="W6868"/>
      <c r="X6868"/>
    </row>
    <row r="6869" spans="21:24" ht="18" x14ac:dyDescent="0.6">
      <c r="U6869"/>
      <c r="V6869"/>
      <c r="W6869"/>
      <c r="X6869"/>
    </row>
    <row r="6870" spans="21:24" ht="18" x14ac:dyDescent="0.6">
      <c r="U6870"/>
      <c r="V6870"/>
      <c r="W6870"/>
      <c r="X6870"/>
    </row>
    <row r="6871" spans="21:24" ht="18" x14ac:dyDescent="0.6">
      <c r="U6871"/>
      <c r="V6871"/>
      <c r="W6871"/>
      <c r="X6871"/>
    </row>
    <row r="6872" spans="21:24" ht="18" x14ac:dyDescent="0.6">
      <c r="U6872"/>
      <c r="V6872"/>
      <c r="W6872"/>
      <c r="X6872"/>
    </row>
    <row r="6873" spans="21:24" ht="18" x14ac:dyDescent="0.6">
      <c r="U6873"/>
      <c r="V6873"/>
      <c r="W6873"/>
      <c r="X6873"/>
    </row>
    <row r="6874" spans="21:24" ht="18" x14ac:dyDescent="0.6">
      <c r="U6874"/>
      <c r="V6874"/>
      <c r="W6874"/>
      <c r="X6874"/>
    </row>
    <row r="6875" spans="21:24" ht="18" x14ac:dyDescent="0.6">
      <c r="U6875"/>
      <c r="V6875"/>
      <c r="W6875"/>
      <c r="X6875"/>
    </row>
    <row r="6876" spans="21:24" ht="18" x14ac:dyDescent="0.6">
      <c r="U6876"/>
      <c r="V6876"/>
      <c r="W6876"/>
      <c r="X6876"/>
    </row>
    <row r="6877" spans="21:24" ht="18" x14ac:dyDescent="0.6">
      <c r="U6877"/>
      <c r="V6877"/>
      <c r="W6877"/>
      <c r="X6877"/>
    </row>
    <row r="6878" spans="21:24" ht="18" x14ac:dyDescent="0.6">
      <c r="U6878"/>
      <c r="V6878"/>
      <c r="W6878"/>
      <c r="X6878"/>
    </row>
    <row r="6879" spans="21:24" ht="18" x14ac:dyDescent="0.6">
      <c r="U6879"/>
      <c r="V6879"/>
      <c r="W6879"/>
      <c r="X6879"/>
    </row>
    <row r="6880" spans="21:24" ht="18" x14ac:dyDescent="0.6">
      <c r="U6880"/>
      <c r="V6880"/>
      <c r="W6880"/>
      <c r="X6880"/>
    </row>
    <row r="6881" spans="21:24" ht="18" x14ac:dyDescent="0.6">
      <c r="U6881"/>
      <c r="V6881"/>
      <c r="W6881"/>
      <c r="X6881"/>
    </row>
    <row r="6882" spans="21:24" ht="18" x14ac:dyDescent="0.6">
      <c r="U6882"/>
      <c r="V6882"/>
      <c r="W6882"/>
      <c r="X6882"/>
    </row>
    <row r="6883" spans="21:24" ht="18" x14ac:dyDescent="0.6">
      <c r="U6883"/>
      <c r="V6883"/>
      <c r="W6883"/>
      <c r="X6883"/>
    </row>
    <row r="6884" spans="21:24" ht="18" x14ac:dyDescent="0.6">
      <c r="U6884"/>
      <c r="V6884"/>
      <c r="W6884"/>
      <c r="X6884"/>
    </row>
    <row r="6885" spans="21:24" ht="18" x14ac:dyDescent="0.6">
      <c r="U6885"/>
      <c r="V6885"/>
      <c r="W6885"/>
      <c r="X6885"/>
    </row>
    <row r="6886" spans="21:24" ht="18" x14ac:dyDescent="0.6">
      <c r="U6886"/>
      <c r="V6886"/>
      <c r="W6886"/>
      <c r="X6886"/>
    </row>
    <row r="6887" spans="21:24" ht="18" x14ac:dyDescent="0.6">
      <c r="U6887"/>
      <c r="V6887"/>
      <c r="W6887"/>
      <c r="X6887"/>
    </row>
    <row r="6888" spans="21:24" ht="18" x14ac:dyDescent="0.6">
      <c r="U6888"/>
      <c r="V6888"/>
      <c r="W6888"/>
      <c r="X6888"/>
    </row>
    <row r="6889" spans="21:24" ht="18" x14ac:dyDescent="0.6">
      <c r="U6889"/>
      <c r="V6889"/>
      <c r="W6889"/>
      <c r="X6889"/>
    </row>
    <row r="6890" spans="21:24" ht="18" x14ac:dyDescent="0.6">
      <c r="U6890"/>
      <c r="V6890"/>
      <c r="W6890"/>
      <c r="X6890"/>
    </row>
    <row r="6891" spans="21:24" ht="18" x14ac:dyDescent="0.6">
      <c r="U6891"/>
      <c r="V6891"/>
      <c r="W6891"/>
      <c r="X6891"/>
    </row>
    <row r="6892" spans="21:24" ht="18" x14ac:dyDescent="0.6">
      <c r="U6892"/>
      <c r="V6892"/>
      <c r="W6892"/>
      <c r="X6892"/>
    </row>
    <row r="6893" spans="21:24" ht="18" x14ac:dyDescent="0.6">
      <c r="U6893"/>
      <c r="V6893"/>
      <c r="W6893"/>
      <c r="X6893"/>
    </row>
    <row r="6894" spans="21:24" ht="18" x14ac:dyDescent="0.6">
      <c r="U6894"/>
      <c r="V6894"/>
      <c r="W6894"/>
      <c r="X6894"/>
    </row>
    <row r="6895" spans="21:24" ht="18" x14ac:dyDescent="0.6">
      <c r="U6895"/>
      <c r="V6895"/>
      <c r="W6895"/>
      <c r="X6895"/>
    </row>
    <row r="6896" spans="21:24" ht="18" x14ac:dyDescent="0.6">
      <c r="U6896"/>
      <c r="V6896"/>
      <c r="W6896"/>
      <c r="X6896"/>
    </row>
    <row r="6897" spans="21:24" ht="18" x14ac:dyDescent="0.6">
      <c r="U6897"/>
      <c r="V6897"/>
      <c r="W6897"/>
      <c r="X6897"/>
    </row>
    <row r="6898" spans="21:24" ht="18" x14ac:dyDescent="0.6">
      <c r="U6898"/>
      <c r="V6898"/>
      <c r="W6898"/>
      <c r="X6898"/>
    </row>
    <row r="6899" spans="21:24" ht="18" x14ac:dyDescent="0.6">
      <c r="U6899"/>
      <c r="V6899"/>
      <c r="W6899"/>
      <c r="X6899"/>
    </row>
    <row r="6900" spans="21:24" ht="18" x14ac:dyDescent="0.6">
      <c r="U6900"/>
      <c r="V6900"/>
      <c r="W6900"/>
      <c r="X6900"/>
    </row>
    <row r="6901" spans="21:24" ht="18" x14ac:dyDescent="0.6">
      <c r="U6901"/>
      <c r="V6901"/>
      <c r="W6901"/>
      <c r="X6901"/>
    </row>
    <row r="6902" spans="21:24" ht="18" x14ac:dyDescent="0.6">
      <c r="U6902"/>
      <c r="V6902"/>
      <c r="W6902"/>
      <c r="X6902"/>
    </row>
    <row r="6903" spans="21:24" ht="18" x14ac:dyDescent="0.6">
      <c r="U6903"/>
      <c r="V6903"/>
      <c r="W6903"/>
      <c r="X6903"/>
    </row>
    <row r="6904" spans="21:24" ht="18" x14ac:dyDescent="0.6">
      <c r="U6904"/>
      <c r="V6904"/>
      <c r="W6904"/>
      <c r="X6904"/>
    </row>
    <row r="6905" spans="21:24" ht="18" x14ac:dyDescent="0.6">
      <c r="U6905"/>
      <c r="V6905"/>
      <c r="W6905"/>
      <c r="X6905"/>
    </row>
    <row r="6906" spans="21:24" ht="18" x14ac:dyDescent="0.6">
      <c r="U6906"/>
      <c r="V6906"/>
      <c r="W6906"/>
      <c r="X6906"/>
    </row>
    <row r="6907" spans="21:24" ht="18" x14ac:dyDescent="0.6">
      <c r="U6907"/>
      <c r="V6907"/>
      <c r="W6907"/>
      <c r="X6907"/>
    </row>
    <row r="6908" spans="21:24" ht="18" x14ac:dyDescent="0.6">
      <c r="U6908"/>
      <c r="V6908"/>
      <c r="W6908"/>
      <c r="X6908"/>
    </row>
    <row r="6909" spans="21:24" ht="18" x14ac:dyDescent="0.6">
      <c r="U6909"/>
      <c r="V6909"/>
      <c r="W6909"/>
      <c r="X6909"/>
    </row>
    <row r="6910" spans="21:24" ht="18" x14ac:dyDescent="0.6">
      <c r="U6910"/>
      <c r="V6910"/>
      <c r="W6910"/>
      <c r="X6910"/>
    </row>
    <row r="6911" spans="21:24" ht="18" x14ac:dyDescent="0.6">
      <c r="U6911"/>
      <c r="V6911"/>
      <c r="W6911"/>
      <c r="X6911"/>
    </row>
    <row r="6912" spans="21:24" ht="18" x14ac:dyDescent="0.6">
      <c r="U6912"/>
      <c r="V6912"/>
      <c r="W6912"/>
      <c r="X6912"/>
    </row>
    <row r="6913" spans="21:24" ht="18" x14ac:dyDescent="0.6">
      <c r="U6913"/>
      <c r="V6913"/>
      <c r="W6913"/>
      <c r="X6913"/>
    </row>
    <row r="6914" spans="21:24" ht="18" x14ac:dyDescent="0.6">
      <c r="U6914"/>
      <c r="V6914"/>
      <c r="W6914"/>
      <c r="X6914"/>
    </row>
    <row r="6915" spans="21:24" ht="18" x14ac:dyDescent="0.6">
      <c r="U6915"/>
      <c r="V6915"/>
      <c r="W6915"/>
      <c r="X6915"/>
    </row>
    <row r="6916" spans="21:24" ht="18" x14ac:dyDescent="0.6">
      <c r="U6916"/>
      <c r="V6916"/>
      <c r="W6916"/>
      <c r="X6916"/>
    </row>
    <row r="6917" spans="21:24" ht="18" x14ac:dyDescent="0.6">
      <c r="U6917"/>
      <c r="V6917"/>
      <c r="W6917"/>
      <c r="X6917"/>
    </row>
    <row r="6918" spans="21:24" ht="18" x14ac:dyDescent="0.6">
      <c r="U6918"/>
      <c r="V6918"/>
      <c r="W6918"/>
      <c r="X6918"/>
    </row>
    <row r="6919" spans="21:24" ht="18" x14ac:dyDescent="0.6">
      <c r="U6919"/>
      <c r="V6919"/>
      <c r="W6919"/>
      <c r="X6919"/>
    </row>
    <row r="6920" spans="21:24" ht="18" x14ac:dyDescent="0.6">
      <c r="U6920"/>
      <c r="V6920"/>
      <c r="W6920"/>
      <c r="X6920"/>
    </row>
    <row r="6921" spans="21:24" ht="18" x14ac:dyDescent="0.6">
      <c r="U6921"/>
      <c r="V6921"/>
      <c r="W6921"/>
      <c r="X6921"/>
    </row>
    <row r="6922" spans="21:24" ht="18" x14ac:dyDescent="0.6">
      <c r="U6922"/>
      <c r="V6922"/>
      <c r="W6922"/>
      <c r="X6922"/>
    </row>
    <row r="6923" spans="21:24" ht="18" x14ac:dyDescent="0.6">
      <c r="U6923"/>
      <c r="V6923"/>
      <c r="W6923"/>
      <c r="X6923"/>
    </row>
    <row r="6924" spans="21:24" ht="18" x14ac:dyDescent="0.6">
      <c r="U6924"/>
      <c r="V6924"/>
      <c r="W6924"/>
      <c r="X6924"/>
    </row>
    <row r="6925" spans="21:24" ht="18" x14ac:dyDescent="0.6">
      <c r="U6925"/>
      <c r="V6925"/>
      <c r="W6925"/>
      <c r="X6925"/>
    </row>
    <row r="6926" spans="21:24" ht="18" x14ac:dyDescent="0.6">
      <c r="U6926"/>
      <c r="V6926"/>
      <c r="W6926"/>
      <c r="X6926"/>
    </row>
    <row r="6927" spans="21:24" ht="18" x14ac:dyDescent="0.6">
      <c r="U6927"/>
      <c r="V6927"/>
      <c r="W6927"/>
      <c r="X6927"/>
    </row>
    <row r="6928" spans="21:24" ht="18" x14ac:dyDescent="0.6">
      <c r="U6928"/>
      <c r="V6928"/>
      <c r="W6928"/>
      <c r="X6928"/>
    </row>
    <row r="6929" spans="21:24" ht="18" x14ac:dyDescent="0.6">
      <c r="U6929"/>
      <c r="V6929"/>
      <c r="W6929"/>
      <c r="X6929"/>
    </row>
    <row r="6930" spans="21:24" ht="18" x14ac:dyDescent="0.6">
      <c r="U6930"/>
      <c r="V6930"/>
      <c r="W6930"/>
      <c r="X6930"/>
    </row>
    <row r="6931" spans="21:24" ht="18" x14ac:dyDescent="0.6">
      <c r="U6931"/>
      <c r="V6931"/>
      <c r="W6931"/>
      <c r="X6931"/>
    </row>
    <row r="6932" spans="21:24" ht="18" x14ac:dyDescent="0.6">
      <c r="U6932"/>
      <c r="V6932"/>
      <c r="W6932"/>
      <c r="X6932"/>
    </row>
    <row r="6933" spans="21:24" ht="18" x14ac:dyDescent="0.6">
      <c r="U6933"/>
      <c r="V6933"/>
      <c r="W6933"/>
      <c r="X6933"/>
    </row>
    <row r="6934" spans="21:24" ht="18" x14ac:dyDescent="0.6">
      <c r="U6934"/>
      <c r="V6934"/>
      <c r="W6934"/>
      <c r="X6934"/>
    </row>
    <row r="6935" spans="21:24" ht="18" x14ac:dyDescent="0.6">
      <c r="U6935"/>
      <c r="V6935"/>
      <c r="W6935"/>
      <c r="X6935"/>
    </row>
    <row r="6936" spans="21:24" ht="18" x14ac:dyDescent="0.6">
      <c r="U6936"/>
      <c r="V6936"/>
      <c r="W6936"/>
      <c r="X6936"/>
    </row>
    <row r="6937" spans="21:24" ht="18" x14ac:dyDescent="0.6">
      <c r="U6937"/>
      <c r="V6937"/>
      <c r="W6937"/>
      <c r="X6937"/>
    </row>
    <row r="6938" spans="21:24" ht="18" x14ac:dyDescent="0.6">
      <c r="U6938"/>
      <c r="V6938"/>
      <c r="W6938"/>
      <c r="X6938"/>
    </row>
    <row r="6939" spans="21:24" ht="18" x14ac:dyDescent="0.6">
      <c r="U6939"/>
      <c r="V6939"/>
      <c r="W6939"/>
      <c r="X6939"/>
    </row>
    <row r="6940" spans="21:24" ht="18" x14ac:dyDescent="0.6">
      <c r="U6940"/>
      <c r="V6940"/>
      <c r="W6940"/>
      <c r="X6940"/>
    </row>
    <row r="6941" spans="21:24" ht="18" x14ac:dyDescent="0.6">
      <c r="U6941"/>
      <c r="V6941"/>
      <c r="W6941"/>
      <c r="X6941"/>
    </row>
    <row r="6942" spans="21:24" ht="18" x14ac:dyDescent="0.6">
      <c r="U6942"/>
      <c r="V6942"/>
      <c r="W6942"/>
      <c r="X6942"/>
    </row>
    <row r="6943" spans="21:24" ht="18" x14ac:dyDescent="0.6">
      <c r="U6943"/>
      <c r="V6943"/>
      <c r="W6943"/>
      <c r="X6943"/>
    </row>
    <row r="6944" spans="21:24" ht="18" x14ac:dyDescent="0.6">
      <c r="U6944"/>
      <c r="V6944"/>
      <c r="W6944"/>
      <c r="X6944"/>
    </row>
    <row r="6945" spans="21:24" ht="18" x14ac:dyDescent="0.6">
      <c r="U6945"/>
      <c r="V6945"/>
      <c r="W6945"/>
      <c r="X6945"/>
    </row>
    <row r="6946" spans="21:24" ht="18" x14ac:dyDescent="0.6">
      <c r="U6946"/>
      <c r="V6946"/>
      <c r="W6946"/>
      <c r="X6946"/>
    </row>
    <row r="6947" spans="21:24" ht="18" x14ac:dyDescent="0.6">
      <c r="U6947"/>
      <c r="V6947"/>
      <c r="W6947"/>
      <c r="X6947"/>
    </row>
    <row r="6948" spans="21:24" ht="18" x14ac:dyDescent="0.6">
      <c r="U6948"/>
      <c r="V6948"/>
      <c r="W6948"/>
      <c r="X6948"/>
    </row>
    <row r="6949" spans="21:24" ht="18" x14ac:dyDescent="0.6">
      <c r="U6949"/>
      <c r="V6949"/>
      <c r="W6949"/>
      <c r="X6949"/>
    </row>
    <row r="6950" spans="21:24" ht="18" x14ac:dyDescent="0.6">
      <c r="U6950"/>
      <c r="V6950"/>
      <c r="W6950"/>
      <c r="X6950"/>
    </row>
    <row r="6951" spans="21:24" ht="18" x14ac:dyDescent="0.6">
      <c r="U6951"/>
      <c r="V6951"/>
      <c r="W6951"/>
      <c r="X6951"/>
    </row>
    <row r="6952" spans="21:24" ht="18" x14ac:dyDescent="0.6">
      <c r="U6952"/>
      <c r="V6952"/>
      <c r="W6952"/>
      <c r="X6952"/>
    </row>
    <row r="6953" spans="21:24" ht="18" x14ac:dyDescent="0.6">
      <c r="U6953"/>
      <c r="V6953"/>
      <c r="W6953"/>
      <c r="X6953"/>
    </row>
    <row r="6954" spans="21:24" ht="18" x14ac:dyDescent="0.6">
      <c r="U6954"/>
      <c r="V6954"/>
      <c r="W6954"/>
      <c r="X6954"/>
    </row>
    <row r="6955" spans="21:24" ht="18" x14ac:dyDescent="0.6">
      <c r="U6955"/>
      <c r="V6955"/>
      <c r="W6955"/>
      <c r="X6955"/>
    </row>
    <row r="6956" spans="21:24" ht="18" x14ac:dyDescent="0.6">
      <c r="U6956"/>
      <c r="V6956"/>
      <c r="W6956"/>
      <c r="X6956"/>
    </row>
    <row r="6957" spans="21:24" ht="18" x14ac:dyDescent="0.6">
      <c r="U6957"/>
      <c r="V6957"/>
      <c r="W6957"/>
      <c r="X6957"/>
    </row>
    <row r="6958" spans="21:24" ht="18" x14ac:dyDescent="0.6">
      <c r="U6958"/>
      <c r="V6958"/>
      <c r="W6958"/>
      <c r="X6958"/>
    </row>
    <row r="6959" spans="21:24" ht="18" x14ac:dyDescent="0.6">
      <c r="U6959"/>
      <c r="V6959"/>
      <c r="W6959"/>
      <c r="X6959"/>
    </row>
    <row r="6960" spans="21:24" ht="18" x14ac:dyDescent="0.6">
      <c r="U6960"/>
      <c r="V6960"/>
      <c r="W6960"/>
      <c r="X6960"/>
    </row>
    <row r="6961" spans="21:24" ht="18" x14ac:dyDescent="0.6">
      <c r="U6961"/>
      <c r="V6961"/>
      <c r="W6961"/>
      <c r="X6961"/>
    </row>
    <row r="6962" spans="21:24" ht="18" x14ac:dyDescent="0.6">
      <c r="U6962"/>
      <c r="V6962"/>
      <c r="W6962"/>
      <c r="X6962"/>
    </row>
    <row r="6963" spans="21:24" ht="18" x14ac:dyDescent="0.6">
      <c r="U6963"/>
      <c r="V6963"/>
      <c r="W6963"/>
      <c r="X6963"/>
    </row>
    <row r="6964" spans="21:24" ht="18" x14ac:dyDescent="0.6">
      <c r="U6964"/>
      <c r="V6964"/>
      <c r="W6964"/>
      <c r="X6964"/>
    </row>
    <row r="6965" spans="21:24" ht="18" x14ac:dyDescent="0.6">
      <c r="U6965"/>
      <c r="V6965"/>
      <c r="W6965"/>
      <c r="X6965"/>
    </row>
    <row r="6966" spans="21:24" ht="18" x14ac:dyDescent="0.6">
      <c r="U6966"/>
      <c r="V6966"/>
      <c r="W6966"/>
      <c r="X6966"/>
    </row>
    <row r="6967" spans="21:24" ht="18" x14ac:dyDescent="0.6">
      <c r="U6967"/>
      <c r="V6967"/>
      <c r="W6967"/>
      <c r="X6967"/>
    </row>
    <row r="6968" spans="21:24" ht="18" x14ac:dyDescent="0.6">
      <c r="U6968"/>
      <c r="V6968"/>
      <c r="W6968"/>
      <c r="X6968"/>
    </row>
    <row r="6969" spans="21:24" ht="18" x14ac:dyDescent="0.6">
      <c r="U6969"/>
      <c r="V6969"/>
      <c r="W6969"/>
      <c r="X6969"/>
    </row>
    <row r="6970" spans="21:24" ht="18" x14ac:dyDescent="0.6">
      <c r="U6970"/>
      <c r="V6970"/>
      <c r="W6970"/>
      <c r="X6970"/>
    </row>
    <row r="6971" spans="21:24" ht="18" x14ac:dyDescent="0.6">
      <c r="U6971"/>
      <c r="V6971"/>
      <c r="W6971"/>
      <c r="X6971"/>
    </row>
    <row r="6972" spans="21:24" ht="18" x14ac:dyDescent="0.6">
      <c r="U6972"/>
      <c r="V6972"/>
      <c r="W6972"/>
      <c r="X6972"/>
    </row>
    <row r="6973" spans="21:24" ht="18" x14ac:dyDescent="0.6">
      <c r="U6973"/>
      <c r="V6973"/>
      <c r="W6973"/>
      <c r="X6973"/>
    </row>
    <row r="6974" spans="21:24" ht="18" x14ac:dyDescent="0.6">
      <c r="U6974"/>
      <c r="V6974"/>
      <c r="W6974"/>
      <c r="X6974"/>
    </row>
    <row r="6975" spans="21:24" ht="18" x14ac:dyDescent="0.6">
      <c r="U6975"/>
      <c r="V6975"/>
      <c r="W6975"/>
      <c r="X6975"/>
    </row>
    <row r="6976" spans="21:24" ht="18" x14ac:dyDescent="0.6">
      <c r="U6976"/>
      <c r="V6976"/>
      <c r="W6976"/>
      <c r="X6976"/>
    </row>
    <row r="6977" spans="21:24" ht="18" x14ac:dyDescent="0.6">
      <c r="U6977"/>
      <c r="V6977"/>
      <c r="W6977"/>
      <c r="X6977"/>
    </row>
    <row r="6978" spans="21:24" ht="18" x14ac:dyDescent="0.6">
      <c r="U6978"/>
      <c r="V6978"/>
      <c r="W6978"/>
      <c r="X6978"/>
    </row>
    <row r="6979" spans="21:24" ht="18" x14ac:dyDescent="0.6">
      <c r="U6979"/>
      <c r="V6979"/>
      <c r="W6979"/>
      <c r="X6979"/>
    </row>
    <row r="6980" spans="21:24" ht="18" x14ac:dyDescent="0.6">
      <c r="U6980"/>
      <c r="V6980"/>
      <c r="W6980"/>
      <c r="X6980"/>
    </row>
    <row r="6981" spans="21:24" ht="18" x14ac:dyDescent="0.6">
      <c r="U6981"/>
      <c r="V6981"/>
      <c r="W6981"/>
      <c r="X6981"/>
    </row>
    <row r="6982" spans="21:24" ht="18" x14ac:dyDescent="0.6">
      <c r="U6982"/>
      <c r="V6982"/>
      <c r="W6982"/>
      <c r="X6982"/>
    </row>
    <row r="6983" spans="21:24" ht="18" x14ac:dyDescent="0.6">
      <c r="U6983"/>
      <c r="V6983"/>
      <c r="W6983"/>
      <c r="X6983"/>
    </row>
    <row r="6984" spans="21:24" ht="18" x14ac:dyDescent="0.6">
      <c r="U6984"/>
      <c r="V6984"/>
      <c r="W6984"/>
      <c r="X6984"/>
    </row>
    <row r="6985" spans="21:24" ht="18" x14ac:dyDescent="0.6">
      <c r="U6985"/>
      <c r="V6985"/>
      <c r="W6985"/>
      <c r="X6985"/>
    </row>
    <row r="6986" spans="21:24" ht="18" x14ac:dyDescent="0.6">
      <c r="U6986"/>
      <c r="V6986"/>
      <c r="W6986"/>
      <c r="X6986"/>
    </row>
    <row r="6987" spans="21:24" ht="18" x14ac:dyDescent="0.6">
      <c r="U6987"/>
      <c r="V6987"/>
      <c r="W6987"/>
      <c r="X6987"/>
    </row>
    <row r="6988" spans="21:24" ht="18" x14ac:dyDescent="0.6">
      <c r="U6988"/>
      <c r="V6988"/>
      <c r="W6988"/>
      <c r="X6988"/>
    </row>
    <row r="6989" spans="21:24" ht="18" x14ac:dyDescent="0.6">
      <c r="U6989"/>
      <c r="V6989"/>
      <c r="W6989"/>
      <c r="X6989"/>
    </row>
    <row r="6990" spans="21:24" ht="18" x14ac:dyDescent="0.6">
      <c r="U6990"/>
      <c r="V6990"/>
      <c r="W6990"/>
      <c r="X6990"/>
    </row>
    <row r="6991" spans="21:24" ht="18" x14ac:dyDescent="0.6">
      <c r="U6991"/>
      <c r="V6991"/>
      <c r="W6991"/>
      <c r="X6991"/>
    </row>
    <row r="6992" spans="21:24" ht="18" x14ac:dyDescent="0.6">
      <c r="U6992"/>
      <c r="V6992"/>
      <c r="W6992"/>
      <c r="X6992"/>
    </row>
    <row r="6993" spans="21:24" ht="18" x14ac:dyDescent="0.6">
      <c r="U6993"/>
      <c r="V6993"/>
      <c r="W6993"/>
      <c r="X6993"/>
    </row>
    <row r="6994" spans="21:24" ht="18" x14ac:dyDescent="0.6">
      <c r="U6994"/>
      <c r="V6994"/>
      <c r="W6994"/>
      <c r="X6994"/>
    </row>
    <row r="6995" spans="21:24" ht="18" x14ac:dyDescent="0.6">
      <c r="U6995"/>
      <c r="V6995"/>
      <c r="W6995"/>
      <c r="X6995"/>
    </row>
    <row r="6996" spans="21:24" ht="18" x14ac:dyDescent="0.6">
      <c r="U6996"/>
      <c r="V6996"/>
      <c r="W6996"/>
      <c r="X6996"/>
    </row>
    <row r="6997" spans="21:24" ht="18" x14ac:dyDescent="0.6">
      <c r="U6997"/>
      <c r="V6997"/>
      <c r="W6997"/>
      <c r="X6997"/>
    </row>
    <row r="6998" spans="21:24" ht="18" x14ac:dyDescent="0.6">
      <c r="U6998"/>
      <c r="V6998"/>
      <c r="W6998"/>
      <c r="X6998"/>
    </row>
    <row r="6999" spans="21:24" ht="18" x14ac:dyDescent="0.6">
      <c r="U6999"/>
      <c r="V6999"/>
      <c r="W6999"/>
      <c r="X6999"/>
    </row>
    <row r="7000" spans="21:24" ht="18" x14ac:dyDescent="0.6">
      <c r="U7000"/>
      <c r="V7000"/>
      <c r="W7000"/>
      <c r="X7000"/>
    </row>
    <row r="7001" spans="21:24" ht="18" x14ac:dyDescent="0.6">
      <c r="U7001"/>
      <c r="V7001"/>
      <c r="W7001"/>
      <c r="X7001"/>
    </row>
    <row r="7002" spans="21:24" ht="18" x14ac:dyDescent="0.6">
      <c r="U7002"/>
      <c r="V7002"/>
      <c r="W7002"/>
      <c r="X7002"/>
    </row>
    <row r="7003" spans="21:24" ht="18" x14ac:dyDescent="0.6">
      <c r="U7003"/>
      <c r="V7003"/>
      <c r="W7003"/>
      <c r="X7003"/>
    </row>
    <row r="7004" spans="21:24" ht="18" x14ac:dyDescent="0.6">
      <c r="U7004"/>
      <c r="V7004"/>
      <c r="W7004"/>
      <c r="X7004"/>
    </row>
    <row r="7005" spans="21:24" ht="18" x14ac:dyDescent="0.6">
      <c r="U7005"/>
      <c r="V7005"/>
      <c r="W7005"/>
      <c r="X7005"/>
    </row>
    <row r="7006" spans="21:24" ht="18" x14ac:dyDescent="0.6">
      <c r="U7006"/>
      <c r="V7006"/>
      <c r="W7006"/>
      <c r="X7006"/>
    </row>
    <row r="7007" spans="21:24" ht="18" x14ac:dyDescent="0.6">
      <c r="U7007"/>
      <c r="V7007"/>
      <c r="W7007"/>
      <c r="X7007"/>
    </row>
    <row r="7008" spans="21:24" ht="18" x14ac:dyDescent="0.6">
      <c r="U7008"/>
      <c r="V7008"/>
      <c r="W7008"/>
      <c r="X7008"/>
    </row>
    <row r="7009" spans="21:24" ht="18" x14ac:dyDescent="0.6">
      <c r="U7009"/>
      <c r="V7009"/>
      <c r="W7009"/>
      <c r="X7009"/>
    </row>
    <row r="7010" spans="21:24" ht="18" x14ac:dyDescent="0.6">
      <c r="U7010"/>
      <c r="V7010"/>
      <c r="W7010"/>
      <c r="X7010"/>
    </row>
    <row r="7011" spans="21:24" ht="18" x14ac:dyDescent="0.6">
      <c r="U7011"/>
      <c r="V7011"/>
      <c r="W7011"/>
      <c r="X7011"/>
    </row>
    <row r="7012" spans="21:24" ht="18" x14ac:dyDescent="0.6">
      <c r="U7012"/>
      <c r="V7012"/>
      <c r="W7012"/>
      <c r="X7012"/>
    </row>
    <row r="7013" spans="21:24" ht="18" x14ac:dyDescent="0.6">
      <c r="U7013"/>
      <c r="V7013"/>
      <c r="W7013"/>
      <c r="X7013"/>
    </row>
    <row r="7014" spans="21:24" ht="18" x14ac:dyDescent="0.6">
      <c r="U7014"/>
      <c r="V7014"/>
      <c r="W7014"/>
      <c r="X7014"/>
    </row>
    <row r="7015" spans="21:24" ht="18" x14ac:dyDescent="0.6">
      <c r="U7015"/>
      <c r="V7015"/>
      <c r="W7015"/>
      <c r="X7015"/>
    </row>
    <row r="7016" spans="21:24" ht="18" x14ac:dyDescent="0.6">
      <c r="U7016"/>
      <c r="V7016"/>
      <c r="W7016"/>
      <c r="X7016"/>
    </row>
    <row r="7017" spans="21:24" ht="18" x14ac:dyDescent="0.6">
      <c r="U7017"/>
      <c r="V7017"/>
      <c r="W7017"/>
      <c r="X7017"/>
    </row>
    <row r="7018" spans="21:24" ht="18" x14ac:dyDescent="0.6">
      <c r="U7018"/>
      <c r="V7018"/>
      <c r="W7018"/>
      <c r="X7018"/>
    </row>
    <row r="7019" spans="21:24" ht="18" x14ac:dyDescent="0.6">
      <c r="U7019"/>
      <c r="V7019"/>
      <c r="W7019"/>
      <c r="X7019"/>
    </row>
    <row r="7020" spans="21:24" ht="18" x14ac:dyDescent="0.6">
      <c r="U7020"/>
      <c r="V7020"/>
      <c r="W7020"/>
      <c r="X7020"/>
    </row>
    <row r="7021" spans="21:24" ht="18" x14ac:dyDescent="0.6">
      <c r="U7021"/>
      <c r="V7021"/>
      <c r="W7021"/>
      <c r="X7021"/>
    </row>
    <row r="7022" spans="21:24" ht="18" x14ac:dyDescent="0.6">
      <c r="U7022"/>
      <c r="V7022"/>
      <c r="W7022"/>
      <c r="X7022"/>
    </row>
    <row r="7023" spans="21:24" ht="18" x14ac:dyDescent="0.6">
      <c r="U7023"/>
      <c r="V7023"/>
      <c r="W7023"/>
      <c r="X7023"/>
    </row>
    <row r="7024" spans="21:24" ht="18" x14ac:dyDescent="0.6">
      <c r="U7024"/>
      <c r="V7024"/>
      <c r="W7024"/>
      <c r="X7024"/>
    </row>
    <row r="7025" spans="21:24" ht="18" x14ac:dyDescent="0.6">
      <c r="U7025"/>
      <c r="V7025"/>
      <c r="W7025"/>
      <c r="X7025"/>
    </row>
    <row r="7026" spans="21:24" ht="18" x14ac:dyDescent="0.6">
      <c r="U7026"/>
      <c r="V7026"/>
      <c r="W7026"/>
      <c r="X7026"/>
    </row>
    <row r="7027" spans="21:24" ht="18" x14ac:dyDescent="0.6">
      <c r="U7027"/>
      <c r="V7027"/>
      <c r="W7027"/>
      <c r="X7027"/>
    </row>
    <row r="7028" spans="21:24" ht="18" x14ac:dyDescent="0.6">
      <c r="U7028"/>
      <c r="V7028"/>
      <c r="W7028"/>
      <c r="X7028"/>
    </row>
    <row r="7029" spans="21:24" ht="18" x14ac:dyDescent="0.6">
      <c r="U7029"/>
      <c r="V7029"/>
      <c r="W7029"/>
      <c r="X7029"/>
    </row>
    <row r="7030" spans="21:24" ht="18" x14ac:dyDescent="0.6">
      <c r="U7030"/>
      <c r="V7030"/>
      <c r="W7030"/>
      <c r="X7030"/>
    </row>
    <row r="7031" spans="21:24" ht="18" x14ac:dyDescent="0.6">
      <c r="U7031"/>
      <c r="V7031"/>
      <c r="W7031"/>
      <c r="X7031"/>
    </row>
    <row r="7032" spans="21:24" ht="18" x14ac:dyDescent="0.6">
      <c r="U7032"/>
      <c r="V7032"/>
      <c r="W7032"/>
      <c r="X7032"/>
    </row>
    <row r="7033" spans="21:24" ht="18" x14ac:dyDescent="0.6">
      <c r="U7033"/>
      <c r="V7033"/>
      <c r="W7033"/>
      <c r="X7033"/>
    </row>
    <row r="7034" spans="21:24" ht="18" x14ac:dyDescent="0.6">
      <c r="U7034"/>
      <c r="V7034"/>
      <c r="W7034"/>
      <c r="X7034"/>
    </row>
    <row r="7035" spans="21:24" ht="18" x14ac:dyDescent="0.6">
      <c r="U7035"/>
      <c r="V7035"/>
      <c r="W7035"/>
      <c r="X7035"/>
    </row>
    <row r="7036" spans="21:24" ht="18" x14ac:dyDescent="0.6">
      <c r="U7036"/>
      <c r="V7036"/>
      <c r="W7036"/>
      <c r="X7036"/>
    </row>
    <row r="7037" spans="21:24" ht="18" x14ac:dyDescent="0.6">
      <c r="U7037"/>
      <c r="V7037"/>
      <c r="W7037"/>
      <c r="X7037"/>
    </row>
    <row r="7038" spans="21:24" ht="18" x14ac:dyDescent="0.6">
      <c r="U7038"/>
      <c r="V7038"/>
      <c r="W7038"/>
      <c r="X7038"/>
    </row>
    <row r="7039" spans="21:24" ht="18" x14ac:dyDescent="0.6">
      <c r="U7039"/>
      <c r="V7039"/>
      <c r="W7039"/>
      <c r="X7039"/>
    </row>
    <row r="7040" spans="21:24" ht="18" x14ac:dyDescent="0.6">
      <c r="U7040"/>
      <c r="V7040"/>
      <c r="W7040"/>
      <c r="X7040"/>
    </row>
    <row r="7041" spans="21:24" ht="18" x14ac:dyDescent="0.6">
      <c r="U7041"/>
      <c r="V7041"/>
      <c r="W7041"/>
      <c r="X7041"/>
    </row>
    <row r="7042" spans="21:24" ht="18" x14ac:dyDescent="0.6">
      <c r="U7042"/>
      <c r="V7042"/>
      <c r="W7042"/>
      <c r="X7042"/>
    </row>
    <row r="7043" spans="21:24" ht="18" x14ac:dyDescent="0.6">
      <c r="U7043"/>
      <c r="V7043"/>
      <c r="W7043"/>
      <c r="X7043"/>
    </row>
    <row r="7044" spans="21:24" ht="18" x14ac:dyDescent="0.6">
      <c r="U7044"/>
      <c r="V7044"/>
      <c r="W7044"/>
      <c r="X7044"/>
    </row>
    <row r="7045" spans="21:24" ht="18" x14ac:dyDescent="0.6">
      <c r="U7045"/>
      <c r="V7045"/>
      <c r="W7045"/>
      <c r="X7045"/>
    </row>
    <row r="7046" spans="21:24" ht="18" x14ac:dyDescent="0.6">
      <c r="U7046"/>
      <c r="V7046"/>
      <c r="W7046"/>
      <c r="X7046"/>
    </row>
    <row r="7047" spans="21:24" ht="18" x14ac:dyDescent="0.6">
      <c r="U7047"/>
      <c r="V7047"/>
      <c r="W7047"/>
      <c r="X7047"/>
    </row>
    <row r="7048" spans="21:24" ht="18" x14ac:dyDescent="0.6">
      <c r="U7048"/>
      <c r="V7048"/>
      <c r="W7048"/>
      <c r="X7048"/>
    </row>
    <row r="7049" spans="21:24" ht="18" x14ac:dyDescent="0.6">
      <c r="U7049"/>
      <c r="V7049"/>
      <c r="W7049"/>
      <c r="X7049"/>
    </row>
    <row r="7050" spans="21:24" ht="18" x14ac:dyDescent="0.6">
      <c r="U7050"/>
      <c r="V7050"/>
      <c r="W7050"/>
      <c r="X7050"/>
    </row>
    <row r="7051" spans="21:24" ht="18" x14ac:dyDescent="0.6">
      <c r="U7051"/>
      <c r="V7051"/>
      <c r="W7051"/>
      <c r="X7051"/>
    </row>
    <row r="7052" spans="21:24" ht="18" x14ac:dyDescent="0.6">
      <c r="U7052"/>
      <c r="V7052"/>
      <c r="W7052"/>
      <c r="X7052"/>
    </row>
    <row r="7053" spans="21:24" ht="18" x14ac:dyDescent="0.6">
      <c r="U7053"/>
      <c r="V7053"/>
      <c r="W7053"/>
      <c r="X7053"/>
    </row>
    <row r="7054" spans="21:24" ht="18" x14ac:dyDescent="0.6">
      <c r="U7054"/>
      <c r="V7054"/>
      <c r="W7054"/>
      <c r="X7054"/>
    </row>
    <row r="7055" spans="21:24" ht="18" x14ac:dyDescent="0.6">
      <c r="U7055"/>
      <c r="V7055"/>
      <c r="W7055"/>
      <c r="X7055"/>
    </row>
    <row r="7056" spans="21:24" ht="18" x14ac:dyDescent="0.6">
      <c r="U7056"/>
      <c r="V7056"/>
      <c r="W7056"/>
      <c r="X7056"/>
    </row>
    <row r="7057" spans="21:24" ht="18" x14ac:dyDescent="0.6">
      <c r="U7057"/>
      <c r="V7057"/>
      <c r="W7057"/>
      <c r="X7057"/>
    </row>
    <row r="7058" spans="21:24" ht="18" x14ac:dyDescent="0.6">
      <c r="U7058"/>
      <c r="V7058"/>
      <c r="W7058"/>
      <c r="X7058"/>
    </row>
    <row r="7059" spans="21:24" ht="18" x14ac:dyDescent="0.6">
      <c r="U7059"/>
      <c r="V7059"/>
      <c r="W7059"/>
      <c r="X7059"/>
    </row>
    <row r="7060" spans="21:24" ht="18" x14ac:dyDescent="0.6">
      <c r="U7060"/>
      <c r="V7060"/>
      <c r="W7060"/>
      <c r="X7060"/>
    </row>
    <row r="7061" spans="21:24" ht="18" x14ac:dyDescent="0.6">
      <c r="U7061"/>
      <c r="V7061"/>
      <c r="W7061"/>
      <c r="X7061"/>
    </row>
    <row r="7062" spans="21:24" ht="18" x14ac:dyDescent="0.6">
      <c r="U7062"/>
      <c r="V7062"/>
      <c r="W7062"/>
      <c r="X7062"/>
    </row>
    <row r="7063" spans="21:24" ht="18" x14ac:dyDescent="0.6">
      <c r="U7063"/>
      <c r="V7063"/>
      <c r="W7063"/>
      <c r="X7063"/>
    </row>
    <row r="7064" spans="21:24" ht="18" x14ac:dyDescent="0.6">
      <c r="U7064"/>
      <c r="V7064"/>
      <c r="W7064"/>
      <c r="X7064"/>
    </row>
    <row r="7065" spans="21:24" ht="18" x14ac:dyDescent="0.6">
      <c r="U7065"/>
      <c r="V7065"/>
      <c r="W7065"/>
      <c r="X7065"/>
    </row>
    <row r="7066" spans="21:24" ht="18" x14ac:dyDescent="0.6">
      <c r="U7066"/>
      <c r="V7066"/>
      <c r="W7066"/>
      <c r="X7066"/>
    </row>
    <row r="7067" spans="21:24" ht="18" x14ac:dyDescent="0.6">
      <c r="U7067"/>
      <c r="V7067"/>
      <c r="W7067"/>
      <c r="X7067"/>
    </row>
    <row r="7068" spans="21:24" ht="18" x14ac:dyDescent="0.6">
      <c r="U7068"/>
      <c r="V7068"/>
      <c r="W7068"/>
      <c r="X7068"/>
    </row>
    <row r="7069" spans="21:24" ht="18" x14ac:dyDescent="0.6">
      <c r="U7069"/>
      <c r="V7069"/>
      <c r="W7069"/>
      <c r="X7069"/>
    </row>
    <row r="7070" spans="21:24" ht="18" x14ac:dyDescent="0.6">
      <c r="U7070"/>
      <c r="V7070"/>
      <c r="W7070"/>
      <c r="X7070"/>
    </row>
    <row r="7071" spans="21:24" ht="18" x14ac:dyDescent="0.6">
      <c r="U7071"/>
      <c r="V7071"/>
      <c r="W7071"/>
      <c r="X7071"/>
    </row>
    <row r="7072" spans="21:24" ht="18" x14ac:dyDescent="0.6">
      <c r="U7072"/>
      <c r="V7072"/>
      <c r="W7072"/>
      <c r="X7072"/>
    </row>
    <row r="7073" spans="21:24" ht="18" x14ac:dyDescent="0.6">
      <c r="U7073"/>
      <c r="V7073"/>
      <c r="W7073"/>
      <c r="X7073"/>
    </row>
    <row r="7074" spans="21:24" ht="18" x14ac:dyDescent="0.6">
      <c r="U7074"/>
      <c r="V7074"/>
      <c r="W7074"/>
      <c r="X7074"/>
    </row>
    <row r="7075" spans="21:24" ht="18" x14ac:dyDescent="0.6">
      <c r="U7075"/>
      <c r="V7075"/>
      <c r="W7075"/>
      <c r="X7075"/>
    </row>
    <row r="7076" spans="21:24" ht="18" x14ac:dyDescent="0.6">
      <c r="U7076"/>
      <c r="V7076"/>
      <c r="W7076"/>
      <c r="X7076"/>
    </row>
    <row r="7077" spans="21:24" ht="18" x14ac:dyDescent="0.6">
      <c r="U7077"/>
      <c r="V7077"/>
      <c r="W7077"/>
      <c r="X7077"/>
    </row>
    <row r="7078" spans="21:24" ht="18" x14ac:dyDescent="0.6">
      <c r="U7078"/>
      <c r="V7078"/>
      <c r="W7078"/>
      <c r="X7078"/>
    </row>
    <row r="7079" spans="21:24" ht="18" x14ac:dyDescent="0.6">
      <c r="U7079"/>
      <c r="V7079"/>
      <c r="W7079"/>
      <c r="X7079"/>
    </row>
    <row r="7080" spans="21:24" ht="18" x14ac:dyDescent="0.6">
      <c r="U7080"/>
      <c r="V7080"/>
      <c r="W7080"/>
      <c r="X7080"/>
    </row>
    <row r="7081" spans="21:24" ht="18" x14ac:dyDescent="0.6">
      <c r="U7081"/>
      <c r="V7081"/>
      <c r="W7081"/>
      <c r="X7081"/>
    </row>
    <row r="7082" spans="21:24" ht="18" x14ac:dyDescent="0.6">
      <c r="U7082"/>
      <c r="V7082"/>
      <c r="W7082"/>
      <c r="X7082"/>
    </row>
    <row r="7083" spans="21:24" ht="18" x14ac:dyDescent="0.6">
      <c r="U7083"/>
      <c r="V7083"/>
      <c r="W7083"/>
      <c r="X7083"/>
    </row>
    <row r="7084" spans="21:24" ht="18" x14ac:dyDescent="0.6">
      <c r="U7084"/>
      <c r="V7084"/>
      <c r="W7084"/>
      <c r="X7084"/>
    </row>
    <row r="7085" spans="21:24" ht="18" x14ac:dyDescent="0.6">
      <c r="U7085"/>
      <c r="V7085"/>
      <c r="W7085"/>
      <c r="X7085"/>
    </row>
    <row r="7086" spans="21:24" ht="18" x14ac:dyDescent="0.6">
      <c r="U7086"/>
      <c r="V7086"/>
      <c r="W7086"/>
      <c r="X7086"/>
    </row>
    <row r="7087" spans="21:24" ht="18" x14ac:dyDescent="0.6">
      <c r="U7087"/>
      <c r="V7087"/>
      <c r="W7087"/>
      <c r="X7087"/>
    </row>
    <row r="7088" spans="21:24" ht="18" x14ac:dyDescent="0.6">
      <c r="U7088"/>
      <c r="V7088"/>
      <c r="W7088"/>
      <c r="X7088"/>
    </row>
    <row r="7089" spans="21:24" ht="18" x14ac:dyDescent="0.6">
      <c r="U7089"/>
      <c r="V7089"/>
      <c r="W7089"/>
      <c r="X7089"/>
    </row>
    <row r="7090" spans="21:24" ht="18" x14ac:dyDescent="0.6">
      <c r="U7090"/>
      <c r="V7090"/>
      <c r="W7090"/>
      <c r="X7090"/>
    </row>
    <row r="7091" spans="21:24" ht="18" x14ac:dyDescent="0.6">
      <c r="U7091"/>
      <c r="V7091"/>
      <c r="W7091"/>
      <c r="X7091"/>
    </row>
    <row r="7092" spans="21:24" ht="18" x14ac:dyDescent="0.6">
      <c r="U7092"/>
      <c r="V7092"/>
      <c r="W7092"/>
      <c r="X7092"/>
    </row>
    <row r="7093" spans="21:24" ht="18" x14ac:dyDescent="0.6">
      <c r="U7093"/>
      <c r="V7093"/>
      <c r="W7093"/>
      <c r="X7093"/>
    </row>
    <row r="7094" spans="21:24" ht="18" x14ac:dyDescent="0.6">
      <c r="U7094"/>
      <c r="V7094"/>
      <c r="W7094"/>
      <c r="X7094"/>
    </row>
    <row r="7095" spans="21:24" ht="18" x14ac:dyDescent="0.6">
      <c r="U7095"/>
      <c r="V7095"/>
      <c r="W7095"/>
      <c r="X7095"/>
    </row>
    <row r="7096" spans="21:24" ht="18" x14ac:dyDescent="0.6">
      <c r="U7096"/>
      <c r="V7096"/>
      <c r="W7096"/>
      <c r="X7096"/>
    </row>
    <row r="7097" spans="21:24" ht="18" x14ac:dyDescent="0.6">
      <c r="U7097"/>
      <c r="V7097"/>
      <c r="W7097"/>
      <c r="X7097"/>
    </row>
    <row r="7098" spans="21:24" ht="18" x14ac:dyDescent="0.6">
      <c r="U7098"/>
      <c r="V7098"/>
      <c r="W7098"/>
      <c r="X7098"/>
    </row>
    <row r="7099" spans="21:24" ht="18" x14ac:dyDescent="0.6">
      <c r="U7099"/>
      <c r="V7099"/>
      <c r="W7099"/>
      <c r="X7099"/>
    </row>
    <row r="7100" spans="21:24" ht="18" x14ac:dyDescent="0.6">
      <c r="U7100"/>
      <c r="V7100"/>
      <c r="W7100"/>
      <c r="X7100"/>
    </row>
    <row r="7101" spans="21:24" ht="18" x14ac:dyDescent="0.6">
      <c r="U7101"/>
      <c r="V7101"/>
      <c r="W7101"/>
      <c r="X7101"/>
    </row>
    <row r="7102" spans="21:24" ht="18" x14ac:dyDescent="0.6">
      <c r="U7102"/>
      <c r="V7102"/>
      <c r="W7102"/>
      <c r="X7102"/>
    </row>
    <row r="7103" spans="21:24" ht="18" x14ac:dyDescent="0.6">
      <c r="U7103"/>
      <c r="V7103"/>
      <c r="W7103"/>
      <c r="X7103"/>
    </row>
    <row r="7104" spans="21:24" ht="18" x14ac:dyDescent="0.6">
      <c r="U7104"/>
      <c r="V7104"/>
      <c r="W7104"/>
      <c r="X7104"/>
    </row>
    <row r="7105" spans="21:24" ht="18" x14ac:dyDescent="0.6">
      <c r="U7105"/>
      <c r="V7105"/>
      <c r="W7105"/>
      <c r="X7105"/>
    </row>
    <row r="7106" spans="21:24" ht="18" x14ac:dyDescent="0.6">
      <c r="U7106"/>
      <c r="V7106"/>
      <c r="W7106"/>
      <c r="X7106"/>
    </row>
    <row r="7107" spans="21:24" ht="18" x14ac:dyDescent="0.6">
      <c r="U7107"/>
      <c r="V7107"/>
      <c r="W7107"/>
      <c r="X7107"/>
    </row>
    <row r="7108" spans="21:24" ht="18" x14ac:dyDescent="0.6">
      <c r="U7108"/>
      <c r="V7108"/>
      <c r="W7108"/>
      <c r="X7108"/>
    </row>
    <row r="7109" spans="21:24" ht="18" x14ac:dyDescent="0.6">
      <c r="U7109"/>
      <c r="V7109"/>
      <c r="W7109"/>
      <c r="X7109"/>
    </row>
    <row r="7110" spans="21:24" ht="18" x14ac:dyDescent="0.6">
      <c r="U7110"/>
      <c r="V7110"/>
      <c r="W7110"/>
      <c r="X7110"/>
    </row>
    <row r="7111" spans="21:24" ht="18" x14ac:dyDescent="0.6">
      <c r="U7111"/>
      <c r="V7111"/>
      <c r="W7111"/>
      <c r="X7111"/>
    </row>
    <row r="7112" spans="21:24" ht="18" x14ac:dyDescent="0.6">
      <c r="U7112"/>
      <c r="V7112"/>
      <c r="W7112"/>
      <c r="X7112"/>
    </row>
    <row r="7113" spans="21:24" ht="18" x14ac:dyDescent="0.6">
      <c r="U7113"/>
      <c r="V7113"/>
      <c r="W7113"/>
      <c r="X7113"/>
    </row>
    <row r="7114" spans="21:24" ht="18" x14ac:dyDescent="0.6">
      <c r="U7114"/>
      <c r="V7114"/>
      <c r="W7114"/>
      <c r="X7114"/>
    </row>
    <row r="7115" spans="21:24" ht="18" x14ac:dyDescent="0.6">
      <c r="U7115"/>
      <c r="V7115"/>
      <c r="W7115"/>
      <c r="X7115"/>
    </row>
    <row r="7116" spans="21:24" ht="18" x14ac:dyDescent="0.6">
      <c r="U7116"/>
      <c r="V7116"/>
      <c r="W7116"/>
      <c r="X7116"/>
    </row>
    <row r="7117" spans="21:24" ht="18" x14ac:dyDescent="0.6">
      <c r="U7117"/>
      <c r="V7117"/>
      <c r="W7117"/>
      <c r="X7117"/>
    </row>
    <row r="7118" spans="21:24" ht="18" x14ac:dyDescent="0.6">
      <c r="U7118"/>
      <c r="V7118"/>
      <c r="W7118"/>
      <c r="X7118"/>
    </row>
    <row r="7119" spans="21:24" ht="18" x14ac:dyDescent="0.6">
      <c r="U7119"/>
      <c r="V7119"/>
      <c r="W7119"/>
      <c r="X7119"/>
    </row>
    <row r="7120" spans="21:24" ht="18" x14ac:dyDescent="0.6">
      <c r="U7120"/>
      <c r="V7120"/>
      <c r="W7120"/>
      <c r="X7120"/>
    </row>
    <row r="7121" spans="21:24" ht="18" x14ac:dyDescent="0.6">
      <c r="U7121"/>
      <c r="V7121"/>
      <c r="W7121"/>
      <c r="X7121"/>
    </row>
    <row r="7122" spans="21:24" ht="18" x14ac:dyDescent="0.6">
      <c r="U7122"/>
      <c r="V7122"/>
      <c r="W7122"/>
      <c r="X7122"/>
    </row>
    <row r="7123" spans="21:24" ht="18" x14ac:dyDescent="0.6">
      <c r="U7123"/>
      <c r="V7123"/>
      <c r="W7123"/>
      <c r="X7123"/>
    </row>
    <row r="7124" spans="21:24" ht="18" x14ac:dyDescent="0.6">
      <c r="U7124"/>
      <c r="V7124"/>
      <c r="W7124"/>
      <c r="X7124"/>
    </row>
    <row r="7125" spans="21:24" ht="18" x14ac:dyDescent="0.6">
      <c r="U7125"/>
      <c r="V7125"/>
      <c r="W7125"/>
      <c r="X7125"/>
    </row>
    <row r="7126" spans="21:24" ht="18" x14ac:dyDescent="0.6">
      <c r="U7126"/>
      <c r="V7126"/>
      <c r="W7126"/>
      <c r="X7126"/>
    </row>
    <row r="7127" spans="21:24" ht="18" x14ac:dyDescent="0.6">
      <c r="U7127"/>
      <c r="V7127"/>
      <c r="W7127"/>
      <c r="X7127"/>
    </row>
    <row r="7128" spans="21:24" ht="18" x14ac:dyDescent="0.6">
      <c r="U7128"/>
      <c r="V7128"/>
      <c r="W7128"/>
      <c r="X7128"/>
    </row>
    <row r="7129" spans="21:24" ht="18" x14ac:dyDescent="0.6">
      <c r="U7129"/>
      <c r="V7129"/>
      <c r="W7129"/>
      <c r="X7129"/>
    </row>
    <row r="7130" spans="21:24" ht="18" x14ac:dyDescent="0.6">
      <c r="U7130"/>
      <c r="V7130"/>
      <c r="W7130"/>
      <c r="X7130"/>
    </row>
    <row r="7131" spans="21:24" ht="18" x14ac:dyDescent="0.6">
      <c r="U7131"/>
      <c r="V7131"/>
      <c r="W7131"/>
      <c r="X7131"/>
    </row>
    <row r="7132" spans="21:24" ht="18" x14ac:dyDescent="0.6">
      <c r="U7132"/>
      <c r="V7132"/>
      <c r="W7132"/>
      <c r="X7132"/>
    </row>
    <row r="7133" spans="21:24" ht="18" x14ac:dyDescent="0.6">
      <c r="U7133"/>
      <c r="V7133"/>
      <c r="W7133"/>
      <c r="X7133"/>
    </row>
    <row r="7134" spans="21:24" ht="18" x14ac:dyDescent="0.6">
      <c r="U7134"/>
      <c r="V7134"/>
      <c r="W7134"/>
      <c r="X7134"/>
    </row>
    <row r="7135" spans="21:24" ht="18" x14ac:dyDescent="0.6">
      <c r="U7135"/>
      <c r="V7135"/>
      <c r="W7135"/>
      <c r="X7135"/>
    </row>
    <row r="7136" spans="21:24" ht="18" x14ac:dyDescent="0.6">
      <c r="U7136"/>
      <c r="V7136"/>
      <c r="W7136"/>
      <c r="X7136"/>
    </row>
    <row r="7137" spans="21:24" ht="18" x14ac:dyDescent="0.6">
      <c r="U7137"/>
      <c r="V7137"/>
      <c r="W7137"/>
      <c r="X7137"/>
    </row>
    <row r="7138" spans="21:24" ht="18" x14ac:dyDescent="0.6">
      <c r="U7138"/>
      <c r="V7138"/>
      <c r="W7138"/>
      <c r="X7138"/>
    </row>
    <row r="7139" spans="21:24" ht="18" x14ac:dyDescent="0.6">
      <c r="U7139"/>
      <c r="V7139"/>
      <c r="W7139"/>
      <c r="X7139"/>
    </row>
    <row r="7140" spans="21:24" ht="18" x14ac:dyDescent="0.6">
      <c r="U7140"/>
      <c r="V7140"/>
      <c r="W7140"/>
      <c r="X7140"/>
    </row>
    <row r="7141" spans="21:24" ht="18" x14ac:dyDescent="0.6">
      <c r="U7141"/>
      <c r="V7141"/>
      <c r="W7141"/>
      <c r="X7141"/>
    </row>
    <row r="7142" spans="21:24" ht="18" x14ac:dyDescent="0.6">
      <c r="U7142"/>
      <c r="V7142"/>
      <c r="W7142"/>
      <c r="X7142"/>
    </row>
    <row r="7143" spans="21:24" ht="18" x14ac:dyDescent="0.6">
      <c r="U7143"/>
      <c r="V7143"/>
      <c r="W7143"/>
      <c r="X7143"/>
    </row>
    <row r="7144" spans="21:24" ht="18" x14ac:dyDescent="0.6">
      <c r="U7144"/>
      <c r="V7144"/>
      <c r="W7144"/>
      <c r="X7144"/>
    </row>
    <row r="7145" spans="21:24" ht="18" x14ac:dyDescent="0.6">
      <c r="U7145"/>
      <c r="V7145"/>
      <c r="W7145"/>
      <c r="X7145"/>
    </row>
    <row r="7146" spans="21:24" ht="18" x14ac:dyDescent="0.6">
      <c r="U7146"/>
      <c r="V7146"/>
      <c r="W7146"/>
      <c r="X7146"/>
    </row>
    <row r="7147" spans="21:24" ht="18" x14ac:dyDescent="0.6">
      <c r="U7147"/>
      <c r="V7147"/>
      <c r="W7147"/>
      <c r="X7147"/>
    </row>
    <row r="7148" spans="21:24" ht="18" x14ac:dyDescent="0.6">
      <c r="U7148"/>
      <c r="V7148"/>
      <c r="W7148"/>
      <c r="X7148"/>
    </row>
    <row r="7149" spans="21:24" ht="18" x14ac:dyDescent="0.6">
      <c r="U7149"/>
      <c r="V7149"/>
      <c r="W7149"/>
      <c r="X7149"/>
    </row>
    <row r="7150" spans="21:24" ht="18" x14ac:dyDescent="0.6">
      <c r="U7150"/>
      <c r="V7150"/>
      <c r="W7150"/>
      <c r="X7150"/>
    </row>
    <row r="7151" spans="21:24" ht="18" x14ac:dyDescent="0.6">
      <c r="U7151"/>
      <c r="V7151"/>
      <c r="W7151"/>
      <c r="X7151"/>
    </row>
    <row r="7152" spans="21:24" ht="18" x14ac:dyDescent="0.6">
      <c r="U7152"/>
      <c r="V7152"/>
      <c r="W7152"/>
      <c r="X7152"/>
    </row>
    <row r="7153" spans="21:24" ht="18" x14ac:dyDescent="0.6">
      <c r="U7153"/>
      <c r="V7153"/>
      <c r="W7153"/>
      <c r="X7153"/>
    </row>
    <row r="7154" spans="21:24" ht="18" x14ac:dyDescent="0.6">
      <c r="U7154"/>
      <c r="V7154"/>
      <c r="W7154"/>
      <c r="X7154"/>
    </row>
    <row r="7155" spans="21:24" ht="18" x14ac:dyDescent="0.6">
      <c r="U7155"/>
      <c r="V7155"/>
      <c r="W7155"/>
      <c r="X7155"/>
    </row>
    <row r="7156" spans="21:24" ht="18" x14ac:dyDescent="0.6">
      <c r="U7156"/>
      <c r="V7156"/>
      <c r="W7156"/>
      <c r="X7156"/>
    </row>
    <row r="7157" spans="21:24" ht="18" x14ac:dyDescent="0.6">
      <c r="U7157"/>
      <c r="V7157"/>
      <c r="W7157"/>
      <c r="X7157"/>
    </row>
    <row r="7158" spans="21:24" ht="18" x14ac:dyDescent="0.6">
      <c r="U7158"/>
      <c r="V7158"/>
      <c r="W7158"/>
      <c r="X7158"/>
    </row>
    <row r="7159" spans="21:24" ht="18" x14ac:dyDescent="0.6">
      <c r="U7159"/>
      <c r="V7159"/>
      <c r="W7159"/>
      <c r="X7159"/>
    </row>
    <row r="7160" spans="21:24" ht="18" x14ac:dyDescent="0.6">
      <c r="U7160"/>
      <c r="V7160"/>
      <c r="W7160"/>
      <c r="X7160"/>
    </row>
    <row r="7161" spans="21:24" ht="18" x14ac:dyDescent="0.6">
      <c r="U7161"/>
      <c r="V7161"/>
      <c r="W7161"/>
      <c r="X7161"/>
    </row>
    <row r="7162" spans="21:24" ht="18" x14ac:dyDescent="0.6">
      <c r="U7162"/>
      <c r="V7162"/>
      <c r="W7162"/>
      <c r="X7162"/>
    </row>
    <row r="7163" spans="21:24" ht="18" x14ac:dyDescent="0.6">
      <c r="U7163"/>
      <c r="V7163"/>
      <c r="W7163"/>
      <c r="X7163"/>
    </row>
    <row r="7164" spans="21:24" ht="18" x14ac:dyDescent="0.6">
      <c r="U7164"/>
      <c r="V7164"/>
      <c r="W7164"/>
      <c r="X7164"/>
    </row>
    <row r="7165" spans="21:24" ht="18" x14ac:dyDescent="0.6">
      <c r="U7165"/>
      <c r="V7165"/>
      <c r="W7165"/>
      <c r="X7165"/>
    </row>
    <row r="7166" spans="21:24" ht="18" x14ac:dyDescent="0.6">
      <c r="U7166"/>
      <c r="V7166"/>
      <c r="W7166"/>
      <c r="X7166"/>
    </row>
    <row r="7167" spans="21:24" ht="18" x14ac:dyDescent="0.6">
      <c r="U7167"/>
      <c r="V7167"/>
      <c r="W7167"/>
      <c r="X7167"/>
    </row>
    <row r="7168" spans="21:24" ht="18" x14ac:dyDescent="0.6">
      <c r="U7168"/>
      <c r="V7168"/>
      <c r="W7168"/>
      <c r="X7168"/>
    </row>
    <row r="7169" spans="21:24" ht="18" x14ac:dyDescent="0.6">
      <c r="U7169"/>
      <c r="V7169"/>
      <c r="W7169"/>
      <c r="X7169"/>
    </row>
    <row r="7170" spans="21:24" ht="18" x14ac:dyDescent="0.6">
      <c r="U7170"/>
      <c r="V7170"/>
      <c r="W7170"/>
      <c r="X7170"/>
    </row>
    <row r="7171" spans="21:24" ht="18" x14ac:dyDescent="0.6">
      <c r="U7171"/>
      <c r="V7171"/>
      <c r="W7171"/>
      <c r="X7171"/>
    </row>
    <row r="7172" spans="21:24" ht="18" x14ac:dyDescent="0.6">
      <c r="U7172"/>
      <c r="V7172"/>
      <c r="W7172"/>
      <c r="X7172"/>
    </row>
    <row r="7173" spans="21:24" ht="18" x14ac:dyDescent="0.6">
      <c r="U7173"/>
      <c r="V7173"/>
      <c r="W7173"/>
      <c r="X7173"/>
    </row>
    <row r="7174" spans="21:24" ht="18" x14ac:dyDescent="0.6">
      <c r="U7174"/>
      <c r="V7174"/>
      <c r="W7174"/>
      <c r="X7174"/>
    </row>
    <row r="7175" spans="21:24" ht="18" x14ac:dyDescent="0.6">
      <c r="U7175"/>
      <c r="V7175"/>
      <c r="W7175"/>
      <c r="X7175"/>
    </row>
    <row r="7176" spans="21:24" ht="18" x14ac:dyDescent="0.6">
      <c r="U7176"/>
      <c r="V7176"/>
      <c r="W7176"/>
      <c r="X7176"/>
    </row>
    <row r="7177" spans="21:24" ht="18" x14ac:dyDescent="0.6">
      <c r="U7177"/>
      <c r="V7177"/>
      <c r="W7177"/>
      <c r="X7177"/>
    </row>
    <row r="7178" spans="21:24" ht="18" x14ac:dyDescent="0.6">
      <c r="U7178"/>
      <c r="V7178"/>
      <c r="W7178"/>
      <c r="X7178"/>
    </row>
    <row r="7179" spans="21:24" ht="18" x14ac:dyDescent="0.6">
      <c r="U7179"/>
      <c r="V7179"/>
      <c r="W7179"/>
      <c r="X7179"/>
    </row>
    <row r="7180" spans="21:24" ht="18" x14ac:dyDescent="0.6">
      <c r="U7180"/>
      <c r="V7180"/>
      <c r="W7180"/>
      <c r="X7180"/>
    </row>
    <row r="7181" spans="21:24" ht="18" x14ac:dyDescent="0.6">
      <c r="U7181"/>
      <c r="V7181"/>
      <c r="W7181"/>
      <c r="X7181"/>
    </row>
    <row r="7182" spans="21:24" ht="18" x14ac:dyDescent="0.6">
      <c r="U7182"/>
      <c r="V7182"/>
      <c r="W7182"/>
      <c r="X7182"/>
    </row>
    <row r="7183" spans="21:24" ht="18" x14ac:dyDescent="0.6">
      <c r="U7183"/>
      <c r="V7183"/>
      <c r="W7183"/>
      <c r="X7183"/>
    </row>
    <row r="7184" spans="21:24" ht="18" x14ac:dyDescent="0.6">
      <c r="U7184"/>
      <c r="V7184"/>
      <c r="W7184"/>
      <c r="X7184"/>
    </row>
    <row r="7185" spans="21:24" ht="18" x14ac:dyDescent="0.6">
      <c r="U7185"/>
      <c r="V7185"/>
      <c r="W7185"/>
      <c r="X7185"/>
    </row>
    <row r="7186" spans="21:24" ht="18" x14ac:dyDescent="0.6">
      <c r="U7186"/>
      <c r="V7186"/>
      <c r="W7186"/>
      <c r="X7186"/>
    </row>
    <row r="7187" spans="21:24" ht="18" x14ac:dyDescent="0.6">
      <c r="U7187"/>
      <c r="V7187"/>
      <c r="W7187"/>
      <c r="X7187"/>
    </row>
    <row r="7188" spans="21:24" ht="18" x14ac:dyDescent="0.6">
      <c r="U7188"/>
      <c r="V7188"/>
      <c r="W7188"/>
      <c r="X7188"/>
    </row>
    <row r="7189" spans="21:24" ht="18" x14ac:dyDescent="0.6">
      <c r="U7189"/>
      <c r="V7189"/>
      <c r="W7189"/>
      <c r="X7189"/>
    </row>
    <row r="7190" spans="21:24" ht="18" x14ac:dyDescent="0.6">
      <c r="U7190"/>
      <c r="V7190"/>
      <c r="W7190"/>
      <c r="X7190"/>
    </row>
    <row r="7191" spans="21:24" ht="18" x14ac:dyDescent="0.6">
      <c r="U7191"/>
      <c r="V7191"/>
      <c r="W7191"/>
      <c r="X7191"/>
    </row>
    <row r="7192" spans="21:24" ht="18" x14ac:dyDescent="0.6">
      <c r="U7192"/>
      <c r="V7192"/>
      <c r="W7192"/>
      <c r="X7192"/>
    </row>
    <row r="7193" spans="21:24" ht="18" x14ac:dyDescent="0.6">
      <c r="U7193"/>
      <c r="V7193"/>
      <c r="W7193"/>
      <c r="X7193"/>
    </row>
    <row r="7194" spans="21:24" ht="18" x14ac:dyDescent="0.6">
      <c r="U7194"/>
      <c r="V7194"/>
      <c r="W7194"/>
      <c r="X7194"/>
    </row>
    <row r="7195" spans="21:24" ht="18" x14ac:dyDescent="0.6">
      <c r="U7195"/>
      <c r="V7195"/>
      <c r="W7195"/>
      <c r="X7195"/>
    </row>
    <row r="7196" spans="21:24" ht="18" x14ac:dyDescent="0.6">
      <c r="U7196"/>
      <c r="V7196"/>
      <c r="W7196"/>
      <c r="X7196"/>
    </row>
    <row r="7197" spans="21:24" ht="18" x14ac:dyDescent="0.6">
      <c r="U7197"/>
      <c r="V7197"/>
      <c r="W7197"/>
      <c r="X7197"/>
    </row>
    <row r="7198" spans="21:24" ht="18" x14ac:dyDescent="0.6">
      <c r="U7198"/>
      <c r="V7198"/>
      <c r="W7198"/>
      <c r="X7198"/>
    </row>
    <row r="7199" spans="21:24" ht="18" x14ac:dyDescent="0.6">
      <c r="U7199"/>
      <c r="V7199"/>
      <c r="W7199"/>
      <c r="X7199"/>
    </row>
    <row r="7200" spans="21:24" ht="18" x14ac:dyDescent="0.6">
      <c r="U7200"/>
      <c r="V7200"/>
      <c r="W7200"/>
      <c r="X7200"/>
    </row>
    <row r="7201" spans="21:24" ht="18" x14ac:dyDescent="0.6">
      <c r="U7201"/>
      <c r="V7201"/>
      <c r="W7201"/>
      <c r="X7201"/>
    </row>
    <row r="7202" spans="21:24" ht="18" x14ac:dyDescent="0.6">
      <c r="U7202"/>
      <c r="V7202"/>
      <c r="W7202"/>
      <c r="X7202"/>
    </row>
    <row r="7203" spans="21:24" ht="18" x14ac:dyDescent="0.6">
      <c r="U7203"/>
      <c r="V7203"/>
      <c r="W7203"/>
      <c r="X7203"/>
    </row>
    <row r="7204" spans="21:24" ht="18" x14ac:dyDescent="0.6">
      <c r="U7204"/>
      <c r="V7204"/>
      <c r="W7204"/>
      <c r="X7204"/>
    </row>
    <row r="7205" spans="21:24" ht="18" x14ac:dyDescent="0.6">
      <c r="U7205"/>
      <c r="V7205"/>
      <c r="W7205"/>
      <c r="X7205"/>
    </row>
    <row r="7206" spans="21:24" ht="18" x14ac:dyDescent="0.6">
      <c r="U7206"/>
      <c r="V7206"/>
      <c r="W7206"/>
      <c r="X7206"/>
    </row>
    <row r="7207" spans="21:24" ht="18" x14ac:dyDescent="0.6">
      <c r="U7207"/>
      <c r="V7207"/>
      <c r="W7207"/>
      <c r="X7207"/>
    </row>
    <row r="7208" spans="21:24" ht="18" x14ac:dyDescent="0.6">
      <c r="U7208"/>
      <c r="V7208"/>
      <c r="W7208"/>
      <c r="X7208"/>
    </row>
    <row r="7209" spans="21:24" ht="18" x14ac:dyDescent="0.6">
      <c r="U7209"/>
      <c r="V7209"/>
      <c r="W7209"/>
      <c r="X7209"/>
    </row>
    <row r="7210" spans="21:24" ht="18" x14ac:dyDescent="0.6">
      <c r="U7210"/>
      <c r="V7210"/>
      <c r="W7210"/>
      <c r="X7210"/>
    </row>
    <row r="7211" spans="21:24" ht="18" x14ac:dyDescent="0.6">
      <c r="U7211"/>
      <c r="V7211"/>
      <c r="W7211"/>
      <c r="X7211"/>
    </row>
    <row r="7212" spans="21:24" ht="18" x14ac:dyDescent="0.6">
      <c r="U7212"/>
      <c r="V7212"/>
      <c r="W7212"/>
      <c r="X7212"/>
    </row>
    <row r="7213" spans="21:24" ht="18" x14ac:dyDescent="0.6">
      <c r="U7213"/>
      <c r="V7213"/>
      <c r="W7213"/>
      <c r="X7213"/>
    </row>
    <row r="7214" spans="21:24" ht="18" x14ac:dyDescent="0.6">
      <c r="U7214"/>
      <c r="V7214"/>
      <c r="W7214"/>
      <c r="X7214"/>
    </row>
    <row r="7215" spans="21:24" ht="18" x14ac:dyDescent="0.6">
      <c r="U7215"/>
      <c r="V7215"/>
      <c r="W7215"/>
      <c r="X7215"/>
    </row>
    <row r="7216" spans="21:24" ht="18" x14ac:dyDescent="0.6">
      <c r="U7216"/>
      <c r="V7216"/>
      <c r="W7216"/>
      <c r="X7216"/>
    </row>
    <row r="7217" spans="21:24" ht="18" x14ac:dyDescent="0.6">
      <c r="U7217"/>
      <c r="V7217"/>
      <c r="W7217"/>
      <c r="X7217"/>
    </row>
    <row r="7218" spans="21:24" ht="18" x14ac:dyDescent="0.6">
      <c r="U7218"/>
      <c r="V7218"/>
      <c r="W7218"/>
      <c r="X7218"/>
    </row>
    <row r="7219" spans="21:24" ht="18" x14ac:dyDescent="0.6">
      <c r="U7219"/>
      <c r="V7219"/>
      <c r="W7219"/>
      <c r="X7219"/>
    </row>
    <row r="7220" spans="21:24" ht="18" x14ac:dyDescent="0.6">
      <c r="U7220"/>
      <c r="V7220"/>
      <c r="W7220"/>
      <c r="X7220"/>
    </row>
    <row r="7221" spans="21:24" ht="18" x14ac:dyDescent="0.6">
      <c r="U7221"/>
      <c r="V7221"/>
      <c r="W7221"/>
      <c r="X7221"/>
    </row>
    <row r="7222" spans="21:24" ht="18" x14ac:dyDescent="0.6">
      <c r="U7222"/>
      <c r="V7222"/>
      <c r="W7222"/>
      <c r="X7222"/>
    </row>
    <row r="7223" spans="21:24" ht="18" x14ac:dyDescent="0.6">
      <c r="U7223"/>
      <c r="V7223"/>
      <c r="W7223"/>
      <c r="X7223"/>
    </row>
    <row r="7224" spans="21:24" ht="18" x14ac:dyDescent="0.6">
      <c r="U7224"/>
      <c r="V7224"/>
      <c r="W7224"/>
      <c r="X7224"/>
    </row>
    <row r="7225" spans="21:24" ht="18" x14ac:dyDescent="0.6">
      <c r="U7225"/>
      <c r="V7225"/>
      <c r="W7225"/>
      <c r="X7225"/>
    </row>
    <row r="7226" spans="21:24" ht="18" x14ac:dyDescent="0.6">
      <c r="U7226"/>
      <c r="V7226"/>
      <c r="W7226"/>
      <c r="X7226"/>
    </row>
    <row r="7227" spans="21:24" ht="18" x14ac:dyDescent="0.6">
      <c r="U7227"/>
      <c r="V7227"/>
      <c r="W7227"/>
      <c r="X7227"/>
    </row>
    <row r="7228" spans="21:24" ht="18" x14ac:dyDescent="0.6">
      <c r="U7228"/>
      <c r="V7228"/>
      <c r="W7228"/>
      <c r="X7228"/>
    </row>
    <row r="7229" spans="21:24" ht="18" x14ac:dyDescent="0.6">
      <c r="U7229"/>
      <c r="V7229"/>
      <c r="W7229"/>
      <c r="X7229"/>
    </row>
    <row r="7230" spans="21:24" ht="18" x14ac:dyDescent="0.6">
      <c r="U7230"/>
      <c r="V7230"/>
      <c r="W7230"/>
      <c r="X7230"/>
    </row>
    <row r="7231" spans="21:24" ht="18" x14ac:dyDescent="0.6">
      <c r="U7231"/>
      <c r="V7231"/>
      <c r="W7231"/>
      <c r="X7231"/>
    </row>
    <row r="7232" spans="21:24" ht="18" x14ac:dyDescent="0.6">
      <c r="U7232"/>
      <c r="V7232"/>
      <c r="W7232"/>
      <c r="X7232"/>
    </row>
    <row r="7233" spans="21:24" ht="18" x14ac:dyDescent="0.6">
      <c r="U7233"/>
      <c r="V7233"/>
      <c r="W7233"/>
      <c r="X7233"/>
    </row>
    <row r="7234" spans="21:24" ht="18" x14ac:dyDescent="0.6">
      <c r="U7234"/>
      <c r="V7234"/>
      <c r="W7234"/>
      <c r="X7234"/>
    </row>
    <row r="7235" spans="21:24" ht="18" x14ac:dyDescent="0.6">
      <c r="U7235"/>
      <c r="V7235"/>
      <c r="W7235"/>
      <c r="X7235"/>
    </row>
    <row r="7236" spans="21:24" ht="18" x14ac:dyDescent="0.6">
      <c r="U7236"/>
      <c r="V7236"/>
      <c r="W7236"/>
      <c r="X7236"/>
    </row>
    <row r="7237" spans="21:24" ht="18" x14ac:dyDescent="0.6">
      <c r="U7237"/>
      <c r="V7237"/>
      <c r="W7237"/>
      <c r="X7237"/>
    </row>
    <row r="7238" spans="21:24" ht="18" x14ac:dyDescent="0.6">
      <c r="U7238"/>
      <c r="V7238"/>
      <c r="W7238"/>
      <c r="X7238"/>
    </row>
    <row r="7239" spans="21:24" ht="18" x14ac:dyDescent="0.6">
      <c r="U7239"/>
      <c r="V7239"/>
      <c r="W7239"/>
      <c r="X7239"/>
    </row>
    <row r="7240" spans="21:24" ht="18" x14ac:dyDescent="0.6">
      <c r="U7240"/>
      <c r="V7240"/>
      <c r="W7240"/>
      <c r="X7240"/>
    </row>
    <row r="7241" spans="21:24" ht="18" x14ac:dyDescent="0.6">
      <c r="U7241"/>
      <c r="V7241"/>
      <c r="W7241"/>
      <c r="X7241"/>
    </row>
    <row r="7242" spans="21:24" ht="18" x14ac:dyDescent="0.6">
      <c r="U7242"/>
      <c r="V7242"/>
      <c r="W7242"/>
      <c r="X7242"/>
    </row>
    <row r="7243" spans="21:24" ht="18" x14ac:dyDescent="0.6">
      <c r="U7243"/>
      <c r="V7243"/>
      <c r="W7243"/>
      <c r="X7243"/>
    </row>
    <row r="7244" spans="21:24" ht="18" x14ac:dyDescent="0.6">
      <c r="U7244"/>
      <c r="V7244"/>
      <c r="W7244"/>
      <c r="X7244"/>
    </row>
    <row r="7245" spans="21:24" ht="18" x14ac:dyDescent="0.6">
      <c r="U7245"/>
      <c r="V7245"/>
      <c r="W7245"/>
      <c r="X7245"/>
    </row>
    <row r="7246" spans="21:24" ht="18" x14ac:dyDescent="0.6">
      <c r="U7246"/>
      <c r="V7246"/>
      <c r="W7246"/>
      <c r="X7246"/>
    </row>
    <row r="7247" spans="21:24" ht="18" x14ac:dyDescent="0.6">
      <c r="U7247"/>
      <c r="V7247"/>
      <c r="W7247"/>
      <c r="X7247"/>
    </row>
    <row r="7248" spans="21:24" ht="18" x14ac:dyDescent="0.6">
      <c r="U7248"/>
      <c r="V7248"/>
      <c r="W7248"/>
      <c r="X7248"/>
    </row>
    <row r="7249" spans="21:24" ht="18" x14ac:dyDescent="0.6">
      <c r="U7249"/>
      <c r="V7249"/>
      <c r="W7249"/>
      <c r="X7249"/>
    </row>
    <row r="7250" spans="21:24" ht="18" x14ac:dyDescent="0.6">
      <c r="U7250"/>
      <c r="V7250"/>
      <c r="W7250"/>
      <c r="X7250"/>
    </row>
    <row r="7251" spans="21:24" ht="18" x14ac:dyDescent="0.6">
      <c r="U7251"/>
      <c r="V7251"/>
      <c r="W7251"/>
      <c r="X7251"/>
    </row>
    <row r="7252" spans="21:24" ht="18" x14ac:dyDescent="0.6">
      <c r="U7252"/>
      <c r="V7252"/>
      <c r="W7252"/>
      <c r="X7252"/>
    </row>
    <row r="7253" spans="21:24" ht="18" x14ac:dyDescent="0.6">
      <c r="U7253"/>
      <c r="V7253"/>
      <c r="W7253"/>
      <c r="X7253"/>
    </row>
    <row r="7254" spans="21:24" ht="18" x14ac:dyDescent="0.6">
      <c r="U7254"/>
      <c r="V7254"/>
      <c r="W7254"/>
      <c r="X7254"/>
    </row>
    <row r="7255" spans="21:24" ht="18" x14ac:dyDescent="0.6">
      <c r="U7255"/>
      <c r="V7255"/>
      <c r="W7255"/>
      <c r="X7255"/>
    </row>
    <row r="7256" spans="21:24" ht="18" x14ac:dyDescent="0.6">
      <c r="U7256"/>
      <c r="V7256"/>
      <c r="W7256"/>
      <c r="X7256"/>
    </row>
    <row r="7257" spans="21:24" ht="18" x14ac:dyDescent="0.6">
      <c r="U7257"/>
      <c r="V7257"/>
      <c r="W7257"/>
      <c r="X7257"/>
    </row>
    <row r="7258" spans="21:24" ht="18" x14ac:dyDescent="0.6">
      <c r="U7258"/>
      <c r="V7258"/>
      <c r="W7258"/>
      <c r="X7258"/>
    </row>
    <row r="7259" spans="21:24" ht="18" x14ac:dyDescent="0.6">
      <c r="U7259"/>
      <c r="V7259"/>
      <c r="W7259"/>
      <c r="X7259"/>
    </row>
    <row r="7260" spans="21:24" ht="18" x14ac:dyDescent="0.6">
      <c r="U7260"/>
      <c r="V7260"/>
      <c r="W7260"/>
      <c r="X7260"/>
    </row>
    <row r="7261" spans="21:24" ht="18" x14ac:dyDescent="0.6">
      <c r="U7261"/>
      <c r="V7261"/>
      <c r="W7261"/>
      <c r="X7261"/>
    </row>
    <row r="7262" spans="21:24" ht="18" x14ac:dyDescent="0.6">
      <c r="U7262"/>
      <c r="V7262"/>
      <c r="W7262"/>
      <c r="X7262"/>
    </row>
    <row r="7263" spans="21:24" ht="18" x14ac:dyDescent="0.6">
      <c r="U7263"/>
      <c r="V7263"/>
      <c r="W7263"/>
      <c r="X7263"/>
    </row>
    <row r="7264" spans="21:24" ht="18" x14ac:dyDescent="0.6">
      <c r="U7264"/>
      <c r="V7264"/>
      <c r="W7264"/>
      <c r="X7264"/>
    </row>
    <row r="7265" spans="21:24" ht="18" x14ac:dyDescent="0.6">
      <c r="U7265"/>
      <c r="V7265"/>
      <c r="W7265"/>
      <c r="X7265"/>
    </row>
    <row r="7266" spans="21:24" ht="18" x14ac:dyDescent="0.6">
      <c r="U7266"/>
      <c r="V7266"/>
      <c r="W7266"/>
      <c r="X7266"/>
    </row>
    <row r="7267" spans="21:24" ht="18" x14ac:dyDescent="0.6">
      <c r="U7267"/>
      <c r="V7267"/>
      <c r="W7267"/>
      <c r="X7267"/>
    </row>
    <row r="7268" spans="21:24" ht="18" x14ac:dyDescent="0.6">
      <c r="U7268"/>
      <c r="V7268"/>
      <c r="W7268"/>
      <c r="X7268"/>
    </row>
    <row r="7269" spans="21:24" ht="18" x14ac:dyDescent="0.6">
      <c r="U7269"/>
      <c r="V7269"/>
      <c r="W7269"/>
      <c r="X7269"/>
    </row>
    <row r="7270" spans="21:24" ht="18" x14ac:dyDescent="0.6">
      <c r="U7270"/>
      <c r="V7270"/>
      <c r="W7270"/>
      <c r="X7270"/>
    </row>
    <row r="7271" spans="21:24" ht="18" x14ac:dyDescent="0.6">
      <c r="U7271"/>
      <c r="V7271"/>
      <c r="W7271"/>
      <c r="X7271"/>
    </row>
    <row r="7272" spans="21:24" ht="18" x14ac:dyDescent="0.6">
      <c r="U7272"/>
      <c r="V7272"/>
      <c r="W7272"/>
      <c r="X7272"/>
    </row>
    <row r="7273" spans="21:24" ht="18" x14ac:dyDescent="0.6">
      <c r="U7273"/>
      <c r="V7273"/>
      <c r="W7273"/>
      <c r="X7273"/>
    </row>
    <row r="7274" spans="21:24" ht="18" x14ac:dyDescent="0.6">
      <c r="U7274"/>
      <c r="V7274"/>
      <c r="W7274"/>
      <c r="X7274"/>
    </row>
    <row r="7275" spans="21:24" ht="18" x14ac:dyDescent="0.6">
      <c r="U7275"/>
      <c r="V7275"/>
      <c r="W7275"/>
      <c r="X7275"/>
    </row>
    <row r="7276" spans="21:24" ht="18" x14ac:dyDescent="0.6">
      <c r="U7276"/>
      <c r="V7276"/>
      <c r="W7276"/>
      <c r="X7276"/>
    </row>
    <row r="7277" spans="21:24" ht="18" x14ac:dyDescent="0.6">
      <c r="U7277"/>
      <c r="V7277"/>
      <c r="W7277"/>
      <c r="X7277"/>
    </row>
    <row r="7278" spans="21:24" ht="18" x14ac:dyDescent="0.6">
      <c r="U7278"/>
      <c r="V7278"/>
      <c r="W7278"/>
      <c r="X7278"/>
    </row>
    <row r="7279" spans="21:24" ht="18" x14ac:dyDescent="0.6">
      <c r="U7279"/>
      <c r="V7279"/>
      <c r="W7279"/>
      <c r="X7279"/>
    </row>
    <row r="7280" spans="21:24" ht="18" x14ac:dyDescent="0.6">
      <c r="U7280"/>
      <c r="V7280"/>
      <c r="W7280"/>
      <c r="X7280"/>
    </row>
    <row r="7281" spans="21:24" ht="18" x14ac:dyDescent="0.6">
      <c r="U7281"/>
      <c r="V7281"/>
      <c r="W7281"/>
      <c r="X7281"/>
    </row>
    <row r="7282" spans="21:24" ht="18" x14ac:dyDescent="0.6">
      <c r="U7282"/>
      <c r="V7282"/>
      <c r="W7282"/>
      <c r="X7282"/>
    </row>
    <row r="7283" spans="21:24" ht="18" x14ac:dyDescent="0.6">
      <c r="U7283"/>
      <c r="V7283"/>
      <c r="W7283"/>
      <c r="X7283"/>
    </row>
    <row r="7284" spans="21:24" ht="18" x14ac:dyDescent="0.6">
      <c r="U7284"/>
      <c r="V7284"/>
      <c r="W7284"/>
      <c r="X7284"/>
    </row>
    <row r="7285" spans="21:24" ht="18" x14ac:dyDescent="0.6">
      <c r="U7285"/>
      <c r="V7285"/>
      <c r="W7285"/>
      <c r="X7285"/>
    </row>
    <row r="7286" spans="21:24" ht="18" x14ac:dyDescent="0.6">
      <c r="U7286"/>
      <c r="V7286"/>
      <c r="W7286"/>
      <c r="X7286"/>
    </row>
    <row r="7287" spans="21:24" ht="18" x14ac:dyDescent="0.6">
      <c r="U7287"/>
      <c r="V7287"/>
      <c r="W7287"/>
      <c r="X7287"/>
    </row>
    <row r="7288" spans="21:24" ht="18" x14ac:dyDescent="0.6">
      <c r="U7288"/>
      <c r="V7288"/>
      <c r="W7288"/>
      <c r="X7288"/>
    </row>
    <row r="7289" spans="21:24" ht="18" x14ac:dyDescent="0.6">
      <c r="U7289"/>
      <c r="V7289"/>
      <c r="W7289"/>
      <c r="X7289"/>
    </row>
    <row r="7290" spans="21:24" ht="18" x14ac:dyDescent="0.6">
      <c r="U7290"/>
      <c r="V7290"/>
      <c r="W7290"/>
      <c r="X7290"/>
    </row>
    <row r="7291" spans="21:24" ht="18" x14ac:dyDescent="0.6">
      <c r="U7291"/>
      <c r="V7291"/>
      <c r="W7291"/>
      <c r="X7291"/>
    </row>
    <row r="7292" spans="21:24" ht="18" x14ac:dyDescent="0.6">
      <c r="U7292"/>
      <c r="V7292"/>
      <c r="W7292"/>
      <c r="X7292"/>
    </row>
    <row r="7293" spans="21:24" ht="18" x14ac:dyDescent="0.6">
      <c r="U7293"/>
      <c r="V7293"/>
      <c r="W7293"/>
      <c r="X7293"/>
    </row>
    <row r="7294" spans="21:24" ht="18" x14ac:dyDescent="0.6">
      <c r="U7294"/>
      <c r="V7294"/>
      <c r="W7294"/>
      <c r="X7294"/>
    </row>
    <row r="7295" spans="21:24" ht="18" x14ac:dyDescent="0.6">
      <c r="U7295"/>
      <c r="V7295"/>
      <c r="W7295"/>
      <c r="X7295"/>
    </row>
    <row r="7296" spans="21:24" ht="18" x14ac:dyDescent="0.6">
      <c r="U7296"/>
      <c r="V7296"/>
      <c r="W7296"/>
      <c r="X7296"/>
    </row>
    <row r="7297" spans="21:24" ht="18" x14ac:dyDescent="0.6">
      <c r="U7297"/>
      <c r="V7297"/>
      <c r="W7297"/>
      <c r="X7297"/>
    </row>
    <row r="7298" spans="21:24" ht="18" x14ac:dyDescent="0.6">
      <c r="U7298"/>
      <c r="V7298"/>
      <c r="W7298"/>
      <c r="X7298"/>
    </row>
    <row r="7299" spans="21:24" ht="18" x14ac:dyDescent="0.6">
      <c r="U7299"/>
      <c r="V7299"/>
      <c r="W7299"/>
      <c r="X7299"/>
    </row>
    <row r="7300" spans="21:24" ht="18" x14ac:dyDescent="0.6">
      <c r="U7300"/>
      <c r="V7300"/>
      <c r="W7300"/>
      <c r="X7300"/>
    </row>
    <row r="7301" spans="21:24" ht="18" x14ac:dyDescent="0.6">
      <c r="U7301"/>
      <c r="V7301"/>
      <c r="W7301"/>
      <c r="X7301"/>
    </row>
    <row r="7302" spans="21:24" ht="18" x14ac:dyDescent="0.6">
      <c r="U7302"/>
      <c r="V7302"/>
      <c r="W7302"/>
      <c r="X7302"/>
    </row>
    <row r="7303" spans="21:24" ht="18" x14ac:dyDescent="0.6">
      <c r="U7303"/>
      <c r="V7303"/>
      <c r="W7303"/>
      <c r="X7303"/>
    </row>
    <row r="7304" spans="21:24" ht="18" x14ac:dyDescent="0.6">
      <c r="U7304"/>
      <c r="V7304"/>
      <c r="W7304"/>
      <c r="X7304"/>
    </row>
    <row r="7305" spans="21:24" ht="18" x14ac:dyDescent="0.6">
      <c r="U7305"/>
      <c r="V7305"/>
      <c r="W7305"/>
      <c r="X7305"/>
    </row>
    <row r="7306" spans="21:24" ht="18" x14ac:dyDescent="0.6">
      <c r="U7306"/>
      <c r="V7306"/>
      <c r="W7306"/>
      <c r="X7306"/>
    </row>
    <row r="7307" spans="21:24" ht="18" x14ac:dyDescent="0.6">
      <c r="U7307"/>
      <c r="V7307"/>
      <c r="W7307"/>
      <c r="X7307"/>
    </row>
    <row r="7308" spans="21:24" ht="18" x14ac:dyDescent="0.6">
      <c r="U7308"/>
      <c r="V7308"/>
      <c r="W7308"/>
      <c r="X7308"/>
    </row>
    <row r="7309" spans="21:24" ht="18" x14ac:dyDescent="0.6">
      <c r="U7309"/>
      <c r="V7309"/>
      <c r="W7309"/>
      <c r="X7309"/>
    </row>
    <row r="7310" spans="21:24" ht="18" x14ac:dyDescent="0.6">
      <c r="U7310"/>
      <c r="V7310"/>
      <c r="W7310"/>
      <c r="X7310"/>
    </row>
    <row r="7311" spans="21:24" ht="18" x14ac:dyDescent="0.6">
      <c r="U7311"/>
      <c r="V7311"/>
      <c r="W7311"/>
      <c r="X7311"/>
    </row>
    <row r="7312" spans="21:24" ht="18" x14ac:dyDescent="0.6">
      <c r="U7312"/>
      <c r="V7312"/>
      <c r="W7312"/>
      <c r="X7312"/>
    </row>
    <row r="7313" spans="21:24" ht="18" x14ac:dyDescent="0.6">
      <c r="U7313"/>
      <c r="V7313"/>
      <c r="W7313"/>
      <c r="X7313"/>
    </row>
    <row r="7314" spans="21:24" ht="18" x14ac:dyDescent="0.6">
      <c r="U7314"/>
      <c r="V7314"/>
      <c r="W7314"/>
      <c r="X7314"/>
    </row>
    <row r="7315" spans="21:24" ht="18" x14ac:dyDescent="0.6">
      <c r="U7315"/>
      <c r="V7315"/>
      <c r="W7315"/>
      <c r="X7315"/>
    </row>
    <row r="7316" spans="21:24" ht="18" x14ac:dyDescent="0.6">
      <c r="U7316"/>
      <c r="V7316"/>
      <c r="W7316"/>
      <c r="X7316"/>
    </row>
    <row r="7317" spans="21:24" ht="18" x14ac:dyDescent="0.6">
      <c r="U7317"/>
      <c r="V7317"/>
      <c r="W7317"/>
      <c r="X7317"/>
    </row>
    <row r="7318" spans="21:24" ht="18" x14ac:dyDescent="0.6">
      <c r="U7318"/>
      <c r="V7318"/>
      <c r="W7318"/>
      <c r="X7318"/>
    </row>
    <row r="7319" spans="21:24" ht="18" x14ac:dyDescent="0.6">
      <c r="U7319"/>
      <c r="V7319"/>
      <c r="W7319"/>
      <c r="X7319"/>
    </row>
    <row r="7320" spans="21:24" ht="18" x14ac:dyDescent="0.6">
      <c r="U7320"/>
      <c r="V7320"/>
      <c r="W7320"/>
      <c r="X7320"/>
    </row>
    <row r="7321" spans="21:24" ht="18" x14ac:dyDescent="0.6">
      <c r="U7321"/>
      <c r="V7321"/>
      <c r="W7321"/>
      <c r="X7321"/>
    </row>
    <row r="7322" spans="21:24" ht="18" x14ac:dyDescent="0.6">
      <c r="U7322"/>
      <c r="V7322"/>
      <c r="W7322"/>
      <c r="X7322"/>
    </row>
    <row r="7323" spans="21:24" ht="18" x14ac:dyDescent="0.6">
      <c r="U7323"/>
      <c r="V7323"/>
      <c r="W7323"/>
      <c r="X7323"/>
    </row>
    <row r="7324" spans="21:24" ht="18" x14ac:dyDescent="0.6">
      <c r="U7324"/>
      <c r="V7324"/>
      <c r="W7324"/>
      <c r="X7324"/>
    </row>
    <row r="7325" spans="21:24" ht="18" x14ac:dyDescent="0.6">
      <c r="U7325"/>
      <c r="V7325"/>
      <c r="W7325"/>
      <c r="X7325"/>
    </row>
    <row r="7326" spans="21:24" ht="18" x14ac:dyDescent="0.6">
      <c r="U7326"/>
      <c r="V7326"/>
      <c r="W7326"/>
      <c r="X7326"/>
    </row>
    <row r="7327" spans="21:24" ht="18" x14ac:dyDescent="0.6">
      <c r="U7327"/>
      <c r="V7327"/>
      <c r="W7327"/>
      <c r="X7327"/>
    </row>
    <row r="7328" spans="21:24" ht="18" x14ac:dyDescent="0.6">
      <c r="U7328"/>
      <c r="V7328"/>
      <c r="W7328"/>
      <c r="X7328"/>
    </row>
    <row r="7329" spans="21:24" ht="18" x14ac:dyDescent="0.6">
      <c r="U7329"/>
      <c r="V7329"/>
      <c r="W7329"/>
      <c r="X7329"/>
    </row>
    <row r="7330" spans="21:24" ht="18" x14ac:dyDescent="0.6">
      <c r="U7330"/>
      <c r="V7330"/>
      <c r="W7330"/>
      <c r="X7330"/>
    </row>
    <row r="7331" spans="21:24" ht="18" x14ac:dyDescent="0.6">
      <c r="U7331"/>
      <c r="V7331"/>
      <c r="W7331"/>
      <c r="X7331"/>
    </row>
    <row r="7332" spans="21:24" ht="18" x14ac:dyDescent="0.6">
      <c r="U7332"/>
      <c r="V7332"/>
      <c r="W7332"/>
      <c r="X7332"/>
    </row>
    <row r="7333" spans="21:24" ht="18" x14ac:dyDescent="0.6">
      <c r="U7333"/>
      <c r="V7333"/>
      <c r="W7333"/>
      <c r="X7333"/>
    </row>
    <row r="7334" spans="21:24" ht="18" x14ac:dyDescent="0.6">
      <c r="U7334"/>
      <c r="V7334"/>
      <c r="W7334"/>
      <c r="X7334"/>
    </row>
    <row r="7335" spans="21:24" ht="18" x14ac:dyDescent="0.6">
      <c r="U7335"/>
      <c r="V7335"/>
      <c r="W7335"/>
      <c r="X7335"/>
    </row>
    <row r="7336" spans="21:24" ht="18" x14ac:dyDescent="0.6">
      <c r="U7336"/>
      <c r="V7336"/>
      <c r="W7336"/>
      <c r="X7336"/>
    </row>
    <row r="7337" spans="21:24" ht="18" x14ac:dyDescent="0.6">
      <c r="U7337"/>
      <c r="V7337"/>
      <c r="W7337"/>
      <c r="X7337"/>
    </row>
    <row r="7338" spans="21:24" ht="18" x14ac:dyDescent="0.6">
      <c r="U7338"/>
      <c r="V7338"/>
      <c r="W7338"/>
      <c r="X7338"/>
    </row>
    <row r="7339" spans="21:24" ht="18" x14ac:dyDescent="0.6">
      <c r="U7339"/>
      <c r="V7339"/>
      <c r="W7339"/>
      <c r="X7339"/>
    </row>
    <row r="7340" spans="21:24" ht="18" x14ac:dyDescent="0.6">
      <c r="U7340"/>
      <c r="V7340"/>
      <c r="W7340"/>
      <c r="X7340"/>
    </row>
    <row r="7341" spans="21:24" ht="18" x14ac:dyDescent="0.6">
      <c r="U7341"/>
      <c r="V7341"/>
      <c r="W7341"/>
      <c r="X7341"/>
    </row>
    <row r="7342" spans="21:24" ht="18" x14ac:dyDescent="0.6">
      <c r="U7342"/>
      <c r="V7342"/>
      <c r="W7342"/>
      <c r="X7342"/>
    </row>
    <row r="7343" spans="21:24" ht="18" x14ac:dyDescent="0.6">
      <c r="U7343"/>
      <c r="V7343"/>
      <c r="W7343"/>
      <c r="X7343"/>
    </row>
    <row r="7344" spans="21:24" ht="18" x14ac:dyDescent="0.6">
      <c r="U7344"/>
      <c r="V7344"/>
      <c r="W7344"/>
      <c r="X7344"/>
    </row>
    <row r="7345" spans="21:24" ht="18" x14ac:dyDescent="0.6">
      <c r="U7345"/>
      <c r="V7345"/>
      <c r="W7345"/>
      <c r="X7345"/>
    </row>
    <row r="7346" spans="21:24" ht="18" x14ac:dyDescent="0.6">
      <c r="U7346"/>
      <c r="V7346"/>
      <c r="W7346"/>
      <c r="X7346"/>
    </row>
    <row r="7347" spans="21:24" ht="18" x14ac:dyDescent="0.6">
      <c r="U7347"/>
      <c r="V7347"/>
      <c r="W7347"/>
      <c r="X7347"/>
    </row>
    <row r="7348" spans="21:24" ht="18" x14ac:dyDescent="0.6">
      <c r="U7348"/>
      <c r="V7348"/>
      <c r="W7348"/>
      <c r="X7348"/>
    </row>
    <row r="7349" spans="21:24" ht="18" x14ac:dyDescent="0.6">
      <c r="U7349"/>
      <c r="V7349"/>
      <c r="W7349"/>
      <c r="X7349"/>
    </row>
    <row r="7350" spans="21:24" ht="18" x14ac:dyDescent="0.6">
      <c r="U7350"/>
      <c r="V7350"/>
      <c r="W7350"/>
      <c r="X7350"/>
    </row>
    <row r="7351" spans="21:24" ht="18" x14ac:dyDescent="0.6">
      <c r="U7351"/>
      <c r="V7351"/>
      <c r="W7351"/>
      <c r="X7351"/>
    </row>
    <row r="7352" spans="21:24" ht="18" x14ac:dyDescent="0.6">
      <c r="U7352"/>
      <c r="V7352"/>
      <c r="W7352"/>
      <c r="X7352"/>
    </row>
    <row r="7353" spans="21:24" ht="18" x14ac:dyDescent="0.6">
      <c r="U7353"/>
      <c r="V7353"/>
      <c r="W7353"/>
      <c r="X7353"/>
    </row>
    <row r="7354" spans="21:24" ht="18" x14ac:dyDescent="0.6">
      <c r="U7354"/>
      <c r="V7354"/>
      <c r="W7354"/>
      <c r="X7354"/>
    </row>
    <row r="7355" spans="21:24" ht="18" x14ac:dyDescent="0.6">
      <c r="U7355"/>
      <c r="V7355"/>
      <c r="W7355"/>
      <c r="X7355"/>
    </row>
    <row r="7356" spans="21:24" ht="18" x14ac:dyDescent="0.6">
      <c r="U7356"/>
      <c r="V7356"/>
      <c r="W7356"/>
      <c r="X7356"/>
    </row>
    <row r="7357" spans="21:24" ht="18" x14ac:dyDescent="0.6">
      <c r="U7357"/>
      <c r="V7357"/>
      <c r="W7357"/>
      <c r="X7357"/>
    </row>
    <row r="7358" spans="21:24" ht="18" x14ac:dyDescent="0.6">
      <c r="U7358"/>
      <c r="V7358"/>
      <c r="W7358"/>
      <c r="X7358"/>
    </row>
    <row r="7359" spans="21:24" ht="18" x14ac:dyDescent="0.6">
      <c r="U7359"/>
      <c r="V7359"/>
      <c r="W7359"/>
      <c r="X7359"/>
    </row>
    <row r="7360" spans="21:24" ht="18" x14ac:dyDescent="0.6">
      <c r="U7360"/>
      <c r="V7360"/>
      <c r="W7360"/>
      <c r="X7360"/>
    </row>
    <row r="7361" spans="21:24" ht="18" x14ac:dyDescent="0.6">
      <c r="U7361"/>
      <c r="V7361"/>
      <c r="W7361"/>
      <c r="X7361"/>
    </row>
    <row r="7362" spans="21:24" ht="18" x14ac:dyDescent="0.6">
      <c r="U7362"/>
      <c r="V7362"/>
      <c r="W7362"/>
      <c r="X7362"/>
    </row>
    <row r="7363" spans="21:24" ht="18" x14ac:dyDescent="0.6">
      <c r="U7363"/>
      <c r="V7363"/>
      <c r="W7363"/>
      <c r="X7363"/>
    </row>
    <row r="7364" spans="21:24" ht="18" x14ac:dyDescent="0.6">
      <c r="U7364"/>
      <c r="V7364"/>
      <c r="W7364"/>
      <c r="X7364"/>
    </row>
    <row r="7365" spans="21:24" ht="18" x14ac:dyDescent="0.6">
      <c r="U7365"/>
      <c r="V7365"/>
      <c r="W7365"/>
      <c r="X7365"/>
    </row>
    <row r="7366" spans="21:24" ht="18" x14ac:dyDescent="0.6">
      <c r="U7366"/>
      <c r="V7366"/>
      <c r="W7366"/>
      <c r="X7366"/>
    </row>
    <row r="7367" spans="21:24" ht="18" x14ac:dyDescent="0.6">
      <c r="U7367"/>
      <c r="V7367"/>
      <c r="W7367"/>
      <c r="X7367"/>
    </row>
    <row r="7368" spans="21:24" ht="18" x14ac:dyDescent="0.6">
      <c r="U7368"/>
      <c r="V7368"/>
      <c r="W7368"/>
      <c r="X7368"/>
    </row>
    <row r="7369" spans="21:24" ht="18" x14ac:dyDescent="0.6">
      <c r="U7369"/>
      <c r="V7369"/>
      <c r="W7369"/>
      <c r="X7369"/>
    </row>
    <row r="7370" spans="21:24" ht="18" x14ac:dyDescent="0.6">
      <c r="U7370"/>
      <c r="V7370"/>
      <c r="W7370"/>
      <c r="X7370"/>
    </row>
    <row r="7371" spans="21:24" ht="18" x14ac:dyDescent="0.6">
      <c r="U7371"/>
      <c r="V7371"/>
      <c r="W7371"/>
      <c r="X7371"/>
    </row>
    <row r="7372" spans="21:24" ht="18" x14ac:dyDescent="0.6">
      <c r="U7372"/>
      <c r="V7372"/>
      <c r="W7372"/>
      <c r="X7372"/>
    </row>
    <row r="7373" spans="21:24" ht="18" x14ac:dyDescent="0.6">
      <c r="U7373"/>
      <c r="V7373"/>
      <c r="W7373"/>
      <c r="X7373"/>
    </row>
    <row r="7374" spans="21:24" ht="18" x14ac:dyDescent="0.6">
      <c r="U7374"/>
      <c r="V7374"/>
      <c r="W7374"/>
      <c r="X7374"/>
    </row>
    <row r="7375" spans="21:24" ht="18" x14ac:dyDescent="0.6">
      <c r="U7375"/>
      <c r="V7375"/>
      <c r="W7375"/>
      <c r="X7375"/>
    </row>
    <row r="7376" spans="21:24" ht="18" x14ac:dyDescent="0.6">
      <c r="U7376"/>
      <c r="V7376"/>
      <c r="W7376"/>
      <c r="X7376"/>
    </row>
    <row r="7377" spans="21:24" ht="18" x14ac:dyDescent="0.6">
      <c r="U7377"/>
      <c r="V7377"/>
      <c r="W7377"/>
      <c r="X7377"/>
    </row>
    <row r="7378" spans="21:24" ht="18" x14ac:dyDescent="0.6">
      <c r="U7378"/>
      <c r="V7378"/>
      <c r="W7378"/>
      <c r="X7378"/>
    </row>
    <row r="7379" spans="21:24" ht="18" x14ac:dyDescent="0.6">
      <c r="U7379"/>
      <c r="V7379"/>
      <c r="W7379"/>
      <c r="X7379"/>
    </row>
    <row r="7380" spans="21:24" ht="18" x14ac:dyDescent="0.6">
      <c r="U7380"/>
      <c r="V7380"/>
      <c r="W7380"/>
      <c r="X7380"/>
    </row>
    <row r="7381" spans="21:24" ht="18" x14ac:dyDescent="0.6">
      <c r="U7381"/>
      <c r="V7381"/>
      <c r="W7381"/>
      <c r="X7381"/>
    </row>
    <row r="7382" spans="21:24" ht="18" x14ac:dyDescent="0.6">
      <c r="U7382"/>
      <c r="V7382"/>
      <c r="W7382"/>
      <c r="X7382"/>
    </row>
    <row r="7383" spans="21:24" ht="18" x14ac:dyDescent="0.6">
      <c r="U7383"/>
      <c r="V7383"/>
      <c r="W7383"/>
      <c r="X7383"/>
    </row>
    <row r="7384" spans="21:24" ht="18" x14ac:dyDescent="0.6">
      <c r="U7384"/>
      <c r="V7384"/>
      <c r="W7384"/>
      <c r="X7384"/>
    </row>
    <row r="7385" spans="21:24" ht="18" x14ac:dyDescent="0.6">
      <c r="U7385"/>
      <c r="V7385"/>
      <c r="W7385"/>
      <c r="X7385"/>
    </row>
    <row r="7386" spans="21:24" ht="18" x14ac:dyDescent="0.6">
      <c r="U7386"/>
      <c r="V7386"/>
      <c r="W7386"/>
      <c r="X7386"/>
    </row>
    <row r="7387" spans="21:24" ht="18" x14ac:dyDescent="0.6">
      <c r="U7387"/>
      <c r="V7387"/>
      <c r="W7387"/>
      <c r="X7387"/>
    </row>
    <row r="7388" spans="21:24" ht="18" x14ac:dyDescent="0.6">
      <c r="U7388"/>
      <c r="V7388"/>
      <c r="W7388"/>
      <c r="X7388"/>
    </row>
    <row r="7389" spans="21:24" ht="18" x14ac:dyDescent="0.6">
      <c r="U7389"/>
      <c r="V7389"/>
      <c r="W7389"/>
      <c r="X7389"/>
    </row>
    <row r="7390" spans="21:24" ht="18" x14ac:dyDescent="0.6">
      <c r="U7390"/>
      <c r="V7390"/>
      <c r="W7390"/>
      <c r="X7390"/>
    </row>
    <row r="7391" spans="21:24" ht="18" x14ac:dyDescent="0.6">
      <c r="U7391"/>
      <c r="V7391"/>
      <c r="W7391"/>
      <c r="X7391"/>
    </row>
    <row r="7392" spans="21:24" ht="18" x14ac:dyDescent="0.6">
      <c r="U7392"/>
      <c r="V7392"/>
      <c r="W7392"/>
      <c r="X7392"/>
    </row>
    <row r="7393" spans="21:24" ht="18" x14ac:dyDescent="0.6">
      <c r="U7393"/>
      <c r="V7393"/>
      <c r="W7393"/>
      <c r="X7393"/>
    </row>
    <row r="7394" spans="21:24" ht="18" x14ac:dyDescent="0.6">
      <c r="U7394"/>
      <c r="V7394"/>
      <c r="W7394"/>
      <c r="X7394"/>
    </row>
    <row r="7395" spans="21:24" ht="18" x14ac:dyDescent="0.6">
      <c r="U7395"/>
      <c r="V7395"/>
      <c r="W7395"/>
      <c r="X7395"/>
    </row>
    <row r="7396" spans="21:24" ht="18" x14ac:dyDescent="0.6">
      <c r="U7396"/>
      <c r="V7396"/>
      <c r="W7396"/>
      <c r="X7396"/>
    </row>
    <row r="7397" spans="21:24" ht="18" x14ac:dyDescent="0.6">
      <c r="U7397"/>
      <c r="V7397"/>
      <c r="W7397"/>
      <c r="X7397"/>
    </row>
    <row r="7398" spans="21:24" ht="18" x14ac:dyDescent="0.6">
      <c r="U7398"/>
      <c r="V7398"/>
      <c r="W7398"/>
      <c r="X7398"/>
    </row>
    <row r="7399" spans="21:24" ht="18" x14ac:dyDescent="0.6">
      <c r="U7399"/>
      <c r="V7399"/>
      <c r="W7399"/>
      <c r="X7399"/>
    </row>
    <row r="7400" spans="21:24" ht="18" x14ac:dyDescent="0.6">
      <c r="U7400"/>
      <c r="V7400"/>
      <c r="W7400"/>
      <c r="X7400"/>
    </row>
    <row r="7401" spans="21:24" ht="18" x14ac:dyDescent="0.6">
      <c r="U7401"/>
      <c r="V7401"/>
      <c r="W7401"/>
      <c r="X7401"/>
    </row>
    <row r="7402" spans="21:24" ht="18" x14ac:dyDescent="0.6">
      <c r="U7402"/>
      <c r="V7402"/>
      <c r="W7402"/>
      <c r="X7402"/>
    </row>
    <row r="7403" spans="21:24" ht="18" x14ac:dyDescent="0.6">
      <c r="U7403"/>
      <c r="V7403"/>
      <c r="W7403"/>
      <c r="X7403"/>
    </row>
    <row r="7404" spans="21:24" ht="18" x14ac:dyDescent="0.6">
      <c r="U7404"/>
      <c r="V7404"/>
      <c r="W7404"/>
      <c r="X7404"/>
    </row>
    <row r="7405" spans="21:24" ht="18" x14ac:dyDescent="0.6">
      <c r="U7405"/>
      <c r="V7405"/>
      <c r="W7405"/>
      <c r="X7405"/>
    </row>
    <row r="7406" spans="21:24" ht="18" x14ac:dyDescent="0.6">
      <c r="U7406"/>
      <c r="V7406"/>
      <c r="W7406"/>
      <c r="X7406"/>
    </row>
    <row r="7407" spans="21:24" ht="18" x14ac:dyDescent="0.6">
      <c r="U7407"/>
      <c r="V7407"/>
      <c r="W7407"/>
      <c r="X7407"/>
    </row>
    <row r="7408" spans="21:24" ht="18" x14ac:dyDescent="0.6">
      <c r="U7408"/>
      <c r="V7408"/>
      <c r="W7408"/>
      <c r="X7408"/>
    </row>
    <row r="7409" spans="21:24" ht="18" x14ac:dyDescent="0.6">
      <c r="U7409"/>
      <c r="V7409"/>
      <c r="W7409"/>
      <c r="X7409"/>
    </row>
    <row r="7410" spans="21:24" ht="18" x14ac:dyDescent="0.6">
      <c r="U7410"/>
      <c r="V7410"/>
      <c r="W7410"/>
      <c r="X7410"/>
    </row>
    <row r="7411" spans="21:24" ht="18" x14ac:dyDescent="0.6">
      <c r="U7411"/>
      <c r="V7411"/>
      <c r="W7411"/>
      <c r="X7411"/>
    </row>
    <row r="7412" spans="21:24" ht="18" x14ac:dyDescent="0.6">
      <c r="U7412"/>
      <c r="V7412"/>
      <c r="W7412"/>
      <c r="X7412"/>
    </row>
    <row r="7413" spans="21:24" ht="18" x14ac:dyDescent="0.6">
      <c r="U7413"/>
      <c r="V7413"/>
      <c r="W7413"/>
      <c r="X7413"/>
    </row>
    <row r="7414" spans="21:24" ht="18" x14ac:dyDescent="0.6">
      <c r="U7414"/>
      <c r="V7414"/>
      <c r="W7414"/>
      <c r="X7414"/>
    </row>
    <row r="7415" spans="21:24" ht="18" x14ac:dyDescent="0.6">
      <c r="U7415"/>
      <c r="V7415"/>
      <c r="W7415"/>
      <c r="X7415"/>
    </row>
    <row r="7416" spans="21:24" ht="18" x14ac:dyDescent="0.6">
      <c r="U7416"/>
      <c r="V7416"/>
      <c r="W7416"/>
      <c r="X7416"/>
    </row>
    <row r="7417" spans="21:24" ht="18" x14ac:dyDescent="0.6">
      <c r="U7417"/>
      <c r="V7417"/>
      <c r="W7417"/>
      <c r="X7417"/>
    </row>
    <row r="7418" spans="21:24" ht="18" x14ac:dyDescent="0.6">
      <c r="U7418"/>
      <c r="V7418"/>
      <c r="W7418"/>
      <c r="X7418"/>
    </row>
    <row r="7419" spans="21:24" ht="18" x14ac:dyDescent="0.6">
      <c r="U7419"/>
      <c r="V7419"/>
      <c r="W7419"/>
      <c r="X7419"/>
    </row>
    <row r="7420" spans="21:24" ht="18" x14ac:dyDescent="0.6">
      <c r="U7420"/>
      <c r="V7420"/>
      <c r="W7420"/>
      <c r="X7420"/>
    </row>
    <row r="7421" spans="21:24" ht="18" x14ac:dyDescent="0.6">
      <c r="U7421"/>
      <c r="V7421"/>
      <c r="W7421"/>
      <c r="X7421"/>
    </row>
    <row r="7422" spans="21:24" ht="18" x14ac:dyDescent="0.6">
      <c r="U7422"/>
      <c r="V7422"/>
      <c r="W7422"/>
      <c r="X7422"/>
    </row>
    <row r="7423" spans="21:24" ht="18" x14ac:dyDescent="0.6">
      <c r="U7423"/>
      <c r="V7423"/>
      <c r="W7423"/>
      <c r="X7423"/>
    </row>
    <row r="7424" spans="21:24" ht="18" x14ac:dyDescent="0.6">
      <c r="U7424"/>
      <c r="V7424"/>
      <c r="W7424"/>
      <c r="X7424"/>
    </row>
    <row r="7425" spans="21:24" ht="18" x14ac:dyDescent="0.6">
      <c r="U7425"/>
      <c r="V7425"/>
      <c r="W7425"/>
      <c r="X7425"/>
    </row>
    <row r="7426" spans="21:24" ht="18" x14ac:dyDescent="0.6">
      <c r="U7426"/>
      <c r="V7426"/>
      <c r="W7426"/>
      <c r="X7426"/>
    </row>
    <row r="7427" spans="21:24" ht="18" x14ac:dyDescent="0.6">
      <c r="U7427"/>
      <c r="V7427"/>
      <c r="W7427"/>
      <c r="X7427"/>
    </row>
    <row r="7428" spans="21:24" ht="18" x14ac:dyDescent="0.6">
      <c r="U7428"/>
      <c r="V7428"/>
      <c r="W7428"/>
      <c r="X7428"/>
    </row>
    <row r="7429" spans="21:24" ht="18" x14ac:dyDescent="0.6">
      <c r="U7429"/>
      <c r="V7429"/>
      <c r="W7429"/>
      <c r="X7429"/>
    </row>
    <row r="7430" spans="21:24" ht="18" x14ac:dyDescent="0.6">
      <c r="U7430"/>
      <c r="V7430"/>
      <c r="W7430"/>
      <c r="X7430"/>
    </row>
    <row r="7431" spans="21:24" ht="18" x14ac:dyDescent="0.6">
      <c r="U7431"/>
      <c r="V7431"/>
      <c r="W7431"/>
      <c r="X7431"/>
    </row>
    <row r="7432" spans="21:24" ht="18" x14ac:dyDescent="0.6">
      <c r="U7432"/>
      <c r="V7432"/>
      <c r="W7432"/>
      <c r="X7432"/>
    </row>
    <row r="7433" spans="21:24" ht="18" x14ac:dyDescent="0.6">
      <c r="U7433"/>
      <c r="V7433"/>
      <c r="W7433"/>
      <c r="X7433"/>
    </row>
    <row r="7434" spans="21:24" ht="18" x14ac:dyDescent="0.6">
      <c r="U7434"/>
      <c r="V7434"/>
      <c r="W7434"/>
      <c r="X7434"/>
    </row>
    <row r="7435" spans="21:24" ht="18" x14ac:dyDescent="0.6">
      <c r="U7435"/>
      <c r="V7435"/>
      <c r="W7435"/>
      <c r="X7435"/>
    </row>
    <row r="7436" spans="21:24" ht="18" x14ac:dyDescent="0.6">
      <c r="U7436"/>
      <c r="V7436"/>
      <c r="W7436"/>
      <c r="X7436"/>
    </row>
    <row r="7437" spans="21:24" ht="18" x14ac:dyDescent="0.6">
      <c r="U7437"/>
      <c r="V7437"/>
      <c r="W7437"/>
      <c r="X7437"/>
    </row>
    <row r="7438" spans="21:24" ht="18" x14ac:dyDescent="0.6">
      <c r="U7438"/>
      <c r="V7438"/>
      <c r="W7438"/>
      <c r="X7438"/>
    </row>
    <row r="7439" spans="21:24" ht="18" x14ac:dyDescent="0.6">
      <c r="U7439"/>
      <c r="V7439"/>
      <c r="W7439"/>
      <c r="X7439"/>
    </row>
    <row r="7440" spans="21:24" ht="18" x14ac:dyDescent="0.6">
      <c r="U7440"/>
      <c r="V7440"/>
      <c r="W7440"/>
      <c r="X7440"/>
    </row>
    <row r="7441" spans="21:24" ht="18" x14ac:dyDescent="0.6">
      <c r="U7441"/>
      <c r="V7441"/>
      <c r="W7441"/>
      <c r="X7441"/>
    </row>
    <row r="7442" spans="21:24" ht="18" x14ac:dyDescent="0.6">
      <c r="U7442"/>
      <c r="V7442"/>
      <c r="W7442"/>
      <c r="X7442"/>
    </row>
    <row r="7443" spans="21:24" ht="18" x14ac:dyDescent="0.6">
      <c r="U7443"/>
      <c r="V7443"/>
      <c r="W7443"/>
      <c r="X7443"/>
    </row>
    <row r="7444" spans="21:24" ht="18" x14ac:dyDescent="0.6">
      <c r="U7444"/>
      <c r="V7444"/>
      <c r="W7444"/>
      <c r="X7444"/>
    </row>
    <row r="7445" spans="21:24" ht="18" x14ac:dyDescent="0.6">
      <c r="U7445"/>
      <c r="V7445"/>
      <c r="W7445"/>
      <c r="X7445"/>
    </row>
    <row r="7446" spans="21:24" ht="18" x14ac:dyDescent="0.6">
      <c r="U7446"/>
      <c r="V7446"/>
      <c r="W7446"/>
      <c r="X7446"/>
    </row>
    <row r="7447" spans="21:24" ht="18" x14ac:dyDescent="0.6">
      <c r="U7447"/>
      <c r="V7447"/>
      <c r="W7447"/>
      <c r="X7447"/>
    </row>
    <row r="7448" spans="21:24" ht="18" x14ac:dyDescent="0.6">
      <c r="U7448"/>
      <c r="V7448"/>
      <c r="W7448"/>
      <c r="X7448"/>
    </row>
    <row r="7449" spans="21:24" ht="18" x14ac:dyDescent="0.6">
      <c r="U7449"/>
      <c r="V7449"/>
      <c r="W7449"/>
      <c r="X7449"/>
    </row>
    <row r="7450" spans="21:24" ht="18" x14ac:dyDescent="0.6">
      <c r="U7450"/>
      <c r="V7450"/>
      <c r="W7450"/>
      <c r="X7450"/>
    </row>
    <row r="7451" spans="21:24" ht="18" x14ac:dyDescent="0.6">
      <c r="U7451"/>
      <c r="V7451"/>
      <c r="W7451"/>
      <c r="X7451"/>
    </row>
    <row r="7452" spans="21:24" ht="18" x14ac:dyDescent="0.6">
      <c r="U7452"/>
      <c r="V7452"/>
      <c r="W7452"/>
      <c r="X7452"/>
    </row>
    <row r="7453" spans="21:24" ht="18" x14ac:dyDescent="0.6">
      <c r="U7453"/>
      <c r="V7453"/>
      <c r="W7453"/>
      <c r="X7453"/>
    </row>
    <row r="7454" spans="21:24" ht="18" x14ac:dyDescent="0.6">
      <c r="U7454"/>
      <c r="V7454"/>
      <c r="W7454"/>
      <c r="X7454"/>
    </row>
    <row r="7455" spans="21:24" ht="18" x14ac:dyDescent="0.6">
      <c r="U7455"/>
      <c r="V7455"/>
      <c r="W7455"/>
      <c r="X7455"/>
    </row>
    <row r="7456" spans="21:24" ht="18" x14ac:dyDescent="0.6">
      <c r="U7456"/>
      <c r="V7456"/>
      <c r="W7456"/>
      <c r="X7456"/>
    </row>
    <row r="7457" spans="21:24" ht="18" x14ac:dyDescent="0.6">
      <c r="U7457"/>
      <c r="V7457"/>
      <c r="W7457"/>
      <c r="X7457"/>
    </row>
    <row r="7458" spans="21:24" ht="18" x14ac:dyDescent="0.6">
      <c r="U7458"/>
      <c r="V7458"/>
      <c r="W7458"/>
      <c r="X7458"/>
    </row>
    <row r="7459" spans="21:24" ht="18" x14ac:dyDescent="0.6">
      <c r="U7459"/>
      <c r="V7459"/>
      <c r="W7459"/>
      <c r="X7459"/>
    </row>
    <row r="7460" spans="21:24" ht="18" x14ac:dyDescent="0.6">
      <c r="U7460"/>
      <c r="V7460"/>
      <c r="W7460"/>
      <c r="X7460"/>
    </row>
    <row r="7461" spans="21:24" ht="18" x14ac:dyDescent="0.6">
      <c r="U7461"/>
      <c r="V7461"/>
      <c r="W7461"/>
      <c r="X7461"/>
    </row>
    <row r="7462" spans="21:24" ht="18" x14ac:dyDescent="0.6">
      <c r="U7462"/>
      <c r="V7462"/>
      <c r="W7462"/>
      <c r="X7462"/>
    </row>
    <row r="7463" spans="21:24" ht="18" x14ac:dyDescent="0.6">
      <c r="U7463"/>
      <c r="V7463"/>
      <c r="W7463"/>
      <c r="X7463"/>
    </row>
    <row r="7464" spans="21:24" ht="18" x14ac:dyDescent="0.6">
      <c r="U7464"/>
      <c r="V7464"/>
      <c r="W7464"/>
      <c r="X7464"/>
    </row>
    <row r="7465" spans="21:24" ht="18" x14ac:dyDescent="0.6">
      <c r="U7465"/>
      <c r="V7465"/>
      <c r="W7465"/>
      <c r="X7465"/>
    </row>
    <row r="7466" spans="21:24" ht="18" x14ac:dyDescent="0.6">
      <c r="U7466"/>
      <c r="V7466"/>
      <c r="W7466"/>
      <c r="X7466"/>
    </row>
    <row r="7467" spans="21:24" ht="18" x14ac:dyDescent="0.6">
      <c r="U7467"/>
      <c r="V7467"/>
      <c r="W7467"/>
      <c r="X7467"/>
    </row>
    <row r="7468" spans="21:24" ht="18" x14ac:dyDescent="0.6">
      <c r="U7468"/>
      <c r="V7468"/>
      <c r="W7468"/>
      <c r="X7468"/>
    </row>
    <row r="7469" spans="21:24" ht="18" x14ac:dyDescent="0.6">
      <c r="U7469"/>
      <c r="V7469"/>
      <c r="W7469"/>
      <c r="X7469"/>
    </row>
    <row r="7470" spans="21:24" ht="18" x14ac:dyDescent="0.6">
      <c r="U7470"/>
      <c r="V7470"/>
      <c r="W7470"/>
      <c r="X7470"/>
    </row>
    <row r="7471" spans="21:24" ht="18" x14ac:dyDescent="0.6">
      <c r="U7471"/>
      <c r="V7471"/>
      <c r="W7471"/>
      <c r="X7471"/>
    </row>
    <row r="7472" spans="21:24" ht="18" x14ac:dyDescent="0.6">
      <c r="U7472"/>
      <c r="V7472"/>
      <c r="W7472"/>
      <c r="X7472"/>
    </row>
    <row r="7473" spans="21:24" ht="18" x14ac:dyDescent="0.6">
      <c r="U7473"/>
      <c r="V7473"/>
      <c r="W7473"/>
      <c r="X7473"/>
    </row>
    <row r="7474" spans="21:24" ht="18" x14ac:dyDescent="0.6">
      <c r="U7474"/>
      <c r="V7474"/>
      <c r="W7474"/>
      <c r="X7474"/>
    </row>
    <row r="7475" spans="21:24" ht="18" x14ac:dyDescent="0.6">
      <c r="U7475"/>
      <c r="V7475"/>
      <c r="W7475"/>
      <c r="X7475"/>
    </row>
    <row r="7476" spans="21:24" ht="18" x14ac:dyDescent="0.6">
      <c r="U7476"/>
      <c r="V7476"/>
      <c r="W7476"/>
      <c r="X7476"/>
    </row>
    <row r="7477" spans="21:24" ht="18" x14ac:dyDescent="0.6">
      <c r="U7477"/>
      <c r="V7477"/>
      <c r="W7477"/>
      <c r="X7477"/>
    </row>
    <row r="7478" spans="21:24" ht="18" x14ac:dyDescent="0.6">
      <c r="U7478"/>
      <c r="V7478"/>
      <c r="W7478"/>
      <c r="X7478"/>
    </row>
    <row r="7479" spans="21:24" ht="18" x14ac:dyDescent="0.6">
      <c r="U7479"/>
      <c r="V7479"/>
      <c r="W7479"/>
      <c r="X7479"/>
    </row>
    <row r="7480" spans="21:24" ht="18" x14ac:dyDescent="0.6">
      <c r="U7480"/>
      <c r="V7480"/>
      <c r="W7480"/>
      <c r="X7480"/>
    </row>
    <row r="7481" spans="21:24" ht="18" x14ac:dyDescent="0.6">
      <c r="U7481"/>
      <c r="V7481"/>
      <c r="W7481"/>
      <c r="X7481"/>
    </row>
    <row r="7482" spans="21:24" ht="18" x14ac:dyDescent="0.6">
      <c r="U7482"/>
      <c r="V7482"/>
      <c r="W7482"/>
      <c r="X7482"/>
    </row>
    <row r="7483" spans="21:24" ht="18" x14ac:dyDescent="0.6">
      <c r="U7483"/>
      <c r="V7483"/>
      <c r="W7483"/>
      <c r="X7483"/>
    </row>
    <row r="7484" spans="21:24" ht="18" x14ac:dyDescent="0.6">
      <c r="U7484"/>
      <c r="V7484"/>
      <c r="W7484"/>
      <c r="X7484"/>
    </row>
    <row r="7485" spans="21:24" ht="18" x14ac:dyDescent="0.6">
      <c r="U7485"/>
      <c r="V7485"/>
      <c r="W7485"/>
      <c r="X7485"/>
    </row>
    <row r="7486" spans="21:24" ht="18" x14ac:dyDescent="0.6">
      <c r="U7486"/>
      <c r="V7486"/>
      <c r="W7486"/>
      <c r="X7486"/>
    </row>
    <row r="7487" spans="21:24" ht="18" x14ac:dyDescent="0.6">
      <c r="U7487"/>
      <c r="V7487"/>
      <c r="W7487"/>
      <c r="X7487"/>
    </row>
    <row r="7488" spans="21:24" ht="18" x14ac:dyDescent="0.6">
      <c r="U7488"/>
      <c r="V7488"/>
      <c r="W7488"/>
      <c r="X7488"/>
    </row>
    <row r="7489" spans="21:24" ht="18" x14ac:dyDescent="0.6">
      <c r="U7489"/>
      <c r="V7489"/>
      <c r="W7489"/>
      <c r="X7489"/>
    </row>
    <row r="7490" spans="21:24" ht="18" x14ac:dyDescent="0.6">
      <c r="U7490"/>
      <c r="V7490"/>
      <c r="W7490"/>
      <c r="X7490"/>
    </row>
    <row r="7491" spans="21:24" ht="18" x14ac:dyDescent="0.6">
      <c r="U7491"/>
      <c r="V7491"/>
      <c r="W7491"/>
      <c r="X7491"/>
    </row>
    <row r="7492" spans="21:24" ht="18" x14ac:dyDescent="0.6">
      <c r="U7492"/>
      <c r="V7492"/>
      <c r="W7492"/>
      <c r="X7492"/>
    </row>
    <row r="7493" spans="21:24" ht="18" x14ac:dyDescent="0.6">
      <c r="U7493"/>
      <c r="V7493"/>
      <c r="W7493"/>
      <c r="X7493"/>
    </row>
    <row r="7494" spans="21:24" ht="18" x14ac:dyDescent="0.6">
      <c r="U7494"/>
      <c r="V7494"/>
      <c r="W7494"/>
      <c r="X7494"/>
    </row>
    <row r="7495" spans="21:24" ht="18" x14ac:dyDescent="0.6">
      <c r="U7495"/>
      <c r="V7495"/>
      <c r="W7495"/>
      <c r="X7495"/>
    </row>
    <row r="7496" spans="21:24" ht="18" x14ac:dyDescent="0.6">
      <c r="U7496"/>
      <c r="V7496"/>
      <c r="W7496"/>
      <c r="X7496"/>
    </row>
    <row r="7497" spans="21:24" ht="18" x14ac:dyDescent="0.6">
      <c r="U7497"/>
      <c r="V7497"/>
      <c r="W7497"/>
      <c r="X7497"/>
    </row>
    <row r="7498" spans="21:24" ht="18" x14ac:dyDescent="0.6">
      <c r="U7498"/>
      <c r="V7498"/>
      <c r="W7498"/>
      <c r="X7498"/>
    </row>
    <row r="7499" spans="21:24" ht="18" x14ac:dyDescent="0.6">
      <c r="U7499"/>
      <c r="V7499"/>
      <c r="W7499"/>
      <c r="X7499"/>
    </row>
    <row r="7500" spans="21:24" ht="18" x14ac:dyDescent="0.6">
      <c r="U7500"/>
      <c r="V7500"/>
      <c r="W7500"/>
      <c r="X7500"/>
    </row>
    <row r="7501" spans="21:24" ht="18" x14ac:dyDescent="0.6">
      <c r="U7501"/>
      <c r="V7501"/>
      <c r="W7501"/>
      <c r="X7501"/>
    </row>
    <row r="7502" spans="21:24" ht="18" x14ac:dyDescent="0.6">
      <c r="U7502"/>
      <c r="V7502"/>
      <c r="W7502"/>
      <c r="X7502"/>
    </row>
    <row r="7503" spans="21:24" ht="18" x14ac:dyDescent="0.6">
      <c r="U7503"/>
      <c r="V7503"/>
      <c r="W7503"/>
      <c r="X7503"/>
    </row>
    <row r="7504" spans="21:24" ht="18" x14ac:dyDescent="0.6">
      <c r="U7504"/>
      <c r="V7504"/>
      <c r="W7504"/>
      <c r="X7504"/>
    </row>
    <row r="7505" spans="21:24" ht="18" x14ac:dyDescent="0.6">
      <c r="U7505"/>
      <c r="V7505"/>
      <c r="W7505"/>
      <c r="X7505"/>
    </row>
    <row r="7506" spans="21:24" ht="18" x14ac:dyDescent="0.6">
      <c r="U7506"/>
      <c r="V7506"/>
      <c r="W7506"/>
      <c r="X7506"/>
    </row>
    <row r="7507" spans="21:24" ht="18" x14ac:dyDescent="0.6">
      <c r="U7507"/>
      <c r="V7507"/>
      <c r="W7507"/>
      <c r="X7507"/>
    </row>
    <row r="7508" spans="21:24" ht="18" x14ac:dyDescent="0.6">
      <c r="U7508"/>
      <c r="V7508"/>
      <c r="W7508"/>
      <c r="X7508"/>
    </row>
    <row r="7509" spans="21:24" ht="18" x14ac:dyDescent="0.6">
      <c r="U7509"/>
      <c r="V7509"/>
      <c r="W7509"/>
      <c r="X7509"/>
    </row>
    <row r="7510" spans="21:24" ht="18" x14ac:dyDescent="0.6">
      <c r="U7510"/>
      <c r="V7510"/>
      <c r="W7510"/>
      <c r="X7510"/>
    </row>
    <row r="7511" spans="21:24" ht="18" x14ac:dyDescent="0.6">
      <c r="U7511"/>
      <c r="V7511"/>
      <c r="W7511"/>
      <c r="X7511"/>
    </row>
    <row r="7512" spans="21:24" ht="18" x14ac:dyDescent="0.6">
      <c r="U7512"/>
      <c r="V7512"/>
      <c r="W7512"/>
      <c r="X7512"/>
    </row>
    <row r="7513" spans="21:24" ht="18" x14ac:dyDescent="0.6">
      <c r="U7513"/>
      <c r="V7513"/>
      <c r="W7513"/>
      <c r="X7513"/>
    </row>
    <row r="7514" spans="21:24" ht="18" x14ac:dyDescent="0.6">
      <c r="U7514"/>
      <c r="V7514"/>
      <c r="W7514"/>
      <c r="X7514"/>
    </row>
    <row r="7515" spans="21:24" ht="18" x14ac:dyDescent="0.6">
      <c r="U7515"/>
      <c r="V7515"/>
      <c r="W7515"/>
      <c r="X7515"/>
    </row>
    <row r="7516" spans="21:24" ht="18" x14ac:dyDescent="0.6">
      <c r="U7516"/>
      <c r="V7516"/>
      <c r="W7516"/>
      <c r="X7516"/>
    </row>
    <row r="7517" spans="21:24" ht="18" x14ac:dyDescent="0.6">
      <c r="U7517"/>
      <c r="V7517"/>
      <c r="W7517"/>
      <c r="X7517"/>
    </row>
    <row r="7518" spans="21:24" ht="18" x14ac:dyDescent="0.6">
      <c r="U7518"/>
      <c r="V7518"/>
      <c r="W7518"/>
      <c r="X7518"/>
    </row>
    <row r="7519" spans="21:24" ht="18" x14ac:dyDescent="0.6">
      <c r="U7519"/>
      <c r="V7519"/>
      <c r="W7519"/>
      <c r="X7519"/>
    </row>
    <row r="7520" spans="21:24" ht="18" x14ac:dyDescent="0.6">
      <c r="U7520"/>
      <c r="V7520"/>
      <c r="W7520"/>
      <c r="X7520"/>
    </row>
    <row r="7521" spans="21:24" ht="18" x14ac:dyDescent="0.6">
      <c r="U7521"/>
      <c r="V7521"/>
      <c r="W7521"/>
      <c r="X7521"/>
    </row>
    <row r="7522" spans="21:24" ht="18" x14ac:dyDescent="0.6">
      <c r="U7522"/>
      <c r="V7522"/>
      <c r="W7522"/>
      <c r="X7522"/>
    </row>
    <row r="7523" spans="21:24" ht="18" x14ac:dyDescent="0.6">
      <c r="U7523"/>
      <c r="V7523"/>
      <c r="W7523"/>
      <c r="X7523"/>
    </row>
    <row r="7524" spans="21:24" ht="18" x14ac:dyDescent="0.6">
      <c r="U7524"/>
      <c r="V7524"/>
      <c r="W7524"/>
      <c r="X7524"/>
    </row>
    <row r="7525" spans="21:24" ht="18" x14ac:dyDescent="0.6">
      <c r="U7525"/>
      <c r="V7525"/>
      <c r="W7525"/>
      <c r="X7525"/>
    </row>
    <row r="7526" spans="21:24" ht="18" x14ac:dyDescent="0.6">
      <c r="U7526"/>
      <c r="V7526"/>
      <c r="W7526"/>
      <c r="X7526"/>
    </row>
    <row r="7527" spans="21:24" ht="18" x14ac:dyDescent="0.6">
      <c r="U7527"/>
      <c r="V7527"/>
      <c r="W7527"/>
      <c r="X7527"/>
    </row>
    <row r="7528" spans="21:24" ht="18" x14ac:dyDescent="0.6">
      <c r="U7528"/>
      <c r="V7528"/>
      <c r="W7528"/>
      <c r="X7528"/>
    </row>
    <row r="7529" spans="21:24" ht="18" x14ac:dyDescent="0.6">
      <c r="U7529"/>
      <c r="V7529"/>
      <c r="W7529"/>
      <c r="X7529"/>
    </row>
    <row r="7530" spans="21:24" ht="18" x14ac:dyDescent="0.6">
      <c r="U7530"/>
      <c r="V7530"/>
      <c r="W7530"/>
      <c r="X7530"/>
    </row>
    <row r="7531" spans="21:24" ht="18" x14ac:dyDescent="0.6">
      <c r="U7531"/>
      <c r="V7531"/>
      <c r="W7531"/>
      <c r="X7531"/>
    </row>
    <row r="7532" spans="21:24" ht="18" x14ac:dyDescent="0.6">
      <c r="U7532"/>
      <c r="V7532"/>
      <c r="W7532"/>
      <c r="X7532"/>
    </row>
    <row r="7533" spans="21:24" ht="18" x14ac:dyDescent="0.6">
      <c r="U7533"/>
      <c r="V7533"/>
      <c r="W7533"/>
      <c r="X7533"/>
    </row>
    <row r="7534" spans="21:24" ht="18" x14ac:dyDescent="0.6">
      <c r="U7534"/>
      <c r="V7534"/>
      <c r="W7534"/>
      <c r="X7534"/>
    </row>
    <row r="7535" spans="21:24" ht="18" x14ac:dyDescent="0.6">
      <c r="U7535"/>
      <c r="V7535"/>
      <c r="W7535"/>
      <c r="X7535"/>
    </row>
    <row r="7536" spans="21:24" ht="18" x14ac:dyDescent="0.6">
      <c r="U7536"/>
      <c r="V7536"/>
      <c r="W7536"/>
      <c r="X7536"/>
    </row>
    <row r="7537" spans="21:24" ht="18" x14ac:dyDescent="0.6">
      <c r="U7537"/>
      <c r="V7537"/>
      <c r="W7537"/>
      <c r="X7537"/>
    </row>
    <row r="7538" spans="21:24" ht="18" x14ac:dyDescent="0.6">
      <c r="U7538"/>
      <c r="V7538"/>
      <c r="W7538"/>
      <c r="X7538"/>
    </row>
    <row r="7539" spans="21:24" ht="18" x14ac:dyDescent="0.6">
      <c r="U7539"/>
      <c r="V7539"/>
      <c r="W7539"/>
      <c r="X7539"/>
    </row>
    <row r="7540" spans="21:24" ht="18" x14ac:dyDescent="0.6">
      <c r="U7540"/>
      <c r="V7540"/>
      <c r="W7540"/>
      <c r="X7540"/>
    </row>
    <row r="7541" spans="21:24" ht="18" x14ac:dyDescent="0.6">
      <c r="U7541"/>
      <c r="V7541"/>
      <c r="W7541"/>
      <c r="X7541"/>
    </row>
    <row r="7542" spans="21:24" ht="18" x14ac:dyDescent="0.6">
      <c r="U7542"/>
      <c r="V7542"/>
      <c r="W7542"/>
      <c r="X7542"/>
    </row>
    <row r="7543" spans="21:24" ht="18" x14ac:dyDescent="0.6">
      <c r="U7543"/>
      <c r="V7543"/>
      <c r="W7543"/>
      <c r="X7543"/>
    </row>
    <row r="7544" spans="21:24" ht="18" x14ac:dyDescent="0.6">
      <c r="U7544"/>
      <c r="V7544"/>
      <c r="W7544"/>
      <c r="X7544"/>
    </row>
    <row r="7545" spans="21:24" ht="18" x14ac:dyDescent="0.6">
      <c r="U7545"/>
      <c r="V7545"/>
      <c r="W7545"/>
      <c r="X7545"/>
    </row>
    <row r="7546" spans="21:24" ht="18" x14ac:dyDescent="0.6">
      <c r="U7546"/>
      <c r="V7546"/>
      <c r="W7546"/>
      <c r="X7546"/>
    </row>
    <row r="7547" spans="21:24" ht="18" x14ac:dyDescent="0.6">
      <c r="U7547"/>
      <c r="V7547"/>
      <c r="W7547"/>
      <c r="X7547"/>
    </row>
    <row r="7548" spans="21:24" ht="18" x14ac:dyDescent="0.6">
      <c r="U7548"/>
      <c r="V7548"/>
      <c r="W7548"/>
      <c r="X7548"/>
    </row>
    <row r="7549" spans="21:24" ht="18" x14ac:dyDescent="0.6">
      <c r="U7549"/>
      <c r="V7549"/>
      <c r="W7549"/>
      <c r="X7549"/>
    </row>
    <row r="7550" spans="21:24" ht="18" x14ac:dyDescent="0.6">
      <c r="U7550"/>
      <c r="V7550"/>
      <c r="W7550"/>
      <c r="X7550"/>
    </row>
    <row r="7551" spans="21:24" ht="18" x14ac:dyDescent="0.6">
      <c r="U7551"/>
      <c r="V7551"/>
      <c r="W7551"/>
      <c r="X7551"/>
    </row>
    <row r="7552" spans="21:24" ht="18" x14ac:dyDescent="0.6">
      <c r="U7552"/>
      <c r="V7552"/>
      <c r="W7552"/>
      <c r="X7552"/>
    </row>
    <row r="7553" spans="21:24" ht="18" x14ac:dyDescent="0.6">
      <c r="U7553"/>
      <c r="V7553"/>
      <c r="W7553"/>
      <c r="X7553"/>
    </row>
    <row r="7554" spans="21:24" ht="18" x14ac:dyDescent="0.6">
      <c r="U7554"/>
      <c r="V7554"/>
      <c r="W7554"/>
      <c r="X7554"/>
    </row>
    <row r="7555" spans="21:24" ht="18" x14ac:dyDescent="0.6">
      <c r="U7555"/>
      <c r="V7555"/>
      <c r="W7555"/>
      <c r="X7555"/>
    </row>
    <row r="7556" spans="21:24" ht="18" x14ac:dyDescent="0.6">
      <c r="U7556"/>
      <c r="V7556"/>
      <c r="W7556"/>
      <c r="X7556"/>
    </row>
    <row r="7557" spans="21:24" ht="18" x14ac:dyDescent="0.6">
      <c r="U7557"/>
      <c r="V7557"/>
      <c r="W7557"/>
      <c r="X7557"/>
    </row>
    <row r="7558" spans="21:24" ht="18" x14ac:dyDescent="0.6">
      <c r="U7558"/>
      <c r="V7558"/>
      <c r="W7558"/>
      <c r="X7558"/>
    </row>
    <row r="7559" spans="21:24" ht="18" x14ac:dyDescent="0.6">
      <c r="U7559"/>
      <c r="V7559"/>
      <c r="W7559"/>
      <c r="X7559"/>
    </row>
    <row r="7560" spans="21:24" ht="18" x14ac:dyDescent="0.6">
      <c r="U7560"/>
      <c r="V7560"/>
      <c r="W7560"/>
      <c r="X7560"/>
    </row>
    <row r="7561" spans="21:24" ht="18" x14ac:dyDescent="0.6">
      <c r="U7561"/>
      <c r="V7561"/>
      <c r="W7561"/>
      <c r="X7561"/>
    </row>
    <row r="7562" spans="21:24" ht="18" x14ac:dyDescent="0.6">
      <c r="U7562"/>
      <c r="V7562"/>
      <c r="W7562"/>
      <c r="X7562"/>
    </row>
    <row r="7563" spans="21:24" ht="18" x14ac:dyDescent="0.6">
      <c r="U7563"/>
      <c r="V7563"/>
      <c r="W7563"/>
      <c r="X7563"/>
    </row>
    <row r="7564" spans="21:24" ht="18" x14ac:dyDescent="0.6">
      <c r="U7564"/>
      <c r="V7564"/>
      <c r="W7564"/>
      <c r="X7564"/>
    </row>
    <row r="7565" spans="21:24" ht="18" x14ac:dyDescent="0.6">
      <c r="U7565"/>
      <c r="V7565"/>
      <c r="W7565"/>
      <c r="X7565"/>
    </row>
    <row r="7566" spans="21:24" ht="18" x14ac:dyDescent="0.6">
      <c r="U7566"/>
      <c r="V7566"/>
      <c r="W7566"/>
      <c r="X7566"/>
    </row>
    <row r="7567" spans="21:24" ht="18" x14ac:dyDescent="0.6">
      <c r="U7567"/>
      <c r="V7567"/>
      <c r="W7567"/>
      <c r="X7567"/>
    </row>
    <row r="7568" spans="21:24" ht="18" x14ac:dyDescent="0.6">
      <c r="U7568"/>
      <c r="V7568"/>
      <c r="W7568"/>
      <c r="X7568"/>
    </row>
    <row r="7569" spans="21:24" ht="18" x14ac:dyDescent="0.6">
      <c r="U7569"/>
      <c r="V7569"/>
      <c r="W7569"/>
      <c r="X7569"/>
    </row>
    <row r="7570" spans="21:24" ht="18" x14ac:dyDescent="0.6">
      <c r="U7570"/>
      <c r="V7570"/>
      <c r="W7570"/>
      <c r="X7570"/>
    </row>
    <row r="7571" spans="21:24" ht="18" x14ac:dyDescent="0.6">
      <c r="U7571"/>
      <c r="V7571"/>
      <c r="W7571"/>
      <c r="X7571"/>
    </row>
    <row r="7572" spans="21:24" ht="18" x14ac:dyDescent="0.6">
      <c r="U7572"/>
      <c r="V7572"/>
      <c r="W7572"/>
      <c r="X7572"/>
    </row>
    <row r="7573" spans="21:24" ht="18" x14ac:dyDescent="0.6">
      <c r="U7573"/>
      <c r="V7573"/>
      <c r="W7573"/>
      <c r="X7573"/>
    </row>
    <row r="7574" spans="21:24" ht="18" x14ac:dyDescent="0.6">
      <c r="U7574"/>
      <c r="V7574"/>
      <c r="W7574"/>
      <c r="X7574"/>
    </row>
    <row r="7575" spans="21:24" ht="18" x14ac:dyDescent="0.6">
      <c r="U7575"/>
      <c r="V7575"/>
      <c r="W7575"/>
      <c r="X7575"/>
    </row>
    <row r="7576" spans="21:24" ht="18" x14ac:dyDescent="0.6">
      <c r="U7576"/>
      <c r="V7576"/>
      <c r="W7576"/>
      <c r="X7576"/>
    </row>
    <row r="7577" spans="21:24" ht="18" x14ac:dyDescent="0.6">
      <c r="U7577"/>
      <c r="V7577"/>
      <c r="W7577"/>
      <c r="X7577"/>
    </row>
    <row r="7578" spans="21:24" ht="18" x14ac:dyDescent="0.6">
      <c r="U7578"/>
      <c r="V7578"/>
      <c r="W7578"/>
      <c r="X7578"/>
    </row>
    <row r="7579" spans="21:24" ht="18" x14ac:dyDescent="0.6">
      <c r="U7579"/>
      <c r="V7579"/>
      <c r="W7579"/>
      <c r="X7579"/>
    </row>
    <row r="7580" spans="21:24" ht="18" x14ac:dyDescent="0.6">
      <c r="U7580"/>
      <c r="V7580"/>
      <c r="W7580"/>
      <c r="X7580"/>
    </row>
    <row r="7581" spans="21:24" ht="18" x14ac:dyDescent="0.6">
      <c r="U7581"/>
      <c r="V7581"/>
      <c r="W7581"/>
      <c r="X7581"/>
    </row>
    <row r="7582" spans="21:24" ht="18" x14ac:dyDescent="0.6">
      <c r="U7582"/>
      <c r="V7582"/>
      <c r="W7582"/>
      <c r="X7582"/>
    </row>
    <row r="7583" spans="21:24" ht="18" x14ac:dyDescent="0.6">
      <c r="U7583"/>
      <c r="V7583"/>
      <c r="W7583"/>
      <c r="X7583"/>
    </row>
    <row r="7584" spans="21:24" ht="18" x14ac:dyDescent="0.6">
      <c r="U7584"/>
      <c r="V7584"/>
      <c r="W7584"/>
      <c r="X7584"/>
    </row>
    <row r="7585" spans="21:24" ht="18" x14ac:dyDescent="0.6">
      <c r="U7585"/>
      <c r="V7585"/>
      <c r="W7585"/>
      <c r="X7585"/>
    </row>
    <row r="7586" spans="21:24" ht="18" x14ac:dyDescent="0.6">
      <c r="U7586"/>
      <c r="V7586"/>
      <c r="W7586"/>
      <c r="X7586"/>
    </row>
    <row r="7587" spans="21:24" ht="18" x14ac:dyDescent="0.6">
      <c r="U7587"/>
      <c r="V7587"/>
      <c r="W7587"/>
      <c r="X7587"/>
    </row>
    <row r="7588" spans="21:24" ht="18" x14ac:dyDescent="0.6">
      <c r="U7588"/>
      <c r="V7588"/>
      <c r="W7588"/>
      <c r="X7588"/>
    </row>
    <row r="7589" spans="21:24" ht="18" x14ac:dyDescent="0.6">
      <c r="U7589"/>
      <c r="V7589"/>
      <c r="W7589"/>
      <c r="X7589"/>
    </row>
    <row r="7590" spans="21:24" ht="18" x14ac:dyDescent="0.6">
      <c r="U7590"/>
      <c r="V7590"/>
      <c r="W7590"/>
      <c r="X7590"/>
    </row>
    <row r="7591" spans="21:24" ht="18" x14ac:dyDescent="0.6">
      <c r="U7591"/>
      <c r="V7591"/>
      <c r="W7591"/>
      <c r="X7591"/>
    </row>
    <row r="7592" spans="21:24" ht="18" x14ac:dyDescent="0.6">
      <c r="U7592"/>
      <c r="V7592"/>
      <c r="W7592"/>
      <c r="X7592"/>
    </row>
    <row r="7593" spans="21:24" ht="18" x14ac:dyDescent="0.6">
      <c r="U7593"/>
      <c r="V7593"/>
      <c r="W7593"/>
      <c r="X7593"/>
    </row>
    <row r="7594" spans="21:24" ht="18" x14ac:dyDescent="0.6">
      <c r="U7594"/>
      <c r="V7594"/>
      <c r="W7594"/>
      <c r="X7594"/>
    </row>
    <row r="7595" spans="21:24" ht="18" x14ac:dyDescent="0.6">
      <c r="U7595"/>
      <c r="V7595"/>
      <c r="W7595"/>
      <c r="X7595"/>
    </row>
    <row r="7596" spans="21:24" ht="18" x14ac:dyDescent="0.6">
      <c r="U7596"/>
      <c r="V7596"/>
      <c r="W7596"/>
      <c r="X7596"/>
    </row>
    <row r="7597" spans="21:24" ht="18" x14ac:dyDescent="0.6">
      <c r="U7597"/>
      <c r="V7597"/>
      <c r="W7597"/>
      <c r="X7597"/>
    </row>
    <row r="7598" spans="21:24" ht="18" x14ac:dyDescent="0.6">
      <c r="U7598"/>
      <c r="V7598"/>
      <c r="W7598"/>
      <c r="X7598"/>
    </row>
    <row r="7599" spans="21:24" ht="18" x14ac:dyDescent="0.6">
      <c r="U7599"/>
      <c r="V7599"/>
      <c r="W7599"/>
      <c r="X7599"/>
    </row>
    <row r="7600" spans="21:24" ht="18" x14ac:dyDescent="0.6">
      <c r="U7600"/>
      <c r="V7600"/>
      <c r="W7600"/>
      <c r="X7600"/>
    </row>
    <row r="7601" spans="21:24" ht="18" x14ac:dyDescent="0.6">
      <c r="U7601"/>
      <c r="V7601"/>
      <c r="W7601"/>
      <c r="X7601"/>
    </row>
    <row r="7602" spans="21:24" ht="18" x14ac:dyDescent="0.6">
      <c r="U7602"/>
      <c r="V7602"/>
      <c r="W7602"/>
      <c r="X7602"/>
    </row>
    <row r="7603" spans="21:24" ht="18" x14ac:dyDescent="0.6">
      <c r="U7603"/>
      <c r="V7603"/>
      <c r="W7603"/>
      <c r="X7603"/>
    </row>
    <row r="7604" spans="21:24" ht="18" x14ac:dyDescent="0.6">
      <c r="U7604"/>
      <c r="V7604"/>
      <c r="W7604"/>
      <c r="X7604"/>
    </row>
    <row r="7605" spans="21:24" ht="18" x14ac:dyDescent="0.6">
      <c r="U7605"/>
      <c r="V7605"/>
      <c r="W7605"/>
      <c r="X7605"/>
    </row>
    <row r="7606" spans="21:24" ht="18" x14ac:dyDescent="0.6">
      <c r="U7606"/>
      <c r="V7606"/>
      <c r="W7606"/>
      <c r="X7606"/>
    </row>
    <row r="7607" spans="21:24" ht="18" x14ac:dyDescent="0.6">
      <c r="U7607"/>
      <c r="V7607"/>
      <c r="W7607"/>
      <c r="X7607"/>
    </row>
    <row r="7608" spans="21:24" ht="18" x14ac:dyDescent="0.6">
      <c r="U7608"/>
      <c r="V7608"/>
      <c r="W7608"/>
      <c r="X7608"/>
    </row>
    <row r="7609" spans="21:24" ht="18" x14ac:dyDescent="0.6">
      <c r="U7609"/>
      <c r="V7609"/>
      <c r="W7609"/>
      <c r="X7609"/>
    </row>
    <row r="7610" spans="21:24" ht="18" x14ac:dyDescent="0.6">
      <c r="U7610"/>
      <c r="V7610"/>
      <c r="W7610"/>
      <c r="X7610"/>
    </row>
    <row r="7611" spans="21:24" ht="18" x14ac:dyDescent="0.6">
      <c r="U7611"/>
      <c r="V7611"/>
      <c r="W7611"/>
      <c r="X7611"/>
    </row>
    <row r="7612" spans="21:24" ht="18" x14ac:dyDescent="0.6">
      <c r="U7612"/>
      <c r="V7612"/>
      <c r="W7612"/>
      <c r="X7612"/>
    </row>
    <row r="7613" spans="21:24" ht="18" x14ac:dyDescent="0.6">
      <c r="U7613"/>
      <c r="V7613"/>
      <c r="W7613"/>
      <c r="X7613"/>
    </row>
    <row r="7614" spans="21:24" ht="18" x14ac:dyDescent="0.6">
      <c r="U7614"/>
      <c r="V7614"/>
      <c r="W7614"/>
      <c r="X7614"/>
    </row>
    <row r="7615" spans="21:24" ht="18" x14ac:dyDescent="0.6">
      <c r="U7615"/>
      <c r="V7615"/>
      <c r="W7615"/>
      <c r="X7615"/>
    </row>
    <row r="7616" spans="21:24" ht="18" x14ac:dyDescent="0.6">
      <c r="U7616"/>
      <c r="V7616"/>
      <c r="W7616"/>
      <c r="X7616"/>
    </row>
    <row r="7617" spans="21:24" ht="18" x14ac:dyDescent="0.6">
      <c r="U7617"/>
      <c r="V7617"/>
      <c r="W7617"/>
      <c r="X7617"/>
    </row>
    <row r="7618" spans="21:24" ht="18" x14ac:dyDescent="0.6">
      <c r="U7618"/>
      <c r="V7618"/>
      <c r="W7618"/>
      <c r="X7618"/>
    </row>
    <row r="7619" spans="21:24" ht="18" x14ac:dyDescent="0.6">
      <c r="U7619"/>
      <c r="V7619"/>
      <c r="W7619"/>
      <c r="X7619"/>
    </row>
    <row r="7620" spans="21:24" ht="18" x14ac:dyDescent="0.6">
      <c r="U7620"/>
      <c r="V7620"/>
      <c r="W7620"/>
      <c r="X7620"/>
    </row>
    <row r="7621" spans="21:24" ht="18" x14ac:dyDescent="0.6">
      <c r="U7621"/>
      <c r="V7621"/>
      <c r="W7621"/>
      <c r="X7621"/>
    </row>
    <row r="7622" spans="21:24" ht="18" x14ac:dyDescent="0.6">
      <c r="U7622"/>
      <c r="V7622"/>
      <c r="W7622"/>
      <c r="X7622"/>
    </row>
    <row r="7623" spans="21:24" ht="18" x14ac:dyDescent="0.6">
      <c r="U7623"/>
      <c r="V7623"/>
      <c r="W7623"/>
      <c r="X7623"/>
    </row>
    <row r="7624" spans="21:24" ht="18" x14ac:dyDescent="0.6">
      <c r="U7624"/>
      <c r="V7624"/>
      <c r="W7624"/>
      <c r="X7624"/>
    </row>
    <row r="7625" spans="21:24" ht="18" x14ac:dyDescent="0.6">
      <c r="U7625"/>
      <c r="V7625"/>
      <c r="W7625"/>
      <c r="X7625"/>
    </row>
    <row r="7626" spans="21:24" ht="18" x14ac:dyDescent="0.6">
      <c r="U7626"/>
      <c r="V7626"/>
      <c r="W7626"/>
      <c r="X7626"/>
    </row>
    <row r="7627" spans="21:24" ht="18" x14ac:dyDescent="0.6">
      <c r="U7627"/>
      <c r="V7627"/>
      <c r="W7627"/>
      <c r="X7627"/>
    </row>
    <row r="7628" spans="21:24" ht="18" x14ac:dyDescent="0.6">
      <c r="U7628"/>
      <c r="V7628"/>
      <c r="W7628"/>
      <c r="X7628"/>
    </row>
    <row r="7629" spans="21:24" ht="18" x14ac:dyDescent="0.6">
      <c r="U7629"/>
      <c r="V7629"/>
      <c r="W7629"/>
      <c r="X7629"/>
    </row>
    <row r="7630" spans="21:24" ht="18" x14ac:dyDescent="0.6">
      <c r="U7630"/>
      <c r="V7630"/>
      <c r="W7630"/>
      <c r="X7630"/>
    </row>
    <row r="7631" spans="21:24" ht="18" x14ac:dyDescent="0.6">
      <c r="U7631"/>
      <c r="V7631"/>
      <c r="W7631"/>
      <c r="X7631"/>
    </row>
    <row r="7632" spans="21:24" ht="18" x14ac:dyDescent="0.6">
      <c r="U7632"/>
      <c r="V7632"/>
      <c r="W7632"/>
      <c r="X7632"/>
    </row>
    <row r="7633" spans="21:24" ht="18" x14ac:dyDescent="0.6">
      <c r="U7633"/>
      <c r="V7633"/>
      <c r="W7633"/>
      <c r="X7633"/>
    </row>
    <row r="7634" spans="21:24" ht="18" x14ac:dyDescent="0.6">
      <c r="U7634"/>
      <c r="V7634"/>
      <c r="W7634"/>
      <c r="X7634"/>
    </row>
    <row r="7635" spans="21:24" ht="18" x14ac:dyDescent="0.6">
      <c r="U7635"/>
      <c r="V7635"/>
      <c r="W7635"/>
      <c r="X7635"/>
    </row>
    <row r="7636" spans="21:24" ht="18" x14ac:dyDescent="0.6">
      <c r="U7636"/>
      <c r="V7636"/>
      <c r="W7636"/>
      <c r="X7636"/>
    </row>
    <row r="7637" spans="21:24" ht="18" x14ac:dyDescent="0.6">
      <c r="U7637"/>
      <c r="V7637"/>
      <c r="W7637"/>
      <c r="X7637"/>
    </row>
    <row r="7638" spans="21:24" ht="18" x14ac:dyDescent="0.6">
      <c r="U7638"/>
      <c r="V7638"/>
      <c r="W7638"/>
      <c r="X7638"/>
    </row>
    <row r="7639" spans="21:24" ht="18" x14ac:dyDescent="0.6">
      <c r="U7639"/>
      <c r="V7639"/>
      <c r="W7639"/>
      <c r="X7639"/>
    </row>
    <row r="7640" spans="21:24" ht="18" x14ac:dyDescent="0.6">
      <c r="U7640"/>
      <c r="V7640"/>
      <c r="W7640"/>
      <c r="X7640"/>
    </row>
    <row r="7641" spans="21:24" ht="18" x14ac:dyDescent="0.6">
      <c r="U7641"/>
      <c r="V7641"/>
      <c r="W7641"/>
      <c r="X7641"/>
    </row>
    <row r="7642" spans="21:24" ht="18" x14ac:dyDescent="0.6">
      <c r="U7642"/>
      <c r="V7642"/>
      <c r="W7642"/>
      <c r="X7642"/>
    </row>
    <row r="7643" spans="21:24" ht="18" x14ac:dyDescent="0.6">
      <c r="U7643"/>
      <c r="V7643"/>
      <c r="W7643"/>
      <c r="X7643"/>
    </row>
    <row r="7644" spans="21:24" ht="18" x14ac:dyDescent="0.6">
      <c r="U7644"/>
      <c r="V7644"/>
      <c r="W7644"/>
      <c r="X7644"/>
    </row>
    <row r="7645" spans="21:24" ht="18" x14ac:dyDescent="0.6">
      <c r="U7645"/>
      <c r="V7645"/>
      <c r="W7645"/>
      <c r="X7645"/>
    </row>
    <row r="7646" spans="21:24" ht="18" x14ac:dyDescent="0.6">
      <c r="U7646"/>
      <c r="V7646"/>
      <c r="W7646"/>
      <c r="X7646"/>
    </row>
    <row r="7647" spans="21:24" ht="18" x14ac:dyDescent="0.6">
      <c r="U7647"/>
      <c r="V7647"/>
      <c r="W7647"/>
      <c r="X7647"/>
    </row>
    <row r="7648" spans="21:24" ht="18" x14ac:dyDescent="0.6">
      <c r="U7648"/>
      <c r="V7648"/>
      <c r="W7648"/>
      <c r="X7648"/>
    </row>
    <row r="7649" spans="21:24" ht="18" x14ac:dyDescent="0.6">
      <c r="U7649"/>
      <c r="V7649"/>
      <c r="W7649"/>
      <c r="X7649"/>
    </row>
    <row r="7650" spans="21:24" ht="18" x14ac:dyDescent="0.6">
      <c r="U7650"/>
      <c r="V7650"/>
      <c r="W7650"/>
      <c r="X7650"/>
    </row>
    <row r="7651" spans="21:24" ht="18" x14ac:dyDescent="0.6">
      <c r="U7651"/>
      <c r="V7651"/>
      <c r="W7651"/>
      <c r="X7651"/>
    </row>
    <row r="7652" spans="21:24" ht="18" x14ac:dyDescent="0.6">
      <c r="U7652"/>
      <c r="V7652"/>
      <c r="W7652"/>
      <c r="X7652"/>
    </row>
    <row r="7653" spans="21:24" ht="18" x14ac:dyDescent="0.6">
      <c r="U7653"/>
      <c r="V7653"/>
      <c r="W7653"/>
      <c r="X7653"/>
    </row>
    <row r="7654" spans="21:24" ht="18" x14ac:dyDescent="0.6">
      <c r="U7654"/>
      <c r="V7654"/>
      <c r="W7654"/>
      <c r="X7654"/>
    </row>
    <row r="7655" spans="21:24" ht="18" x14ac:dyDescent="0.6">
      <c r="U7655"/>
      <c r="V7655"/>
      <c r="W7655"/>
      <c r="X7655"/>
    </row>
    <row r="7656" spans="21:24" ht="18" x14ac:dyDescent="0.6">
      <c r="U7656"/>
      <c r="V7656"/>
      <c r="W7656"/>
      <c r="X7656"/>
    </row>
    <row r="7657" spans="21:24" ht="18" x14ac:dyDescent="0.6">
      <c r="U7657"/>
      <c r="V7657"/>
      <c r="W7657"/>
      <c r="X7657"/>
    </row>
    <row r="7658" spans="21:24" ht="18" x14ac:dyDescent="0.6">
      <c r="U7658"/>
      <c r="V7658"/>
      <c r="W7658"/>
      <c r="X7658"/>
    </row>
    <row r="7659" spans="21:24" ht="18" x14ac:dyDescent="0.6">
      <c r="U7659"/>
      <c r="V7659"/>
      <c r="W7659"/>
      <c r="X7659"/>
    </row>
    <row r="7660" spans="21:24" ht="18" x14ac:dyDescent="0.6">
      <c r="U7660"/>
      <c r="V7660"/>
      <c r="W7660"/>
      <c r="X7660"/>
    </row>
    <row r="7661" spans="21:24" ht="18" x14ac:dyDescent="0.6">
      <c r="U7661"/>
      <c r="V7661"/>
      <c r="W7661"/>
      <c r="X7661"/>
    </row>
    <row r="7662" spans="21:24" ht="18" x14ac:dyDescent="0.6">
      <c r="U7662"/>
      <c r="V7662"/>
      <c r="W7662"/>
      <c r="X7662"/>
    </row>
    <row r="7663" spans="21:24" ht="18" x14ac:dyDescent="0.6">
      <c r="U7663"/>
      <c r="V7663"/>
      <c r="W7663"/>
      <c r="X7663"/>
    </row>
    <row r="7664" spans="21:24" ht="18" x14ac:dyDescent="0.6">
      <c r="U7664"/>
      <c r="V7664"/>
      <c r="W7664"/>
      <c r="X7664"/>
    </row>
    <row r="7665" spans="21:24" ht="18" x14ac:dyDescent="0.6">
      <c r="U7665"/>
      <c r="V7665"/>
      <c r="W7665"/>
      <c r="X7665"/>
    </row>
    <row r="7666" spans="21:24" ht="18" x14ac:dyDescent="0.6">
      <c r="U7666"/>
      <c r="V7666"/>
      <c r="W7666"/>
      <c r="X7666"/>
    </row>
    <row r="7667" spans="21:24" ht="18" x14ac:dyDescent="0.6">
      <c r="U7667"/>
      <c r="V7667"/>
      <c r="W7667"/>
      <c r="X7667"/>
    </row>
    <row r="7668" spans="21:24" ht="18" x14ac:dyDescent="0.6">
      <c r="U7668"/>
      <c r="V7668"/>
      <c r="W7668"/>
      <c r="X7668"/>
    </row>
    <row r="7669" spans="21:24" ht="18" x14ac:dyDescent="0.6">
      <c r="U7669"/>
      <c r="V7669"/>
      <c r="W7669"/>
      <c r="X7669"/>
    </row>
    <row r="7670" spans="21:24" ht="18" x14ac:dyDescent="0.6">
      <c r="U7670"/>
      <c r="V7670"/>
      <c r="W7670"/>
      <c r="X7670"/>
    </row>
    <row r="7671" spans="21:24" ht="18" x14ac:dyDescent="0.6">
      <c r="U7671"/>
      <c r="V7671"/>
      <c r="W7671"/>
      <c r="X7671"/>
    </row>
    <row r="7672" spans="21:24" ht="18" x14ac:dyDescent="0.6">
      <c r="U7672"/>
      <c r="V7672"/>
      <c r="W7672"/>
      <c r="X7672"/>
    </row>
    <row r="7673" spans="21:24" ht="18" x14ac:dyDescent="0.6">
      <c r="U7673"/>
      <c r="V7673"/>
      <c r="W7673"/>
      <c r="X7673"/>
    </row>
    <row r="7674" spans="21:24" ht="18" x14ac:dyDescent="0.6">
      <c r="U7674"/>
      <c r="V7674"/>
      <c r="W7674"/>
      <c r="X7674"/>
    </row>
    <row r="7675" spans="21:24" ht="18" x14ac:dyDescent="0.6">
      <c r="U7675"/>
      <c r="V7675"/>
      <c r="W7675"/>
      <c r="X7675"/>
    </row>
    <row r="7676" spans="21:24" ht="18" x14ac:dyDescent="0.6">
      <c r="U7676"/>
      <c r="V7676"/>
      <c r="W7676"/>
      <c r="X7676"/>
    </row>
    <row r="7677" spans="21:24" ht="18" x14ac:dyDescent="0.6">
      <c r="U7677"/>
      <c r="V7677"/>
      <c r="W7677"/>
      <c r="X7677"/>
    </row>
    <row r="7678" spans="21:24" ht="18" x14ac:dyDescent="0.6">
      <c r="U7678"/>
      <c r="V7678"/>
      <c r="W7678"/>
      <c r="X7678"/>
    </row>
    <row r="7679" spans="21:24" ht="18" x14ac:dyDescent="0.6">
      <c r="U7679"/>
      <c r="V7679"/>
      <c r="W7679"/>
      <c r="X7679"/>
    </row>
    <row r="7680" spans="21:24" ht="18" x14ac:dyDescent="0.6">
      <c r="U7680"/>
      <c r="V7680"/>
      <c r="W7680"/>
      <c r="X7680"/>
    </row>
    <row r="7681" spans="21:24" ht="18" x14ac:dyDescent="0.6">
      <c r="U7681"/>
      <c r="V7681"/>
      <c r="W7681"/>
      <c r="X7681"/>
    </row>
    <row r="7682" spans="21:24" ht="18" x14ac:dyDescent="0.6">
      <c r="U7682"/>
      <c r="V7682"/>
      <c r="W7682"/>
      <c r="X7682"/>
    </row>
    <row r="7683" spans="21:24" ht="18" x14ac:dyDescent="0.6">
      <c r="U7683"/>
      <c r="V7683"/>
      <c r="W7683"/>
      <c r="X7683"/>
    </row>
    <row r="7684" spans="21:24" ht="18" x14ac:dyDescent="0.6">
      <c r="U7684"/>
      <c r="V7684"/>
      <c r="W7684"/>
      <c r="X7684"/>
    </row>
    <row r="7685" spans="21:24" ht="18" x14ac:dyDescent="0.6">
      <c r="U7685"/>
      <c r="V7685"/>
      <c r="W7685"/>
      <c r="X7685"/>
    </row>
    <row r="7686" spans="21:24" ht="18" x14ac:dyDescent="0.6">
      <c r="U7686"/>
      <c r="V7686"/>
      <c r="W7686"/>
      <c r="X7686"/>
    </row>
    <row r="7687" spans="21:24" ht="18" x14ac:dyDescent="0.6">
      <c r="U7687"/>
      <c r="V7687"/>
      <c r="W7687"/>
      <c r="X7687"/>
    </row>
    <row r="7688" spans="21:24" ht="18" x14ac:dyDescent="0.6">
      <c r="U7688"/>
      <c r="V7688"/>
      <c r="W7688"/>
      <c r="X7688"/>
    </row>
    <row r="7689" spans="21:24" ht="18" x14ac:dyDescent="0.6">
      <c r="U7689"/>
      <c r="V7689"/>
      <c r="W7689"/>
      <c r="X7689"/>
    </row>
    <row r="7690" spans="21:24" ht="18" x14ac:dyDescent="0.6">
      <c r="U7690"/>
      <c r="V7690"/>
      <c r="W7690"/>
      <c r="X7690"/>
    </row>
    <row r="7691" spans="21:24" ht="18" x14ac:dyDescent="0.6">
      <c r="U7691"/>
      <c r="V7691"/>
      <c r="W7691"/>
      <c r="X7691"/>
    </row>
    <row r="7692" spans="21:24" ht="18" x14ac:dyDescent="0.6">
      <c r="U7692"/>
      <c r="V7692"/>
      <c r="W7692"/>
      <c r="X7692"/>
    </row>
    <row r="7693" spans="21:24" ht="18" x14ac:dyDescent="0.6">
      <c r="U7693"/>
      <c r="V7693"/>
      <c r="W7693"/>
      <c r="X7693"/>
    </row>
    <row r="7694" spans="21:24" ht="18" x14ac:dyDescent="0.6">
      <c r="U7694"/>
      <c r="V7694"/>
      <c r="W7694"/>
      <c r="X7694"/>
    </row>
    <row r="7695" spans="21:24" ht="18" x14ac:dyDescent="0.6">
      <c r="U7695"/>
      <c r="V7695"/>
      <c r="W7695"/>
      <c r="X7695"/>
    </row>
    <row r="7696" spans="21:24" ht="18" x14ac:dyDescent="0.6">
      <c r="U7696"/>
      <c r="V7696"/>
      <c r="W7696"/>
      <c r="X7696"/>
    </row>
    <row r="7697" spans="21:24" ht="18" x14ac:dyDescent="0.6">
      <c r="U7697"/>
      <c r="V7697"/>
      <c r="W7697"/>
      <c r="X7697"/>
    </row>
    <row r="7698" spans="21:24" ht="18" x14ac:dyDescent="0.6">
      <c r="U7698"/>
      <c r="V7698"/>
      <c r="W7698"/>
      <c r="X7698"/>
    </row>
    <row r="7699" spans="21:24" ht="18" x14ac:dyDescent="0.6">
      <c r="U7699"/>
      <c r="V7699"/>
      <c r="W7699"/>
      <c r="X7699"/>
    </row>
    <row r="7700" spans="21:24" ht="18" x14ac:dyDescent="0.6">
      <c r="U7700"/>
      <c r="V7700"/>
      <c r="W7700"/>
      <c r="X7700"/>
    </row>
    <row r="7701" spans="21:24" ht="18" x14ac:dyDescent="0.6">
      <c r="U7701"/>
      <c r="V7701"/>
      <c r="W7701"/>
      <c r="X7701"/>
    </row>
    <row r="7702" spans="21:24" ht="18" x14ac:dyDescent="0.6">
      <c r="U7702"/>
      <c r="V7702"/>
      <c r="W7702"/>
      <c r="X7702"/>
    </row>
    <row r="7703" spans="21:24" ht="18" x14ac:dyDescent="0.6">
      <c r="U7703"/>
      <c r="V7703"/>
      <c r="W7703"/>
      <c r="X7703"/>
    </row>
    <row r="7704" spans="21:24" ht="18" x14ac:dyDescent="0.6">
      <c r="U7704"/>
      <c r="V7704"/>
      <c r="W7704"/>
      <c r="X7704"/>
    </row>
    <row r="7705" spans="21:24" ht="18" x14ac:dyDescent="0.6">
      <c r="U7705"/>
      <c r="V7705"/>
      <c r="W7705"/>
      <c r="X7705"/>
    </row>
    <row r="7706" spans="21:24" ht="18" x14ac:dyDescent="0.6">
      <c r="U7706"/>
      <c r="V7706"/>
      <c r="W7706"/>
      <c r="X7706"/>
    </row>
    <row r="7707" spans="21:24" ht="18" x14ac:dyDescent="0.6">
      <c r="U7707"/>
      <c r="V7707"/>
      <c r="W7707"/>
      <c r="X7707"/>
    </row>
    <row r="7708" spans="21:24" ht="18" x14ac:dyDescent="0.6">
      <c r="U7708"/>
      <c r="V7708"/>
      <c r="W7708"/>
      <c r="X7708"/>
    </row>
    <row r="7709" spans="21:24" ht="18" x14ac:dyDescent="0.6">
      <c r="U7709"/>
      <c r="V7709"/>
      <c r="W7709"/>
      <c r="X7709"/>
    </row>
    <row r="7710" spans="21:24" ht="18" x14ac:dyDescent="0.6">
      <c r="U7710"/>
      <c r="V7710"/>
      <c r="W7710"/>
      <c r="X7710"/>
    </row>
    <row r="7711" spans="21:24" ht="18" x14ac:dyDescent="0.6">
      <c r="U7711"/>
      <c r="V7711"/>
      <c r="W7711"/>
      <c r="X7711"/>
    </row>
    <row r="7712" spans="21:24" ht="18" x14ac:dyDescent="0.6">
      <c r="U7712"/>
      <c r="V7712"/>
      <c r="W7712"/>
      <c r="X7712"/>
    </row>
    <row r="7713" spans="21:24" ht="18" x14ac:dyDescent="0.6">
      <c r="U7713"/>
      <c r="V7713"/>
      <c r="W7713"/>
      <c r="X7713"/>
    </row>
    <row r="7714" spans="21:24" ht="18" x14ac:dyDescent="0.6">
      <c r="U7714"/>
      <c r="V7714"/>
      <c r="W7714"/>
      <c r="X7714"/>
    </row>
    <row r="7715" spans="21:24" ht="18" x14ac:dyDescent="0.6">
      <c r="U7715"/>
      <c r="V7715"/>
      <c r="W7715"/>
      <c r="X7715"/>
    </row>
    <row r="7716" spans="21:24" ht="18" x14ac:dyDescent="0.6">
      <c r="U7716"/>
      <c r="V7716"/>
      <c r="W7716"/>
      <c r="X7716"/>
    </row>
    <row r="7717" spans="21:24" ht="18" x14ac:dyDescent="0.6">
      <c r="U7717"/>
      <c r="V7717"/>
      <c r="W7717"/>
      <c r="X7717"/>
    </row>
    <row r="7718" spans="21:24" ht="18" x14ac:dyDescent="0.6">
      <c r="U7718"/>
      <c r="V7718"/>
      <c r="W7718"/>
      <c r="X7718"/>
    </row>
    <row r="7719" spans="21:24" ht="18" x14ac:dyDescent="0.6">
      <c r="U7719"/>
      <c r="V7719"/>
      <c r="W7719"/>
      <c r="X7719"/>
    </row>
    <row r="7720" spans="21:24" ht="18" x14ac:dyDescent="0.6">
      <c r="U7720"/>
      <c r="V7720"/>
      <c r="W7720"/>
      <c r="X7720"/>
    </row>
    <row r="7721" spans="21:24" ht="18" x14ac:dyDescent="0.6">
      <c r="U7721"/>
      <c r="V7721"/>
      <c r="W7721"/>
      <c r="X7721"/>
    </row>
    <row r="7722" spans="21:24" ht="18" x14ac:dyDescent="0.6">
      <c r="U7722"/>
      <c r="V7722"/>
      <c r="W7722"/>
      <c r="X7722"/>
    </row>
    <row r="7723" spans="21:24" ht="18" x14ac:dyDescent="0.6">
      <c r="U7723"/>
      <c r="V7723"/>
      <c r="W7723"/>
      <c r="X7723"/>
    </row>
    <row r="7724" spans="21:24" ht="18" x14ac:dyDescent="0.6">
      <c r="U7724"/>
      <c r="V7724"/>
      <c r="W7724"/>
      <c r="X7724"/>
    </row>
    <row r="7725" spans="21:24" ht="18" x14ac:dyDescent="0.6">
      <c r="U7725"/>
      <c r="V7725"/>
      <c r="W7725"/>
      <c r="X7725"/>
    </row>
    <row r="7726" spans="21:24" ht="18" x14ac:dyDescent="0.6">
      <c r="U7726"/>
      <c r="V7726"/>
      <c r="W7726"/>
      <c r="X7726"/>
    </row>
    <row r="7727" spans="21:24" ht="18" x14ac:dyDescent="0.6">
      <c r="U7727"/>
      <c r="V7727"/>
      <c r="W7727"/>
      <c r="X7727"/>
    </row>
    <row r="7728" spans="21:24" ht="18" x14ac:dyDescent="0.6">
      <c r="U7728"/>
      <c r="V7728"/>
      <c r="W7728"/>
      <c r="X7728"/>
    </row>
    <row r="7729" spans="21:24" ht="18" x14ac:dyDescent="0.6">
      <c r="U7729"/>
      <c r="V7729"/>
      <c r="W7729"/>
      <c r="X7729"/>
    </row>
    <row r="7730" spans="21:24" ht="18" x14ac:dyDescent="0.6">
      <c r="U7730"/>
      <c r="V7730"/>
      <c r="W7730"/>
      <c r="X7730"/>
    </row>
    <row r="7731" spans="21:24" ht="18" x14ac:dyDescent="0.6">
      <c r="U7731"/>
      <c r="V7731"/>
      <c r="W7731"/>
      <c r="X7731"/>
    </row>
    <row r="7732" spans="21:24" ht="18" x14ac:dyDescent="0.6">
      <c r="U7732"/>
      <c r="V7732"/>
      <c r="W7732"/>
      <c r="X7732"/>
    </row>
    <row r="7733" spans="21:24" ht="18" x14ac:dyDescent="0.6">
      <c r="U7733"/>
      <c r="V7733"/>
      <c r="W7733"/>
      <c r="X7733"/>
    </row>
    <row r="7734" spans="21:24" ht="18" x14ac:dyDescent="0.6">
      <c r="U7734"/>
      <c r="V7734"/>
      <c r="W7734"/>
      <c r="X7734"/>
    </row>
    <row r="7735" spans="21:24" ht="18" x14ac:dyDescent="0.6">
      <c r="U7735"/>
      <c r="V7735"/>
      <c r="W7735"/>
      <c r="X7735"/>
    </row>
    <row r="7736" spans="21:24" ht="18" x14ac:dyDescent="0.6">
      <c r="U7736"/>
      <c r="V7736"/>
      <c r="W7736"/>
      <c r="X7736"/>
    </row>
    <row r="7737" spans="21:24" ht="18" x14ac:dyDescent="0.6">
      <c r="U7737"/>
      <c r="V7737"/>
      <c r="W7737"/>
      <c r="X7737"/>
    </row>
    <row r="7738" spans="21:24" ht="18" x14ac:dyDescent="0.6">
      <c r="U7738"/>
      <c r="V7738"/>
      <c r="W7738"/>
      <c r="X7738"/>
    </row>
    <row r="7739" spans="21:24" ht="18" x14ac:dyDescent="0.6">
      <c r="U7739"/>
      <c r="V7739"/>
      <c r="W7739"/>
      <c r="X7739"/>
    </row>
    <row r="7740" spans="21:24" ht="18" x14ac:dyDescent="0.6">
      <c r="U7740"/>
      <c r="V7740"/>
      <c r="W7740"/>
      <c r="X7740"/>
    </row>
    <row r="7741" spans="21:24" ht="18" x14ac:dyDescent="0.6">
      <c r="U7741"/>
      <c r="V7741"/>
      <c r="W7741"/>
      <c r="X7741"/>
    </row>
    <row r="7742" spans="21:24" ht="18" x14ac:dyDescent="0.6">
      <c r="U7742"/>
      <c r="V7742"/>
      <c r="W7742"/>
      <c r="X7742"/>
    </row>
    <row r="7743" spans="21:24" ht="18" x14ac:dyDescent="0.6">
      <c r="U7743"/>
      <c r="V7743"/>
      <c r="W7743"/>
      <c r="X7743"/>
    </row>
    <row r="7744" spans="21:24" ht="18" x14ac:dyDescent="0.6">
      <c r="U7744"/>
      <c r="V7744"/>
      <c r="W7744"/>
      <c r="X7744"/>
    </row>
    <row r="7745" spans="21:24" ht="18" x14ac:dyDescent="0.6">
      <c r="U7745"/>
      <c r="V7745"/>
      <c r="W7745"/>
      <c r="X7745"/>
    </row>
    <row r="7746" spans="21:24" ht="18" x14ac:dyDescent="0.6">
      <c r="U7746"/>
      <c r="V7746"/>
      <c r="W7746"/>
      <c r="X7746"/>
    </row>
    <row r="7747" spans="21:24" ht="18" x14ac:dyDescent="0.6">
      <c r="U7747"/>
      <c r="V7747"/>
      <c r="W7747"/>
      <c r="X7747"/>
    </row>
    <row r="7748" spans="21:24" ht="18" x14ac:dyDescent="0.6">
      <c r="U7748"/>
      <c r="V7748"/>
      <c r="W7748"/>
      <c r="X7748"/>
    </row>
    <row r="7749" spans="21:24" ht="18" x14ac:dyDescent="0.6">
      <c r="U7749"/>
      <c r="V7749"/>
      <c r="W7749"/>
      <c r="X7749"/>
    </row>
    <row r="7750" spans="21:24" ht="18" x14ac:dyDescent="0.6">
      <c r="U7750"/>
      <c r="V7750"/>
      <c r="W7750"/>
      <c r="X7750"/>
    </row>
    <row r="7751" spans="21:24" ht="18" x14ac:dyDescent="0.6">
      <c r="U7751"/>
      <c r="V7751"/>
      <c r="W7751"/>
      <c r="X7751"/>
    </row>
    <row r="7752" spans="21:24" ht="18" x14ac:dyDescent="0.6">
      <c r="U7752"/>
      <c r="V7752"/>
      <c r="W7752"/>
      <c r="X7752"/>
    </row>
    <row r="7753" spans="21:24" ht="18" x14ac:dyDescent="0.6">
      <c r="U7753"/>
      <c r="V7753"/>
      <c r="W7753"/>
      <c r="X7753"/>
    </row>
    <row r="7754" spans="21:24" ht="18" x14ac:dyDescent="0.6">
      <c r="U7754"/>
      <c r="V7754"/>
      <c r="W7754"/>
      <c r="X7754"/>
    </row>
    <row r="7755" spans="21:24" ht="18" x14ac:dyDescent="0.6">
      <c r="U7755"/>
      <c r="V7755"/>
      <c r="W7755"/>
      <c r="X7755"/>
    </row>
    <row r="7756" spans="21:24" ht="18" x14ac:dyDescent="0.6">
      <c r="U7756"/>
      <c r="V7756"/>
      <c r="W7756"/>
      <c r="X7756"/>
    </row>
    <row r="7757" spans="21:24" ht="18" x14ac:dyDescent="0.6">
      <c r="U7757"/>
      <c r="V7757"/>
      <c r="W7757"/>
      <c r="X7757"/>
    </row>
    <row r="7758" spans="21:24" ht="18" x14ac:dyDescent="0.6">
      <c r="U7758"/>
      <c r="V7758"/>
      <c r="W7758"/>
      <c r="X7758"/>
    </row>
    <row r="7759" spans="21:24" ht="18" x14ac:dyDescent="0.6">
      <c r="U7759"/>
      <c r="V7759"/>
      <c r="W7759"/>
      <c r="X7759"/>
    </row>
    <row r="7760" spans="21:24" ht="18" x14ac:dyDescent="0.6">
      <c r="U7760"/>
      <c r="V7760"/>
      <c r="W7760"/>
      <c r="X7760"/>
    </row>
    <row r="7761" spans="21:24" ht="18" x14ac:dyDescent="0.6">
      <c r="U7761"/>
      <c r="V7761"/>
      <c r="W7761"/>
      <c r="X7761"/>
    </row>
    <row r="7762" spans="21:24" ht="18" x14ac:dyDescent="0.6">
      <c r="U7762"/>
      <c r="V7762"/>
      <c r="W7762"/>
      <c r="X7762"/>
    </row>
    <row r="7763" spans="21:24" ht="18" x14ac:dyDescent="0.6">
      <c r="U7763"/>
      <c r="V7763"/>
      <c r="W7763"/>
      <c r="X7763"/>
    </row>
    <row r="7764" spans="21:24" ht="18" x14ac:dyDescent="0.6">
      <c r="U7764"/>
      <c r="V7764"/>
      <c r="W7764"/>
      <c r="X7764"/>
    </row>
    <row r="7765" spans="21:24" ht="18" x14ac:dyDescent="0.6">
      <c r="U7765"/>
      <c r="V7765"/>
      <c r="W7765"/>
      <c r="X7765"/>
    </row>
    <row r="7766" spans="21:24" ht="18" x14ac:dyDescent="0.6">
      <c r="U7766"/>
      <c r="V7766"/>
      <c r="W7766"/>
      <c r="X7766"/>
    </row>
    <row r="7767" spans="21:24" ht="18" x14ac:dyDescent="0.6">
      <c r="U7767"/>
      <c r="V7767"/>
      <c r="W7767"/>
      <c r="X7767"/>
    </row>
    <row r="7768" spans="21:24" ht="18" x14ac:dyDescent="0.6">
      <c r="U7768"/>
      <c r="V7768"/>
      <c r="W7768"/>
      <c r="X7768"/>
    </row>
    <row r="7769" spans="21:24" ht="18" x14ac:dyDescent="0.6">
      <c r="U7769"/>
      <c r="V7769"/>
      <c r="W7769"/>
      <c r="X7769"/>
    </row>
    <row r="7770" spans="21:24" ht="18" x14ac:dyDescent="0.6">
      <c r="U7770"/>
      <c r="V7770"/>
      <c r="W7770"/>
      <c r="X7770"/>
    </row>
    <row r="7771" spans="21:24" ht="18" x14ac:dyDescent="0.6">
      <c r="U7771"/>
      <c r="V7771"/>
      <c r="W7771"/>
      <c r="X7771"/>
    </row>
    <row r="7772" spans="21:24" ht="18" x14ac:dyDescent="0.6">
      <c r="U7772"/>
      <c r="V7772"/>
      <c r="W7772"/>
      <c r="X7772"/>
    </row>
    <row r="7773" spans="21:24" ht="18" x14ac:dyDescent="0.6">
      <c r="U7773"/>
      <c r="V7773"/>
      <c r="W7773"/>
      <c r="X7773"/>
    </row>
    <row r="7774" spans="21:24" ht="18" x14ac:dyDescent="0.6">
      <c r="U7774"/>
      <c r="V7774"/>
      <c r="W7774"/>
      <c r="X7774"/>
    </row>
    <row r="7775" spans="21:24" ht="18" x14ac:dyDescent="0.6">
      <c r="U7775"/>
      <c r="V7775"/>
      <c r="W7775"/>
      <c r="X7775"/>
    </row>
    <row r="7776" spans="21:24" ht="18" x14ac:dyDescent="0.6">
      <c r="U7776"/>
      <c r="V7776"/>
      <c r="W7776"/>
      <c r="X7776"/>
    </row>
    <row r="7777" spans="21:24" ht="18" x14ac:dyDescent="0.6">
      <c r="U7777"/>
      <c r="V7777"/>
      <c r="W7777"/>
      <c r="X7777"/>
    </row>
    <row r="7778" spans="21:24" ht="18" x14ac:dyDescent="0.6">
      <c r="U7778"/>
      <c r="V7778"/>
      <c r="W7778"/>
      <c r="X7778"/>
    </row>
    <row r="7779" spans="21:24" ht="18" x14ac:dyDescent="0.6">
      <c r="U7779"/>
      <c r="V7779"/>
      <c r="W7779"/>
      <c r="X7779"/>
    </row>
    <row r="7780" spans="21:24" ht="18" x14ac:dyDescent="0.6">
      <c r="U7780"/>
      <c r="V7780"/>
      <c r="W7780"/>
      <c r="X7780"/>
    </row>
    <row r="7781" spans="21:24" ht="18" x14ac:dyDescent="0.6">
      <c r="U7781"/>
      <c r="V7781"/>
      <c r="W7781"/>
      <c r="X7781"/>
    </row>
    <row r="7782" spans="21:24" ht="18" x14ac:dyDescent="0.6">
      <c r="U7782"/>
      <c r="V7782"/>
      <c r="W7782"/>
      <c r="X7782"/>
    </row>
    <row r="7783" spans="21:24" ht="18" x14ac:dyDescent="0.6">
      <c r="U7783"/>
      <c r="V7783"/>
      <c r="W7783"/>
      <c r="X7783"/>
    </row>
    <row r="7784" spans="21:24" ht="18" x14ac:dyDescent="0.6">
      <c r="U7784"/>
      <c r="V7784"/>
      <c r="W7784"/>
      <c r="X7784"/>
    </row>
    <row r="7785" spans="21:24" ht="18" x14ac:dyDescent="0.6">
      <c r="U7785"/>
      <c r="V7785"/>
      <c r="W7785"/>
      <c r="X7785"/>
    </row>
    <row r="7786" spans="21:24" ht="18" x14ac:dyDescent="0.6">
      <c r="U7786"/>
      <c r="V7786"/>
      <c r="W7786"/>
      <c r="X7786"/>
    </row>
    <row r="7787" spans="21:24" ht="18" x14ac:dyDescent="0.6">
      <c r="U7787"/>
      <c r="V7787"/>
      <c r="W7787"/>
      <c r="X7787"/>
    </row>
    <row r="7788" spans="21:24" ht="18" x14ac:dyDescent="0.6">
      <c r="U7788"/>
      <c r="V7788"/>
      <c r="W7788"/>
      <c r="X7788"/>
    </row>
    <row r="7789" spans="21:24" ht="18" x14ac:dyDescent="0.6">
      <c r="U7789"/>
      <c r="V7789"/>
      <c r="W7789"/>
      <c r="X7789"/>
    </row>
    <row r="7790" spans="21:24" ht="18" x14ac:dyDescent="0.6">
      <c r="U7790"/>
      <c r="V7790"/>
      <c r="W7790"/>
      <c r="X7790"/>
    </row>
    <row r="7791" spans="21:24" ht="18" x14ac:dyDescent="0.6">
      <c r="U7791"/>
      <c r="V7791"/>
      <c r="W7791"/>
      <c r="X7791"/>
    </row>
    <row r="7792" spans="21:24" ht="18" x14ac:dyDescent="0.6">
      <c r="U7792"/>
      <c r="V7792"/>
      <c r="W7792"/>
      <c r="X7792"/>
    </row>
    <row r="7793" spans="21:24" ht="18" x14ac:dyDescent="0.6">
      <c r="U7793"/>
      <c r="V7793"/>
      <c r="W7793"/>
      <c r="X7793"/>
    </row>
    <row r="7794" spans="21:24" ht="18" x14ac:dyDescent="0.6">
      <c r="U7794"/>
      <c r="V7794"/>
      <c r="W7794"/>
      <c r="X7794"/>
    </row>
    <row r="7795" spans="21:24" ht="18" x14ac:dyDescent="0.6">
      <c r="U7795"/>
      <c r="V7795"/>
      <c r="W7795"/>
      <c r="X7795"/>
    </row>
    <row r="7796" spans="21:24" ht="18" x14ac:dyDescent="0.6">
      <c r="U7796"/>
      <c r="V7796"/>
      <c r="W7796"/>
      <c r="X7796"/>
    </row>
    <row r="7797" spans="21:24" ht="18" x14ac:dyDescent="0.6">
      <c r="U7797"/>
      <c r="V7797"/>
      <c r="W7797"/>
      <c r="X7797"/>
    </row>
    <row r="7798" spans="21:24" ht="18" x14ac:dyDescent="0.6">
      <c r="U7798"/>
      <c r="V7798"/>
      <c r="W7798"/>
      <c r="X7798"/>
    </row>
    <row r="7799" spans="21:24" ht="18" x14ac:dyDescent="0.6">
      <c r="U7799"/>
      <c r="V7799"/>
      <c r="W7799"/>
      <c r="X7799"/>
    </row>
    <row r="7800" spans="21:24" ht="18" x14ac:dyDescent="0.6">
      <c r="U7800"/>
      <c r="V7800"/>
      <c r="W7800"/>
      <c r="X7800"/>
    </row>
    <row r="7801" spans="21:24" ht="18" x14ac:dyDescent="0.6">
      <c r="U7801"/>
      <c r="V7801"/>
      <c r="W7801"/>
      <c r="X7801"/>
    </row>
    <row r="7802" spans="21:24" ht="18" x14ac:dyDescent="0.6">
      <c r="U7802"/>
      <c r="V7802"/>
      <c r="W7802"/>
      <c r="X7802"/>
    </row>
    <row r="7803" spans="21:24" ht="18" x14ac:dyDescent="0.6">
      <c r="U7803"/>
      <c r="V7803"/>
      <c r="W7803"/>
      <c r="X7803"/>
    </row>
    <row r="7804" spans="21:24" ht="18" x14ac:dyDescent="0.6">
      <c r="U7804"/>
      <c r="V7804"/>
      <c r="W7804"/>
      <c r="X7804"/>
    </row>
    <row r="7805" spans="21:24" ht="18" x14ac:dyDescent="0.6">
      <c r="U7805"/>
      <c r="V7805"/>
      <c r="W7805"/>
      <c r="X7805"/>
    </row>
    <row r="7806" spans="21:24" ht="18" x14ac:dyDescent="0.6">
      <c r="U7806"/>
      <c r="V7806"/>
      <c r="W7806"/>
      <c r="X7806"/>
    </row>
    <row r="7807" spans="21:24" ht="18" x14ac:dyDescent="0.6">
      <c r="U7807"/>
      <c r="V7807"/>
      <c r="W7807"/>
      <c r="X7807"/>
    </row>
    <row r="7808" spans="21:24" ht="18" x14ac:dyDescent="0.6">
      <c r="U7808"/>
      <c r="V7808"/>
      <c r="W7808"/>
      <c r="X7808"/>
    </row>
    <row r="7809" spans="21:24" ht="18" x14ac:dyDescent="0.6">
      <c r="U7809"/>
      <c r="V7809"/>
      <c r="W7809"/>
      <c r="X7809"/>
    </row>
    <row r="7810" spans="21:24" ht="18" x14ac:dyDescent="0.6">
      <c r="U7810"/>
      <c r="V7810"/>
      <c r="W7810"/>
      <c r="X7810"/>
    </row>
    <row r="7811" spans="21:24" ht="18" x14ac:dyDescent="0.6">
      <c r="U7811"/>
      <c r="V7811"/>
      <c r="W7811"/>
      <c r="X7811"/>
    </row>
    <row r="7812" spans="21:24" ht="18" x14ac:dyDescent="0.6">
      <c r="U7812"/>
      <c r="V7812"/>
      <c r="W7812"/>
      <c r="X7812"/>
    </row>
    <row r="7813" spans="21:24" ht="18" x14ac:dyDescent="0.6">
      <c r="U7813"/>
      <c r="V7813"/>
      <c r="W7813"/>
      <c r="X7813"/>
    </row>
    <row r="7814" spans="21:24" ht="18" x14ac:dyDescent="0.6">
      <c r="U7814"/>
      <c r="V7814"/>
      <c r="W7814"/>
      <c r="X7814"/>
    </row>
    <row r="7815" spans="21:24" ht="18" x14ac:dyDescent="0.6">
      <c r="U7815"/>
      <c r="V7815"/>
      <c r="W7815"/>
      <c r="X7815"/>
    </row>
    <row r="7816" spans="21:24" ht="18" x14ac:dyDescent="0.6">
      <c r="U7816"/>
      <c r="V7816"/>
      <c r="W7816"/>
      <c r="X7816"/>
    </row>
    <row r="7817" spans="21:24" ht="18" x14ac:dyDescent="0.6">
      <c r="U7817"/>
      <c r="V7817"/>
      <c r="W7817"/>
      <c r="X7817"/>
    </row>
    <row r="7818" spans="21:24" ht="18" x14ac:dyDescent="0.6">
      <c r="U7818"/>
      <c r="V7818"/>
      <c r="W7818"/>
      <c r="X7818"/>
    </row>
    <row r="7819" spans="21:24" ht="18" x14ac:dyDescent="0.6">
      <c r="U7819"/>
      <c r="V7819"/>
      <c r="W7819"/>
      <c r="X7819"/>
    </row>
    <row r="7820" spans="21:24" ht="18" x14ac:dyDescent="0.6">
      <c r="U7820"/>
      <c r="V7820"/>
      <c r="W7820"/>
      <c r="X7820"/>
    </row>
    <row r="7821" spans="21:24" ht="18" x14ac:dyDescent="0.6">
      <c r="U7821"/>
      <c r="V7821"/>
      <c r="W7821"/>
      <c r="X7821"/>
    </row>
    <row r="7822" spans="21:24" ht="18" x14ac:dyDescent="0.6">
      <c r="U7822"/>
      <c r="V7822"/>
      <c r="W7822"/>
      <c r="X7822"/>
    </row>
    <row r="7823" spans="21:24" ht="18" x14ac:dyDescent="0.6">
      <c r="U7823"/>
      <c r="V7823"/>
      <c r="W7823"/>
      <c r="X7823"/>
    </row>
    <row r="7824" spans="21:24" ht="18" x14ac:dyDescent="0.6">
      <c r="U7824"/>
      <c r="V7824"/>
      <c r="W7824"/>
      <c r="X7824"/>
    </row>
    <row r="7825" spans="21:24" ht="18" x14ac:dyDescent="0.6">
      <c r="U7825"/>
      <c r="V7825"/>
      <c r="W7825"/>
      <c r="X7825"/>
    </row>
    <row r="7826" spans="21:24" ht="18" x14ac:dyDescent="0.6">
      <c r="U7826"/>
      <c r="V7826"/>
      <c r="W7826"/>
      <c r="X7826"/>
    </row>
    <row r="7827" spans="21:24" ht="18" x14ac:dyDescent="0.6">
      <c r="U7827"/>
      <c r="V7827"/>
      <c r="W7827"/>
      <c r="X7827"/>
    </row>
    <row r="7828" spans="21:24" ht="18" x14ac:dyDescent="0.6">
      <c r="U7828"/>
      <c r="V7828"/>
      <c r="W7828"/>
      <c r="X7828"/>
    </row>
    <row r="7829" spans="21:24" ht="18" x14ac:dyDescent="0.6">
      <c r="U7829"/>
      <c r="V7829"/>
      <c r="W7829"/>
      <c r="X7829"/>
    </row>
    <row r="7830" spans="21:24" ht="18" x14ac:dyDescent="0.6">
      <c r="U7830"/>
      <c r="V7830"/>
      <c r="W7830"/>
      <c r="X7830"/>
    </row>
    <row r="7831" spans="21:24" ht="18" x14ac:dyDescent="0.6">
      <c r="U7831"/>
      <c r="V7831"/>
      <c r="W7831"/>
      <c r="X7831"/>
    </row>
    <row r="7832" spans="21:24" ht="18" x14ac:dyDescent="0.6">
      <c r="U7832"/>
      <c r="V7832"/>
      <c r="W7832"/>
      <c r="X7832"/>
    </row>
    <row r="7833" spans="21:24" ht="18" x14ac:dyDescent="0.6">
      <c r="U7833"/>
      <c r="V7833"/>
      <c r="W7833"/>
      <c r="X7833"/>
    </row>
    <row r="7834" spans="21:24" ht="18" x14ac:dyDescent="0.6">
      <c r="U7834"/>
      <c r="V7834"/>
      <c r="W7834"/>
      <c r="X7834"/>
    </row>
    <row r="7835" spans="21:24" ht="18" x14ac:dyDescent="0.6">
      <c r="U7835"/>
      <c r="V7835"/>
      <c r="W7835"/>
      <c r="X7835"/>
    </row>
    <row r="7836" spans="21:24" ht="18" x14ac:dyDescent="0.6">
      <c r="U7836"/>
      <c r="V7836"/>
      <c r="W7836"/>
      <c r="X7836"/>
    </row>
    <row r="7837" spans="21:24" ht="18" x14ac:dyDescent="0.6">
      <c r="U7837"/>
      <c r="V7837"/>
      <c r="W7837"/>
      <c r="X7837"/>
    </row>
    <row r="7838" spans="21:24" ht="18" x14ac:dyDescent="0.6">
      <c r="U7838"/>
      <c r="V7838"/>
      <c r="W7838"/>
      <c r="X7838"/>
    </row>
    <row r="7839" spans="21:24" ht="18" x14ac:dyDescent="0.6">
      <c r="U7839"/>
      <c r="V7839"/>
      <c r="W7839"/>
      <c r="X7839"/>
    </row>
    <row r="7840" spans="21:24" ht="18" x14ac:dyDescent="0.6">
      <c r="U7840"/>
      <c r="V7840"/>
      <c r="W7840"/>
      <c r="X7840"/>
    </row>
    <row r="7841" spans="21:24" ht="18" x14ac:dyDescent="0.6">
      <c r="U7841"/>
      <c r="V7841"/>
      <c r="W7841"/>
      <c r="X7841"/>
    </row>
    <row r="7842" spans="21:24" ht="18" x14ac:dyDescent="0.6">
      <c r="U7842"/>
      <c r="V7842"/>
      <c r="W7842"/>
      <c r="X7842"/>
    </row>
    <row r="7843" spans="21:24" ht="18" x14ac:dyDescent="0.6">
      <c r="U7843"/>
      <c r="V7843"/>
      <c r="W7843"/>
      <c r="X7843"/>
    </row>
    <row r="7844" spans="21:24" ht="18" x14ac:dyDescent="0.6">
      <c r="U7844"/>
      <c r="V7844"/>
      <c r="W7844"/>
      <c r="X7844"/>
    </row>
    <row r="7845" spans="21:24" ht="18" x14ac:dyDescent="0.6">
      <c r="U7845"/>
      <c r="V7845"/>
      <c r="W7845"/>
      <c r="X7845"/>
    </row>
    <row r="7846" spans="21:24" ht="18" x14ac:dyDescent="0.6">
      <c r="U7846"/>
      <c r="V7846"/>
      <c r="W7846"/>
      <c r="X7846"/>
    </row>
    <row r="7847" spans="21:24" ht="18" x14ac:dyDescent="0.6">
      <c r="U7847"/>
      <c r="V7847"/>
      <c r="W7847"/>
      <c r="X7847"/>
    </row>
    <row r="7848" spans="21:24" ht="18" x14ac:dyDescent="0.6">
      <c r="U7848"/>
      <c r="V7848"/>
      <c r="W7848"/>
      <c r="X7848"/>
    </row>
    <row r="7849" spans="21:24" ht="18" x14ac:dyDescent="0.6">
      <c r="U7849"/>
      <c r="V7849"/>
      <c r="W7849"/>
      <c r="X7849"/>
    </row>
    <row r="7850" spans="21:24" ht="18" x14ac:dyDescent="0.6">
      <c r="U7850"/>
      <c r="V7850"/>
      <c r="W7850"/>
      <c r="X7850"/>
    </row>
    <row r="7851" spans="21:24" ht="18" x14ac:dyDescent="0.6">
      <c r="U7851"/>
      <c r="V7851"/>
      <c r="W7851"/>
      <c r="X7851"/>
    </row>
    <row r="7852" spans="21:24" ht="18" x14ac:dyDescent="0.6">
      <c r="U7852"/>
      <c r="V7852"/>
      <c r="W7852"/>
      <c r="X7852"/>
    </row>
    <row r="7853" spans="21:24" ht="18" x14ac:dyDescent="0.6">
      <c r="U7853"/>
      <c r="V7853"/>
      <c r="W7853"/>
      <c r="X7853"/>
    </row>
    <row r="7854" spans="21:24" ht="18" x14ac:dyDescent="0.6">
      <c r="U7854"/>
      <c r="V7854"/>
      <c r="W7854"/>
      <c r="X7854"/>
    </row>
    <row r="7855" spans="21:24" ht="18" x14ac:dyDescent="0.6">
      <c r="U7855"/>
      <c r="V7855"/>
      <c r="W7855"/>
      <c r="X7855"/>
    </row>
    <row r="7856" spans="21:24" ht="18" x14ac:dyDescent="0.6">
      <c r="U7856"/>
      <c r="V7856"/>
      <c r="W7856"/>
      <c r="X7856"/>
    </row>
    <row r="7857" spans="21:24" ht="18" x14ac:dyDescent="0.6">
      <c r="U7857"/>
      <c r="V7857"/>
      <c r="W7857"/>
      <c r="X7857"/>
    </row>
    <row r="7858" spans="21:24" ht="18" x14ac:dyDescent="0.6">
      <c r="U7858"/>
      <c r="V7858"/>
      <c r="W7858"/>
      <c r="X7858"/>
    </row>
    <row r="7859" spans="21:24" ht="18" x14ac:dyDescent="0.6">
      <c r="U7859"/>
      <c r="V7859"/>
      <c r="W7859"/>
      <c r="X7859"/>
    </row>
    <row r="7860" spans="21:24" ht="18" x14ac:dyDescent="0.6">
      <c r="U7860"/>
      <c r="V7860"/>
      <c r="W7860"/>
      <c r="X7860"/>
    </row>
    <row r="7861" spans="21:24" ht="18" x14ac:dyDescent="0.6">
      <c r="U7861"/>
      <c r="V7861"/>
      <c r="W7861"/>
      <c r="X7861"/>
    </row>
    <row r="7862" spans="21:24" ht="18" x14ac:dyDescent="0.6">
      <c r="U7862"/>
      <c r="V7862"/>
      <c r="W7862"/>
      <c r="X7862"/>
    </row>
    <row r="7863" spans="21:24" ht="18" x14ac:dyDescent="0.6">
      <c r="U7863"/>
      <c r="V7863"/>
      <c r="W7863"/>
      <c r="X7863"/>
    </row>
    <row r="7864" spans="21:24" ht="18" x14ac:dyDescent="0.6">
      <c r="U7864"/>
      <c r="V7864"/>
      <c r="W7864"/>
      <c r="X7864"/>
    </row>
    <row r="7865" spans="21:24" ht="18" x14ac:dyDescent="0.6">
      <c r="U7865"/>
      <c r="V7865"/>
      <c r="W7865"/>
      <c r="X7865"/>
    </row>
    <row r="7866" spans="21:24" ht="18" x14ac:dyDescent="0.6">
      <c r="U7866"/>
      <c r="V7866"/>
      <c r="W7866"/>
      <c r="X7866"/>
    </row>
    <row r="7867" spans="21:24" ht="18" x14ac:dyDescent="0.6">
      <c r="U7867"/>
      <c r="V7867"/>
      <c r="W7867"/>
      <c r="X7867"/>
    </row>
    <row r="7868" spans="21:24" ht="18" x14ac:dyDescent="0.6">
      <c r="U7868"/>
      <c r="V7868"/>
      <c r="W7868"/>
      <c r="X7868"/>
    </row>
    <row r="7869" spans="21:24" ht="18" x14ac:dyDescent="0.6">
      <c r="U7869"/>
      <c r="V7869"/>
      <c r="W7869"/>
      <c r="X7869"/>
    </row>
    <row r="7870" spans="21:24" ht="18" x14ac:dyDescent="0.6">
      <c r="U7870"/>
      <c r="V7870"/>
      <c r="W7870"/>
      <c r="X7870"/>
    </row>
    <row r="7871" spans="21:24" ht="18" x14ac:dyDescent="0.6">
      <c r="U7871"/>
      <c r="V7871"/>
      <c r="W7871"/>
      <c r="X7871"/>
    </row>
    <row r="7872" spans="21:24" ht="18" x14ac:dyDescent="0.6">
      <c r="U7872"/>
      <c r="V7872"/>
      <c r="W7872"/>
      <c r="X7872"/>
    </row>
    <row r="7873" spans="21:24" ht="18" x14ac:dyDescent="0.6">
      <c r="U7873"/>
      <c r="V7873"/>
      <c r="W7873"/>
      <c r="X7873"/>
    </row>
    <row r="7874" spans="21:24" ht="18" x14ac:dyDescent="0.6">
      <c r="U7874"/>
      <c r="V7874"/>
      <c r="W7874"/>
      <c r="X7874"/>
    </row>
    <row r="7875" spans="21:24" ht="18" x14ac:dyDescent="0.6">
      <c r="U7875"/>
      <c r="V7875"/>
      <c r="W7875"/>
      <c r="X7875"/>
    </row>
    <row r="7876" spans="21:24" ht="18" x14ac:dyDescent="0.6">
      <c r="U7876"/>
      <c r="V7876"/>
      <c r="W7876"/>
      <c r="X7876"/>
    </row>
    <row r="7877" spans="21:24" ht="18" x14ac:dyDescent="0.6">
      <c r="U7877"/>
      <c r="V7877"/>
      <c r="W7877"/>
      <c r="X7877"/>
    </row>
    <row r="7878" spans="21:24" ht="18" x14ac:dyDescent="0.6">
      <c r="U7878"/>
      <c r="V7878"/>
      <c r="W7878"/>
      <c r="X7878"/>
    </row>
    <row r="7879" spans="21:24" ht="18" x14ac:dyDescent="0.6">
      <c r="U7879"/>
      <c r="V7879"/>
      <c r="W7879"/>
      <c r="X7879"/>
    </row>
    <row r="7880" spans="21:24" ht="18" x14ac:dyDescent="0.6">
      <c r="U7880"/>
      <c r="V7880"/>
      <c r="W7880"/>
      <c r="X7880"/>
    </row>
    <row r="7881" spans="21:24" ht="18" x14ac:dyDescent="0.6">
      <c r="U7881"/>
      <c r="V7881"/>
      <c r="W7881"/>
      <c r="X7881"/>
    </row>
    <row r="7882" spans="21:24" ht="18" x14ac:dyDescent="0.6">
      <c r="U7882"/>
      <c r="V7882"/>
      <c r="W7882"/>
      <c r="X7882"/>
    </row>
    <row r="7883" spans="21:24" ht="18" x14ac:dyDescent="0.6">
      <c r="U7883"/>
      <c r="V7883"/>
      <c r="W7883"/>
      <c r="X7883"/>
    </row>
    <row r="7884" spans="21:24" ht="18" x14ac:dyDescent="0.6">
      <c r="U7884"/>
      <c r="V7884"/>
      <c r="W7884"/>
      <c r="X7884"/>
    </row>
    <row r="7885" spans="21:24" ht="18" x14ac:dyDescent="0.6">
      <c r="U7885"/>
      <c r="V7885"/>
      <c r="W7885"/>
      <c r="X7885"/>
    </row>
    <row r="7886" spans="21:24" ht="18" x14ac:dyDescent="0.6">
      <c r="U7886"/>
      <c r="V7886"/>
      <c r="W7886"/>
      <c r="X7886"/>
    </row>
    <row r="7887" spans="21:24" ht="18" x14ac:dyDescent="0.6">
      <c r="U7887"/>
      <c r="V7887"/>
      <c r="W7887"/>
      <c r="X7887"/>
    </row>
    <row r="7888" spans="21:24" ht="18" x14ac:dyDescent="0.6">
      <c r="U7888"/>
      <c r="V7888"/>
      <c r="W7888"/>
      <c r="X7888"/>
    </row>
    <row r="7889" spans="21:24" ht="18" x14ac:dyDescent="0.6">
      <c r="U7889"/>
      <c r="V7889"/>
      <c r="W7889"/>
      <c r="X7889"/>
    </row>
    <row r="7890" spans="21:24" ht="18" x14ac:dyDescent="0.6">
      <c r="U7890"/>
      <c r="V7890"/>
      <c r="W7890"/>
      <c r="X7890"/>
    </row>
    <row r="7891" spans="21:24" ht="18" x14ac:dyDescent="0.6">
      <c r="U7891"/>
      <c r="V7891"/>
      <c r="W7891"/>
      <c r="X7891"/>
    </row>
    <row r="7892" spans="21:24" ht="18" x14ac:dyDescent="0.6">
      <c r="U7892"/>
      <c r="V7892"/>
      <c r="W7892"/>
      <c r="X7892"/>
    </row>
    <row r="7893" spans="21:24" ht="18" x14ac:dyDescent="0.6">
      <c r="U7893"/>
      <c r="V7893"/>
      <c r="W7893"/>
      <c r="X7893"/>
    </row>
    <row r="7894" spans="21:24" ht="18" x14ac:dyDescent="0.6">
      <c r="U7894"/>
      <c r="V7894"/>
      <c r="W7894"/>
      <c r="X7894"/>
    </row>
    <row r="7895" spans="21:24" ht="18" x14ac:dyDescent="0.6">
      <c r="U7895"/>
      <c r="V7895"/>
      <c r="W7895"/>
      <c r="X7895"/>
    </row>
    <row r="7896" spans="21:24" ht="18" x14ac:dyDescent="0.6">
      <c r="U7896"/>
      <c r="V7896"/>
      <c r="W7896"/>
      <c r="X7896"/>
    </row>
    <row r="7897" spans="21:24" ht="18" x14ac:dyDescent="0.6">
      <c r="U7897"/>
      <c r="V7897"/>
      <c r="W7897"/>
      <c r="X7897"/>
    </row>
    <row r="7898" spans="21:24" ht="18" x14ac:dyDescent="0.6">
      <c r="U7898"/>
      <c r="V7898"/>
      <c r="W7898"/>
      <c r="X7898"/>
    </row>
    <row r="7899" spans="21:24" ht="18" x14ac:dyDescent="0.6">
      <c r="U7899"/>
      <c r="V7899"/>
      <c r="W7899"/>
      <c r="X7899"/>
    </row>
    <row r="7900" spans="21:24" ht="18" x14ac:dyDescent="0.6">
      <c r="U7900"/>
      <c r="V7900"/>
      <c r="W7900"/>
      <c r="X7900"/>
    </row>
    <row r="7901" spans="21:24" ht="18" x14ac:dyDescent="0.6">
      <c r="U7901"/>
      <c r="V7901"/>
      <c r="W7901"/>
      <c r="X7901"/>
    </row>
    <row r="7902" spans="21:24" ht="18" x14ac:dyDescent="0.6">
      <c r="U7902"/>
      <c r="V7902"/>
      <c r="W7902"/>
      <c r="X7902"/>
    </row>
    <row r="7903" spans="21:24" ht="18" x14ac:dyDescent="0.6">
      <c r="U7903"/>
      <c r="V7903"/>
      <c r="W7903"/>
      <c r="X7903"/>
    </row>
    <row r="7904" spans="21:24" ht="18" x14ac:dyDescent="0.6">
      <c r="U7904"/>
      <c r="V7904"/>
      <c r="W7904"/>
      <c r="X7904"/>
    </row>
    <row r="7905" spans="21:24" ht="18" x14ac:dyDescent="0.6">
      <c r="U7905"/>
      <c r="V7905"/>
      <c r="W7905"/>
      <c r="X7905"/>
    </row>
    <row r="7906" spans="21:24" ht="18" x14ac:dyDescent="0.6">
      <c r="U7906"/>
      <c r="V7906"/>
      <c r="W7906"/>
      <c r="X7906"/>
    </row>
    <row r="7907" spans="21:24" ht="18" x14ac:dyDescent="0.6">
      <c r="U7907"/>
      <c r="V7907"/>
      <c r="W7907"/>
      <c r="X7907"/>
    </row>
    <row r="7908" spans="21:24" ht="18" x14ac:dyDescent="0.6">
      <c r="U7908"/>
      <c r="V7908"/>
      <c r="W7908"/>
      <c r="X7908"/>
    </row>
    <row r="7909" spans="21:24" ht="18" x14ac:dyDescent="0.6">
      <c r="U7909"/>
      <c r="V7909"/>
      <c r="W7909"/>
      <c r="X7909"/>
    </row>
    <row r="7910" spans="21:24" ht="18" x14ac:dyDescent="0.6">
      <c r="U7910"/>
      <c r="V7910"/>
      <c r="W7910"/>
      <c r="X7910"/>
    </row>
    <row r="7911" spans="21:24" ht="18" x14ac:dyDescent="0.6">
      <c r="U7911"/>
      <c r="V7911"/>
      <c r="W7911"/>
      <c r="X7911"/>
    </row>
    <row r="7912" spans="21:24" ht="18" x14ac:dyDescent="0.6">
      <c r="U7912"/>
      <c r="V7912"/>
      <c r="W7912"/>
      <c r="X7912"/>
    </row>
    <row r="7913" spans="21:24" ht="18" x14ac:dyDescent="0.6">
      <c r="U7913"/>
      <c r="V7913"/>
      <c r="W7913"/>
      <c r="X7913"/>
    </row>
    <row r="7914" spans="21:24" ht="18" x14ac:dyDescent="0.6">
      <c r="U7914"/>
      <c r="V7914"/>
      <c r="W7914"/>
      <c r="X7914"/>
    </row>
    <row r="7915" spans="21:24" ht="18" x14ac:dyDescent="0.6">
      <c r="U7915"/>
      <c r="V7915"/>
      <c r="W7915"/>
      <c r="X7915"/>
    </row>
    <row r="7916" spans="21:24" ht="18" x14ac:dyDescent="0.6">
      <c r="U7916"/>
      <c r="V7916"/>
      <c r="W7916"/>
      <c r="X7916"/>
    </row>
    <row r="7917" spans="21:24" ht="18" x14ac:dyDescent="0.6">
      <c r="U7917"/>
      <c r="V7917"/>
      <c r="W7917"/>
      <c r="X7917"/>
    </row>
    <row r="7918" spans="21:24" ht="18" x14ac:dyDescent="0.6">
      <c r="U7918"/>
      <c r="V7918"/>
      <c r="W7918"/>
      <c r="X7918"/>
    </row>
    <row r="7919" spans="21:24" ht="18" x14ac:dyDescent="0.6">
      <c r="U7919"/>
      <c r="V7919"/>
      <c r="W7919"/>
      <c r="X7919"/>
    </row>
    <row r="7920" spans="21:24" ht="18" x14ac:dyDescent="0.6">
      <c r="U7920"/>
      <c r="V7920"/>
      <c r="W7920"/>
      <c r="X7920"/>
    </row>
    <row r="7921" spans="21:24" ht="18" x14ac:dyDescent="0.6">
      <c r="U7921"/>
      <c r="V7921"/>
      <c r="W7921"/>
      <c r="X7921"/>
    </row>
    <row r="7922" spans="21:24" ht="18" x14ac:dyDescent="0.6">
      <c r="U7922"/>
      <c r="V7922"/>
      <c r="W7922"/>
      <c r="X7922"/>
    </row>
    <row r="7923" spans="21:24" ht="18" x14ac:dyDescent="0.6">
      <c r="U7923"/>
      <c r="V7923"/>
      <c r="W7923"/>
      <c r="X7923"/>
    </row>
    <row r="7924" spans="21:24" ht="18" x14ac:dyDescent="0.6">
      <c r="U7924"/>
      <c r="V7924"/>
      <c r="W7924"/>
      <c r="X7924"/>
    </row>
    <row r="7925" spans="21:24" ht="18" x14ac:dyDescent="0.6">
      <c r="U7925"/>
      <c r="V7925"/>
      <c r="W7925"/>
      <c r="X7925"/>
    </row>
    <row r="7926" spans="21:24" ht="18" x14ac:dyDescent="0.6">
      <c r="U7926"/>
      <c r="V7926"/>
      <c r="W7926"/>
      <c r="X7926"/>
    </row>
    <row r="7927" spans="21:24" ht="18" x14ac:dyDescent="0.6">
      <c r="U7927"/>
      <c r="V7927"/>
      <c r="W7927"/>
      <c r="X7927"/>
    </row>
    <row r="7928" spans="21:24" ht="18" x14ac:dyDescent="0.6">
      <c r="U7928"/>
      <c r="V7928"/>
      <c r="W7928"/>
      <c r="X7928"/>
    </row>
    <row r="7929" spans="21:24" ht="18" x14ac:dyDescent="0.6">
      <c r="U7929"/>
      <c r="V7929"/>
      <c r="W7929"/>
      <c r="X7929"/>
    </row>
    <row r="7930" spans="21:24" ht="18" x14ac:dyDescent="0.6">
      <c r="U7930"/>
      <c r="V7930"/>
      <c r="W7930"/>
      <c r="X7930"/>
    </row>
    <row r="7931" spans="21:24" ht="18" x14ac:dyDescent="0.6">
      <c r="U7931"/>
      <c r="V7931"/>
      <c r="W7931"/>
      <c r="X7931"/>
    </row>
    <row r="7932" spans="21:24" ht="18" x14ac:dyDescent="0.6">
      <c r="U7932"/>
      <c r="V7932"/>
      <c r="W7932"/>
      <c r="X7932"/>
    </row>
    <row r="7933" spans="21:24" ht="18" x14ac:dyDescent="0.6">
      <c r="U7933"/>
      <c r="V7933"/>
      <c r="W7933"/>
      <c r="X7933"/>
    </row>
    <row r="7934" spans="21:24" ht="18" x14ac:dyDescent="0.6">
      <c r="U7934"/>
      <c r="V7934"/>
      <c r="W7934"/>
      <c r="X7934"/>
    </row>
    <row r="7935" spans="21:24" ht="18" x14ac:dyDescent="0.6">
      <c r="U7935"/>
      <c r="V7935"/>
      <c r="W7935"/>
      <c r="X7935"/>
    </row>
    <row r="7936" spans="21:24" ht="18" x14ac:dyDescent="0.6">
      <c r="U7936"/>
      <c r="V7936"/>
      <c r="W7936"/>
      <c r="X7936"/>
    </row>
    <row r="7937" spans="21:24" ht="18" x14ac:dyDescent="0.6">
      <c r="U7937"/>
      <c r="V7937"/>
      <c r="W7937"/>
      <c r="X7937"/>
    </row>
    <row r="7938" spans="21:24" ht="18" x14ac:dyDescent="0.6">
      <c r="U7938"/>
      <c r="V7938"/>
      <c r="W7938"/>
      <c r="X7938"/>
    </row>
    <row r="7939" spans="21:24" ht="18" x14ac:dyDescent="0.6">
      <c r="U7939"/>
      <c r="V7939"/>
      <c r="W7939"/>
      <c r="X7939"/>
    </row>
    <row r="7940" spans="21:24" ht="18" x14ac:dyDescent="0.6">
      <c r="U7940"/>
      <c r="V7940"/>
      <c r="W7940"/>
      <c r="X7940"/>
    </row>
    <row r="7941" spans="21:24" ht="18" x14ac:dyDescent="0.6">
      <c r="U7941"/>
      <c r="V7941"/>
      <c r="W7941"/>
      <c r="X7941"/>
    </row>
    <row r="7942" spans="21:24" ht="18" x14ac:dyDescent="0.6">
      <c r="U7942"/>
      <c r="V7942"/>
      <c r="W7942"/>
      <c r="X7942"/>
    </row>
    <row r="7943" spans="21:24" ht="18" x14ac:dyDescent="0.6">
      <c r="U7943"/>
      <c r="V7943"/>
      <c r="W7943"/>
      <c r="X7943"/>
    </row>
    <row r="7944" spans="21:24" ht="18" x14ac:dyDescent="0.6">
      <c r="U7944"/>
      <c r="V7944"/>
      <c r="W7944"/>
      <c r="X7944"/>
    </row>
    <row r="7945" spans="21:24" ht="18" x14ac:dyDescent="0.6">
      <c r="U7945"/>
      <c r="V7945"/>
      <c r="W7945"/>
      <c r="X7945"/>
    </row>
    <row r="7946" spans="21:24" ht="18" x14ac:dyDescent="0.6">
      <c r="U7946"/>
      <c r="V7946"/>
      <c r="W7946"/>
      <c r="X7946"/>
    </row>
    <row r="7947" spans="21:24" ht="18" x14ac:dyDescent="0.6">
      <c r="U7947"/>
      <c r="V7947"/>
      <c r="W7947"/>
      <c r="X7947"/>
    </row>
    <row r="7948" spans="21:24" ht="18" x14ac:dyDescent="0.6">
      <c r="U7948"/>
      <c r="V7948"/>
      <c r="W7948"/>
      <c r="X7948"/>
    </row>
    <row r="7949" spans="21:24" ht="18" x14ac:dyDescent="0.6">
      <c r="U7949"/>
      <c r="V7949"/>
      <c r="W7949"/>
      <c r="X7949"/>
    </row>
    <row r="7950" spans="21:24" ht="18" x14ac:dyDescent="0.6">
      <c r="U7950"/>
      <c r="V7950"/>
      <c r="W7950"/>
      <c r="X7950"/>
    </row>
    <row r="7951" spans="21:24" ht="18" x14ac:dyDescent="0.6">
      <c r="U7951"/>
      <c r="V7951"/>
      <c r="W7951"/>
      <c r="X7951"/>
    </row>
    <row r="7952" spans="21:24" ht="18" x14ac:dyDescent="0.6">
      <c r="U7952"/>
      <c r="V7952"/>
      <c r="W7952"/>
      <c r="X7952"/>
    </row>
    <row r="7953" spans="21:24" ht="18" x14ac:dyDescent="0.6">
      <c r="U7953"/>
      <c r="V7953"/>
      <c r="W7953"/>
      <c r="X7953"/>
    </row>
    <row r="7954" spans="21:24" ht="18" x14ac:dyDescent="0.6">
      <c r="U7954"/>
      <c r="V7954"/>
      <c r="W7954"/>
      <c r="X7954"/>
    </row>
    <row r="7955" spans="21:24" ht="18" x14ac:dyDescent="0.6">
      <c r="U7955"/>
      <c r="V7955"/>
      <c r="W7955"/>
      <c r="X7955"/>
    </row>
    <row r="7956" spans="21:24" ht="18" x14ac:dyDescent="0.6">
      <c r="U7956"/>
      <c r="V7956"/>
      <c r="W7956"/>
      <c r="X7956"/>
    </row>
    <row r="7957" spans="21:24" ht="18" x14ac:dyDescent="0.6">
      <c r="U7957"/>
      <c r="V7957"/>
      <c r="W7957"/>
      <c r="X7957"/>
    </row>
    <row r="7958" spans="21:24" ht="18" x14ac:dyDescent="0.6">
      <c r="U7958"/>
      <c r="V7958"/>
      <c r="W7958"/>
      <c r="X7958"/>
    </row>
    <row r="7959" spans="21:24" ht="18" x14ac:dyDescent="0.6">
      <c r="U7959"/>
      <c r="V7959"/>
      <c r="W7959"/>
      <c r="X7959"/>
    </row>
    <row r="7960" spans="21:24" ht="18" x14ac:dyDescent="0.6">
      <c r="U7960"/>
      <c r="V7960"/>
      <c r="W7960"/>
      <c r="X7960"/>
    </row>
    <row r="7961" spans="21:24" ht="18" x14ac:dyDescent="0.6">
      <c r="U7961"/>
      <c r="V7961"/>
      <c r="W7961"/>
      <c r="X7961"/>
    </row>
    <row r="7962" spans="21:24" ht="18" x14ac:dyDescent="0.6">
      <c r="U7962"/>
      <c r="V7962"/>
      <c r="W7962"/>
      <c r="X7962"/>
    </row>
    <row r="7963" spans="21:24" ht="18" x14ac:dyDescent="0.6">
      <c r="U7963"/>
      <c r="V7963"/>
      <c r="W7963"/>
      <c r="X7963"/>
    </row>
    <row r="7964" spans="21:24" ht="18" x14ac:dyDescent="0.6">
      <c r="U7964"/>
      <c r="V7964"/>
      <c r="W7964"/>
      <c r="X7964"/>
    </row>
    <row r="7965" spans="21:24" ht="18" x14ac:dyDescent="0.6">
      <c r="U7965"/>
      <c r="V7965"/>
      <c r="W7965"/>
      <c r="X7965"/>
    </row>
    <row r="7966" spans="21:24" ht="18" x14ac:dyDescent="0.6">
      <c r="U7966"/>
      <c r="V7966"/>
      <c r="W7966"/>
      <c r="X7966"/>
    </row>
    <row r="7967" spans="21:24" ht="18" x14ac:dyDescent="0.6">
      <c r="U7967"/>
      <c r="V7967"/>
      <c r="W7967"/>
      <c r="X7967"/>
    </row>
    <row r="7968" spans="21:24" ht="18" x14ac:dyDescent="0.6">
      <c r="U7968"/>
      <c r="V7968"/>
      <c r="W7968"/>
      <c r="X7968"/>
    </row>
    <row r="7969" spans="21:24" ht="18" x14ac:dyDescent="0.6">
      <c r="U7969"/>
      <c r="V7969"/>
      <c r="W7969"/>
      <c r="X7969"/>
    </row>
    <row r="7970" spans="21:24" ht="18" x14ac:dyDescent="0.6">
      <c r="U7970"/>
      <c r="V7970"/>
      <c r="W7970"/>
      <c r="X7970"/>
    </row>
    <row r="7971" spans="21:24" ht="18" x14ac:dyDescent="0.6">
      <c r="U7971"/>
      <c r="V7971"/>
      <c r="W7971"/>
      <c r="X7971"/>
    </row>
    <row r="7972" spans="21:24" ht="18" x14ac:dyDescent="0.6">
      <c r="U7972"/>
      <c r="V7972"/>
      <c r="W7972"/>
      <c r="X7972"/>
    </row>
    <row r="7973" spans="21:24" ht="18" x14ac:dyDescent="0.6">
      <c r="U7973"/>
      <c r="V7973"/>
      <c r="W7973"/>
      <c r="X7973"/>
    </row>
    <row r="7974" spans="21:24" ht="18" x14ac:dyDescent="0.6">
      <c r="U7974"/>
      <c r="V7974"/>
      <c r="W7974"/>
      <c r="X7974"/>
    </row>
    <row r="7975" spans="21:24" ht="18" x14ac:dyDescent="0.6">
      <c r="U7975"/>
      <c r="V7975"/>
      <c r="W7975"/>
      <c r="X7975"/>
    </row>
    <row r="7976" spans="21:24" ht="18" x14ac:dyDescent="0.6">
      <c r="U7976"/>
      <c r="V7976"/>
      <c r="W7976"/>
      <c r="X7976"/>
    </row>
    <row r="7977" spans="21:24" ht="18" x14ac:dyDescent="0.6">
      <c r="U7977"/>
      <c r="V7977"/>
      <c r="W7977"/>
      <c r="X7977"/>
    </row>
    <row r="7978" spans="21:24" ht="18" x14ac:dyDescent="0.6">
      <c r="U7978"/>
      <c r="V7978"/>
      <c r="W7978"/>
      <c r="X7978"/>
    </row>
    <row r="7979" spans="21:24" ht="18" x14ac:dyDescent="0.6">
      <c r="U7979"/>
      <c r="V7979"/>
      <c r="W7979"/>
      <c r="X7979"/>
    </row>
    <row r="7980" spans="21:24" ht="18" x14ac:dyDescent="0.6">
      <c r="U7980"/>
      <c r="V7980"/>
      <c r="W7980"/>
      <c r="X7980"/>
    </row>
    <row r="7981" spans="21:24" ht="18" x14ac:dyDescent="0.6">
      <c r="U7981"/>
      <c r="V7981"/>
      <c r="W7981"/>
      <c r="X7981"/>
    </row>
    <row r="7982" spans="21:24" ht="18" x14ac:dyDescent="0.6">
      <c r="U7982"/>
      <c r="V7982"/>
      <c r="W7982"/>
      <c r="X7982"/>
    </row>
    <row r="7983" spans="21:24" ht="18" x14ac:dyDescent="0.6">
      <c r="U7983"/>
      <c r="V7983"/>
      <c r="W7983"/>
      <c r="X7983"/>
    </row>
    <row r="7984" spans="21:24" ht="18" x14ac:dyDescent="0.6">
      <c r="U7984"/>
      <c r="V7984"/>
      <c r="W7984"/>
      <c r="X7984"/>
    </row>
    <row r="7985" spans="21:24" ht="18" x14ac:dyDescent="0.6">
      <c r="U7985"/>
      <c r="V7985"/>
      <c r="W7985"/>
      <c r="X7985"/>
    </row>
    <row r="7986" spans="21:24" ht="18" x14ac:dyDescent="0.6">
      <c r="U7986"/>
      <c r="V7986"/>
      <c r="W7986"/>
      <c r="X7986"/>
    </row>
    <row r="7987" spans="21:24" ht="18" x14ac:dyDescent="0.6">
      <c r="U7987"/>
      <c r="V7987"/>
      <c r="W7987"/>
      <c r="X7987"/>
    </row>
    <row r="7988" spans="21:24" ht="18" x14ac:dyDescent="0.6">
      <c r="U7988"/>
      <c r="V7988"/>
      <c r="W7988"/>
      <c r="X7988"/>
    </row>
    <row r="7989" spans="21:24" ht="18" x14ac:dyDescent="0.6">
      <c r="U7989"/>
      <c r="V7989"/>
      <c r="W7989"/>
      <c r="X7989"/>
    </row>
    <row r="7990" spans="21:24" ht="18" x14ac:dyDescent="0.6">
      <c r="U7990"/>
      <c r="V7990"/>
      <c r="W7990"/>
      <c r="X7990"/>
    </row>
    <row r="7991" spans="21:24" ht="18" x14ac:dyDescent="0.6">
      <c r="U7991"/>
      <c r="V7991"/>
      <c r="W7991"/>
      <c r="X7991"/>
    </row>
    <row r="7992" spans="21:24" ht="18" x14ac:dyDescent="0.6">
      <c r="U7992"/>
      <c r="V7992"/>
      <c r="W7992"/>
      <c r="X7992"/>
    </row>
    <row r="7993" spans="21:24" ht="18" x14ac:dyDescent="0.6">
      <c r="U7993"/>
      <c r="V7993"/>
      <c r="W7993"/>
      <c r="X7993"/>
    </row>
    <row r="7994" spans="21:24" ht="18" x14ac:dyDescent="0.6">
      <c r="U7994"/>
      <c r="V7994"/>
      <c r="W7994"/>
      <c r="X7994"/>
    </row>
    <row r="7995" spans="21:24" ht="18" x14ac:dyDescent="0.6">
      <c r="U7995"/>
      <c r="V7995"/>
      <c r="W7995"/>
      <c r="X7995"/>
    </row>
    <row r="7996" spans="21:24" ht="18" x14ac:dyDescent="0.6">
      <c r="U7996"/>
      <c r="V7996"/>
      <c r="W7996"/>
      <c r="X7996"/>
    </row>
    <row r="7997" spans="21:24" ht="18" x14ac:dyDescent="0.6">
      <c r="U7997"/>
      <c r="V7997"/>
      <c r="W7997"/>
      <c r="X7997"/>
    </row>
    <row r="7998" spans="21:24" ht="18" x14ac:dyDescent="0.6">
      <c r="U7998"/>
      <c r="V7998"/>
      <c r="W7998"/>
      <c r="X7998"/>
    </row>
    <row r="7999" spans="21:24" ht="18" x14ac:dyDescent="0.6">
      <c r="U7999"/>
      <c r="V7999"/>
      <c r="W7999"/>
      <c r="X7999"/>
    </row>
    <row r="8000" spans="21:24" ht="18" x14ac:dyDescent="0.6">
      <c r="U8000"/>
      <c r="V8000"/>
      <c r="W8000"/>
      <c r="X8000"/>
    </row>
    <row r="8001" spans="21:24" ht="18" x14ac:dyDescent="0.6">
      <c r="U8001"/>
      <c r="V8001"/>
      <c r="W8001"/>
      <c r="X8001"/>
    </row>
    <row r="8002" spans="21:24" ht="18" x14ac:dyDescent="0.6">
      <c r="U8002"/>
      <c r="V8002"/>
      <c r="W8002"/>
      <c r="X8002"/>
    </row>
    <row r="8003" spans="21:24" ht="18" x14ac:dyDescent="0.6">
      <c r="U8003"/>
      <c r="V8003"/>
      <c r="W8003"/>
      <c r="X8003"/>
    </row>
    <row r="8004" spans="21:24" ht="18" x14ac:dyDescent="0.6">
      <c r="U8004"/>
      <c r="V8004"/>
      <c r="W8004"/>
      <c r="X8004"/>
    </row>
    <row r="8005" spans="21:24" ht="18" x14ac:dyDescent="0.6">
      <c r="U8005"/>
      <c r="V8005"/>
      <c r="W8005"/>
      <c r="X8005"/>
    </row>
    <row r="8006" spans="21:24" ht="18" x14ac:dyDescent="0.6">
      <c r="U8006"/>
      <c r="V8006"/>
      <c r="W8006"/>
      <c r="X8006"/>
    </row>
    <row r="8007" spans="21:24" ht="18" x14ac:dyDescent="0.6">
      <c r="U8007"/>
      <c r="V8007"/>
      <c r="W8007"/>
      <c r="X8007"/>
    </row>
    <row r="8008" spans="21:24" ht="18" x14ac:dyDescent="0.6">
      <c r="U8008"/>
      <c r="V8008"/>
      <c r="W8008"/>
      <c r="X8008"/>
    </row>
    <row r="8009" spans="21:24" ht="18" x14ac:dyDescent="0.6">
      <c r="U8009"/>
      <c r="V8009"/>
      <c r="W8009"/>
      <c r="X8009"/>
    </row>
    <row r="8010" spans="21:24" ht="18" x14ac:dyDescent="0.6">
      <c r="U8010"/>
      <c r="V8010"/>
      <c r="W8010"/>
      <c r="X8010"/>
    </row>
    <row r="8011" spans="21:24" ht="18" x14ac:dyDescent="0.6">
      <c r="U8011"/>
      <c r="V8011"/>
      <c r="W8011"/>
      <c r="X8011"/>
    </row>
    <row r="8012" spans="21:24" ht="18" x14ac:dyDescent="0.6">
      <c r="U8012"/>
      <c r="V8012"/>
      <c r="W8012"/>
      <c r="X8012"/>
    </row>
    <row r="8013" spans="21:24" ht="18" x14ac:dyDescent="0.6">
      <c r="U8013"/>
      <c r="V8013"/>
      <c r="W8013"/>
      <c r="X8013"/>
    </row>
    <row r="8014" spans="21:24" ht="18" x14ac:dyDescent="0.6">
      <c r="U8014"/>
      <c r="V8014"/>
      <c r="W8014"/>
      <c r="X8014"/>
    </row>
    <row r="8015" spans="21:24" ht="18" x14ac:dyDescent="0.6">
      <c r="U8015"/>
      <c r="V8015"/>
      <c r="W8015"/>
      <c r="X8015"/>
    </row>
    <row r="8016" spans="21:24" ht="18" x14ac:dyDescent="0.6">
      <c r="U8016"/>
      <c r="V8016"/>
      <c r="W8016"/>
      <c r="X8016"/>
    </row>
    <row r="8017" spans="21:24" ht="18" x14ac:dyDescent="0.6">
      <c r="U8017"/>
      <c r="V8017"/>
      <c r="W8017"/>
      <c r="X8017"/>
    </row>
    <row r="8018" spans="21:24" ht="18" x14ac:dyDescent="0.6">
      <c r="U8018"/>
      <c r="V8018"/>
      <c r="W8018"/>
      <c r="X8018"/>
    </row>
    <row r="8019" spans="21:24" ht="18" x14ac:dyDescent="0.6">
      <c r="U8019"/>
      <c r="V8019"/>
      <c r="W8019"/>
      <c r="X8019"/>
    </row>
    <row r="8020" spans="21:24" ht="18" x14ac:dyDescent="0.6">
      <c r="U8020"/>
      <c r="V8020"/>
      <c r="W8020"/>
      <c r="X8020"/>
    </row>
    <row r="8021" spans="21:24" ht="18" x14ac:dyDescent="0.6">
      <c r="U8021"/>
      <c r="V8021"/>
      <c r="W8021"/>
      <c r="X8021"/>
    </row>
    <row r="8022" spans="21:24" ht="18" x14ac:dyDescent="0.6">
      <c r="U8022"/>
      <c r="V8022"/>
      <c r="W8022"/>
      <c r="X8022"/>
    </row>
    <row r="8023" spans="21:24" ht="18" x14ac:dyDescent="0.6">
      <c r="U8023"/>
      <c r="V8023"/>
      <c r="W8023"/>
      <c r="X8023"/>
    </row>
    <row r="8024" spans="21:24" ht="18" x14ac:dyDescent="0.6">
      <c r="U8024"/>
      <c r="V8024"/>
      <c r="W8024"/>
      <c r="X8024"/>
    </row>
    <row r="8025" spans="21:24" ht="18" x14ac:dyDescent="0.6">
      <c r="U8025"/>
      <c r="V8025"/>
      <c r="W8025"/>
      <c r="X8025"/>
    </row>
    <row r="8026" spans="21:24" ht="18" x14ac:dyDescent="0.6">
      <c r="U8026"/>
      <c r="V8026"/>
      <c r="W8026"/>
      <c r="X8026"/>
    </row>
    <row r="8027" spans="21:24" ht="18" x14ac:dyDescent="0.6">
      <c r="U8027"/>
      <c r="V8027"/>
      <c r="W8027"/>
      <c r="X8027"/>
    </row>
    <row r="8028" spans="21:24" ht="18" x14ac:dyDescent="0.6">
      <c r="U8028"/>
      <c r="V8028"/>
      <c r="W8028"/>
      <c r="X8028"/>
    </row>
    <row r="8029" spans="21:24" ht="18" x14ac:dyDescent="0.6">
      <c r="U8029"/>
      <c r="V8029"/>
      <c r="W8029"/>
      <c r="X8029"/>
    </row>
    <row r="8030" spans="21:24" ht="18" x14ac:dyDescent="0.6">
      <c r="U8030"/>
      <c r="V8030"/>
      <c r="W8030"/>
      <c r="X8030"/>
    </row>
    <row r="8031" spans="21:24" ht="18" x14ac:dyDescent="0.6">
      <c r="U8031"/>
      <c r="V8031"/>
      <c r="W8031"/>
      <c r="X8031"/>
    </row>
    <row r="8032" spans="21:24" ht="18" x14ac:dyDescent="0.6">
      <c r="U8032"/>
      <c r="V8032"/>
      <c r="W8032"/>
      <c r="X8032"/>
    </row>
    <row r="8033" spans="21:24" ht="18" x14ac:dyDescent="0.6">
      <c r="U8033"/>
      <c r="V8033"/>
      <c r="W8033"/>
      <c r="X8033"/>
    </row>
    <row r="8034" spans="21:24" ht="18" x14ac:dyDescent="0.6">
      <c r="U8034"/>
      <c r="V8034"/>
      <c r="W8034"/>
      <c r="X8034"/>
    </row>
    <row r="8035" spans="21:24" ht="18" x14ac:dyDescent="0.6">
      <c r="U8035"/>
      <c r="V8035"/>
      <c r="W8035"/>
      <c r="X8035"/>
    </row>
    <row r="8036" spans="21:24" ht="18" x14ac:dyDescent="0.6">
      <c r="U8036"/>
      <c r="V8036"/>
      <c r="W8036"/>
      <c r="X8036"/>
    </row>
    <row r="8037" spans="21:24" ht="18" x14ac:dyDescent="0.6">
      <c r="U8037"/>
      <c r="V8037"/>
      <c r="W8037"/>
      <c r="X8037"/>
    </row>
    <row r="8038" spans="21:24" ht="18" x14ac:dyDescent="0.6">
      <c r="U8038"/>
      <c r="V8038"/>
      <c r="W8038"/>
      <c r="X8038"/>
    </row>
    <row r="8039" spans="21:24" ht="18" x14ac:dyDescent="0.6">
      <c r="U8039"/>
      <c r="V8039"/>
      <c r="W8039"/>
      <c r="X8039"/>
    </row>
    <row r="8040" spans="21:24" ht="18" x14ac:dyDescent="0.6">
      <c r="U8040"/>
      <c r="V8040"/>
      <c r="W8040"/>
      <c r="X8040"/>
    </row>
    <row r="8041" spans="21:24" ht="18" x14ac:dyDescent="0.6">
      <c r="U8041"/>
      <c r="V8041"/>
      <c r="W8041"/>
      <c r="X8041"/>
    </row>
    <row r="8042" spans="21:24" ht="18" x14ac:dyDescent="0.6">
      <c r="U8042"/>
      <c r="V8042"/>
      <c r="W8042"/>
      <c r="X8042"/>
    </row>
    <row r="8043" spans="21:24" ht="18" x14ac:dyDescent="0.6">
      <c r="U8043"/>
      <c r="V8043"/>
      <c r="W8043"/>
      <c r="X8043"/>
    </row>
    <row r="8044" spans="21:24" ht="18" x14ac:dyDescent="0.6">
      <c r="U8044"/>
      <c r="V8044"/>
      <c r="W8044"/>
      <c r="X8044"/>
    </row>
    <row r="8045" spans="21:24" ht="18" x14ac:dyDescent="0.6">
      <c r="U8045"/>
      <c r="V8045"/>
      <c r="W8045"/>
      <c r="X8045"/>
    </row>
    <row r="8046" spans="21:24" ht="18" x14ac:dyDescent="0.6">
      <c r="U8046"/>
      <c r="V8046"/>
      <c r="W8046"/>
      <c r="X8046"/>
    </row>
    <row r="8047" spans="21:24" ht="18" x14ac:dyDescent="0.6">
      <c r="U8047"/>
      <c r="V8047"/>
      <c r="W8047"/>
      <c r="X8047"/>
    </row>
    <row r="8048" spans="21:24" ht="18" x14ac:dyDescent="0.6">
      <c r="U8048"/>
      <c r="V8048"/>
      <c r="W8048"/>
      <c r="X8048"/>
    </row>
    <row r="8049" spans="21:24" ht="18" x14ac:dyDescent="0.6">
      <c r="U8049"/>
      <c r="V8049"/>
      <c r="W8049"/>
      <c r="X8049"/>
    </row>
    <row r="8050" spans="21:24" ht="18" x14ac:dyDescent="0.6">
      <c r="U8050"/>
      <c r="V8050"/>
      <c r="W8050"/>
      <c r="X8050"/>
    </row>
    <row r="8051" spans="21:24" ht="18" x14ac:dyDescent="0.6">
      <c r="U8051"/>
      <c r="V8051"/>
      <c r="W8051"/>
      <c r="X8051"/>
    </row>
    <row r="8052" spans="21:24" ht="18" x14ac:dyDescent="0.6">
      <c r="U8052"/>
      <c r="V8052"/>
      <c r="W8052"/>
      <c r="X8052"/>
    </row>
    <row r="8053" spans="21:24" ht="18" x14ac:dyDescent="0.6">
      <c r="U8053"/>
      <c r="V8053"/>
      <c r="W8053"/>
      <c r="X8053"/>
    </row>
    <row r="8054" spans="21:24" ht="18" x14ac:dyDescent="0.6">
      <c r="U8054"/>
      <c r="V8054"/>
      <c r="W8054"/>
      <c r="X8054"/>
    </row>
    <row r="8055" spans="21:24" ht="18" x14ac:dyDescent="0.6">
      <c r="U8055"/>
      <c r="V8055"/>
      <c r="W8055"/>
      <c r="X8055"/>
    </row>
    <row r="8056" spans="21:24" ht="18" x14ac:dyDescent="0.6">
      <c r="U8056"/>
      <c r="V8056"/>
      <c r="W8056"/>
      <c r="X8056"/>
    </row>
    <row r="8057" spans="21:24" ht="18" x14ac:dyDescent="0.6">
      <c r="U8057"/>
      <c r="V8057"/>
      <c r="W8057"/>
      <c r="X8057"/>
    </row>
    <row r="8058" spans="21:24" ht="18" x14ac:dyDescent="0.6">
      <c r="U8058"/>
      <c r="V8058"/>
      <c r="W8058"/>
      <c r="X8058"/>
    </row>
    <row r="8059" spans="21:24" ht="18" x14ac:dyDescent="0.6">
      <c r="U8059"/>
      <c r="V8059"/>
      <c r="W8059"/>
      <c r="X8059"/>
    </row>
    <row r="8060" spans="21:24" ht="18" x14ac:dyDescent="0.6">
      <c r="U8060"/>
      <c r="V8060"/>
      <c r="W8060"/>
      <c r="X8060"/>
    </row>
    <row r="8061" spans="21:24" ht="18" x14ac:dyDescent="0.6">
      <c r="U8061"/>
      <c r="V8061"/>
      <c r="W8061"/>
      <c r="X8061"/>
    </row>
    <row r="8062" spans="21:24" ht="18" x14ac:dyDescent="0.6">
      <c r="U8062"/>
      <c r="V8062"/>
      <c r="W8062"/>
      <c r="X8062"/>
    </row>
    <row r="8063" spans="21:24" ht="18" x14ac:dyDescent="0.6">
      <c r="U8063"/>
      <c r="V8063"/>
      <c r="W8063"/>
      <c r="X8063"/>
    </row>
    <row r="8064" spans="21:24" ht="18" x14ac:dyDescent="0.6">
      <c r="U8064"/>
      <c r="V8064"/>
      <c r="W8064"/>
      <c r="X8064"/>
    </row>
    <row r="8065" spans="21:24" ht="18" x14ac:dyDescent="0.6">
      <c r="U8065"/>
      <c r="V8065"/>
      <c r="W8065"/>
      <c r="X8065"/>
    </row>
    <row r="8066" spans="21:24" ht="18" x14ac:dyDescent="0.6">
      <c r="U8066"/>
      <c r="V8066"/>
      <c r="W8066"/>
      <c r="X8066"/>
    </row>
    <row r="8067" spans="21:24" ht="18" x14ac:dyDescent="0.6">
      <c r="U8067"/>
      <c r="V8067"/>
      <c r="W8067"/>
      <c r="X8067"/>
    </row>
    <row r="8068" spans="21:24" ht="18" x14ac:dyDescent="0.6">
      <c r="U8068"/>
      <c r="V8068"/>
      <c r="W8068"/>
      <c r="X8068"/>
    </row>
    <row r="8069" spans="21:24" ht="18" x14ac:dyDescent="0.6">
      <c r="U8069"/>
      <c r="V8069"/>
      <c r="W8069"/>
      <c r="X8069"/>
    </row>
    <row r="8070" spans="21:24" ht="18" x14ac:dyDescent="0.6">
      <c r="U8070"/>
      <c r="V8070"/>
      <c r="W8070"/>
      <c r="X8070"/>
    </row>
    <row r="8071" spans="21:24" ht="18" x14ac:dyDescent="0.6">
      <c r="U8071"/>
      <c r="V8071"/>
      <c r="W8071"/>
      <c r="X8071"/>
    </row>
    <row r="8072" spans="21:24" ht="18" x14ac:dyDescent="0.6">
      <c r="U8072"/>
      <c r="V8072"/>
      <c r="W8072"/>
      <c r="X8072"/>
    </row>
    <row r="8073" spans="21:24" ht="18" x14ac:dyDescent="0.6">
      <c r="U8073"/>
      <c r="V8073"/>
      <c r="W8073"/>
      <c r="X8073"/>
    </row>
    <row r="8074" spans="21:24" ht="18" x14ac:dyDescent="0.6">
      <c r="U8074"/>
      <c r="V8074"/>
      <c r="W8074"/>
      <c r="X8074"/>
    </row>
    <row r="8075" spans="21:24" ht="18" x14ac:dyDescent="0.6">
      <c r="U8075"/>
      <c r="V8075"/>
      <c r="W8075"/>
      <c r="X8075"/>
    </row>
    <row r="8076" spans="21:24" ht="18" x14ac:dyDescent="0.6">
      <c r="U8076"/>
      <c r="V8076"/>
      <c r="W8076"/>
      <c r="X8076"/>
    </row>
    <row r="8077" spans="21:24" ht="18" x14ac:dyDescent="0.6">
      <c r="U8077"/>
      <c r="V8077"/>
      <c r="W8077"/>
      <c r="X8077"/>
    </row>
    <row r="8078" spans="21:24" ht="18" x14ac:dyDescent="0.6">
      <c r="U8078"/>
      <c r="V8078"/>
      <c r="W8078"/>
      <c r="X8078"/>
    </row>
    <row r="8079" spans="21:24" ht="18" x14ac:dyDescent="0.6">
      <c r="U8079"/>
      <c r="V8079"/>
      <c r="W8079"/>
      <c r="X8079"/>
    </row>
    <row r="8080" spans="21:24" ht="18" x14ac:dyDescent="0.6">
      <c r="U8080"/>
      <c r="V8080"/>
      <c r="W8080"/>
      <c r="X8080"/>
    </row>
    <row r="8081" spans="21:24" ht="18" x14ac:dyDescent="0.6">
      <c r="U8081"/>
      <c r="V8081"/>
      <c r="W8081"/>
      <c r="X8081"/>
    </row>
    <row r="8082" spans="21:24" ht="18" x14ac:dyDescent="0.6">
      <c r="U8082"/>
      <c r="V8082"/>
      <c r="W8082"/>
      <c r="X8082"/>
    </row>
    <row r="8083" spans="21:24" ht="18" x14ac:dyDescent="0.6">
      <c r="U8083"/>
      <c r="V8083"/>
      <c r="W8083"/>
      <c r="X8083"/>
    </row>
    <row r="8084" spans="21:24" ht="18" x14ac:dyDescent="0.6">
      <c r="U8084"/>
      <c r="V8084"/>
      <c r="W8084"/>
      <c r="X8084"/>
    </row>
    <row r="8085" spans="21:24" ht="18" x14ac:dyDescent="0.6">
      <c r="U8085"/>
      <c r="V8085"/>
      <c r="W8085"/>
      <c r="X8085"/>
    </row>
    <row r="8086" spans="21:24" ht="18" x14ac:dyDescent="0.6">
      <c r="U8086"/>
      <c r="V8086"/>
      <c r="W8086"/>
      <c r="X8086"/>
    </row>
    <row r="8087" spans="21:24" ht="18" x14ac:dyDescent="0.6">
      <c r="U8087"/>
      <c r="V8087"/>
      <c r="W8087"/>
      <c r="X8087"/>
    </row>
    <row r="8088" spans="21:24" ht="18" x14ac:dyDescent="0.6">
      <c r="U8088"/>
      <c r="V8088"/>
      <c r="W8088"/>
      <c r="X8088"/>
    </row>
    <row r="8089" spans="21:24" ht="18" x14ac:dyDescent="0.6">
      <c r="U8089"/>
      <c r="V8089"/>
      <c r="W8089"/>
      <c r="X8089"/>
    </row>
    <row r="8090" spans="21:24" ht="18" x14ac:dyDescent="0.6">
      <c r="U8090"/>
      <c r="V8090"/>
      <c r="W8090"/>
      <c r="X8090"/>
    </row>
    <row r="8091" spans="21:24" ht="18" x14ac:dyDescent="0.6">
      <c r="U8091"/>
      <c r="V8091"/>
      <c r="W8091"/>
      <c r="X8091"/>
    </row>
    <row r="8092" spans="21:24" ht="18" x14ac:dyDescent="0.6">
      <c r="U8092"/>
      <c r="V8092"/>
      <c r="W8092"/>
      <c r="X8092"/>
    </row>
    <row r="8093" spans="21:24" ht="18" x14ac:dyDescent="0.6">
      <c r="U8093"/>
      <c r="V8093"/>
      <c r="W8093"/>
      <c r="X8093"/>
    </row>
    <row r="8094" spans="21:24" ht="18" x14ac:dyDescent="0.6">
      <c r="U8094"/>
      <c r="V8094"/>
      <c r="W8094"/>
      <c r="X8094"/>
    </row>
    <row r="8095" spans="21:24" ht="18" x14ac:dyDescent="0.6">
      <c r="U8095"/>
      <c r="V8095"/>
      <c r="W8095"/>
      <c r="X8095"/>
    </row>
    <row r="8096" spans="21:24" ht="18" x14ac:dyDescent="0.6">
      <c r="U8096"/>
      <c r="V8096"/>
      <c r="W8096"/>
      <c r="X8096"/>
    </row>
    <row r="8097" spans="21:24" ht="18" x14ac:dyDescent="0.6">
      <c r="U8097"/>
      <c r="V8097"/>
      <c r="W8097"/>
      <c r="X8097"/>
    </row>
    <row r="8098" spans="21:24" ht="18" x14ac:dyDescent="0.6">
      <c r="U8098"/>
      <c r="V8098"/>
      <c r="W8098"/>
      <c r="X8098"/>
    </row>
    <row r="8099" spans="21:24" ht="18" x14ac:dyDescent="0.6">
      <c r="U8099"/>
      <c r="V8099"/>
      <c r="W8099"/>
      <c r="X8099"/>
    </row>
    <row r="8100" spans="21:24" ht="18" x14ac:dyDescent="0.6">
      <c r="U8100"/>
      <c r="V8100"/>
      <c r="W8100"/>
      <c r="X8100"/>
    </row>
    <row r="8101" spans="21:24" ht="18" x14ac:dyDescent="0.6">
      <c r="U8101"/>
      <c r="V8101"/>
      <c r="W8101"/>
      <c r="X8101"/>
    </row>
    <row r="8102" spans="21:24" ht="18" x14ac:dyDescent="0.6">
      <c r="U8102"/>
      <c r="V8102"/>
      <c r="W8102"/>
      <c r="X8102"/>
    </row>
    <row r="8103" spans="21:24" ht="18" x14ac:dyDescent="0.6">
      <c r="U8103"/>
      <c r="V8103"/>
      <c r="W8103"/>
      <c r="X8103"/>
    </row>
    <row r="8104" spans="21:24" ht="18" x14ac:dyDescent="0.6">
      <c r="U8104"/>
      <c r="V8104"/>
      <c r="W8104"/>
      <c r="X8104"/>
    </row>
    <row r="8105" spans="21:24" ht="18" x14ac:dyDescent="0.6">
      <c r="U8105"/>
      <c r="V8105"/>
      <c r="W8105"/>
      <c r="X8105"/>
    </row>
    <row r="8106" spans="21:24" ht="18" x14ac:dyDescent="0.6">
      <c r="U8106"/>
      <c r="V8106"/>
      <c r="W8106"/>
      <c r="X8106"/>
    </row>
    <row r="8107" spans="21:24" ht="18" x14ac:dyDescent="0.6">
      <c r="U8107"/>
      <c r="V8107"/>
      <c r="W8107"/>
      <c r="X8107"/>
    </row>
    <row r="8108" spans="21:24" ht="18" x14ac:dyDescent="0.6">
      <c r="U8108"/>
      <c r="V8108"/>
      <c r="W8108"/>
      <c r="X8108"/>
    </row>
    <row r="8109" spans="21:24" ht="18" x14ac:dyDescent="0.6">
      <c r="U8109"/>
      <c r="V8109"/>
      <c r="W8109"/>
      <c r="X8109"/>
    </row>
    <row r="8110" spans="21:24" ht="18" x14ac:dyDescent="0.6">
      <c r="U8110"/>
      <c r="V8110"/>
      <c r="W8110"/>
      <c r="X8110"/>
    </row>
    <row r="8111" spans="21:24" ht="18" x14ac:dyDescent="0.6">
      <c r="U8111"/>
      <c r="V8111"/>
      <c r="W8111"/>
      <c r="X8111"/>
    </row>
    <row r="8112" spans="21:24" ht="18" x14ac:dyDescent="0.6">
      <c r="U8112"/>
      <c r="V8112"/>
      <c r="W8112"/>
      <c r="X8112"/>
    </row>
    <row r="8113" spans="21:24" ht="18" x14ac:dyDescent="0.6">
      <c r="U8113"/>
      <c r="V8113"/>
      <c r="W8113"/>
      <c r="X8113"/>
    </row>
    <row r="8114" spans="21:24" ht="18" x14ac:dyDescent="0.6">
      <c r="U8114"/>
      <c r="V8114"/>
      <c r="W8114"/>
      <c r="X8114"/>
    </row>
    <row r="8115" spans="21:24" ht="18" x14ac:dyDescent="0.6">
      <c r="U8115"/>
      <c r="V8115"/>
      <c r="W8115"/>
      <c r="X8115"/>
    </row>
    <row r="8116" spans="21:24" ht="18" x14ac:dyDescent="0.6">
      <c r="U8116"/>
      <c r="V8116"/>
      <c r="W8116"/>
      <c r="X8116"/>
    </row>
    <row r="8117" spans="21:24" ht="18" x14ac:dyDescent="0.6">
      <c r="U8117"/>
      <c r="V8117"/>
      <c r="W8117"/>
      <c r="X8117"/>
    </row>
    <row r="8118" spans="21:24" ht="18" x14ac:dyDescent="0.6">
      <c r="U8118"/>
      <c r="V8118"/>
      <c r="W8118"/>
      <c r="X8118"/>
    </row>
    <row r="8119" spans="21:24" ht="18" x14ac:dyDescent="0.6">
      <c r="U8119"/>
      <c r="V8119"/>
      <c r="W8119"/>
      <c r="X8119"/>
    </row>
    <row r="8120" spans="21:24" ht="18" x14ac:dyDescent="0.6">
      <c r="U8120"/>
      <c r="V8120"/>
      <c r="W8120"/>
      <c r="X8120"/>
    </row>
    <row r="8121" spans="21:24" ht="18" x14ac:dyDescent="0.6">
      <c r="U8121"/>
      <c r="V8121"/>
      <c r="W8121"/>
      <c r="X8121"/>
    </row>
    <row r="8122" spans="21:24" ht="18" x14ac:dyDescent="0.6">
      <c r="U8122"/>
      <c r="V8122"/>
      <c r="W8122"/>
      <c r="X8122"/>
    </row>
    <row r="8123" spans="21:24" ht="18" x14ac:dyDescent="0.6">
      <c r="U8123"/>
      <c r="V8123"/>
      <c r="W8123"/>
      <c r="X8123"/>
    </row>
    <row r="8124" spans="21:24" ht="18" x14ac:dyDescent="0.6">
      <c r="U8124"/>
      <c r="V8124"/>
      <c r="W8124"/>
      <c r="X8124"/>
    </row>
    <row r="8125" spans="21:24" ht="18" x14ac:dyDescent="0.6">
      <c r="U8125"/>
      <c r="V8125"/>
      <c r="W8125"/>
      <c r="X8125"/>
    </row>
    <row r="8126" spans="21:24" ht="18" x14ac:dyDescent="0.6">
      <c r="U8126"/>
      <c r="V8126"/>
      <c r="W8126"/>
      <c r="X8126"/>
    </row>
    <row r="8127" spans="21:24" ht="18" x14ac:dyDescent="0.6">
      <c r="U8127"/>
      <c r="V8127"/>
      <c r="W8127"/>
      <c r="X8127"/>
    </row>
    <row r="8128" spans="21:24" ht="18" x14ac:dyDescent="0.6">
      <c r="U8128"/>
      <c r="V8128"/>
      <c r="W8128"/>
      <c r="X8128"/>
    </row>
    <row r="8129" spans="21:24" ht="18" x14ac:dyDescent="0.6">
      <c r="U8129"/>
      <c r="V8129"/>
      <c r="W8129"/>
      <c r="X8129"/>
    </row>
    <row r="8130" spans="21:24" ht="18" x14ac:dyDescent="0.6">
      <c r="U8130"/>
      <c r="V8130"/>
      <c r="W8130"/>
      <c r="X8130"/>
    </row>
    <row r="8131" spans="21:24" ht="18" x14ac:dyDescent="0.6">
      <c r="U8131"/>
      <c r="V8131"/>
      <c r="W8131"/>
      <c r="X8131"/>
    </row>
    <row r="8132" spans="21:24" ht="18" x14ac:dyDescent="0.6">
      <c r="U8132"/>
      <c r="V8132"/>
      <c r="W8132"/>
      <c r="X8132"/>
    </row>
    <row r="8133" spans="21:24" ht="18" x14ac:dyDescent="0.6">
      <c r="U8133"/>
      <c r="V8133"/>
      <c r="W8133"/>
      <c r="X8133"/>
    </row>
    <row r="8134" spans="21:24" ht="18" x14ac:dyDescent="0.6">
      <c r="U8134"/>
      <c r="V8134"/>
      <c r="W8134"/>
      <c r="X8134"/>
    </row>
    <row r="8135" spans="21:24" ht="18" x14ac:dyDescent="0.6">
      <c r="U8135"/>
      <c r="V8135"/>
      <c r="W8135"/>
      <c r="X8135"/>
    </row>
    <row r="8136" spans="21:24" ht="18" x14ac:dyDescent="0.6">
      <c r="U8136"/>
      <c r="V8136"/>
      <c r="W8136"/>
      <c r="X8136"/>
    </row>
    <row r="8137" spans="21:24" ht="18" x14ac:dyDescent="0.6">
      <c r="U8137"/>
      <c r="V8137"/>
      <c r="W8137"/>
      <c r="X8137"/>
    </row>
    <row r="8138" spans="21:24" ht="18" x14ac:dyDescent="0.6">
      <c r="U8138"/>
      <c r="V8138"/>
      <c r="W8138"/>
      <c r="X8138"/>
    </row>
    <row r="8139" spans="21:24" ht="18" x14ac:dyDescent="0.6">
      <c r="U8139"/>
      <c r="V8139"/>
      <c r="W8139"/>
      <c r="X8139"/>
    </row>
    <row r="8140" spans="21:24" ht="18" x14ac:dyDescent="0.6">
      <c r="U8140"/>
      <c r="V8140"/>
      <c r="W8140"/>
      <c r="X8140"/>
    </row>
    <row r="8141" spans="21:24" ht="18" x14ac:dyDescent="0.6">
      <c r="U8141"/>
      <c r="V8141"/>
      <c r="W8141"/>
      <c r="X8141"/>
    </row>
    <row r="8142" spans="21:24" ht="18" x14ac:dyDescent="0.6">
      <c r="U8142"/>
      <c r="V8142"/>
      <c r="W8142"/>
      <c r="X8142"/>
    </row>
    <row r="8143" spans="21:24" ht="18" x14ac:dyDescent="0.6">
      <c r="U8143"/>
      <c r="V8143"/>
      <c r="W8143"/>
      <c r="X8143"/>
    </row>
    <row r="8144" spans="21:24" ht="18" x14ac:dyDescent="0.6">
      <c r="U8144"/>
      <c r="V8144"/>
      <c r="W8144"/>
      <c r="X8144"/>
    </row>
    <row r="8145" spans="21:24" ht="18" x14ac:dyDescent="0.6">
      <c r="U8145"/>
      <c r="V8145"/>
      <c r="W8145"/>
      <c r="X8145"/>
    </row>
    <row r="8146" spans="21:24" ht="18" x14ac:dyDescent="0.6">
      <c r="U8146"/>
      <c r="V8146"/>
      <c r="W8146"/>
      <c r="X8146"/>
    </row>
    <row r="8147" spans="21:24" ht="18" x14ac:dyDescent="0.6">
      <c r="U8147"/>
      <c r="V8147"/>
      <c r="W8147"/>
      <c r="X8147"/>
    </row>
    <row r="8148" spans="21:24" ht="18" x14ac:dyDescent="0.6">
      <c r="U8148"/>
      <c r="V8148"/>
      <c r="W8148"/>
      <c r="X8148"/>
    </row>
    <row r="8149" spans="21:24" ht="18" x14ac:dyDescent="0.6">
      <c r="U8149"/>
      <c r="V8149"/>
      <c r="W8149"/>
      <c r="X8149"/>
    </row>
    <row r="8150" spans="21:24" ht="18" x14ac:dyDescent="0.6">
      <c r="U8150"/>
      <c r="V8150"/>
      <c r="W8150"/>
      <c r="X8150"/>
    </row>
    <row r="8151" spans="21:24" ht="18" x14ac:dyDescent="0.6">
      <c r="U8151"/>
      <c r="V8151"/>
      <c r="W8151"/>
      <c r="X8151"/>
    </row>
    <row r="8152" spans="21:24" ht="18" x14ac:dyDescent="0.6">
      <c r="U8152"/>
      <c r="V8152"/>
      <c r="W8152"/>
      <c r="X8152"/>
    </row>
    <row r="8153" spans="21:24" ht="18" x14ac:dyDescent="0.6">
      <c r="U8153"/>
      <c r="V8153"/>
      <c r="W8153"/>
      <c r="X8153"/>
    </row>
    <row r="8154" spans="21:24" ht="18" x14ac:dyDescent="0.6">
      <c r="U8154"/>
      <c r="V8154"/>
      <c r="W8154"/>
      <c r="X8154"/>
    </row>
    <row r="8155" spans="21:24" ht="18" x14ac:dyDescent="0.6">
      <c r="U8155"/>
      <c r="V8155"/>
      <c r="W8155"/>
      <c r="X8155"/>
    </row>
    <row r="8156" spans="21:24" ht="18" x14ac:dyDescent="0.6">
      <c r="U8156"/>
      <c r="V8156"/>
      <c r="W8156"/>
      <c r="X8156"/>
    </row>
    <row r="8157" spans="21:24" ht="18" x14ac:dyDescent="0.6">
      <c r="U8157"/>
      <c r="V8157"/>
      <c r="W8157"/>
      <c r="X8157"/>
    </row>
    <row r="8158" spans="21:24" ht="18" x14ac:dyDescent="0.6">
      <c r="U8158"/>
      <c r="V8158"/>
      <c r="W8158"/>
      <c r="X8158"/>
    </row>
    <row r="8159" spans="21:24" ht="18" x14ac:dyDescent="0.6">
      <c r="U8159"/>
      <c r="V8159"/>
      <c r="W8159"/>
      <c r="X8159"/>
    </row>
    <row r="8160" spans="21:24" ht="18" x14ac:dyDescent="0.6">
      <c r="U8160"/>
      <c r="V8160"/>
      <c r="W8160"/>
      <c r="X8160"/>
    </row>
    <row r="8161" spans="21:24" ht="18" x14ac:dyDescent="0.6">
      <c r="U8161"/>
      <c r="V8161"/>
      <c r="W8161"/>
      <c r="X8161"/>
    </row>
    <row r="8162" spans="21:24" ht="18" x14ac:dyDescent="0.6">
      <c r="U8162"/>
      <c r="V8162"/>
      <c r="W8162"/>
      <c r="X8162"/>
    </row>
    <row r="8163" spans="21:24" ht="18" x14ac:dyDescent="0.6">
      <c r="U8163"/>
      <c r="V8163"/>
      <c r="W8163"/>
      <c r="X8163"/>
    </row>
    <row r="8164" spans="21:24" ht="18" x14ac:dyDescent="0.6">
      <c r="U8164"/>
      <c r="V8164"/>
      <c r="W8164"/>
      <c r="X8164"/>
    </row>
    <row r="8165" spans="21:24" ht="18" x14ac:dyDescent="0.6">
      <c r="U8165"/>
      <c r="V8165"/>
      <c r="W8165"/>
      <c r="X8165"/>
    </row>
    <row r="8166" spans="21:24" ht="18" x14ac:dyDescent="0.6">
      <c r="U8166"/>
      <c r="V8166"/>
      <c r="W8166"/>
      <c r="X8166"/>
    </row>
    <row r="8167" spans="21:24" ht="18" x14ac:dyDescent="0.6">
      <c r="U8167"/>
      <c r="V8167"/>
      <c r="W8167"/>
      <c r="X8167"/>
    </row>
    <row r="8168" spans="21:24" ht="18" x14ac:dyDescent="0.6">
      <c r="U8168"/>
      <c r="V8168"/>
      <c r="W8168"/>
      <c r="X8168"/>
    </row>
    <row r="8169" spans="21:24" ht="18" x14ac:dyDescent="0.6">
      <c r="U8169"/>
      <c r="V8169"/>
      <c r="W8169"/>
      <c r="X8169"/>
    </row>
    <row r="8170" spans="21:24" ht="18" x14ac:dyDescent="0.6">
      <c r="U8170"/>
      <c r="V8170"/>
      <c r="W8170"/>
      <c r="X8170"/>
    </row>
    <row r="8171" spans="21:24" ht="18" x14ac:dyDescent="0.6">
      <c r="U8171"/>
      <c r="V8171"/>
      <c r="W8171"/>
      <c r="X8171"/>
    </row>
    <row r="8172" spans="21:24" ht="18" x14ac:dyDescent="0.6">
      <c r="U8172"/>
      <c r="V8172"/>
      <c r="W8172"/>
      <c r="X8172"/>
    </row>
    <row r="8173" spans="21:24" ht="18" x14ac:dyDescent="0.6">
      <c r="U8173"/>
      <c r="V8173"/>
      <c r="W8173"/>
      <c r="X8173"/>
    </row>
    <row r="8174" spans="21:24" ht="18" x14ac:dyDescent="0.6">
      <c r="U8174"/>
      <c r="V8174"/>
      <c r="W8174"/>
      <c r="X8174"/>
    </row>
    <row r="8175" spans="21:24" ht="18" x14ac:dyDescent="0.6">
      <c r="U8175"/>
      <c r="V8175"/>
      <c r="W8175"/>
      <c r="X8175"/>
    </row>
    <row r="8176" spans="21:24" ht="18" x14ac:dyDescent="0.6">
      <c r="U8176"/>
      <c r="V8176"/>
      <c r="W8176"/>
      <c r="X8176"/>
    </row>
    <row r="8177" spans="21:24" ht="18" x14ac:dyDescent="0.6">
      <c r="U8177"/>
      <c r="V8177"/>
      <c r="W8177"/>
      <c r="X8177"/>
    </row>
    <row r="8178" spans="21:24" ht="18" x14ac:dyDescent="0.6">
      <c r="U8178"/>
      <c r="V8178"/>
      <c r="W8178"/>
      <c r="X8178"/>
    </row>
    <row r="8179" spans="21:24" ht="18" x14ac:dyDescent="0.6">
      <c r="U8179"/>
      <c r="V8179"/>
      <c r="W8179"/>
      <c r="X8179"/>
    </row>
    <row r="8180" spans="21:24" ht="18" x14ac:dyDescent="0.6">
      <c r="U8180"/>
      <c r="V8180"/>
      <c r="W8180"/>
      <c r="X8180"/>
    </row>
    <row r="8181" spans="21:24" ht="18" x14ac:dyDescent="0.6">
      <c r="U8181"/>
      <c r="V8181"/>
      <c r="W8181"/>
      <c r="X8181"/>
    </row>
    <row r="8182" spans="21:24" ht="18" x14ac:dyDescent="0.6">
      <c r="U8182"/>
      <c r="V8182"/>
      <c r="W8182"/>
      <c r="X8182"/>
    </row>
    <row r="8183" spans="21:24" ht="18" x14ac:dyDescent="0.6">
      <c r="U8183"/>
      <c r="V8183"/>
      <c r="W8183"/>
      <c r="X8183"/>
    </row>
    <row r="8184" spans="21:24" ht="18" x14ac:dyDescent="0.6">
      <c r="U8184"/>
      <c r="V8184"/>
      <c r="W8184"/>
      <c r="X8184"/>
    </row>
    <row r="8185" spans="21:24" ht="18" x14ac:dyDescent="0.6">
      <c r="U8185"/>
      <c r="V8185"/>
      <c r="W8185"/>
      <c r="X8185"/>
    </row>
    <row r="8186" spans="21:24" ht="18" x14ac:dyDescent="0.6">
      <c r="U8186"/>
      <c r="V8186"/>
      <c r="W8186"/>
      <c r="X8186"/>
    </row>
    <row r="8187" spans="21:24" ht="18" x14ac:dyDescent="0.6">
      <c r="U8187"/>
      <c r="V8187"/>
      <c r="W8187"/>
      <c r="X8187"/>
    </row>
    <row r="8188" spans="21:24" ht="18" x14ac:dyDescent="0.6">
      <c r="U8188"/>
      <c r="V8188"/>
      <c r="W8188"/>
      <c r="X8188"/>
    </row>
    <row r="8189" spans="21:24" ht="18" x14ac:dyDescent="0.6">
      <c r="U8189"/>
      <c r="V8189"/>
      <c r="W8189"/>
      <c r="X8189"/>
    </row>
    <row r="8190" spans="21:24" ht="18" x14ac:dyDescent="0.6">
      <c r="U8190"/>
      <c r="V8190"/>
      <c r="W8190"/>
      <c r="X8190"/>
    </row>
    <row r="8191" spans="21:24" ht="18" x14ac:dyDescent="0.6">
      <c r="U8191"/>
      <c r="V8191"/>
      <c r="W8191"/>
      <c r="X8191"/>
    </row>
    <row r="8192" spans="21:24" ht="18" x14ac:dyDescent="0.6">
      <c r="U8192"/>
      <c r="V8192"/>
      <c r="W8192"/>
      <c r="X8192"/>
    </row>
    <row r="8193" spans="21:24" ht="18" x14ac:dyDescent="0.6">
      <c r="U8193"/>
      <c r="V8193"/>
      <c r="W8193"/>
      <c r="X8193"/>
    </row>
    <row r="8194" spans="21:24" ht="18" x14ac:dyDescent="0.6">
      <c r="U8194"/>
      <c r="V8194"/>
      <c r="W8194"/>
      <c r="X8194"/>
    </row>
    <row r="8195" spans="21:24" ht="18" x14ac:dyDescent="0.6">
      <c r="U8195"/>
      <c r="V8195"/>
      <c r="W8195"/>
      <c r="X8195"/>
    </row>
    <row r="8196" spans="21:24" ht="18" x14ac:dyDescent="0.6">
      <c r="U8196"/>
      <c r="V8196"/>
      <c r="W8196"/>
      <c r="X8196"/>
    </row>
    <row r="8197" spans="21:24" ht="18" x14ac:dyDescent="0.6">
      <c r="U8197"/>
      <c r="V8197"/>
      <c r="W8197"/>
      <c r="X8197"/>
    </row>
    <row r="8198" spans="21:24" ht="18" x14ac:dyDescent="0.6">
      <c r="U8198"/>
      <c r="V8198"/>
      <c r="W8198"/>
      <c r="X8198"/>
    </row>
    <row r="8199" spans="21:24" ht="18" x14ac:dyDescent="0.6">
      <c r="U8199"/>
      <c r="V8199"/>
      <c r="W8199"/>
      <c r="X8199"/>
    </row>
    <row r="8200" spans="21:24" ht="18" x14ac:dyDescent="0.6">
      <c r="U8200"/>
      <c r="V8200"/>
      <c r="W8200"/>
      <c r="X8200"/>
    </row>
    <row r="8201" spans="21:24" ht="18" x14ac:dyDescent="0.6">
      <c r="U8201"/>
      <c r="V8201"/>
      <c r="W8201"/>
      <c r="X8201"/>
    </row>
    <row r="8202" spans="21:24" ht="18" x14ac:dyDescent="0.6">
      <c r="U8202"/>
      <c r="V8202"/>
      <c r="W8202"/>
      <c r="X8202"/>
    </row>
    <row r="8203" spans="21:24" ht="18" x14ac:dyDescent="0.6">
      <c r="U8203"/>
      <c r="V8203"/>
      <c r="W8203"/>
      <c r="X8203"/>
    </row>
    <row r="8204" spans="21:24" ht="18" x14ac:dyDescent="0.6">
      <c r="U8204"/>
      <c r="V8204"/>
      <c r="W8204"/>
      <c r="X8204"/>
    </row>
    <row r="8205" spans="21:24" ht="18" x14ac:dyDescent="0.6">
      <c r="U8205"/>
      <c r="V8205"/>
      <c r="W8205"/>
      <c r="X8205"/>
    </row>
    <row r="8206" spans="21:24" ht="18" x14ac:dyDescent="0.6">
      <c r="U8206"/>
      <c r="V8206"/>
      <c r="W8206"/>
      <c r="X8206"/>
    </row>
    <row r="8207" spans="21:24" ht="18" x14ac:dyDescent="0.6">
      <c r="U8207"/>
      <c r="V8207"/>
      <c r="W8207"/>
      <c r="X8207"/>
    </row>
    <row r="8208" spans="21:24" ht="18" x14ac:dyDescent="0.6">
      <c r="U8208"/>
      <c r="V8208"/>
      <c r="W8208"/>
      <c r="X8208"/>
    </row>
    <row r="8209" spans="21:24" ht="18" x14ac:dyDescent="0.6">
      <c r="U8209"/>
      <c r="V8209"/>
      <c r="W8209"/>
      <c r="X8209"/>
    </row>
    <row r="8210" spans="21:24" ht="18" x14ac:dyDescent="0.6">
      <c r="U8210"/>
      <c r="V8210"/>
      <c r="W8210"/>
      <c r="X8210"/>
    </row>
    <row r="8211" spans="21:24" ht="18" x14ac:dyDescent="0.6">
      <c r="U8211"/>
      <c r="V8211"/>
      <c r="W8211"/>
      <c r="X8211"/>
    </row>
    <row r="8212" spans="21:24" ht="18" x14ac:dyDescent="0.6">
      <c r="U8212"/>
      <c r="V8212"/>
      <c r="W8212"/>
      <c r="X8212"/>
    </row>
    <row r="8213" spans="21:24" ht="18" x14ac:dyDescent="0.6">
      <c r="U8213"/>
      <c r="V8213"/>
      <c r="W8213"/>
      <c r="X8213"/>
    </row>
    <row r="8214" spans="21:24" ht="18" x14ac:dyDescent="0.6">
      <c r="U8214"/>
      <c r="V8214"/>
      <c r="W8214"/>
      <c r="X8214"/>
    </row>
    <row r="8215" spans="21:24" ht="18" x14ac:dyDescent="0.6">
      <c r="U8215"/>
      <c r="V8215"/>
      <c r="W8215"/>
      <c r="X8215"/>
    </row>
    <row r="8216" spans="21:24" ht="18" x14ac:dyDescent="0.6">
      <c r="U8216"/>
      <c r="V8216"/>
      <c r="W8216"/>
      <c r="X8216"/>
    </row>
    <row r="8217" spans="21:24" ht="18" x14ac:dyDescent="0.6">
      <c r="U8217"/>
      <c r="V8217"/>
      <c r="W8217"/>
      <c r="X8217"/>
    </row>
    <row r="8218" spans="21:24" ht="18" x14ac:dyDescent="0.6">
      <c r="U8218"/>
      <c r="V8218"/>
      <c r="W8218"/>
      <c r="X8218"/>
    </row>
    <row r="8219" spans="21:24" ht="18" x14ac:dyDescent="0.6">
      <c r="U8219"/>
      <c r="V8219"/>
      <c r="W8219"/>
      <c r="X8219"/>
    </row>
    <row r="8220" spans="21:24" ht="18" x14ac:dyDescent="0.6">
      <c r="U8220"/>
      <c r="V8220"/>
      <c r="W8220"/>
      <c r="X8220"/>
    </row>
    <row r="8221" spans="21:24" ht="18" x14ac:dyDescent="0.6">
      <c r="U8221"/>
      <c r="V8221"/>
      <c r="W8221"/>
      <c r="X8221"/>
    </row>
    <row r="8222" spans="21:24" ht="18" x14ac:dyDescent="0.6">
      <c r="U8222"/>
      <c r="V8222"/>
      <c r="W8222"/>
      <c r="X8222"/>
    </row>
    <row r="8223" spans="21:24" ht="18" x14ac:dyDescent="0.6">
      <c r="U8223"/>
      <c r="V8223"/>
      <c r="W8223"/>
      <c r="X8223"/>
    </row>
    <row r="8224" spans="21:24" ht="18" x14ac:dyDescent="0.6">
      <c r="U8224"/>
      <c r="V8224"/>
      <c r="W8224"/>
      <c r="X8224"/>
    </row>
    <row r="8225" spans="21:24" ht="18" x14ac:dyDescent="0.6">
      <c r="U8225"/>
      <c r="V8225"/>
      <c r="W8225"/>
      <c r="X8225"/>
    </row>
    <row r="8226" spans="21:24" ht="18" x14ac:dyDescent="0.6">
      <c r="U8226"/>
      <c r="V8226"/>
      <c r="W8226"/>
      <c r="X8226"/>
    </row>
    <row r="8227" spans="21:24" ht="18" x14ac:dyDescent="0.6">
      <c r="U8227"/>
      <c r="V8227"/>
      <c r="W8227"/>
      <c r="X8227"/>
    </row>
    <row r="8228" spans="21:24" ht="18" x14ac:dyDescent="0.6">
      <c r="U8228"/>
      <c r="V8228"/>
      <c r="W8228"/>
      <c r="X8228"/>
    </row>
    <row r="8229" spans="21:24" ht="18" x14ac:dyDescent="0.6">
      <c r="U8229"/>
      <c r="V8229"/>
      <c r="W8229"/>
      <c r="X8229"/>
    </row>
    <row r="8230" spans="21:24" ht="18" x14ac:dyDescent="0.6">
      <c r="U8230"/>
      <c r="V8230"/>
      <c r="W8230"/>
      <c r="X8230"/>
    </row>
    <row r="8231" spans="21:24" ht="18" x14ac:dyDescent="0.6">
      <c r="U8231"/>
      <c r="V8231"/>
      <c r="W8231"/>
      <c r="X8231"/>
    </row>
    <row r="8232" spans="21:24" ht="18" x14ac:dyDescent="0.6">
      <c r="U8232"/>
      <c r="V8232"/>
      <c r="W8232"/>
      <c r="X8232"/>
    </row>
    <row r="8233" spans="21:24" ht="18" x14ac:dyDescent="0.6">
      <c r="U8233"/>
      <c r="V8233"/>
      <c r="W8233"/>
      <c r="X8233"/>
    </row>
    <row r="8234" spans="21:24" ht="18" x14ac:dyDescent="0.6">
      <c r="U8234"/>
      <c r="V8234"/>
      <c r="W8234"/>
      <c r="X8234"/>
    </row>
    <row r="8235" spans="21:24" ht="18" x14ac:dyDescent="0.6">
      <c r="U8235"/>
      <c r="V8235"/>
      <c r="W8235"/>
      <c r="X8235"/>
    </row>
    <row r="8236" spans="21:24" ht="18" x14ac:dyDescent="0.6">
      <c r="U8236"/>
      <c r="V8236"/>
      <c r="W8236"/>
      <c r="X8236"/>
    </row>
    <row r="8237" spans="21:24" ht="18" x14ac:dyDescent="0.6">
      <c r="U8237"/>
      <c r="V8237"/>
      <c r="W8237"/>
      <c r="X8237"/>
    </row>
    <row r="8238" spans="21:24" ht="18" x14ac:dyDescent="0.6">
      <c r="U8238"/>
      <c r="V8238"/>
      <c r="W8238"/>
      <c r="X8238"/>
    </row>
    <row r="8239" spans="21:24" ht="18" x14ac:dyDescent="0.6">
      <c r="U8239"/>
      <c r="V8239"/>
      <c r="W8239"/>
      <c r="X8239"/>
    </row>
    <row r="8240" spans="21:24" ht="18" x14ac:dyDescent="0.6">
      <c r="U8240"/>
      <c r="V8240"/>
      <c r="W8240"/>
      <c r="X8240"/>
    </row>
    <row r="8241" spans="21:24" ht="18" x14ac:dyDescent="0.6">
      <c r="U8241"/>
      <c r="V8241"/>
      <c r="W8241"/>
      <c r="X8241"/>
    </row>
    <row r="8242" spans="21:24" ht="18" x14ac:dyDescent="0.6">
      <c r="U8242"/>
      <c r="V8242"/>
      <c r="W8242"/>
      <c r="X8242"/>
    </row>
    <row r="8243" spans="21:24" ht="18" x14ac:dyDescent="0.6">
      <c r="U8243"/>
      <c r="V8243"/>
      <c r="W8243"/>
      <c r="X8243"/>
    </row>
    <row r="8244" spans="21:24" ht="18" x14ac:dyDescent="0.6">
      <c r="U8244"/>
      <c r="V8244"/>
      <c r="W8244"/>
      <c r="X8244"/>
    </row>
    <row r="8245" spans="21:24" ht="18" x14ac:dyDescent="0.6">
      <c r="U8245"/>
      <c r="V8245"/>
      <c r="W8245"/>
      <c r="X8245"/>
    </row>
    <row r="8246" spans="21:24" ht="18" x14ac:dyDescent="0.6">
      <c r="U8246"/>
      <c r="V8246"/>
      <c r="W8246"/>
      <c r="X8246"/>
    </row>
    <row r="8247" spans="21:24" ht="18" x14ac:dyDescent="0.6">
      <c r="U8247"/>
      <c r="V8247"/>
      <c r="W8247"/>
      <c r="X8247"/>
    </row>
    <row r="8248" spans="21:24" ht="18" x14ac:dyDescent="0.6">
      <c r="U8248"/>
      <c r="V8248"/>
      <c r="W8248"/>
      <c r="X8248"/>
    </row>
    <row r="8249" spans="21:24" ht="18" x14ac:dyDescent="0.6">
      <c r="U8249"/>
      <c r="V8249"/>
      <c r="W8249"/>
      <c r="X8249"/>
    </row>
    <row r="8250" spans="21:24" ht="18" x14ac:dyDescent="0.6">
      <c r="U8250"/>
      <c r="V8250"/>
      <c r="W8250"/>
      <c r="X8250"/>
    </row>
    <row r="8251" spans="21:24" ht="18" x14ac:dyDescent="0.6">
      <c r="U8251"/>
      <c r="V8251"/>
      <c r="W8251"/>
      <c r="X8251"/>
    </row>
    <row r="8252" spans="21:24" ht="18" x14ac:dyDescent="0.6">
      <c r="U8252"/>
      <c r="V8252"/>
      <c r="W8252"/>
      <c r="X8252"/>
    </row>
    <row r="8253" spans="21:24" ht="18" x14ac:dyDescent="0.6">
      <c r="U8253"/>
      <c r="V8253"/>
      <c r="W8253"/>
      <c r="X8253"/>
    </row>
    <row r="8254" spans="21:24" ht="18" x14ac:dyDescent="0.6">
      <c r="U8254"/>
      <c r="V8254"/>
      <c r="W8254"/>
      <c r="X8254"/>
    </row>
    <row r="8255" spans="21:24" ht="18" x14ac:dyDescent="0.6">
      <c r="U8255"/>
      <c r="V8255"/>
      <c r="W8255"/>
      <c r="X8255"/>
    </row>
    <row r="8256" spans="21:24" ht="18" x14ac:dyDescent="0.6">
      <c r="U8256"/>
      <c r="V8256"/>
      <c r="W8256"/>
      <c r="X8256"/>
    </row>
    <row r="8257" spans="21:24" ht="18" x14ac:dyDescent="0.6">
      <c r="U8257"/>
      <c r="V8257"/>
      <c r="W8257"/>
      <c r="X8257"/>
    </row>
    <row r="8258" spans="21:24" ht="18" x14ac:dyDescent="0.6">
      <c r="U8258"/>
      <c r="V8258"/>
      <c r="W8258"/>
      <c r="X8258"/>
    </row>
    <row r="8259" spans="21:24" ht="18" x14ac:dyDescent="0.6">
      <c r="U8259"/>
      <c r="V8259"/>
      <c r="W8259"/>
      <c r="X8259"/>
    </row>
    <row r="8260" spans="21:24" ht="18" x14ac:dyDescent="0.6">
      <c r="U8260"/>
      <c r="V8260"/>
      <c r="W8260"/>
      <c r="X8260"/>
    </row>
    <row r="8261" spans="21:24" ht="18" x14ac:dyDescent="0.6">
      <c r="U8261"/>
      <c r="V8261"/>
      <c r="W8261"/>
      <c r="X8261"/>
    </row>
    <row r="8262" spans="21:24" ht="18" x14ac:dyDescent="0.6">
      <c r="U8262"/>
      <c r="V8262"/>
      <c r="W8262"/>
      <c r="X8262"/>
    </row>
    <row r="8263" spans="21:24" ht="18" x14ac:dyDescent="0.6">
      <c r="U8263"/>
      <c r="V8263"/>
      <c r="W8263"/>
      <c r="X8263"/>
    </row>
    <row r="8264" spans="21:24" ht="18" x14ac:dyDescent="0.6">
      <c r="U8264"/>
      <c r="V8264"/>
      <c r="W8264"/>
      <c r="X8264"/>
    </row>
    <row r="8265" spans="21:24" ht="18" x14ac:dyDescent="0.6">
      <c r="U8265"/>
      <c r="V8265"/>
      <c r="W8265"/>
      <c r="X8265"/>
    </row>
    <row r="8266" spans="21:24" ht="18" x14ac:dyDescent="0.6">
      <c r="U8266"/>
      <c r="V8266"/>
      <c r="W8266"/>
      <c r="X8266"/>
    </row>
    <row r="8267" spans="21:24" ht="18" x14ac:dyDescent="0.6">
      <c r="U8267"/>
      <c r="V8267"/>
      <c r="W8267"/>
      <c r="X8267"/>
    </row>
    <row r="8268" spans="21:24" ht="18" x14ac:dyDescent="0.6">
      <c r="U8268"/>
      <c r="V8268"/>
      <c r="W8268"/>
      <c r="X8268"/>
    </row>
    <row r="8269" spans="21:24" ht="18" x14ac:dyDescent="0.6">
      <c r="U8269"/>
      <c r="V8269"/>
      <c r="W8269"/>
      <c r="X8269"/>
    </row>
    <row r="8270" spans="21:24" ht="18" x14ac:dyDescent="0.6">
      <c r="U8270"/>
      <c r="V8270"/>
      <c r="W8270"/>
      <c r="X8270"/>
    </row>
    <row r="8271" spans="21:24" ht="18" x14ac:dyDescent="0.6">
      <c r="U8271"/>
      <c r="V8271"/>
      <c r="W8271"/>
      <c r="X8271"/>
    </row>
    <row r="8272" spans="21:24" ht="18" x14ac:dyDescent="0.6">
      <c r="U8272"/>
      <c r="V8272"/>
      <c r="W8272"/>
      <c r="X8272"/>
    </row>
    <row r="8273" spans="21:24" ht="18" x14ac:dyDescent="0.6">
      <c r="U8273"/>
      <c r="V8273"/>
      <c r="W8273"/>
      <c r="X8273"/>
    </row>
    <row r="8274" spans="21:24" ht="18" x14ac:dyDescent="0.6">
      <c r="U8274"/>
      <c r="V8274"/>
      <c r="W8274"/>
      <c r="X8274"/>
    </row>
    <row r="8275" spans="21:24" ht="18" x14ac:dyDescent="0.6">
      <c r="U8275"/>
      <c r="V8275"/>
      <c r="W8275"/>
      <c r="X8275"/>
    </row>
    <row r="8276" spans="21:24" ht="18" x14ac:dyDescent="0.6">
      <c r="U8276"/>
      <c r="V8276"/>
      <c r="W8276"/>
      <c r="X8276"/>
    </row>
    <row r="8277" spans="21:24" ht="18" x14ac:dyDescent="0.6">
      <c r="U8277"/>
      <c r="V8277"/>
      <c r="W8277"/>
      <c r="X8277"/>
    </row>
    <row r="8278" spans="21:24" ht="18" x14ac:dyDescent="0.6">
      <c r="U8278"/>
      <c r="V8278"/>
      <c r="W8278"/>
      <c r="X8278"/>
    </row>
    <row r="8279" spans="21:24" ht="18" x14ac:dyDescent="0.6">
      <c r="U8279"/>
      <c r="V8279"/>
      <c r="W8279"/>
      <c r="X8279"/>
    </row>
    <row r="8280" spans="21:24" ht="18" x14ac:dyDescent="0.6">
      <c r="U8280"/>
      <c r="V8280"/>
      <c r="W8280"/>
      <c r="X8280"/>
    </row>
    <row r="8281" spans="21:24" ht="18" x14ac:dyDescent="0.6">
      <c r="U8281"/>
      <c r="V8281"/>
      <c r="W8281"/>
      <c r="X8281"/>
    </row>
    <row r="8282" spans="21:24" ht="18" x14ac:dyDescent="0.6">
      <c r="U8282"/>
      <c r="V8282"/>
      <c r="W8282"/>
      <c r="X8282"/>
    </row>
    <row r="8283" spans="21:24" ht="18" x14ac:dyDescent="0.6">
      <c r="U8283"/>
      <c r="V8283"/>
      <c r="W8283"/>
      <c r="X8283"/>
    </row>
    <row r="8284" spans="21:24" ht="18" x14ac:dyDescent="0.6">
      <c r="U8284"/>
      <c r="V8284"/>
      <c r="W8284"/>
      <c r="X8284"/>
    </row>
    <row r="8285" spans="21:24" ht="18" x14ac:dyDescent="0.6">
      <c r="U8285"/>
      <c r="V8285"/>
      <c r="W8285"/>
      <c r="X8285"/>
    </row>
    <row r="8286" spans="21:24" ht="18" x14ac:dyDescent="0.6">
      <c r="U8286"/>
      <c r="V8286"/>
      <c r="W8286"/>
      <c r="X8286"/>
    </row>
    <row r="8287" spans="21:24" ht="18" x14ac:dyDescent="0.6">
      <c r="U8287"/>
      <c r="V8287"/>
      <c r="W8287"/>
      <c r="X8287"/>
    </row>
    <row r="8288" spans="21:24" ht="18" x14ac:dyDescent="0.6">
      <c r="U8288"/>
      <c r="V8288"/>
      <c r="W8288"/>
      <c r="X8288"/>
    </row>
    <row r="8289" spans="21:24" ht="18" x14ac:dyDescent="0.6">
      <c r="U8289"/>
      <c r="V8289"/>
      <c r="W8289"/>
      <c r="X8289"/>
    </row>
    <row r="8290" spans="21:24" ht="18" x14ac:dyDescent="0.6">
      <c r="U8290"/>
      <c r="V8290"/>
      <c r="W8290"/>
      <c r="X8290"/>
    </row>
    <row r="8291" spans="21:24" ht="18" x14ac:dyDescent="0.6">
      <c r="U8291"/>
      <c r="V8291"/>
      <c r="W8291"/>
      <c r="X8291"/>
    </row>
    <row r="8292" spans="21:24" ht="18" x14ac:dyDescent="0.6">
      <c r="U8292"/>
      <c r="V8292"/>
      <c r="W8292"/>
      <c r="X8292"/>
    </row>
    <row r="8293" spans="21:24" ht="18" x14ac:dyDescent="0.6">
      <c r="U8293"/>
      <c r="V8293"/>
      <c r="W8293"/>
      <c r="X8293"/>
    </row>
    <row r="8294" spans="21:24" ht="18" x14ac:dyDescent="0.6">
      <c r="U8294"/>
      <c r="V8294"/>
      <c r="W8294"/>
      <c r="X8294"/>
    </row>
    <row r="8295" spans="21:24" ht="18" x14ac:dyDescent="0.6">
      <c r="U8295"/>
      <c r="V8295"/>
      <c r="W8295"/>
      <c r="X8295"/>
    </row>
    <row r="8296" spans="21:24" ht="18" x14ac:dyDescent="0.6">
      <c r="U8296"/>
      <c r="V8296"/>
      <c r="W8296"/>
      <c r="X8296"/>
    </row>
    <row r="8297" spans="21:24" ht="18" x14ac:dyDescent="0.6">
      <c r="U8297"/>
      <c r="V8297"/>
      <c r="W8297"/>
      <c r="X8297"/>
    </row>
    <row r="8298" spans="21:24" ht="18" x14ac:dyDescent="0.6">
      <c r="U8298"/>
      <c r="V8298"/>
      <c r="W8298"/>
      <c r="X8298"/>
    </row>
    <row r="8299" spans="21:24" ht="18" x14ac:dyDescent="0.6">
      <c r="U8299"/>
      <c r="V8299"/>
      <c r="W8299"/>
      <c r="X8299"/>
    </row>
    <row r="8300" spans="21:24" ht="18" x14ac:dyDescent="0.6">
      <c r="U8300"/>
      <c r="V8300"/>
      <c r="W8300"/>
      <c r="X8300"/>
    </row>
    <row r="8301" spans="21:24" ht="18" x14ac:dyDescent="0.6">
      <c r="U8301"/>
      <c r="V8301"/>
      <c r="W8301"/>
      <c r="X8301"/>
    </row>
    <row r="8302" spans="21:24" ht="18" x14ac:dyDescent="0.6">
      <c r="U8302"/>
      <c r="V8302"/>
      <c r="W8302"/>
      <c r="X8302"/>
    </row>
    <row r="8303" spans="21:24" ht="18" x14ac:dyDescent="0.6">
      <c r="U8303"/>
      <c r="V8303"/>
      <c r="W8303"/>
      <c r="X8303"/>
    </row>
    <row r="8304" spans="21:24" ht="18" x14ac:dyDescent="0.6">
      <c r="U8304"/>
      <c r="V8304"/>
      <c r="W8304"/>
      <c r="X8304"/>
    </row>
    <row r="8305" spans="21:24" ht="18" x14ac:dyDescent="0.6">
      <c r="U8305"/>
      <c r="V8305"/>
      <c r="W8305"/>
      <c r="X8305"/>
    </row>
    <row r="8306" spans="21:24" ht="18" x14ac:dyDescent="0.6">
      <c r="U8306"/>
      <c r="V8306"/>
      <c r="W8306"/>
      <c r="X8306"/>
    </row>
    <row r="8307" spans="21:24" ht="18" x14ac:dyDescent="0.6">
      <c r="U8307"/>
      <c r="V8307"/>
      <c r="W8307"/>
      <c r="X8307"/>
    </row>
    <row r="8308" spans="21:24" ht="18" x14ac:dyDescent="0.6">
      <c r="U8308"/>
      <c r="V8308"/>
      <c r="W8308"/>
      <c r="X8308"/>
    </row>
    <row r="8309" spans="21:24" ht="18" x14ac:dyDescent="0.6">
      <c r="U8309"/>
      <c r="V8309"/>
      <c r="W8309"/>
      <c r="X8309"/>
    </row>
    <row r="8310" spans="21:24" ht="18" x14ac:dyDescent="0.6">
      <c r="U8310"/>
      <c r="V8310"/>
      <c r="W8310"/>
      <c r="X8310"/>
    </row>
    <row r="8311" spans="21:24" ht="18" x14ac:dyDescent="0.6">
      <c r="U8311"/>
      <c r="V8311"/>
      <c r="W8311"/>
      <c r="X8311"/>
    </row>
    <row r="8312" spans="21:24" ht="18" x14ac:dyDescent="0.6">
      <c r="U8312"/>
      <c r="V8312"/>
      <c r="W8312"/>
      <c r="X8312"/>
    </row>
    <row r="8313" spans="21:24" ht="18" x14ac:dyDescent="0.6">
      <c r="U8313"/>
      <c r="V8313"/>
      <c r="W8313"/>
      <c r="X8313"/>
    </row>
    <row r="8314" spans="21:24" ht="18" x14ac:dyDescent="0.6">
      <c r="U8314"/>
      <c r="V8314"/>
      <c r="W8314"/>
      <c r="X8314"/>
    </row>
    <row r="8315" spans="21:24" ht="18" x14ac:dyDescent="0.6">
      <c r="U8315"/>
      <c r="V8315"/>
      <c r="W8315"/>
      <c r="X8315"/>
    </row>
    <row r="8316" spans="21:24" ht="18" x14ac:dyDescent="0.6">
      <c r="U8316"/>
      <c r="V8316"/>
      <c r="W8316"/>
      <c r="X8316"/>
    </row>
    <row r="8317" spans="21:24" ht="18" x14ac:dyDescent="0.6">
      <c r="U8317"/>
      <c r="V8317"/>
      <c r="W8317"/>
      <c r="X8317"/>
    </row>
    <row r="8318" spans="21:24" ht="18" x14ac:dyDescent="0.6">
      <c r="U8318"/>
      <c r="V8318"/>
      <c r="W8318"/>
      <c r="X8318"/>
    </row>
    <row r="8319" spans="21:24" ht="18" x14ac:dyDescent="0.6">
      <c r="U8319"/>
      <c r="V8319"/>
      <c r="W8319"/>
      <c r="X8319"/>
    </row>
    <row r="8320" spans="21:24" ht="18" x14ac:dyDescent="0.6">
      <c r="U8320"/>
      <c r="V8320"/>
      <c r="W8320"/>
      <c r="X8320"/>
    </row>
    <row r="8321" spans="21:24" ht="18" x14ac:dyDescent="0.6">
      <c r="U8321"/>
      <c r="V8321"/>
      <c r="W8321"/>
      <c r="X8321"/>
    </row>
    <row r="8322" spans="21:24" ht="18" x14ac:dyDescent="0.6">
      <c r="U8322"/>
      <c r="V8322"/>
      <c r="W8322"/>
      <c r="X8322"/>
    </row>
    <row r="8323" spans="21:24" ht="18" x14ac:dyDescent="0.6">
      <c r="U8323"/>
      <c r="V8323"/>
      <c r="W8323"/>
      <c r="X8323"/>
    </row>
    <row r="8324" spans="21:24" ht="18" x14ac:dyDescent="0.6">
      <c r="U8324"/>
      <c r="V8324"/>
      <c r="W8324"/>
      <c r="X8324"/>
    </row>
    <row r="8325" spans="21:24" ht="18" x14ac:dyDescent="0.6">
      <c r="U8325"/>
      <c r="V8325"/>
      <c r="W8325"/>
      <c r="X8325"/>
    </row>
    <row r="8326" spans="21:24" ht="18" x14ac:dyDescent="0.6">
      <c r="U8326"/>
      <c r="V8326"/>
      <c r="W8326"/>
      <c r="X8326"/>
    </row>
    <row r="8327" spans="21:24" ht="18" x14ac:dyDescent="0.6">
      <c r="U8327"/>
      <c r="V8327"/>
      <c r="W8327"/>
      <c r="X8327"/>
    </row>
    <row r="8328" spans="21:24" ht="18" x14ac:dyDescent="0.6">
      <c r="U8328"/>
      <c r="V8328"/>
      <c r="W8328"/>
      <c r="X8328"/>
    </row>
    <row r="8329" spans="21:24" ht="18" x14ac:dyDescent="0.6">
      <c r="U8329"/>
      <c r="V8329"/>
      <c r="W8329"/>
      <c r="X8329"/>
    </row>
    <row r="8330" spans="21:24" ht="18" x14ac:dyDescent="0.6">
      <c r="U8330"/>
      <c r="V8330"/>
      <c r="W8330"/>
      <c r="X8330"/>
    </row>
    <row r="8331" spans="21:24" ht="18" x14ac:dyDescent="0.6">
      <c r="U8331"/>
      <c r="V8331"/>
      <c r="W8331"/>
      <c r="X8331"/>
    </row>
    <row r="8332" spans="21:24" ht="18" x14ac:dyDescent="0.6">
      <c r="U8332"/>
      <c r="V8332"/>
      <c r="W8332"/>
      <c r="X8332"/>
    </row>
    <row r="8333" spans="21:24" ht="18" x14ac:dyDescent="0.6">
      <c r="U8333"/>
      <c r="V8333"/>
      <c r="W8333"/>
      <c r="X8333"/>
    </row>
    <row r="8334" spans="21:24" ht="18" x14ac:dyDescent="0.6">
      <c r="U8334"/>
      <c r="V8334"/>
      <c r="W8334"/>
      <c r="X8334"/>
    </row>
    <row r="8335" spans="21:24" ht="18" x14ac:dyDescent="0.6">
      <c r="U8335"/>
      <c r="V8335"/>
      <c r="W8335"/>
      <c r="X8335"/>
    </row>
    <row r="8336" spans="21:24" ht="18" x14ac:dyDescent="0.6">
      <c r="U8336"/>
      <c r="V8336"/>
      <c r="W8336"/>
      <c r="X8336"/>
    </row>
    <row r="8337" spans="21:24" ht="18" x14ac:dyDescent="0.6">
      <c r="U8337"/>
      <c r="V8337"/>
      <c r="W8337"/>
      <c r="X8337"/>
    </row>
    <row r="8338" spans="21:24" ht="18" x14ac:dyDescent="0.6">
      <c r="U8338"/>
      <c r="V8338"/>
      <c r="W8338"/>
      <c r="X8338"/>
    </row>
    <row r="8339" spans="21:24" ht="18" x14ac:dyDescent="0.6">
      <c r="U8339"/>
      <c r="V8339"/>
      <c r="W8339"/>
      <c r="X8339"/>
    </row>
    <row r="8340" spans="21:24" ht="18" x14ac:dyDescent="0.6">
      <c r="U8340"/>
      <c r="V8340"/>
      <c r="W8340"/>
      <c r="X8340"/>
    </row>
    <row r="8341" spans="21:24" ht="18" x14ac:dyDescent="0.6">
      <c r="U8341"/>
      <c r="V8341"/>
      <c r="W8341"/>
      <c r="X8341"/>
    </row>
    <row r="8342" spans="21:24" ht="18" x14ac:dyDescent="0.6">
      <c r="U8342"/>
      <c r="V8342"/>
      <c r="W8342"/>
      <c r="X8342"/>
    </row>
    <row r="8343" spans="21:24" ht="18" x14ac:dyDescent="0.6">
      <c r="U8343"/>
      <c r="V8343"/>
      <c r="W8343"/>
      <c r="X8343"/>
    </row>
    <row r="8344" spans="21:24" ht="18" x14ac:dyDescent="0.6">
      <c r="U8344"/>
      <c r="V8344"/>
      <c r="W8344"/>
      <c r="X8344"/>
    </row>
    <row r="8345" spans="21:24" ht="18" x14ac:dyDescent="0.6">
      <c r="U8345"/>
      <c r="V8345"/>
      <c r="W8345"/>
      <c r="X8345"/>
    </row>
    <row r="8346" spans="21:24" ht="18" x14ac:dyDescent="0.6">
      <c r="U8346"/>
      <c r="V8346"/>
      <c r="W8346"/>
      <c r="X8346"/>
    </row>
    <row r="8347" spans="21:24" ht="18" x14ac:dyDescent="0.6">
      <c r="U8347"/>
      <c r="V8347"/>
      <c r="W8347"/>
      <c r="X8347"/>
    </row>
    <row r="8348" spans="21:24" ht="18" x14ac:dyDescent="0.6">
      <c r="U8348"/>
      <c r="V8348"/>
      <c r="W8348"/>
      <c r="X8348"/>
    </row>
    <row r="8349" spans="21:24" ht="18" x14ac:dyDescent="0.6">
      <c r="U8349"/>
      <c r="V8349"/>
      <c r="W8349"/>
      <c r="X8349"/>
    </row>
    <row r="8350" spans="21:24" ht="18" x14ac:dyDescent="0.6">
      <c r="U8350"/>
      <c r="V8350"/>
      <c r="W8350"/>
      <c r="X8350"/>
    </row>
    <row r="8351" spans="21:24" ht="18" x14ac:dyDescent="0.6">
      <c r="U8351"/>
      <c r="V8351"/>
      <c r="W8351"/>
      <c r="X8351"/>
    </row>
    <row r="8352" spans="21:24" ht="18" x14ac:dyDescent="0.6">
      <c r="U8352"/>
      <c r="V8352"/>
      <c r="W8352"/>
      <c r="X8352"/>
    </row>
    <row r="8353" spans="21:24" ht="18" x14ac:dyDescent="0.6">
      <c r="U8353"/>
      <c r="V8353"/>
      <c r="W8353"/>
      <c r="X8353"/>
    </row>
    <row r="8354" spans="21:24" ht="18" x14ac:dyDescent="0.6">
      <c r="U8354"/>
      <c r="V8354"/>
      <c r="W8354"/>
      <c r="X8354"/>
    </row>
    <row r="8355" spans="21:24" ht="18" x14ac:dyDescent="0.6">
      <c r="U8355"/>
      <c r="V8355"/>
      <c r="W8355"/>
      <c r="X8355"/>
    </row>
    <row r="8356" spans="21:24" ht="18" x14ac:dyDescent="0.6">
      <c r="U8356"/>
      <c r="V8356"/>
      <c r="W8356"/>
      <c r="X8356"/>
    </row>
    <row r="8357" spans="21:24" ht="18" x14ac:dyDescent="0.6">
      <c r="U8357"/>
      <c r="V8357"/>
      <c r="W8357"/>
      <c r="X8357"/>
    </row>
    <row r="8358" spans="21:24" ht="18" x14ac:dyDescent="0.6">
      <c r="U8358"/>
      <c r="V8358"/>
      <c r="W8358"/>
      <c r="X8358"/>
    </row>
    <row r="8359" spans="21:24" ht="18" x14ac:dyDescent="0.6">
      <c r="U8359"/>
      <c r="V8359"/>
      <c r="W8359"/>
      <c r="X8359"/>
    </row>
    <row r="8360" spans="21:24" ht="18" x14ac:dyDescent="0.6">
      <c r="U8360"/>
      <c r="V8360"/>
      <c r="W8360"/>
      <c r="X8360"/>
    </row>
    <row r="8361" spans="21:24" ht="18" x14ac:dyDescent="0.6">
      <c r="U8361"/>
      <c r="V8361"/>
      <c r="W8361"/>
      <c r="X8361"/>
    </row>
    <row r="8362" spans="21:24" ht="18" x14ac:dyDescent="0.6">
      <c r="U8362"/>
      <c r="V8362"/>
      <c r="W8362"/>
      <c r="X8362"/>
    </row>
    <row r="8363" spans="21:24" ht="18" x14ac:dyDescent="0.6">
      <c r="U8363"/>
      <c r="V8363"/>
      <c r="W8363"/>
      <c r="X8363"/>
    </row>
    <row r="8364" spans="21:24" ht="18" x14ac:dyDescent="0.6">
      <c r="U8364"/>
      <c r="V8364"/>
      <c r="W8364"/>
      <c r="X8364"/>
    </row>
    <row r="8365" spans="21:24" ht="18" x14ac:dyDescent="0.6">
      <c r="U8365"/>
      <c r="V8365"/>
      <c r="W8365"/>
      <c r="X8365"/>
    </row>
    <row r="8366" spans="21:24" ht="18" x14ac:dyDescent="0.6">
      <c r="U8366"/>
      <c r="V8366"/>
      <c r="W8366"/>
      <c r="X8366"/>
    </row>
    <row r="8367" spans="21:24" ht="18" x14ac:dyDescent="0.6">
      <c r="U8367"/>
      <c r="V8367"/>
      <c r="W8367"/>
      <c r="X8367"/>
    </row>
    <row r="8368" spans="21:24" ht="18" x14ac:dyDescent="0.6">
      <c r="U8368"/>
      <c r="V8368"/>
      <c r="W8368"/>
      <c r="X8368"/>
    </row>
    <row r="8369" spans="21:24" ht="18" x14ac:dyDescent="0.6">
      <c r="U8369"/>
      <c r="V8369"/>
      <c r="W8369"/>
      <c r="X8369"/>
    </row>
    <row r="8370" spans="21:24" ht="18" x14ac:dyDescent="0.6">
      <c r="U8370"/>
      <c r="V8370"/>
      <c r="W8370"/>
      <c r="X8370"/>
    </row>
    <row r="8371" spans="21:24" ht="18" x14ac:dyDescent="0.6">
      <c r="U8371"/>
      <c r="V8371"/>
      <c r="W8371"/>
      <c r="X8371"/>
    </row>
    <row r="8372" spans="21:24" ht="18" x14ac:dyDescent="0.6">
      <c r="U8372"/>
      <c r="V8372"/>
      <c r="W8372"/>
      <c r="X8372"/>
    </row>
    <row r="8373" spans="21:24" ht="18" x14ac:dyDescent="0.6">
      <c r="U8373"/>
      <c r="V8373"/>
      <c r="W8373"/>
      <c r="X8373"/>
    </row>
    <row r="8374" spans="21:24" ht="18" x14ac:dyDescent="0.6">
      <c r="U8374"/>
      <c r="V8374"/>
      <c r="W8374"/>
      <c r="X8374"/>
    </row>
    <row r="8375" spans="21:24" ht="18" x14ac:dyDescent="0.6">
      <c r="U8375"/>
      <c r="V8375"/>
      <c r="W8375"/>
      <c r="X8375"/>
    </row>
    <row r="8376" spans="21:24" ht="18" x14ac:dyDescent="0.6">
      <c r="U8376"/>
      <c r="V8376"/>
      <c r="W8376"/>
      <c r="X8376"/>
    </row>
    <row r="8377" spans="21:24" ht="18" x14ac:dyDescent="0.6">
      <c r="U8377"/>
      <c r="V8377"/>
      <c r="W8377"/>
      <c r="X8377"/>
    </row>
    <row r="8378" spans="21:24" ht="18" x14ac:dyDescent="0.6">
      <c r="U8378"/>
      <c r="V8378"/>
      <c r="W8378"/>
      <c r="X8378"/>
    </row>
    <row r="8379" spans="21:24" ht="18" x14ac:dyDescent="0.6">
      <c r="U8379"/>
      <c r="V8379"/>
      <c r="W8379"/>
      <c r="X8379"/>
    </row>
    <row r="8380" spans="21:24" ht="18" x14ac:dyDescent="0.6">
      <c r="U8380"/>
      <c r="V8380"/>
      <c r="W8380"/>
      <c r="X8380"/>
    </row>
    <row r="8381" spans="21:24" ht="18" x14ac:dyDescent="0.6">
      <c r="U8381"/>
      <c r="V8381"/>
      <c r="W8381"/>
      <c r="X8381"/>
    </row>
    <row r="8382" spans="21:24" ht="18" x14ac:dyDescent="0.6">
      <c r="U8382"/>
      <c r="V8382"/>
      <c r="W8382"/>
      <c r="X8382"/>
    </row>
    <row r="8383" spans="21:24" ht="18" x14ac:dyDescent="0.6">
      <c r="U8383"/>
      <c r="V8383"/>
      <c r="W8383"/>
      <c r="X8383"/>
    </row>
    <row r="8384" spans="21:24" ht="18" x14ac:dyDescent="0.6">
      <c r="U8384"/>
      <c r="V8384"/>
      <c r="W8384"/>
      <c r="X8384"/>
    </row>
    <row r="8385" spans="21:24" ht="18" x14ac:dyDescent="0.6">
      <c r="U8385"/>
      <c r="V8385"/>
      <c r="W8385"/>
      <c r="X8385"/>
    </row>
    <row r="8386" spans="21:24" ht="18" x14ac:dyDescent="0.6">
      <c r="U8386"/>
      <c r="V8386"/>
      <c r="W8386"/>
      <c r="X8386"/>
    </row>
    <row r="8387" spans="21:24" ht="18" x14ac:dyDescent="0.6">
      <c r="U8387"/>
      <c r="V8387"/>
      <c r="W8387"/>
      <c r="X8387"/>
    </row>
    <row r="8388" spans="21:24" ht="18" x14ac:dyDescent="0.6">
      <c r="U8388"/>
      <c r="V8388"/>
      <c r="W8388"/>
      <c r="X8388"/>
    </row>
    <row r="8389" spans="21:24" ht="18" x14ac:dyDescent="0.6">
      <c r="U8389"/>
      <c r="V8389"/>
      <c r="W8389"/>
      <c r="X8389"/>
    </row>
    <row r="8390" spans="21:24" ht="18" x14ac:dyDescent="0.6">
      <c r="U8390"/>
      <c r="V8390"/>
      <c r="W8390"/>
      <c r="X8390"/>
    </row>
    <row r="8391" spans="21:24" ht="18" x14ac:dyDescent="0.6">
      <c r="U8391"/>
      <c r="V8391"/>
      <c r="W8391"/>
      <c r="X8391"/>
    </row>
    <row r="8392" spans="21:24" ht="18" x14ac:dyDescent="0.6">
      <c r="U8392"/>
      <c r="V8392"/>
      <c r="W8392"/>
      <c r="X8392"/>
    </row>
    <row r="8393" spans="21:24" ht="18" x14ac:dyDescent="0.6">
      <c r="U8393"/>
      <c r="V8393"/>
      <c r="W8393"/>
      <c r="X8393"/>
    </row>
    <row r="8394" spans="21:24" ht="18" x14ac:dyDescent="0.6">
      <c r="U8394"/>
      <c r="V8394"/>
      <c r="W8394"/>
      <c r="X8394"/>
    </row>
    <row r="8395" spans="21:24" ht="18" x14ac:dyDescent="0.6">
      <c r="U8395"/>
      <c r="V8395"/>
      <c r="W8395"/>
      <c r="X8395"/>
    </row>
    <row r="8396" spans="21:24" ht="18" x14ac:dyDescent="0.6">
      <c r="U8396"/>
      <c r="V8396"/>
      <c r="W8396"/>
      <c r="X8396"/>
    </row>
    <row r="8397" spans="21:24" ht="18" x14ac:dyDescent="0.6">
      <c r="U8397"/>
      <c r="V8397"/>
      <c r="W8397"/>
      <c r="X8397"/>
    </row>
    <row r="8398" spans="21:24" ht="18" x14ac:dyDescent="0.6">
      <c r="U8398"/>
      <c r="V8398"/>
      <c r="W8398"/>
      <c r="X8398"/>
    </row>
    <row r="8399" spans="21:24" ht="18" x14ac:dyDescent="0.6">
      <c r="U8399"/>
      <c r="V8399"/>
      <c r="W8399"/>
      <c r="X8399"/>
    </row>
    <row r="8400" spans="21:24" ht="18" x14ac:dyDescent="0.6">
      <c r="U8400"/>
      <c r="V8400"/>
      <c r="W8400"/>
      <c r="X8400"/>
    </row>
    <row r="8401" spans="21:24" ht="18" x14ac:dyDescent="0.6">
      <c r="U8401"/>
      <c r="V8401"/>
      <c r="W8401"/>
      <c r="X8401"/>
    </row>
    <row r="8402" spans="21:24" ht="18" x14ac:dyDescent="0.6">
      <c r="U8402"/>
      <c r="V8402"/>
      <c r="W8402"/>
      <c r="X8402"/>
    </row>
    <row r="8403" spans="21:24" ht="18" x14ac:dyDescent="0.6">
      <c r="U8403"/>
      <c r="V8403"/>
      <c r="W8403"/>
      <c r="X8403"/>
    </row>
    <row r="8404" spans="21:24" ht="18" x14ac:dyDescent="0.6">
      <c r="U8404"/>
      <c r="V8404"/>
      <c r="W8404"/>
      <c r="X8404"/>
    </row>
    <row r="8405" spans="21:24" ht="18" x14ac:dyDescent="0.6">
      <c r="U8405"/>
      <c r="V8405"/>
      <c r="W8405"/>
      <c r="X8405"/>
    </row>
    <row r="8406" spans="21:24" ht="18" x14ac:dyDescent="0.6">
      <c r="U8406"/>
      <c r="V8406"/>
      <c r="W8406"/>
      <c r="X8406"/>
    </row>
    <row r="8407" spans="21:24" ht="18" x14ac:dyDescent="0.6">
      <c r="U8407"/>
      <c r="V8407"/>
      <c r="W8407"/>
      <c r="X8407"/>
    </row>
    <row r="8408" spans="21:24" ht="18" x14ac:dyDescent="0.6">
      <c r="U8408"/>
      <c r="V8408"/>
      <c r="W8408"/>
      <c r="X8408"/>
    </row>
    <row r="8409" spans="21:24" ht="18" x14ac:dyDescent="0.6">
      <c r="U8409"/>
      <c r="V8409"/>
      <c r="W8409"/>
      <c r="X8409"/>
    </row>
    <row r="8410" spans="21:24" ht="18" x14ac:dyDescent="0.6">
      <c r="U8410"/>
      <c r="V8410"/>
      <c r="W8410"/>
      <c r="X8410"/>
    </row>
    <row r="8411" spans="21:24" ht="18" x14ac:dyDescent="0.6">
      <c r="U8411"/>
      <c r="V8411"/>
      <c r="W8411"/>
      <c r="X8411"/>
    </row>
    <row r="8412" spans="21:24" ht="18" x14ac:dyDescent="0.6">
      <c r="U8412"/>
      <c r="V8412"/>
      <c r="W8412"/>
      <c r="X8412"/>
    </row>
    <row r="8413" spans="21:24" ht="18" x14ac:dyDescent="0.6">
      <c r="U8413"/>
      <c r="V8413"/>
      <c r="W8413"/>
      <c r="X8413"/>
    </row>
    <row r="8414" spans="21:24" ht="18" x14ac:dyDescent="0.6">
      <c r="U8414"/>
      <c r="V8414"/>
      <c r="W8414"/>
      <c r="X8414"/>
    </row>
    <row r="8415" spans="21:24" ht="18" x14ac:dyDescent="0.6">
      <c r="U8415"/>
      <c r="V8415"/>
      <c r="W8415"/>
      <c r="X8415"/>
    </row>
    <row r="8416" spans="21:24" ht="18" x14ac:dyDescent="0.6">
      <c r="U8416"/>
      <c r="V8416"/>
      <c r="W8416"/>
      <c r="X8416"/>
    </row>
    <row r="8417" spans="21:24" ht="18" x14ac:dyDescent="0.6">
      <c r="U8417"/>
      <c r="V8417"/>
      <c r="W8417"/>
      <c r="X8417"/>
    </row>
    <row r="8418" spans="21:24" ht="18" x14ac:dyDescent="0.6">
      <c r="U8418"/>
      <c r="V8418"/>
      <c r="W8418"/>
      <c r="X8418"/>
    </row>
    <row r="8419" spans="21:24" ht="18" x14ac:dyDescent="0.6">
      <c r="U8419"/>
      <c r="V8419"/>
      <c r="W8419"/>
      <c r="X8419"/>
    </row>
    <row r="8420" spans="21:24" ht="18" x14ac:dyDescent="0.6">
      <c r="U8420"/>
      <c r="V8420"/>
      <c r="W8420"/>
      <c r="X8420"/>
    </row>
    <row r="8421" spans="21:24" ht="18" x14ac:dyDescent="0.6">
      <c r="U8421"/>
      <c r="V8421"/>
      <c r="W8421"/>
      <c r="X8421"/>
    </row>
    <row r="8422" spans="21:24" ht="18" x14ac:dyDescent="0.6">
      <c r="U8422"/>
      <c r="V8422"/>
      <c r="W8422"/>
      <c r="X8422"/>
    </row>
    <row r="8423" spans="21:24" ht="18" x14ac:dyDescent="0.6">
      <c r="U8423"/>
      <c r="V8423"/>
      <c r="W8423"/>
      <c r="X8423"/>
    </row>
    <row r="8424" spans="21:24" ht="18" x14ac:dyDescent="0.6">
      <c r="U8424"/>
      <c r="V8424"/>
      <c r="W8424"/>
      <c r="X8424"/>
    </row>
    <row r="8425" spans="21:24" ht="18" x14ac:dyDescent="0.6">
      <c r="U8425"/>
      <c r="V8425"/>
      <c r="W8425"/>
      <c r="X8425"/>
    </row>
    <row r="8426" spans="21:24" ht="18" x14ac:dyDescent="0.6">
      <c r="U8426"/>
      <c r="V8426"/>
      <c r="W8426"/>
      <c r="X8426"/>
    </row>
    <row r="8427" spans="21:24" ht="18" x14ac:dyDescent="0.6">
      <c r="U8427"/>
      <c r="V8427"/>
      <c r="W8427"/>
      <c r="X8427"/>
    </row>
    <row r="8428" spans="21:24" ht="18" x14ac:dyDescent="0.6">
      <c r="U8428"/>
      <c r="V8428"/>
      <c r="W8428"/>
      <c r="X8428"/>
    </row>
    <row r="8429" spans="21:24" ht="18" x14ac:dyDescent="0.6">
      <c r="U8429"/>
      <c r="V8429"/>
      <c r="W8429"/>
      <c r="X8429"/>
    </row>
    <row r="8430" spans="21:24" ht="18" x14ac:dyDescent="0.6">
      <c r="U8430"/>
      <c r="V8430"/>
      <c r="W8430"/>
      <c r="X8430"/>
    </row>
    <row r="8431" spans="21:24" ht="18" x14ac:dyDescent="0.6">
      <c r="U8431"/>
      <c r="V8431"/>
      <c r="W8431"/>
      <c r="X8431"/>
    </row>
    <row r="8432" spans="21:24" ht="18" x14ac:dyDescent="0.6">
      <c r="U8432"/>
      <c r="V8432"/>
      <c r="W8432"/>
      <c r="X8432"/>
    </row>
    <row r="8433" spans="21:24" ht="18" x14ac:dyDescent="0.6">
      <c r="U8433"/>
      <c r="V8433"/>
      <c r="W8433"/>
      <c r="X8433"/>
    </row>
    <row r="8434" spans="21:24" ht="18" x14ac:dyDescent="0.6">
      <c r="U8434"/>
      <c r="V8434"/>
      <c r="W8434"/>
      <c r="X8434"/>
    </row>
    <row r="8435" spans="21:24" ht="18" x14ac:dyDescent="0.6">
      <c r="U8435"/>
      <c r="V8435"/>
      <c r="W8435"/>
      <c r="X8435"/>
    </row>
    <row r="8436" spans="21:24" ht="18" x14ac:dyDescent="0.6">
      <c r="U8436"/>
      <c r="V8436"/>
      <c r="W8436"/>
      <c r="X8436"/>
    </row>
    <row r="8437" spans="21:24" ht="18" x14ac:dyDescent="0.6">
      <c r="U8437"/>
      <c r="V8437"/>
      <c r="W8437"/>
      <c r="X8437"/>
    </row>
    <row r="8438" spans="21:24" ht="18" x14ac:dyDescent="0.6">
      <c r="U8438"/>
      <c r="V8438"/>
      <c r="W8438"/>
      <c r="X8438"/>
    </row>
    <row r="8439" spans="21:24" ht="18" x14ac:dyDescent="0.6">
      <c r="U8439"/>
      <c r="V8439"/>
      <c r="W8439"/>
      <c r="X8439"/>
    </row>
    <row r="8440" spans="21:24" ht="18" x14ac:dyDescent="0.6">
      <c r="U8440"/>
      <c r="V8440"/>
      <c r="W8440"/>
      <c r="X8440"/>
    </row>
    <row r="8441" spans="21:24" ht="18" x14ac:dyDescent="0.6">
      <c r="U8441"/>
      <c r="V8441"/>
      <c r="W8441"/>
      <c r="X8441"/>
    </row>
    <row r="8442" spans="21:24" ht="18" x14ac:dyDescent="0.6">
      <c r="U8442"/>
      <c r="V8442"/>
      <c r="W8442"/>
      <c r="X8442"/>
    </row>
    <row r="8443" spans="21:24" ht="18" x14ac:dyDescent="0.6">
      <c r="U8443"/>
      <c r="V8443"/>
      <c r="W8443"/>
      <c r="X8443"/>
    </row>
    <row r="8444" spans="21:24" ht="18" x14ac:dyDescent="0.6">
      <c r="U8444"/>
      <c r="V8444"/>
      <c r="W8444"/>
      <c r="X8444"/>
    </row>
    <row r="8445" spans="21:24" ht="18" x14ac:dyDescent="0.6">
      <c r="U8445"/>
      <c r="V8445"/>
      <c r="W8445"/>
      <c r="X8445"/>
    </row>
    <row r="8446" spans="21:24" ht="18" x14ac:dyDescent="0.6">
      <c r="U8446"/>
      <c r="V8446"/>
      <c r="W8446"/>
      <c r="X8446"/>
    </row>
    <row r="8447" spans="21:24" ht="18" x14ac:dyDescent="0.6">
      <c r="U8447"/>
      <c r="V8447"/>
      <c r="W8447"/>
      <c r="X8447"/>
    </row>
    <row r="8448" spans="21:24" ht="18" x14ac:dyDescent="0.6">
      <c r="U8448"/>
      <c r="V8448"/>
      <c r="W8448"/>
      <c r="X8448"/>
    </row>
    <row r="8449" spans="21:24" ht="18" x14ac:dyDescent="0.6">
      <c r="U8449"/>
      <c r="V8449"/>
      <c r="W8449"/>
      <c r="X8449"/>
    </row>
    <row r="8450" spans="21:24" ht="18" x14ac:dyDescent="0.6">
      <c r="U8450"/>
      <c r="V8450"/>
      <c r="W8450"/>
      <c r="X8450"/>
    </row>
    <row r="8451" spans="21:24" ht="18" x14ac:dyDescent="0.6">
      <c r="U8451"/>
      <c r="V8451"/>
      <c r="W8451"/>
      <c r="X8451"/>
    </row>
    <row r="8452" spans="21:24" ht="18" x14ac:dyDescent="0.6">
      <c r="U8452"/>
      <c r="V8452"/>
      <c r="W8452"/>
      <c r="X8452"/>
    </row>
    <row r="8453" spans="21:24" ht="18" x14ac:dyDescent="0.6">
      <c r="U8453"/>
      <c r="V8453"/>
      <c r="W8453"/>
      <c r="X8453"/>
    </row>
    <row r="8454" spans="21:24" ht="18" x14ac:dyDescent="0.6">
      <c r="U8454"/>
      <c r="V8454"/>
      <c r="W8454"/>
      <c r="X8454"/>
    </row>
    <row r="8455" spans="21:24" ht="18" x14ac:dyDescent="0.6">
      <c r="U8455"/>
      <c r="V8455"/>
      <c r="W8455"/>
      <c r="X8455"/>
    </row>
    <row r="8456" spans="21:24" ht="18" x14ac:dyDescent="0.6">
      <c r="U8456"/>
      <c r="V8456"/>
      <c r="W8456"/>
      <c r="X8456"/>
    </row>
    <row r="8457" spans="21:24" ht="18" x14ac:dyDescent="0.6">
      <c r="U8457"/>
      <c r="V8457"/>
      <c r="W8457"/>
      <c r="X8457"/>
    </row>
    <row r="8458" spans="21:24" ht="18" x14ac:dyDescent="0.6">
      <c r="U8458"/>
      <c r="V8458"/>
      <c r="W8458"/>
      <c r="X8458"/>
    </row>
    <row r="8459" spans="21:24" ht="18" x14ac:dyDescent="0.6">
      <c r="U8459"/>
      <c r="V8459"/>
      <c r="W8459"/>
      <c r="X8459"/>
    </row>
    <row r="8460" spans="21:24" ht="18" x14ac:dyDescent="0.6">
      <c r="U8460"/>
      <c r="V8460"/>
      <c r="W8460"/>
      <c r="X8460"/>
    </row>
    <row r="8461" spans="21:24" ht="18" x14ac:dyDescent="0.6">
      <c r="U8461"/>
      <c r="V8461"/>
      <c r="W8461"/>
      <c r="X8461"/>
    </row>
    <row r="8462" spans="21:24" ht="18" x14ac:dyDescent="0.6">
      <c r="U8462"/>
      <c r="V8462"/>
      <c r="W8462"/>
      <c r="X8462"/>
    </row>
    <row r="8463" spans="21:24" ht="18" x14ac:dyDescent="0.6">
      <c r="U8463"/>
      <c r="V8463"/>
      <c r="W8463"/>
      <c r="X8463"/>
    </row>
    <row r="8464" spans="21:24" ht="18" x14ac:dyDescent="0.6">
      <c r="U8464"/>
      <c r="V8464"/>
      <c r="W8464"/>
      <c r="X8464"/>
    </row>
    <row r="8465" spans="21:24" ht="18" x14ac:dyDescent="0.6">
      <c r="U8465"/>
      <c r="V8465"/>
      <c r="W8465"/>
      <c r="X8465"/>
    </row>
    <row r="8466" spans="21:24" ht="18" x14ac:dyDescent="0.6">
      <c r="U8466"/>
      <c r="V8466"/>
      <c r="W8466"/>
      <c r="X8466"/>
    </row>
    <row r="8467" spans="21:24" ht="18" x14ac:dyDescent="0.6">
      <c r="U8467"/>
      <c r="V8467"/>
      <c r="W8467"/>
      <c r="X8467"/>
    </row>
    <row r="8468" spans="21:24" ht="18" x14ac:dyDescent="0.6">
      <c r="U8468"/>
      <c r="V8468"/>
      <c r="W8468"/>
      <c r="X8468"/>
    </row>
    <row r="8469" spans="21:24" ht="18" x14ac:dyDescent="0.6">
      <c r="U8469"/>
      <c r="V8469"/>
      <c r="W8469"/>
      <c r="X8469"/>
    </row>
    <row r="8470" spans="21:24" ht="18" x14ac:dyDescent="0.6">
      <c r="U8470"/>
      <c r="V8470"/>
      <c r="W8470"/>
      <c r="X8470"/>
    </row>
    <row r="8471" spans="21:24" ht="18" x14ac:dyDescent="0.6">
      <c r="U8471"/>
      <c r="V8471"/>
      <c r="W8471"/>
      <c r="X8471"/>
    </row>
    <row r="8472" spans="21:24" ht="18" x14ac:dyDescent="0.6">
      <c r="U8472"/>
      <c r="V8472"/>
      <c r="W8472"/>
      <c r="X8472"/>
    </row>
    <row r="8473" spans="21:24" ht="18" x14ac:dyDescent="0.6">
      <c r="U8473"/>
      <c r="V8473"/>
      <c r="W8473"/>
      <c r="X8473"/>
    </row>
    <row r="8474" spans="21:24" ht="18" x14ac:dyDescent="0.6">
      <c r="U8474"/>
      <c r="V8474"/>
      <c r="W8474"/>
      <c r="X8474"/>
    </row>
    <row r="8475" spans="21:24" ht="18" x14ac:dyDescent="0.6">
      <c r="U8475"/>
      <c r="V8475"/>
      <c r="W8475"/>
      <c r="X8475"/>
    </row>
    <row r="8476" spans="21:24" ht="18" x14ac:dyDescent="0.6">
      <c r="U8476"/>
      <c r="V8476"/>
      <c r="W8476"/>
      <c r="X8476"/>
    </row>
    <row r="8477" spans="21:24" ht="18" x14ac:dyDescent="0.6">
      <c r="U8477"/>
      <c r="V8477"/>
      <c r="W8477"/>
      <c r="X8477"/>
    </row>
    <row r="8478" spans="21:24" ht="18" x14ac:dyDescent="0.6">
      <c r="U8478"/>
      <c r="V8478"/>
      <c r="W8478"/>
      <c r="X8478"/>
    </row>
    <row r="8479" spans="21:24" ht="18" x14ac:dyDescent="0.6">
      <c r="U8479"/>
      <c r="V8479"/>
      <c r="W8479"/>
      <c r="X8479"/>
    </row>
    <row r="8480" spans="21:24" ht="18" x14ac:dyDescent="0.6">
      <c r="U8480"/>
      <c r="V8480"/>
      <c r="W8480"/>
      <c r="X8480"/>
    </row>
    <row r="8481" spans="21:24" ht="18" x14ac:dyDescent="0.6">
      <c r="U8481"/>
      <c r="V8481"/>
      <c r="W8481"/>
      <c r="X8481"/>
    </row>
    <row r="8482" spans="21:24" ht="18" x14ac:dyDescent="0.6">
      <c r="U8482"/>
      <c r="V8482"/>
      <c r="W8482"/>
      <c r="X8482"/>
    </row>
    <row r="8483" spans="21:24" ht="18" x14ac:dyDescent="0.6">
      <c r="U8483"/>
      <c r="V8483"/>
      <c r="W8483"/>
      <c r="X8483"/>
    </row>
    <row r="8484" spans="21:24" ht="18" x14ac:dyDescent="0.6">
      <c r="U8484"/>
      <c r="V8484"/>
      <c r="W8484"/>
      <c r="X8484"/>
    </row>
    <row r="8485" spans="21:24" ht="18" x14ac:dyDescent="0.6">
      <c r="U8485"/>
      <c r="V8485"/>
      <c r="W8485"/>
      <c r="X8485"/>
    </row>
    <row r="8486" spans="21:24" ht="18" x14ac:dyDescent="0.6">
      <c r="U8486"/>
      <c r="V8486"/>
      <c r="W8486"/>
      <c r="X8486"/>
    </row>
    <row r="8487" spans="21:24" ht="18" x14ac:dyDescent="0.6">
      <c r="U8487"/>
      <c r="V8487"/>
      <c r="W8487"/>
      <c r="X8487"/>
    </row>
    <row r="8488" spans="21:24" ht="18" x14ac:dyDescent="0.6">
      <c r="U8488"/>
      <c r="V8488"/>
      <c r="W8488"/>
      <c r="X8488"/>
    </row>
    <row r="8489" spans="21:24" ht="18" x14ac:dyDescent="0.6">
      <c r="U8489"/>
      <c r="V8489"/>
      <c r="W8489"/>
      <c r="X8489"/>
    </row>
    <row r="8490" spans="21:24" ht="18" x14ac:dyDescent="0.6">
      <c r="U8490"/>
      <c r="V8490"/>
      <c r="W8490"/>
      <c r="X8490"/>
    </row>
    <row r="8491" spans="21:24" ht="18" x14ac:dyDescent="0.6">
      <c r="U8491"/>
      <c r="V8491"/>
      <c r="W8491"/>
      <c r="X8491"/>
    </row>
    <row r="8492" spans="21:24" ht="18" x14ac:dyDescent="0.6">
      <c r="U8492"/>
      <c r="V8492"/>
      <c r="W8492"/>
      <c r="X8492"/>
    </row>
    <row r="8493" spans="21:24" ht="18" x14ac:dyDescent="0.6">
      <c r="U8493"/>
      <c r="V8493"/>
      <c r="W8493"/>
      <c r="X8493"/>
    </row>
    <row r="8494" spans="21:24" ht="18" x14ac:dyDescent="0.6">
      <c r="U8494"/>
      <c r="V8494"/>
      <c r="W8494"/>
      <c r="X8494"/>
    </row>
    <row r="8495" spans="21:24" ht="18" x14ac:dyDescent="0.6">
      <c r="U8495"/>
      <c r="V8495"/>
      <c r="W8495"/>
      <c r="X8495"/>
    </row>
    <row r="8496" spans="21:24" ht="18" x14ac:dyDescent="0.6">
      <c r="U8496"/>
      <c r="V8496"/>
      <c r="W8496"/>
      <c r="X8496"/>
    </row>
    <row r="8497" spans="21:24" ht="18" x14ac:dyDescent="0.6">
      <c r="U8497"/>
      <c r="V8497"/>
      <c r="W8497"/>
      <c r="X8497"/>
    </row>
    <row r="8498" spans="21:24" ht="18" x14ac:dyDescent="0.6">
      <c r="U8498"/>
      <c r="V8498"/>
      <c r="W8498"/>
      <c r="X8498"/>
    </row>
    <row r="8499" spans="21:24" ht="18" x14ac:dyDescent="0.6">
      <c r="U8499"/>
      <c r="V8499"/>
      <c r="W8499"/>
      <c r="X8499"/>
    </row>
    <row r="8500" spans="21:24" ht="18" x14ac:dyDescent="0.6">
      <c r="U8500"/>
      <c r="V8500"/>
      <c r="W8500"/>
      <c r="X8500"/>
    </row>
    <row r="8501" spans="21:24" ht="18" x14ac:dyDescent="0.6">
      <c r="U8501"/>
      <c r="V8501"/>
      <c r="W8501"/>
      <c r="X8501"/>
    </row>
    <row r="8502" spans="21:24" ht="18" x14ac:dyDescent="0.6">
      <c r="U8502"/>
      <c r="V8502"/>
      <c r="W8502"/>
      <c r="X8502"/>
    </row>
    <row r="8503" spans="21:24" ht="18" x14ac:dyDescent="0.6">
      <c r="U8503"/>
      <c r="V8503"/>
      <c r="W8503"/>
      <c r="X8503"/>
    </row>
    <row r="8504" spans="21:24" ht="18" x14ac:dyDescent="0.6">
      <c r="U8504"/>
      <c r="V8504"/>
      <c r="W8504"/>
      <c r="X8504"/>
    </row>
    <row r="8505" spans="21:24" ht="18" x14ac:dyDescent="0.6">
      <c r="U8505"/>
      <c r="V8505"/>
      <c r="W8505"/>
      <c r="X8505"/>
    </row>
    <row r="8506" spans="21:24" ht="18" x14ac:dyDescent="0.6">
      <c r="U8506"/>
      <c r="V8506"/>
      <c r="W8506"/>
      <c r="X8506"/>
    </row>
    <row r="8507" spans="21:24" ht="18" x14ac:dyDescent="0.6">
      <c r="U8507"/>
      <c r="V8507"/>
      <c r="W8507"/>
      <c r="X8507"/>
    </row>
    <row r="8508" spans="21:24" ht="18" x14ac:dyDescent="0.6">
      <c r="U8508"/>
      <c r="V8508"/>
      <c r="W8508"/>
      <c r="X8508"/>
    </row>
    <row r="8509" spans="21:24" ht="18" x14ac:dyDescent="0.6">
      <c r="U8509"/>
      <c r="V8509"/>
      <c r="W8509"/>
      <c r="X8509"/>
    </row>
    <row r="8510" spans="21:24" ht="18" x14ac:dyDescent="0.6">
      <c r="U8510"/>
      <c r="V8510"/>
      <c r="W8510"/>
      <c r="X8510"/>
    </row>
    <row r="8511" spans="21:24" ht="18" x14ac:dyDescent="0.6">
      <c r="U8511"/>
      <c r="V8511"/>
      <c r="W8511"/>
      <c r="X8511"/>
    </row>
    <row r="8512" spans="21:24" ht="18" x14ac:dyDescent="0.6">
      <c r="U8512"/>
      <c r="V8512"/>
      <c r="W8512"/>
      <c r="X8512"/>
    </row>
    <row r="8513" spans="21:24" ht="18" x14ac:dyDescent="0.6">
      <c r="U8513"/>
      <c r="V8513"/>
      <c r="W8513"/>
      <c r="X8513"/>
    </row>
    <row r="8514" spans="21:24" ht="18" x14ac:dyDescent="0.6">
      <c r="U8514"/>
      <c r="V8514"/>
      <c r="W8514"/>
      <c r="X8514"/>
    </row>
    <row r="8515" spans="21:24" ht="18" x14ac:dyDescent="0.6">
      <c r="U8515"/>
      <c r="V8515"/>
      <c r="W8515"/>
      <c r="X8515"/>
    </row>
    <row r="8516" spans="21:24" ht="18" x14ac:dyDescent="0.6">
      <c r="U8516"/>
      <c r="V8516"/>
      <c r="W8516"/>
      <c r="X8516"/>
    </row>
    <row r="8517" spans="21:24" ht="18" x14ac:dyDescent="0.6">
      <c r="U8517"/>
      <c r="V8517"/>
      <c r="W8517"/>
      <c r="X8517"/>
    </row>
    <row r="8518" spans="21:24" ht="18" x14ac:dyDescent="0.6">
      <c r="U8518"/>
      <c r="V8518"/>
      <c r="W8518"/>
      <c r="X8518"/>
    </row>
    <row r="8519" spans="21:24" ht="18" x14ac:dyDescent="0.6">
      <c r="U8519"/>
      <c r="V8519"/>
      <c r="W8519"/>
      <c r="X8519"/>
    </row>
    <row r="8520" spans="21:24" ht="18" x14ac:dyDescent="0.6">
      <c r="U8520"/>
      <c r="V8520"/>
      <c r="W8520"/>
      <c r="X8520"/>
    </row>
    <row r="8521" spans="21:24" ht="18" x14ac:dyDescent="0.6">
      <c r="U8521"/>
      <c r="V8521"/>
      <c r="W8521"/>
      <c r="X8521"/>
    </row>
    <row r="8522" spans="21:24" ht="18" x14ac:dyDescent="0.6">
      <c r="U8522"/>
      <c r="V8522"/>
      <c r="W8522"/>
      <c r="X8522"/>
    </row>
    <row r="8523" spans="21:24" ht="18" x14ac:dyDescent="0.6">
      <c r="U8523"/>
      <c r="V8523"/>
      <c r="W8523"/>
      <c r="X8523"/>
    </row>
    <row r="8524" spans="21:24" ht="18" x14ac:dyDescent="0.6">
      <c r="U8524"/>
      <c r="V8524"/>
      <c r="W8524"/>
      <c r="X8524"/>
    </row>
    <row r="8525" spans="21:24" ht="18" x14ac:dyDescent="0.6">
      <c r="U8525"/>
      <c r="V8525"/>
      <c r="W8525"/>
      <c r="X8525"/>
    </row>
    <row r="8526" spans="21:24" ht="18" x14ac:dyDescent="0.6">
      <c r="U8526"/>
      <c r="V8526"/>
      <c r="W8526"/>
      <c r="X8526"/>
    </row>
    <row r="8527" spans="21:24" ht="18" x14ac:dyDescent="0.6">
      <c r="U8527"/>
      <c r="V8527"/>
      <c r="W8527"/>
      <c r="X8527"/>
    </row>
    <row r="8528" spans="21:24" ht="18" x14ac:dyDescent="0.6">
      <c r="U8528"/>
      <c r="V8528"/>
      <c r="W8528"/>
      <c r="X8528"/>
    </row>
    <row r="8529" spans="21:24" ht="18" x14ac:dyDescent="0.6">
      <c r="U8529"/>
      <c r="V8529"/>
      <c r="W8529"/>
      <c r="X8529"/>
    </row>
    <row r="8530" spans="21:24" ht="18" x14ac:dyDescent="0.6">
      <c r="U8530"/>
      <c r="V8530"/>
      <c r="W8530"/>
      <c r="X8530"/>
    </row>
    <row r="8531" spans="21:24" ht="18" x14ac:dyDescent="0.6">
      <c r="U8531"/>
      <c r="V8531"/>
      <c r="W8531"/>
      <c r="X8531"/>
    </row>
    <row r="8532" spans="21:24" ht="18" x14ac:dyDescent="0.6">
      <c r="U8532"/>
      <c r="V8532"/>
      <c r="W8532"/>
      <c r="X8532"/>
    </row>
    <row r="8533" spans="21:24" ht="18" x14ac:dyDescent="0.6">
      <c r="U8533"/>
      <c r="V8533"/>
      <c r="W8533"/>
      <c r="X8533"/>
    </row>
    <row r="8534" spans="21:24" ht="18" x14ac:dyDescent="0.6">
      <c r="U8534"/>
      <c r="V8534"/>
      <c r="W8534"/>
      <c r="X8534"/>
    </row>
    <row r="8535" spans="21:24" ht="18" x14ac:dyDescent="0.6">
      <c r="U8535"/>
      <c r="V8535"/>
      <c r="W8535"/>
      <c r="X8535"/>
    </row>
    <row r="8536" spans="21:24" ht="18" x14ac:dyDescent="0.6">
      <c r="U8536"/>
      <c r="V8536"/>
      <c r="W8536"/>
      <c r="X8536"/>
    </row>
    <row r="8537" spans="21:24" ht="18" x14ac:dyDescent="0.6">
      <c r="U8537"/>
      <c r="V8537"/>
      <c r="W8537"/>
      <c r="X8537"/>
    </row>
    <row r="8538" spans="21:24" ht="18" x14ac:dyDescent="0.6">
      <c r="U8538"/>
      <c r="V8538"/>
      <c r="W8538"/>
      <c r="X8538"/>
    </row>
    <row r="8539" spans="21:24" ht="18" x14ac:dyDescent="0.6">
      <c r="U8539"/>
      <c r="V8539"/>
      <c r="W8539"/>
      <c r="X8539"/>
    </row>
    <row r="8540" spans="21:24" ht="18" x14ac:dyDescent="0.6">
      <c r="U8540"/>
      <c r="V8540"/>
      <c r="W8540"/>
      <c r="X8540"/>
    </row>
    <row r="8541" spans="21:24" ht="18" x14ac:dyDescent="0.6">
      <c r="U8541"/>
      <c r="V8541"/>
      <c r="W8541"/>
      <c r="X8541"/>
    </row>
    <row r="8542" spans="21:24" ht="18" x14ac:dyDescent="0.6">
      <c r="U8542"/>
      <c r="V8542"/>
      <c r="W8542"/>
      <c r="X8542"/>
    </row>
    <row r="8543" spans="21:24" ht="18" x14ac:dyDescent="0.6">
      <c r="U8543"/>
      <c r="V8543"/>
      <c r="W8543"/>
      <c r="X8543"/>
    </row>
    <row r="8544" spans="21:24" ht="18" x14ac:dyDescent="0.6">
      <c r="U8544"/>
      <c r="V8544"/>
      <c r="W8544"/>
      <c r="X8544"/>
    </row>
    <row r="8545" spans="21:24" ht="18" x14ac:dyDescent="0.6">
      <c r="U8545"/>
      <c r="V8545"/>
      <c r="W8545"/>
      <c r="X8545"/>
    </row>
    <row r="8546" spans="21:24" ht="18" x14ac:dyDescent="0.6">
      <c r="U8546"/>
      <c r="V8546"/>
      <c r="W8546"/>
      <c r="X8546"/>
    </row>
    <row r="8547" spans="21:24" ht="18" x14ac:dyDescent="0.6">
      <c r="U8547"/>
      <c r="V8547"/>
      <c r="W8547"/>
      <c r="X8547"/>
    </row>
    <row r="8548" spans="21:24" ht="18" x14ac:dyDescent="0.6">
      <c r="U8548"/>
      <c r="V8548"/>
      <c r="W8548"/>
      <c r="X8548"/>
    </row>
    <row r="8549" spans="21:24" ht="18" x14ac:dyDescent="0.6">
      <c r="U8549"/>
      <c r="V8549"/>
      <c r="W8549"/>
      <c r="X8549"/>
    </row>
    <row r="8550" spans="21:24" ht="18" x14ac:dyDescent="0.6">
      <c r="U8550"/>
      <c r="V8550"/>
      <c r="W8550"/>
      <c r="X8550"/>
    </row>
    <row r="8551" spans="21:24" ht="18" x14ac:dyDescent="0.6">
      <c r="U8551"/>
      <c r="V8551"/>
      <c r="W8551"/>
      <c r="X8551"/>
    </row>
    <row r="8552" spans="21:24" ht="18" x14ac:dyDescent="0.6">
      <c r="U8552"/>
      <c r="V8552"/>
      <c r="W8552"/>
      <c r="X8552"/>
    </row>
    <row r="8553" spans="21:24" ht="18" x14ac:dyDescent="0.6">
      <c r="U8553"/>
      <c r="V8553"/>
      <c r="W8553"/>
      <c r="X8553"/>
    </row>
    <row r="8554" spans="21:24" ht="18" x14ac:dyDescent="0.6">
      <c r="U8554"/>
      <c r="V8554"/>
      <c r="W8554"/>
      <c r="X8554"/>
    </row>
    <row r="8555" spans="21:24" ht="18" x14ac:dyDescent="0.6">
      <c r="U8555"/>
      <c r="V8555"/>
      <c r="W8555"/>
      <c r="X8555"/>
    </row>
    <row r="8556" spans="21:24" ht="18" x14ac:dyDescent="0.6">
      <c r="U8556"/>
      <c r="V8556"/>
      <c r="W8556"/>
      <c r="X8556"/>
    </row>
    <row r="8557" spans="21:24" ht="18" x14ac:dyDescent="0.6">
      <c r="U8557"/>
      <c r="V8557"/>
      <c r="W8557"/>
      <c r="X8557"/>
    </row>
    <row r="8558" spans="21:24" ht="18" x14ac:dyDescent="0.6">
      <c r="U8558"/>
      <c r="V8558"/>
      <c r="W8558"/>
      <c r="X8558"/>
    </row>
    <row r="8559" spans="21:24" ht="18" x14ac:dyDescent="0.6">
      <c r="U8559"/>
      <c r="V8559"/>
      <c r="W8559"/>
      <c r="X8559"/>
    </row>
    <row r="8560" spans="21:24" ht="18" x14ac:dyDescent="0.6">
      <c r="U8560"/>
      <c r="V8560"/>
      <c r="W8560"/>
      <c r="X8560"/>
    </row>
    <row r="8561" spans="21:24" ht="18" x14ac:dyDescent="0.6">
      <c r="U8561"/>
      <c r="V8561"/>
      <c r="W8561"/>
      <c r="X8561"/>
    </row>
    <row r="8562" spans="21:24" ht="18" x14ac:dyDescent="0.6">
      <c r="U8562"/>
      <c r="V8562"/>
      <c r="W8562"/>
      <c r="X8562"/>
    </row>
    <row r="8563" spans="21:24" ht="18" x14ac:dyDescent="0.6">
      <c r="U8563"/>
      <c r="V8563"/>
      <c r="W8563"/>
      <c r="X8563"/>
    </row>
    <row r="8564" spans="21:24" ht="18" x14ac:dyDescent="0.6">
      <c r="U8564"/>
      <c r="V8564"/>
      <c r="W8564"/>
      <c r="X8564"/>
    </row>
    <row r="8565" spans="21:24" ht="18" x14ac:dyDescent="0.6">
      <c r="U8565"/>
      <c r="V8565"/>
      <c r="W8565"/>
      <c r="X8565"/>
    </row>
    <row r="8566" spans="21:24" ht="18" x14ac:dyDescent="0.6">
      <c r="U8566"/>
      <c r="V8566"/>
      <c r="W8566"/>
      <c r="X8566"/>
    </row>
    <row r="8567" spans="21:24" ht="18" x14ac:dyDescent="0.6">
      <c r="U8567"/>
      <c r="V8567"/>
      <c r="W8567"/>
      <c r="X8567"/>
    </row>
    <row r="8568" spans="21:24" ht="18" x14ac:dyDescent="0.6">
      <c r="U8568"/>
      <c r="V8568"/>
      <c r="W8568"/>
      <c r="X8568"/>
    </row>
    <row r="8569" spans="21:24" ht="18" x14ac:dyDescent="0.6">
      <c r="U8569"/>
      <c r="V8569"/>
      <c r="W8569"/>
      <c r="X8569"/>
    </row>
    <row r="8570" spans="21:24" ht="18" x14ac:dyDescent="0.6">
      <c r="U8570"/>
      <c r="V8570"/>
      <c r="W8570"/>
      <c r="X8570"/>
    </row>
    <row r="8571" spans="21:24" ht="18" x14ac:dyDescent="0.6">
      <c r="U8571"/>
      <c r="V8571"/>
      <c r="W8571"/>
      <c r="X8571"/>
    </row>
    <row r="8572" spans="21:24" ht="18" x14ac:dyDescent="0.6">
      <c r="U8572"/>
      <c r="V8572"/>
      <c r="W8572"/>
      <c r="X8572"/>
    </row>
    <row r="8573" spans="21:24" ht="18" x14ac:dyDescent="0.6">
      <c r="U8573"/>
      <c r="V8573"/>
      <c r="W8573"/>
      <c r="X8573"/>
    </row>
    <row r="8574" spans="21:24" ht="18" x14ac:dyDescent="0.6">
      <c r="U8574"/>
      <c r="V8574"/>
      <c r="W8574"/>
      <c r="X8574"/>
    </row>
    <row r="8575" spans="21:24" ht="18" x14ac:dyDescent="0.6">
      <c r="U8575"/>
      <c r="V8575"/>
      <c r="W8575"/>
      <c r="X8575"/>
    </row>
    <row r="8576" spans="21:24" ht="18" x14ac:dyDescent="0.6">
      <c r="U8576"/>
      <c r="V8576"/>
      <c r="W8576"/>
      <c r="X8576"/>
    </row>
    <row r="8577" spans="21:24" ht="18" x14ac:dyDescent="0.6">
      <c r="U8577"/>
      <c r="V8577"/>
      <c r="W8577"/>
      <c r="X8577"/>
    </row>
    <row r="8578" spans="21:24" ht="18" x14ac:dyDescent="0.6">
      <c r="U8578"/>
      <c r="V8578"/>
      <c r="W8578"/>
      <c r="X8578"/>
    </row>
    <row r="8579" spans="21:24" ht="18" x14ac:dyDescent="0.6">
      <c r="U8579"/>
      <c r="V8579"/>
      <c r="W8579"/>
      <c r="X8579"/>
    </row>
    <row r="8580" spans="21:24" ht="18" x14ac:dyDescent="0.6">
      <c r="U8580"/>
      <c r="V8580"/>
      <c r="W8580"/>
      <c r="X8580"/>
    </row>
    <row r="8581" spans="21:24" ht="18" x14ac:dyDescent="0.6">
      <c r="U8581"/>
      <c r="V8581"/>
      <c r="W8581"/>
      <c r="X8581"/>
    </row>
    <row r="8582" spans="21:24" ht="18" x14ac:dyDescent="0.6">
      <c r="U8582"/>
      <c r="V8582"/>
      <c r="W8582"/>
      <c r="X8582"/>
    </row>
    <row r="8583" spans="21:24" ht="18" x14ac:dyDescent="0.6">
      <c r="U8583"/>
      <c r="V8583"/>
      <c r="W8583"/>
      <c r="X8583"/>
    </row>
    <row r="8584" spans="21:24" ht="18" x14ac:dyDescent="0.6">
      <c r="U8584"/>
      <c r="V8584"/>
      <c r="W8584"/>
      <c r="X8584"/>
    </row>
    <row r="8585" spans="21:24" ht="18" x14ac:dyDescent="0.6">
      <c r="U8585"/>
      <c r="V8585"/>
      <c r="W8585"/>
      <c r="X8585"/>
    </row>
    <row r="8586" spans="21:24" ht="18" x14ac:dyDescent="0.6">
      <c r="U8586"/>
      <c r="V8586"/>
      <c r="W8586"/>
      <c r="X8586"/>
    </row>
    <row r="8587" spans="21:24" ht="18" x14ac:dyDescent="0.6">
      <c r="U8587"/>
      <c r="V8587"/>
      <c r="W8587"/>
      <c r="X8587"/>
    </row>
    <row r="8588" spans="21:24" ht="18" x14ac:dyDescent="0.6">
      <c r="U8588"/>
      <c r="V8588"/>
      <c r="W8588"/>
      <c r="X8588"/>
    </row>
    <row r="8589" spans="21:24" ht="18" x14ac:dyDescent="0.6">
      <c r="U8589"/>
      <c r="V8589"/>
      <c r="W8589"/>
      <c r="X8589"/>
    </row>
    <row r="8590" spans="21:24" ht="18" x14ac:dyDescent="0.6">
      <c r="U8590"/>
      <c r="V8590"/>
      <c r="W8590"/>
      <c r="X8590"/>
    </row>
    <row r="8591" spans="21:24" ht="18" x14ac:dyDescent="0.6">
      <c r="U8591"/>
      <c r="V8591"/>
      <c r="W8591"/>
      <c r="X8591"/>
    </row>
    <row r="8592" spans="21:24" ht="18" x14ac:dyDescent="0.6">
      <c r="U8592"/>
      <c r="V8592"/>
      <c r="W8592"/>
      <c r="X8592"/>
    </row>
    <row r="8593" spans="21:24" ht="18" x14ac:dyDescent="0.6">
      <c r="U8593"/>
      <c r="V8593"/>
      <c r="W8593"/>
      <c r="X8593"/>
    </row>
    <row r="8594" spans="21:24" ht="18" x14ac:dyDescent="0.6">
      <c r="U8594"/>
      <c r="V8594"/>
      <c r="W8594"/>
      <c r="X8594"/>
    </row>
    <row r="8595" spans="21:24" ht="18" x14ac:dyDescent="0.6">
      <c r="U8595"/>
      <c r="V8595"/>
      <c r="W8595"/>
      <c r="X8595"/>
    </row>
    <row r="8596" spans="21:24" ht="18" x14ac:dyDescent="0.6">
      <c r="U8596"/>
      <c r="V8596"/>
      <c r="W8596"/>
      <c r="X8596"/>
    </row>
    <row r="8597" spans="21:24" ht="18" x14ac:dyDescent="0.6">
      <c r="U8597"/>
      <c r="V8597"/>
      <c r="W8597"/>
      <c r="X8597"/>
    </row>
    <row r="8598" spans="21:24" ht="18" x14ac:dyDescent="0.6">
      <c r="U8598"/>
      <c r="V8598"/>
      <c r="W8598"/>
      <c r="X8598"/>
    </row>
    <row r="8599" spans="21:24" ht="18" x14ac:dyDescent="0.6">
      <c r="U8599"/>
      <c r="V8599"/>
      <c r="W8599"/>
      <c r="X8599"/>
    </row>
    <row r="8600" spans="21:24" ht="18" x14ac:dyDescent="0.6">
      <c r="U8600"/>
      <c r="V8600"/>
      <c r="W8600"/>
      <c r="X8600"/>
    </row>
    <row r="8601" spans="21:24" ht="18" x14ac:dyDescent="0.6">
      <c r="U8601"/>
      <c r="V8601"/>
      <c r="W8601"/>
      <c r="X8601"/>
    </row>
    <row r="8602" spans="21:24" ht="18" x14ac:dyDescent="0.6">
      <c r="U8602"/>
      <c r="V8602"/>
      <c r="W8602"/>
      <c r="X8602"/>
    </row>
    <row r="8603" spans="21:24" ht="18" x14ac:dyDescent="0.6">
      <c r="U8603"/>
      <c r="V8603"/>
      <c r="W8603"/>
      <c r="X8603"/>
    </row>
    <row r="8604" spans="21:24" ht="18" x14ac:dyDescent="0.6">
      <c r="U8604"/>
      <c r="V8604"/>
      <c r="W8604"/>
      <c r="X8604"/>
    </row>
    <row r="8605" spans="21:24" ht="18" x14ac:dyDescent="0.6">
      <c r="U8605"/>
      <c r="V8605"/>
      <c r="W8605"/>
      <c r="X8605"/>
    </row>
    <row r="8606" spans="21:24" ht="18" x14ac:dyDescent="0.6">
      <c r="U8606"/>
      <c r="V8606"/>
      <c r="W8606"/>
      <c r="X8606"/>
    </row>
    <row r="8607" spans="21:24" ht="18" x14ac:dyDescent="0.6">
      <c r="U8607"/>
      <c r="V8607"/>
      <c r="W8607"/>
      <c r="X8607"/>
    </row>
    <row r="8608" spans="21:24" ht="18" x14ac:dyDescent="0.6">
      <c r="U8608"/>
      <c r="V8608"/>
      <c r="W8608"/>
      <c r="X8608"/>
    </row>
    <row r="8609" spans="21:24" ht="18" x14ac:dyDescent="0.6">
      <c r="U8609"/>
      <c r="V8609"/>
      <c r="W8609"/>
      <c r="X8609"/>
    </row>
    <row r="8610" spans="21:24" ht="18" x14ac:dyDescent="0.6">
      <c r="U8610"/>
      <c r="V8610"/>
      <c r="W8610"/>
      <c r="X8610"/>
    </row>
    <row r="8611" spans="21:24" ht="18" x14ac:dyDescent="0.6">
      <c r="U8611"/>
      <c r="V8611"/>
      <c r="W8611"/>
      <c r="X8611"/>
    </row>
    <row r="8612" spans="21:24" ht="18" x14ac:dyDescent="0.6">
      <c r="U8612"/>
      <c r="V8612"/>
      <c r="W8612"/>
      <c r="X8612"/>
    </row>
    <row r="8613" spans="21:24" ht="18" x14ac:dyDescent="0.6">
      <c r="U8613"/>
      <c r="V8613"/>
      <c r="W8613"/>
      <c r="X8613"/>
    </row>
    <row r="8614" spans="21:24" ht="18" x14ac:dyDescent="0.6">
      <c r="U8614"/>
      <c r="V8614"/>
      <c r="W8614"/>
      <c r="X8614"/>
    </row>
    <row r="8615" spans="21:24" ht="18" x14ac:dyDescent="0.6">
      <c r="U8615"/>
      <c r="V8615"/>
      <c r="W8615"/>
      <c r="X8615"/>
    </row>
    <row r="8616" spans="21:24" ht="18" x14ac:dyDescent="0.6">
      <c r="U8616"/>
      <c r="V8616"/>
      <c r="W8616"/>
      <c r="X8616"/>
    </row>
    <row r="8617" spans="21:24" ht="18" x14ac:dyDescent="0.6">
      <c r="U8617"/>
      <c r="V8617"/>
      <c r="W8617"/>
      <c r="X8617"/>
    </row>
    <row r="8618" spans="21:24" ht="18" x14ac:dyDescent="0.6">
      <c r="U8618"/>
      <c r="V8618"/>
      <c r="W8618"/>
      <c r="X8618"/>
    </row>
    <row r="8619" spans="21:24" ht="18" x14ac:dyDescent="0.6">
      <c r="U8619"/>
      <c r="V8619"/>
      <c r="W8619"/>
      <c r="X8619"/>
    </row>
    <row r="8620" spans="21:24" ht="18" x14ac:dyDescent="0.6">
      <c r="U8620"/>
      <c r="V8620"/>
      <c r="W8620"/>
      <c r="X8620"/>
    </row>
    <row r="8621" spans="21:24" ht="18" x14ac:dyDescent="0.6">
      <c r="U8621"/>
      <c r="V8621"/>
      <c r="W8621"/>
      <c r="X8621"/>
    </row>
    <row r="8622" spans="21:24" ht="18" x14ac:dyDescent="0.6">
      <c r="U8622"/>
      <c r="V8622"/>
      <c r="W8622"/>
      <c r="X8622"/>
    </row>
    <row r="8623" spans="21:24" ht="18" x14ac:dyDescent="0.6">
      <c r="U8623"/>
      <c r="V8623"/>
      <c r="W8623"/>
      <c r="X8623"/>
    </row>
    <row r="8624" spans="21:24" ht="18" x14ac:dyDescent="0.6">
      <c r="U8624"/>
      <c r="V8624"/>
      <c r="W8624"/>
      <c r="X8624"/>
    </row>
    <row r="8625" spans="21:24" ht="18" x14ac:dyDescent="0.6">
      <c r="U8625"/>
      <c r="V8625"/>
      <c r="W8625"/>
      <c r="X8625"/>
    </row>
    <row r="8626" spans="21:24" ht="18" x14ac:dyDescent="0.6">
      <c r="U8626"/>
      <c r="V8626"/>
      <c r="W8626"/>
      <c r="X8626"/>
    </row>
    <row r="8627" spans="21:24" ht="18" x14ac:dyDescent="0.6">
      <c r="U8627"/>
      <c r="V8627"/>
      <c r="W8627"/>
      <c r="X8627"/>
    </row>
    <row r="8628" spans="21:24" ht="18" x14ac:dyDescent="0.6">
      <c r="U8628"/>
      <c r="V8628"/>
      <c r="W8628"/>
      <c r="X8628"/>
    </row>
    <row r="8629" spans="21:24" ht="18" x14ac:dyDescent="0.6">
      <c r="U8629"/>
      <c r="V8629"/>
      <c r="W8629"/>
      <c r="X8629"/>
    </row>
    <row r="8630" spans="21:24" ht="18" x14ac:dyDescent="0.6">
      <c r="U8630"/>
      <c r="V8630"/>
      <c r="W8630"/>
      <c r="X8630"/>
    </row>
    <row r="8631" spans="21:24" ht="18" x14ac:dyDescent="0.6">
      <c r="U8631"/>
      <c r="V8631"/>
      <c r="W8631"/>
      <c r="X8631"/>
    </row>
    <row r="8632" spans="21:24" ht="18" x14ac:dyDescent="0.6">
      <c r="U8632"/>
      <c r="V8632"/>
      <c r="W8632"/>
      <c r="X8632"/>
    </row>
    <row r="8633" spans="21:24" ht="18" x14ac:dyDescent="0.6">
      <c r="U8633"/>
      <c r="V8633"/>
      <c r="W8633"/>
      <c r="X8633"/>
    </row>
    <row r="8634" spans="21:24" ht="18" x14ac:dyDescent="0.6">
      <c r="U8634"/>
      <c r="V8634"/>
      <c r="W8634"/>
      <c r="X8634"/>
    </row>
    <row r="8635" spans="21:24" ht="18" x14ac:dyDescent="0.6">
      <c r="U8635"/>
      <c r="V8635"/>
      <c r="W8635"/>
      <c r="X8635"/>
    </row>
    <row r="8636" spans="21:24" ht="18" x14ac:dyDescent="0.6">
      <c r="U8636"/>
      <c r="V8636"/>
      <c r="W8636"/>
      <c r="X8636"/>
    </row>
    <row r="8637" spans="21:24" ht="18" x14ac:dyDescent="0.6">
      <c r="U8637"/>
      <c r="V8637"/>
      <c r="W8637"/>
      <c r="X8637"/>
    </row>
    <row r="8638" spans="21:24" ht="18" x14ac:dyDescent="0.6">
      <c r="U8638"/>
      <c r="V8638"/>
      <c r="W8638"/>
      <c r="X8638"/>
    </row>
    <row r="8639" spans="21:24" ht="18" x14ac:dyDescent="0.6">
      <c r="U8639"/>
      <c r="V8639"/>
      <c r="W8639"/>
      <c r="X8639"/>
    </row>
    <row r="8640" spans="21:24" ht="18" x14ac:dyDescent="0.6">
      <c r="U8640"/>
      <c r="V8640"/>
      <c r="W8640"/>
      <c r="X8640"/>
    </row>
    <row r="8641" spans="21:24" ht="18" x14ac:dyDescent="0.6">
      <c r="U8641"/>
      <c r="V8641"/>
      <c r="W8641"/>
      <c r="X8641"/>
    </row>
    <row r="8642" spans="21:24" ht="18" x14ac:dyDescent="0.6">
      <c r="U8642"/>
      <c r="V8642"/>
      <c r="W8642"/>
      <c r="X8642"/>
    </row>
    <row r="8643" spans="21:24" ht="18" x14ac:dyDescent="0.6">
      <c r="U8643"/>
      <c r="V8643"/>
      <c r="W8643"/>
      <c r="X8643"/>
    </row>
    <row r="8644" spans="21:24" ht="18" x14ac:dyDescent="0.6">
      <c r="U8644"/>
      <c r="V8644"/>
      <c r="W8644"/>
      <c r="X8644"/>
    </row>
    <row r="8645" spans="21:24" ht="18" x14ac:dyDescent="0.6">
      <c r="U8645"/>
      <c r="V8645"/>
      <c r="W8645"/>
      <c r="X8645"/>
    </row>
    <row r="8646" spans="21:24" ht="18" x14ac:dyDescent="0.6">
      <c r="U8646"/>
      <c r="V8646"/>
      <c r="W8646"/>
      <c r="X8646"/>
    </row>
    <row r="8647" spans="21:24" ht="18" x14ac:dyDescent="0.6">
      <c r="U8647"/>
      <c r="V8647"/>
      <c r="W8647"/>
      <c r="X8647"/>
    </row>
    <row r="8648" spans="21:24" ht="18" x14ac:dyDescent="0.6">
      <c r="U8648"/>
      <c r="V8648"/>
      <c r="W8648"/>
      <c r="X8648"/>
    </row>
    <row r="8649" spans="21:24" ht="18" x14ac:dyDescent="0.6">
      <c r="U8649"/>
      <c r="V8649"/>
      <c r="W8649"/>
      <c r="X8649"/>
    </row>
    <row r="8650" spans="21:24" ht="18" x14ac:dyDescent="0.6">
      <c r="U8650"/>
      <c r="V8650"/>
      <c r="W8650"/>
      <c r="X8650"/>
    </row>
    <row r="8651" spans="21:24" ht="18" x14ac:dyDescent="0.6">
      <c r="U8651"/>
      <c r="V8651"/>
      <c r="W8651"/>
      <c r="X8651"/>
    </row>
    <row r="8652" spans="21:24" ht="18" x14ac:dyDescent="0.6">
      <c r="U8652"/>
      <c r="V8652"/>
      <c r="W8652"/>
      <c r="X8652"/>
    </row>
    <row r="8653" spans="21:24" ht="18" x14ac:dyDescent="0.6">
      <c r="U8653"/>
      <c r="V8653"/>
      <c r="W8653"/>
      <c r="X8653"/>
    </row>
    <row r="8654" spans="21:24" ht="18" x14ac:dyDescent="0.6">
      <c r="U8654"/>
      <c r="V8654"/>
      <c r="W8654"/>
      <c r="X8654"/>
    </row>
    <row r="8655" spans="21:24" ht="18" x14ac:dyDescent="0.6">
      <c r="U8655"/>
      <c r="V8655"/>
      <c r="W8655"/>
      <c r="X8655"/>
    </row>
    <row r="8656" spans="21:24" ht="18" x14ac:dyDescent="0.6">
      <c r="U8656"/>
      <c r="V8656"/>
      <c r="W8656"/>
      <c r="X8656"/>
    </row>
    <row r="8657" spans="21:24" ht="18" x14ac:dyDescent="0.6">
      <c r="U8657"/>
      <c r="V8657"/>
      <c r="W8657"/>
      <c r="X8657"/>
    </row>
    <row r="8658" spans="21:24" ht="18" x14ac:dyDescent="0.6">
      <c r="U8658"/>
      <c r="V8658"/>
      <c r="W8658"/>
      <c r="X8658"/>
    </row>
    <row r="8659" spans="21:24" ht="18" x14ac:dyDescent="0.6">
      <c r="U8659"/>
      <c r="V8659"/>
      <c r="W8659"/>
      <c r="X8659"/>
    </row>
    <row r="8660" spans="21:24" ht="18" x14ac:dyDescent="0.6">
      <c r="U8660"/>
      <c r="V8660"/>
      <c r="W8660"/>
      <c r="X8660"/>
    </row>
    <row r="8661" spans="21:24" ht="18" x14ac:dyDescent="0.6">
      <c r="U8661"/>
      <c r="V8661"/>
      <c r="W8661"/>
      <c r="X8661"/>
    </row>
    <row r="8662" spans="21:24" ht="18" x14ac:dyDescent="0.6">
      <c r="U8662"/>
      <c r="V8662"/>
      <c r="W8662"/>
      <c r="X8662"/>
    </row>
    <row r="8663" spans="21:24" ht="18" x14ac:dyDescent="0.6">
      <c r="U8663"/>
      <c r="V8663"/>
      <c r="W8663"/>
      <c r="X8663"/>
    </row>
    <row r="8664" spans="21:24" ht="18" x14ac:dyDescent="0.6">
      <c r="U8664"/>
      <c r="V8664"/>
      <c r="W8664"/>
      <c r="X8664"/>
    </row>
    <row r="8665" spans="21:24" ht="18" x14ac:dyDescent="0.6">
      <c r="U8665"/>
      <c r="V8665"/>
      <c r="W8665"/>
      <c r="X8665"/>
    </row>
    <row r="8666" spans="21:24" ht="18" x14ac:dyDescent="0.6">
      <c r="U8666"/>
      <c r="V8666"/>
      <c r="W8666"/>
      <c r="X8666"/>
    </row>
    <row r="8667" spans="21:24" ht="18" x14ac:dyDescent="0.6">
      <c r="U8667"/>
      <c r="V8667"/>
      <c r="W8667"/>
      <c r="X8667"/>
    </row>
    <row r="8668" spans="21:24" ht="18" x14ac:dyDescent="0.6">
      <c r="U8668"/>
      <c r="V8668"/>
      <c r="W8668"/>
      <c r="X8668"/>
    </row>
    <row r="8669" spans="21:24" ht="18" x14ac:dyDescent="0.6">
      <c r="U8669"/>
      <c r="V8669"/>
      <c r="W8669"/>
      <c r="X8669"/>
    </row>
    <row r="8670" spans="21:24" ht="18" x14ac:dyDescent="0.6">
      <c r="U8670"/>
      <c r="V8670"/>
      <c r="W8670"/>
      <c r="X8670"/>
    </row>
    <row r="8671" spans="21:24" ht="18" x14ac:dyDescent="0.6">
      <c r="U8671"/>
      <c r="V8671"/>
      <c r="W8671"/>
      <c r="X8671"/>
    </row>
    <row r="8672" spans="21:24" ht="18" x14ac:dyDescent="0.6">
      <c r="U8672"/>
      <c r="V8672"/>
      <c r="W8672"/>
      <c r="X8672"/>
    </row>
    <row r="8673" spans="21:24" ht="18" x14ac:dyDescent="0.6">
      <c r="U8673"/>
      <c r="V8673"/>
      <c r="W8673"/>
      <c r="X8673"/>
    </row>
    <row r="8674" spans="21:24" ht="18" x14ac:dyDescent="0.6">
      <c r="U8674"/>
      <c r="V8674"/>
      <c r="W8674"/>
      <c r="X8674"/>
    </row>
    <row r="8675" spans="21:24" ht="18" x14ac:dyDescent="0.6">
      <c r="U8675"/>
      <c r="V8675"/>
      <c r="W8675"/>
      <c r="X8675"/>
    </row>
    <row r="8676" spans="21:24" ht="18" x14ac:dyDescent="0.6">
      <c r="U8676"/>
      <c r="V8676"/>
      <c r="W8676"/>
      <c r="X8676"/>
    </row>
    <row r="8677" spans="21:24" ht="18" x14ac:dyDescent="0.6">
      <c r="U8677"/>
      <c r="V8677"/>
      <c r="W8677"/>
      <c r="X8677"/>
    </row>
    <row r="8678" spans="21:24" ht="18" x14ac:dyDescent="0.6">
      <c r="U8678"/>
      <c r="V8678"/>
      <c r="W8678"/>
      <c r="X8678"/>
    </row>
    <row r="8679" spans="21:24" ht="18" x14ac:dyDescent="0.6">
      <c r="U8679"/>
      <c r="V8679"/>
      <c r="W8679"/>
      <c r="X8679"/>
    </row>
    <row r="8680" spans="21:24" ht="18" x14ac:dyDescent="0.6">
      <c r="U8680"/>
      <c r="V8680"/>
      <c r="W8680"/>
      <c r="X8680"/>
    </row>
    <row r="8681" spans="21:24" ht="18" x14ac:dyDescent="0.6">
      <c r="U8681"/>
      <c r="V8681"/>
      <c r="W8681"/>
      <c r="X8681"/>
    </row>
    <row r="8682" spans="21:24" ht="18" x14ac:dyDescent="0.6">
      <c r="U8682"/>
      <c r="V8682"/>
      <c r="W8682"/>
      <c r="X8682"/>
    </row>
    <row r="8683" spans="21:24" ht="18" x14ac:dyDescent="0.6">
      <c r="U8683"/>
      <c r="V8683"/>
      <c r="W8683"/>
      <c r="X8683"/>
    </row>
    <row r="8684" spans="21:24" ht="18" x14ac:dyDescent="0.6">
      <c r="U8684"/>
      <c r="V8684"/>
      <c r="W8684"/>
      <c r="X8684"/>
    </row>
    <row r="8685" spans="21:24" ht="18" x14ac:dyDescent="0.6">
      <c r="U8685"/>
      <c r="V8685"/>
      <c r="W8685"/>
      <c r="X8685"/>
    </row>
    <row r="8686" spans="21:24" ht="18" x14ac:dyDescent="0.6">
      <c r="U8686"/>
      <c r="V8686"/>
      <c r="W8686"/>
      <c r="X8686"/>
    </row>
    <row r="8687" spans="21:24" ht="18" x14ac:dyDescent="0.6">
      <c r="U8687"/>
      <c r="V8687"/>
      <c r="W8687"/>
      <c r="X8687"/>
    </row>
    <row r="8688" spans="21:24" ht="18" x14ac:dyDescent="0.6">
      <c r="U8688"/>
      <c r="V8688"/>
      <c r="W8688"/>
      <c r="X8688"/>
    </row>
    <row r="8689" spans="21:24" ht="18" x14ac:dyDescent="0.6">
      <c r="U8689"/>
      <c r="V8689"/>
      <c r="W8689"/>
      <c r="X8689"/>
    </row>
    <row r="8690" spans="21:24" ht="18" x14ac:dyDescent="0.6">
      <c r="U8690"/>
      <c r="V8690"/>
      <c r="W8690"/>
      <c r="X8690"/>
    </row>
    <row r="8691" spans="21:24" ht="18" x14ac:dyDescent="0.6">
      <c r="U8691"/>
      <c r="V8691"/>
      <c r="W8691"/>
      <c r="X8691"/>
    </row>
    <row r="8692" spans="21:24" ht="18" x14ac:dyDescent="0.6">
      <c r="U8692"/>
      <c r="V8692"/>
      <c r="W8692"/>
      <c r="X8692"/>
    </row>
    <row r="8693" spans="21:24" ht="18" x14ac:dyDescent="0.6">
      <c r="U8693"/>
      <c r="V8693"/>
      <c r="W8693"/>
      <c r="X8693"/>
    </row>
    <row r="8694" spans="21:24" ht="18" x14ac:dyDescent="0.6">
      <c r="U8694"/>
      <c r="V8694"/>
      <c r="W8694"/>
      <c r="X8694"/>
    </row>
    <row r="8695" spans="21:24" ht="18" x14ac:dyDescent="0.6">
      <c r="U8695"/>
      <c r="V8695"/>
      <c r="W8695"/>
      <c r="X8695"/>
    </row>
    <row r="8696" spans="21:24" ht="18" x14ac:dyDescent="0.6">
      <c r="U8696"/>
      <c r="V8696"/>
      <c r="W8696"/>
      <c r="X8696"/>
    </row>
    <row r="8697" spans="21:24" ht="18" x14ac:dyDescent="0.6">
      <c r="U8697"/>
      <c r="V8697"/>
      <c r="W8697"/>
      <c r="X8697"/>
    </row>
    <row r="8698" spans="21:24" ht="18" x14ac:dyDescent="0.6">
      <c r="U8698"/>
      <c r="V8698"/>
      <c r="W8698"/>
      <c r="X8698"/>
    </row>
    <row r="8699" spans="21:24" ht="18" x14ac:dyDescent="0.6">
      <c r="U8699"/>
      <c r="V8699"/>
      <c r="W8699"/>
      <c r="X8699"/>
    </row>
    <row r="8700" spans="21:24" ht="18" x14ac:dyDescent="0.6">
      <c r="U8700"/>
      <c r="V8700"/>
      <c r="W8700"/>
      <c r="X8700"/>
    </row>
    <row r="8701" spans="21:24" ht="18" x14ac:dyDescent="0.6">
      <c r="U8701"/>
      <c r="V8701"/>
      <c r="W8701"/>
      <c r="X8701"/>
    </row>
    <row r="8702" spans="21:24" ht="18" x14ac:dyDescent="0.6">
      <c r="U8702"/>
      <c r="V8702"/>
      <c r="W8702"/>
      <c r="X8702"/>
    </row>
    <row r="8703" spans="21:24" ht="18" x14ac:dyDescent="0.6">
      <c r="U8703"/>
      <c r="V8703"/>
      <c r="W8703"/>
      <c r="X8703"/>
    </row>
    <row r="8704" spans="21:24" ht="18" x14ac:dyDescent="0.6">
      <c r="U8704"/>
      <c r="V8704"/>
      <c r="W8704"/>
      <c r="X8704"/>
    </row>
    <row r="8705" spans="21:24" ht="18" x14ac:dyDescent="0.6">
      <c r="U8705"/>
      <c r="V8705"/>
      <c r="W8705"/>
      <c r="X8705"/>
    </row>
    <row r="8706" spans="21:24" ht="18" x14ac:dyDescent="0.6">
      <c r="U8706"/>
      <c r="V8706"/>
      <c r="W8706"/>
      <c r="X8706"/>
    </row>
    <row r="8707" spans="21:24" ht="18" x14ac:dyDescent="0.6">
      <c r="U8707"/>
      <c r="V8707"/>
      <c r="W8707"/>
      <c r="X8707"/>
    </row>
    <row r="8708" spans="21:24" ht="18" x14ac:dyDescent="0.6">
      <c r="U8708"/>
      <c r="V8708"/>
      <c r="W8708"/>
      <c r="X8708"/>
    </row>
    <row r="8709" spans="21:24" ht="18" x14ac:dyDescent="0.6">
      <c r="U8709"/>
      <c r="V8709"/>
      <c r="W8709"/>
      <c r="X8709"/>
    </row>
    <row r="8710" spans="21:24" ht="18" x14ac:dyDescent="0.6">
      <c r="U8710"/>
      <c r="V8710"/>
      <c r="W8710"/>
      <c r="X8710"/>
    </row>
    <row r="8711" spans="21:24" ht="18" x14ac:dyDescent="0.6">
      <c r="U8711"/>
      <c r="V8711"/>
      <c r="W8711"/>
      <c r="X8711"/>
    </row>
    <row r="8712" spans="21:24" ht="18" x14ac:dyDescent="0.6">
      <c r="U8712"/>
      <c r="V8712"/>
      <c r="W8712"/>
      <c r="X8712"/>
    </row>
    <row r="8713" spans="21:24" ht="18" x14ac:dyDescent="0.6">
      <c r="U8713"/>
      <c r="V8713"/>
      <c r="W8713"/>
      <c r="X8713"/>
    </row>
    <row r="8714" spans="21:24" ht="18" x14ac:dyDescent="0.6">
      <c r="U8714"/>
      <c r="V8714"/>
      <c r="W8714"/>
      <c r="X8714"/>
    </row>
    <row r="8715" spans="21:24" ht="18" x14ac:dyDescent="0.6">
      <c r="U8715"/>
      <c r="V8715"/>
      <c r="W8715"/>
      <c r="X8715"/>
    </row>
    <row r="8716" spans="21:24" ht="18" x14ac:dyDescent="0.6">
      <c r="U8716"/>
      <c r="V8716"/>
      <c r="W8716"/>
      <c r="X8716"/>
    </row>
    <row r="8717" spans="21:24" ht="18" x14ac:dyDescent="0.6">
      <c r="U8717"/>
      <c r="V8717"/>
      <c r="W8717"/>
      <c r="X8717"/>
    </row>
    <row r="8718" spans="21:24" ht="18" x14ac:dyDescent="0.6">
      <c r="U8718"/>
      <c r="V8718"/>
      <c r="W8718"/>
      <c r="X8718"/>
    </row>
    <row r="8719" spans="21:24" ht="18" x14ac:dyDescent="0.6">
      <c r="U8719"/>
      <c r="V8719"/>
      <c r="W8719"/>
      <c r="X8719"/>
    </row>
    <row r="8720" spans="21:24" ht="18" x14ac:dyDescent="0.6">
      <c r="U8720"/>
      <c r="V8720"/>
      <c r="W8720"/>
      <c r="X8720"/>
    </row>
    <row r="8721" spans="21:24" ht="18" x14ac:dyDescent="0.6">
      <c r="U8721"/>
      <c r="V8721"/>
      <c r="W8721"/>
      <c r="X8721"/>
    </row>
    <row r="8722" spans="21:24" ht="18" x14ac:dyDescent="0.6">
      <c r="U8722"/>
      <c r="V8722"/>
      <c r="W8722"/>
      <c r="X8722"/>
    </row>
    <row r="8723" spans="21:24" ht="18" x14ac:dyDescent="0.6">
      <c r="U8723"/>
      <c r="V8723"/>
      <c r="W8723"/>
      <c r="X8723"/>
    </row>
    <row r="8724" spans="21:24" ht="18" x14ac:dyDescent="0.6">
      <c r="U8724"/>
      <c r="V8724"/>
      <c r="W8724"/>
      <c r="X8724"/>
    </row>
    <row r="8725" spans="21:24" ht="18" x14ac:dyDescent="0.6">
      <c r="U8725"/>
      <c r="V8725"/>
      <c r="W8725"/>
      <c r="X8725"/>
    </row>
    <row r="8726" spans="21:24" ht="18" x14ac:dyDescent="0.6">
      <c r="U8726"/>
      <c r="V8726"/>
      <c r="W8726"/>
      <c r="X8726"/>
    </row>
    <row r="8727" spans="21:24" ht="18" x14ac:dyDescent="0.6">
      <c r="U8727"/>
      <c r="V8727"/>
      <c r="W8727"/>
      <c r="X8727"/>
    </row>
    <row r="8728" spans="21:24" ht="18" x14ac:dyDescent="0.6">
      <c r="U8728"/>
      <c r="V8728"/>
      <c r="W8728"/>
      <c r="X8728"/>
    </row>
    <row r="8729" spans="21:24" ht="18" x14ac:dyDescent="0.6">
      <c r="U8729"/>
      <c r="V8729"/>
      <c r="W8729"/>
      <c r="X8729"/>
    </row>
    <row r="8730" spans="21:24" ht="18" x14ac:dyDescent="0.6">
      <c r="U8730"/>
      <c r="V8730"/>
      <c r="W8730"/>
      <c r="X8730"/>
    </row>
    <row r="8731" spans="21:24" ht="18" x14ac:dyDescent="0.6">
      <c r="U8731"/>
      <c r="V8731"/>
      <c r="W8731"/>
      <c r="X8731"/>
    </row>
    <row r="8732" spans="21:24" ht="18" x14ac:dyDescent="0.6">
      <c r="U8732"/>
      <c r="V8732"/>
      <c r="W8732"/>
      <c r="X8732"/>
    </row>
    <row r="8733" spans="21:24" ht="18" x14ac:dyDescent="0.6">
      <c r="U8733"/>
      <c r="V8733"/>
      <c r="W8733"/>
      <c r="X8733"/>
    </row>
    <row r="8734" spans="21:24" ht="18" x14ac:dyDescent="0.6">
      <c r="U8734"/>
      <c r="V8734"/>
      <c r="W8734"/>
      <c r="X8734"/>
    </row>
    <row r="8735" spans="21:24" ht="18" x14ac:dyDescent="0.6">
      <c r="U8735"/>
      <c r="V8735"/>
      <c r="W8735"/>
      <c r="X8735"/>
    </row>
    <row r="8736" spans="21:24" ht="18" x14ac:dyDescent="0.6">
      <c r="U8736"/>
      <c r="V8736"/>
      <c r="W8736"/>
      <c r="X8736"/>
    </row>
    <row r="8737" spans="21:24" ht="18" x14ac:dyDescent="0.6">
      <c r="U8737"/>
      <c r="V8737"/>
      <c r="W8737"/>
      <c r="X8737"/>
    </row>
    <row r="8738" spans="21:24" ht="18" x14ac:dyDescent="0.6">
      <c r="U8738"/>
      <c r="V8738"/>
      <c r="W8738"/>
      <c r="X8738"/>
    </row>
    <row r="8739" spans="21:24" ht="18" x14ac:dyDescent="0.6">
      <c r="U8739"/>
      <c r="V8739"/>
      <c r="W8739"/>
      <c r="X8739"/>
    </row>
    <row r="8740" spans="21:24" ht="18" x14ac:dyDescent="0.6">
      <c r="U8740"/>
      <c r="V8740"/>
      <c r="W8740"/>
      <c r="X8740"/>
    </row>
    <row r="8741" spans="21:24" ht="18" x14ac:dyDescent="0.6">
      <c r="U8741"/>
      <c r="V8741"/>
      <c r="W8741"/>
      <c r="X8741"/>
    </row>
    <row r="8742" spans="21:24" ht="18" x14ac:dyDescent="0.6">
      <c r="U8742"/>
      <c r="V8742"/>
      <c r="W8742"/>
      <c r="X8742"/>
    </row>
    <row r="8743" spans="21:24" ht="18" x14ac:dyDescent="0.6">
      <c r="U8743"/>
      <c r="V8743"/>
      <c r="W8743"/>
      <c r="X8743"/>
    </row>
    <row r="8744" spans="21:24" ht="18" x14ac:dyDescent="0.6">
      <c r="U8744"/>
      <c r="V8744"/>
      <c r="W8744"/>
      <c r="X8744"/>
    </row>
    <row r="8745" spans="21:24" ht="18" x14ac:dyDescent="0.6">
      <c r="U8745"/>
      <c r="V8745"/>
      <c r="W8745"/>
      <c r="X8745"/>
    </row>
    <row r="8746" spans="21:24" ht="18" x14ac:dyDescent="0.6">
      <c r="U8746"/>
      <c r="V8746"/>
      <c r="W8746"/>
      <c r="X8746"/>
    </row>
    <row r="8747" spans="21:24" ht="18" x14ac:dyDescent="0.6">
      <c r="U8747"/>
      <c r="V8747"/>
      <c r="W8747"/>
      <c r="X8747"/>
    </row>
    <row r="8748" spans="21:24" ht="18" x14ac:dyDescent="0.6">
      <c r="U8748"/>
      <c r="V8748"/>
      <c r="W8748"/>
      <c r="X8748"/>
    </row>
    <row r="8749" spans="21:24" ht="18" x14ac:dyDescent="0.6">
      <c r="U8749"/>
      <c r="V8749"/>
      <c r="W8749"/>
      <c r="X8749"/>
    </row>
    <row r="8750" spans="21:24" ht="18" x14ac:dyDescent="0.6">
      <c r="U8750"/>
      <c r="V8750"/>
      <c r="W8750"/>
      <c r="X8750"/>
    </row>
    <row r="8751" spans="21:24" ht="18" x14ac:dyDescent="0.6">
      <c r="U8751"/>
      <c r="V8751"/>
      <c r="W8751"/>
      <c r="X8751"/>
    </row>
    <row r="8752" spans="21:24" ht="18" x14ac:dyDescent="0.6">
      <c r="U8752"/>
      <c r="V8752"/>
      <c r="W8752"/>
      <c r="X8752"/>
    </row>
    <row r="8753" spans="21:24" ht="18" x14ac:dyDescent="0.6">
      <c r="U8753"/>
      <c r="V8753"/>
      <c r="W8753"/>
      <c r="X8753"/>
    </row>
    <row r="8754" spans="21:24" ht="18" x14ac:dyDescent="0.6">
      <c r="U8754"/>
      <c r="V8754"/>
      <c r="W8754"/>
      <c r="X8754"/>
    </row>
    <row r="8755" spans="21:24" ht="18" x14ac:dyDescent="0.6">
      <c r="U8755"/>
      <c r="V8755"/>
      <c r="W8755"/>
      <c r="X8755"/>
    </row>
    <row r="8756" spans="21:24" ht="18" x14ac:dyDescent="0.6">
      <c r="U8756"/>
      <c r="V8756"/>
      <c r="W8756"/>
      <c r="X8756"/>
    </row>
    <row r="8757" spans="21:24" ht="18" x14ac:dyDescent="0.6">
      <c r="U8757"/>
      <c r="V8757"/>
      <c r="W8757"/>
      <c r="X8757"/>
    </row>
    <row r="8758" spans="21:24" ht="18" x14ac:dyDescent="0.6">
      <c r="U8758"/>
      <c r="V8758"/>
      <c r="W8758"/>
      <c r="X8758"/>
    </row>
    <row r="8759" spans="21:24" ht="18" x14ac:dyDescent="0.6">
      <c r="U8759"/>
      <c r="V8759"/>
      <c r="W8759"/>
      <c r="X8759"/>
    </row>
    <row r="8760" spans="21:24" ht="18" x14ac:dyDescent="0.6">
      <c r="U8760"/>
      <c r="V8760"/>
      <c r="W8760"/>
      <c r="X8760"/>
    </row>
    <row r="8761" spans="21:24" ht="18" x14ac:dyDescent="0.6">
      <c r="U8761"/>
      <c r="V8761"/>
      <c r="W8761"/>
      <c r="X8761"/>
    </row>
    <row r="8762" spans="21:24" ht="18" x14ac:dyDescent="0.6">
      <c r="U8762"/>
      <c r="V8762"/>
      <c r="W8762"/>
      <c r="X8762"/>
    </row>
    <row r="8763" spans="21:24" ht="18" x14ac:dyDescent="0.6">
      <c r="U8763"/>
      <c r="V8763"/>
      <c r="W8763"/>
      <c r="X8763"/>
    </row>
    <row r="8764" spans="21:24" ht="18" x14ac:dyDescent="0.6">
      <c r="U8764"/>
      <c r="V8764"/>
      <c r="W8764"/>
      <c r="X8764"/>
    </row>
    <row r="8765" spans="21:24" ht="18" x14ac:dyDescent="0.6">
      <c r="U8765"/>
      <c r="V8765"/>
      <c r="W8765"/>
      <c r="X8765"/>
    </row>
    <row r="8766" spans="21:24" ht="18" x14ac:dyDescent="0.6">
      <c r="U8766"/>
      <c r="V8766"/>
      <c r="W8766"/>
      <c r="X8766"/>
    </row>
    <row r="8767" spans="21:24" ht="18" x14ac:dyDescent="0.6">
      <c r="U8767"/>
      <c r="V8767"/>
      <c r="W8767"/>
      <c r="X8767"/>
    </row>
    <row r="8768" spans="21:24" ht="18" x14ac:dyDescent="0.6">
      <c r="U8768"/>
      <c r="V8768"/>
      <c r="W8768"/>
      <c r="X8768"/>
    </row>
    <row r="8769" spans="21:24" ht="18" x14ac:dyDescent="0.6">
      <c r="U8769"/>
      <c r="V8769"/>
      <c r="W8769"/>
      <c r="X8769"/>
    </row>
    <row r="8770" spans="21:24" ht="18" x14ac:dyDescent="0.6">
      <c r="U8770"/>
      <c r="V8770"/>
      <c r="W8770"/>
      <c r="X8770"/>
    </row>
    <row r="8771" spans="21:24" ht="18" x14ac:dyDescent="0.6">
      <c r="U8771"/>
      <c r="V8771"/>
      <c r="W8771"/>
      <c r="X8771"/>
    </row>
    <row r="8772" spans="21:24" ht="18" x14ac:dyDescent="0.6">
      <c r="U8772"/>
      <c r="V8772"/>
      <c r="W8772"/>
      <c r="X8772"/>
    </row>
    <row r="8773" spans="21:24" ht="18" x14ac:dyDescent="0.6">
      <c r="U8773"/>
      <c r="V8773"/>
      <c r="W8773"/>
      <c r="X8773"/>
    </row>
    <row r="8774" spans="21:24" ht="18" x14ac:dyDescent="0.6">
      <c r="U8774"/>
      <c r="V8774"/>
      <c r="W8774"/>
      <c r="X8774"/>
    </row>
    <row r="8775" spans="21:24" ht="18" x14ac:dyDescent="0.6">
      <c r="U8775"/>
      <c r="V8775"/>
      <c r="W8775"/>
      <c r="X8775"/>
    </row>
    <row r="8776" spans="21:24" ht="18" x14ac:dyDescent="0.6">
      <c r="U8776"/>
      <c r="V8776"/>
      <c r="W8776"/>
      <c r="X8776"/>
    </row>
    <row r="8777" spans="21:24" ht="18" x14ac:dyDescent="0.6">
      <c r="U8777"/>
      <c r="V8777"/>
      <c r="W8777"/>
      <c r="X8777"/>
    </row>
    <row r="8778" spans="21:24" ht="18" x14ac:dyDescent="0.6">
      <c r="U8778"/>
      <c r="V8778"/>
      <c r="W8778"/>
      <c r="X8778"/>
    </row>
    <row r="8779" spans="21:24" ht="18" x14ac:dyDescent="0.6">
      <c r="U8779"/>
      <c r="V8779"/>
      <c r="W8779"/>
      <c r="X8779"/>
    </row>
    <row r="8780" spans="21:24" ht="18" x14ac:dyDescent="0.6">
      <c r="U8780"/>
      <c r="V8780"/>
      <c r="W8780"/>
      <c r="X8780"/>
    </row>
    <row r="8781" spans="21:24" ht="18" x14ac:dyDescent="0.6">
      <c r="U8781"/>
      <c r="V8781"/>
      <c r="W8781"/>
      <c r="X8781"/>
    </row>
    <row r="8782" spans="21:24" ht="18" x14ac:dyDescent="0.6">
      <c r="U8782"/>
      <c r="V8782"/>
      <c r="W8782"/>
      <c r="X8782"/>
    </row>
    <row r="8783" spans="21:24" ht="18" x14ac:dyDescent="0.6">
      <c r="U8783"/>
      <c r="V8783"/>
      <c r="W8783"/>
      <c r="X8783"/>
    </row>
    <row r="8784" spans="21:24" ht="18" x14ac:dyDescent="0.6">
      <c r="U8784"/>
      <c r="V8784"/>
      <c r="W8784"/>
      <c r="X8784"/>
    </row>
    <row r="8785" spans="21:24" ht="18" x14ac:dyDescent="0.6">
      <c r="U8785"/>
      <c r="V8785"/>
      <c r="W8785"/>
      <c r="X8785"/>
    </row>
    <row r="8786" spans="21:24" ht="18" x14ac:dyDescent="0.6">
      <c r="U8786"/>
      <c r="V8786"/>
      <c r="W8786"/>
      <c r="X8786"/>
    </row>
    <row r="8787" spans="21:24" ht="18" x14ac:dyDescent="0.6">
      <c r="U8787"/>
      <c r="V8787"/>
      <c r="W8787"/>
      <c r="X8787"/>
    </row>
    <row r="8788" spans="21:24" ht="18" x14ac:dyDescent="0.6">
      <c r="U8788"/>
      <c r="V8788"/>
      <c r="W8788"/>
      <c r="X8788"/>
    </row>
    <row r="8789" spans="21:24" ht="18" x14ac:dyDescent="0.6">
      <c r="U8789"/>
      <c r="V8789"/>
      <c r="W8789"/>
      <c r="X8789"/>
    </row>
    <row r="8790" spans="21:24" ht="18" x14ac:dyDescent="0.6">
      <c r="U8790"/>
      <c r="V8790"/>
      <c r="W8790"/>
      <c r="X8790"/>
    </row>
    <row r="8791" spans="21:24" ht="18" x14ac:dyDescent="0.6">
      <c r="U8791"/>
      <c r="V8791"/>
      <c r="W8791"/>
      <c r="X8791"/>
    </row>
    <row r="8792" spans="21:24" ht="18" x14ac:dyDescent="0.6">
      <c r="U8792"/>
      <c r="V8792"/>
      <c r="W8792"/>
      <c r="X8792"/>
    </row>
    <row r="8793" spans="21:24" ht="18" x14ac:dyDescent="0.6">
      <c r="U8793"/>
      <c r="V8793"/>
      <c r="W8793"/>
      <c r="X8793"/>
    </row>
    <row r="8794" spans="21:24" ht="18" x14ac:dyDescent="0.6">
      <c r="U8794"/>
      <c r="V8794"/>
      <c r="W8794"/>
      <c r="X8794"/>
    </row>
    <row r="8795" spans="21:24" ht="18" x14ac:dyDescent="0.6">
      <c r="U8795"/>
      <c r="V8795"/>
      <c r="W8795"/>
      <c r="X8795"/>
    </row>
    <row r="8796" spans="21:24" ht="18" x14ac:dyDescent="0.6">
      <c r="U8796"/>
      <c r="V8796"/>
      <c r="W8796"/>
      <c r="X8796"/>
    </row>
    <row r="8797" spans="21:24" ht="18" x14ac:dyDescent="0.6">
      <c r="U8797"/>
      <c r="V8797"/>
      <c r="W8797"/>
      <c r="X8797"/>
    </row>
    <row r="8798" spans="21:24" ht="18" x14ac:dyDescent="0.6">
      <c r="U8798"/>
      <c r="V8798"/>
      <c r="W8798"/>
      <c r="X8798"/>
    </row>
    <row r="8799" spans="21:24" ht="18" x14ac:dyDescent="0.6">
      <c r="U8799"/>
      <c r="V8799"/>
      <c r="W8799"/>
      <c r="X8799"/>
    </row>
    <row r="8800" spans="21:24" ht="18" x14ac:dyDescent="0.6">
      <c r="U8800"/>
      <c r="V8800"/>
      <c r="W8800"/>
      <c r="X8800"/>
    </row>
    <row r="8801" spans="21:24" ht="18" x14ac:dyDescent="0.6">
      <c r="U8801"/>
      <c r="V8801"/>
      <c r="W8801"/>
      <c r="X8801"/>
    </row>
    <row r="8802" spans="21:24" ht="18" x14ac:dyDescent="0.6">
      <c r="U8802"/>
      <c r="V8802"/>
      <c r="W8802"/>
      <c r="X8802"/>
    </row>
    <row r="8803" spans="21:24" ht="18" x14ac:dyDescent="0.6">
      <c r="U8803"/>
      <c r="V8803"/>
      <c r="W8803"/>
      <c r="X8803"/>
    </row>
    <row r="8804" spans="21:24" ht="18" x14ac:dyDescent="0.6">
      <c r="U8804"/>
      <c r="V8804"/>
      <c r="W8804"/>
      <c r="X8804"/>
    </row>
    <row r="8805" spans="21:24" ht="18" x14ac:dyDescent="0.6">
      <c r="U8805"/>
      <c r="V8805"/>
      <c r="W8805"/>
      <c r="X8805"/>
    </row>
    <row r="8806" spans="21:24" ht="18" x14ac:dyDescent="0.6">
      <c r="U8806"/>
      <c r="V8806"/>
      <c r="W8806"/>
      <c r="X8806"/>
    </row>
    <row r="8807" spans="21:24" ht="18" x14ac:dyDescent="0.6">
      <c r="U8807"/>
      <c r="V8807"/>
      <c r="W8807"/>
      <c r="X8807"/>
    </row>
    <row r="8808" spans="21:24" ht="18" x14ac:dyDescent="0.6">
      <c r="U8808"/>
      <c r="V8808"/>
      <c r="W8808"/>
      <c r="X8808"/>
    </row>
    <row r="8809" spans="21:24" ht="18" x14ac:dyDescent="0.6">
      <c r="U8809"/>
      <c r="V8809"/>
      <c r="W8809"/>
      <c r="X8809"/>
    </row>
    <row r="8810" spans="21:24" ht="18" x14ac:dyDescent="0.6">
      <c r="U8810"/>
      <c r="V8810"/>
      <c r="W8810"/>
      <c r="X8810"/>
    </row>
    <row r="8811" spans="21:24" ht="18" x14ac:dyDescent="0.6">
      <c r="U8811"/>
      <c r="V8811"/>
      <c r="W8811"/>
      <c r="X8811"/>
    </row>
    <row r="8812" spans="21:24" ht="18" x14ac:dyDescent="0.6">
      <c r="U8812"/>
      <c r="V8812"/>
      <c r="W8812"/>
      <c r="X8812"/>
    </row>
    <row r="8813" spans="21:24" ht="18" x14ac:dyDescent="0.6">
      <c r="U8813"/>
      <c r="V8813"/>
      <c r="W8813"/>
      <c r="X8813"/>
    </row>
    <row r="8814" spans="21:24" ht="18" x14ac:dyDescent="0.6">
      <c r="U8814"/>
      <c r="V8814"/>
      <c r="W8814"/>
      <c r="X8814"/>
    </row>
    <row r="8815" spans="21:24" ht="18" x14ac:dyDescent="0.6">
      <c r="U8815"/>
      <c r="V8815"/>
      <c r="W8815"/>
      <c r="X8815"/>
    </row>
    <row r="8816" spans="21:24" ht="18" x14ac:dyDescent="0.6">
      <c r="U8816"/>
      <c r="V8816"/>
      <c r="W8816"/>
      <c r="X8816"/>
    </row>
    <row r="8817" spans="21:24" ht="18" x14ac:dyDescent="0.6">
      <c r="U8817"/>
      <c r="V8817"/>
      <c r="W8817"/>
      <c r="X8817"/>
    </row>
    <row r="8818" spans="21:24" ht="18" x14ac:dyDescent="0.6">
      <c r="U8818"/>
      <c r="V8818"/>
      <c r="W8818"/>
      <c r="X8818"/>
    </row>
    <row r="8819" spans="21:24" ht="18" x14ac:dyDescent="0.6">
      <c r="U8819"/>
      <c r="V8819"/>
      <c r="W8819"/>
      <c r="X8819"/>
    </row>
    <row r="8820" spans="21:24" ht="18" x14ac:dyDescent="0.6">
      <c r="U8820"/>
      <c r="V8820"/>
      <c r="W8820"/>
      <c r="X8820"/>
    </row>
    <row r="8821" spans="21:24" ht="18" x14ac:dyDescent="0.6">
      <c r="U8821"/>
      <c r="V8821"/>
      <c r="W8821"/>
      <c r="X8821"/>
    </row>
    <row r="8822" spans="21:24" ht="18" x14ac:dyDescent="0.6">
      <c r="U8822"/>
      <c r="V8822"/>
      <c r="W8822"/>
      <c r="X8822"/>
    </row>
    <row r="8823" spans="21:24" ht="18" x14ac:dyDescent="0.6">
      <c r="U8823"/>
      <c r="V8823"/>
      <c r="W8823"/>
      <c r="X8823"/>
    </row>
    <row r="8824" spans="21:24" ht="18" x14ac:dyDescent="0.6">
      <c r="U8824"/>
      <c r="V8824"/>
      <c r="W8824"/>
      <c r="X8824"/>
    </row>
    <row r="8825" spans="21:24" ht="18" x14ac:dyDescent="0.6">
      <c r="U8825"/>
      <c r="V8825"/>
      <c r="W8825"/>
      <c r="X8825"/>
    </row>
    <row r="8826" spans="21:24" ht="18" x14ac:dyDescent="0.6">
      <c r="U8826"/>
      <c r="V8826"/>
      <c r="W8826"/>
      <c r="X8826"/>
    </row>
    <row r="8827" spans="21:24" ht="18" x14ac:dyDescent="0.6">
      <c r="U8827"/>
      <c r="V8827"/>
      <c r="W8827"/>
      <c r="X8827"/>
    </row>
    <row r="8828" spans="21:24" ht="18" x14ac:dyDescent="0.6">
      <c r="U8828"/>
      <c r="V8828"/>
      <c r="W8828"/>
      <c r="X8828"/>
    </row>
    <row r="8829" spans="21:24" ht="18" x14ac:dyDescent="0.6">
      <c r="U8829"/>
      <c r="V8829"/>
      <c r="W8829"/>
      <c r="X8829"/>
    </row>
    <row r="8830" spans="21:24" ht="18" x14ac:dyDescent="0.6">
      <c r="U8830"/>
      <c r="V8830"/>
      <c r="W8830"/>
      <c r="X8830"/>
    </row>
    <row r="8831" spans="21:24" ht="18" x14ac:dyDescent="0.6">
      <c r="U8831"/>
      <c r="V8831"/>
      <c r="W8831"/>
      <c r="X8831"/>
    </row>
    <row r="8832" spans="21:24" ht="18" x14ac:dyDescent="0.6">
      <c r="U8832"/>
      <c r="V8832"/>
      <c r="W8832"/>
      <c r="X8832"/>
    </row>
    <row r="8833" spans="21:24" ht="18" x14ac:dyDescent="0.6">
      <c r="U8833"/>
      <c r="V8833"/>
      <c r="W8833"/>
      <c r="X8833"/>
    </row>
    <row r="8834" spans="21:24" ht="18" x14ac:dyDescent="0.6">
      <c r="U8834"/>
      <c r="V8834"/>
      <c r="W8834"/>
      <c r="X8834"/>
    </row>
    <row r="8835" spans="21:24" ht="18" x14ac:dyDescent="0.6">
      <c r="U8835"/>
      <c r="V8835"/>
      <c r="W8835"/>
      <c r="X8835"/>
    </row>
    <row r="8836" spans="21:24" ht="18" x14ac:dyDescent="0.6">
      <c r="U8836"/>
      <c r="V8836"/>
      <c r="W8836"/>
      <c r="X8836"/>
    </row>
    <row r="8837" spans="21:24" ht="18" x14ac:dyDescent="0.6">
      <c r="U8837"/>
      <c r="V8837"/>
      <c r="W8837"/>
      <c r="X8837"/>
    </row>
    <row r="8838" spans="21:24" ht="18" x14ac:dyDescent="0.6">
      <c r="U8838"/>
      <c r="V8838"/>
      <c r="W8838"/>
      <c r="X8838"/>
    </row>
    <row r="8839" spans="21:24" ht="18" x14ac:dyDescent="0.6">
      <c r="U8839"/>
      <c r="V8839"/>
      <c r="W8839"/>
      <c r="X8839"/>
    </row>
    <row r="8840" spans="21:24" ht="18" x14ac:dyDescent="0.6">
      <c r="U8840"/>
      <c r="V8840"/>
      <c r="W8840"/>
      <c r="X8840"/>
    </row>
    <row r="8841" spans="21:24" ht="18" x14ac:dyDescent="0.6">
      <c r="U8841"/>
      <c r="V8841"/>
      <c r="W8841"/>
      <c r="X8841"/>
    </row>
    <row r="8842" spans="21:24" ht="18" x14ac:dyDescent="0.6">
      <c r="U8842"/>
      <c r="V8842"/>
      <c r="W8842"/>
      <c r="X8842"/>
    </row>
    <row r="8843" spans="21:24" ht="18" x14ac:dyDescent="0.6">
      <c r="U8843"/>
      <c r="V8843"/>
      <c r="W8843"/>
      <c r="X8843"/>
    </row>
    <row r="8844" spans="21:24" ht="18" x14ac:dyDescent="0.6">
      <c r="U8844"/>
      <c r="V8844"/>
      <c r="W8844"/>
      <c r="X8844"/>
    </row>
    <row r="8845" spans="21:24" ht="18" x14ac:dyDescent="0.6">
      <c r="U8845"/>
      <c r="V8845"/>
      <c r="W8845"/>
      <c r="X8845"/>
    </row>
    <row r="8846" spans="21:24" ht="18" x14ac:dyDescent="0.6">
      <c r="U8846"/>
      <c r="V8846"/>
      <c r="W8846"/>
      <c r="X8846"/>
    </row>
    <row r="8847" spans="21:24" ht="18" x14ac:dyDescent="0.6">
      <c r="U8847"/>
      <c r="V8847"/>
      <c r="W8847"/>
      <c r="X8847"/>
    </row>
    <row r="8848" spans="21:24" ht="18" x14ac:dyDescent="0.6">
      <c r="U8848"/>
      <c r="V8848"/>
      <c r="W8848"/>
      <c r="X8848"/>
    </row>
    <row r="8849" spans="21:24" ht="18" x14ac:dyDescent="0.6">
      <c r="U8849"/>
      <c r="V8849"/>
      <c r="W8849"/>
      <c r="X8849"/>
    </row>
    <row r="8850" spans="21:24" ht="18" x14ac:dyDescent="0.6">
      <c r="U8850"/>
      <c r="V8850"/>
      <c r="W8850"/>
      <c r="X8850"/>
    </row>
    <row r="8851" spans="21:24" ht="18" x14ac:dyDescent="0.6">
      <c r="U8851"/>
      <c r="V8851"/>
      <c r="W8851"/>
      <c r="X8851"/>
    </row>
    <row r="8852" spans="21:24" ht="18" x14ac:dyDescent="0.6">
      <c r="U8852"/>
      <c r="V8852"/>
      <c r="W8852"/>
      <c r="X8852"/>
    </row>
    <row r="8853" spans="21:24" ht="18" x14ac:dyDescent="0.6">
      <c r="U8853"/>
      <c r="V8853"/>
      <c r="W8853"/>
      <c r="X8853"/>
    </row>
    <row r="8854" spans="21:24" ht="18" x14ac:dyDescent="0.6">
      <c r="U8854"/>
      <c r="V8854"/>
      <c r="W8854"/>
      <c r="X8854"/>
    </row>
    <row r="8855" spans="21:24" ht="18" x14ac:dyDescent="0.6">
      <c r="U8855"/>
      <c r="V8855"/>
      <c r="W8855"/>
      <c r="X8855"/>
    </row>
    <row r="8856" spans="21:24" ht="18" x14ac:dyDescent="0.6">
      <c r="U8856"/>
      <c r="V8856"/>
      <c r="W8856"/>
      <c r="X8856"/>
    </row>
    <row r="8857" spans="21:24" ht="18" x14ac:dyDescent="0.6">
      <c r="U8857"/>
      <c r="V8857"/>
      <c r="W8857"/>
      <c r="X8857"/>
    </row>
    <row r="8858" spans="21:24" ht="18" x14ac:dyDescent="0.6">
      <c r="U8858"/>
      <c r="V8858"/>
      <c r="W8858"/>
      <c r="X8858"/>
    </row>
    <row r="8859" spans="21:24" ht="18" x14ac:dyDescent="0.6">
      <c r="U8859"/>
      <c r="V8859"/>
      <c r="W8859"/>
      <c r="X8859"/>
    </row>
    <row r="8860" spans="21:24" ht="18" x14ac:dyDescent="0.6">
      <c r="U8860"/>
      <c r="V8860"/>
      <c r="W8860"/>
      <c r="X8860"/>
    </row>
    <row r="8861" spans="21:24" ht="18" x14ac:dyDescent="0.6">
      <c r="U8861"/>
      <c r="V8861"/>
      <c r="W8861"/>
      <c r="X8861"/>
    </row>
    <row r="8862" spans="21:24" ht="18" x14ac:dyDescent="0.6">
      <c r="U8862"/>
      <c r="V8862"/>
      <c r="W8862"/>
      <c r="X8862"/>
    </row>
    <row r="8863" spans="21:24" ht="18" x14ac:dyDescent="0.6">
      <c r="U8863"/>
      <c r="V8863"/>
      <c r="W8863"/>
      <c r="X8863"/>
    </row>
    <row r="8864" spans="21:24" ht="18" x14ac:dyDescent="0.6">
      <c r="U8864"/>
      <c r="V8864"/>
      <c r="W8864"/>
      <c r="X8864"/>
    </row>
    <row r="8865" spans="21:24" ht="18" x14ac:dyDescent="0.6">
      <c r="U8865"/>
      <c r="V8865"/>
      <c r="W8865"/>
      <c r="X8865"/>
    </row>
    <row r="8866" spans="21:24" ht="18" x14ac:dyDescent="0.6">
      <c r="U8866"/>
      <c r="V8866"/>
      <c r="W8866"/>
      <c r="X8866"/>
    </row>
    <row r="8867" spans="21:24" ht="18" x14ac:dyDescent="0.6">
      <c r="U8867"/>
      <c r="V8867"/>
      <c r="W8867"/>
      <c r="X8867"/>
    </row>
    <row r="8868" spans="21:24" ht="18" x14ac:dyDescent="0.6">
      <c r="U8868"/>
      <c r="V8868"/>
      <c r="W8868"/>
      <c r="X8868"/>
    </row>
    <row r="8869" spans="21:24" ht="18" x14ac:dyDescent="0.6">
      <c r="U8869"/>
      <c r="V8869"/>
      <c r="W8869"/>
      <c r="X8869"/>
    </row>
    <row r="8870" spans="21:24" ht="18" x14ac:dyDescent="0.6">
      <c r="U8870"/>
      <c r="V8870"/>
      <c r="W8870"/>
      <c r="X8870"/>
    </row>
    <row r="8871" spans="21:24" ht="18" x14ac:dyDescent="0.6">
      <c r="U8871"/>
      <c r="V8871"/>
      <c r="W8871"/>
      <c r="X8871"/>
    </row>
    <row r="8872" spans="21:24" ht="18" x14ac:dyDescent="0.6">
      <c r="U8872"/>
      <c r="V8872"/>
      <c r="W8872"/>
      <c r="X8872"/>
    </row>
    <row r="8873" spans="21:24" ht="18" x14ac:dyDescent="0.6">
      <c r="U8873"/>
      <c r="V8873"/>
      <c r="W8873"/>
      <c r="X8873"/>
    </row>
    <row r="8874" spans="21:24" ht="18" x14ac:dyDescent="0.6">
      <c r="U8874"/>
      <c r="V8874"/>
      <c r="W8874"/>
      <c r="X8874"/>
    </row>
    <row r="8875" spans="21:24" ht="18" x14ac:dyDescent="0.6">
      <c r="U8875"/>
      <c r="V8875"/>
      <c r="W8875"/>
      <c r="X8875"/>
    </row>
    <row r="8876" spans="21:24" ht="18" x14ac:dyDescent="0.6">
      <c r="U8876"/>
      <c r="V8876"/>
      <c r="W8876"/>
      <c r="X8876"/>
    </row>
    <row r="8877" spans="21:24" ht="18" x14ac:dyDescent="0.6">
      <c r="U8877"/>
      <c r="V8877"/>
      <c r="W8877"/>
      <c r="X8877"/>
    </row>
    <row r="8878" spans="21:24" ht="18" x14ac:dyDescent="0.6">
      <c r="U8878"/>
      <c r="V8878"/>
      <c r="W8878"/>
      <c r="X8878"/>
    </row>
    <row r="8879" spans="21:24" ht="18" x14ac:dyDescent="0.6">
      <c r="U8879"/>
      <c r="V8879"/>
      <c r="W8879"/>
      <c r="X8879"/>
    </row>
    <row r="8880" spans="21:24" ht="18" x14ac:dyDescent="0.6">
      <c r="U8880"/>
      <c r="V8880"/>
      <c r="W8880"/>
      <c r="X8880"/>
    </row>
    <row r="8881" spans="21:24" ht="18" x14ac:dyDescent="0.6">
      <c r="U8881"/>
      <c r="V8881"/>
      <c r="W8881"/>
      <c r="X8881"/>
    </row>
    <row r="8882" spans="21:24" ht="18" x14ac:dyDescent="0.6">
      <c r="U8882"/>
      <c r="V8882"/>
      <c r="W8882"/>
      <c r="X8882"/>
    </row>
    <row r="8883" spans="21:24" ht="18" x14ac:dyDescent="0.6">
      <c r="U8883"/>
      <c r="V8883"/>
      <c r="W8883"/>
      <c r="X8883"/>
    </row>
    <row r="8884" spans="21:24" ht="18" x14ac:dyDescent="0.6">
      <c r="U8884"/>
      <c r="V8884"/>
      <c r="W8884"/>
      <c r="X8884"/>
    </row>
    <row r="8885" spans="21:24" ht="18" x14ac:dyDescent="0.6">
      <c r="U8885"/>
      <c r="V8885"/>
      <c r="W8885"/>
      <c r="X8885"/>
    </row>
    <row r="8886" spans="21:24" ht="18" x14ac:dyDescent="0.6">
      <c r="U8886"/>
      <c r="V8886"/>
      <c r="W8886"/>
      <c r="X8886"/>
    </row>
    <row r="8887" spans="21:24" ht="18" x14ac:dyDescent="0.6">
      <c r="U8887"/>
      <c r="V8887"/>
      <c r="W8887"/>
      <c r="X8887"/>
    </row>
    <row r="8888" spans="21:24" ht="18" x14ac:dyDescent="0.6">
      <c r="U8888"/>
      <c r="V8888"/>
      <c r="W8888"/>
      <c r="X8888"/>
    </row>
    <row r="8889" spans="21:24" ht="18" x14ac:dyDescent="0.6">
      <c r="U8889"/>
      <c r="V8889"/>
      <c r="W8889"/>
      <c r="X8889"/>
    </row>
    <row r="8890" spans="21:24" ht="18" x14ac:dyDescent="0.6">
      <c r="U8890"/>
      <c r="V8890"/>
      <c r="W8890"/>
      <c r="X8890"/>
    </row>
    <row r="8891" spans="21:24" ht="18" x14ac:dyDescent="0.6">
      <c r="U8891"/>
      <c r="V8891"/>
      <c r="W8891"/>
      <c r="X8891"/>
    </row>
    <row r="8892" spans="21:24" ht="18" x14ac:dyDescent="0.6">
      <c r="U8892"/>
      <c r="V8892"/>
      <c r="W8892"/>
      <c r="X8892"/>
    </row>
    <row r="8893" spans="21:24" ht="18" x14ac:dyDescent="0.6">
      <c r="U8893"/>
      <c r="V8893"/>
      <c r="W8893"/>
      <c r="X8893"/>
    </row>
    <row r="8894" spans="21:24" ht="18" x14ac:dyDescent="0.6">
      <c r="U8894"/>
      <c r="V8894"/>
      <c r="W8894"/>
      <c r="X8894"/>
    </row>
    <row r="8895" spans="21:24" ht="18" x14ac:dyDescent="0.6">
      <c r="U8895"/>
      <c r="V8895"/>
      <c r="W8895"/>
      <c r="X8895"/>
    </row>
    <row r="8896" spans="21:24" ht="18" x14ac:dyDescent="0.6">
      <c r="U8896"/>
      <c r="V8896"/>
      <c r="W8896"/>
      <c r="X8896"/>
    </row>
    <row r="8897" spans="21:24" ht="18" x14ac:dyDescent="0.6">
      <c r="U8897"/>
      <c r="V8897"/>
      <c r="W8897"/>
      <c r="X8897"/>
    </row>
    <row r="8898" spans="21:24" ht="18" x14ac:dyDescent="0.6">
      <c r="U8898"/>
      <c r="V8898"/>
      <c r="W8898"/>
      <c r="X8898"/>
    </row>
    <row r="8899" spans="21:24" ht="18" x14ac:dyDescent="0.6">
      <c r="U8899"/>
      <c r="V8899"/>
      <c r="W8899"/>
      <c r="X8899"/>
    </row>
    <row r="8900" spans="21:24" ht="18" x14ac:dyDescent="0.6">
      <c r="U8900"/>
      <c r="V8900"/>
      <c r="W8900"/>
      <c r="X8900"/>
    </row>
    <row r="8901" spans="21:24" ht="18" x14ac:dyDescent="0.6">
      <c r="U8901"/>
      <c r="V8901"/>
      <c r="W8901"/>
      <c r="X8901"/>
    </row>
    <row r="8902" spans="21:24" ht="18" x14ac:dyDescent="0.6">
      <c r="U8902"/>
      <c r="V8902"/>
      <c r="W8902"/>
      <c r="X8902"/>
    </row>
    <row r="8903" spans="21:24" ht="18" x14ac:dyDescent="0.6">
      <c r="U8903"/>
      <c r="V8903"/>
      <c r="W8903"/>
      <c r="X8903"/>
    </row>
    <row r="8904" spans="21:24" ht="18" x14ac:dyDescent="0.6">
      <c r="U8904"/>
      <c r="V8904"/>
      <c r="W8904"/>
      <c r="X8904"/>
    </row>
    <row r="8905" spans="21:24" ht="18" x14ac:dyDescent="0.6">
      <c r="U8905"/>
      <c r="V8905"/>
      <c r="W8905"/>
      <c r="X8905"/>
    </row>
    <row r="8906" spans="21:24" ht="18" x14ac:dyDescent="0.6">
      <c r="U8906"/>
      <c r="V8906"/>
      <c r="W8906"/>
      <c r="X8906"/>
    </row>
    <row r="8907" spans="21:24" ht="18" x14ac:dyDescent="0.6">
      <c r="U8907"/>
      <c r="V8907"/>
      <c r="W8907"/>
      <c r="X8907"/>
    </row>
    <row r="8908" spans="21:24" ht="18" x14ac:dyDescent="0.6">
      <c r="U8908"/>
      <c r="V8908"/>
      <c r="W8908"/>
      <c r="X8908"/>
    </row>
    <row r="8909" spans="21:24" ht="18" x14ac:dyDescent="0.6">
      <c r="U8909"/>
      <c r="V8909"/>
      <c r="W8909"/>
      <c r="X8909"/>
    </row>
    <row r="8910" spans="21:24" ht="18" x14ac:dyDescent="0.6">
      <c r="U8910"/>
      <c r="V8910"/>
      <c r="W8910"/>
      <c r="X8910"/>
    </row>
    <row r="8911" spans="21:24" ht="18" x14ac:dyDescent="0.6">
      <c r="U8911"/>
      <c r="V8911"/>
      <c r="W8911"/>
      <c r="X8911"/>
    </row>
    <row r="8912" spans="21:24" ht="18" x14ac:dyDescent="0.6">
      <c r="U8912"/>
      <c r="V8912"/>
      <c r="W8912"/>
      <c r="X8912"/>
    </row>
    <row r="8913" spans="21:24" ht="18" x14ac:dyDescent="0.6">
      <c r="U8913"/>
      <c r="V8913"/>
      <c r="W8913"/>
      <c r="X8913"/>
    </row>
    <row r="8914" spans="21:24" ht="18" x14ac:dyDescent="0.6">
      <c r="U8914"/>
      <c r="V8914"/>
      <c r="W8914"/>
      <c r="X8914"/>
    </row>
    <row r="8915" spans="21:24" ht="18" x14ac:dyDescent="0.6">
      <c r="U8915"/>
      <c r="V8915"/>
      <c r="W8915"/>
      <c r="X8915"/>
    </row>
    <row r="8916" spans="21:24" ht="18" x14ac:dyDescent="0.6">
      <c r="U8916"/>
      <c r="V8916"/>
      <c r="W8916"/>
      <c r="X8916"/>
    </row>
    <row r="8917" spans="21:24" ht="18" x14ac:dyDescent="0.6">
      <c r="U8917"/>
      <c r="V8917"/>
      <c r="W8917"/>
      <c r="X8917"/>
    </row>
    <row r="8918" spans="21:24" ht="18" x14ac:dyDescent="0.6">
      <c r="U8918"/>
      <c r="V8918"/>
      <c r="W8918"/>
      <c r="X8918"/>
    </row>
    <row r="8919" spans="21:24" ht="18" x14ac:dyDescent="0.6">
      <c r="U8919"/>
      <c r="V8919"/>
      <c r="W8919"/>
      <c r="X8919"/>
    </row>
    <row r="8920" spans="21:24" ht="18" x14ac:dyDescent="0.6">
      <c r="U8920"/>
      <c r="V8920"/>
      <c r="W8920"/>
      <c r="X8920"/>
    </row>
    <row r="8921" spans="21:24" ht="18" x14ac:dyDescent="0.6">
      <c r="U8921"/>
      <c r="V8921"/>
      <c r="W8921"/>
      <c r="X8921"/>
    </row>
    <row r="8922" spans="21:24" ht="18" x14ac:dyDescent="0.6">
      <c r="U8922"/>
      <c r="V8922"/>
      <c r="W8922"/>
      <c r="X8922"/>
    </row>
    <row r="8923" spans="21:24" ht="18" x14ac:dyDescent="0.6">
      <c r="U8923"/>
      <c r="V8923"/>
      <c r="W8923"/>
      <c r="X8923"/>
    </row>
    <row r="8924" spans="21:24" ht="18" x14ac:dyDescent="0.6">
      <c r="U8924"/>
      <c r="V8924"/>
      <c r="W8924"/>
      <c r="X8924"/>
    </row>
    <row r="8925" spans="21:24" ht="18" x14ac:dyDescent="0.6">
      <c r="U8925"/>
      <c r="V8925"/>
      <c r="W8925"/>
      <c r="X8925"/>
    </row>
    <row r="8926" spans="21:24" ht="18" x14ac:dyDescent="0.6">
      <c r="U8926"/>
      <c r="V8926"/>
      <c r="W8926"/>
      <c r="X8926"/>
    </row>
    <row r="8927" spans="21:24" ht="18" x14ac:dyDescent="0.6">
      <c r="U8927"/>
      <c r="V8927"/>
      <c r="W8927"/>
      <c r="X8927"/>
    </row>
    <row r="8928" spans="21:24" ht="18" x14ac:dyDescent="0.6">
      <c r="U8928"/>
      <c r="V8928"/>
      <c r="W8928"/>
      <c r="X8928"/>
    </row>
    <row r="8929" spans="21:24" ht="18" x14ac:dyDescent="0.6">
      <c r="U8929"/>
      <c r="V8929"/>
      <c r="W8929"/>
      <c r="X8929"/>
    </row>
    <row r="8930" spans="21:24" ht="18" x14ac:dyDescent="0.6">
      <c r="U8930"/>
      <c r="V8930"/>
      <c r="W8930"/>
      <c r="X8930"/>
    </row>
    <row r="8931" spans="21:24" ht="18" x14ac:dyDescent="0.6">
      <c r="U8931"/>
      <c r="V8931"/>
      <c r="W8931"/>
      <c r="X8931"/>
    </row>
    <row r="8932" spans="21:24" ht="18" x14ac:dyDescent="0.6">
      <c r="U8932"/>
      <c r="V8932"/>
      <c r="W8932"/>
      <c r="X8932"/>
    </row>
    <row r="8933" spans="21:24" ht="18" x14ac:dyDescent="0.6">
      <c r="U8933"/>
      <c r="V8933"/>
      <c r="W8933"/>
      <c r="X8933"/>
    </row>
    <row r="8934" spans="21:24" ht="18" x14ac:dyDescent="0.6">
      <c r="U8934"/>
      <c r="V8934"/>
      <c r="W8934"/>
      <c r="X8934"/>
    </row>
    <row r="8935" spans="21:24" ht="18" x14ac:dyDescent="0.6">
      <c r="U8935"/>
      <c r="V8935"/>
      <c r="W8935"/>
      <c r="X8935"/>
    </row>
    <row r="8936" spans="21:24" ht="18" x14ac:dyDescent="0.6">
      <c r="U8936"/>
      <c r="V8936"/>
      <c r="W8936"/>
      <c r="X8936"/>
    </row>
    <row r="8937" spans="21:24" ht="18" x14ac:dyDescent="0.6">
      <c r="U8937"/>
      <c r="V8937"/>
      <c r="W8937"/>
      <c r="X8937"/>
    </row>
    <row r="8938" spans="21:24" ht="18" x14ac:dyDescent="0.6">
      <c r="U8938"/>
      <c r="V8938"/>
      <c r="W8938"/>
      <c r="X8938"/>
    </row>
    <row r="8939" spans="21:24" ht="18" x14ac:dyDescent="0.6">
      <c r="U8939"/>
      <c r="V8939"/>
      <c r="W8939"/>
      <c r="X8939"/>
    </row>
    <row r="8940" spans="21:24" ht="18" x14ac:dyDescent="0.6">
      <c r="U8940"/>
      <c r="V8940"/>
      <c r="W8940"/>
      <c r="X8940"/>
    </row>
    <row r="8941" spans="21:24" ht="18" x14ac:dyDescent="0.6">
      <c r="U8941"/>
      <c r="V8941"/>
      <c r="W8941"/>
      <c r="X8941"/>
    </row>
    <row r="8942" spans="21:24" ht="18" x14ac:dyDescent="0.6">
      <c r="U8942"/>
      <c r="V8942"/>
      <c r="W8942"/>
      <c r="X8942"/>
    </row>
    <row r="8943" spans="21:24" ht="18" x14ac:dyDescent="0.6">
      <c r="U8943"/>
      <c r="V8943"/>
      <c r="W8943"/>
      <c r="X8943"/>
    </row>
    <row r="8944" spans="21:24" ht="18" x14ac:dyDescent="0.6">
      <c r="U8944"/>
      <c r="V8944"/>
      <c r="W8944"/>
      <c r="X8944"/>
    </row>
    <row r="8945" spans="21:24" ht="18" x14ac:dyDescent="0.6">
      <c r="U8945"/>
      <c r="V8945"/>
      <c r="W8945"/>
      <c r="X8945"/>
    </row>
    <row r="8946" spans="21:24" ht="18" x14ac:dyDescent="0.6">
      <c r="U8946"/>
      <c r="V8946"/>
      <c r="W8946"/>
      <c r="X8946"/>
    </row>
    <row r="8947" spans="21:24" ht="18" x14ac:dyDescent="0.6">
      <c r="U8947"/>
      <c r="V8947"/>
      <c r="W8947"/>
      <c r="X8947"/>
    </row>
    <row r="8948" spans="21:24" ht="18" x14ac:dyDescent="0.6">
      <c r="U8948"/>
      <c r="V8948"/>
      <c r="W8948"/>
      <c r="X8948"/>
    </row>
    <row r="8949" spans="21:24" ht="18" x14ac:dyDescent="0.6">
      <c r="U8949"/>
      <c r="V8949"/>
      <c r="W8949"/>
      <c r="X8949"/>
    </row>
    <row r="8950" spans="21:24" ht="18" x14ac:dyDescent="0.6">
      <c r="U8950"/>
      <c r="V8950"/>
      <c r="W8950"/>
      <c r="X8950"/>
    </row>
    <row r="8951" spans="21:24" ht="18" x14ac:dyDescent="0.6">
      <c r="U8951"/>
      <c r="V8951"/>
      <c r="W8951"/>
      <c r="X8951"/>
    </row>
    <row r="8952" spans="21:24" ht="18" x14ac:dyDescent="0.6">
      <c r="U8952"/>
      <c r="V8952"/>
      <c r="W8952"/>
      <c r="X8952"/>
    </row>
    <row r="8953" spans="21:24" ht="18" x14ac:dyDescent="0.6">
      <c r="U8953"/>
      <c r="V8953"/>
      <c r="W8953"/>
      <c r="X8953"/>
    </row>
    <row r="8954" spans="21:24" ht="18" x14ac:dyDescent="0.6">
      <c r="U8954"/>
      <c r="V8954"/>
      <c r="W8954"/>
      <c r="X8954"/>
    </row>
    <row r="8955" spans="21:24" ht="18" x14ac:dyDescent="0.6">
      <c r="U8955"/>
      <c r="V8955"/>
      <c r="W8955"/>
      <c r="X8955"/>
    </row>
    <row r="8956" spans="21:24" ht="18" x14ac:dyDescent="0.6">
      <c r="U8956"/>
      <c r="V8956"/>
      <c r="W8956"/>
      <c r="X8956"/>
    </row>
    <row r="8957" spans="21:24" ht="18" x14ac:dyDescent="0.6">
      <c r="U8957"/>
      <c r="V8957"/>
      <c r="W8957"/>
      <c r="X8957"/>
    </row>
    <row r="8958" spans="21:24" ht="18" x14ac:dyDescent="0.6">
      <c r="U8958"/>
      <c r="V8958"/>
      <c r="W8958"/>
      <c r="X8958"/>
    </row>
    <row r="8959" spans="21:24" ht="18" x14ac:dyDescent="0.6">
      <c r="U8959"/>
      <c r="V8959"/>
      <c r="W8959"/>
      <c r="X8959"/>
    </row>
    <row r="8960" spans="21:24" ht="18" x14ac:dyDescent="0.6">
      <c r="U8960"/>
      <c r="V8960"/>
      <c r="W8960"/>
      <c r="X8960"/>
    </row>
    <row r="8961" spans="21:24" ht="18" x14ac:dyDescent="0.6">
      <c r="U8961"/>
      <c r="V8961"/>
      <c r="W8961"/>
      <c r="X8961"/>
    </row>
    <row r="8962" spans="21:24" ht="18" x14ac:dyDescent="0.6">
      <c r="U8962"/>
      <c r="V8962"/>
      <c r="W8962"/>
      <c r="X8962"/>
    </row>
    <row r="8963" spans="21:24" ht="18" x14ac:dyDescent="0.6">
      <c r="U8963"/>
      <c r="V8963"/>
      <c r="W8963"/>
      <c r="X8963"/>
    </row>
    <row r="8964" spans="21:24" ht="18" x14ac:dyDescent="0.6">
      <c r="U8964"/>
      <c r="V8964"/>
      <c r="W8964"/>
      <c r="X8964"/>
    </row>
    <row r="8965" spans="21:24" ht="18" x14ac:dyDescent="0.6">
      <c r="U8965"/>
      <c r="V8965"/>
      <c r="W8965"/>
      <c r="X8965"/>
    </row>
    <row r="8966" spans="21:24" ht="18" x14ac:dyDescent="0.6">
      <c r="U8966"/>
      <c r="V8966"/>
      <c r="W8966"/>
      <c r="X8966"/>
    </row>
    <row r="8967" spans="21:24" ht="18" x14ac:dyDescent="0.6">
      <c r="U8967"/>
      <c r="V8967"/>
      <c r="W8967"/>
      <c r="X8967"/>
    </row>
    <row r="8968" spans="21:24" ht="18" x14ac:dyDescent="0.6">
      <c r="U8968"/>
      <c r="V8968"/>
      <c r="W8968"/>
      <c r="X8968"/>
    </row>
    <row r="8969" spans="21:24" ht="18" x14ac:dyDescent="0.6">
      <c r="U8969"/>
      <c r="V8969"/>
      <c r="W8969"/>
      <c r="X8969"/>
    </row>
    <row r="8970" spans="21:24" ht="18" x14ac:dyDescent="0.6">
      <c r="U8970"/>
      <c r="V8970"/>
      <c r="W8970"/>
      <c r="X8970"/>
    </row>
    <row r="8971" spans="21:24" ht="18" x14ac:dyDescent="0.6">
      <c r="U8971"/>
      <c r="V8971"/>
      <c r="W8971"/>
      <c r="X8971"/>
    </row>
    <row r="8972" spans="21:24" ht="18" x14ac:dyDescent="0.6">
      <c r="U8972"/>
      <c r="V8972"/>
      <c r="W8972"/>
      <c r="X8972"/>
    </row>
    <row r="8973" spans="21:24" ht="18" x14ac:dyDescent="0.6">
      <c r="U8973"/>
      <c r="V8973"/>
      <c r="W8973"/>
      <c r="X8973"/>
    </row>
    <row r="8974" spans="21:24" ht="18" x14ac:dyDescent="0.6">
      <c r="U8974"/>
      <c r="V8974"/>
      <c r="W8974"/>
      <c r="X8974"/>
    </row>
    <row r="8975" spans="21:24" ht="18" x14ac:dyDescent="0.6">
      <c r="U8975"/>
      <c r="V8975"/>
      <c r="W8975"/>
      <c r="X8975"/>
    </row>
    <row r="8976" spans="21:24" ht="18" x14ac:dyDescent="0.6">
      <c r="U8976"/>
      <c r="V8976"/>
      <c r="W8976"/>
      <c r="X8976"/>
    </row>
    <row r="8977" spans="21:24" ht="18" x14ac:dyDescent="0.6">
      <c r="U8977"/>
      <c r="V8977"/>
      <c r="W8977"/>
      <c r="X8977"/>
    </row>
    <row r="8978" spans="21:24" ht="18" x14ac:dyDescent="0.6">
      <c r="U8978"/>
      <c r="V8978"/>
      <c r="W8978"/>
      <c r="X8978"/>
    </row>
    <row r="8979" spans="21:24" ht="18" x14ac:dyDescent="0.6">
      <c r="U8979"/>
      <c r="V8979"/>
      <c r="W8979"/>
      <c r="X8979"/>
    </row>
    <row r="8980" spans="21:24" ht="18" x14ac:dyDescent="0.6">
      <c r="U8980"/>
      <c r="V8980"/>
      <c r="W8980"/>
      <c r="X8980"/>
    </row>
    <row r="8981" spans="21:24" ht="18" x14ac:dyDescent="0.6">
      <c r="U8981"/>
      <c r="V8981"/>
      <c r="W8981"/>
      <c r="X8981"/>
    </row>
    <row r="8982" spans="21:24" ht="18" x14ac:dyDescent="0.6">
      <c r="U8982"/>
      <c r="V8982"/>
      <c r="W8982"/>
      <c r="X8982"/>
    </row>
    <row r="8983" spans="21:24" ht="18" x14ac:dyDescent="0.6">
      <c r="U8983"/>
      <c r="V8983"/>
      <c r="W8983"/>
      <c r="X8983"/>
    </row>
    <row r="8984" spans="21:24" ht="18" x14ac:dyDescent="0.6">
      <c r="U8984"/>
      <c r="V8984"/>
      <c r="W8984"/>
      <c r="X8984"/>
    </row>
    <row r="8985" spans="21:24" ht="18" x14ac:dyDescent="0.6">
      <c r="U8985"/>
      <c r="V8985"/>
      <c r="W8985"/>
      <c r="X8985"/>
    </row>
    <row r="8986" spans="21:24" ht="18" x14ac:dyDescent="0.6">
      <c r="U8986"/>
      <c r="V8986"/>
      <c r="W8986"/>
      <c r="X8986"/>
    </row>
    <row r="8987" spans="21:24" ht="18" x14ac:dyDescent="0.6">
      <c r="U8987"/>
      <c r="V8987"/>
      <c r="W8987"/>
      <c r="X8987"/>
    </row>
    <row r="8988" spans="21:24" ht="18" x14ac:dyDescent="0.6">
      <c r="U8988"/>
      <c r="V8988"/>
      <c r="W8988"/>
      <c r="X8988"/>
    </row>
    <row r="8989" spans="21:24" ht="18" x14ac:dyDescent="0.6">
      <c r="U8989"/>
      <c r="V8989"/>
      <c r="W8989"/>
      <c r="X8989"/>
    </row>
    <row r="8990" spans="21:24" ht="18" x14ac:dyDescent="0.6">
      <c r="U8990"/>
      <c r="V8990"/>
      <c r="W8990"/>
      <c r="X8990"/>
    </row>
    <row r="8991" spans="21:24" ht="18" x14ac:dyDescent="0.6">
      <c r="U8991"/>
      <c r="V8991"/>
      <c r="W8991"/>
      <c r="X8991"/>
    </row>
    <row r="8992" spans="21:24" ht="18" x14ac:dyDescent="0.6">
      <c r="U8992"/>
      <c r="V8992"/>
      <c r="W8992"/>
      <c r="X8992"/>
    </row>
    <row r="8993" spans="21:24" ht="18" x14ac:dyDescent="0.6">
      <c r="U8993"/>
      <c r="V8993"/>
      <c r="W8993"/>
      <c r="X8993"/>
    </row>
    <row r="8994" spans="21:24" ht="18" x14ac:dyDescent="0.6">
      <c r="U8994"/>
      <c r="V8994"/>
      <c r="W8994"/>
      <c r="X8994"/>
    </row>
    <row r="8995" spans="21:24" ht="18" x14ac:dyDescent="0.6">
      <c r="U8995"/>
      <c r="V8995"/>
      <c r="W8995"/>
      <c r="X8995"/>
    </row>
    <row r="8996" spans="21:24" ht="18" x14ac:dyDescent="0.6">
      <c r="U8996"/>
      <c r="V8996"/>
      <c r="W8996"/>
      <c r="X8996"/>
    </row>
    <row r="8997" spans="21:24" ht="18" x14ac:dyDescent="0.6">
      <c r="U8997"/>
      <c r="V8997"/>
      <c r="W8997"/>
      <c r="X8997"/>
    </row>
    <row r="8998" spans="21:24" ht="18" x14ac:dyDescent="0.6">
      <c r="U8998"/>
      <c r="V8998"/>
      <c r="W8998"/>
      <c r="X8998"/>
    </row>
    <row r="8999" spans="21:24" ht="18" x14ac:dyDescent="0.6">
      <c r="U8999"/>
      <c r="V8999"/>
      <c r="W8999"/>
      <c r="X8999"/>
    </row>
    <row r="9000" spans="21:24" ht="18" x14ac:dyDescent="0.6">
      <c r="U9000"/>
      <c r="V9000"/>
      <c r="W9000"/>
      <c r="X9000"/>
    </row>
    <row r="9001" spans="21:24" ht="18" x14ac:dyDescent="0.6">
      <c r="U9001"/>
      <c r="V9001"/>
      <c r="W9001"/>
      <c r="X9001"/>
    </row>
    <row r="9002" spans="21:24" ht="18" x14ac:dyDescent="0.6">
      <c r="U9002"/>
      <c r="V9002"/>
      <c r="W9002"/>
      <c r="X9002"/>
    </row>
    <row r="9003" spans="21:24" ht="18" x14ac:dyDescent="0.6">
      <c r="U9003"/>
      <c r="V9003"/>
      <c r="W9003"/>
      <c r="X9003"/>
    </row>
    <row r="9004" spans="21:24" ht="18" x14ac:dyDescent="0.6">
      <c r="U9004"/>
      <c r="V9004"/>
      <c r="W9004"/>
      <c r="X9004"/>
    </row>
    <row r="9005" spans="21:24" ht="18" x14ac:dyDescent="0.6">
      <c r="U9005"/>
      <c r="V9005"/>
      <c r="W9005"/>
      <c r="X9005"/>
    </row>
    <row r="9006" spans="21:24" ht="18" x14ac:dyDescent="0.6">
      <c r="U9006"/>
      <c r="V9006"/>
      <c r="W9006"/>
      <c r="X9006"/>
    </row>
    <row r="9007" spans="21:24" ht="18" x14ac:dyDescent="0.6">
      <c r="U9007"/>
      <c r="V9007"/>
      <c r="W9007"/>
      <c r="X9007"/>
    </row>
    <row r="9008" spans="21:24" ht="18" x14ac:dyDescent="0.6">
      <c r="U9008"/>
      <c r="V9008"/>
      <c r="W9008"/>
      <c r="X9008"/>
    </row>
    <row r="9009" spans="21:24" ht="18" x14ac:dyDescent="0.6">
      <c r="U9009"/>
      <c r="V9009"/>
      <c r="W9009"/>
      <c r="X9009"/>
    </row>
    <row r="9010" spans="21:24" ht="18" x14ac:dyDescent="0.6">
      <c r="U9010"/>
      <c r="V9010"/>
      <c r="W9010"/>
      <c r="X9010"/>
    </row>
    <row r="9011" spans="21:24" ht="18" x14ac:dyDescent="0.6">
      <c r="U9011"/>
      <c r="V9011"/>
      <c r="W9011"/>
      <c r="X9011"/>
    </row>
    <row r="9012" spans="21:24" ht="18" x14ac:dyDescent="0.6">
      <c r="U9012"/>
      <c r="V9012"/>
      <c r="W9012"/>
      <c r="X9012"/>
    </row>
    <row r="9013" spans="21:24" ht="18" x14ac:dyDescent="0.6">
      <c r="U9013"/>
      <c r="V9013"/>
      <c r="W9013"/>
      <c r="X9013"/>
    </row>
    <row r="9014" spans="21:24" ht="18" x14ac:dyDescent="0.6">
      <c r="U9014"/>
      <c r="V9014"/>
      <c r="W9014"/>
      <c r="X9014"/>
    </row>
    <row r="9015" spans="21:24" ht="18" x14ac:dyDescent="0.6">
      <c r="U9015"/>
      <c r="V9015"/>
      <c r="W9015"/>
      <c r="X9015"/>
    </row>
    <row r="9016" spans="21:24" ht="18" x14ac:dyDescent="0.6">
      <c r="U9016"/>
      <c r="V9016"/>
      <c r="W9016"/>
      <c r="X9016"/>
    </row>
    <row r="9017" spans="21:24" ht="18" x14ac:dyDescent="0.6">
      <c r="U9017"/>
      <c r="V9017"/>
      <c r="W9017"/>
      <c r="X9017"/>
    </row>
    <row r="9018" spans="21:24" ht="18" x14ac:dyDescent="0.6">
      <c r="U9018"/>
      <c r="V9018"/>
      <c r="W9018"/>
      <c r="X9018"/>
    </row>
    <row r="9019" spans="21:24" ht="18" x14ac:dyDescent="0.6">
      <c r="U9019"/>
      <c r="V9019"/>
      <c r="W9019"/>
      <c r="X9019"/>
    </row>
    <row r="9020" spans="21:24" ht="18" x14ac:dyDescent="0.6">
      <c r="U9020"/>
      <c r="V9020"/>
      <c r="W9020"/>
      <c r="X9020"/>
    </row>
    <row r="9021" spans="21:24" ht="18" x14ac:dyDescent="0.6">
      <c r="U9021"/>
      <c r="V9021"/>
      <c r="W9021"/>
      <c r="X9021"/>
    </row>
    <row r="9022" spans="21:24" ht="18" x14ac:dyDescent="0.6">
      <c r="U9022"/>
      <c r="V9022"/>
      <c r="W9022"/>
      <c r="X9022"/>
    </row>
    <row r="9023" spans="21:24" ht="18" x14ac:dyDescent="0.6">
      <c r="U9023"/>
      <c r="V9023"/>
      <c r="W9023"/>
      <c r="X9023"/>
    </row>
    <row r="9024" spans="21:24" ht="18" x14ac:dyDescent="0.6">
      <c r="U9024"/>
      <c r="V9024"/>
      <c r="W9024"/>
      <c r="X9024"/>
    </row>
    <row r="9025" spans="21:24" ht="18" x14ac:dyDescent="0.6">
      <c r="U9025"/>
      <c r="V9025"/>
      <c r="W9025"/>
      <c r="X9025"/>
    </row>
    <row r="9026" spans="21:24" ht="18" x14ac:dyDescent="0.6">
      <c r="U9026"/>
      <c r="V9026"/>
      <c r="W9026"/>
      <c r="X9026"/>
    </row>
    <row r="9027" spans="21:24" ht="18" x14ac:dyDescent="0.6">
      <c r="U9027"/>
      <c r="V9027"/>
      <c r="W9027"/>
      <c r="X9027"/>
    </row>
    <row r="9028" spans="21:24" ht="18" x14ac:dyDescent="0.6">
      <c r="U9028"/>
      <c r="V9028"/>
      <c r="W9028"/>
      <c r="X9028"/>
    </row>
    <row r="9029" spans="21:24" ht="18" x14ac:dyDescent="0.6">
      <c r="U9029"/>
      <c r="V9029"/>
      <c r="W9029"/>
      <c r="X9029"/>
    </row>
    <row r="9030" spans="21:24" ht="18" x14ac:dyDescent="0.6">
      <c r="U9030"/>
      <c r="V9030"/>
      <c r="W9030"/>
      <c r="X9030"/>
    </row>
    <row r="9031" spans="21:24" ht="18" x14ac:dyDescent="0.6">
      <c r="U9031"/>
      <c r="V9031"/>
      <c r="W9031"/>
      <c r="X9031"/>
    </row>
    <row r="9032" spans="21:24" ht="18" x14ac:dyDescent="0.6">
      <c r="U9032"/>
      <c r="V9032"/>
      <c r="W9032"/>
      <c r="X9032"/>
    </row>
    <row r="9033" spans="21:24" ht="18" x14ac:dyDescent="0.6">
      <c r="U9033"/>
      <c r="V9033"/>
      <c r="W9033"/>
      <c r="X9033"/>
    </row>
    <row r="9034" spans="21:24" ht="18" x14ac:dyDescent="0.6">
      <c r="U9034"/>
      <c r="V9034"/>
      <c r="W9034"/>
      <c r="X9034"/>
    </row>
    <row r="9035" spans="21:24" ht="18" x14ac:dyDescent="0.6">
      <c r="U9035"/>
      <c r="V9035"/>
      <c r="W9035"/>
      <c r="X9035"/>
    </row>
    <row r="9036" spans="21:24" ht="18" x14ac:dyDescent="0.6">
      <c r="U9036"/>
      <c r="V9036"/>
      <c r="W9036"/>
      <c r="X9036"/>
    </row>
    <row r="9037" spans="21:24" ht="18" x14ac:dyDescent="0.6">
      <c r="U9037"/>
      <c r="V9037"/>
      <c r="W9037"/>
      <c r="X9037"/>
    </row>
    <row r="9038" spans="21:24" ht="18" x14ac:dyDescent="0.6">
      <c r="U9038"/>
      <c r="V9038"/>
      <c r="W9038"/>
      <c r="X9038"/>
    </row>
    <row r="9039" spans="21:24" ht="18" x14ac:dyDescent="0.6">
      <c r="U9039"/>
      <c r="V9039"/>
      <c r="W9039"/>
      <c r="X9039"/>
    </row>
    <row r="9040" spans="21:24" ht="18" x14ac:dyDescent="0.6">
      <c r="U9040"/>
      <c r="V9040"/>
      <c r="W9040"/>
      <c r="X9040"/>
    </row>
    <row r="9041" spans="21:24" ht="18" x14ac:dyDescent="0.6">
      <c r="U9041"/>
      <c r="V9041"/>
      <c r="W9041"/>
      <c r="X9041"/>
    </row>
    <row r="9042" spans="21:24" ht="18" x14ac:dyDescent="0.6">
      <c r="U9042"/>
      <c r="V9042"/>
      <c r="W9042"/>
      <c r="X9042"/>
    </row>
    <row r="9043" spans="21:24" ht="18" x14ac:dyDescent="0.6">
      <c r="U9043"/>
      <c r="V9043"/>
      <c r="W9043"/>
      <c r="X9043"/>
    </row>
    <row r="9044" spans="21:24" ht="18" x14ac:dyDescent="0.6">
      <c r="U9044"/>
      <c r="V9044"/>
      <c r="W9044"/>
      <c r="X9044"/>
    </row>
    <row r="9045" spans="21:24" ht="18" x14ac:dyDescent="0.6">
      <c r="U9045"/>
      <c r="V9045"/>
      <c r="W9045"/>
      <c r="X9045"/>
    </row>
    <row r="9046" spans="21:24" ht="18" x14ac:dyDescent="0.6">
      <c r="U9046"/>
      <c r="V9046"/>
      <c r="W9046"/>
      <c r="X9046"/>
    </row>
    <row r="9047" spans="21:24" ht="18" x14ac:dyDescent="0.6">
      <c r="U9047"/>
      <c r="V9047"/>
      <c r="W9047"/>
      <c r="X9047"/>
    </row>
    <row r="9048" spans="21:24" ht="18" x14ac:dyDescent="0.6">
      <c r="U9048"/>
      <c r="V9048"/>
      <c r="W9048"/>
      <c r="X9048"/>
    </row>
    <row r="9049" spans="21:24" ht="18" x14ac:dyDescent="0.6">
      <c r="U9049"/>
      <c r="V9049"/>
      <c r="W9049"/>
      <c r="X9049"/>
    </row>
    <row r="9050" spans="21:24" ht="18" x14ac:dyDescent="0.6">
      <c r="U9050"/>
      <c r="V9050"/>
      <c r="W9050"/>
      <c r="X9050"/>
    </row>
    <row r="9051" spans="21:24" ht="18" x14ac:dyDescent="0.6">
      <c r="U9051"/>
      <c r="V9051"/>
      <c r="W9051"/>
      <c r="X9051"/>
    </row>
    <row r="9052" spans="21:24" ht="18" x14ac:dyDescent="0.6">
      <c r="U9052"/>
      <c r="V9052"/>
      <c r="W9052"/>
      <c r="X9052"/>
    </row>
    <row r="9053" spans="21:24" ht="18" x14ac:dyDescent="0.6">
      <c r="U9053"/>
      <c r="V9053"/>
      <c r="W9053"/>
      <c r="X9053"/>
    </row>
    <row r="9054" spans="21:24" ht="18" x14ac:dyDescent="0.6">
      <c r="U9054"/>
      <c r="V9054"/>
      <c r="W9054"/>
      <c r="X9054"/>
    </row>
    <row r="9055" spans="21:24" ht="18" x14ac:dyDescent="0.6">
      <c r="U9055"/>
      <c r="V9055"/>
      <c r="W9055"/>
      <c r="X9055"/>
    </row>
    <row r="9056" spans="21:24" ht="18" x14ac:dyDescent="0.6">
      <c r="U9056"/>
      <c r="V9056"/>
      <c r="W9056"/>
      <c r="X9056"/>
    </row>
    <row r="9057" spans="21:24" ht="18" x14ac:dyDescent="0.6">
      <c r="U9057"/>
      <c r="V9057"/>
      <c r="W9057"/>
      <c r="X9057"/>
    </row>
    <row r="9058" spans="21:24" ht="18" x14ac:dyDescent="0.6">
      <c r="U9058"/>
      <c r="V9058"/>
      <c r="W9058"/>
      <c r="X9058"/>
    </row>
    <row r="9059" spans="21:24" ht="18" x14ac:dyDescent="0.6">
      <c r="U9059"/>
      <c r="V9059"/>
      <c r="W9059"/>
      <c r="X9059"/>
    </row>
    <row r="9060" spans="21:24" ht="18" x14ac:dyDescent="0.6">
      <c r="U9060"/>
      <c r="V9060"/>
      <c r="W9060"/>
      <c r="X9060"/>
    </row>
    <row r="9061" spans="21:24" ht="18" x14ac:dyDescent="0.6">
      <c r="U9061"/>
      <c r="V9061"/>
      <c r="W9061"/>
      <c r="X9061"/>
    </row>
    <row r="9062" spans="21:24" ht="18" x14ac:dyDescent="0.6">
      <c r="U9062"/>
      <c r="V9062"/>
      <c r="W9062"/>
      <c r="X9062"/>
    </row>
    <row r="9063" spans="21:24" ht="18" x14ac:dyDescent="0.6">
      <c r="U9063"/>
      <c r="V9063"/>
      <c r="W9063"/>
      <c r="X9063"/>
    </row>
    <row r="9064" spans="21:24" ht="18" x14ac:dyDescent="0.6">
      <c r="U9064"/>
      <c r="V9064"/>
      <c r="W9064"/>
      <c r="X9064"/>
    </row>
    <row r="9065" spans="21:24" ht="18" x14ac:dyDescent="0.6">
      <c r="U9065"/>
      <c r="V9065"/>
      <c r="W9065"/>
      <c r="X9065"/>
    </row>
    <row r="9066" spans="21:24" ht="18" x14ac:dyDescent="0.6">
      <c r="U9066"/>
      <c r="V9066"/>
      <c r="W9066"/>
      <c r="X9066"/>
    </row>
    <row r="9067" spans="21:24" ht="18" x14ac:dyDescent="0.6">
      <c r="U9067"/>
      <c r="V9067"/>
      <c r="W9067"/>
      <c r="X9067"/>
    </row>
    <row r="9068" spans="21:24" ht="18" x14ac:dyDescent="0.6">
      <c r="U9068"/>
      <c r="V9068"/>
      <c r="W9068"/>
      <c r="X9068"/>
    </row>
    <row r="9069" spans="21:24" ht="18" x14ac:dyDescent="0.6">
      <c r="U9069"/>
      <c r="V9069"/>
      <c r="W9069"/>
      <c r="X9069"/>
    </row>
    <row r="9070" spans="21:24" ht="18" x14ac:dyDescent="0.6">
      <c r="U9070"/>
      <c r="V9070"/>
      <c r="W9070"/>
      <c r="X9070"/>
    </row>
    <row r="9071" spans="21:24" ht="18" x14ac:dyDescent="0.6">
      <c r="U9071"/>
      <c r="V9071"/>
      <c r="W9071"/>
      <c r="X9071"/>
    </row>
    <row r="9072" spans="21:24" ht="18" x14ac:dyDescent="0.6">
      <c r="U9072"/>
      <c r="V9072"/>
      <c r="W9072"/>
      <c r="X9072"/>
    </row>
    <row r="9073" spans="21:24" ht="18" x14ac:dyDescent="0.6">
      <c r="U9073"/>
      <c r="V9073"/>
      <c r="W9073"/>
      <c r="X9073"/>
    </row>
    <row r="9074" spans="21:24" ht="18" x14ac:dyDescent="0.6">
      <c r="U9074"/>
      <c r="V9074"/>
      <c r="W9074"/>
      <c r="X9074"/>
    </row>
    <row r="9075" spans="21:24" ht="18" x14ac:dyDescent="0.6">
      <c r="U9075"/>
      <c r="V9075"/>
      <c r="W9075"/>
      <c r="X9075"/>
    </row>
    <row r="9076" spans="21:24" ht="18" x14ac:dyDescent="0.6">
      <c r="U9076"/>
      <c r="V9076"/>
      <c r="W9076"/>
      <c r="X9076"/>
    </row>
    <row r="9077" spans="21:24" ht="18" x14ac:dyDescent="0.6">
      <c r="U9077"/>
      <c r="V9077"/>
      <c r="W9077"/>
      <c r="X9077"/>
    </row>
    <row r="9078" spans="21:24" ht="18" x14ac:dyDescent="0.6">
      <c r="U9078"/>
      <c r="V9078"/>
      <c r="W9078"/>
      <c r="X9078"/>
    </row>
    <row r="9079" spans="21:24" ht="18" x14ac:dyDescent="0.6">
      <c r="U9079"/>
      <c r="V9079"/>
      <c r="W9079"/>
      <c r="X9079"/>
    </row>
    <row r="9080" spans="21:24" ht="18" x14ac:dyDescent="0.6">
      <c r="U9080"/>
      <c r="V9080"/>
      <c r="W9080"/>
      <c r="X9080"/>
    </row>
    <row r="9081" spans="21:24" ht="18" x14ac:dyDescent="0.6">
      <c r="U9081"/>
      <c r="V9081"/>
      <c r="W9081"/>
      <c r="X9081"/>
    </row>
    <row r="9082" spans="21:24" ht="18" x14ac:dyDescent="0.6">
      <c r="U9082"/>
      <c r="V9082"/>
      <c r="W9082"/>
      <c r="X9082"/>
    </row>
    <row r="9083" spans="21:24" ht="18" x14ac:dyDescent="0.6">
      <c r="U9083"/>
      <c r="V9083"/>
      <c r="W9083"/>
      <c r="X9083"/>
    </row>
    <row r="9084" spans="21:24" ht="18" x14ac:dyDescent="0.6">
      <c r="U9084"/>
      <c r="V9084"/>
      <c r="W9084"/>
      <c r="X9084"/>
    </row>
    <row r="9085" spans="21:24" ht="18" x14ac:dyDescent="0.6">
      <c r="U9085"/>
      <c r="V9085"/>
      <c r="W9085"/>
      <c r="X9085"/>
    </row>
    <row r="9086" spans="21:24" ht="18" x14ac:dyDescent="0.6">
      <c r="U9086"/>
      <c r="V9086"/>
      <c r="W9086"/>
      <c r="X9086"/>
    </row>
    <row r="9087" spans="21:24" ht="18" x14ac:dyDescent="0.6">
      <c r="U9087"/>
      <c r="V9087"/>
      <c r="W9087"/>
      <c r="X9087"/>
    </row>
    <row r="9088" spans="21:24" ht="18" x14ac:dyDescent="0.6">
      <c r="U9088"/>
      <c r="V9088"/>
      <c r="W9088"/>
      <c r="X9088"/>
    </row>
    <row r="9089" spans="21:24" ht="18" x14ac:dyDescent="0.6">
      <c r="U9089"/>
      <c r="V9089"/>
      <c r="W9089"/>
      <c r="X9089"/>
    </row>
    <row r="9090" spans="21:24" ht="18" x14ac:dyDescent="0.6">
      <c r="U9090"/>
      <c r="V9090"/>
      <c r="W9090"/>
      <c r="X9090"/>
    </row>
    <row r="9091" spans="21:24" ht="18" x14ac:dyDescent="0.6">
      <c r="U9091"/>
      <c r="V9091"/>
      <c r="W9091"/>
      <c r="X9091"/>
    </row>
    <row r="9092" spans="21:24" ht="18" x14ac:dyDescent="0.6">
      <c r="U9092"/>
      <c r="V9092"/>
      <c r="W9092"/>
      <c r="X9092"/>
    </row>
    <row r="9093" spans="21:24" ht="18" x14ac:dyDescent="0.6">
      <c r="U9093"/>
      <c r="V9093"/>
      <c r="W9093"/>
      <c r="X9093"/>
    </row>
    <row r="9094" spans="21:24" ht="18" x14ac:dyDescent="0.6">
      <c r="U9094"/>
      <c r="V9094"/>
      <c r="W9094"/>
      <c r="X9094"/>
    </row>
    <row r="9095" spans="21:24" ht="18" x14ac:dyDescent="0.6">
      <c r="U9095"/>
      <c r="V9095"/>
      <c r="W9095"/>
      <c r="X9095"/>
    </row>
    <row r="9096" spans="21:24" ht="18" x14ac:dyDescent="0.6">
      <c r="U9096"/>
      <c r="V9096"/>
      <c r="W9096"/>
      <c r="X9096"/>
    </row>
    <row r="9097" spans="21:24" ht="18" x14ac:dyDescent="0.6">
      <c r="U9097"/>
      <c r="V9097"/>
      <c r="W9097"/>
      <c r="X9097"/>
    </row>
    <row r="9098" spans="21:24" ht="18" x14ac:dyDescent="0.6">
      <c r="U9098"/>
      <c r="V9098"/>
      <c r="W9098"/>
      <c r="X9098"/>
    </row>
    <row r="9099" spans="21:24" ht="18" x14ac:dyDescent="0.6">
      <c r="U9099"/>
      <c r="V9099"/>
      <c r="W9099"/>
      <c r="X9099"/>
    </row>
    <row r="9100" spans="21:24" ht="18" x14ac:dyDescent="0.6">
      <c r="U9100"/>
      <c r="V9100"/>
      <c r="W9100"/>
      <c r="X9100"/>
    </row>
    <row r="9101" spans="21:24" ht="18" x14ac:dyDescent="0.6">
      <c r="U9101"/>
      <c r="V9101"/>
      <c r="W9101"/>
      <c r="X9101"/>
    </row>
    <row r="9102" spans="21:24" ht="18" x14ac:dyDescent="0.6">
      <c r="U9102"/>
      <c r="V9102"/>
      <c r="W9102"/>
      <c r="X9102"/>
    </row>
    <row r="9103" spans="21:24" ht="18" x14ac:dyDescent="0.6">
      <c r="U9103"/>
      <c r="V9103"/>
      <c r="W9103"/>
      <c r="X9103"/>
    </row>
    <row r="9104" spans="21:24" ht="18" x14ac:dyDescent="0.6">
      <c r="U9104"/>
      <c r="V9104"/>
      <c r="W9104"/>
      <c r="X9104"/>
    </row>
    <row r="9105" spans="21:24" ht="18" x14ac:dyDescent="0.6">
      <c r="U9105"/>
      <c r="V9105"/>
      <c r="W9105"/>
      <c r="X9105"/>
    </row>
    <row r="9106" spans="21:24" ht="18" x14ac:dyDescent="0.6">
      <c r="U9106"/>
      <c r="V9106"/>
      <c r="W9106"/>
      <c r="X9106"/>
    </row>
    <row r="9107" spans="21:24" ht="18" x14ac:dyDescent="0.6">
      <c r="U9107"/>
      <c r="V9107"/>
      <c r="W9107"/>
      <c r="X9107"/>
    </row>
    <row r="9108" spans="21:24" ht="18" x14ac:dyDescent="0.6">
      <c r="U9108"/>
      <c r="V9108"/>
      <c r="W9108"/>
      <c r="X9108"/>
    </row>
    <row r="9109" spans="21:24" ht="18" x14ac:dyDescent="0.6">
      <c r="U9109"/>
      <c r="V9109"/>
      <c r="W9109"/>
      <c r="X9109"/>
    </row>
    <row r="9110" spans="21:24" ht="18" x14ac:dyDescent="0.6">
      <c r="U9110"/>
      <c r="V9110"/>
      <c r="W9110"/>
      <c r="X9110"/>
    </row>
    <row r="9111" spans="21:24" ht="18" x14ac:dyDescent="0.6">
      <c r="U9111"/>
      <c r="V9111"/>
      <c r="W9111"/>
      <c r="X9111"/>
    </row>
    <row r="9112" spans="21:24" ht="18" x14ac:dyDescent="0.6">
      <c r="U9112"/>
      <c r="V9112"/>
      <c r="W9112"/>
      <c r="X9112"/>
    </row>
    <row r="9113" spans="21:24" ht="18" x14ac:dyDescent="0.6">
      <c r="U9113"/>
      <c r="V9113"/>
      <c r="W9113"/>
      <c r="X9113"/>
    </row>
    <row r="9114" spans="21:24" ht="18" x14ac:dyDescent="0.6">
      <c r="U9114"/>
      <c r="V9114"/>
      <c r="W9114"/>
      <c r="X9114"/>
    </row>
    <row r="9115" spans="21:24" ht="18" x14ac:dyDescent="0.6">
      <c r="U9115"/>
      <c r="V9115"/>
      <c r="W9115"/>
      <c r="X9115"/>
    </row>
    <row r="9116" spans="21:24" ht="18" x14ac:dyDescent="0.6">
      <c r="U9116"/>
      <c r="V9116"/>
      <c r="W9116"/>
      <c r="X9116"/>
    </row>
    <row r="9117" spans="21:24" ht="18" x14ac:dyDescent="0.6">
      <c r="U9117"/>
      <c r="V9117"/>
      <c r="W9117"/>
      <c r="X9117"/>
    </row>
    <row r="9118" spans="21:24" ht="18" x14ac:dyDescent="0.6">
      <c r="U9118"/>
      <c r="V9118"/>
      <c r="W9118"/>
      <c r="X9118"/>
    </row>
    <row r="9119" spans="21:24" ht="18" x14ac:dyDescent="0.6">
      <c r="U9119"/>
      <c r="V9119"/>
      <c r="W9119"/>
      <c r="X9119"/>
    </row>
    <row r="9120" spans="21:24" ht="18" x14ac:dyDescent="0.6">
      <c r="U9120"/>
      <c r="V9120"/>
      <c r="W9120"/>
      <c r="X9120"/>
    </row>
    <row r="9121" spans="21:24" ht="18" x14ac:dyDescent="0.6">
      <c r="U9121"/>
      <c r="V9121"/>
      <c r="W9121"/>
      <c r="X9121"/>
    </row>
    <row r="9122" spans="21:24" ht="18" x14ac:dyDescent="0.6">
      <c r="U9122"/>
      <c r="V9122"/>
      <c r="W9122"/>
      <c r="X9122"/>
    </row>
    <row r="9123" spans="21:24" ht="18" x14ac:dyDescent="0.6">
      <c r="U9123"/>
      <c r="V9123"/>
      <c r="W9123"/>
      <c r="X9123"/>
    </row>
    <row r="9124" spans="21:24" ht="18" x14ac:dyDescent="0.6">
      <c r="U9124"/>
      <c r="V9124"/>
      <c r="W9124"/>
      <c r="X9124"/>
    </row>
    <row r="9125" spans="21:24" ht="18" x14ac:dyDescent="0.6">
      <c r="U9125"/>
      <c r="V9125"/>
      <c r="W9125"/>
      <c r="X9125"/>
    </row>
    <row r="9126" spans="21:24" ht="18" x14ac:dyDescent="0.6">
      <c r="U9126"/>
      <c r="V9126"/>
      <c r="W9126"/>
      <c r="X9126"/>
    </row>
    <row r="9127" spans="21:24" ht="18" x14ac:dyDescent="0.6">
      <c r="U9127"/>
      <c r="V9127"/>
      <c r="W9127"/>
      <c r="X9127"/>
    </row>
    <row r="9128" spans="21:24" ht="18" x14ac:dyDescent="0.6">
      <c r="U9128"/>
      <c r="V9128"/>
      <c r="W9128"/>
      <c r="X9128"/>
    </row>
    <row r="9129" spans="21:24" ht="18" x14ac:dyDescent="0.6">
      <c r="U9129"/>
      <c r="V9129"/>
      <c r="W9129"/>
      <c r="X9129"/>
    </row>
    <row r="9130" spans="21:24" ht="18" x14ac:dyDescent="0.6">
      <c r="U9130"/>
      <c r="V9130"/>
      <c r="W9130"/>
      <c r="X9130"/>
    </row>
    <row r="9131" spans="21:24" ht="18" x14ac:dyDescent="0.6">
      <c r="U9131"/>
      <c r="V9131"/>
      <c r="W9131"/>
      <c r="X9131"/>
    </row>
    <row r="9132" spans="21:24" ht="18" x14ac:dyDescent="0.6">
      <c r="U9132"/>
      <c r="V9132"/>
      <c r="W9132"/>
      <c r="X9132"/>
    </row>
    <row r="9133" spans="21:24" ht="18" x14ac:dyDescent="0.6">
      <c r="U9133"/>
      <c r="V9133"/>
      <c r="W9133"/>
      <c r="X9133"/>
    </row>
    <row r="9134" spans="21:24" ht="18" x14ac:dyDescent="0.6">
      <c r="U9134"/>
      <c r="V9134"/>
      <c r="W9134"/>
      <c r="X9134"/>
    </row>
    <row r="9135" spans="21:24" ht="18" x14ac:dyDescent="0.6">
      <c r="U9135"/>
      <c r="V9135"/>
      <c r="W9135"/>
      <c r="X9135"/>
    </row>
    <row r="9136" spans="21:24" ht="18" x14ac:dyDescent="0.6">
      <c r="U9136"/>
      <c r="V9136"/>
      <c r="W9136"/>
      <c r="X9136"/>
    </row>
    <row r="9137" spans="21:24" ht="18" x14ac:dyDescent="0.6">
      <c r="U9137"/>
      <c r="V9137"/>
      <c r="W9137"/>
      <c r="X9137"/>
    </row>
    <row r="9138" spans="21:24" ht="18" x14ac:dyDescent="0.6">
      <c r="U9138"/>
      <c r="V9138"/>
      <c r="W9138"/>
      <c r="X9138"/>
    </row>
    <row r="9139" spans="21:24" ht="18" x14ac:dyDescent="0.6">
      <c r="U9139"/>
      <c r="V9139"/>
      <c r="W9139"/>
      <c r="X9139"/>
    </row>
    <row r="9140" spans="21:24" ht="18" x14ac:dyDescent="0.6">
      <c r="U9140"/>
      <c r="V9140"/>
      <c r="W9140"/>
      <c r="X9140"/>
    </row>
    <row r="9141" spans="21:24" ht="18" x14ac:dyDescent="0.6">
      <c r="U9141"/>
      <c r="V9141"/>
      <c r="W9141"/>
      <c r="X9141"/>
    </row>
    <row r="9142" spans="21:24" ht="18" x14ac:dyDescent="0.6">
      <c r="U9142"/>
      <c r="V9142"/>
      <c r="W9142"/>
      <c r="X9142"/>
    </row>
    <row r="9143" spans="21:24" ht="18" x14ac:dyDescent="0.6">
      <c r="U9143"/>
      <c r="V9143"/>
      <c r="W9143"/>
      <c r="X9143"/>
    </row>
    <row r="9144" spans="21:24" ht="18" x14ac:dyDescent="0.6">
      <c r="U9144"/>
      <c r="V9144"/>
      <c r="W9144"/>
      <c r="X9144"/>
    </row>
    <row r="9145" spans="21:24" ht="18" x14ac:dyDescent="0.6">
      <c r="U9145"/>
      <c r="V9145"/>
      <c r="W9145"/>
      <c r="X9145"/>
    </row>
    <row r="9146" spans="21:24" ht="18" x14ac:dyDescent="0.6">
      <c r="U9146"/>
      <c r="V9146"/>
      <c r="W9146"/>
      <c r="X9146"/>
    </row>
    <row r="9147" spans="21:24" ht="18" x14ac:dyDescent="0.6">
      <c r="U9147"/>
      <c r="V9147"/>
      <c r="W9147"/>
      <c r="X9147"/>
    </row>
    <row r="9148" spans="21:24" ht="18" x14ac:dyDescent="0.6">
      <c r="U9148"/>
      <c r="V9148"/>
      <c r="W9148"/>
      <c r="X9148"/>
    </row>
    <row r="9149" spans="21:24" ht="18" x14ac:dyDescent="0.6">
      <c r="U9149"/>
      <c r="V9149"/>
      <c r="W9149"/>
      <c r="X9149"/>
    </row>
    <row r="9150" spans="21:24" ht="18" x14ac:dyDescent="0.6">
      <c r="U9150"/>
      <c r="V9150"/>
      <c r="W9150"/>
      <c r="X9150"/>
    </row>
    <row r="9151" spans="21:24" ht="18" x14ac:dyDescent="0.6">
      <c r="U9151"/>
      <c r="V9151"/>
      <c r="W9151"/>
      <c r="X9151"/>
    </row>
    <row r="9152" spans="21:24" ht="18" x14ac:dyDescent="0.6">
      <c r="U9152"/>
      <c r="V9152"/>
      <c r="W9152"/>
      <c r="X9152"/>
    </row>
    <row r="9153" spans="21:24" ht="18" x14ac:dyDescent="0.6">
      <c r="U9153"/>
      <c r="V9153"/>
      <c r="W9153"/>
      <c r="X9153"/>
    </row>
    <row r="9154" spans="21:24" ht="18" x14ac:dyDescent="0.6">
      <c r="U9154"/>
      <c r="V9154"/>
      <c r="W9154"/>
      <c r="X9154"/>
    </row>
    <row r="9155" spans="21:24" ht="18" x14ac:dyDescent="0.6">
      <c r="U9155"/>
      <c r="V9155"/>
      <c r="W9155"/>
      <c r="X9155"/>
    </row>
    <row r="9156" spans="21:24" ht="18" x14ac:dyDescent="0.6">
      <c r="U9156"/>
      <c r="V9156"/>
      <c r="W9156"/>
      <c r="X9156"/>
    </row>
    <row r="9157" spans="21:24" ht="18" x14ac:dyDescent="0.6">
      <c r="U9157"/>
      <c r="V9157"/>
      <c r="W9157"/>
      <c r="X9157"/>
    </row>
    <row r="9158" spans="21:24" ht="18" x14ac:dyDescent="0.6">
      <c r="U9158"/>
      <c r="V9158"/>
      <c r="W9158"/>
      <c r="X9158"/>
    </row>
    <row r="9159" spans="21:24" ht="18" x14ac:dyDescent="0.6">
      <c r="U9159"/>
      <c r="V9159"/>
      <c r="W9159"/>
      <c r="X9159"/>
    </row>
    <row r="9160" spans="21:24" ht="18" x14ac:dyDescent="0.6">
      <c r="U9160"/>
      <c r="V9160"/>
      <c r="W9160"/>
      <c r="X9160"/>
    </row>
    <row r="9161" spans="21:24" ht="18" x14ac:dyDescent="0.6">
      <c r="U9161"/>
      <c r="V9161"/>
      <c r="W9161"/>
      <c r="X9161"/>
    </row>
    <row r="9162" spans="21:24" ht="18" x14ac:dyDescent="0.6">
      <c r="U9162"/>
      <c r="V9162"/>
      <c r="W9162"/>
      <c r="X9162"/>
    </row>
    <row r="9163" spans="21:24" ht="18" x14ac:dyDescent="0.6">
      <c r="U9163"/>
      <c r="V9163"/>
      <c r="W9163"/>
      <c r="X9163"/>
    </row>
    <row r="9164" spans="21:24" ht="18" x14ac:dyDescent="0.6">
      <c r="U9164"/>
      <c r="V9164"/>
      <c r="W9164"/>
      <c r="X9164"/>
    </row>
    <row r="9165" spans="21:24" ht="18" x14ac:dyDescent="0.6">
      <c r="U9165"/>
      <c r="V9165"/>
      <c r="W9165"/>
      <c r="X9165"/>
    </row>
    <row r="9166" spans="21:24" ht="18" x14ac:dyDescent="0.6">
      <c r="U9166"/>
      <c r="V9166"/>
      <c r="W9166"/>
      <c r="X9166"/>
    </row>
    <row r="9167" spans="21:24" ht="18" x14ac:dyDescent="0.6">
      <c r="U9167"/>
      <c r="V9167"/>
      <c r="W9167"/>
      <c r="X9167"/>
    </row>
    <row r="9168" spans="21:24" ht="18" x14ac:dyDescent="0.6">
      <c r="U9168"/>
      <c r="V9168"/>
      <c r="W9168"/>
      <c r="X9168"/>
    </row>
    <row r="9169" spans="21:24" ht="18" x14ac:dyDescent="0.6">
      <c r="U9169"/>
      <c r="V9169"/>
      <c r="W9169"/>
      <c r="X9169"/>
    </row>
    <row r="9170" spans="21:24" ht="18" x14ac:dyDescent="0.6">
      <c r="U9170"/>
      <c r="V9170"/>
      <c r="W9170"/>
      <c r="X9170"/>
    </row>
    <row r="9171" spans="21:24" ht="18" x14ac:dyDescent="0.6">
      <c r="U9171"/>
      <c r="V9171"/>
      <c r="W9171"/>
      <c r="X9171"/>
    </row>
    <row r="9172" spans="21:24" ht="18" x14ac:dyDescent="0.6">
      <c r="U9172"/>
      <c r="V9172"/>
      <c r="W9172"/>
      <c r="X9172"/>
    </row>
    <row r="9173" spans="21:24" ht="18" x14ac:dyDescent="0.6">
      <c r="U9173"/>
      <c r="V9173"/>
      <c r="W9173"/>
      <c r="X9173"/>
    </row>
    <row r="9174" spans="21:24" ht="18" x14ac:dyDescent="0.6">
      <c r="U9174"/>
      <c r="V9174"/>
      <c r="W9174"/>
      <c r="X9174"/>
    </row>
    <row r="9175" spans="21:24" ht="18" x14ac:dyDescent="0.6">
      <c r="U9175"/>
      <c r="V9175"/>
      <c r="W9175"/>
      <c r="X9175"/>
    </row>
    <row r="9176" spans="21:24" ht="18" x14ac:dyDescent="0.6">
      <c r="U9176"/>
      <c r="V9176"/>
      <c r="W9176"/>
      <c r="X9176"/>
    </row>
    <row r="9177" spans="21:24" ht="18" x14ac:dyDescent="0.6">
      <c r="U9177"/>
      <c r="V9177"/>
      <c r="W9177"/>
      <c r="X9177"/>
    </row>
    <row r="9178" spans="21:24" ht="18" x14ac:dyDescent="0.6">
      <c r="U9178"/>
      <c r="V9178"/>
      <c r="W9178"/>
      <c r="X9178"/>
    </row>
    <row r="9179" spans="21:24" ht="18" x14ac:dyDescent="0.6">
      <c r="U9179"/>
      <c r="V9179"/>
      <c r="W9179"/>
      <c r="X9179"/>
    </row>
    <row r="9180" spans="21:24" ht="18" x14ac:dyDescent="0.6">
      <c r="U9180"/>
      <c r="V9180"/>
      <c r="W9180"/>
      <c r="X9180"/>
    </row>
    <row r="9181" spans="21:24" ht="18" x14ac:dyDescent="0.6">
      <c r="U9181"/>
      <c r="V9181"/>
      <c r="W9181"/>
      <c r="X9181"/>
    </row>
    <row r="9182" spans="21:24" ht="18" x14ac:dyDescent="0.6">
      <c r="U9182"/>
      <c r="V9182"/>
      <c r="W9182"/>
      <c r="X9182"/>
    </row>
    <row r="9183" spans="21:24" ht="18" x14ac:dyDescent="0.6">
      <c r="U9183"/>
      <c r="V9183"/>
      <c r="W9183"/>
      <c r="X9183"/>
    </row>
    <row r="9184" spans="21:24" ht="18" x14ac:dyDescent="0.6">
      <c r="U9184"/>
      <c r="V9184"/>
      <c r="W9184"/>
      <c r="X9184"/>
    </row>
    <row r="9185" spans="21:24" ht="18" x14ac:dyDescent="0.6">
      <c r="U9185"/>
      <c r="V9185"/>
      <c r="W9185"/>
      <c r="X9185"/>
    </row>
    <row r="9186" spans="21:24" ht="18" x14ac:dyDescent="0.6">
      <c r="U9186"/>
      <c r="V9186"/>
      <c r="W9186"/>
      <c r="X9186"/>
    </row>
    <row r="9187" spans="21:24" ht="18" x14ac:dyDescent="0.6">
      <c r="U9187"/>
      <c r="V9187"/>
      <c r="W9187"/>
      <c r="X9187"/>
    </row>
    <row r="9188" spans="21:24" ht="18" x14ac:dyDescent="0.6">
      <c r="U9188"/>
      <c r="V9188"/>
      <c r="W9188"/>
      <c r="X9188"/>
    </row>
    <row r="9189" spans="21:24" ht="18" x14ac:dyDescent="0.6">
      <c r="U9189"/>
      <c r="V9189"/>
      <c r="W9189"/>
      <c r="X9189"/>
    </row>
    <row r="9190" spans="21:24" ht="18" x14ac:dyDescent="0.6">
      <c r="U9190"/>
      <c r="V9190"/>
      <c r="W9190"/>
      <c r="X9190"/>
    </row>
    <row r="9191" spans="21:24" ht="18" x14ac:dyDescent="0.6">
      <c r="U9191"/>
      <c r="V9191"/>
      <c r="W9191"/>
      <c r="X9191"/>
    </row>
    <row r="9192" spans="21:24" ht="18" x14ac:dyDescent="0.6">
      <c r="U9192"/>
      <c r="V9192"/>
      <c r="W9192"/>
      <c r="X9192"/>
    </row>
    <row r="9193" spans="21:24" ht="18" x14ac:dyDescent="0.6">
      <c r="U9193"/>
      <c r="V9193"/>
      <c r="W9193"/>
      <c r="X9193"/>
    </row>
    <row r="9194" spans="21:24" ht="18" x14ac:dyDescent="0.6">
      <c r="U9194"/>
      <c r="V9194"/>
      <c r="W9194"/>
      <c r="X9194"/>
    </row>
    <row r="9195" spans="21:24" ht="18" x14ac:dyDescent="0.6">
      <c r="U9195"/>
      <c r="V9195"/>
      <c r="W9195"/>
      <c r="X9195"/>
    </row>
    <row r="9196" spans="21:24" ht="18" x14ac:dyDescent="0.6">
      <c r="U9196"/>
      <c r="V9196"/>
      <c r="W9196"/>
      <c r="X9196"/>
    </row>
    <row r="9197" spans="21:24" ht="18" x14ac:dyDescent="0.6">
      <c r="U9197"/>
      <c r="V9197"/>
      <c r="W9197"/>
      <c r="X9197"/>
    </row>
    <row r="9198" spans="21:24" ht="18" x14ac:dyDescent="0.6">
      <c r="U9198"/>
      <c r="V9198"/>
      <c r="W9198"/>
      <c r="X9198"/>
    </row>
    <row r="9199" spans="21:24" ht="18" x14ac:dyDescent="0.6">
      <c r="U9199"/>
      <c r="V9199"/>
      <c r="W9199"/>
      <c r="X9199"/>
    </row>
    <row r="9200" spans="21:24" ht="18" x14ac:dyDescent="0.6">
      <c r="U9200"/>
      <c r="V9200"/>
      <c r="W9200"/>
      <c r="X9200"/>
    </row>
    <row r="9201" spans="21:24" ht="18" x14ac:dyDescent="0.6">
      <c r="U9201"/>
      <c r="V9201"/>
      <c r="W9201"/>
      <c r="X9201"/>
    </row>
    <row r="9202" spans="21:24" ht="18" x14ac:dyDescent="0.6">
      <c r="U9202"/>
      <c r="V9202"/>
      <c r="W9202"/>
      <c r="X9202"/>
    </row>
    <row r="9203" spans="21:24" ht="18" x14ac:dyDescent="0.6">
      <c r="U9203"/>
      <c r="V9203"/>
      <c r="W9203"/>
      <c r="X9203"/>
    </row>
    <row r="9204" spans="21:24" ht="18" x14ac:dyDescent="0.6">
      <c r="U9204"/>
      <c r="V9204"/>
      <c r="W9204"/>
      <c r="X9204"/>
    </row>
    <row r="9205" spans="21:24" ht="18" x14ac:dyDescent="0.6">
      <c r="U9205"/>
      <c r="V9205"/>
      <c r="W9205"/>
      <c r="X9205"/>
    </row>
    <row r="9206" spans="21:24" ht="18" x14ac:dyDescent="0.6">
      <c r="U9206"/>
      <c r="V9206"/>
      <c r="W9206"/>
      <c r="X9206"/>
    </row>
    <row r="9207" spans="21:24" ht="18" x14ac:dyDescent="0.6">
      <c r="U9207"/>
      <c r="V9207"/>
      <c r="W9207"/>
      <c r="X9207"/>
    </row>
    <row r="9208" spans="21:24" ht="18" x14ac:dyDescent="0.6">
      <c r="U9208"/>
      <c r="V9208"/>
      <c r="W9208"/>
      <c r="X9208"/>
    </row>
    <row r="9209" spans="21:24" ht="18" x14ac:dyDescent="0.6">
      <c r="U9209"/>
      <c r="V9209"/>
      <c r="W9209"/>
      <c r="X9209"/>
    </row>
    <row r="9210" spans="21:24" ht="18" x14ac:dyDescent="0.6">
      <c r="U9210"/>
      <c r="V9210"/>
      <c r="W9210"/>
      <c r="X9210"/>
    </row>
    <row r="9211" spans="21:24" ht="18" x14ac:dyDescent="0.6">
      <c r="U9211"/>
      <c r="V9211"/>
      <c r="W9211"/>
      <c r="X9211"/>
    </row>
    <row r="9212" spans="21:24" ht="18" x14ac:dyDescent="0.6">
      <c r="U9212"/>
      <c r="V9212"/>
      <c r="W9212"/>
      <c r="X9212"/>
    </row>
    <row r="9213" spans="21:24" ht="18" x14ac:dyDescent="0.6">
      <c r="U9213"/>
      <c r="V9213"/>
      <c r="W9213"/>
      <c r="X9213"/>
    </row>
    <row r="9214" spans="21:24" ht="18" x14ac:dyDescent="0.6">
      <c r="U9214"/>
      <c r="V9214"/>
      <c r="W9214"/>
      <c r="X9214"/>
    </row>
    <row r="9215" spans="21:24" ht="18" x14ac:dyDescent="0.6">
      <c r="U9215"/>
      <c r="V9215"/>
      <c r="W9215"/>
      <c r="X9215"/>
    </row>
    <row r="9216" spans="21:24" ht="18" x14ac:dyDescent="0.6">
      <c r="U9216"/>
      <c r="V9216"/>
      <c r="W9216"/>
      <c r="X9216"/>
    </row>
    <row r="9217" spans="21:24" ht="18" x14ac:dyDescent="0.6">
      <c r="U9217"/>
      <c r="V9217"/>
      <c r="W9217"/>
      <c r="X9217"/>
    </row>
    <row r="9218" spans="21:24" ht="18" x14ac:dyDescent="0.6">
      <c r="U9218"/>
      <c r="V9218"/>
      <c r="W9218"/>
      <c r="X9218"/>
    </row>
    <row r="9219" spans="21:24" ht="18" x14ac:dyDescent="0.6">
      <c r="U9219"/>
      <c r="V9219"/>
      <c r="W9219"/>
      <c r="X9219"/>
    </row>
    <row r="9220" spans="21:24" ht="18" x14ac:dyDescent="0.6">
      <c r="U9220"/>
      <c r="V9220"/>
      <c r="W9220"/>
      <c r="X9220"/>
    </row>
    <row r="9221" spans="21:24" ht="18" x14ac:dyDescent="0.6">
      <c r="U9221"/>
      <c r="V9221"/>
      <c r="W9221"/>
      <c r="X9221"/>
    </row>
    <row r="9222" spans="21:24" ht="18" x14ac:dyDescent="0.6">
      <c r="U9222"/>
      <c r="V9222"/>
      <c r="W9222"/>
      <c r="X9222"/>
    </row>
    <row r="9223" spans="21:24" ht="18" x14ac:dyDescent="0.6">
      <c r="U9223"/>
      <c r="V9223"/>
      <c r="W9223"/>
      <c r="X9223"/>
    </row>
    <row r="9224" spans="21:24" ht="18" x14ac:dyDescent="0.6">
      <c r="U9224"/>
      <c r="V9224"/>
      <c r="W9224"/>
      <c r="X9224"/>
    </row>
    <row r="9225" spans="21:24" ht="18" x14ac:dyDescent="0.6">
      <c r="U9225"/>
      <c r="V9225"/>
      <c r="W9225"/>
      <c r="X9225"/>
    </row>
    <row r="9226" spans="21:24" ht="18" x14ac:dyDescent="0.6">
      <c r="U9226"/>
      <c r="V9226"/>
      <c r="W9226"/>
      <c r="X9226"/>
    </row>
    <row r="9227" spans="21:24" ht="18" x14ac:dyDescent="0.6">
      <c r="U9227"/>
      <c r="V9227"/>
      <c r="W9227"/>
      <c r="X9227"/>
    </row>
    <row r="9228" spans="21:24" ht="18" x14ac:dyDescent="0.6">
      <c r="U9228"/>
      <c r="V9228"/>
      <c r="W9228"/>
      <c r="X9228"/>
    </row>
    <row r="9229" spans="21:24" ht="18" x14ac:dyDescent="0.6">
      <c r="U9229"/>
      <c r="V9229"/>
      <c r="W9229"/>
      <c r="X9229"/>
    </row>
    <row r="9230" spans="21:24" ht="18" x14ac:dyDescent="0.6">
      <c r="U9230"/>
      <c r="V9230"/>
      <c r="W9230"/>
      <c r="X9230"/>
    </row>
    <row r="9231" spans="21:24" ht="18" x14ac:dyDescent="0.6">
      <c r="U9231"/>
      <c r="V9231"/>
      <c r="W9231"/>
      <c r="X9231"/>
    </row>
    <row r="9232" spans="21:24" ht="18" x14ac:dyDescent="0.6">
      <c r="U9232"/>
      <c r="V9232"/>
      <c r="W9232"/>
      <c r="X9232"/>
    </row>
    <row r="9233" spans="21:24" ht="18" x14ac:dyDescent="0.6">
      <c r="U9233"/>
      <c r="V9233"/>
      <c r="W9233"/>
      <c r="X9233"/>
    </row>
    <row r="9234" spans="21:24" ht="18" x14ac:dyDescent="0.6">
      <c r="U9234"/>
      <c r="V9234"/>
      <c r="W9234"/>
      <c r="X9234"/>
    </row>
    <row r="9235" spans="21:24" ht="18" x14ac:dyDescent="0.6">
      <c r="U9235"/>
      <c r="V9235"/>
      <c r="W9235"/>
      <c r="X9235"/>
    </row>
    <row r="9236" spans="21:24" ht="18" x14ac:dyDescent="0.6">
      <c r="U9236"/>
      <c r="V9236"/>
      <c r="W9236"/>
      <c r="X9236"/>
    </row>
    <row r="9237" spans="21:24" ht="18" x14ac:dyDescent="0.6">
      <c r="U9237"/>
      <c r="V9237"/>
      <c r="W9237"/>
      <c r="X9237"/>
    </row>
    <row r="9238" spans="21:24" ht="18" x14ac:dyDescent="0.6">
      <c r="U9238"/>
      <c r="V9238"/>
      <c r="W9238"/>
      <c r="X9238"/>
    </row>
    <row r="9239" spans="21:24" ht="18" x14ac:dyDescent="0.6">
      <c r="U9239"/>
      <c r="V9239"/>
      <c r="W9239"/>
      <c r="X9239"/>
    </row>
    <row r="9240" spans="21:24" ht="18" x14ac:dyDescent="0.6">
      <c r="U9240"/>
      <c r="V9240"/>
      <c r="W9240"/>
      <c r="X9240"/>
    </row>
    <row r="9241" spans="21:24" ht="18" x14ac:dyDescent="0.6">
      <c r="U9241"/>
      <c r="V9241"/>
      <c r="W9241"/>
      <c r="X9241"/>
    </row>
    <row r="9242" spans="21:24" ht="18" x14ac:dyDescent="0.6">
      <c r="U9242"/>
      <c r="V9242"/>
      <c r="W9242"/>
      <c r="X9242"/>
    </row>
    <row r="9243" spans="21:24" ht="18" x14ac:dyDescent="0.6">
      <c r="U9243"/>
      <c r="V9243"/>
      <c r="W9243"/>
      <c r="X9243"/>
    </row>
    <row r="9244" spans="21:24" ht="18" x14ac:dyDescent="0.6">
      <c r="U9244"/>
      <c r="V9244"/>
      <c r="W9244"/>
      <c r="X9244"/>
    </row>
    <row r="9245" spans="21:24" ht="18" x14ac:dyDescent="0.6">
      <c r="U9245"/>
      <c r="V9245"/>
      <c r="W9245"/>
      <c r="X9245"/>
    </row>
    <row r="9246" spans="21:24" ht="18" x14ac:dyDescent="0.6">
      <c r="U9246"/>
      <c r="V9246"/>
      <c r="W9246"/>
      <c r="X9246"/>
    </row>
    <row r="9247" spans="21:24" ht="18" x14ac:dyDescent="0.6">
      <c r="U9247"/>
      <c r="V9247"/>
      <c r="W9247"/>
      <c r="X9247"/>
    </row>
    <row r="9248" spans="21:24" ht="18" x14ac:dyDescent="0.6">
      <c r="U9248"/>
      <c r="V9248"/>
      <c r="W9248"/>
      <c r="X9248"/>
    </row>
    <row r="9249" spans="21:24" ht="18" x14ac:dyDescent="0.6">
      <c r="U9249"/>
      <c r="V9249"/>
      <c r="W9249"/>
      <c r="X9249"/>
    </row>
    <row r="9250" spans="21:24" ht="18" x14ac:dyDescent="0.6">
      <c r="U9250"/>
      <c r="V9250"/>
      <c r="W9250"/>
      <c r="X9250"/>
    </row>
    <row r="9251" spans="21:24" ht="18" x14ac:dyDescent="0.6">
      <c r="U9251"/>
      <c r="V9251"/>
      <c r="W9251"/>
      <c r="X9251"/>
    </row>
    <row r="9252" spans="21:24" ht="18" x14ac:dyDescent="0.6">
      <c r="U9252"/>
      <c r="V9252"/>
      <c r="W9252"/>
      <c r="X9252"/>
    </row>
    <row r="9253" spans="21:24" ht="18" x14ac:dyDescent="0.6">
      <c r="U9253"/>
      <c r="V9253"/>
      <c r="W9253"/>
      <c r="X9253"/>
    </row>
    <row r="9254" spans="21:24" ht="18" x14ac:dyDescent="0.6">
      <c r="U9254"/>
      <c r="V9254"/>
      <c r="W9254"/>
      <c r="X9254"/>
    </row>
    <row r="9255" spans="21:24" ht="18" x14ac:dyDescent="0.6">
      <c r="U9255"/>
      <c r="V9255"/>
      <c r="W9255"/>
      <c r="X9255"/>
    </row>
    <row r="9256" spans="21:24" ht="18" x14ac:dyDescent="0.6">
      <c r="U9256"/>
      <c r="V9256"/>
      <c r="W9256"/>
      <c r="X9256"/>
    </row>
    <row r="9257" spans="21:24" ht="18" x14ac:dyDescent="0.6">
      <c r="U9257"/>
      <c r="V9257"/>
      <c r="W9257"/>
      <c r="X9257"/>
    </row>
    <row r="9258" spans="21:24" ht="18" x14ac:dyDescent="0.6">
      <c r="U9258"/>
      <c r="V9258"/>
      <c r="W9258"/>
      <c r="X9258"/>
    </row>
    <row r="9259" spans="21:24" ht="18" x14ac:dyDescent="0.6">
      <c r="U9259"/>
      <c r="V9259"/>
      <c r="W9259"/>
      <c r="X9259"/>
    </row>
    <row r="9260" spans="21:24" ht="18" x14ac:dyDescent="0.6">
      <c r="U9260"/>
      <c r="V9260"/>
      <c r="W9260"/>
      <c r="X9260"/>
    </row>
    <row r="9261" spans="21:24" ht="18" x14ac:dyDescent="0.6">
      <c r="U9261"/>
      <c r="V9261"/>
      <c r="W9261"/>
      <c r="X9261"/>
    </row>
    <row r="9262" spans="21:24" ht="18" x14ac:dyDescent="0.6">
      <c r="U9262"/>
      <c r="V9262"/>
      <c r="W9262"/>
      <c r="X9262"/>
    </row>
    <row r="9263" spans="21:24" ht="18" x14ac:dyDescent="0.6">
      <c r="U9263"/>
      <c r="V9263"/>
      <c r="W9263"/>
      <c r="X9263"/>
    </row>
    <row r="9264" spans="21:24" ht="18" x14ac:dyDescent="0.6">
      <c r="U9264"/>
      <c r="V9264"/>
      <c r="W9264"/>
      <c r="X9264"/>
    </row>
    <row r="9265" spans="21:24" ht="18" x14ac:dyDescent="0.6">
      <c r="U9265"/>
      <c r="V9265"/>
      <c r="W9265"/>
      <c r="X9265"/>
    </row>
    <row r="9266" spans="21:24" ht="18" x14ac:dyDescent="0.6">
      <c r="U9266"/>
      <c r="V9266"/>
      <c r="W9266"/>
      <c r="X9266"/>
    </row>
    <row r="9267" spans="21:24" ht="18" x14ac:dyDescent="0.6">
      <c r="U9267"/>
      <c r="V9267"/>
      <c r="W9267"/>
      <c r="X9267"/>
    </row>
    <row r="9268" spans="21:24" ht="18" x14ac:dyDescent="0.6">
      <c r="U9268"/>
      <c r="V9268"/>
      <c r="W9268"/>
      <c r="X9268"/>
    </row>
    <row r="9269" spans="21:24" ht="18" x14ac:dyDescent="0.6">
      <c r="U9269"/>
      <c r="V9269"/>
      <c r="W9269"/>
      <c r="X9269"/>
    </row>
    <row r="9270" spans="21:24" ht="18" x14ac:dyDescent="0.6">
      <c r="U9270"/>
      <c r="V9270"/>
      <c r="W9270"/>
      <c r="X9270"/>
    </row>
    <row r="9271" spans="21:24" ht="18" x14ac:dyDescent="0.6">
      <c r="U9271"/>
      <c r="V9271"/>
      <c r="W9271"/>
      <c r="X9271"/>
    </row>
    <row r="9272" spans="21:24" ht="18" x14ac:dyDescent="0.6">
      <c r="U9272"/>
      <c r="V9272"/>
      <c r="W9272"/>
      <c r="X9272"/>
    </row>
    <row r="9273" spans="21:24" ht="18" x14ac:dyDescent="0.6">
      <c r="U9273"/>
      <c r="V9273"/>
      <c r="W9273"/>
      <c r="X9273"/>
    </row>
    <row r="9274" spans="21:24" ht="18" x14ac:dyDescent="0.6">
      <c r="U9274"/>
      <c r="V9274"/>
      <c r="W9274"/>
      <c r="X9274"/>
    </row>
    <row r="9275" spans="21:24" ht="18" x14ac:dyDescent="0.6">
      <c r="U9275"/>
      <c r="V9275"/>
      <c r="W9275"/>
      <c r="X9275"/>
    </row>
    <row r="9276" spans="21:24" ht="18" x14ac:dyDescent="0.6">
      <c r="U9276"/>
      <c r="V9276"/>
      <c r="W9276"/>
      <c r="X9276"/>
    </row>
    <row r="9277" spans="21:24" ht="18" x14ac:dyDescent="0.6">
      <c r="U9277"/>
      <c r="V9277"/>
      <c r="W9277"/>
      <c r="X9277"/>
    </row>
    <row r="9278" spans="21:24" ht="18" x14ac:dyDescent="0.6">
      <c r="U9278"/>
      <c r="V9278"/>
      <c r="W9278"/>
      <c r="X9278"/>
    </row>
    <row r="9279" spans="21:24" ht="18" x14ac:dyDescent="0.6">
      <c r="U9279"/>
      <c r="V9279"/>
      <c r="W9279"/>
      <c r="X9279"/>
    </row>
    <row r="9280" spans="21:24" ht="18" x14ac:dyDescent="0.6">
      <c r="U9280"/>
      <c r="V9280"/>
      <c r="W9280"/>
      <c r="X9280"/>
    </row>
    <row r="9281" spans="21:24" ht="18" x14ac:dyDescent="0.6">
      <c r="U9281"/>
      <c r="V9281"/>
      <c r="W9281"/>
      <c r="X9281"/>
    </row>
    <row r="9282" spans="21:24" ht="18" x14ac:dyDescent="0.6">
      <c r="U9282"/>
      <c r="V9282"/>
      <c r="W9282"/>
      <c r="X9282"/>
    </row>
    <row r="9283" spans="21:24" ht="18" x14ac:dyDescent="0.6">
      <c r="U9283"/>
      <c r="V9283"/>
      <c r="W9283"/>
      <c r="X9283"/>
    </row>
    <row r="9284" spans="21:24" ht="18" x14ac:dyDescent="0.6">
      <c r="U9284"/>
      <c r="V9284"/>
      <c r="W9284"/>
      <c r="X9284"/>
    </row>
    <row r="9285" spans="21:24" ht="18" x14ac:dyDescent="0.6">
      <c r="U9285"/>
      <c r="V9285"/>
      <c r="W9285"/>
      <c r="X9285"/>
    </row>
    <row r="9286" spans="21:24" ht="18" x14ac:dyDescent="0.6">
      <c r="U9286"/>
      <c r="V9286"/>
      <c r="W9286"/>
      <c r="X9286"/>
    </row>
    <row r="9287" spans="21:24" ht="18" x14ac:dyDescent="0.6">
      <c r="U9287"/>
      <c r="V9287"/>
      <c r="W9287"/>
      <c r="X9287"/>
    </row>
    <row r="9288" spans="21:24" ht="18" x14ac:dyDescent="0.6">
      <c r="U9288"/>
      <c r="V9288"/>
      <c r="W9288"/>
      <c r="X9288"/>
    </row>
    <row r="9289" spans="21:24" ht="18" x14ac:dyDescent="0.6">
      <c r="U9289"/>
      <c r="V9289"/>
      <c r="W9289"/>
      <c r="X9289"/>
    </row>
    <row r="9290" spans="21:24" ht="18" x14ac:dyDescent="0.6">
      <c r="U9290"/>
      <c r="V9290"/>
      <c r="W9290"/>
      <c r="X9290"/>
    </row>
    <row r="9291" spans="21:24" ht="18" x14ac:dyDescent="0.6">
      <c r="U9291"/>
      <c r="V9291"/>
      <c r="W9291"/>
      <c r="X9291"/>
    </row>
    <row r="9292" spans="21:24" ht="18" x14ac:dyDescent="0.6">
      <c r="U9292"/>
      <c r="V9292"/>
      <c r="W9292"/>
      <c r="X9292"/>
    </row>
    <row r="9293" spans="21:24" ht="18" x14ac:dyDescent="0.6">
      <c r="U9293"/>
      <c r="V9293"/>
      <c r="W9293"/>
      <c r="X9293"/>
    </row>
    <row r="9294" spans="21:24" ht="18" x14ac:dyDescent="0.6">
      <c r="U9294"/>
      <c r="V9294"/>
      <c r="W9294"/>
      <c r="X9294"/>
    </row>
    <row r="9295" spans="21:24" ht="18" x14ac:dyDescent="0.6">
      <c r="U9295"/>
      <c r="V9295"/>
      <c r="W9295"/>
      <c r="X9295"/>
    </row>
    <row r="9296" spans="21:24" ht="18" x14ac:dyDescent="0.6">
      <c r="U9296"/>
      <c r="V9296"/>
      <c r="W9296"/>
      <c r="X9296"/>
    </row>
    <row r="9297" spans="21:24" ht="18" x14ac:dyDescent="0.6">
      <c r="U9297"/>
      <c r="V9297"/>
      <c r="W9297"/>
      <c r="X9297"/>
    </row>
    <row r="9298" spans="21:24" ht="18" x14ac:dyDescent="0.6">
      <c r="U9298"/>
      <c r="V9298"/>
      <c r="W9298"/>
      <c r="X9298"/>
    </row>
    <row r="9299" spans="21:24" ht="18" x14ac:dyDescent="0.6">
      <c r="U9299"/>
      <c r="V9299"/>
      <c r="W9299"/>
      <c r="X9299"/>
    </row>
    <row r="9300" spans="21:24" ht="18" x14ac:dyDescent="0.6">
      <c r="U9300"/>
      <c r="V9300"/>
      <c r="W9300"/>
      <c r="X9300"/>
    </row>
    <row r="9301" spans="21:24" ht="18" x14ac:dyDescent="0.6">
      <c r="U9301"/>
      <c r="V9301"/>
      <c r="W9301"/>
      <c r="X9301"/>
    </row>
    <row r="9302" spans="21:24" ht="18" x14ac:dyDescent="0.6">
      <c r="U9302"/>
      <c r="V9302"/>
      <c r="W9302"/>
      <c r="X9302"/>
    </row>
    <row r="9303" spans="21:24" ht="18" x14ac:dyDescent="0.6">
      <c r="U9303"/>
      <c r="V9303"/>
      <c r="W9303"/>
      <c r="X9303"/>
    </row>
    <row r="9304" spans="21:24" ht="18" x14ac:dyDescent="0.6">
      <c r="U9304"/>
      <c r="V9304"/>
      <c r="W9304"/>
      <c r="X9304"/>
    </row>
    <row r="9305" spans="21:24" ht="18" x14ac:dyDescent="0.6">
      <c r="U9305"/>
      <c r="V9305"/>
      <c r="W9305"/>
      <c r="X9305"/>
    </row>
    <row r="9306" spans="21:24" ht="18" x14ac:dyDescent="0.6">
      <c r="U9306"/>
      <c r="V9306"/>
      <c r="W9306"/>
      <c r="X9306"/>
    </row>
    <row r="9307" spans="21:24" ht="18" x14ac:dyDescent="0.6">
      <c r="U9307"/>
      <c r="V9307"/>
      <c r="W9307"/>
      <c r="X9307"/>
    </row>
    <row r="9308" spans="21:24" ht="18" x14ac:dyDescent="0.6">
      <c r="U9308"/>
      <c r="V9308"/>
      <c r="W9308"/>
      <c r="X9308"/>
    </row>
    <row r="9309" spans="21:24" ht="18" x14ac:dyDescent="0.6">
      <c r="U9309"/>
      <c r="V9309"/>
      <c r="W9309"/>
      <c r="X9309"/>
    </row>
    <row r="9310" spans="21:24" ht="18" x14ac:dyDescent="0.6">
      <c r="U9310"/>
      <c r="V9310"/>
      <c r="W9310"/>
      <c r="X9310"/>
    </row>
    <row r="9311" spans="21:24" ht="18" x14ac:dyDescent="0.6">
      <c r="U9311"/>
      <c r="V9311"/>
      <c r="W9311"/>
      <c r="X9311"/>
    </row>
    <row r="9312" spans="21:24" ht="18" x14ac:dyDescent="0.6">
      <c r="U9312"/>
      <c r="V9312"/>
      <c r="W9312"/>
      <c r="X9312"/>
    </row>
    <row r="9313" spans="21:24" ht="18" x14ac:dyDescent="0.6">
      <c r="U9313"/>
      <c r="V9313"/>
      <c r="W9313"/>
      <c r="X9313"/>
    </row>
    <row r="9314" spans="21:24" ht="18" x14ac:dyDescent="0.6">
      <c r="U9314"/>
      <c r="V9314"/>
      <c r="W9314"/>
      <c r="X9314"/>
    </row>
    <row r="9315" spans="21:24" ht="18" x14ac:dyDescent="0.6">
      <c r="U9315"/>
      <c r="V9315"/>
      <c r="W9315"/>
      <c r="X9315"/>
    </row>
    <row r="9316" spans="21:24" ht="18" x14ac:dyDescent="0.6">
      <c r="U9316"/>
      <c r="V9316"/>
      <c r="W9316"/>
      <c r="X9316"/>
    </row>
    <row r="9317" spans="21:24" ht="18" x14ac:dyDescent="0.6">
      <c r="U9317"/>
      <c r="V9317"/>
      <c r="W9317"/>
      <c r="X9317"/>
    </row>
    <row r="9318" spans="21:24" ht="18" x14ac:dyDescent="0.6">
      <c r="U9318"/>
      <c r="V9318"/>
      <c r="W9318"/>
      <c r="X9318"/>
    </row>
    <row r="9319" spans="21:24" ht="18" x14ac:dyDescent="0.6">
      <c r="U9319"/>
      <c r="V9319"/>
      <c r="W9319"/>
      <c r="X9319"/>
    </row>
    <row r="9320" spans="21:24" ht="18" x14ac:dyDescent="0.6">
      <c r="U9320"/>
      <c r="V9320"/>
      <c r="W9320"/>
      <c r="X9320"/>
    </row>
    <row r="9321" spans="21:24" ht="18" x14ac:dyDescent="0.6">
      <c r="U9321"/>
      <c r="V9321"/>
      <c r="W9321"/>
      <c r="X9321"/>
    </row>
    <row r="9322" spans="21:24" ht="18" x14ac:dyDescent="0.6">
      <c r="U9322"/>
      <c r="V9322"/>
      <c r="W9322"/>
      <c r="X9322"/>
    </row>
    <row r="9323" spans="21:24" ht="18" x14ac:dyDescent="0.6">
      <c r="U9323"/>
      <c r="V9323"/>
      <c r="W9323"/>
      <c r="X9323"/>
    </row>
    <row r="9324" spans="21:24" ht="18" x14ac:dyDescent="0.6">
      <c r="U9324"/>
      <c r="V9324"/>
      <c r="W9324"/>
      <c r="X9324"/>
    </row>
    <row r="9325" spans="21:24" ht="18" x14ac:dyDescent="0.6">
      <c r="U9325"/>
      <c r="V9325"/>
      <c r="W9325"/>
      <c r="X9325"/>
    </row>
    <row r="9326" spans="21:24" ht="18" x14ac:dyDescent="0.6">
      <c r="U9326"/>
      <c r="V9326"/>
      <c r="W9326"/>
      <c r="X9326"/>
    </row>
    <row r="9327" spans="21:24" ht="18" x14ac:dyDescent="0.6">
      <c r="U9327"/>
      <c r="V9327"/>
      <c r="W9327"/>
      <c r="X9327"/>
    </row>
    <row r="9328" spans="21:24" ht="18" x14ac:dyDescent="0.6">
      <c r="U9328"/>
      <c r="V9328"/>
      <c r="W9328"/>
      <c r="X9328"/>
    </row>
    <row r="9329" spans="21:24" ht="18" x14ac:dyDescent="0.6">
      <c r="U9329"/>
      <c r="V9329"/>
      <c r="W9329"/>
      <c r="X9329"/>
    </row>
    <row r="9330" spans="21:24" ht="18" x14ac:dyDescent="0.6">
      <c r="U9330"/>
      <c r="V9330"/>
      <c r="W9330"/>
      <c r="X9330"/>
    </row>
    <row r="9331" spans="21:24" ht="18" x14ac:dyDescent="0.6">
      <c r="U9331"/>
      <c r="V9331"/>
      <c r="W9331"/>
      <c r="X9331"/>
    </row>
    <row r="9332" spans="21:24" ht="18" x14ac:dyDescent="0.6">
      <c r="U9332"/>
      <c r="V9332"/>
      <c r="W9332"/>
      <c r="X9332"/>
    </row>
    <row r="9333" spans="21:24" ht="18" x14ac:dyDescent="0.6">
      <c r="U9333"/>
      <c r="V9333"/>
      <c r="W9333"/>
      <c r="X9333"/>
    </row>
    <row r="9334" spans="21:24" ht="18" x14ac:dyDescent="0.6">
      <c r="U9334"/>
      <c r="V9334"/>
      <c r="W9334"/>
      <c r="X9334"/>
    </row>
    <row r="9335" spans="21:24" ht="18" x14ac:dyDescent="0.6">
      <c r="U9335"/>
      <c r="V9335"/>
      <c r="W9335"/>
      <c r="X9335"/>
    </row>
    <row r="9336" spans="21:24" ht="18" x14ac:dyDescent="0.6">
      <c r="U9336"/>
      <c r="V9336"/>
      <c r="W9336"/>
      <c r="X9336"/>
    </row>
    <row r="9337" spans="21:24" ht="18" x14ac:dyDescent="0.6">
      <c r="U9337"/>
      <c r="V9337"/>
      <c r="W9337"/>
      <c r="X9337"/>
    </row>
    <row r="9338" spans="21:24" ht="18" x14ac:dyDescent="0.6">
      <c r="U9338"/>
      <c r="V9338"/>
      <c r="W9338"/>
      <c r="X9338"/>
    </row>
    <row r="9339" spans="21:24" ht="18" x14ac:dyDescent="0.6">
      <c r="U9339"/>
      <c r="V9339"/>
      <c r="W9339"/>
      <c r="X9339"/>
    </row>
    <row r="9340" spans="21:24" ht="18" x14ac:dyDescent="0.6">
      <c r="U9340"/>
      <c r="V9340"/>
      <c r="W9340"/>
      <c r="X9340"/>
    </row>
    <row r="9341" spans="21:24" ht="18" x14ac:dyDescent="0.6">
      <c r="U9341"/>
      <c r="V9341"/>
      <c r="W9341"/>
      <c r="X9341"/>
    </row>
    <row r="9342" spans="21:24" ht="18" x14ac:dyDescent="0.6">
      <c r="U9342"/>
      <c r="V9342"/>
      <c r="W9342"/>
      <c r="X9342"/>
    </row>
    <row r="9343" spans="21:24" ht="18" x14ac:dyDescent="0.6">
      <c r="U9343"/>
      <c r="V9343"/>
      <c r="W9343"/>
      <c r="X9343"/>
    </row>
    <row r="9344" spans="21:24" ht="18" x14ac:dyDescent="0.6">
      <c r="U9344"/>
      <c r="V9344"/>
      <c r="W9344"/>
      <c r="X9344"/>
    </row>
    <row r="9345" spans="21:24" ht="18" x14ac:dyDescent="0.6">
      <c r="U9345"/>
      <c r="V9345"/>
      <c r="W9345"/>
      <c r="X9345"/>
    </row>
    <row r="9346" spans="21:24" ht="18" x14ac:dyDescent="0.6">
      <c r="U9346"/>
      <c r="V9346"/>
      <c r="W9346"/>
      <c r="X9346"/>
    </row>
    <row r="9347" spans="21:24" ht="18" x14ac:dyDescent="0.6">
      <c r="U9347"/>
      <c r="V9347"/>
      <c r="W9347"/>
      <c r="X9347"/>
    </row>
    <row r="9348" spans="21:24" ht="18" x14ac:dyDescent="0.6">
      <c r="U9348"/>
      <c r="V9348"/>
      <c r="W9348"/>
      <c r="X9348"/>
    </row>
    <row r="9349" spans="21:24" ht="18" x14ac:dyDescent="0.6">
      <c r="U9349"/>
      <c r="V9349"/>
      <c r="W9349"/>
      <c r="X9349"/>
    </row>
    <row r="9350" spans="21:24" ht="18" x14ac:dyDescent="0.6">
      <c r="U9350"/>
      <c r="V9350"/>
      <c r="W9350"/>
      <c r="X9350"/>
    </row>
    <row r="9351" spans="21:24" ht="18" x14ac:dyDescent="0.6">
      <c r="U9351"/>
      <c r="V9351"/>
      <c r="W9351"/>
      <c r="X9351"/>
    </row>
    <row r="9352" spans="21:24" ht="18" x14ac:dyDescent="0.6">
      <c r="U9352"/>
      <c r="V9352"/>
      <c r="W9352"/>
      <c r="X9352"/>
    </row>
    <row r="9353" spans="21:24" ht="18" x14ac:dyDescent="0.6">
      <c r="U9353"/>
      <c r="V9353"/>
      <c r="W9353"/>
      <c r="X9353"/>
    </row>
    <row r="9354" spans="21:24" ht="18" x14ac:dyDescent="0.6">
      <c r="U9354"/>
      <c r="V9354"/>
      <c r="W9354"/>
      <c r="X9354"/>
    </row>
    <row r="9355" spans="21:24" ht="18" x14ac:dyDescent="0.6">
      <c r="U9355"/>
      <c r="V9355"/>
      <c r="W9355"/>
      <c r="X9355"/>
    </row>
    <row r="9356" spans="21:24" ht="18" x14ac:dyDescent="0.6">
      <c r="U9356"/>
      <c r="V9356"/>
      <c r="W9356"/>
      <c r="X9356"/>
    </row>
    <row r="9357" spans="21:24" ht="18" x14ac:dyDescent="0.6">
      <c r="U9357"/>
      <c r="V9357"/>
      <c r="W9357"/>
      <c r="X9357"/>
    </row>
    <row r="9358" spans="21:24" ht="18" x14ac:dyDescent="0.6">
      <c r="U9358"/>
      <c r="V9358"/>
      <c r="W9358"/>
      <c r="X9358"/>
    </row>
    <row r="9359" spans="21:24" ht="18" x14ac:dyDescent="0.6">
      <c r="U9359"/>
      <c r="V9359"/>
      <c r="W9359"/>
      <c r="X9359"/>
    </row>
    <row r="9360" spans="21:24" ht="18" x14ac:dyDescent="0.6">
      <c r="U9360"/>
      <c r="V9360"/>
      <c r="W9360"/>
      <c r="X9360"/>
    </row>
    <row r="9361" spans="21:24" ht="18" x14ac:dyDescent="0.6">
      <c r="U9361"/>
      <c r="V9361"/>
      <c r="W9361"/>
      <c r="X9361"/>
    </row>
    <row r="9362" spans="21:24" ht="18" x14ac:dyDescent="0.6">
      <c r="U9362"/>
      <c r="V9362"/>
      <c r="W9362"/>
      <c r="X9362"/>
    </row>
    <row r="9363" spans="21:24" ht="18" x14ac:dyDescent="0.6">
      <c r="U9363"/>
      <c r="V9363"/>
      <c r="W9363"/>
      <c r="X9363"/>
    </row>
    <row r="9364" spans="21:24" ht="18" x14ac:dyDescent="0.6">
      <c r="U9364"/>
      <c r="V9364"/>
      <c r="W9364"/>
      <c r="X9364"/>
    </row>
    <row r="9365" spans="21:24" ht="18" x14ac:dyDescent="0.6">
      <c r="U9365"/>
      <c r="V9365"/>
      <c r="W9365"/>
      <c r="X9365"/>
    </row>
    <row r="9366" spans="21:24" ht="18" x14ac:dyDescent="0.6">
      <c r="U9366"/>
      <c r="V9366"/>
      <c r="W9366"/>
      <c r="X9366"/>
    </row>
    <row r="9367" spans="21:24" ht="18" x14ac:dyDescent="0.6">
      <c r="U9367"/>
      <c r="V9367"/>
      <c r="W9367"/>
      <c r="X9367"/>
    </row>
    <row r="9368" spans="21:24" ht="18" x14ac:dyDescent="0.6">
      <c r="U9368"/>
      <c r="V9368"/>
      <c r="W9368"/>
      <c r="X9368"/>
    </row>
    <row r="9369" spans="21:24" ht="18" x14ac:dyDescent="0.6">
      <c r="U9369"/>
      <c r="V9369"/>
      <c r="W9369"/>
      <c r="X9369"/>
    </row>
    <row r="9370" spans="21:24" ht="18" x14ac:dyDescent="0.6">
      <c r="U9370"/>
      <c r="V9370"/>
      <c r="W9370"/>
      <c r="X9370"/>
    </row>
    <row r="9371" spans="21:24" ht="18" x14ac:dyDescent="0.6">
      <c r="U9371"/>
      <c r="V9371"/>
      <c r="W9371"/>
      <c r="X9371"/>
    </row>
    <row r="9372" spans="21:24" ht="18" x14ac:dyDescent="0.6">
      <c r="U9372"/>
      <c r="V9372"/>
      <c r="W9372"/>
      <c r="X9372"/>
    </row>
    <row r="9373" spans="21:24" ht="18" x14ac:dyDescent="0.6">
      <c r="U9373"/>
      <c r="V9373"/>
      <c r="W9373"/>
      <c r="X9373"/>
    </row>
    <row r="9374" spans="21:24" ht="18" x14ac:dyDescent="0.6">
      <c r="U9374"/>
      <c r="V9374"/>
      <c r="W9374"/>
      <c r="X9374"/>
    </row>
    <row r="9375" spans="21:24" ht="18" x14ac:dyDescent="0.6">
      <c r="U9375"/>
      <c r="V9375"/>
      <c r="W9375"/>
      <c r="X9375"/>
    </row>
    <row r="9376" spans="21:24" ht="18" x14ac:dyDescent="0.6">
      <c r="U9376"/>
      <c r="V9376"/>
      <c r="W9376"/>
      <c r="X9376"/>
    </row>
    <row r="9377" spans="21:24" ht="18" x14ac:dyDescent="0.6">
      <c r="U9377"/>
      <c r="V9377"/>
      <c r="W9377"/>
      <c r="X9377"/>
    </row>
    <row r="9378" spans="21:24" ht="18" x14ac:dyDescent="0.6">
      <c r="U9378"/>
      <c r="V9378"/>
      <c r="W9378"/>
      <c r="X9378"/>
    </row>
    <row r="9379" spans="21:24" ht="18" x14ac:dyDescent="0.6">
      <c r="U9379"/>
      <c r="V9379"/>
      <c r="W9379"/>
      <c r="X9379"/>
    </row>
    <row r="9380" spans="21:24" ht="18" x14ac:dyDescent="0.6">
      <c r="U9380"/>
      <c r="V9380"/>
      <c r="W9380"/>
      <c r="X9380"/>
    </row>
    <row r="9381" spans="21:24" ht="18" x14ac:dyDescent="0.6">
      <c r="U9381"/>
      <c r="V9381"/>
      <c r="W9381"/>
      <c r="X9381"/>
    </row>
    <row r="9382" spans="21:24" ht="18" x14ac:dyDescent="0.6">
      <c r="U9382"/>
      <c r="V9382"/>
      <c r="W9382"/>
      <c r="X9382"/>
    </row>
    <row r="9383" spans="21:24" ht="18" x14ac:dyDescent="0.6">
      <c r="U9383"/>
      <c r="V9383"/>
      <c r="W9383"/>
      <c r="X9383"/>
    </row>
    <row r="9384" spans="21:24" ht="18" x14ac:dyDescent="0.6">
      <c r="U9384"/>
      <c r="V9384"/>
      <c r="W9384"/>
      <c r="X9384"/>
    </row>
    <row r="9385" spans="21:24" ht="18" x14ac:dyDescent="0.6">
      <c r="U9385"/>
      <c r="V9385"/>
      <c r="W9385"/>
      <c r="X9385"/>
    </row>
    <row r="9386" spans="21:24" ht="18" x14ac:dyDescent="0.6">
      <c r="U9386"/>
      <c r="V9386"/>
      <c r="W9386"/>
      <c r="X9386"/>
    </row>
    <row r="9387" spans="21:24" ht="18" x14ac:dyDescent="0.6">
      <c r="U9387"/>
      <c r="V9387"/>
      <c r="W9387"/>
      <c r="X9387"/>
    </row>
    <row r="9388" spans="21:24" ht="18" x14ac:dyDescent="0.6">
      <c r="U9388"/>
      <c r="V9388"/>
      <c r="W9388"/>
      <c r="X9388"/>
    </row>
    <row r="9389" spans="21:24" ht="18" x14ac:dyDescent="0.6">
      <c r="U9389"/>
      <c r="V9389"/>
      <c r="W9389"/>
      <c r="X9389"/>
    </row>
    <row r="9390" spans="21:24" ht="18" x14ac:dyDescent="0.6">
      <c r="U9390"/>
      <c r="V9390"/>
      <c r="W9390"/>
      <c r="X9390"/>
    </row>
    <row r="9391" spans="21:24" ht="18" x14ac:dyDescent="0.6">
      <c r="U9391"/>
      <c r="V9391"/>
      <c r="W9391"/>
      <c r="X9391"/>
    </row>
    <row r="9392" spans="21:24" ht="18" x14ac:dyDescent="0.6">
      <c r="U9392"/>
      <c r="V9392"/>
      <c r="W9392"/>
      <c r="X9392"/>
    </row>
    <row r="9393" spans="21:24" ht="18" x14ac:dyDescent="0.6">
      <c r="U9393"/>
      <c r="V9393"/>
      <c r="W9393"/>
      <c r="X9393"/>
    </row>
    <row r="9394" spans="21:24" ht="18" x14ac:dyDescent="0.6">
      <c r="U9394"/>
      <c r="V9394"/>
      <c r="W9394"/>
      <c r="X9394"/>
    </row>
    <row r="9395" spans="21:24" ht="18" x14ac:dyDescent="0.6">
      <c r="U9395"/>
      <c r="V9395"/>
      <c r="W9395"/>
      <c r="X9395"/>
    </row>
    <row r="9396" spans="21:24" ht="18" x14ac:dyDescent="0.6">
      <c r="U9396"/>
      <c r="V9396"/>
      <c r="W9396"/>
      <c r="X9396"/>
    </row>
    <row r="9397" spans="21:24" ht="18" x14ac:dyDescent="0.6">
      <c r="U9397"/>
      <c r="V9397"/>
      <c r="W9397"/>
      <c r="X9397"/>
    </row>
    <row r="9398" spans="21:24" ht="18" x14ac:dyDescent="0.6">
      <c r="U9398"/>
      <c r="V9398"/>
      <c r="W9398"/>
      <c r="X9398"/>
    </row>
    <row r="9399" spans="21:24" ht="18" x14ac:dyDescent="0.6">
      <c r="U9399"/>
      <c r="V9399"/>
      <c r="W9399"/>
      <c r="X9399"/>
    </row>
    <row r="9400" spans="21:24" ht="18" x14ac:dyDescent="0.6">
      <c r="U9400"/>
      <c r="V9400"/>
      <c r="W9400"/>
      <c r="X9400"/>
    </row>
    <row r="9401" spans="21:24" ht="18" x14ac:dyDescent="0.6">
      <c r="U9401"/>
      <c r="V9401"/>
      <c r="W9401"/>
      <c r="X9401"/>
    </row>
    <row r="9402" spans="21:24" ht="18" x14ac:dyDescent="0.6">
      <c r="U9402"/>
      <c r="V9402"/>
      <c r="W9402"/>
      <c r="X9402"/>
    </row>
    <row r="9403" spans="21:24" ht="18" x14ac:dyDescent="0.6">
      <c r="U9403"/>
      <c r="V9403"/>
      <c r="W9403"/>
      <c r="X9403"/>
    </row>
    <row r="9404" spans="21:24" ht="18" x14ac:dyDescent="0.6">
      <c r="U9404"/>
      <c r="V9404"/>
      <c r="W9404"/>
      <c r="X9404"/>
    </row>
    <row r="9405" spans="21:24" ht="18" x14ac:dyDescent="0.6">
      <c r="U9405"/>
      <c r="V9405"/>
      <c r="W9405"/>
      <c r="X9405"/>
    </row>
    <row r="9406" spans="21:24" ht="18" x14ac:dyDescent="0.6">
      <c r="U9406"/>
      <c r="V9406"/>
      <c r="W9406"/>
      <c r="X9406"/>
    </row>
    <row r="9407" spans="21:24" ht="18" x14ac:dyDescent="0.6">
      <c r="U9407"/>
      <c r="V9407"/>
      <c r="W9407"/>
      <c r="X9407"/>
    </row>
    <row r="9408" spans="21:24" ht="18" x14ac:dyDescent="0.6">
      <c r="U9408"/>
      <c r="V9408"/>
      <c r="W9408"/>
      <c r="X9408"/>
    </row>
    <row r="9409" spans="21:24" ht="18" x14ac:dyDescent="0.6">
      <c r="U9409"/>
      <c r="V9409"/>
      <c r="W9409"/>
      <c r="X9409"/>
    </row>
    <row r="9410" spans="21:24" ht="18" x14ac:dyDescent="0.6">
      <c r="U9410"/>
      <c r="V9410"/>
      <c r="W9410"/>
      <c r="X9410"/>
    </row>
    <row r="9411" spans="21:24" ht="18" x14ac:dyDescent="0.6">
      <c r="U9411"/>
      <c r="V9411"/>
      <c r="W9411"/>
      <c r="X9411"/>
    </row>
    <row r="9412" spans="21:24" ht="18" x14ac:dyDescent="0.6">
      <c r="U9412"/>
      <c r="V9412"/>
      <c r="W9412"/>
      <c r="X9412"/>
    </row>
    <row r="9413" spans="21:24" ht="18" x14ac:dyDescent="0.6">
      <c r="U9413"/>
      <c r="V9413"/>
      <c r="W9413"/>
      <c r="X9413"/>
    </row>
    <row r="9414" spans="21:24" ht="18" x14ac:dyDescent="0.6">
      <c r="U9414"/>
      <c r="V9414"/>
      <c r="W9414"/>
      <c r="X9414"/>
    </row>
    <row r="9415" spans="21:24" ht="18" x14ac:dyDescent="0.6">
      <c r="U9415"/>
      <c r="V9415"/>
      <c r="W9415"/>
      <c r="X9415"/>
    </row>
    <row r="9416" spans="21:24" ht="18" x14ac:dyDescent="0.6">
      <c r="U9416"/>
      <c r="V9416"/>
      <c r="W9416"/>
      <c r="X9416"/>
    </row>
    <row r="9417" spans="21:24" ht="18" x14ac:dyDescent="0.6">
      <c r="U9417"/>
      <c r="V9417"/>
      <c r="W9417"/>
      <c r="X9417"/>
    </row>
    <row r="9418" spans="21:24" ht="18" x14ac:dyDescent="0.6">
      <c r="U9418"/>
      <c r="V9418"/>
      <c r="W9418"/>
      <c r="X9418"/>
    </row>
    <row r="9419" spans="21:24" ht="18" x14ac:dyDescent="0.6">
      <c r="U9419"/>
      <c r="V9419"/>
      <c r="W9419"/>
      <c r="X9419"/>
    </row>
    <row r="9420" spans="21:24" ht="18" x14ac:dyDescent="0.6">
      <c r="U9420"/>
      <c r="V9420"/>
      <c r="W9420"/>
      <c r="X9420"/>
    </row>
    <row r="9421" spans="21:24" ht="18" x14ac:dyDescent="0.6">
      <c r="U9421"/>
      <c r="V9421"/>
      <c r="W9421"/>
      <c r="X9421"/>
    </row>
    <row r="9422" spans="21:24" ht="18" x14ac:dyDescent="0.6">
      <c r="U9422"/>
      <c r="V9422"/>
      <c r="W9422"/>
      <c r="X9422"/>
    </row>
    <row r="9423" spans="21:24" ht="18" x14ac:dyDescent="0.6">
      <c r="U9423"/>
      <c r="V9423"/>
      <c r="W9423"/>
      <c r="X9423"/>
    </row>
    <row r="9424" spans="21:24" ht="18" x14ac:dyDescent="0.6">
      <c r="U9424"/>
      <c r="V9424"/>
      <c r="W9424"/>
      <c r="X9424"/>
    </row>
    <row r="9425" spans="21:24" ht="18" x14ac:dyDescent="0.6">
      <c r="U9425"/>
      <c r="V9425"/>
      <c r="W9425"/>
      <c r="X9425"/>
    </row>
    <row r="9426" spans="21:24" ht="18" x14ac:dyDescent="0.6">
      <c r="U9426"/>
      <c r="V9426"/>
      <c r="W9426"/>
      <c r="X9426"/>
    </row>
    <row r="9427" spans="21:24" ht="18" x14ac:dyDescent="0.6">
      <c r="U9427"/>
      <c r="V9427"/>
      <c r="W9427"/>
      <c r="X9427"/>
    </row>
    <row r="9428" spans="21:24" ht="18" x14ac:dyDescent="0.6">
      <c r="U9428"/>
      <c r="V9428"/>
      <c r="W9428"/>
      <c r="X9428"/>
    </row>
    <row r="9429" spans="21:24" ht="18" x14ac:dyDescent="0.6">
      <c r="U9429"/>
      <c r="V9429"/>
      <c r="W9429"/>
      <c r="X9429"/>
    </row>
    <row r="9430" spans="21:24" ht="18" x14ac:dyDescent="0.6">
      <c r="U9430"/>
      <c r="V9430"/>
      <c r="W9430"/>
      <c r="X9430"/>
    </row>
    <row r="9431" spans="21:24" ht="18" x14ac:dyDescent="0.6">
      <c r="U9431"/>
      <c r="V9431"/>
      <c r="W9431"/>
      <c r="X9431"/>
    </row>
    <row r="9432" spans="21:24" ht="18" x14ac:dyDescent="0.6">
      <c r="U9432"/>
      <c r="V9432"/>
      <c r="W9432"/>
      <c r="X9432"/>
    </row>
    <row r="9433" spans="21:24" ht="18" x14ac:dyDescent="0.6">
      <c r="U9433"/>
      <c r="V9433"/>
      <c r="W9433"/>
      <c r="X9433"/>
    </row>
    <row r="9434" spans="21:24" ht="18" x14ac:dyDescent="0.6">
      <c r="U9434"/>
      <c r="V9434"/>
      <c r="W9434"/>
      <c r="X9434"/>
    </row>
    <row r="9435" spans="21:24" ht="18" x14ac:dyDescent="0.6">
      <c r="U9435"/>
      <c r="V9435"/>
      <c r="W9435"/>
      <c r="X9435"/>
    </row>
    <row r="9436" spans="21:24" ht="18" x14ac:dyDescent="0.6">
      <c r="U9436"/>
      <c r="V9436"/>
      <c r="W9436"/>
      <c r="X9436"/>
    </row>
    <row r="9437" spans="21:24" ht="18" x14ac:dyDescent="0.6">
      <c r="U9437"/>
      <c r="V9437"/>
      <c r="W9437"/>
      <c r="X9437"/>
    </row>
    <row r="9438" spans="21:24" ht="18" x14ac:dyDescent="0.6">
      <c r="U9438"/>
      <c r="V9438"/>
      <c r="W9438"/>
      <c r="X9438"/>
    </row>
    <row r="9439" spans="21:24" ht="18" x14ac:dyDescent="0.6">
      <c r="U9439"/>
      <c r="V9439"/>
      <c r="W9439"/>
      <c r="X9439"/>
    </row>
    <row r="9440" spans="21:24" ht="18" x14ac:dyDescent="0.6">
      <c r="U9440"/>
      <c r="V9440"/>
      <c r="W9440"/>
      <c r="X9440"/>
    </row>
    <row r="9441" spans="21:24" ht="18" x14ac:dyDescent="0.6">
      <c r="U9441"/>
      <c r="V9441"/>
      <c r="W9441"/>
      <c r="X9441"/>
    </row>
    <row r="9442" spans="21:24" ht="18" x14ac:dyDescent="0.6">
      <c r="U9442"/>
      <c r="V9442"/>
      <c r="W9442"/>
      <c r="X9442"/>
    </row>
    <row r="9443" spans="21:24" ht="18" x14ac:dyDescent="0.6">
      <c r="U9443"/>
      <c r="V9443"/>
      <c r="W9443"/>
      <c r="X9443"/>
    </row>
    <row r="9444" spans="21:24" ht="18" x14ac:dyDescent="0.6">
      <c r="U9444"/>
      <c r="V9444"/>
      <c r="W9444"/>
      <c r="X9444"/>
    </row>
    <row r="9445" spans="21:24" ht="18" x14ac:dyDescent="0.6">
      <c r="U9445"/>
      <c r="V9445"/>
      <c r="W9445"/>
      <c r="X9445"/>
    </row>
    <row r="9446" spans="21:24" ht="18" x14ac:dyDescent="0.6">
      <c r="U9446"/>
      <c r="V9446"/>
      <c r="W9446"/>
      <c r="X9446"/>
    </row>
    <row r="9447" spans="21:24" ht="18" x14ac:dyDescent="0.6">
      <c r="U9447"/>
      <c r="V9447"/>
      <c r="W9447"/>
      <c r="X9447"/>
    </row>
    <row r="9448" spans="21:24" ht="18" x14ac:dyDescent="0.6">
      <c r="U9448"/>
      <c r="V9448"/>
      <c r="W9448"/>
      <c r="X9448"/>
    </row>
    <row r="9449" spans="21:24" ht="18" x14ac:dyDescent="0.6">
      <c r="U9449"/>
      <c r="V9449"/>
      <c r="W9449"/>
      <c r="X9449"/>
    </row>
    <row r="9450" spans="21:24" ht="18" x14ac:dyDescent="0.6">
      <c r="U9450"/>
      <c r="V9450"/>
      <c r="W9450"/>
      <c r="X9450"/>
    </row>
    <row r="9451" spans="21:24" ht="18" x14ac:dyDescent="0.6">
      <c r="U9451"/>
      <c r="V9451"/>
      <c r="W9451"/>
      <c r="X9451"/>
    </row>
    <row r="9452" spans="21:24" ht="18" x14ac:dyDescent="0.6">
      <c r="U9452"/>
      <c r="V9452"/>
      <c r="W9452"/>
      <c r="X9452"/>
    </row>
    <row r="9453" spans="21:24" ht="18" x14ac:dyDescent="0.6">
      <c r="U9453"/>
      <c r="V9453"/>
      <c r="W9453"/>
      <c r="X9453"/>
    </row>
    <row r="9454" spans="21:24" ht="18" x14ac:dyDescent="0.6">
      <c r="U9454"/>
      <c r="V9454"/>
      <c r="W9454"/>
      <c r="X9454"/>
    </row>
    <row r="9455" spans="21:24" ht="18" x14ac:dyDescent="0.6">
      <c r="U9455"/>
      <c r="V9455"/>
      <c r="W9455"/>
      <c r="X9455"/>
    </row>
    <row r="9456" spans="21:24" ht="18" x14ac:dyDescent="0.6">
      <c r="U9456"/>
      <c r="V9456"/>
      <c r="W9456"/>
      <c r="X9456"/>
    </row>
    <row r="9457" spans="21:24" ht="18" x14ac:dyDescent="0.6">
      <c r="U9457"/>
      <c r="V9457"/>
      <c r="W9457"/>
      <c r="X9457"/>
    </row>
    <row r="9458" spans="21:24" ht="18" x14ac:dyDescent="0.6">
      <c r="U9458"/>
      <c r="V9458"/>
      <c r="W9458"/>
      <c r="X9458"/>
    </row>
    <row r="9459" spans="21:24" ht="18" x14ac:dyDescent="0.6">
      <c r="U9459"/>
      <c r="V9459"/>
      <c r="W9459"/>
      <c r="X9459"/>
    </row>
    <row r="9460" spans="21:24" ht="18" x14ac:dyDescent="0.6">
      <c r="U9460"/>
      <c r="V9460"/>
      <c r="W9460"/>
      <c r="X9460"/>
    </row>
    <row r="9461" spans="21:24" ht="18" x14ac:dyDescent="0.6">
      <c r="U9461"/>
      <c r="V9461"/>
      <c r="W9461"/>
      <c r="X9461"/>
    </row>
    <row r="9462" spans="21:24" ht="18" x14ac:dyDescent="0.6">
      <c r="U9462"/>
      <c r="V9462"/>
      <c r="W9462"/>
      <c r="X9462"/>
    </row>
    <row r="9463" spans="21:24" ht="18" x14ac:dyDescent="0.6">
      <c r="U9463"/>
      <c r="V9463"/>
      <c r="W9463"/>
      <c r="X9463"/>
    </row>
    <row r="9464" spans="21:24" ht="18" x14ac:dyDescent="0.6">
      <c r="U9464"/>
      <c r="V9464"/>
      <c r="W9464"/>
      <c r="X9464"/>
    </row>
    <row r="9465" spans="21:24" ht="18" x14ac:dyDescent="0.6">
      <c r="U9465"/>
      <c r="V9465"/>
      <c r="W9465"/>
      <c r="X9465"/>
    </row>
    <row r="9466" spans="21:24" ht="18" x14ac:dyDescent="0.6">
      <c r="U9466"/>
      <c r="V9466"/>
      <c r="W9466"/>
      <c r="X9466"/>
    </row>
    <row r="9467" spans="21:24" ht="18" x14ac:dyDescent="0.6">
      <c r="U9467"/>
      <c r="V9467"/>
      <c r="W9467"/>
      <c r="X9467"/>
    </row>
    <row r="9468" spans="21:24" ht="18" x14ac:dyDescent="0.6">
      <c r="U9468"/>
      <c r="V9468"/>
      <c r="W9468"/>
      <c r="X9468"/>
    </row>
    <row r="9469" spans="21:24" ht="18" x14ac:dyDescent="0.6">
      <c r="U9469"/>
      <c r="V9469"/>
      <c r="W9469"/>
      <c r="X9469"/>
    </row>
    <row r="9470" spans="21:24" ht="18" x14ac:dyDescent="0.6">
      <c r="U9470"/>
      <c r="V9470"/>
      <c r="W9470"/>
      <c r="X9470"/>
    </row>
    <row r="9471" spans="21:24" ht="18" x14ac:dyDescent="0.6">
      <c r="U9471"/>
      <c r="V9471"/>
      <c r="W9471"/>
      <c r="X9471"/>
    </row>
    <row r="9472" spans="21:24" ht="18" x14ac:dyDescent="0.6">
      <c r="U9472"/>
      <c r="V9472"/>
      <c r="W9472"/>
      <c r="X9472"/>
    </row>
    <row r="9473" spans="21:24" ht="18" x14ac:dyDescent="0.6">
      <c r="U9473"/>
      <c r="V9473"/>
      <c r="W9473"/>
      <c r="X9473"/>
    </row>
    <row r="9474" spans="21:24" ht="18" x14ac:dyDescent="0.6">
      <c r="U9474"/>
      <c r="V9474"/>
      <c r="W9474"/>
      <c r="X9474"/>
    </row>
    <row r="9475" spans="21:24" ht="18" x14ac:dyDescent="0.6">
      <c r="U9475"/>
      <c r="V9475"/>
      <c r="W9475"/>
      <c r="X9475"/>
    </row>
    <row r="9476" spans="21:24" ht="18" x14ac:dyDescent="0.6">
      <c r="U9476"/>
      <c r="V9476"/>
      <c r="W9476"/>
      <c r="X9476"/>
    </row>
    <row r="9477" spans="21:24" ht="18" x14ac:dyDescent="0.6">
      <c r="U9477"/>
      <c r="V9477"/>
      <c r="W9477"/>
      <c r="X9477"/>
    </row>
    <row r="9478" spans="21:24" ht="18" x14ac:dyDescent="0.6">
      <c r="U9478"/>
      <c r="V9478"/>
      <c r="W9478"/>
      <c r="X9478"/>
    </row>
    <row r="9479" spans="21:24" ht="18" x14ac:dyDescent="0.6">
      <c r="U9479"/>
      <c r="V9479"/>
      <c r="W9479"/>
      <c r="X9479"/>
    </row>
    <row r="9480" spans="21:24" ht="18" x14ac:dyDescent="0.6">
      <c r="U9480"/>
      <c r="V9480"/>
      <c r="W9480"/>
      <c r="X9480"/>
    </row>
    <row r="9481" spans="21:24" ht="18" x14ac:dyDescent="0.6">
      <c r="U9481"/>
      <c r="V9481"/>
      <c r="W9481"/>
      <c r="X9481"/>
    </row>
    <row r="9482" spans="21:24" ht="18" x14ac:dyDescent="0.6">
      <c r="U9482"/>
      <c r="V9482"/>
      <c r="W9482"/>
      <c r="X9482"/>
    </row>
    <row r="9483" spans="21:24" ht="18" x14ac:dyDescent="0.6">
      <c r="U9483"/>
      <c r="V9483"/>
      <c r="W9483"/>
      <c r="X9483"/>
    </row>
    <row r="9484" spans="21:24" ht="18" x14ac:dyDescent="0.6">
      <c r="U9484"/>
      <c r="V9484"/>
      <c r="W9484"/>
      <c r="X9484"/>
    </row>
    <row r="9485" spans="21:24" ht="18" x14ac:dyDescent="0.6">
      <c r="U9485"/>
      <c r="V9485"/>
      <c r="W9485"/>
      <c r="X9485"/>
    </row>
    <row r="9486" spans="21:24" ht="18" x14ac:dyDescent="0.6">
      <c r="U9486"/>
      <c r="V9486"/>
      <c r="W9486"/>
      <c r="X9486"/>
    </row>
    <row r="9487" spans="21:24" ht="18" x14ac:dyDescent="0.6">
      <c r="U9487"/>
      <c r="V9487"/>
      <c r="W9487"/>
      <c r="X9487"/>
    </row>
    <row r="9488" spans="21:24" ht="18" x14ac:dyDescent="0.6">
      <c r="U9488"/>
      <c r="V9488"/>
      <c r="W9488"/>
      <c r="X9488"/>
    </row>
    <row r="9489" spans="21:24" ht="18" x14ac:dyDescent="0.6">
      <c r="U9489"/>
      <c r="V9489"/>
      <c r="W9489"/>
      <c r="X9489"/>
    </row>
    <row r="9490" spans="21:24" ht="18" x14ac:dyDescent="0.6">
      <c r="U9490"/>
      <c r="V9490"/>
      <c r="W9490"/>
      <c r="X9490"/>
    </row>
    <row r="9491" spans="21:24" ht="18" x14ac:dyDescent="0.6">
      <c r="U9491"/>
      <c r="V9491"/>
      <c r="W9491"/>
      <c r="X9491"/>
    </row>
    <row r="9492" spans="21:24" ht="18" x14ac:dyDescent="0.6">
      <c r="U9492"/>
      <c r="V9492"/>
      <c r="W9492"/>
      <c r="X9492"/>
    </row>
    <row r="9493" spans="21:24" ht="18" x14ac:dyDescent="0.6">
      <c r="U9493"/>
      <c r="V9493"/>
      <c r="W9493"/>
      <c r="X9493"/>
    </row>
    <row r="9494" spans="21:24" ht="18" x14ac:dyDescent="0.6">
      <c r="U9494"/>
      <c r="V9494"/>
      <c r="W9494"/>
      <c r="X9494"/>
    </row>
    <row r="9495" spans="21:24" ht="18" x14ac:dyDescent="0.6">
      <c r="U9495"/>
      <c r="V9495"/>
      <c r="W9495"/>
      <c r="X9495"/>
    </row>
    <row r="9496" spans="21:24" ht="18" x14ac:dyDescent="0.6">
      <c r="U9496"/>
      <c r="V9496"/>
      <c r="W9496"/>
      <c r="X9496"/>
    </row>
    <row r="9497" spans="21:24" ht="18" x14ac:dyDescent="0.6">
      <c r="U9497"/>
      <c r="V9497"/>
      <c r="W9497"/>
      <c r="X9497"/>
    </row>
    <row r="9498" spans="21:24" ht="18" x14ac:dyDescent="0.6">
      <c r="U9498"/>
      <c r="V9498"/>
      <c r="W9498"/>
      <c r="X9498"/>
    </row>
    <row r="9499" spans="21:24" ht="18" x14ac:dyDescent="0.6">
      <c r="U9499"/>
      <c r="V9499"/>
      <c r="W9499"/>
      <c r="X9499"/>
    </row>
    <row r="9500" spans="21:24" ht="18" x14ac:dyDescent="0.6">
      <c r="U9500"/>
      <c r="V9500"/>
      <c r="W9500"/>
      <c r="X9500"/>
    </row>
    <row r="9501" spans="21:24" ht="18" x14ac:dyDescent="0.6">
      <c r="U9501"/>
      <c r="V9501"/>
      <c r="W9501"/>
      <c r="X9501"/>
    </row>
    <row r="9502" spans="21:24" ht="18" x14ac:dyDescent="0.6">
      <c r="U9502"/>
      <c r="V9502"/>
      <c r="W9502"/>
      <c r="X9502"/>
    </row>
    <row r="9503" spans="21:24" ht="18" x14ac:dyDescent="0.6">
      <c r="U9503"/>
      <c r="V9503"/>
      <c r="W9503"/>
      <c r="X9503"/>
    </row>
    <row r="9504" spans="21:24" ht="18" x14ac:dyDescent="0.6">
      <c r="U9504"/>
      <c r="V9504"/>
      <c r="W9504"/>
      <c r="X9504"/>
    </row>
    <row r="9505" spans="21:24" ht="18" x14ac:dyDescent="0.6">
      <c r="U9505"/>
      <c r="V9505"/>
      <c r="W9505"/>
      <c r="X9505"/>
    </row>
    <row r="9506" spans="21:24" ht="18" x14ac:dyDescent="0.6">
      <c r="U9506"/>
      <c r="V9506"/>
      <c r="W9506"/>
      <c r="X9506"/>
    </row>
    <row r="9507" spans="21:24" ht="18" x14ac:dyDescent="0.6">
      <c r="U9507"/>
      <c r="V9507"/>
      <c r="W9507"/>
      <c r="X9507"/>
    </row>
    <row r="9508" spans="21:24" ht="18" x14ac:dyDescent="0.6">
      <c r="U9508"/>
      <c r="V9508"/>
      <c r="W9508"/>
      <c r="X9508"/>
    </row>
    <row r="9509" spans="21:24" ht="18" x14ac:dyDescent="0.6">
      <c r="U9509"/>
      <c r="V9509"/>
      <c r="W9509"/>
      <c r="X9509"/>
    </row>
    <row r="9510" spans="21:24" ht="18" x14ac:dyDescent="0.6">
      <c r="U9510"/>
      <c r="V9510"/>
      <c r="W9510"/>
      <c r="X9510"/>
    </row>
    <row r="9511" spans="21:24" ht="18" x14ac:dyDescent="0.6">
      <c r="U9511"/>
      <c r="V9511"/>
      <c r="W9511"/>
      <c r="X9511"/>
    </row>
    <row r="9512" spans="21:24" ht="18" x14ac:dyDescent="0.6">
      <c r="U9512"/>
      <c r="V9512"/>
      <c r="W9512"/>
      <c r="X9512"/>
    </row>
    <row r="9513" spans="21:24" ht="18" x14ac:dyDescent="0.6">
      <c r="U9513"/>
      <c r="V9513"/>
      <c r="W9513"/>
      <c r="X9513"/>
    </row>
    <row r="9514" spans="21:24" ht="18" x14ac:dyDescent="0.6">
      <c r="U9514"/>
      <c r="V9514"/>
      <c r="W9514"/>
      <c r="X9514"/>
    </row>
    <row r="9515" spans="21:24" ht="18" x14ac:dyDescent="0.6">
      <c r="U9515"/>
      <c r="V9515"/>
      <c r="W9515"/>
      <c r="X9515"/>
    </row>
    <row r="9516" spans="21:24" ht="18" x14ac:dyDescent="0.6">
      <c r="U9516"/>
      <c r="V9516"/>
      <c r="W9516"/>
      <c r="X9516"/>
    </row>
    <row r="9517" spans="21:24" ht="18" x14ac:dyDescent="0.6">
      <c r="U9517"/>
      <c r="V9517"/>
      <c r="W9517"/>
      <c r="X9517"/>
    </row>
    <row r="9518" spans="21:24" ht="18" x14ac:dyDescent="0.6">
      <c r="U9518"/>
      <c r="V9518"/>
      <c r="W9518"/>
      <c r="X9518"/>
    </row>
    <row r="9519" spans="21:24" ht="18" x14ac:dyDescent="0.6">
      <c r="U9519"/>
      <c r="V9519"/>
      <c r="W9519"/>
      <c r="X9519"/>
    </row>
    <row r="9520" spans="21:24" ht="18" x14ac:dyDescent="0.6">
      <c r="U9520"/>
      <c r="V9520"/>
      <c r="W9520"/>
      <c r="X9520"/>
    </row>
    <row r="9521" spans="21:24" ht="18" x14ac:dyDescent="0.6">
      <c r="U9521"/>
      <c r="V9521"/>
      <c r="W9521"/>
      <c r="X9521"/>
    </row>
    <row r="9522" spans="21:24" ht="18" x14ac:dyDescent="0.6">
      <c r="U9522"/>
      <c r="V9522"/>
      <c r="W9522"/>
      <c r="X9522"/>
    </row>
    <row r="9523" spans="21:24" ht="18" x14ac:dyDescent="0.6">
      <c r="U9523"/>
      <c r="V9523"/>
      <c r="W9523"/>
      <c r="X9523"/>
    </row>
    <row r="9524" spans="21:24" ht="18" x14ac:dyDescent="0.6">
      <c r="U9524"/>
      <c r="V9524"/>
      <c r="W9524"/>
      <c r="X9524"/>
    </row>
    <row r="9525" spans="21:24" ht="18" x14ac:dyDescent="0.6">
      <c r="U9525"/>
      <c r="V9525"/>
      <c r="W9525"/>
      <c r="X9525"/>
    </row>
    <row r="9526" spans="21:24" ht="18" x14ac:dyDescent="0.6">
      <c r="U9526"/>
      <c r="V9526"/>
      <c r="W9526"/>
      <c r="X9526"/>
    </row>
    <row r="9527" spans="21:24" ht="18" x14ac:dyDescent="0.6">
      <c r="U9527"/>
      <c r="V9527"/>
      <c r="W9527"/>
      <c r="X9527"/>
    </row>
    <row r="9528" spans="21:24" ht="18" x14ac:dyDescent="0.6">
      <c r="U9528"/>
      <c r="V9528"/>
      <c r="W9528"/>
      <c r="X9528"/>
    </row>
    <row r="9529" spans="21:24" ht="18" x14ac:dyDescent="0.6">
      <c r="U9529"/>
      <c r="V9529"/>
      <c r="W9529"/>
      <c r="X9529"/>
    </row>
    <row r="9530" spans="21:24" ht="18" x14ac:dyDescent="0.6">
      <c r="U9530"/>
      <c r="V9530"/>
      <c r="W9530"/>
      <c r="X9530"/>
    </row>
    <row r="9531" spans="21:24" ht="18" x14ac:dyDescent="0.6">
      <c r="U9531"/>
      <c r="V9531"/>
      <c r="W9531"/>
      <c r="X9531"/>
    </row>
    <row r="9532" spans="21:24" ht="18" x14ac:dyDescent="0.6">
      <c r="U9532"/>
      <c r="V9532"/>
      <c r="W9532"/>
      <c r="X9532"/>
    </row>
    <row r="9533" spans="21:24" ht="18" x14ac:dyDescent="0.6">
      <c r="U9533"/>
      <c r="V9533"/>
      <c r="W9533"/>
      <c r="X9533"/>
    </row>
    <row r="9534" spans="21:24" ht="18" x14ac:dyDescent="0.6">
      <c r="U9534"/>
      <c r="V9534"/>
      <c r="W9534"/>
      <c r="X9534"/>
    </row>
    <row r="9535" spans="21:24" ht="18" x14ac:dyDescent="0.6">
      <c r="U9535"/>
      <c r="V9535"/>
      <c r="W9535"/>
      <c r="X9535"/>
    </row>
    <row r="9536" spans="21:24" ht="18" x14ac:dyDescent="0.6">
      <c r="U9536"/>
      <c r="V9536"/>
      <c r="W9536"/>
      <c r="X9536"/>
    </row>
    <row r="9537" spans="21:24" ht="18" x14ac:dyDescent="0.6">
      <c r="U9537"/>
      <c r="V9537"/>
      <c r="W9537"/>
      <c r="X9537"/>
    </row>
    <row r="9538" spans="21:24" ht="18" x14ac:dyDescent="0.6">
      <c r="U9538"/>
      <c r="V9538"/>
      <c r="W9538"/>
      <c r="X9538"/>
    </row>
    <row r="9539" spans="21:24" ht="18" x14ac:dyDescent="0.6">
      <c r="U9539"/>
      <c r="V9539"/>
      <c r="W9539"/>
      <c r="X9539"/>
    </row>
    <row r="9540" spans="21:24" ht="18" x14ac:dyDescent="0.6">
      <c r="U9540"/>
      <c r="V9540"/>
      <c r="W9540"/>
      <c r="X9540"/>
    </row>
    <row r="9541" spans="21:24" ht="18" x14ac:dyDescent="0.6">
      <c r="U9541"/>
      <c r="V9541"/>
      <c r="W9541"/>
      <c r="X9541"/>
    </row>
    <row r="9542" spans="21:24" ht="18" x14ac:dyDescent="0.6">
      <c r="U9542"/>
      <c r="V9542"/>
      <c r="W9542"/>
      <c r="X9542"/>
    </row>
    <row r="9543" spans="21:24" ht="18" x14ac:dyDescent="0.6">
      <c r="U9543"/>
      <c r="V9543"/>
      <c r="W9543"/>
      <c r="X9543"/>
    </row>
    <row r="9544" spans="21:24" ht="18" x14ac:dyDescent="0.6">
      <c r="U9544"/>
      <c r="V9544"/>
      <c r="W9544"/>
      <c r="X9544"/>
    </row>
    <row r="9545" spans="21:24" ht="18" x14ac:dyDescent="0.6">
      <c r="U9545"/>
      <c r="V9545"/>
      <c r="W9545"/>
      <c r="X9545"/>
    </row>
    <row r="9546" spans="21:24" ht="18" x14ac:dyDescent="0.6">
      <c r="U9546"/>
      <c r="V9546"/>
      <c r="W9546"/>
      <c r="X9546"/>
    </row>
    <row r="9547" spans="21:24" ht="18" x14ac:dyDescent="0.6">
      <c r="U9547"/>
      <c r="V9547"/>
      <c r="W9547"/>
      <c r="X9547"/>
    </row>
    <row r="9548" spans="21:24" ht="18" x14ac:dyDescent="0.6">
      <c r="U9548"/>
      <c r="V9548"/>
      <c r="W9548"/>
      <c r="X9548"/>
    </row>
    <row r="9549" spans="21:24" ht="18" x14ac:dyDescent="0.6">
      <c r="U9549"/>
      <c r="V9549"/>
      <c r="W9549"/>
      <c r="X9549"/>
    </row>
    <row r="9550" spans="21:24" ht="18" x14ac:dyDescent="0.6">
      <c r="U9550"/>
      <c r="V9550"/>
      <c r="W9550"/>
      <c r="X9550"/>
    </row>
    <row r="9551" spans="21:24" ht="18" x14ac:dyDescent="0.6">
      <c r="U9551"/>
      <c r="V9551"/>
      <c r="W9551"/>
      <c r="X9551"/>
    </row>
    <row r="9552" spans="21:24" ht="18" x14ac:dyDescent="0.6">
      <c r="U9552"/>
      <c r="V9552"/>
      <c r="W9552"/>
      <c r="X9552"/>
    </row>
    <row r="9553" spans="21:24" ht="18" x14ac:dyDescent="0.6">
      <c r="U9553"/>
      <c r="V9553"/>
      <c r="W9553"/>
      <c r="X9553"/>
    </row>
    <row r="9554" spans="21:24" ht="18" x14ac:dyDescent="0.6">
      <c r="U9554"/>
      <c r="V9554"/>
      <c r="W9554"/>
      <c r="X9554"/>
    </row>
    <row r="9555" spans="21:24" ht="18" x14ac:dyDescent="0.6">
      <c r="U9555"/>
      <c r="V9555"/>
      <c r="W9555"/>
      <c r="X9555"/>
    </row>
    <row r="9556" spans="21:24" ht="18" x14ac:dyDescent="0.6">
      <c r="U9556"/>
      <c r="V9556"/>
      <c r="W9556"/>
      <c r="X9556"/>
    </row>
    <row r="9557" spans="21:24" ht="18" x14ac:dyDescent="0.6">
      <c r="U9557"/>
      <c r="V9557"/>
      <c r="W9557"/>
      <c r="X9557"/>
    </row>
    <row r="9558" spans="21:24" ht="18" x14ac:dyDescent="0.6">
      <c r="U9558"/>
      <c r="V9558"/>
      <c r="W9558"/>
      <c r="X9558"/>
    </row>
    <row r="9559" spans="21:24" ht="18" x14ac:dyDescent="0.6">
      <c r="U9559"/>
      <c r="V9559"/>
      <c r="W9559"/>
      <c r="X9559"/>
    </row>
    <row r="9560" spans="21:24" ht="18" x14ac:dyDescent="0.6">
      <c r="U9560"/>
      <c r="V9560"/>
      <c r="W9560"/>
      <c r="X9560"/>
    </row>
    <row r="9561" spans="21:24" ht="18" x14ac:dyDescent="0.6">
      <c r="U9561"/>
      <c r="V9561"/>
      <c r="W9561"/>
      <c r="X9561"/>
    </row>
    <row r="9562" spans="21:24" ht="18" x14ac:dyDescent="0.6">
      <c r="U9562"/>
      <c r="V9562"/>
      <c r="W9562"/>
      <c r="X9562"/>
    </row>
    <row r="9563" spans="21:24" ht="18" x14ac:dyDescent="0.6">
      <c r="U9563"/>
      <c r="V9563"/>
      <c r="W9563"/>
      <c r="X9563"/>
    </row>
    <row r="9564" spans="21:24" ht="18" x14ac:dyDescent="0.6">
      <c r="U9564"/>
      <c r="V9564"/>
      <c r="W9564"/>
      <c r="X9564"/>
    </row>
    <row r="9565" spans="21:24" ht="18" x14ac:dyDescent="0.6">
      <c r="U9565"/>
      <c r="V9565"/>
      <c r="W9565"/>
      <c r="X9565"/>
    </row>
    <row r="9566" spans="21:24" ht="18" x14ac:dyDescent="0.6">
      <c r="U9566"/>
      <c r="V9566"/>
      <c r="W9566"/>
      <c r="X9566"/>
    </row>
    <row r="9567" spans="21:24" ht="18" x14ac:dyDescent="0.6">
      <c r="U9567"/>
      <c r="V9567"/>
      <c r="W9567"/>
      <c r="X9567"/>
    </row>
    <row r="9568" spans="21:24" ht="18" x14ac:dyDescent="0.6">
      <c r="U9568"/>
      <c r="V9568"/>
      <c r="W9568"/>
      <c r="X9568"/>
    </row>
    <row r="9569" spans="21:24" ht="18" x14ac:dyDescent="0.6">
      <c r="U9569"/>
      <c r="V9569"/>
      <c r="W9569"/>
      <c r="X9569"/>
    </row>
    <row r="9570" spans="21:24" ht="18" x14ac:dyDescent="0.6">
      <c r="U9570"/>
      <c r="V9570"/>
      <c r="W9570"/>
      <c r="X9570"/>
    </row>
    <row r="9571" spans="21:24" ht="18" x14ac:dyDescent="0.6">
      <c r="U9571"/>
      <c r="V9571"/>
      <c r="W9571"/>
      <c r="X9571"/>
    </row>
    <row r="9572" spans="21:24" ht="18" x14ac:dyDescent="0.6">
      <c r="U9572"/>
      <c r="V9572"/>
      <c r="W9572"/>
      <c r="X9572"/>
    </row>
    <row r="9573" spans="21:24" ht="18" x14ac:dyDescent="0.6">
      <c r="U9573"/>
      <c r="V9573"/>
      <c r="W9573"/>
      <c r="X9573"/>
    </row>
    <row r="9574" spans="21:24" ht="18" x14ac:dyDescent="0.6">
      <c r="U9574"/>
      <c r="V9574"/>
      <c r="W9574"/>
      <c r="X9574"/>
    </row>
    <row r="9575" spans="21:24" ht="18" x14ac:dyDescent="0.6">
      <c r="U9575"/>
      <c r="V9575"/>
      <c r="W9575"/>
      <c r="X9575"/>
    </row>
    <row r="9576" spans="21:24" ht="18" x14ac:dyDescent="0.6">
      <c r="U9576"/>
      <c r="V9576"/>
      <c r="W9576"/>
      <c r="X9576"/>
    </row>
    <row r="9577" spans="21:24" ht="18" x14ac:dyDescent="0.6">
      <c r="U9577"/>
      <c r="V9577"/>
      <c r="W9577"/>
      <c r="X9577"/>
    </row>
    <row r="9578" spans="21:24" ht="18" x14ac:dyDescent="0.6">
      <c r="U9578"/>
      <c r="V9578"/>
      <c r="W9578"/>
      <c r="X9578"/>
    </row>
    <row r="9579" spans="21:24" ht="18" x14ac:dyDescent="0.6">
      <c r="U9579"/>
      <c r="V9579"/>
      <c r="W9579"/>
      <c r="X9579"/>
    </row>
    <row r="9580" spans="21:24" ht="18" x14ac:dyDescent="0.6">
      <c r="U9580"/>
      <c r="V9580"/>
      <c r="W9580"/>
      <c r="X9580"/>
    </row>
    <row r="9581" spans="21:24" ht="18" x14ac:dyDescent="0.6">
      <c r="U9581"/>
      <c r="V9581"/>
      <c r="W9581"/>
      <c r="X9581"/>
    </row>
    <row r="9582" spans="21:24" ht="18" x14ac:dyDescent="0.6">
      <c r="U9582"/>
      <c r="V9582"/>
      <c r="W9582"/>
      <c r="X9582"/>
    </row>
    <row r="9583" spans="21:24" ht="18" x14ac:dyDescent="0.6">
      <c r="U9583"/>
      <c r="V9583"/>
      <c r="W9583"/>
      <c r="X9583"/>
    </row>
    <row r="9584" spans="21:24" ht="18" x14ac:dyDescent="0.6">
      <c r="U9584"/>
      <c r="V9584"/>
      <c r="W9584"/>
      <c r="X9584"/>
    </row>
    <row r="9585" spans="21:24" ht="18" x14ac:dyDescent="0.6">
      <c r="U9585"/>
      <c r="V9585"/>
      <c r="W9585"/>
      <c r="X9585"/>
    </row>
    <row r="9586" spans="21:24" ht="18" x14ac:dyDescent="0.6">
      <c r="U9586"/>
      <c r="V9586"/>
      <c r="W9586"/>
      <c r="X9586"/>
    </row>
    <row r="9587" spans="21:24" ht="18" x14ac:dyDescent="0.6">
      <c r="U9587"/>
      <c r="V9587"/>
      <c r="W9587"/>
      <c r="X9587"/>
    </row>
    <row r="9588" spans="21:24" ht="18" x14ac:dyDescent="0.6">
      <c r="U9588"/>
      <c r="V9588"/>
      <c r="W9588"/>
      <c r="X9588"/>
    </row>
    <row r="9589" spans="21:24" ht="18" x14ac:dyDescent="0.6">
      <c r="U9589"/>
      <c r="V9589"/>
      <c r="W9589"/>
      <c r="X9589"/>
    </row>
    <row r="9590" spans="21:24" ht="18" x14ac:dyDescent="0.6">
      <c r="U9590"/>
      <c r="V9590"/>
      <c r="W9590"/>
      <c r="X9590"/>
    </row>
    <row r="9591" spans="21:24" ht="18" x14ac:dyDescent="0.6">
      <c r="U9591"/>
      <c r="V9591"/>
      <c r="W9591"/>
      <c r="X9591"/>
    </row>
    <row r="9592" spans="21:24" ht="18" x14ac:dyDescent="0.6">
      <c r="U9592"/>
      <c r="V9592"/>
      <c r="W9592"/>
      <c r="X9592"/>
    </row>
    <row r="9593" spans="21:24" ht="18" x14ac:dyDescent="0.6">
      <c r="U9593"/>
      <c r="V9593"/>
      <c r="W9593"/>
      <c r="X9593"/>
    </row>
    <row r="9594" spans="21:24" ht="18" x14ac:dyDescent="0.6">
      <c r="U9594"/>
      <c r="V9594"/>
      <c r="W9594"/>
      <c r="X9594"/>
    </row>
    <row r="9595" spans="21:24" ht="18" x14ac:dyDescent="0.6">
      <c r="U9595"/>
      <c r="V9595"/>
      <c r="W9595"/>
      <c r="X9595"/>
    </row>
    <row r="9596" spans="21:24" ht="18" x14ac:dyDescent="0.6">
      <c r="U9596"/>
      <c r="V9596"/>
      <c r="W9596"/>
      <c r="X9596"/>
    </row>
    <row r="9597" spans="21:24" ht="18" x14ac:dyDescent="0.6">
      <c r="U9597"/>
      <c r="V9597"/>
      <c r="W9597"/>
      <c r="X9597"/>
    </row>
    <row r="9598" spans="21:24" ht="18" x14ac:dyDescent="0.6">
      <c r="U9598"/>
      <c r="V9598"/>
      <c r="W9598"/>
      <c r="X9598"/>
    </row>
    <row r="9599" spans="21:24" ht="18" x14ac:dyDescent="0.6">
      <c r="U9599"/>
      <c r="V9599"/>
      <c r="W9599"/>
      <c r="X9599"/>
    </row>
    <row r="9600" spans="21:24" ht="18" x14ac:dyDescent="0.6">
      <c r="U9600"/>
      <c r="V9600"/>
      <c r="W9600"/>
      <c r="X9600"/>
    </row>
    <row r="9601" spans="21:24" ht="18" x14ac:dyDescent="0.6">
      <c r="U9601"/>
      <c r="V9601"/>
      <c r="W9601"/>
      <c r="X9601"/>
    </row>
    <row r="9602" spans="21:24" ht="18" x14ac:dyDescent="0.6">
      <c r="U9602"/>
      <c r="V9602"/>
      <c r="W9602"/>
      <c r="X9602"/>
    </row>
    <row r="9603" spans="21:24" ht="18" x14ac:dyDescent="0.6">
      <c r="U9603"/>
      <c r="V9603"/>
      <c r="W9603"/>
      <c r="X9603"/>
    </row>
    <row r="9604" spans="21:24" ht="18" x14ac:dyDescent="0.6">
      <c r="U9604"/>
      <c r="V9604"/>
      <c r="W9604"/>
      <c r="X9604"/>
    </row>
    <row r="9605" spans="21:24" ht="18" x14ac:dyDescent="0.6">
      <c r="U9605"/>
      <c r="V9605"/>
      <c r="W9605"/>
      <c r="X9605"/>
    </row>
    <row r="9606" spans="21:24" ht="18" x14ac:dyDescent="0.6">
      <c r="U9606"/>
      <c r="V9606"/>
      <c r="W9606"/>
      <c r="X9606"/>
    </row>
    <row r="9607" spans="21:24" ht="18" x14ac:dyDescent="0.6">
      <c r="U9607"/>
      <c r="V9607"/>
      <c r="W9607"/>
      <c r="X9607"/>
    </row>
    <row r="9608" spans="21:24" ht="18" x14ac:dyDescent="0.6">
      <c r="U9608"/>
      <c r="V9608"/>
      <c r="W9608"/>
      <c r="X9608"/>
    </row>
    <row r="9609" spans="21:24" ht="18" x14ac:dyDescent="0.6">
      <c r="U9609"/>
      <c r="V9609"/>
      <c r="W9609"/>
      <c r="X9609"/>
    </row>
    <row r="9610" spans="21:24" ht="18" x14ac:dyDescent="0.6">
      <c r="U9610"/>
      <c r="V9610"/>
      <c r="W9610"/>
      <c r="X9610"/>
    </row>
    <row r="9611" spans="21:24" ht="18" x14ac:dyDescent="0.6">
      <c r="U9611"/>
      <c r="V9611"/>
      <c r="W9611"/>
      <c r="X9611"/>
    </row>
    <row r="9612" spans="21:24" ht="18" x14ac:dyDescent="0.6">
      <c r="U9612"/>
      <c r="V9612"/>
      <c r="W9612"/>
      <c r="X9612"/>
    </row>
    <row r="9613" spans="21:24" ht="18" x14ac:dyDescent="0.6">
      <c r="U9613"/>
      <c r="V9613"/>
      <c r="W9613"/>
      <c r="X9613"/>
    </row>
    <row r="9614" spans="21:24" ht="18" x14ac:dyDescent="0.6">
      <c r="U9614"/>
      <c r="V9614"/>
      <c r="W9614"/>
      <c r="X9614"/>
    </row>
    <row r="9615" spans="21:24" ht="18" x14ac:dyDescent="0.6">
      <c r="U9615"/>
      <c r="V9615"/>
      <c r="W9615"/>
      <c r="X9615"/>
    </row>
    <row r="9616" spans="21:24" ht="18" x14ac:dyDescent="0.6">
      <c r="U9616"/>
      <c r="V9616"/>
      <c r="W9616"/>
      <c r="X9616"/>
    </row>
    <row r="9617" spans="21:24" ht="18" x14ac:dyDescent="0.6">
      <c r="U9617"/>
      <c r="V9617"/>
      <c r="W9617"/>
      <c r="X9617"/>
    </row>
    <row r="9618" spans="21:24" ht="18" x14ac:dyDescent="0.6">
      <c r="U9618"/>
      <c r="V9618"/>
      <c r="W9618"/>
      <c r="X9618"/>
    </row>
    <row r="9619" spans="21:24" ht="18" x14ac:dyDescent="0.6">
      <c r="U9619"/>
      <c r="V9619"/>
      <c r="W9619"/>
      <c r="X9619"/>
    </row>
    <row r="9620" spans="21:24" ht="18" x14ac:dyDescent="0.6">
      <c r="U9620"/>
      <c r="V9620"/>
      <c r="W9620"/>
      <c r="X9620"/>
    </row>
    <row r="9621" spans="21:24" ht="18" x14ac:dyDescent="0.6">
      <c r="U9621"/>
      <c r="V9621"/>
      <c r="W9621"/>
      <c r="X9621"/>
    </row>
    <row r="9622" spans="21:24" ht="18" x14ac:dyDescent="0.6">
      <c r="U9622"/>
      <c r="V9622"/>
      <c r="W9622"/>
      <c r="X9622"/>
    </row>
    <row r="9623" spans="21:24" ht="18" x14ac:dyDescent="0.6">
      <c r="U9623"/>
      <c r="V9623"/>
      <c r="W9623"/>
      <c r="X9623"/>
    </row>
    <row r="9624" spans="21:24" ht="18" x14ac:dyDescent="0.6">
      <c r="U9624"/>
      <c r="V9624"/>
      <c r="W9624"/>
      <c r="X9624"/>
    </row>
    <row r="9625" spans="21:24" ht="18" x14ac:dyDescent="0.6">
      <c r="U9625"/>
      <c r="V9625"/>
      <c r="W9625"/>
      <c r="X9625"/>
    </row>
    <row r="9626" spans="21:24" ht="18" x14ac:dyDescent="0.6">
      <c r="U9626"/>
      <c r="V9626"/>
      <c r="W9626"/>
      <c r="X9626"/>
    </row>
    <row r="9627" spans="21:24" ht="18" x14ac:dyDescent="0.6">
      <c r="U9627"/>
      <c r="V9627"/>
      <c r="W9627"/>
      <c r="X9627"/>
    </row>
    <row r="9628" spans="21:24" ht="18" x14ac:dyDescent="0.6">
      <c r="U9628"/>
      <c r="V9628"/>
      <c r="W9628"/>
      <c r="X9628"/>
    </row>
    <row r="9629" spans="21:24" ht="18" x14ac:dyDescent="0.6">
      <c r="U9629"/>
      <c r="V9629"/>
      <c r="W9629"/>
      <c r="X9629"/>
    </row>
    <row r="9630" spans="21:24" ht="18" x14ac:dyDescent="0.6">
      <c r="U9630"/>
      <c r="V9630"/>
      <c r="W9630"/>
      <c r="X9630"/>
    </row>
    <row r="9631" spans="21:24" ht="18" x14ac:dyDescent="0.6">
      <c r="U9631"/>
      <c r="V9631"/>
      <c r="W9631"/>
      <c r="X9631"/>
    </row>
    <row r="9632" spans="21:24" ht="18" x14ac:dyDescent="0.6">
      <c r="U9632"/>
      <c r="V9632"/>
      <c r="W9632"/>
      <c r="X9632"/>
    </row>
    <row r="9633" spans="21:24" ht="18" x14ac:dyDescent="0.6">
      <c r="U9633"/>
      <c r="V9633"/>
      <c r="W9633"/>
      <c r="X9633"/>
    </row>
    <row r="9634" spans="21:24" ht="18" x14ac:dyDescent="0.6">
      <c r="U9634"/>
      <c r="V9634"/>
      <c r="W9634"/>
      <c r="X9634"/>
    </row>
    <row r="9635" spans="21:24" ht="18" x14ac:dyDescent="0.6">
      <c r="U9635"/>
      <c r="V9635"/>
      <c r="W9635"/>
      <c r="X9635"/>
    </row>
    <row r="9636" spans="21:24" ht="18" x14ac:dyDescent="0.6">
      <c r="U9636"/>
      <c r="V9636"/>
      <c r="W9636"/>
      <c r="X9636"/>
    </row>
    <row r="9637" spans="21:24" ht="18" x14ac:dyDescent="0.6">
      <c r="U9637"/>
      <c r="V9637"/>
      <c r="W9637"/>
      <c r="X9637"/>
    </row>
    <row r="9638" spans="21:24" ht="18" x14ac:dyDescent="0.6">
      <c r="U9638"/>
      <c r="V9638"/>
      <c r="W9638"/>
      <c r="X9638"/>
    </row>
    <row r="9639" spans="21:24" ht="18" x14ac:dyDescent="0.6">
      <c r="U9639"/>
      <c r="V9639"/>
      <c r="W9639"/>
      <c r="X9639"/>
    </row>
    <row r="9640" spans="21:24" ht="18" x14ac:dyDescent="0.6">
      <c r="U9640"/>
      <c r="V9640"/>
      <c r="W9640"/>
      <c r="X9640"/>
    </row>
    <row r="9641" spans="21:24" ht="18" x14ac:dyDescent="0.6">
      <c r="U9641"/>
      <c r="V9641"/>
      <c r="W9641"/>
      <c r="X9641"/>
    </row>
    <row r="9642" spans="21:24" ht="18" x14ac:dyDescent="0.6">
      <c r="U9642"/>
      <c r="V9642"/>
      <c r="W9642"/>
      <c r="X9642"/>
    </row>
    <row r="9643" spans="21:24" ht="18" x14ac:dyDescent="0.6">
      <c r="U9643"/>
      <c r="V9643"/>
      <c r="W9643"/>
      <c r="X9643"/>
    </row>
    <row r="9644" spans="21:24" ht="18" x14ac:dyDescent="0.6">
      <c r="U9644"/>
      <c r="V9644"/>
      <c r="W9644"/>
      <c r="X9644"/>
    </row>
    <row r="9645" spans="21:24" ht="18" x14ac:dyDescent="0.6">
      <c r="U9645"/>
      <c r="V9645"/>
      <c r="W9645"/>
      <c r="X9645"/>
    </row>
    <row r="9646" spans="21:24" ht="18" x14ac:dyDescent="0.6">
      <c r="U9646"/>
      <c r="V9646"/>
      <c r="W9646"/>
      <c r="X9646"/>
    </row>
    <row r="9647" spans="21:24" ht="18" x14ac:dyDescent="0.6">
      <c r="U9647"/>
      <c r="V9647"/>
      <c r="W9647"/>
      <c r="X9647"/>
    </row>
    <row r="9648" spans="21:24" ht="18" x14ac:dyDescent="0.6">
      <c r="U9648"/>
      <c r="V9648"/>
      <c r="W9648"/>
      <c r="X9648"/>
    </row>
    <row r="9649" spans="21:24" ht="18" x14ac:dyDescent="0.6">
      <c r="U9649"/>
      <c r="V9649"/>
      <c r="W9649"/>
      <c r="X9649"/>
    </row>
    <row r="9650" spans="21:24" ht="18" x14ac:dyDescent="0.6">
      <c r="U9650"/>
      <c r="V9650"/>
      <c r="W9650"/>
      <c r="X9650"/>
    </row>
    <row r="9651" spans="21:24" ht="18" x14ac:dyDescent="0.6">
      <c r="U9651"/>
      <c r="V9651"/>
      <c r="W9651"/>
      <c r="X9651"/>
    </row>
    <row r="9652" spans="21:24" ht="18" x14ac:dyDescent="0.6">
      <c r="U9652"/>
      <c r="V9652"/>
      <c r="W9652"/>
      <c r="X9652"/>
    </row>
    <row r="9653" spans="21:24" ht="18" x14ac:dyDescent="0.6">
      <c r="U9653"/>
      <c r="V9653"/>
      <c r="W9653"/>
      <c r="X9653"/>
    </row>
    <row r="9654" spans="21:24" ht="18" x14ac:dyDescent="0.6">
      <c r="U9654"/>
      <c r="V9654"/>
      <c r="W9654"/>
      <c r="X9654"/>
    </row>
    <row r="9655" spans="21:24" ht="18" x14ac:dyDescent="0.6">
      <c r="U9655"/>
      <c r="V9655"/>
      <c r="W9655"/>
      <c r="X9655"/>
    </row>
    <row r="9656" spans="21:24" ht="18" x14ac:dyDescent="0.6">
      <c r="U9656"/>
      <c r="V9656"/>
      <c r="W9656"/>
      <c r="X9656"/>
    </row>
    <row r="9657" spans="21:24" ht="18" x14ac:dyDescent="0.6">
      <c r="U9657"/>
      <c r="V9657"/>
      <c r="W9657"/>
      <c r="X9657"/>
    </row>
    <row r="9658" spans="21:24" ht="18" x14ac:dyDescent="0.6">
      <c r="U9658"/>
      <c r="V9658"/>
      <c r="W9658"/>
      <c r="X9658"/>
    </row>
    <row r="9659" spans="21:24" ht="18" x14ac:dyDescent="0.6">
      <c r="U9659"/>
      <c r="V9659"/>
      <c r="W9659"/>
      <c r="X9659"/>
    </row>
    <row r="9660" spans="21:24" ht="18" x14ac:dyDescent="0.6">
      <c r="U9660"/>
      <c r="V9660"/>
      <c r="W9660"/>
      <c r="X9660"/>
    </row>
    <row r="9661" spans="21:24" ht="18" x14ac:dyDescent="0.6">
      <c r="U9661"/>
      <c r="V9661"/>
      <c r="W9661"/>
      <c r="X9661"/>
    </row>
    <row r="9662" spans="21:24" ht="18" x14ac:dyDescent="0.6">
      <c r="U9662"/>
      <c r="V9662"/>
      <c r="W9662"/>
      <c r="X9662"/>
    </row>
    <row r="9663" spans="21:24" ht="18" x14ac:dyDescent="0.6">
      <c r="U9663"/>
      <c r="V9663"/>
      <c r="W9663"/>
      <c r="X9663"/>
    </row>
    <row r="9664" spans="21:24" ht="18" x14ac:dyDescent="0.6">
      <c r="U9664"/>
      <c r="V9664"/>
      <c r="W9664"/>
      <c r="X9664"/>
    </row>
    <row r="9665" spans="21:24" ht="18" x14ac:dyDescent="0.6">
      <c r="U9665"/>
      <c r="V9665"/>
      <c r="W9665"/>
      <c r="X9665"/>
    </row>
    <row r="9666" spans="21:24" ht="18" x14ac:dyDescent="0.6">
      <c r="U9666"/>
      <c r="V9666"/>
      <c r="W9666"/>
      <c r="X9666"/>
    </row>
    <row r="9667" spans="21:24" ht="18" x14ac:dyDescent="0.6">
      <c r="U9667"/>
      <c r="V9667"/>
      <c r="W9667"/>
      <c r="X9667"/>
    </row>
    <row r="9668" spans="21:24" ht="18" x14ac:dyDescent="0.6">
      <c r="U9668"/>
      <c r="V9668"/>
      <c r="W9668"/>
      <c r="X9668"/>
    </row>
    <row r="9669" spans="21:24" ht="18" x14ac:dyDescent="0.6">
      <c r="U9669"/>
      <c r="V9669"/>
      <c r="W9669"/>
      <c r="X9669"/>
    </row>
    <row r="9670" spans="21:24" ht="18" x14ac:dyDescent="0.6">
      <c r="U9670"/>
      <c r="V9670"/>
      <c r="W9670"/>
      <c r="X9670"/>
    </row>
    <row r="9671" spans="21:24" ht="18" x14ac:dyDescent="0.6">
      <c r="U9671"/>
      <c r="V9671"/>
      <c r="W9671"/>
      <c r="X9671"/>
    </row>
    <row r="9672" spans="21:24" ht="18" x14ac:dyDescent="0.6">
      <c r="U9672"/>
      <c r="V9672"/>
      <c r="W9672"/>
      <c r="X9672"/>
    </row>
    <row r="9673" spans="21:24" ht="18" x14ac:dyDescent="0.6">
      <c r="U9673"/>
      <c r="V9673"/>
      <c r="W9673"/>
      <c r="X9673"/>
    </row>
    <row r="9674" spans="21:24" ht="18" x14ac:dyDescent="0.6">
      <c r="U9674"/>
      <c r="V9674"/>
      <c r="W9674"/>
      <c r="X9674"/>
    </row>
    <row r="9675" spans="21:24" ht="18" x14ac:dyDescent="0.6">
      <c r="U9675"/>
      <c r="V9675"/>
      <c r="W9675"/>
      <c r="X9675"/>
    </row>
    <row r="9676" spans="21:24" ht="18" x14ac:dyDescent="0.6">
      <c r="U9676"/>
      <c r="V9676"/>
      <c r="W9676"/>
      <c r="X9676"/>
    </row>
    <row r="9677" spans="21:24" ht="18" x14ac:dyDescent="0.6">
      <c r="U9677"/>
      <c r="V9677"/>
      <c r="W9677"/>
      <c r="X9677"/>
    </row>
    <row r="9678" spans="21:24" ht="18" x14ac:dyDescent="0.6">
      <c r="U9678"/>
      <c r="V9678"/>
      <c r="W9678"/>
      <c r="X9678"/>
    </row>
    <row r="9679" spans="21:24" ht="18" x14ac:dyDescent="0.6">
      <c r="U9679"/>
      <c r="V9679"/>
      <c r="W9679"/>
      <c r="X9679"/>
    </row>
    <row r="9680" spans="21:24" ht="18" x14ac:dyDescent="0.6">
      <c r="U9680"/>
      <c r="V9680"/>
      <c r="W9680"/>
      <c r="X9680"/>
    </row>
    <row r="9681" spans="21:24" ht="18" x14ac:dyDescent="0.6">
      <c r="U9681"/>
      <c r="V9681"/>
      <c r="W9681"/>
      <c r="X9681"/>
    </row>
    <row r="9682" spans="21:24" ht="18" x14ac:dyDescent="0.6">
      <c r="U9682"/>
      <c r="V9682"/>
      <c r="W9682"/>
      <c r="X9682"/>
    </row>
    <row r="9683" spans="21:24" ht="18" x14ac:dyDescent="0.6">
      <c r="U9683"/>
      <c r="V9683"/>
      <c r="W9683"/>
      <c r="X9683"/>
    </row>
    <row r="9684" spans="21:24" ht="18" x14ac:dyDescent="0.6">
      <c r="U9684"/>
      <c r="V9684"/>
      <c r="W9684"/>
      <c r="X9684"/>
    </row>
    <row r="9685" spans="21:24" ht="18" x14ac:dyDescent="0.6">
      <c r="U9685"/>
      <c r="V9685"/>
      <c r="W9685"/>
      <c r="X9685"/>
    </row>
    <row r="9686" spans="21:24" ht="18" x14ac:dyDescent="0.6">
      <c r="U9686"/>
      <c r="V9686"/>
      <c r="W9686"/>
      <c r="X9686"/>
    </row>
    <row r="9687" spans="21:24" ht="18" x14ac:dyDescent="0.6">
      <c r="U9687"/>
      <c r="V9687"/>
      <c r="W9687"/>
      <c r="X9687"/>
    </row>
    <row r="9688" spans="21:24" ht="18" x14ac:dyDescent="0.6">
      <c r="U9688"/>
      <c r="V9688"/>
      <c r="W9688"/>
      <c r="X9688"/>
    </row>
    <row r="9689" spans="21:24" ht="18" x14ac:dyDescent="0.6">
      <c r="U9689"/>
      <c r="V9689"/>
      <c r="W9689"/>
      <c r="X9689"/>
    </row>
    <row r="9690" spans="21:24" ht="18" x14ac:dyDescent="0.6">
      <c r="U9690"/>
      <c r="V9690"/>
      <c r="W9690"/>
      <c r="X9690"/>
    </row>
    <row r="9691" spans="21:24" ht="18" x14ac:dyDescent="0.6">
      <c r="U9691"/>
      <c r="V9691"/>
      <c r="W9691"/>
      <c r="X9691"/>
    </row>
    <row r="9692" spans="21:24" ht="18" x14ac:dyDescent="0.6">
      <c r="U9692"/>
      <c r="V9692"/>
      <c r="W9692"/>
      <c r="X9692"/>
    </row>
    <row r="9693" spans="21:24" ht="18" x14ac:dyDescent="0.6">
      <c r="U9693"/>
      <c r="V9693"/>
      <c r="W9693"/>
      <c r="X9693"/>
    </row>
    <row r="9694" spans="21:24" ht="18" x14ac:dyDescent="0.6">
      <c r="U9694"/>
      <c r="V9694"/>
      <c r="W9694"/>
      <c r="X9694"/>
    </row>
    <row r="9695" spans="21:24" ht="18" x14ac:dyDescent="0.6">
      <c r="U9695"/>
      <c r="V9695"/>
      <c r="W9695"/>
      <c r="X9695"/>
    </row>
    <row r="9696" spans="21:24" ht="18" x14ac:dyDescent="0.6">
      <c r="U9696"/>
      <c r="V9696"/>
      <c r="W9696"/>
      <c r="X9696"/>
    </row>
    <row r="9697" spans="21:24" ht="18" x14ac:dyDescent="0.6">
      <c r="U9697"/>
      <c r="V9697"/>
      <c r="W9697"/>
      <c r="X9697"/>
    </row>
    <row r="9698" spans="21:24" ht="18" x14ac:dyDescent="0.6">
      <c r="U9698"/>
      <c r="V9698"/>
      <c r="W9698"/>
      <c r="X9698"/>
    </row>
    <row r="9699" spans="21:24" ht="18" x14ac:dyDescent="0.6">
      <c r="U9699"/>
      <c r="V9699"/>
      <c r="W9699"/>
      <c r="X9699"/>
    </row>
    <row r="9700" spans="21:24" ht="18" x14ac:dyDescent="0.6">
      <c r="U9700"/>
      <c r="V9700"/>
      <c r="W9700"/>
      <c r="X9700"/>
    </row>
    <row r="9701" spans="21:24" ht="18" x14ac:dyDescent="0.6">
      <c r="U9701"/>
      <c r="V9701"/>
      <c r="W9701"/>
      <c r="X9701"/>
    </row>
    <row r="9702" spans="21:24" ht="18" x14ac:dyDescent="0.6">
      <c r="U9702"/>
      <c r="V9702"/>
      <c r="W9702"/>
      <c r="X9702"/>
    </row>
    <row r="9703" spans="21:24" ht="18" x14ac:dyDescent="0.6">
      <c r="U9703"/>
      <c r="V9703"/>
      <c r="W9703"/>
      <c r="X9703"/>
    </row>
    <row r="9704" spans="21:24" ht="18" x14ac:dyDescent="0.6">
      <c r="U9704"/>
      <c r="V9704"/>
      <c r="W9704"/>
      <c r="X9704"/>
    </row>
    <row r="9705" spans="21:24" ht="18" x14ac:dyDescent="0.6">
      <c r="U9705"/>
      <c r="V9705"/>
      <c r="W9705"/>
      <c r="X9705"/>
    </row>
    <row r="9706" spans="21:24" ht="18" x14ac:dyDescent="0.6">
      <c r="U9706"/>
      <c r="V9706"/>
      <c r="W9706"/>
      <c r="X9706"/>
    </row>
    <row r="9707" spans="21:24" ht="18" x14ac:dyDescent="0.6">
      <c r="U9707"/>
      <c r="V9707"/>
      <c r="W9707"/>
      <c r="X9707"/>
    </row>
    <row r="9708" spans="21:24" ht="18" x14ac:dyDescent="0.6">
      <c r="U9708"/>
      <c r="V9708"/>
      <c r="W9708"/>
      <c r="X9708"/>
    </row>
    <row r="9709" spans="21:24" ht="18" x14ac:dyDescent="0.6">
      <c r="U9709"/>
      <c r="V9709"/>
      <c r="W9709"/>
      <c r="X9709"/>
    </row>
    <row r="9710" spans="21:24" ht="18" x14ac:dyDescent="0.6">
      <c r="U9710"/>
      <c r="V9710"/>
      <c r="W9710"/>
      <c r="X9710"/>
    </row>
    <row r="9711" spans="21:24" ht="18" x14ac:dyDescent="0.6">
      <c r="U9711"/>
      <c r="V9711"/>
      <c r="W9711"/>
      <c r="X9711"/>
    </row>
    <row r="9712" spans="21:24" ht="18" x14ac:dyDescent="0.6">
      <c r="U9712"/>
      <c r="V9712"/>
      <c r="W9712"/>
      <c r="X9712"/>
    </row>
    <row r="9713" spans="21:24" ht="18" x14ac:dyDescent="0.6">
      <c r="U9713"/>
      <c r="V9713"/>
      <c r="W9713"/>
      <c r="X9713"/>
    </row>
    <row r="9714" spans="21:24" ht="18" x14ac:dyDescent="0.6">
      <c r="U9714"/>
      <c r="V9714"/>
      <c r="W9714"/>
      <c r="X9714"/>
    </row>
    <row r="9715" spans="21:24" ht="18" x14ac:dyDescent="0.6">
      <c r="U9715"/>
      <c r="V9715"/>
      <c r="W9715"/>
      <c r="X9715"/>
    </row>
    <row r="9716" spans="21:24" ht="18" x14ac:dyDescent="0.6">
      <c r="U9716"/>
      <c r="V9716"/>
      <c r="W9716"/>
      <c r="X9716"/>
    </row>
    <row r="9717" spans="21:24" ht="18" x14ac:dyDescent="0.6">
      <c r="U9717"/>
      <c r="V9717"/>
      <c r="W9717"/>
      <c r="X9717"/>
    </row>
    <row r="9718" spans="21:24" ht="18" x14ac:dyDescent="0.6">
      <c r="U9718"/>
      <c r="V9718"/>
      <c r="W9718"/>
      <c r="X9718"/>
    </row>
    <row r="9719" spans="21:24" ht="18" x14ac:dyDescent="0.6">
      <c r="U9719"/>
      <c r="V9719"/>
      <c r="W9719"/>
      <c r="X9719"/>
    </row>
    <row r="9720" spans="21:24" ht="18" x14ac:dyDescent="0.6">
      <c r="U9720"/>
      <c r="V9720"/>
      <c r="W9720"/>
      <c r="X9720"/>
    </row>
    <row r="9721" spans="21:24" ht="18" x14ac:dyDescent="0.6">
      <c r="U9721"/>
      <c r="V9721"/>
      <c r="W9721"/>
      <c r="X9721"/>
    </row>
    <row r="9722" spans="21:24" ht="18" x14ac:dyDescent="0.6">
      <c r="U9722"/>
      <c r="V9722"/>
      <c r="W9722"/>
      <c r="X9722"/>
    </row>
    <row r="9723" spans="21:24" ht="18" x14ac:dyDescent="0.6">
      <c r="U9723"/>
      <c r="V9723"/>
      <c r="W9723"/>
      <c r="X9723"/>
    </row>
    <row r="9724" spans="21:24" ht="18" x14ac:dyDescent="0.6">
      <c r="U9724"/>
      <c r="V9724"/>
      <c r="W9724"/>
      <c r="X9724"/>
    </row>
    <row r="9725" spans="21:24" ht="18" x14ac:dyDescent="0.6">
      <c r="U9725"/>
      <c r="V9725"/>
      <c r="W9725"/>
      <c r="X9725"/>
    </row>
    <row r="9726" spans="21:24" ht="18" x14ac:dyDescent="0.6">
      <c r="U9726"/>
      <c r="V9726"/>
      <c r="W9726"/>
      <c r="X9726"/>
    </row>
    <row r="9727" spans="21:24" ht="18" x14ac:dyDescent="0.6">
      <c r="U9727"/>
      <c r="V9727"/>
      <c r="W9727"/>
      <c r="X9727"/>
    </row>
    <row r="9728" spans="21:24" ht="18" x14ac:dyDescent="0.6">
      <c r="U9728"/>
      <c r="V9728"/>
      <c r="W9728"/>
      <c r="X9728"/>
    </row>
    <row r="9729" spans="21:24" ht="18" x14ac:dyDescent="0.6">
      <c r="U9729"/>
      <c r="V9729"/>
      <c r="W9729"/>
      <c r="X9729"/>
    </row>
    <row r="9730" spans="21:24" ht="18" x14ac:dyDescent="0.6">
      <c r="U9730"/>
      <c r="V9730"/>
      <c r="W9730"/>
      <c r="X9730"/>
    </row>
    <row r="9731" spans="21:24" ht="18" x14ac:dyDescent="0.6">
      <c r="U9731"/>
      <c r="V9731"/>
      <c r="W9731"/>
      <c r="X9731"/>
    </row>
    <row r="9732" spans="21:24" ht="18" x14ac:dyDescent="0.6">
      <c r="U9732"/>
      <c r="V9732"/>
      <c r="W9732"/>
      <c r="X9732"/>
    </row>
    <row r="9733" spans="21:24" ht="18" x14ac:dyDescent="0.6">
      <c r="U9733"/>
      <c r="V9733"/>
      <c r="W9733"/>
      <c r="X9733"/>
    </row>
    <row r="9734" spans="21:24" ht="18" x14ac:dyDescent="0.6">
      <c r="U9734"/>
      <c r="V9734"/>
      <c r="W9734"/>
      <c r="X9734"/>
    </row>
    <row r="9735" spans="21:24" ht="18" x14ac:dyDescent="0.6">
      <c r="U9735"/>
      <c r="V9735"/>
      <c r="W9735"/>
      <c r="X9735"/>
    </row>
    <row r="9736" spans="21:24" ht="18" x14ac:dyDescent="0.6">
      <c r="U9736"/>
      <c r="V9736"/>
      <c r="W9736"/>
      <c r="X9736"/>
    </row>
    <row r="9737" spans="21:24" ht="18" x14ac:dyDescent="0.6">
      <c r="U9737"/>
      <c r="V9737"/>
      <c r="W9737"/>
      <c r="X9737"/>
    </row>
    <row r="9738" spans="21:24" ht="18" x14ac:dyDescent="0.6">
      <c r="U9738"/>
      <c r="V9738"/>
      <c r="W9738"/>
      <c r="X9738"/>
    </row>
    <row r="9739" spans="21:24" ht="18" x14ac:dyDescent="0.6">
      <c r="U9739"/>
      <c r="V9739"/>
      <c r="W9739"/>
      <c r="X9739"/>
    </row>
    <row r="9740" spans="21:24" ht="18" x14ac:dyDescent="0.6">
      <c r="U9740"/>
      <c r="V9740"/>
      <c r="W9740"/>
      <c r="X9740"/>
    </row>
    <row r="9741" spans="21:24" ht="18" x14ac:dyDescent="0.6">
      <c r="U9741"/>
      <c r="V9741"/>
      <c r="W9741"/>
      <c r="X9741"/>
    </row>
    <row r="9742" spans="21:24" ht="18" x14ac:dyDescent="0.6">
      <c r="U9742"/>
      <c r="V9742"/>
      <c r="W9742"/>
      <c r="X9742"/>
    </row>
    <row r="9743" spans="21:24" ht="18" x14ac:dyDescent="0.6">
      <c r="U9743"/>
      <c r="V9743"/>
      <c r="W9743"/>
      <c r="X9743"/>
    </row>
    <row r="9744" spans="21:24" ht="18" x14ac:dyDescent="0.6">
      <c r="U9744"/>
      <c r="V9744"/>
      <c r="W9744"/>
      <c r="X9744"/>
    </row>
    <row r="9745" spans="21:24" ht="18" x14ac:dyDescent="0.6">
      <c r="U9745"/>
      <c r="V9745"/>
      <c r="W9745"/>
      <c r="X9745"/>
    </row>
    <row r="9746" spans="21:24" ht="18" x14ac:dyDescent="0.6">
      <c r="U9746"/>
      <c r="V9746"/>
      <c r="W9746"/>
      <c r="X9746"/>
    </row>
    <row r="9747" spans="21:24" ht="18" x14ac:dyDescent="0.6">
      <c r="U9747"/>
      <c r="V9747"/>
      <c r="W9747"/>
      <c r="X9747"/>
    </row>
    <row r="9748" spans="21:24" ht="18" x14ac:dyDescent="0.6">
      <c r="U9748"/>
      <c r="V9748"/>
      <c r="W9748"/>
      <c r="X9748"/>
    </row>
    <row r="9749" spans="21:24" ht="18" x14ac:dyDescent="0.6">
      <c r="U9749"/>
      <c r="V9749"/>
      <c r="W9749"/>
      <c r="X9749"/>
    </row>
    <row r="9750" spans="21:24" ht="18" x14ac:dyDescent="0.6">
      <c r="U9750"/>
      <c r="V9750"/>
      <c r="W9750"/>
      <c r="X9750"/>
    </row>
    <row r="9751" spans="21:24" ht="18" x14ac:dyDescent="0.6">
      <c r="U9751"/>
      <c r="V9751"/>
      <c r="W9751"/>
      <c r="X9751"/>
    </row>
    <row r="9752" spans="21:24" ht="18" x14ac:dyDescent="0.6">
      <c r="U9752"/>
      <c r="V9752"/>
      <c r="W9752"/>
      <c r="X9752"/>
    </row>
    <row r="9753" spans="21:24" ht="18" x14ac:dyDescent="0.6">
      <c r="U9753"/>
      <c r="V9753"/>
      <c r="W9753"/>
      <c r="X9753"/>
    </row>
    <row r="9754" spans="21:24" ht="18" x14ac:dyDescent="0.6">
      <c r="U9754"/>
      <c r="V9754"/>
      <c r="W9754"/>
      <c r="X9754"/>
    </row>
    <row r="9755" spans="21:24" ht="18" x14ac:dyDescent="0.6">
      <c r="U9755"/>
      <c r="V9755"/>
      <c r="W9755"/>
      <c r="X9755"/>
    </row>
    <row r="9756" spans="21:24" ht="18" x14ac:dyDescent="0.6">
      <c r="U9756"/>
      <c r="V9756"/>
      <c r="W9756"/>
      <c r="X9756"/>
    </row>
    <row r="9757" spans="21:24" ht="18" x14ac:dyDescent="0.6">
      <c r="U9757"/>
      <c r="V9757"/>
      <c r="W9757"/>
      <c r="X9757"/>
    </row>
    <row r="9758" spans="21:24" ht="18" x14ac:dyDescent="0.6">
      <c r="U9758"/>
      <c r="V9758"/>
      <c r="W9758"/>
      <c r="X9758"/>
    </row>
    <row r="9759" spans="21:24" ht="18" x14ac:dyDescent="0.6">
      <c r="U9759"/>
      <c r="V9759"/>
      <c r="W9759"/>
      <c r="X9759"/>
    </row>
    <row r="9760" spans="21:24" ht="18" x14ac:dyDescent="0.6">
      <c r="U9760"/>
      <c r="V9760"/>
      <c r="W9760"/>
      <c r="X9760"/>
    </row>
    <row r="9761" spans="21:24" ht="18" x14ac:dyDescent="0.6">
      <c r="U9761"/>
      <c r="V9761"/>
      <c r="W9761"/>
      <c r="X9761"/>
    </row>
    <row r="9762" spans="21:24" ht="18" x14ac:dyDescent="0.6">
      <c r="U9762"/>
      <c r="V9762"/>
      <c r="W9762"/>
      <c r="X9762"/>
    </row>
    <row r="9763" spans="21:24" ht="18" x14ac:dyDescent="0.6">
      <c r="U9763"/>
      <c r="V9763"/>
      <c r="W9763"/>
      <c r="X9763"/>
    </row>
    <row r="9764" spans="21:24" ht="18" x14ac:dyDescent="0.6">
      <c r="U9764"/>
      <c r="V9764"/>
      <c r="W9764"/>
      <c r="X9764"/>
    </row>
    <row r="9765" spans="21:24" ht="18" x14ac:dyDescent="0.6">
      <c r="U9765"/>
      <c r="V9765"/>
      <c r="W9765"/>
      <c r="X9765"/>
    </row>
    <row r="9766" spans="21:24" ht="18" x14ac:dyDescent="0.6">
      <c r="U9766"/>
      <c r="V9766"/>
      <c r="W9766"/>
      <c r="X9766"/>
    </row>
    <row r="9767" spans="21:24" ht="18" x14ac:dyDescent="0.6">
      <c r="U9767"/>
      <c r="V9767"/>
      <c r="W9767"/>
      <c r="X9767"/>
    </row>
    <row r="9768" spans="21:24" ht="18" x14ac:dyDescent="0.6">
      <c r="U9768"/>
      <c r="V9768"/>
      <c r="W9768"/>
      <c r="X9768"/>
    </row>
    <row r="9769" spans="21:24" ht="18" x14ac:dyDescent="0.6">
      <c r="U9769"/>
      <c r="V9769"/>
      <c r="W9769"/>
      <c r="X9769"/>
    </row>
    <row r="9770" spans="21:24" ht="18" x14ac:dyDescent="0.6">
      <c r="U9770"/>
      <c r="V9770"/>
      <c r="W9770"/>
      <c r="X9770"/>
    </row>
    <row r="9771" spans="21:24" ht="18" x14ac:dyDescent="0.6">
      <c r="U9771"/>
      <c r="V9771"/>
      <c r="W9771"/>
      <c r="X9771"/>
    </row>
    <row r="9772" spans="21:24" ht="18" x14ac:dyDescent="0.6">
      <c r="U9772"/>
      <c r="V9772"/>
      <c r="W9772"/>
      <c r="X9772"/>
    </row>
    <row r="9773" spans="21:24" ht="18" x14ac:dyDescent="0.6">
      <c r="U9773"/>
      <c r="V9773"/>
      <c r="W9773"/>
      <c r="X9773"/>
    </row>
    <row r="9774" spans="21:24" ht="18" x14ac:dyDescent="0.6">
      <c r="U9774"/>
      <c r="V9774"/>
      <c r="W9774"/>
      <c r="X9774"/>
    </row>
    <row r="9775" spans="21:24" ht="18" x14ac:dyDescent="0.6">
      <c r="U9775"/>
      <c r="V9775"/>
      <c r="W9775"/>
      <c r="X9775"/>
    </row>
    <row r="9776" spans="21:24" ht="18" x14ac:dyDescent="0.6">
      <c r="U9776"/>
      <c r="V9776"/>
      <c r="W9776"/>
      <c r="X9776"/>
    </row>
    <row r="9777" spans="21:24" ht="18" x14ac:dyDescent="0.6">
      <c r="U9777"/>
      <c r="V9777"/>
      <c r="W9777"/>
      <c r="X9777"/>
    </row>
    <row r="9778" spans="21:24" ht="18" x14ac:dyDescent="0.6">
      <c r="U9778"/>
      <c r="V9778"/>
      <c r="W9778"/>
      <c r="X9778"/>
    </row>
    <row r="9779" spans="21:24" ht="18" x14ac:dyDescent="0.6">
      <c r="U9779"/>
      <c r="V9779"/>
      <c r="W9779"/>
      <c r="X9779"/>
    </row>
    <row r="9780" spans="21:24" ht="18" x14ac:dyDescent="0.6">
      <c r="U9780"/>
      <c r="V9780"/>
      <c r="W9780"/>
      <c r="X9780"/>
    </row>
    <row r="9781" spans="21:24" ht="18" x14ac:dyDescent="0.6">
      <c r="U9781"/>
      <c r="V9781"/>
      <c r="W9781"/>
      <c r="X9781"/>
    </row>
    <row r="9782" spans="21:24" ht="18" x14ac:dyDescent="0.6">
      <c r="U9782"/>
      <c r="V9782"/>
      <c r="W9782"/>
      <c r="X9782"/>
    </row>
    <row r="9783" spans="21:24" ht="18" x14ac:dyDescent="0.6">
      <c r="U9783"/>
      <c r="V9783"/>
      <c r="W9783"/>
      <c r="X9783"/>
    </row>
    <row r="9784" spans="21:24" ht="18" x14ac:dyDescent="0.6">
      <c r="U9784"/>
      <c r="V9784"/>
      <c r="W9784"/>
      <c r="X9784"/>
    </row>
    <row r="9785" spans="21:24" ht="18" x14ac:dyDescent="0.6">
      <c r="U9785"/>
      <c r="V9785"/>
      <c r="W9785"/>
      <c r="X9785"/>
    </row>
    <row r="9786" spans="21:24" ht="18" x14ac:dyDescent="0.6">
      <c r="U9786"/>
      <c r="V9786"/>
      <c r="W9786"/>
      <c r="X9786"/>
    </row>
    <row r="9787" spans="21:24" ht="18" x14ac:dyDescent="0.6">
      <c r="U9787"/>
      <c r="V9787"/>
      <c r="W9787"/>
      <c r="X9787"/>
    </row>
    <row r="9788" spans="21:24" ht="18" x14ac:dyDescent="0.6">
      <c r="U9788"/>
      <c r="V9788"/>
      <c r="W9788"/>
      <c r="X9788"/>
    </row>
    <row r="9789" spans="21:24" ht="18" x14ac:dyDescent="0.6">
      <c r="U9789"/>
      <c r="V9789"/>
      <c r="W9789"/>
      <c r="X9789"/>
    </row>
    <row r="9790" spans="21:24" ht="18" x14ac:dyDescent="0.6">
      <c r="U9790"/>
      <c r="V9790"/>
      <c r="W9790"/>
      <c r="X9790"/>
    </row>
    <row r="9791" spans="21:24" ht="18" x14ac:dyDescent="0.6">
      <c r="U9791"/>
      <c r="V9791"/>
      <c r="W9791"/>
      <c r="X9791"/>
    </row>
    <row r="9792" spans="21:24" ht="18" x14ac:dyDescent="0.6">
      <c r="U9792"/>
      <c r="V9792"/>
      <c r="W9792"/>
      <c r="X9792"/>
    </row>
    <row r="9793" spans="21:24" ht="18" x14ac:dyDescent="0.6">
      <c r="U9793"/>
      <c r="V9793"/>
      <c r="W9793"/>
      <c r="X9793"/>
    </row>
    <row r="9794" spans="21:24" ht="18" x14ac:dyDescent="0.6">
      <c r="U9794"/>
      <c r="V9794"/>
      <c r="W9794"/>
      <c r="X9794"/>
    </row>
    <row r="9795" spans="21:24" ht="18" x14ac:dyDescent="0.6">
      <c r="U9795"/>
      <c r="V9795"/>
      <c r="W9795"/>
      <c r="X9795"/>
    </row>
    <row r="9796" spans="21:24" ht="18" x14ac:dyDescent="0.6">
      <c r="U9796"/>
      <c r="V9796"/>
      <c r="W9796"/>
      <c r="X9796"/>
    </row>
    <row r="9797" spans="21:24" ht="18" x14ac:dyDescent="0.6">
      <c r="U9797"/>
      <c r="V9797"/>
      <c r="W9797"/>
      <c r="X9797"/>
    </row>
    <row r="9798" spans="21:24" ht="18" x14ac:dyDescent="0.6">
      <c r="U9798"/>
      <c r="V9798"/>
      <c r="W9798"/>
      <c r="X9798"/>
    </row>
    <row r="9799" spans="21:24" ht="18" x14ac:dyDescent="0.6">
      <c r="U9799"/>
      <c r="V9799"/>
      <c r="W9799"/>
      <c r="X9799"/>
    </row>
    <row r="9800" spans="21:24" ht="18" x14ac:dyDescent="0.6">
      <c r="U9800"/>
      <c r="V9800"/>
      <c r="W9800"/>
      <c r="X9800"/>
    </row>
    <row r="9801" spans="21:24" ht="18" x14ac:dyDescent="0.6">
      <c r="U9801"/>
      <c r="V9801"/>
      <c r="W9801"/>
      <c r="X9801"/>
    </row>
    <row r="9802" spans="21:24" ht="18" x14ac:dyDescent="0.6">
      <c r="U9802"/>
      <c r="V9802"/>
      <c r="W9802"/>
      <c r="X9802"/>
    </row>
    <row r="9803" spans="21:24" ht="18" x14ac:dyDescent="0.6">
      <c r="U9803"/>
      <c r="V9803"/>
      <c r="W9803"/>
      <c r="X9803"/>
    </row>
    <row r="9804" spans="21:24" ht="18" x14ac:dyDescent="0.6">
      <c r="U9804"/>
      <c r="V9804"/>
      <c r="W9804"/>
      <c r="X9804"/>
    </row>
    <row r="9805" spans="21:24" ht="18" x14ac:dyDescent="0.6">
      <c r="U9805"/>
      <c r="V9805"/>
      <c r="W9805"/>
      <c r="X9805"/>
    </row>
    <row r="9806" spans="21:24" ht="18" x14ac:dyDescent="0.6">
      <c r="U9806"/>
      <c r="V9806"/>
      <c r="W9806"/>
      <c r="X9806"/>
    </row>
    <row r="9807" spans="21:24" ht="18" x14ac:dyDescent="0.6">
      <c r="U9807"/>
      <c r="V9807"/>
      <c r="W9807"/>
      <c r="X9807"/>
    </row>
    <row r="9808" spans="21:24" ht="18" x14ac:dyDescent="0.6">
      <c r="U9808"/>
      <c r="V9808"/>
      <c r="W9808"/>
      <c r="X9808"/>
    </row>
    <row r="9809" spans="21:24" ht="18" x14ac:dyDescent="0.6">
      <c r="U9809"/>
      <c r="V9809"/>
      <c r="W9809"/>
      <c r="X9809"/>
    </row>
    <row r="9810" spans="21:24" ht="18" x14ac:dyDescent="0.6">
      <c r="U9810"/>
      <c r="V9810"/>
      <c r="W9810"/>
      <c r="X9810"/>
    </row>
    <row r="9811" spans="21:24" ht="18" x14ac:dyDescent="0.6">
      <c r="U9811"/>
      <c r="V9811"/>
      <c r="W9811"/>
      <c r="X9811"/>
    </row>
    <row r="9812" spans="21:24" ht="18" x14ac:dyDescent="0.6">
      <c r="U9812"/>
      <c r="V9812"/>
      <c r="W9812"/>
      <c r="X9812"/>
    </row>
    <row r="9813" spans="21:24" ht="18" x14ac:dyDescent="0.6">
      <c r="U9813"/>
      <c r="V9813"/>
      <c r="W9813"/>
      <c r="X9813"/>
    </row>
    <row r="9814" spans="21:24" ht="18" x14ac:dyDescent="0.6">
      <c r="U9814"/>
      <c r="V9814"/>
      <c r="W9814"/>
      <c r="X9814"/>
    </row>
    <row r="9815" spans="21:24" ht="18" x14ac:dyDescent="0.6">
      <c r="U9815"/>
      <c r="V9815"/>
      <c r="W9815"/>
      <c r="X9815"/>
    </row>
    <row r="9816" spans="21:24" ht="18" x14ac:dyDescent="0.6">
      <c r="U9816"/>
      <c r="V9816"/>
      <c r="W9816"/>
      <c r="X9816"/>
    </row>
    <row r="9817" spans="21:24" ht="18" x14ac:dyDescent="0.6">
      <c r="U9817"/>
      <c r="V9817"/>
      <c r="W9817"/>
      <c r="X9817"/>
    </row>
    <row r="9818" spans="21:24" ht="18" x14ac:dyDescent="0.6">
      <c r="U9818"/>
      <c r="V9818"/>
      <c r="W9818"/>
      <c r="X9818"/>
    </row>
    <row r="9819" spans="21:24" ht="18" x14ac:dyDescent="0.6">
      <c r="U9819"/>
      <c r="V9819"/>
      <c r="W9819"/>
      <c r="X9819"/>
    </row>
    <row r="9820" spans="21:24" ht="18" x14ac:dyDescent="0.6">
      <c r="U9820"/>
      <c r="V9820"/>
      <c r="W9820"/>
      <c r="X9820"/>
    </row>
    <row r="9821" spans="21:24" ht="18" x14ac:dyDescent="0.6">
      <c r="U9821"/>
      <c r="V9821"/>
      <c r="W9821"/>
      <c r="X9821"/>
    </row>
    <row r="9822" spans="21:24" ht="18" x14ac:dyDescent="0.6">
      <c r="U9822"/>
      <c r="V9822"/>
      <c r="W9822"/>
      <c r="X9822"/>
    </row>
    <row r="9823" spans="21:24" ht="18" x14ac:dyDescent="0.6">
      <c r="U9823"/>
      <c r="V9823"/>
      <c r="W9823"/>
      <c r="X9823"/>
    </row>
    <row r="9824" spans="21:24" ht="18" x14ac:dyDescent="0.6">
      <c r="U9824"/>
      <c r="V9824"/>
      <c r="W9824"/>
      <c r="X9824"/>
    </row>
    <row r="9825" spans="21:24" ht="18" x14ac:dyDescent="0.6">
      <c r="U9825"/>
      <c r="V9825"/>
      <c r="W9825"/>
      <c r="X9825"/>
    </row>
    <row r="9826" spans="21:24" ht="18" x14ac:dyDescent="0.6">
      <c r="U9826"/>
      <c r="V9826"/>
      <c r="W9826"/>
      <c r="X9826"/>
    </row>
    <row r="9827" spans="21:24" ht="18" x14ac:dyDescent="0.6">
      <c r="U9827"/>
      <c r="V9827"/>
      <c r="W9827"/>
      <c r="X9827"/>
    </row>
    <row r="9828" spans="21:24" ht="18" x14ac:dyDescent="0.6">
      <c r="U9828"/>
      <c r="V9828"/>
      <c r="W9828"/>
      <c r="X9828"/>
    </row>
    <row r="9829" spans="21:24" ht="18" x14ac:dyDescent="0.6">
      <c r="U9829"/>
      <c r="V9829"/>
      <c r="W9829"/>
      <c r="X9829"/>
    </row>
    <row r="9830" spans="21:24" ht="18" x14ac:dyDescent="0.6">
      <c r="U9830"/>
      <c r="V9830"/>
      <c r="W9830"/>
      <c r="X9830"/>
    </row>
    <row r="9831" spans="21:24" ht="18" x14ac:dyDescent="0.6">
      <c r="U9831"/>
      <c r="V9831"/>
      <c r="W9831"/>
      <c r="X9831"/>
    </row>
    <row r="9832" spans="21:24" ht="18" x14ac:dyDescent="0.6">
      <c r="U9832"/>
      <c r="V9832"/>
      <c r="W9832"/>
      <c r="X9832"/>
    </row>
    <row r="9833" spans="21:24" ht="18" x14ac:dyDescent="0.6">
      <c r="U9833"/>
      <c r="V9833"/>
      <c r="W9833"/>
      <c r="X9833"/>
    </row>
    <row r="9834" spans="21:24" ht="18" x14ac:dyDescent="0.6">
      <c r="U9834"/>
      <c r="V9834"/>
      <c r="W9834"/>
      <c r="X9834"/>
    </row>
    <row r="9835" spans="21:24" ht="18" x14ac:dyDescent="0.6">
      <c r="U9835"/>
      <c r="V9835"/>
      <c r="W9835"/>
      <c r="X9835"/>
    </row>
    <row r="9836" spans="21:24" ht="18" x14ac:dyDescent="0.6">
      <c r="U9836"/>
      <c r="V9836"/>
      <c r="W9836"/>
      <c r="X9836"/>
    </row>
    <row r="9837" spans="21:24" ht="18" x14ac:dyDescent="0.6">
      <c r="U9837"/>
      <c r="V9837"/>
      <c r="W9837"/>
      <c r="X9837"/>
    </row>
    <row r="9838" spans="21:24" ht="18" x14ac:dyDescent="0.6">
      <c r="U9838"/>
      <c r="V9838"/>
      <c r="W9838"/>
      <c r="X9838"/>
    </row>
    <row r="9839" spans="21:24" ht="18" x14ac:dyDescent="0.6">
      <c r="U9839"/>
      <c r="V9839"/>
      <c r="W9839"/>
      <c r="X9839"/>
    </row>
    <row r="9840" spans="21:24" ht="18" x14ac:dyDescent="0.6">
      <c r="U9840"/>
      <c r="V9840"/>
      <c r="W9840"/>
      <c r="X9840"/>
    </row>
    <row r="9841" spans="21:24" ht="18" x14ac:dyDescent="0.6">
      <c r="U9841"/>
      <c r="V9841"/>
      <c r="W9841"/>
      <c r="X9841"/>
    </row>
    <row r="9842" spans="21:24" ht="18" x14ac:dyDescent="0.6">
      <c r="U9842"/>
      <c r="V9842"/>
      <c r="W9842"/>
      <c r="X9842"/>
    </row>
    <row r="9843" spans="21:24" ht="18" x14ac:dyDescent="0.6">
      <c r="U9843"/>
      <c r="V9843"/>
      <c r="W9843"/>
      <c r="X9843"/>
    </row>
    <row r="9844" spans="21:24" ht="18" x14ac:dyDescent="0.6">
      <c r="U9844"/>
      <c r="V9844"/>
      <c r="W9844"/>
      <c r="X9844"/>
    </row>
    <row r="9845" spans="21:24" ht="18" x14ac:dyDescent="0.6">
      <c r="U9845"/>
      <c r="V9845"/>
      <c r="W9845"/>
      <c r="X9845"/>
    </row>
    <row r="9846" spans="21:24" ht="18" x14ac:dyDescent="0.6">
      <c r="U9846"/>
      <c r="V9846"/>
      <c r="W9846"/>
      <c r="X9846"/>
    </row>
    <row r="9847" spans="21:24" ht="18" x14ac:dyDescent="0.6">
      <c r="U9847"/>
      <c r="V9847"/>
      <c r="W9847"/>
      <c r="X9847"/>
    </row>
    <row r="9848" spans="21:24" ht="18" x14ac:dyDescent="0.6">
      <c r="U9848"/>
      <c r="V9848"/>
      <c r="W9848"/>
      <c r="X9848"/>
    </row>
    <row r="9849" spans="21:24" ht="18" x14ac:dyDescent="0.6">
      <c r="U9849"/>
      <c r="V9849"/>
      <c r="W9849"/>
      <c r="X9849"/>
    </row>
    <row r="9850" spans="21:24" ht="18" x14ac:dyDescent="0.6">
      <c r="U9850"/>
      <c r="V9850"/>
      <c r="W9850"/>
      <c r="X9850"/>
    </row>
    <row r="9851" spans="21:24" ht="18" x14ac:dyDescent="0.6">
      <c r="U9851"/>
      <c r="V9851"/>
      <c r="W9851"/>
      <c r="X9851"/>
    </row>
    <row r="9852" spans="21:24" ht="18" x14ac:dyDescent="0.6">
      <c r="U9852"/>
      <c r="V9852"/>
      <c r="W9852"/>
      <c r="X9852"/>
    </row>
    <row r="9853" spans="21:24" ht="18" x14ac:dyDescent="0.6">
      <c r="U9853"/>
      <c r="V9853"/>
      <c r="W9853"/>
      <c r="X9853"/>
    </row>
    <row r="9854" spans="21:24" ht="18" x14ac:dyDescent="0.6">
      <c r="U9854"/>
      <c r="V9854"/>
      <c r="W9854"/>
      <c r="X9854"/>
    </row>
    <row r="9855" spans="21:24" ht="18" x14ac:dyDescent="0.6">
      <c r="U9855"/>
      <c r="V9855"/>
      <c r="W9855"/>
      <c r="X9855"/>
    </row>
    <row r="9856" spans="21:24" ht="18" x14ac:dyDescent="0.6">
      <c r="U9856"/>
      <c r="V9856"/>
      <c r="W9856"/>
      <c r="X9856"/>
    </row>
    <row r="9857" spans="21:24" ht="18" x14ac:dyDescent="0.6">
      <c r="U9857"/>
      <c r="V9857"/>
      <c r="W9857"/>
      <c r="X9857"/>
    </row>
    <row r="9858" spans="21:24" ht="18" x14ac:dyDescent="0.6">
      <c r="U9858"/>
      <c r="V9858"/>
      <c r="W9858"/>
      <c r="X9858"/>
    </row>
    <row r="9859" spans="21:24" ht="18" x14ac:dyDescent="0.6">
      <c r="U9859"/>
      <c r="V9859"/>
      <c r="W9859"/>
      <c r="X9859"/>
    </row>
    <row r="9860" spans="21:24" ht="18" x14ac:dyDescent="0.6">
      <c r="U9860"/>
      <c r="V9860"/>
      <c r="W9860"/>
      <c r="X9860"/>
    </row>
    <row r="9861" spans="21:24" ht="18" x14ac:dyDescent="0.6">
      <c r="U9861"/>
      <c r="V9861"/>
      <c r="W9861"/>
      <c r="X9861"/>
    </row>
    <row r="9862" spans="21:24" ht="18" x14ac:dyDescent="0.6">
      <c r="U9862"/>
      <c r="V9862"/>
      <c r="W9862"/>
      <c r="X9862"/>
    </row>
    <row r="9863" spans="21:24" ht="18" x14ac:dyDescent="0.6">
      <c r="U9863"/>
      <c r="V9863"/>
      <c r="W9863"/>
      <c r="X9863"/>
    </row>
    <row r="9864" spans="21:24" ht="18" x14ac:dyDescent="0.6">
      <c r="U9864"/>
      <c r="V9864"/>
      <c r="W9864"/>
      <c r="X9864"/>
    </row>
    <row r="9865" spans="21:24" ht="18" x14ac:dyDescent="0.6">
      <c r="U9865"/>
      <c r="V9865"/>
      <c r="W9865"/>
      <c r="X9865"/>
    </row>
    <row r="9866" spans="21:24" ht="18" x14ac:dyDescent="0.6">
      <c r="U9866"/>
      <c r="V9866"/>
      <c r="W9866"/>
      <c r="X9866"/>
    </row>
    <row r="9867" spans="21:24" ht="18" x14ac:dyDescent="0.6">
      <c r="U9867"/>
      <c r="V9867"/>
      <c r="W9867"/>
      <c r="X9867"/>
    </row>
    <row r="9868" spans="21:24" ht="18" x14ac:dyDescent="0.6">
      <c r="U9868"/>
      <c r="V9868"/>
      <c r="W9868"/>
      <c r="X9868"/>
    </row>
    <row r="9869" spans="21:24" ht="18" x14ac:dyDescent="0.6">
      <c r="U9869"/>
      <c r="V9869"/>
      <c r="W9869"/>
      <c r="X9869"/>
    </row>
    <row r="9870" spans="21:24" ht="18" x14ac:dyDescent="0.6">
      <c r="U9870"/>
      <c r="V9870"/>
      <c r="W9870"/>
      <c r="X9870"/>
    </row>
    <row r="9871" spans="21:24" ht="18" x14ac:dyDescent="0.6">
      <c r="U9871"/>
      <c r="V9871"/>
      <c r="W9871"/>
      <c r="X9871"/>
    </row>
    <row r="9872" spans="21:24" ht="18" x14ac:dyDescent="0.6">
      <c r="U9872"/>
      <c r="V9872"/>
      <c r="W9872"/>
      <c r="X9872"/>
    </row>
    <row r="9873" spans="21:24" ht="18" x14ac:dyDescent="0.6">
      <c r="U9873"/>
      <c r="V9873"/>
      <c r="W9873"/>
      <c r="X9873"/>
    </row>
    <row r="9874" spans="21:24" ht="18" x14ac:dyDescent="0.6">
      <c r="U9874"/>
      <c r="V9874"/>
      <c r="W9874"/>
      <c r="X9874"/>
    </row>
    <row r="9875" spans="21:24" ht="18" x14ac:dyDescent="0.6">
      <c r="U9875"/>
      <c r="V9875"/>
      <c r="W9875"/>
      <c r="X9875"/>
    </row>
    <row r="9876" spans="21:24" ht="18" x14ac:dyDescent="0.6">
      <c r="U9876"/>
      <c r="V9876"/>
      <c r="W9876"/>
      <c r="X9876"/>
    </row>
    <row r="9877" spans="21:24" ht="18" x14ac:dyDescent="0.6">
      <c r="U9877"/>
      <c r="V9877"/>
      <c r="W9877"/>
      <c r="X9877"/>
    </row>
    <row r="9878" spans="21:24" ht="18" x14ac:dyDescent="0.6">
      <c r="U9878"/>
      <c r="V9878"/>
      <c r="W9878"/>
      <c r="X9878"/>
    </row>
    <row r="9879" spans="21:24" ht="18" x14ac:dyDescent="0.6">
      <c r="U9879"/>
      <c r="V9879"/>
      <c r="W9879"/>
      <c r="X9879"/>
    </row>
    <row r="9880" spans="21:24" ht="18" x14ac:dyDescent="0.6">
      <c r="U9880"/>
      <c r="V9880"/>
      <c r="W9880"/>
      <c r="X9880"/>
    </row>
    <row r="9881" spans="21:24" ht="18" x14ac:dyDescent="0.6">
      <c r="U9881"/>
      <c r="V9881"/>
      <c r="W9881"/>
      <c r="X9881"/>
    </row>
    <row r="9882" spans="21:24" ht="18" x14ac:dyDescent="0.6">
      <c r="U9882"/>
      <c r="V9882"/>
      <c r="W9882"/>
      <c r="X9882"/>
    </row>
    <row r="9883" spans="21:24" ht="18" x14ac:dyDescent="0.6">
      <c r="U9883"/>
      <c r="V9883"/>
      <c r="W9883"/>
      <c r="X9883"/>
    </row>
    <row r="9884" spans="21:24" ht="18" x14ac:dyDescent="0.6">
      <c r="U9884"/>
      <c r="V9884"/>
      <c r="W9884"/>
      <c r="X9884"/>
    </row>
    <row r="9885" spans="21:24" ht="18" x14ac:dyDescent="0.6">
      <c r="U9885"/>
      <c r="V9885"/>
      <c r="W9885"/>
      <c r="X9885"/>
    </row>
    <row r="9886" spans="21:24" ht="18" x14ac:dyDescent="0.6">
      <c r="U9886"/>
      <c r="V9886"/>
      <c r="W9886"/>
      <c r="X9886"/>
    </row>
    <row r="9887" spans="21:24" ht="18" x14ac:dyDescent="0.6">
      <c r="U9887"/>
      <c r="V9887"/>
      <c r="W9887"/>
      <c r="X9887"/>
    </row>
    <row r="9888" spans="21:24" ht="18" x14ac:dyDescent="0.6">
      <c r="U9888"/>
      <c r="V9888"/>
      <c r="W9888"/>
      <c r="X9888"/>
    </row>
    <row r="9889" spans="21:24" ht="18" x14ac:dyDescent="0.6">
      <c r="U9889"/>
      <c r="V9889"/>
      <c r="W9889"/>
      <c r="X9889"/>
    </row>
    <row r="9890" spans="21:24" ht="18" x14ac:dyDescent="0.6">
      <c r="U9890"/>
      <c r="V9890"/>
      <c r="W9890"/>
      <c r="X9890"/>
    </row>
    <row r="9891" spans="21:24" ht="18" x14ac:dyDescent="0.6">
      <c r="U9891"/>
      <c r="V9891"/>
      <c r="W9891"/>
      <c r="X9891"/>
    </row>
    <row r="9892" spans="21:24" ht="18" x14ac:dyDescent="0.6">
      <c r="U9892"/>
      <c r="V9892"/>
      <c r="W9892"/>
      <c r="X9892"/>
    </row>
    <row r="9893" spans="21:24" ht="18" x14ac:dyDescent="0.6">
      <c r="U9893"/>
      <c r="V9893"/>
      <c r="W9893"/>
      <c r="X9893"/>
    </row>
    <row r="9894" spans="21:24" ht="18" x14ac:dyDescent="0.6">
      <c r="U9894"/>
      <c r="V9894"/>
      <c r="W9894"/>
      <c r="X9894"/>
    </row>
    <row r="9895" spans="21:24" ht="18" x14ac:dyDescent="0.6">
      <c r="U9895"/>
      <c r="V9895"/>
      <c r="W9895"/>
      <c r="X9895"/>
    </row>
    <row r="9896" spans="21:24" ht="18" x14ac:dyDescent="0.6">
      <c r="U9896"/>
      <c r="V9896"/>
      <c r="W9896"/>
      <c r="X9896"/>
    </row>
    <row r="9897" spans="21:24" ht="18" x14ac:dyDescent="0.6">
      <c r="U9897"/>
      <c r="V9897"/>
      <c r="W9897"/>
      <c r="X9897"/>
    </row>
    <row r="9898" spans="21:24" ht="18" x14ac:dyDescent="0.6">
      <c r="U9898"/>
      <c r="V9898"/>
      <c r="W9898"/>
      <c r="X9898"/>
    </row>
    <row r="9899" spans="21:24" ht="18" x14ac:dyDescent="0.6">
      <c r="U9899"/>
      <c r="V9899"/>
      <c r="W9899"/>
      <c r="X9899"/>
    </row>
    <row r="9900" spans="21:24" ht="18" x14ac:dyDescent="0.6">
      <c r="U9900"/>
      <c r="V9900"/>
      <c r="W9900"/>
      <c r="X9900"/>
    </row>
    <row r="9901" spans="21:24" ht="18" x14ac:dyDescent="0.6">
      <c r="U9901"/>
      <c r="V9901"/>
      <c r="W9901"/>
      <c r="X9901"/>
    </row>
    <row r="9902" spans="21:24" ht="18" x14ac:dyDescent="0.6">
      <c r="U9902"/>
      <c r="V9902"/>
      <c r="W9902"/>
      <c r="X9902"/>
    </row>
    <row r="9903" spans="21:24" ht="18" x14ac:dyDescent="0.6">
      <c r="U9903"/>
      <c r="V9903"/>
      <c r="W9903"/>
      <c r="X9903"/>
    </row>
    <row r="9904" spans="21:24" ht="18" x14ac:dyDescent="0.6">
      <c r="U9904"/>
      <c r="V9904"/>
      <c r="W9904"/>
      <c r="X9904"/>
    </row>
    <row r="9905" spans="21:24" ht="18" x14ac:dyDescent="0.6">
      <c r="U9905"/>
      <c r="V9905"/>
      <c r="W9905"/>
      <c r="X9905"/>
    </row>
    <row r="9906" spans="21:24" ht="18" x14ac:dyDescent="0.6">
      <c r="U9906"/>
      <c r="V9906"/>
      <c r="W9906"/>
      <c r="X9906"/>
    </row>
    <row r="9907" spans="21:24" ht="18" x14ac:dyDescent="0.6">
      <c r="U9907"/>
      <c r="V9907"/>
      <c r="W9907"/>
      <c r="X9907"/>
    </row>
    <row r="9908" spans="21:24" ht="18" x14ac:dyDescent="0.6">
      <c r="U9908"/>
      <c r="V9908"/>
      <c r="W9908"/>
      <c r="X9908"/>
    </row>
    <row r="9909" spans="21:24" ht="18" x14ac:dyDescent="0.6">
      <c r="U9909"/>
      <c r="V9909"/>
      <c r="W9909"/>
      <c r="X9909"/>
    </row>
    <row r="9910" spans="21:24" ht="18" x14ac:dyDescent="0.6">
      <c r="U9910"/>
      <c r="V9910"/>
      <c r="W9910"/>
      <c r="X9910"/>
    </row>
    <row r="9911" spans="21:24" ht="18" x14ac:dyDescent="0.6">
      <c r="U9911"/>
      <c r="V9911"/>
      <c r="W9911"/>
      <c r="X9911"/>
    </row>
    <row r="9912" spans="21:24" ht="18" x14ac:dyDescent="0.6">
      <c r="U9912"/>
      <c r="V9912"/>
      <c r="W9912"/>
      <c r="X9912"/>
    </row>
    <row r="9913" spans="21:24" ht="18" x14ac:dyDescent="0.6">
      <c r="U9913"/>
      <c r="V9913"/>
      <c r="W9913"/>
      <c r="X9913"/>
    </row>
    <row r="9914" spans="21:24" ht="18" x14ac:dyDescent="0.6">
      <c r="U9914"/>
      <c r="V9914"/>
      <c r="W9914"/>
      <c r="X9914"/>
    </row>
    <row r="9915" spans="21:24" ht="18" x14ac:dyDescent="0.6">
      <c r="U9915"/>
      <c r="V9915"/>
      <c r="W9915"/>
      <c r="X9915"/>
    </row>
    <row r="9916" spans="21:24" ht="18" x14ac:dyDescent="0.6">
      <c r="U9916"/>
      <c r="V9916"/>
      <c r="W9916"/>
      <c r="X9916"/>
    </row>
    <row r="9917" spans="21:24" ht="18" x14ac:dyDescent="0.6">
      <c r="U9917"/>
      <c r="V9917"/>
      <c r="W9917"/>
      <c r="X9917"/>
    </row>
    <row r="9918" spans="21:24" ht="18" x14ac:dyDescent="0.6">
      <c r="U9918"/>
      <c r="V9918"/>
      <c r="W9918"/>
      <c r="X9918"/>
    </row>
    <row r="9919" spans="21:24" ht="18" x14ac:dyDescent="0.6">
      <c r="U9919"/>
      <c r="V9919"/>
      <c r="W9919"/>
      <c r="X9919"/>
    </row>
    <row r="9920" spans="21:24" ht="18" x14ac:dyDescent="0.6">
      <c r="U9920"/>
      <c r="V9920"/>
      <c r="W9920"/>
      <c r="X9920"/>
    </row>
    <row r="9921" spans="21:24" ht="18" x14ac:dyDescent="0.6">
      <c r="U9921"/>
      <c r="V9921"/>
      <c r="W9921"/>
      <c r="X9921"/>
    </row>
    <row r="9922" spans="21:24" ht="18" x14ac:dyDescent="0.6">
      <c r="U9922"/>
      <c r="V9922"/>
      <c r="W9922"/>
      <c r="X9922"/>
    </row>
    <row r="9923" spans="21:24" ht="18" x14ac:dyDescent="0.6">
      <c r="U9923"/>
      <c r="V9923"/>
      <c r="W9923"/>
      <c r="X9923"/>
    </row>
    <row r="9924" spans="21:24" ht="18" x14ac:dyDescent="0.6">
      <c r="U9924"/>
      <c r="V9924"/>
      <c r="W9924"/>
      <c r="X9924"/>
    </row>
    <row r="9925" spans="21:24" ht="18" x14ac:dyDescent="0.6">
      <c r="U9925"/>
      <c r="V9925"/>
      <c r="W9925"/>
      <c r="X9925"/>
    </row>
    <row r="9926" spans="21:24" ht="18" x14ac:dyDescent="0.6">
      <c r="U9926"/>
      <c r="V9926"/>
      <c r="W9926"/>
      <c r="X9926"/>
    </row>
    <row r="9927" spans="21:24" ht="18" x14ac:dyDescent="0.6">
      <c r="U9927"/>
      <c r="V9927"/>
      <c r="W9927"/>
      <c r="X9927"/>
    </row>
    <row r="9928" spans="21:24" ht="18" x14ac:dyDescent="0.6">
      <c r="U9928"/>
      <c r="V9928"/>
      <c r="W9928"/>
      <c r="X9928"/>
    </row>
    <row r="9929" spans="21:24" ht="18" x14ac:dyDescent="0.6">
      <c r="U9929"/>
      <c r="V9929"/>
      <c r="W9929"/>
      <c r="X9929"/>
    </row>
    <row r="9930" spans="21:24" ht="18" x14ac:dyDescent="0.6">
      <c r="U9930"/>
      <c r="V9930"/>
      <c r="W9930"/>
      <c r="X9930"/>
    </row>
    <row r="9931" spans="21:24" ht="18" x14ac:dyDescent="0.6">
      <c r="U9931"/>
      <c r="V9931"/>
      <c r="W9931"/>
      <c r="X9931"/>
    </row>
    <row r="9932" spans="21:24" ht="18" x14ac:dyDescent="0.6">
      <c r="U9932"/>
      <c r="V9932"/>
      <c r="W9932"/>
      <c r="X9932"/>
    </row>
    <row r="9933" spans="21:24" ht="18" x14ac:dyDescent="0.6">
      <c r="U9933"/>
      <c r="V9933"/>
      <c r="W9933"/>
      <c r="X9933"/>
    </row>
    <row r="9934" spans="21:24" ht="18" x14ac:dyDescent="0.6">
      <c r="U9934"/>
      <c r="V9934"/>
      <c r="W9934"/>
      <c r="X9934"/>
    </row>
    <row r="9935" spans="21:24" ht="18" x14ac:dyDescent="0.6">
      <c r="U9935"/>
      <c r="V9935"/>
      <c r="W9935"/>
      <c r="X9935"/>
    </row>
    <row r="9936" spans="21:24" ht="18" x14ac:dyDescent="0.6">
      <c r="U9936"/>
      <c r="V9936"/>
      <c r="W9936"/>
      <c r="X9936"/>
    </row>
    <row r="9937" spans="21:24" ht="18" x14ac:dyDescent="0.6">
      <c r="U9937"/>
      <c r="V9937"/>
      <c r="W9937"/>
      <c r="X9937"/>
    </row>
    <row r="9938" spans="21:24" ht="18" x14ac:dyDescent="0.6">
      <c r="U9938"/>
      <c r="V9938"/>
      <c r="W9938"/>
      <c r="X9938"/>
    </row>
    <row r="9939" spans="21:24" ht="18" x14ac:dyDescent="0.6">
      <c r="U9939"/>
      <c r="V9939"/>
      <c r="W9939"/>
      <c r="X9939"/>
    </row>
    <row r="9940" spans="21:24" ht="18" x14ac:dyDescent="0.6">
      <c r="U9940"/>
      <c r="V9940"/>
      <c r="W9940"/>
      <c r="X9940"/>
    </row>
    <row r="9941" spans="21:24" ht="18" x14ac:dyDescent="0.6">
      <c r="U9941"/>
      <c r="V9941"/>
      <c r="W9941"/>
      <c r="X9941"/>
    </row>
    <row r="9942" spans="21:24" ht="18" x14ac:dyDescent="0.6">
      <c r="U9942"/>
      <c r="V9942"/>
      <c r="W9942"/>
      <c r="X9942"/>
    </row>
    <row r="9943" spans="21:24" ht="18" x14ac:dyDescent="0.6">
      <c r="U9943"/>
      <c r="V9943"/>
      <c r="W9943"/>
      <c r="X9943"/>
    </row>
    <row r="9944" spans="21:24" ht="18" x14ac:dyDescent="0.6">
      <c r="U9944"/>
      <c r="V9944"/>
      <c r="W9944"/>
      <c r="X9944"/>
    </row>
    <row r="9945" spans="21:24" ht="18" x14ac:dyDescent="0.6">
      <c r="U9945"/>
      <c r="V9945"/>
      <c r="W9945"/>
      <c r="X9945"/>
    </row>
    <row r="9946" spans="21:24" ht="18" x14ac:dyDescent="0.6">
      <c r="U9946"/>
      <c r="V9946"/>
      <c r="W9946"/>
      <c r="X9946"/>
    </row>
    <row r="9947" spans="21:24" ht="18" x14ac:dyDescent="0.6">
      <c r="U9947"/>
      <c r="V9947"/>
      <c r="W9947"/>
      <c r="X9947"/>
    </row>
    <row r="9948" spans="21:24" ht="18" x14ac:dyDescent="0.6">
      <c r="U9948"/>
      <c r="V9948"/>
      <c r="W9948"/>
      <c r="X9948"/>
    </row>
    <row r="9949" spans="21:24" ht="18" x14ac:dyDescent="0.6">
      <c r="U9949"/>
      <c r="V9949"/>
      <c r="W9949"/>
      <c r="X9949"/>
    </row>
    <row r="9950" spans="21:24" ht="18" x14ac:dyDescent="0.6">
      <c r="U9950"/>
      <c r="V9950"/>
      <c r="W9950"/>
      <c r="X9950"/>
    </row>
    <row r="9951" spans="21:24" ht="18" x14ac:dyDescent="0.6">
      <c r="U9951"/>
      <c r="V9951"/>
      <c r="W9951"/>
      <c r="X9951"/>
    </row>
    <row r="9952" spans="21:24" ht="18" x14ac:dyDescent="0.6">
      <c r="U9952"/>
      <c r="V9952"/>
      <c r="W9952"/>
      <c r="X9952"/>
    </row>
    <row r="9953" spans="21:24" ht="18" x14ac:dyDescent="0.6">
      <c r="U9953"/>
      <c r="V9953"/>
      <c r="W9953"/>
      <c r="X9953"/>
    </row>
    <row r="9954" spans="21:24" ht="18" x14ac:dyDescent="0.6">
      <c r="U9954"/>
      <c r="V9954"/>
      <c r="W9954"/>
      <c r="X9954"/>
    </row>
    <row r="9955" spans="21:24" ht="18" x14ac:dyDescent="0.6">
      <c r="U9955"/>
      <c r="V9955"/>
      <c r="W9955"/>
      <c r="X9955"/>
    </row>
    <row r="9956" spans="21:24" ht="18" x14ac:dyDescent="0.6">
      <c r="U9956"/>
      <c r="V9956"/>
      <c r="W9956"/>
      <c r="X9956"/>
    </row>
    <row r="9957" spans="21:24" ht="18" x14ac:dyDescent="0.6">
      <c r="U9957"/>
      <c r="V9957"/>
      <c r="W9957"/>
      <c r="X9957"/>
    </row>
    <row r="9958" spans="21:24" ht="18" x14ac:dyDescent="0.6">
      <c r="U9958"/>
      <c r="V9958"/>
      <c r="W9958"/>
      <c r="X9958"/>
    </row>
    <row r="9959" spans="21:24" ht="18" x14ac:dyDescent="0.6">
      <c r="U9959"/>
      <c r="V9959"/>
      <c r="W9959"/>
      <c r="X9959"/>
    </row>
    <row r="9960" spans="21:24" ht="18" x14ac:dyDescent="0.6">
      <c r="U9960"/>
      <c r="V9960"/>
      <c r="W9960"/>
      <c r="X9960"/>
    </row>
    <row r="9961" spans="21:24" ht="18" x14ac:dyDescent="0.6">
      <c r="U9961"/>
      <c r="V9961"/>
      <c r="W9961"/>
      <c r="X9961"/>
    </row>
    <row r="9962" spans="21:24" ht="18" x14ac:dyDescent="0.6">
      <c r="U9962"/>
      <c r="V9962"/>
      <c r="W9962"/>
      <c r="X9962"/>
    </row>
    <row r="9963" spans="21:24" ht="18" x14ac:dyDescent="0.6">
      <c r="U9963"/>
      <c r="V9963"/>
      <c r="W9963"/>
      <c r="X9963"/>
    </row>
    <row r="9964" spans="21:24" ht="18" x14ac:dyDescent="0.6">
      <c r="U9964"/>
      <c r="V9964"/>
      <c r="W9964"/>
      <c r="X9964"/>
    </row>
    <row r="9965" spans="21:24" ht="18" x14ac:dyDescent="0.6">
      <c r="U9965"/>
      <c r="V9965"/>
      <c r="W9965"/>
      <c r="X9965"/>
    </row>
    <row r="9966" spans="21:24" ht="18" x14ac:dyDescent="0.6">
      <c r="U9966"/>
      <c r="V9966"/>
      <c r="W9966"/>
      <c r="X9966"/>
    </row>
    <row r="9967" spans="21:24" ht="18" x14ac:dyDescent="0.6">
      <c r="U9967"/>
      <c r="V9967"/>
      <c r="W9967"/>
      <c r="X9967"/>
    </row>
    <row r="9968" spans="21:24" ht="18" x14ac:dyDescent="0.6">
      <c r="U9968"/>
      <c r="V9968"/>
      <c r="W9968"/>
      <c r="X9968"/>
    </row>
    <row r="9969" spans="21:24" ht="18" x14ac:dyDescent="0.6">
      <c r="U9969"/>
      <c r="V9969"/>
      <c r="W9969"/>
      <c r="X9969"/>
    </row>
    <row r="9970" spans="21:24" ht="18" x14ac:dyDescent="0.6">
      <c r="U9970"/>
      <c r="V9970"/>
      <c r="W9970"/>
      <c r="X9970"/>
    </row>
    <row r="9971" spans="21:24" ht="18" x14ac:dyDescent="0.6">
      <c r="U9971"/>
      <c r="V9971"/>
      <c r="W9971"/>
      <c r="X9971"/>
    </row>
    <row r="9972" spans="21:24" ht="18" x14ac:dyDescent="0.6">
      <c r="U9972"/>
      <c r="V9972"/>
      <c r="W9972"/>
      <c r="X9972"/>
    </row>
    <row r="9973" spans="21:24" ht="18" x14ac:dyDescent="0.6">
      <c r="U9973"/>
      <c r="V9973"/>
      <c r="W9973"/>
      <c r="X9973"/>
    </row>
    <row r="9974" spans="21:24" ht="18" x14ac:dyDescent="0.6">
      <c r="U9974"/>
      <c r="V9974"/>
      <c r="W9974"/>
      <c r="X9974"/>
    </row>
    <row r="9975" spans="21:24" ht="18" x14ac:dyDescent="0.6">
      <c r="U9975"/>
      <c r="V9975"/>
      <c r="W9975"/>
      <c r="X9975"/>
    </row>
    <row r="9976" spans="21:24" ht="18" x14ac:dyDescent="0.6">
      <c r="U9976"/>
      <c r="V9976"/>
      <c r="W9976"/>
      <c r="X9976"/>
    </row>
    <row r="9977" spans="21:24" ht="18" x14ac:dyDescent="0.6">
      <c r="U9977"/>
      <c r="V9977"/>
      <c r="W9977"/>
      <c r="X9977"/>
    </row>
    <row r="9978" spans="21:24" ht="18" x14ac:dyDescent="0.6">
      <c r="U9978"/>
      <c r="V9978"/>
      <c r="W9978"/>
      <c r="X9978"/>
    </row>
    <row r="9979" spans="21:24" ht="18" x14ac:dyDescent="0.6">
      <c r="U9979"/>
      <c r="V9979"/>
      <c r="W9979"/>
      <c r="X9979"/>
    </row>
    <row r="9980" spans="21:24" ht="18" x14ac:dyDescent="0.6">
      <c r="U9980"/>
      <c r="V9980"/>
      <c r="W9980"/>
      <c r="X9980"/>
    </row>
    <row r="9981" spans="21:24" ht="18" x14ac:dyDescent="0.6">
      <c r="U9981"/>
      <c r="V9981"/>
      <c r="W9981"/>
      <c r="X9981"/>
    </row>
    <row r="9982" spans="21:24" ht="18" x14ac:dyDescent="0.6">
      <c r="U9982"/>
      <c r="V9982"/>
      <c r="W9982"/>
      <c r="X9982"/>
    </row>
    <row r="9983" spans="21:24" ht="18" x14ac:dyDescent="0.6">
      <c r="U9983"/>
      <c r="V9983"/>
      <c r="W9983"/>
      <c r="X9983"/>
    </row>
    <row r="9984" spans="21:24" ht="18" x14ac:dyDescent="0.6">
      <c r="U9984"/>
      <c r="V9984"/>
      <c r="W9984"/>
      <c r="X9984"/>
    </row>
    <row r="9985" spans="21:24" ht="18" x14ac:dyDescent="0.6">
      <c r="U9985"/>
      <c r="V9985"/>
      <c r="W9985"/>
      <c r="X9985"/>
    </row>
    <row r="9986" spans="21:24" ht="18" x14ac:dyDescent="0.6">
      <c r="U9986"/>
      <c r="V9986"/>
      <c r="W9986"/>
      <c r="X9986"/>
    </row>
    <row r="9987" spans="21:24" ht="18" x14ac:dyDescent="0.6">
      <c r="U9987"/>
      <c r="V9987"/>
      <c r="W9987"/>
      <c r="X9987"/>
    </row>
    <row r="9988" spans="21:24" ht="18" x14ac:dyDescent="0.6">
      <c r="U9988"/>
      <c r="V9988"/>
      <c r="W9988"/>
      <c r="X9988"/>
    </row>
    <row r="9989" spans="21:24" ht="18" x14ac:dyDescent="0.6">
      <c r="U9989"/>
      <c r="V9989"/>
      <c r="W9989"/>
      <c r="X9989"/>
    </row>
    <row r="9990" spans="21:24" ht="18" x14ac:dyDescent="0.6">
      <c r="U9990"/>
      <c r="V9990"/>
      <c r="W9990"/>
      <c r="X9990"/>
    </row>
    <row r="9991" spans="21:24" ht="18" x14ac:dyDescent="0.6">
      <c r="U9991"/>
      <c r="V9991"/>
      <c r="W9991"/>
      <c r="X9991"/>
    </row>
    <row r="9992" spans="21:24" ht="18" x14ac:dyDescent="0.6">
      <c r="U9992"/>
      <c r="V9992"/>
      <c r="W9992"/>
      <c r="X9992"/>
    </row>
    <row r="9993" spans="21:24" ht="18" x14ac:dyDescent="0.6">
      <c r="U9993"/>
      <c r="V9993"/>
      <c r="W9993"/>
      <c r="X9993"/>
    </row>
    <row r="9994" spans="21:24" ht="18" x14ac:dyDescent="0.6">
      <c r="U9994"/>
      <c r="V9994"/>
      <c r="W9994"/>
      <c r="X9994"/>
    </row>
    <row r="9995" spans="21:24" ht="18" x14ac:dyDescent="0.6">
      <c r="U9995"/>
      <c r="V9995"/>
      <c r="W9995"/>
      <c r="X9995"/>
    </row>
    <row r="9996" spans="21:24" ht="18" x14ac:dyDescent="0.6">
      <c r="U9996"/>
      <c r="V9996"/>
      <c r="W9996"/>
      <c r="X9996"/>
    </row>
    <row r="9997" spans="21:24" ht="18" x14ac:dyDescent="0.6">
      <c r="U9997"/>
      <c r="V9997"/>
      <c r="W9997"/>
      <c r="X9997"/>
    </row>
    <row r="9998" spans="21:24" ht="18" x14ac:dyDescent="0.6">
      <c r="U9998"/>
      <c r="V9998"/>
      <c r="W9998"/>
      <c r="X9998"/>
    </row>
    <row r="9999" spans="21:24" ht="18" x14ac:dyDescent="0.6">
      <c r="U9999"/>
      <c r="V9999"/>
      <c r="W9999"/>
      <c r="X9999"/>
    </row>
    <row r="10000" spans="21:24" ht="18" x14ac:dyDescent="0.6">
      <c r="U10000"/>
      <c r="V10000"/>
      <c r="W10000"/>
      <c r="X10000"/>
    </row>
    <row r="10001" spans="21:24" ht="18" x14ac:dyDescent="0.6">
      <c r="U10001"/>
      <c r="V10001"/>
      <c r="W10001"/>
      <c r="X10001"/>
    </row>
    <row r="10002" spans="21:24" ht="18" x14ac:dyDescent="0.6">
      <c r="U10002"/>
      <c r="V10002"/>
      <c r="W10002"/>
      <c r="X10002"/>
    </row>
    <row r="10003" spans="21:24" ht="18" x14ac:dyDescent="0.6">
      <c r="U10003"/>
      <c r="V10003"/>
      <c r="W10003"/>
      <c r="X10003"/>
    </row>
    <row r="10004" spans="21:24" ht="18" x14ac:dyDescent="0.6">
      <c r="U10004"/>
      <c r="V10004"/>
      <c r="W10004"/>
      <c r="X10004"/>
    </row>
    <row r="10005" spans="21:24" ht="18" x14ac:dyDescent="0.6">
      <c r="U10005"/>
      <c r="V10005"/>
      <c r="W10005"/>
      <c r="X10005"/>
    </row>
    <row r="10006" spans="21:24" ht="18" x14ac:dyDescent="0.6">
      <c r="U10006"/>
      <c r="V10006"/>
      <c r="W10006"/>
      <c r="X10006"/>
    </row>
    <row r="10007" spans="21:24" ht="18" x14ac:dyDescent="0.6">
      <c r="U10007"/>
      <c r="V10007"/>
      <c r="W10007"/>
      <c r="X10007"/>
    </row>
    <row r="10008" spans="21:24" ht="18" x14ac:dyDescent="0.6">
      <c r="U10008"/>
      <c r="V10008"/>
      <c r="W10008"/>
      <c r="X10008"/>
    </row>
    <row r="10009" spans="21:24" ht="18" x14ac:dyDescent="0.6">
      <c r="U10009"/>
      <c r="V10009"/>
      <c r="W10009"/>
      <c r="X10009"/>
    </row>
    <row r="10010" spans="21:24" ht="18" x14ac:dyDescent="0.6">
      <c r="U10010"/>
      <c r="V10010"/>
      <c r="W10010"/>
      <c r="X10010"/>
    </row>
    <row r="10011" spans="21:24" ht="18" x14ac:dyDescent="0.6">
      <c r="U10011"/>
      <c r="V10011"/>
      <c r="W10011"/>
      <c r="X10011"/>
    </row>
    <row r="10012" spans="21:24" ht="18" x14ac:dyDescent="0.6">
      <c r="U10012"/>
      <c r="V10012"/>
      <c r="W10012"/>
      <c r="X10012"/>
    </row>
    <row r="10013" spans="21:24" ht="18" x14ac:dyDescent="0.6">
      <c r="U10013"/>
      <c r="V10013"/>
      <c r="W10013"/>
      <c r="X10013"/>
    </row>
    <row r="10014" spans="21:24" ht="18" x14ac:dyDescent="0.6">
      <c r="U10014"/>
      <c r="V10014"/>
      <c r="W10014"/>
      <c r="X10014"/>
    </row>
    <row r="10015" spans="21:24" ht="18" x14ac:dyDescent="0.6">
      <c r="U10015"/>
      <c r="V10015"/>
      <c r="W10015"/>
      <c r="X10015"/>
    </row>
    <row r="10016" spans="21:24" ht="18" x14ac:dyDescent="0.6">
      <c r="U10016"/>
      <c r="V10016"/>
      <c r="W10016"/>
      <c r="X10016"/>
    </row>
    <row r="10017" spans="21:24" ht="18" x14ac:dyDescent="0.6">
      <c r="U10017"/>
      <c r="V10017"/>
      <c r="W10017"/>
      <c r="X10017"/>
    </row>
    <row r="10018" spans="21:24" ht="18" x14ac:dyDescent="0.6">
      <c r="U10018"/>
      <c r="V10018"/>
      <c r="W10018"/>
      <c r="X10018"/>
    </row>
    <row r="10019" spans="21:24" ht="18" x14ac:dyDescent="0.6">
      <c r="U10019"/>
      <c r="V10019"/>
      <c r="W10019"/>
      <c r="X10019"/>
    </row>
    <row r="10020" spans="21:24" ht="18" x14ac:dyDescent="0.6">
      <c r="U10020"/>
      <c r="V10020"/>
      <c r="W10020"/>
      <c r="X10020"/>
    </row>
    <row r="10021" spans="21:24" ht="18" x14ac:dyDescent="0.6">
      <c r="U10021"/>
      <c r="V10021"/>
      <c r="W10021"/>
      <c r="X10021"/>
    </row>
    <row r="10022" spans="21:24" ht="18" x14ac:dyDescent="0.6">
      <c r="U10022"/>
      <c r="V10022"/>
      <c r="W10022"/>
      <c r="X10022"/>
    </row>
    <row r="10023" spans="21:24" ht="18" x14ac:dyDescent="0.6">
      <c r="U10023"/>
      <c r="V10023"/>
      <c r="W10023"/>
      <c r="X10023"/>
    </row>
    <row r="10024" spans="21:24" ht="18" x14ac:dyDescent="0.6">
      <c r="U10024"/>
      <c r="V10024"/>
      <c r="W10024"/>
      <c r="X10024"/>
    </row>
    <row r="10025" spans="21:24" ht="18" x14ac:dyDescent="0.6">
      <c r="U10025"/>
      <c r="V10025"/>
      <c r="W10025"/>
      <c r="X10025"/>
    </row>
    <row r="10026" spans="21:24" ht="18" x14ac:dyDescent="0.6">
      <c r="U10026"/>
      <c r="V10026"/>
      <c r="W10026"/>
      <c r="X10026"/>
    </row>
    <row r="10027" spans="21:24" ht="18" x14ac:dyDescent="0.6">
      <c r="U10027"/>
      <c r="V10027"/>
      <c r="W10027"/>
      <c r="X10027"/>
    </row>
    <row r="10028" spans="21:24" ht="18" x14ac:dyDescent="0.6">
      <c r="U10028"/>
      <c r="V10028"/>
      <c r="W10028"/>
      <c r="X10028"/>
    </row>
    <row r="10029" spans="21:24" ht="18" x14ac:dyDescent="0.6">
      <c r="U10029"/>
      <c r="V10029"/>
      <c r="W10029"/>
      <c r="X10029"/>
    </row>
    <row r="10030" spans="21:24" ht="18" x14ac:dyDescent="0.6">
      <c r="U10030"/>
      <c r="V10030"/>
      <c r="W10030"/>
      <c r="X10030"/>
    </row>
    <row r="10031" spans="21:24" ht="18" x14ac:dyDescent="0.6">
      <c r="U10031"/>
      <c r="V10031"/>
      <c r="W10031"/>
      <c r="X10031"/>
    </row>
    <row r="10032" spans="21:24" ht="18" x14ac:dyDescent="0.6">
      <c r="U10032"/>
      <c r="V10032"/>
      <c r="W10032"/>
      <c r="X10032"/>
    </row>
    <row r="10033" spans="21:24" ht="18" x14ac:dyDescent="0.6">
      <c r="U10033"/>
      <c r="V10033"/>
      <c r="W10033"/>
      <c r="X10033"/>
    </row>
    <row r="10034" spans="21:24" ht="18" x14ac:dyDescent="0.6">
      <c r="U10034"/>
      <c r="V10034"/>
      <c r="W10034"/>
      <c r="X10034"/>
    </row>
    <row r="10035" spans="21:24" ht="18" x14ac:dyDescent="0.6">
      <c r="U10035"/>
      <c r="V10035"/>
      <c r="W10035"/>
      <c r="X10035"/>
    </row>
    <row r="10036" spans="21:24" ht="18" x14ac:dyDescent="0.6">
      <c r="U10036"/>
      <c r="V10036"/>
      <c r="W10036"/>
      <c r="X10036"/>
    </row>
    <row r="10037" spans="21:24" ht="18" x14ac:dyDescent="0.6">
      <c r="U10037"/>
      <c r="V10037"/>
      <c r="W10037"/>
      <c r="X10037"/>
    </row>
    <row r="10038" spans="21:24" ht="18" x14ac:dyDescent="0.6">
      <c r="U10038"/>
      <c r="V10038"/>
      <c r="W10038"/>
      <c r="X10038"/>
    </row>
    <row r="10039" spans="21:24" ht="18" x14ac:dyDescent="0.6">
      <c r="U10039"/>
      <c r="V10039"/>
      <c r="W10039"/>
      <c r="X10039"/>
    </row>
    <row r="10040" spans="21:24" ht="18" x14ac:dyDescent="0.6">
      <c r="U10040"/>
      <c r="V10040"/>
      <c r="W10040"/>
      <c r="X10040"/>
    </row>
    <row r="10041" spans="21:24" ht="18" x14ac:dyDescent="0.6">
      <c r="U10041"/>
      <c r="V10041"/>
      <c r="W10041"/>
      <c r="X10041"/>
    </row>
    <row r="10042" spans="21:24" ht="18" x14ac:dyDescent="0.6">
      <c r="U10042"/>
      <c r="V10042"/>
      <c r="W10042"/>
      <c r="X10042"/>
    </row>
    <row r="10043" spans="21:24" ht="18" x14ac:dyDescent="0.6">
      <c r="U10043"/>
      <c r="V10043"/>
      <c r="W10043"/>
      <c r="X10043"/>
    </row>
    <row r="10044" spans="21:24" ht="18" x14ac:dyDescent="0.6">
      <c r="U10044"/>
      <c r="V10044"/>
      <c r="W10044"/>
      <c r="X10044"/>
    </row>
    <row r="10045" spans="21:24" ht="18" x14ac:dyDescent="0.6">
      <c r="U10045"/>
      <c r="V10045"/>
      <c r="W10045"/>
      <c r="X10045"/>
    </row>
    <row r="10046" spans="21:24" ht="18" x14ac:dyDescent="0.6">
      <c r="U10046"/>
      <c r="V10046"/>
      <c r="W10046"/>
      <c r="X10046"/>
    </row>
    <row r="10047" spans="21:24" ht="18" x14ac:dyDescent="0.6">
      <c r="U10047"/>
      <c r="V10047"/>
      <c r="W10047"/>
      <c r="X10047"/>
    </row>
    <row r="10048" spans="21:24" ht="18" x14ac:dyDescent="0.6">
      <c r="U10048"/>
      <c r="V10048"/>
      <c r="W10048"/>
      <c r="X10048"/>
    </row>
    <row r="10049" spans="21:24" ht="18" x14ac:dyDescent="0.6">
      <c r="U10049"/>
      <c r="V10049"/>
      <c r="W10049"/>
      <c r="X10049"/>
    </row>
    <row r="10050" spans="21:24" ht="18" x14ac:dyDescent="0.6">
      <c r="U10050"/>
      <c r="V10050"/>
      <c r="W10050"/>
      <c r="X10050"/>
    </row>
    <row r="10051" spans="21:24" ht="18" x14ac:dyDescent="0.6">
      <c r="U10051"/>
      <c r="V10051"/>
      <c r="W10051"/>
      <c r="X10051"/>
    </row>
    <row r="10052" spans="21:24" ht="18" x14ac:dyDescent="0.6">
      <c r="U10052"/>
      <c r="V10052"/>
      <c r="W10052"/>
      <c r="X10052"/>
    </row>
    <row r="10053" spans="21:24" ht="18" x14ac:dyDescent="0.6">
      <c r="U10053"/>
      <c r="V10053"/>
      <c r="W10053"/>
      <c r="X10053"/>
    </row>
    <row r="10054" spans="21:24" ht="18" x14ac:dyDescent="0.6">
      <c r="U10054"/>
      <c r="V10054"/>
      <c r="W10054"/>
      <c r="X10054"/>
    </row>
    <row r="10055" spans="21:24" ht="18" x14ac:dyDescent="0.6">
      <c r="U10055"/>
      <c r="V10055"/>
      <c r="W10055"/>
      <c r="X10055"/>
    </row>
    <row r="10056" spans="21:24" ht="18" x14ac:dyDescent="0.6">
      <c r="U10056"/>
      <c r="V10056"/>
      <c r="W10056"/>
      <c r="X10056"/>
    </row>
    <row r="10057" spans="21:24" ht="18" x14ac:dyDescent="0.6">
      <c r="U10057"/>
      <c r="V10057"/>
      <c r="W10057"/>
      <c r="X10057"/>
    </row>
    <row r="10058" spans="21:24" ht="18" x14ac:dyDescent="0.6">
      <c r="U10058"/>
      <c r="V10058"/>
      <c r="W10058"/>
      <c r="X10058"/>
    </row>
    <row r="10059" spans="21:24" ht="18" x14ac:dyDescent="0.6">
      <c r="U10059"/>
      <c r="V10059"/>
      <c r="W10059"/>
      <c r="X10059"/>
    </row>
    <row r="10060" spans="21:24" ht="18" x14ac:dyDescent="0.6">
      <c r="U10060"/>
      <c r="V10060"/>
      <c r="W10060"/>
      <c r="X10060"/>
    </row>
    <row r="10061" spans="21:24" ht="18" x14ac:dyDescent="0.6">
      <c r="U10061"/>
      <c r="V10061"/>
      <c r="W10061"/>
      <c r="X10061"/>
    </row>
    <row r="10062" spans="21:24" ht="18" x14ac:dyDescent="0.6">
      <c r="U10062"/>
      <c r="V10062"/>
      <c r="W10062"/>
      <c r="X10062"/>
    </row>
    <row r="10063" spans="21:24" ht="18" x14ac:dyDescent="0.6">
      <c r="U10063"/>
      <c r="V10063"/>
      <c r="W10063"/>
      <c r="X10063"/>
    </row>
    <row r="10064" spans="21:24" ht="18" x14ac:dyDescent="0.6">
      <c r="U10064"/>
      <c r="V10064"/>
      <c r="W10064"/>
      <c r="X10064"/>
    </row>
    <row r="10065" spans="21:24" ht="18" x14ac:dyDescent="0.6">
      <c r="U10065"/>
      <c r="V10065"/>
      <c r="W10065"/>
      <c r="X10065"/>
    </row>
    <row r="10066" spans="21:24" ht="18" x14ac:dyDescent="0.6">
      <c r="U10066"/>
      <c r="V10066"/>
      <c r="W10066"/>
      <c r="X10066"/>
    </row>
    <row r="10067" spans="21:24" ht="18" x14ac:dyDescent="0.6">
      <c r="U10067"/>
      <c r="V10067"/>
      <c r="W10067"/>
      <c r="X10067"/>
    </row>
    <row r="10068" spans="21:24" ht="18" x14ac:dyDescent="0.6">
      <c r="U10068"/>
      <c r="V10068"/>
      <c r="W10068"/>
      <c r="X10068"/>
    </row>
    <row r="10069" spans="21:24" ht="18" x14ac:dyDescent="0.6">
      <c r="U10069"/>
      <c r="V10069"/>
      <c r="W10069"/>
      <c r="X10069"/>
    </row>
    <row r="10070" spans="21:24" ht="18" x14ac:dyDescent="0.6">
      <c r="U10070"/>
      <c r="V10070"/>
      <c r="W10070"/>
      <c r="X10070"/>
    </row>
    <row r="10071" spans="21:24" ht="18" x14ac:dyDescent="0.6">
      <c r="U10071"/>
      <c r="V10071"/>
      <c r="W10071"/>
      <c r="X10071"/>
    </row>
    <row r="10072" spans="21:24" ht="18" x14ac:dyDescent="0.6">
      <c r="U10072"/>
      <c r="V10072"/>
      <c r="W10072"/>
      <c r="X10072"/>
    </row>
    <row r="10073" spans="21:24" ht="18" x14ac:dyDescent="0.6">
      <c r="U10073"/>
      <c r="V10073"/>
      <c r="W10073"/>
      <c r="X10073"/>
    </row>
    <row r="10074" spans="21:24" ht="18" x14ac:dyDescent="0.6">
      <c r="U10074"/>
      <c r="V10074"/>
      <c r="W10074"/>
      <c r="X10074"/>
    </row>
    <row r="10075" spans="21:24" ht="18" x14ac:dyDescent="0.6">
      <c r="U10075"/>
      <c r="V10075"/>
      <c r="W10075"/>
      <c r="X10075"/>
    </row>
    <row r="10076" spans="21:24" ht="18" x14ac:dyDescent="0.6">
      <c r="U10076"/>
      <c r="V10076"/>
      <c r="W10076"/>
      <c r="X10076"/>
    </row>
    <row r="10077" spans="21:24" ht="18" x14ac:dyDescent="0.6">
      <c r="U10077"/>
      <c r="V10077"/>
      <c r="W10077"/>
      <c r="X10077"/>
    </row>
    <row r="10078" spans="21:24" ht="18" x14ac:dyDescent="0.6">
      <c r="U10078"/>
      <c r="V10078"/>
      <c r="W10078"/>
      <c r="X10078"/>
    </row>
    <row r="10079" spans="21:24" ht="18" x14ac:dyDescent="0.6">
      <c r="U10079"/>
      <c r="V10079"/>
      <c r="W10079"/>
      <c r="X10079"/>
    </row>
    <row r="10080" spans="21:24" ht="18" x14ac:dyDescent="0.6">
      <c r="U10080"/>
      <c r="V10080"/>
      <c r="W10080"/>
      <c r="X10080"/>
    </row>
    <row r="10081" spans="21:24" ht="18" x14ac:dyDescent="0.6">
      <c r="U10081"/>
      <c r="V10081"/>
      <c r="W10081"/>
      <c r="X10081"/>
    </row>
    <row r="10082" spans="21:24" ht="18" x14ac:dyDescent="0.6">
      <c r="U10082"/>
      <c r="V10082"/>
      <c r="W10082"/>
      <c r="X10082"/>
    </row>
    <row r="10083" spans="21:24" ht="18" x14ac:dyDescent="0.6">
      <c r="U10083"/>
      <c r="V10083"/>
      <c r="W10083"/>
      <c r="X10083"/>
    </row>
    <row r="10084" spans="21:24" ht="18" x14ac:dyDescent="0.6">
      <c r="U10084"/>
      <c r="V10084"/>
      <c r="W10084"/>
      <c r="X10084"/>
    </row>
    <row r="10085" spans="21:24" ht="18" x14ac:dyDescent="0.6">
      <c r="U10085"/>
      <c r="V10085"/>
      <c r="W10085"/>
      <c r="X10085"/>
    </row>
    <row r="10086" spans="21:24" ht="18" x14ac:dyDescent="0.6">
      <c r="U10086"/>
      <c r="V10086"/>
      <c r="W10086"/>
      <c r="X10086"/>
    </row>
    <row r="10087" spans="21:24" ht="18" x14ac:dyDescent="0.6">
      <c r="U10087"/>
      <c r="V10087"/>
      <c r="W10087"/>
      <c r="X10087"/>
    </row>
    <row r="10088" spans="21:24" ht="18" x14ac:dyDescent="0.6">
      <c r="U10088"/>
      <c r="V10088"/>
      <c r="W10088"/>
      <c r="X10088"/>
    </row>
    <row r="10089" spans="21:24" ht="18" x14ac:dyDescent="0.6">
      <c r="U10089"/>
      <c r="V10089"/>
      <c r="W10089"/>
      <c r="X10089"/>
    </row>
    <row r="10090" spans="21:24" ht="18" x14ac:dyDescent="0.6">
      <c r="U10090"/>
      <c r="V10090"/>
      <c r="W10090"/>
      <c r="X10090"/>
    </row>
    <row r="10091" spans="21:24" ht="18" x14ac:dyDescent="0.6">
      <c r="U10091"/>
      <c r="V10091"/>
      <c r="W10091"/>
      <c r="X10091"/>
    </row>
    <row r="10092" spans="21:24" ht="18" x14ac:dyDescent="0.6">
      <c r="U10092"/>
      <c r="V10092"/>
      <c r="W10092"/>
      <c r="X10092"/>
    </row>
    <row r="10093" spans="21:24" ht="18" x14ac:dyDescent="0.6">
      <c r="U10093"/>
      <c r="V10093"/>
      <c r="W10093"/>
      <c r="X10093"/>
    </row>
    <row r="10094" spans="21:24" ht="18" x14ac:dyDescent="0.6">
      <c r="U10094"/>
      <c r="V10094"/>
      <c r="W10094"/>
      <c r="X10094"/>
    </row>
    <row r="10095" spans="21:24" ht="18" x14ac:dyDescent="0.6">
      <c r="U10095"/>
      <c r="V10095"/>
      <c r="W10095"/>
      <c r="X10095"/>
    </row>
    <row r="10096" spans="21:24" ht="18" x14ac:dyDescent="0.6">
      <c r="U10096"/>
      <c r="V10096"/>
      <c r="W10096"/>
      <c r="X10096"/>
    </row>
    <row r="10097" spans="21:24" ht="18" x14ac:dyDescent="0.6">
      <c r="U10097"/>
      <c r="V10097"/>
      <c r="W10097"/>
      <c r="X10097"/>
    </row>
    <row r="10098" spans="21:24" ht="18" x14ac:dyDescent="0.6">
      <c r="U10098"/>
      <c r="V10098"/>
      <c r="W10098"/>
      <c r="X10098"/>
    </row>
    <row r="10099" spans="21:24" ht="18" x14ac:dyDescent="0.6">
      <c r="U10099"/>
      <c r="V10099"/>
      <c r="W10099"/>
      <c r="X10099"/>
    </row>
    <row r="10100" spans="21:24" ht="18" x14ac:dyDescent="0.6">
      <c r="U10100"/>
      <c r="V10100"/>
      <c r="W10100"/>
      <c r="X10100"/>
    </row>
    <row r="10101" spans="21:24" ht="18" x14ac:dyDescent="0.6">
      <c r="U10101"/>
      <c r="V10101"/>
      <c r="W10101"/>
      <c r="X10101"/>
    </row>
    <row r="10102" spans="21:24" ht="18" x14ac:dyDescent="0.6">
      <c r="U10102"/>
      <c r="V10102"/>
      <c r="W10102"/>
      <c r="X10102"/>
    </row>
    <row r="10103" spans="21:24" ht="18" x14ac:dyDescent="0.6">
      <c r="U10103"/>
      <c r="V10103"/>
      <c r="W10103"/>
      <c r="X10103"/>
    </row>
    <row r="10104" spans="21:24" ht="18" x14ac:dyDescent="0.6">
      <c r="U10104"/>
      <c r="V10104"/>
      <c r="W10104"/>
      <c r="X10104"/>
    </row>
    <row r="10105" spans="21:24" ht="18" x14ac:dyDescent="0.6">
      <c r="U10105"/>
      <c r="V10105"/>
      <c r="W10105"/>
      <c r="X10105"/>
    </row>
    <row r="10106" spans="21:24" ht="18" x14ac:dyDescent="0.6">
      <c r="U10106"/>
      <c r="V10106"/>
      <c r="W10106"/>
      <c r="X10106"/>
    </row>
    <row r="10107" spans="21:24" ht="18" x14ac:dyDescent="0.6">
      <c r="U10107"/>
      <c r="V10107"/>
      <c r="W10107"/>
      <c r="X10107"/>
    </row>
    <row r="10108" spans="21:24" ht="18" x14ac:dyDescent="0.6">
      <c r="U10108"/>
      <c r="V10108"/>
      <c r="W10108"/>
      <c r="X10108"/>
    </row>
    <row r="10109" spans="21:24" ht="18" x14ac:dyDescent="0.6">
      <c r="U10109"/>
      <c r="V10109"/>
      <c r="W10109"/>
      <c r="X10109"/>
    </row>
    <row r="10110" spans="21:24" ht="18" x14ac:dyDescent="0.6">
      <c r="U10110"/>
      <c r="V10110"/>
      <c r="W10110"/>
      <c r="X10110"/>
    </row>
    <row r="10111" spans="21:24" ht="18" x14ac:dyDescent="0.6">
      <c r="U10111"/>
      <c r="V10111"/>
      <c r="W10111"/>
      <c r="X10111"/>
    </row>
    <row r="10112" spans="21:24" ht="18" x14ac:dyDescent="0.6">
      <c r="U10112"/>
      <c r="V10112"/>
      <c r="W10112"/>
      <c r="X10112"/>
    </row>
    <row r="10113" spans="21:24" ht="18" x14ac:dyDescent="0.6">
      <c r="U10113"/>
      <c r="V10113"/>
      <c r="W10113"/>
      <c r="X10113"/>
    </row>
    <row r="10114" spans="21:24" ht="18" x14ac:dyDescent="0.6">
      <c r="U10114"/>
      <c r="V10114"/>
      <c r="W10114"/>
      <c r="X10114"/>
    </row>
    <row r="10115" spans="21:24" ht="18" x14ac:dyDescent="0.6">
      <c r="U10115"/>
      <c r="V10115"/>
      <c r="W10115"/>
      <c r="X10115"/>
    </row>
    <row r="10116" spans="21:24" ht="18" x14ac:dyDescent="0.6">
      <c r="U10116"/>
      <c r="V10116"/>
      <c r="W10116"/>
      <c r="X10116"/>
    </row>
    <row r="10117" spans="21:24" ht="18" x14ac:dyDescent="0.6">
      <c r="U10117"/>
      <c r="V10117"/>
      <c r="W10117"/>
      <c r="X10117"/>
    </row>
    <row r="10118" spans="21:24" ht="18" x14ac:dyDescent="0.6">
      <c r="U10118"/>
      <c r="V10118"/>
      <c r="W10118"/>
      <c r="X10118"/>
    </row>
    <row r="10119" spans="21:24" ht="18" x14ac:dyDescent="0.6">
      <c r="U10119"/>
      <c r="V10119"/>
      <c r="W10119"/>
      <c r="X10119"/>
    </row>
    <row r="10120" spans="21:24" ht="18" x14ac:dyDescent="0.6">
      <c r="U10120"/>
      <c r="V10120"/>
      <c r="W10120"/>
      <c r="X10120"/>
    </row>
    <row r="10121" spans="21:24" ht="18" x14ac:dyDescent="0.6">
      <c r="U10121"/>
      <c r="V10121"/>
      <c r="W10121"/>
      <c r="X10121"/>
    </row>
    <row r="10122" spans="21:24" ht="18" x14ac:dyDescent="0.6">
      <c r="U10122"/>
      <c r="V10122"/>
      <c r="W10122"/>
      <c r="X10122"/>
    </row>
    <row r="10123" spans="21:24" ht="18" x14ac:dyDescent="0.6">
      <c r="U10123"/>
      <c r="V10123"/>
      <c r="W10123"/>
      <c r="X10123"/>
    </row>
    <row r="10124" spans="21:24" ht="18" x14ac:dyDescent="0.6">
      <c r="U10124"/>
      <c r="V10124"/>
      <c r="W10124"/>
      <c r="X10124"/>
    </row>
    <row r="10125" spans="21:24" ht="18" x14ac:dyDescent="0.6">
      <c r="U10125"/>
      <c r="V10125"/>
      <c r="W10125"/>
      <c r="X10125"/>
    </row>
    <row r="10126" spans="21:24" ht="18" x14ac:dyDescent="0.6">
      <c r="U10126"/>
      <c r="V10126"/>
      <c r="W10126"/>
      <c r="X10126"/>
    </row>
    <row r="10127" spans="21:24" ht="18" x14ac:dyDescent="0.6">
      <c r="U10127"/>
      <c r="V10127"/>
      <c r="W10127"/>
      <c r="X10127"/>
    </row>
    <row r="10128" spans="21:24" ht="18" x14ac:dyDescent="0.6">
      <c r="U10128"/>
      <c r="V10128"/>
      <c r="W10128"/>
      <c r="X10128"/>
    </row>
    <row r="10129" spans="21:24" ht="18" x14ac:dyDescent="0.6">
      <c r="U10129"/>
      <c r="V10129"/>
      <c r="W10129"/>
      <c r="X10129"/>
    </row>
    <row r="10130" spans="21:24" ht="18" x14ac:dyDescent="0.6">
      <c r="U10130"/>
      <c r="V10130"/>
      <c r="W10130"/>
      <c r="X10130"/>
    </row>
    <row r="10131" spans="21:24" ht="18" x14ac:dyDescent="0.6">
      <c r="U10131"/>
      <c r="V10131"/>
      <c r="W10131"/>
      <c r="X10131"/>
    </row>
    <row r="10132" spans="21:24" ht="18" x14ac:dyDescent="0.6">
      <c r="U10132"/>
      <c r="V10132"/>
      <c r="W10132"/>
      <c r="X10132"/>
    </row>
    <row r="10133" spans="21:24" ht="18" x14ac:dyDescent="0.6">
      <c r="U10133"/>
      <c r="V10133"/>
      <c r="W10133"/>
      <c r="X10133"/>
    </row>
    <row r="10134" spans="21:24" ht="18" x14ac:dyDescent="0.6">
      <c r="U10134"/>
      <c r="V10134"/>
      <c r="W10134"/>
      <c r="X10134"/>
    </row>
    <row r="10135" spans="21:24" ht="18" x14ac:dyDescent="0.6">
      <c r="U10135"/>
      <c r="V10135"/>
      <c r="W10135"/>
      <c r="X10135"/>
    </row>
    <row r="10136" spans="21:24" ht="18" x14ac:dyDescent="0.6">
      <c r="U10136"/>
      <c r="V10136"/>
      <c r="W10136"/>
      <c r="X10136"/>
    </row>
    <row r="10137" spans="21:24" ht="18" x14ac:dyDescent="0.6">
      <c r="U10137"/>
      <c r="V10137"/>
      <c r="W10137"/>
      <c r="X10137"/>
    </row>
    <row r="10138" spans="21:24" ht="18" x14ac:dyDescent="0.6">
      <c r="U10138"/>
      <c r="V10138"/>
      <c r="W10138"/>
      <c r="X10138"/>
    </row>
    <row r="10139" spans="21:24" ht="18" x14ac:dyDescent="0.6">
      <c r="U10139"/>
      <c r="V10139"/>
      <c r="W10139"/>
      <c r="X10139"/>
    </row>
    <row r="10140" spans="21:24" ht="18" x14ac:dyDescent="0.6">
      <c r="U10140"/>
      <c r="V10140"/>
      <c r="W10140"/>
      <c r="X10140"/>
    </row>
    <row r="10141" spans="21:24" ht="18" x14ac:dyDescent="0.6">
      <c r="U10141"/>
      <c r="V10141"/>
      <c r="W10141"/>
      <c r="X10141"/>
    </row>
    <row r="10142" spans="21:24" ht="18" x14ac:dyDescent="0.6">
      <c r="U10142"/>
      <c r="V10142"/>
      <c r="W10142"/>
      <c r="X10142"/>
    </row>
    <row r="10143" spans="21:24" ht="18" x14ac:dyDescent="0.6">
      <c r="U10143"/>
      <c r="V10143"/>
      <c r="W10143"/>
      <c r="X10143"/>
    </row>
    <row r="10144" spans="21:24" ht="18" x14ac:dyDescent="0.6">
      <c r="U10144"/>
      <c r="V10144"/>
      <c r="W10144"/>
      <c r="X10144"/>
    </row>
    <row r="10145" spans="21:24" ht="18" x14ac:dyDescent="0.6">
      <c r="U10145"/>
      <c r="V10145"/>
      <c r="W10145"/>
      <c r="X10145"/>
    </row>
    <row r="10146" spans="21:24" ht="18" x14ac:dyDescent="0.6">
      <c r="U10146"/>
      <c r="V10146"/>
      <c r="W10146"/>
      <c r="X10146"/>
    </row>
    <row r="10147" spans="21:24" ht="18" x14ac:dyDescent="0.6">
      <c r="U10147"/>
      <c r="V10147"/>
      <c r="W10147"/>
      <c r="X10147"/>
    </row>
    <row r="10148" spans="21:24" ht="18" x14ac:dyDescent="0.6">
      <c r="U10148"/>
      <c r="V10148"/>
      <c r="W10148"/>
      <c r="X10148"/>
    </row>
    <row r="10149" spans="21:24" ht="18" x14ac:dyDescent="0.6">
      <c r="U10149"/>
      <c r="V10149"/>
      <c r="W10149"/>
      <c r="X10149"/>
    </row>
    <row r="10150" spans="21:24" ht="18" x14ac:dyDescent="0.6">
      <c r="U10150"/>
      <c r="V10150"/>
      <c r="W10150"/>
      <c r="X10150"/>
    </row>
    <row r="10151" spans="21:24" ht="18" x14ac:dyDescent="0.6">
      <c r="U10151"/>
      <c r="V10151"/>
      <c r="W10151"/>
      <c r="X10151"/>
    </row>
    <row r="10152" spans="21:24" ht="18" x14ac:dyDescent="0.6">
      <c r="U10152"/>
      <c r="V10152"/>
      <c r="W10152"/>
      <c r="X10152"/>
    </row>
    <row r="10153" spans="21:24" ht="18" x14ac:dyDescent="0.6">
      <c r="U10153"/>
      <c r="V10153"/>
      <c r="W10153"/>
      <c r="X10153"/>
    </row>
    <row r="10154" spans="21:24" ht="18" x14ac:dyDescent="0.6">
      <c r="U10154"/>
      <c r="V10154"/>
      <c r="W10154"/>
      <c r="X10154"/>
    </row>
    <row r="10155" spans="21:24" ht="18" x14ac:dyDescent="0.6">
      <c r="U10155"/>
      <c r="V10155"/>
      <c r="W10155"/>
      <c r="X10155"/>
    </row>
    <row r="10156" spans="21:24" ht="18" x14ac:dyDescent="0.6">
      <c r="U10156"/>
      <c r="V10156"/>
      <c r="W10156"/>
      <c r="X10156"/>
    </row>
    <row r="10157" spans="21:24" ht="18" x14ac:dyDescent="0.6">
      <c r="U10157"/>
      <c r="V10157"/>
      <c r="W10157"/>
      <c r="X10157"/>
    </row>
    <row r="10158" spans="21:24" ht="18" x14ac:dyDescent="0.6">
      <c r="U10158"/>
      <c r="V10158"/>
      <c r="W10158"/>
      <c r="X10158"/>
    </row>
    <row r="10159" spans="21:24" ht="18" x14ac:dyDescent="0.6">
      <c r="U10159"/>
      <c r="V10159"/>
      <c r="W10159"/>
      <c r="X10159"/>
    </row>
    <row r="10160" spans="21:24" ht="18" x14ac:dyDescent="0.6">
      <c r="U10160"/>
      <c r="V10160"/>
      <c r="W10160"/>
      <c r="X10160"/>
    </row>
    <row r="10161" spans="21:24" ht="18" x14ac:dyDescent="0.6">
      <c r="U10161"/>
      <c r="V10161"/>
      <c r="W10161"/>
      <c r="X10161"/>
    </row>
    <row r="10162" spans="21:24" ht="18" x14ac:dyDescent="0.6">
      <c r="U10162"/>
      <c r="V10162"/>
      <c r="W10162"/>
      <c r="X10162"/>
    </row>
    <row r="10163" spans="21:24" ht="18" x14ac:dyDescent="0.6">
      <c r="U10163"/>
      <c r="V10163"/>
      <c r="W10163"/>
      <c r="X10163"/>
    </row>
    <row r="10164" spans="21:24" ht="18" x14ac:dyDescent="0.6">
      <c r="U10164"/>
      <c r="V10164"/>
      <c r="W10164"/>
      <c r="X10164"/>
    </row>
    <row r="10165" spans="21:24" ht="18" x14ac:dyDescent="0.6">
      <c r="U10165"/>
      <c r="V10165"/>
      <c r="W10165"/>
      <c r="X10165"/>
    </row>
    <row r="10166" spans="21:24" ht="18" x14ac:dyDescent="0.6">
      <c r="U10166"/>
      <c r="V10166"/>
      <c r="W10166"/>
      <c r="X10166"/>
    </row>
    <row r="10167" spans="21:24" ht="18" x14ac:dyDescent="0.6">
      <c r="U10167"/>
      <c r="V10167"/>
      <c r="W10167"/>
      <c r="X10167"/>
    </row>
    <row r="10168" spans="21:24" ht="18" x14ac:dyDescent="0.6">
      <c r="U10168"/>
      <c r="V10168"/>
      <c r="W10168"/>
      <c r="X10168"/>
    </row>
    <row r="10169" spans="21:24" ht="18" x14ac:dyDescent="0.6">
      <c r="U10169"/>
      <c r="V10169"/>
      <c r="W10169"/>
      <c r="X10169"/>
    </row>
    <row r="10170" spans="21:24" ht="18" x14ac:dyDescent="0.6">
      <c r="U10170"/>
      <c r="V10170"/>
      <c r="W10170"/>
      <c r="X10170"/>
    </row>
    <row r="10171" spans="21:24" ht="18" x14ac:dyDescent="0.6">
      <c r="U10171"/>
      <c r="V10171"/>
      <c r="W10171"/>
      <c r="X10171"/>
    </row>
    <row r="10172" spans="21:24" ht="18" x14ac:dyDescent="0.6">
      <c r="U10172"/>
      <c r="V10172"/>
      <c r="W10172"/>
      <c r="X10172"/>
    </row>
    <row r="10173" spans="21:24" ht="18" x14ac:dyDescent="0.6">
      <c r="U10173"/>
      <c r="V10173"/>
      <c r="W10173"/>
      <c r="X10173"/>
    </row>
    <row r="10174" spans="21:24" ht="18" x14ac:dyDescent="0.6">
      <c r="U10174"/>
      <c r="V10174"/>
      <c r="W10174"/>
      <c r="X10174"/>
    </row>
    <row r="10175" spans="21:24" ht="18" x14ac:dyDescent="0.6">
      <c r="U10175"/>
      <c r="V10175"/>
      <c r="W10175"/>
      <c r="X10175"/>
    </row>
    <row r="10176" spans="21:24" ht="18" x14ac:dyDescent="0.6">
      <c r="U10176"/>
      <c r="V10176"/>
      <c r="W10176"/>
      <c r="X10176"/>
    </row>
    <row r="10177" spans="21:24" ht="18" x14ac:dyDescent="0.6">
      <c r="U10177"/>
      <c r="V10177"/>
      <c r="W10177"/>
      <c r="X10177"/>
    </row>
    <row r="10178" spans="21:24" ht="18" x14ac:dyDescent="0.6">
      <c r="U10178"/>
      <c r="V10178"/>
      <c r="W10178"/>
      <c r="X10178"/>
    </row>
    <row r="10179" spans="21:24" ht="18" x14ac:dyDescent="0.6">
      <c r="U10179"/>
      <c r="V10179"/>
      <c r="W10179"/>
      <c r="X10179"/>
    </row>
    <row r="10180" spans="21:24" ht="18" x14ac:dyDescent="0.6">
      <c r="U10180"/>
      <c r="V10180"/>
      <c r="W10180"/>
      <c r="X10180"/>
    </row>
    <row r="10181" spans="21:24" ht="18" x14ac:dyDescent="0.6">
      <c r="U10181"/>
      <c r="V10181"/>
      <c r="W10181"/>
      <c r="X10181"/>
    </row>
    <row r="10182" spans="21:24" ht="18" x14ac:dyDescent="0.6">
      <c r="U10182"/>
      <c r="V10182"/>
      <c r="W10182"/>
      <c r="X10182"/>
    </row>
    <row r="10183" spans="21:24" ht="18" x14ac:dyDescent="0.6">
      <c r="U10183"/>
      <c r="V10183"/>
      <c r="W10183"/>
      <c r="X10183"/>
    </row>
    <row r="10184" spans="21:24" ht="18" x14ac:dyDescent="0.6">
      <c r="U10184"/>
      <c r="V10184"/>
      <c r="W10184"/>
      <c r="X10184"/>
    </row>
    <row r="10185" spans="21:24" ht="18" x14ac:dyDescent="0.6">
      <c r="U10185"/>
      <c r="V10185"/>
      <c r="W10185"/>
      <c r="X10185"/>
    </row>
    <row r="10186" spans="21:24" ht="18" x14ac:dyDescent="0.6">
      <c r="U10186"/>
      <c r="V10186"/>
      <c r="W10186"/>
      <c r="X10186"/>
    </row>
    <row r="10187" spans="21:24" ht="18" x14ac:dyDescent="0.6">
      <c r="U10187"/>
      <c r="V10187"/>
      <c r="W10187"/>
      <c r="X10187"/>
    </row>
    <row r="10188" spans="21:24" ht="18" x14ac:dyDescent="0.6">
      <c r="U10188"/>
      <c r="V10188"/>
      <c r="W10188"/>
      <c r="X10188"/>
    </row>
    <row r="10189" spans="21:24" ht="18" x14ac:dyDescent="0.6">
      <c r="U10189"/>
      <c r="V10189"/>
      <c r="W10189"/>
      <c r="X10189"/>
    </row>
    <row r="10190" spans="21:24" ht="18" x14ac:dyDescent="0.6">
      <c r="U10190"/>
      <c r="V10190"/>
      <c r="W10190"/>
      <c r="X10190"/>
    </row>
    <row r="10191" spans="21:24" ht="18" x14ac:dyDescent="0.6">
      <c r="U10191"/>
      <c r="V10191"/>
      <c r="W10191"/>
      <c r="X10191"/>
    </row>
    <row r="10192" spans="21:24" ht="18" x14ac:dyDescent="0.6">
      <c r="U10192"/>
      <c r="V10192"/>
      <c r="W10192"/>
      <c r="X10192"/>
    </row>
    <row r="10193" spans="21:24" ht="18" x14ac:dyDescent="0.6">
      <c r="U10193"/>
      <c r="V10193"/>
      <c r="W10193"/>
      <c r="X10193"/>
    </row>
    <row r="10194" spans="21:24" ht="18" x14ac:dyDescent="0.6">
      <c r="U10194"/>
      <c r="V10194"/>
      <c r="W10194"/>
      <c r="X10194"/>
    </row>
    <row r="10195" spans="21:24" ht="18" x14ac:dyDescent="0.6">
      <c r="U10195"/>
      <c r="V10195"/>
      <c r="W10195"/>
      <c r="X10195"/>
    </row>
    <row r="10196" spans="21:24" ht="18" x14ac:dyDescent="0.6">
      <c r="U10196"/>
      <c r="V10196"/>
      <c r="W10196"/>
      <c r="X10196"/>
    </row>
    <row r="10197" spans="21:24" ht="18" x14ac:dyDescent="0.6">
      <c r="U10197"/>
      <c r="V10197"/>
      <c r="W10197"/>
      <c r="X10197"/>
    </row>
    <row r="10198" spans="21:24" ht="18" x14ac:dyDescent="0.6">
      <c r="U10198"/>
      <c r="V10198"/>
      <c r="W10198"/>
      <c r="X10198"/>
    </row>
    <row r="10199" spans="21:24" ht="18" x14ac:dyDescent="0.6">
      <c r="U10199"/>
      <c r="V10199"/>
      <c r="W10199"/>
      <c r="X10199"/>
    </row>
    <row r="10200" spans="21:24" ht="18" x14ac:dyDescent="0.6">
      <c r="U10200"/>
      <c r="V10200"/>
      <c r="W10200"/>
      <c r="X10200"/>
    </row>
    <row r="10201" spans="21:24" ht="18" x14ac:dyDescent="0.6">
      <c r="U10201"/>
      <c r="V10201"/>
      <c r="W10201"/>
      <c r="X10201"/>
    </row>
    <row r="10202" spans="21:24" ht="18" x14ac:dyDescent="0.6">
      <c r="U10202"/>
      <c r="V10202"/>
      <c r="W10202"/>
      <c r="X10202"/>
    </row>
    <row r="10203" spans="21:24" ht="18" x14ac:dyDescent="0.6">
      <c r="U10203"/>
      <c r="V10203"/>
      <c r="W10203"/>
      <c r="X10203"/>
    </row>
    <row r="10204" spans="21:24" ht="18" x14ac:dyDescent="0.6">
      <c r="U10204"/>
      <c r="V10204"/>
      <c r="W10204"/>
      <c r="X10204"/>
    </row>
    <row r="10205" spans="21:24" ht="18" x14ac:dyDescent="0.6">
      <c r="U10205"/>
      <c r="V10205"/>
      <c r="W10205"/>
      <c r="X10205"/>
    </row>
    <row r="10206" spans="21:24" ht="18" x14ac:dyDescent="0.6">
      <c r="U10206"/>
      <c r="V10206"/>
      <c r="W10206"/>
      <c r="X10206"/>
    </row>
    <row r="10207" spans="21:24" ht="18" x14ac:dyDescent="0.6">
      <c r="U10207"/>
      <c r="V10207"/>
      <c r="W10207"/>
      <c r="X10207"/>
    </row>
    <row r="10208" spans="21:24" ht="18" x14ac:dyDescent="0.6">
      <c r="U10208"/>
      <c r="V10208"/>
      <c r="W10208"/>
      <c r="X10208"/>
    </row>
    <row r="10209" spans="21:24" ht="18" x14ac:dyDescent="0.6">
      <c r="U10209"/>
      <c r="V10209"/>
      <c r="W10209"/>
      <c r="X10209"/>
    </row>
    <row r="10210" spans="21:24" ht="18" x14ac:dyDescent="0.6">
      <c r="U10210"/>
      <c r="V10210"/>
      <c r="W10210"/>
      <c r="X10210"/>
    </row>
    <row r="10211" spans="21:24" ht="18" x14ac:dyDescent="0.6">
      <c r="U10211"/>
      <c r="V10211"/>
      <c r="W10211"/>
      <c r="X10211"/>
    </row>
    <row r="10212" spans="21:24" ht="18" x14ac:dyDescent="0.6">
      <c r="U10212"/>
      <c r="V10212"/>
      <c r="W10212"/>
      <c r="X10212"/>
    </row>
    <row r="10213" spans="21:24" ht="18" x14ac:dyDescent="0.6">
      <c r="U10213"/>
      <c r="V10213"/>
      <c r="W10213"/>
      <c r="X10213"/>
    </row>
    <row r="10214" spans="21:24" ht="18" x14ac:dyDescent="0.6">
      <c r="U10214"/>
      <c r="V10214"/>
      <c r="W10214"/>
      <c r="X10214"/>
    </row>
    <row r="10215" spans="21:24" ht="18" x14ac:dyDescent="0.6">
      <c r="U10215"/>
      <c r="V10215"/>
      <c r="W10215"/>
      <c r="X10215"/>
    </row>
    <row r="10216" spans="21:24" ht="18" x14ac:dyDescent="0.6">
      <c r="U10216"/>
      <c r="V10216"/>
      <c r="W10216"/>
      <c r="X10216"/>
    </row>
    <row r="10217" spans="21:24" ht="18" x14ac:dyDescent="0.6">
      <c r="U10217"/>
      <c r="V10217"/>
      <c r="W10217"/>
      <c r="X10217"/>
    </row>
    <row r="10218" spans="21:24" ht="18" x14ac:dyDescent="0.6">
      <c r="U10218"/>
      <c r="V10218"/>
      <c r="W10218"/>
      <c r="X10218"/>
    </row>
    <row r="10219" spans="21:24" ht="18" x14ac:dyDescent="0.6">
      <c r="U10219"/>
      <c r="V10219"/>
      <c r="W10219"/>
      <c r="X10219"/>
    </row>
    <row r="10220" spans="21:24" ht="18" x14ac:dyDescent="0.6">
      <c r="U10220"/>
      <c r="V10220"/>
      <c r="W10220"/>
      <c r="X10220"/>
    </row>
    <row r="10221" spans="21:24" ht="18" x14ac:dyDescent="0.6">
      <c r="U10221"/>
      <c r="V10221"/>
      <c r="W10221"/>
      <c r="X10221"/>
    </row>
    <row r="10222" spans="21:24" ht="18" x14ac:dyDescent="0.6">
      <c r="U10222"/>
      <c r="V10222"/>
      <c r="W10222"/>
      <c r="X10222"/>
    </row>
    <row r="10223" spans="21:24" ht="18" x14ac:dyDescent="0.6">
      <c r="U10223"/>
      <c r="V10223"/>
      <c r="W10223"/>
      <c r="X10223"/>
    </row>
    <row r="10224" spans="21:24" ht="18" x14ac:dyDescent="0.6">
      <c r="U10224"/>
      <c r="V10224"/>
      <c r="W10224"/>
      <c r="X10224"/>
    </row>
    <row r="10225" spans="21:24" ht="18" x14ac:dyDescent="0.6">
      <c r="U10225"/>
      <c r="V10225"/>
      <c r="W10225"/>
      <c r="X10225"/>
    </row>
    <row r="10226" spans="21:24" ht="18" x14ac:dyDescent="0.6">
      <c r="U10226"/>
      <c r="V10226"/>
      <c r="W10226"/>
      <c r="X10226"/>
    </row>
    <row r="10227" spans="21:24" ht="18" x14ac:dyDescent="0.6">
      <c r="U10227"/>
      <c r="V10227"/>
      <c r="W10227"/>
      <c r="X10227"/>
    </row>
    <row r="10228" spans="21:24" ht="18" x14ac:dyDescent="0.6">
      <c r="U10228"/>
      <c r="V10228"/>
      <c r="W10228"/>
      <c r="X10228"/>
    </row>
    <row r="10229" spans="21:24" ht="18" x14ac:dyDescent="0.6">
      <c r="U10229"/>
      <c r="V10229"/>
      <c r="W10229"/>
      <c r="X10229"/>
    </row>
    <row r="10230" spans="21:24" ht="18" x14ac:dyDescent="0.6">
      <c r="U10230"/>
      <c r="V10230"/>
      <c r="W10230"/>
      <c r="X10230"/>
    </row>
    <row r="10231" spans="21:24" ht="18" x14ac:dyDescent="0.6">
      <c r="U10231"/>
      <c r="V10231"/>
      <c r="W10231"/>
      <c r="X10231"/>
    </row>
    <row r="10232" spans="21:24" ht="18" x14ac:dyDescent="0.6">
      <c r="U10232"/>
      <c r="V10232"/>
      <c r="W10232"/>
      <c r="X10232"/>
    </row>
    <row r="10233" spans="21:24" ht="18" x14ac:dyDescent="0.6">
      <c r="U10233"/>
      <c r="V10233"/>
      <c r="W10233"/>
      <c r="X10233"/>
    </row>
    <row r="10234" spans="21:24" ht="18" x14ac:dyDescent="0.6">
      <c r="U10234"/>
      <c r="V10234"/>
      <c r="W10234"/>
      <c r="X10234"/>
    </row>
    <row r="10235" spans="21:24" ht="18" x14ac:dyDescent="0.6">
      <c r="U10235"/>
      <c r="V10235"/>
      <c r="W10235"/>
      <c r="X10235"/>
    </row>
    <row r="10236" spans="21:24" ht="18" x14ac:dyDescent="0.6">
      <c r="U10236"/>
      <c r="V10236"/>
      <c r="W10236"/>
      <c r="X10236"/>
    </row>
    <row r="10237" spans="21:24" ht="18" x14ac:dyDescent="0.6">
      <c r="U10237"/>
      <c r="V10237"/>
      <c r="W10237"/>
      <c r="X10237"/>
    </row>
    <row r="10238" spans="21:24" ht="18" x14ac:dyDescent="0.6">
      <c r="U10238"/>
      <c r="V10238"/>
      <c r="W10238"/>
      <c r="X10238"/>
    </row>
    <row r="10239" spans="21:24" ht="18" x14ac:dyDescent="0.6">
      <c r="U10239"/>
      <c r="V10239"/>
      <c r="W10239"/>
      <c r="X10239"/>
    </row>
    <row r="10240" spans="21:24" ht="18" x14ac:dyDescent="0.6">
      <c r="U10240"/>
      <c r="V10240"/>
      <c r="W10240"/>
      <c r="X10240"/>
    </row>
    <row r="10241" spans="21:24" ht="18" x14ac:dyDescent="0.6">
      <c r="U10241"/>
      <c r="V10241"/>
      <c r="W10241"/>
      <c r="X10241"/>
    </row>
    <row r="10242" spans="21:24" ht="18" x14ac:dyDescent="0.6">
      <c r="U10242"/>
      <c r="V10242"/>
      <c r="W10242"/>
      <c r="X10242"/>
    </row>
    <row r="10243" spans="21:24" ht="18" x14ac:dyDescent="0.6">
      <c r="U10243"/>
      <c r="V10243"/>
      <c r="W10243"/>
      <c r="X10243"/>
    </row>
    <row r="10244" spans="21:24" ht="18" x14ac:dyDescent="0.6">
      <c r="U10244"/>
      <c r="V10244"/>
      <c r="W10244"/>
      <c r="X10244"/>
    </row>
    <row r="10245" spans="21:24" ht="18" x14ac:dyDescent="0.6">
      <c r="U10245"/>
      <c r="V10245"/>
      <c r="W10245"/>
      <c r="X10245"/>
    </row>
    <row r="10246" spans="21:24" ht="18" x14ac:dyDescent="0.6">
      <c r="U10246"/>
      <c r="V10246"/>
      <c r="W10246"/>
      <c r="X10246"/>
    </row>
    <row r="10247" spans="21:24" ht="18" x14ac:dyDescent="0.6">
      <c r="U10247"/>
      <c r="V10247"/>
      <c r="W10247"/>
      <c r="X10247"/>
    </row>
    <row r="10248" spans="21:24" ht="18" x14ac:dyDescent="0.6">
      <c r="U10248"/>
      <c r="V10248"/>
      <c r="W10248"/>
      <c r="X10248"/>
    </row>
    <row r="10249" spans="21:24" ht="18" x14ac:dyDescent="0.6">
      <c r="U10249"/>
      <c r="V10249"/>
      <c r="W10249"/>
      <c r="X10249"/>
    </row>
    <row r="10250" spans="21:24" ht="18" x14ac:dyDescent="0.6">
      <c r="U10250"/>
      <c r="V10250"/>
      <c r="W10250"/>
      <c r="X10250"/>
    </row>
    <row r="10251" spans="21:24" ht="18" x14ac:dyDescent="0.6">
      <c r="U10251"/>
      <c r="V10251"/>
      <c r="W10251"/>
      <c r="X10251"/>
    </row>
    <row r="10252" spans="21:24" ht="18" x14ac:dyDescent="0.6">
      <c r="U10252"/>
      <c r="V10252"/>
      <c r="W10252"/>
      <c r="X10252"/>
    </row>
    <row r="10253" spans="21:24" ht="18" x14ac:dyDescent="0.6">
      <c r="U10253"/>
      <c r="V10253"/>
      <c r="W10253"/>
      <c r="X10253"/>
    </row>
    <row r="10254" spans="21:24" ht="18" x14ac:dyDescent="0.6">
      <c r="U10254"/>
      <c r="V10254"/>
      <c r="W10254"/>
      <c r="X10254"/>
    </row>
    <row r="10255" spans="21:24" ht="18" x14ac:dyDescent="0.6">
      <c r="U10255"/>
      <c r="V10255"/>
      <c r="W10255"/>
      <c r="X10255"/>
    </row>
    <row r="10256" spans="21:24" ht="18" x14ac:dyDescent="0.6">
      <c r="U10256"/>
      <c r="V10256"/>
      <c r="W10256"/>
      <c r="X10256"/>
    </row>
    <row r="10257" spans="21:24" ht="18" x14ac:dyDescent="0.6">
      <c r="U10257"/>
      <c r="V10257"/>
      <c r="W10257"/>
      <c r="X10257"/>
    </row>
    <row r="10258" spans="21:24" ht="18" x14ac:dyDescent="0.6">
      <c r="U10258"/>
      <c r="V10258"/>
      <c r="W10258"/>
      <c r="X10258"/>
    </row>
    <row r="10259" spans="21:24" ht="18" x14ac:dyDescent="0.6">
      <c r="U10259"/>
      <c r="V10259"/>
      <c r="W10259"/>
      <c r="X10259"/>
    </row>
    <row r="10260" spans="21:24" ht="18" x14ac:dyDescent="0.6">
      <c r="U10260"/>
      <c r="V10260"/>
      <c r="W10260"/>
      <c r="X10260"/>
    </row>
    <row r="10261" spans="21:24" ht="18" x14ac:dyDescent="0.6">
      <c r="U10261"/>
      <c r="V10261"/>
      <c r="W10261"/>
      <c r="X10261"/>
    </row>
    <row r="10262" spans="21:24" ht="18" x14ac:dyDescent="0.6">
      <c r="U10262"/>
      <c r="V10262"/>
      <c r="W10262"/>
      <c r="X10262"/>
    </row>
    <row r="10263" spans="21:24" ht="18" x14ac:dyDescent="0.6">
      <c r="U10263"/>
      <c r="V10263"/>
      <c r="W10263"/>
      <c r="X10263"/>
    </row>
    <row r="10264" spans="21:24" ht="18" x14ac:dyDescent="0.6">
      <c r="U10264"/>
      <c r="V10264"/>
      <c r="W10264"/>
      <c r="X10264"/>
    </row>
    <row r="10265" spans="21:24" ht="18" x14ac:dyDescent="0.6">
      <c r="U10265"/>
      <c r="V10265"/>
      <c r="W10265"/>
      <c r="X10265"/>
    </row>
    <row r="10266" spans="21:24" ht="18" x14ac:dyDescent="0.6">
      <c r="U10266"/>
      <c r="V10266"/>
      <c r="W10266"/>
      <c r="X10266"/>
    </row>
    <row r="10267" spans="21:24" ht="18" x14ac:dyDescent="0.6">
      <c r="U10267"/>
      <c r="V10267"/>
      <c r="W10267"/>
      <c r="X10267"/>
    </row>
    <row r="10268" spans="21:24" ht="18" x14ac:dyDescent="0.6">
      <c r="U10268"/>
      <c r="V10268"/>
      <c r="W10268"/>
      <c r="X10268"/>
    </row>
    <row r="10269" spans="21:24" ht="18" x14ac:dyDescent="0.6">
      <c r="U10269"/>
      <c r="V10269"/>
      <c r="W10269"/>
      <c r="X10269"/>
    </row>
    <row r="10270" spans="21:24" ht="18" x14ac:dyDescent="0.6">
      <c r="U10270"/>
      <c r="V10270"/>
      <c r="W10270"/>
      <c r="X10270"/>
    </row>
    <row r="10271" spans="21:24" ht="18" x14ac:dyDescent="0.6">
      <c r="U10271"/>
      <c r="V10271"/>
      <c r="W10271"/>
      <c r="X10271"/>
    </row>
    <row r="10272" spans="21:24" ht="18" x14ac:dyDescent="0.6">
      <c r="U10272"/>
      <c r="V10272"/>
      <c r="W10272"/>
      <c r="X10272"/>
    </row>
    <row r="10273" spans="21:24" ht="18" x14ac:dyDescent="0.6">
      <c r="U10273"/>
      <c r="V10273"/>
      <c r="W10273"/>
      <c r="X10273"/>
    </row>
    <row r="10274" spans="21:24" ht="18" x14ac:dyDescent="0.6">
      <c r="U10274"/>
      <c r="V10274"/>
      <c r="W10274"/>
      <c r="X10274"/>
    </row>
    <row r="10275" spans="21:24" ht="18" x14ac:dyDescent="0.6">
      <c r="U10275"/>
      <c r="V10275"/>
      <c r="W10275"/>
      <c r="X10275"/>
    </row>
    <row r="10276" spans="21:24" ht="18" x14ac:dyDescent="0.6">
      <c r="U10276"/>
      <c r="V10276"/>
      <c r="W10276"/>
      <c r="X10276"/>
    </row>
    <row r="10277" spans="21:24" ht="18" x14ac:dyDescent="0.6">
      <c r="U10277"/>
      <c r="V10277"/>
      <c r="W10277"/>
      <c r="X10277"/>
    </row>
    <row r="10278" spans="21:24" ht="18" x14ac:dyDescent="0.6">
      <c r="U10278"/>
      <c r="V10278"/>
      <c r="W10278"/>
      <c r="X10278"/>
    </row>
    <row r="10279" spans="21:24" ht="18" x14ac:dyDescent="0.6">
      <c r="U10279"/>
      <c r="V10279"/>
      <c r="W10279"/>
      <c r="X10279"/>
    </row>
    <row r="10280" spans="21:24" ht="18" x14ac:dyDescent="0.6">
      <c r="U10280"/>
      <c r="V10280"/>
      <c r="W10280"/>
      <c r="X10280"/>
    </row>
    <row r="10281" spans="21:24" ht="18" x14ac:dyDescent="0.6">
      <c r="U10281"/>
      <c r="V10281"/>
      <c r="W10281"/>
      <c r="X10281"/>
    </row>
    <row r="10282" spans="21:24" ht="18" x14ac:dyDescent="0.6">
      <c r="U10282"/>
      <c r="V10282"/>
      <c r="W10282"/>
      <c r="X10282"/>
    </row>
    <row r="10283" spans="21:24" ht="18" x14ac:dyDescent="0.6">
      <c r="U10283"/>
      <c r="V10283"/>
      <c r="W10283"/>
      <c r="X10283"/>
    </row>
    <row r="10284" spans="21:24" ht="18" x14ac:dyDescent="0.6">
      <c r="U10284"/>
      <c r="V10284"/>
      <c r="W10284"/>
      <c r="X10284"/>
    </row>
    <row r="10285" spans="21:24" ht="18" x14ac:dyDescent="0.6">
      <c r="U10285"/>
      <c r="V10285"/>
      <c r="W10285"/>
      <c r="X10285"/>
    </row>
    <row r="10286" spans="21:24" ht="18" x14ac:dyDescent="0.6">
      <c r="U10286"/>
      <c r="V10286"/>
      <c r="W10286"/>
      <c r="X10286"/>
    </row>
    <row r="10287" spans="21:24" ht="18" x14ac:dyDescent="0.6">
      <c r="U10287"/>
      <c r="V10287"/>
      <c r="W10287"/>
      <c r="X10287"/>
    </row>
    <row r="10288" spans="21:24" ht="18" x14ac:dyDescent="0.6">
      <c r="U10288"/>
      <c r="V10288"/>
      <c r="W10288"/>
      <c r="X10288"/>
    </row>
    <row r="10289" spans="21:24" ht="18" x14ac:dyDescent="0.6">
      <c r="U10289"/>
      <c r="V10289"/>
      <c r="W10289"/>
      <c r="X10289"/>
    </row>
    <row r="10290" spans="21:24" ht="18" x14ac:dyDescent="0.6">
      <c r="U10290"/>
      <c r="V10290"/>
      <c r="W10290"/>
      <c r="X10290"/>
    </row>
    <row r="10291" spans="21:24" ht="18" x14ac:dyDescent="0.6">
      <c r="U10291"/>
      <c r="V10291"/>
      <c r="W10291"/>
      <c r="X10291"/>
    </row>
    <row r="10292" spans="21:24" ht="18" x14ac:dyDescent="0.6">
      <c r="U10292"/>
      <c r="V10292"/>
      <c r="W10292"/>
      <c r="X10292"/>
    </row>
    <row r="10293" spans="21:24" ht="18" x14ac:dyDescent="0.6">
      <c r="U10293"/>
      <c r="V10293"/>
      <c r="W10293"/>
      <c r="X10293"/>
    </row>
    <row r="10294" spans="21:24" ht="18" x14ac:dyDescent="0.6">
      <c r="U10294"/>
      <c r="V10294"/>
      <c r="W10294"/>
      <c r="X10294"/>
    </row>
    <row r="10295" spans="21:24" ht="18" x14ac:dyDescent="0.6">
      <c r="U10295"/>
      <c r="V10295"/>
      <c r="W10295"/>
      <c r="X10295"/>
    </row>
    <row r="10296" spans="21:24" ht="18" x14ac:dyDescent="0.6">
      <c r="U10296"/>
      <c r="V10296"/>
      <c r="W10296"/>
      <c r="X10296"/>
    </row>
    <row r="10297" spans="21:24" ht="18" x14ac:dyDescent="0.6">
      <c r="U10297"/>
      <c r="V10297"/>
      <c r="W10297"/>
      <c r="X10297"/>
    </row>
    <row r="10298" spans="21:24" ht="18" x14ac:dyDescent="0.6">
      <c r="U10298"/>
      <c r="V10298"/>
      <c r="W10298"/>
      <c r="X10298"/>
    </row>
    <row r="10299" spans="21:24" ht="18" x14ac:dyDescent="0.6">
      <c r="U10299"/>
      <c r="V10299"/>
      <c r="W10299"/>
      <c r="X10299"/>
    </row>
    <row r="10300" spans="21:24" ht="18" x14ac:dyDescent="0.6">
      <c r="U10300"/>
      <c r="V10300"/>
      <c r="W10300"/>
      <c r="X10300"/>
    </row>
    <row r="10301" spans="21:24" ht="18" x14ac:dyDescent="0.6">
      <c r="U10301"/>
      <c r="V10301"/>
      <c r="W10301"/>
      <c r="X10301"/>
    </row>
    <row r="10302" spans="21:24" ht="18" x14ac:dyDescent="0.6">
      <c r="U10302"/>
      <c r="V10302"/>
      <c r="W10302"/>
      <c r="X10302"/>
    </row>
    <row r="10303" spans="21:24" ht="18" x14ac:dyDescent="0.6">
      <c r="U10303"/>
      <c r="V10303"/>
      <c r="W10303"/>
      <c r="X10303"/>
    </row>
    <row r="10304" spans="21:24" ht="18" x14ac:dyDescent="0.6">
      <c r="U10304"/>
      <c r="V10304"/>
      <c r="W10304"/>
      <c r="X10304"/>
    </row>
    <row r="10305" spans="21:24" ht="18" x14ac:dyDescent="0.6">
      <c r="U10305"/>
      <c r="V10305"/>
      <c r="W10305"/>
      <c r="X10305"/>
    </row>
    <row r="10306" spans="21:24" ht="18" x14ac:dyDescent="0.6">
      <c r="U10306"/>
      <c r="V10306"/>
      <c r="W10306"/>
      <c r="X10306"/>
    </row>
    <row r="10307" spans="21:24" ht="18" x14ac:dyDescent="0.6">
      <c r="U10307"/>
      <c r="V10307"/>
      <c r="W10307"/>
      <c r="X10307"/>
    </row>
    <row r="10308" spans="21:24" ht="18" x14ac:dyDescent="0.6">
      <c r="U10308"/>
      <c r="V10308"/>
      <c r="W10308"/>
      <c r="X10308"/>
    </row>
    <row r="10309" spans="21:24" ht="18" x14ac:dyDescent="0.6">
      <c r="U10309"/>
      <c r="V10309"/>
      <c r="W10309"/>
      <c r="X10309"/>
    </row>
    <row r="10310" spans="21:24" ht="18" x14ac:dyDescent="0.6">
      <c r="U10310"/>
      <c r="V10310"/>
      <c r="W10310"/>
      <c r="X10310"/>
    </row>
    <row r="10311" spans="21:24" ht="18" x14ac:dyDescent="0.6">
      <c r="U10311"/>
      <c r="V10311"/>
      <c r="W10311"/>
      <c r="X10311"/>
    </row>
    <row r="10312" spans="21:24" ht="18" x14ac:dyDescent="0.6">
      <c r="U10312"/>
      <c r="V10312"/>
      <c r="W10312"/>
      <c r="X10312"/>
    </row>
    <row r="10313" spans="21:24" ht="18" x14ac:dyDescent="0.6">
      <c r="U10313"/>
      <c r="V10313"/>
      <c r="W10313"/>
      <c r="X10313"/>
    </row>
    <row r="10314" spans="21:24" ht="18" x14ac:dyDescent="0.6">
      <c r="U10314"/>
      <c r="V10314"/>
      <c r="W10314"/>
      <c r="X10314"/>
    </row>
    <row r="10315" spans="21:24" ht="18" x14ac:dyDescent="0.6">
      <c r="U10315"/>
      <c r="V10315"/>
      <c r="W10315"/>
      <c r="X10315"/>
    </row>
    <row r="10316" spans="21:24" ht="18" x14ac:dyDescent="0.6">
      <c r="U10316"/>
      <c r="V10316"/>
      <c r="W10316"/>
      <c r="X10316"/>
    </row>
    <row r="10317" spans="21:24" ht="18" x14ac:dyDescent="0.6">
      <c r="U10317"/>
      <c r="V10317"/>
      <c r="W10317"/>
      <c r="X10317"/>
    </row>
    <row r="10318" spans="21:24" ht="18" x14ac:dyDescent="0.6">
      <c r="U10318"/>
      <c r="V10318"/>
      <c r="W10318"/>
      <c r="X10318"/>
    </row>
    <row r="10319" spans="21:24" ht="18" x14ac:dyDescent="0.6">
      <c r="U10319"/>
      <c r="V10319"/>
      <c r="W10319"/>
      <c r="X10319"/>
    </row>
    <row r="10320" spans="21:24" ht="18" x14ac:dyDescent="0.6">
      <c r="U10320"/>
      <c r="V10320"/>
      <c r="W10320"/>
      <c r="X10320"/>
    </row>
    <row r="10321" spans="21:24" ht="18" x14ac:dyDescent="0.6">
      <c r="U10321"/>
      <c r="V10321"/>
      <c r="W10321"/>
      <c r="X10321"/>
    </row>
    <row r="10322" spans="21:24" ht="18" x14ac:dyDescent="0.6">
      <c r="U10322"/>
      <c r="V10322"/>
      <c r="W10322"/>
      <c r="X10322"/>
    </row>
    <row r="10323" spans="21:24" ht="18" x14ac:dyDescent="0.6">
      <c r="U10323"/>
      <c r="V10323"/>
      <c r="W10323"/>
      <c r="X10323"/>
    </row>
    <row r="10324" spans="21:24" ht="18" x14ac:dyDescent="0.6">
      <c r="U10324"/>
      <c r="V10324"/>
      <c r="W10324"/>
      <c r="X10324"/>
    </row>
    <row r="10325" spans="21:24" ht="18" x14ac:dyDescent="0.6">
      <c r="U10325"/>
      <c r="V10325"/>
      <c r="W10325"/>
      <c r="X10325"/>
    </row>
    <row r="10326" spans="21:24" ht="18" x14ac:dyDescent="0.6">
      <c r="U10326"/>
      <c r="V10326"/>
      <c r="W10326"/>
      <c r="X10326"/>
    </row>
    <row r="10327" spans="21:24" ht="18" x14ac:dyDescent="0.6">
      <c r="U10327"/>
      <c r="V10327"/>
      <c r="W10327"/>
      <c r="X10327"/>
    </row>
    <row r="10328" spans="21:24" ht="18" x14ac:dyDescent="0.6">
      <c r="U10328"/>
      <c r="V10328"/>
      <c r="W10328"/>
      <c r="X10328"/>
    </row>
    <row r="10329" spans="21:24" ht="18" x14ac:dyDescent="0.6">
      <c r="U10329"/>
      <c r="V10329"/>
      <c r="W10329"/>
      <c r="X10329"/>
    </row>
    <row r="10330" spans="21:24" ht="18" x14ac:dyDescent="0.6">
      <c r="U10330"/>
      <c r="V10330"/>
      <c r="W10330"/>
      <c r="X10330"/>
    </row>
    <row r="10331" spans="21:24" ht="18" x14ac:dyDescent="0.6">
      <c r="U10331"/>
      <c r="V10331"/>
      <c r="W10331"/>
      <c r="X10331"/>
    </row>
    <row r="10332" spans="21:24" ht="18" x14ac:dyDescent="0.6">
      <c r="U10332"/>
      <c r="V10332"/>
      <c r="W10332"/>
      <c r="X10332"/>
    </row>
    <row r="10333" spans="21:24" ht="18" x14ac:dyDescent="0.6">
      <c r="U10333"/>
      <c r="V10333"/>
      <c r="W10333"/>
      <c r="X10333"/>
    </row>
    <row r="10334" spans="21:24" ht="18" x14ac:dyDescent="0.6">
      <c r="U10334"/>
      <c r="V10334"/>
      <c r="W10334"/>
      <c r="X10334"/>
    </row>
    <row r="10335" spans="21:24" ht="18" x14ac:dyDescent="0.6">
      <c r="U10335"/>
      <c r="V10335"/>
      <c r="W10335"/>
      <c r="X10335"/>
    </row>
    <row r="10336" spans="21:24" ht="18" x14ac:dyDescent="0.6">
      <c r="U10336"/>
      <c r="V10336"/>
      <c r="W10336"/>
      <c r="X10336"/>
    </row>
    <row r="10337" spans="21:24" ht="18" x14ac:dyDescent="0.6">
      <c r="U10337"/>
      <c r="V10337"/>
      <c r="W10337"/>
      <c r="X10337"/>
    </row>
    <row r="10338" spans="21:24" ht="18" x14ac:dyDescent="0.6">
      <c r="U10338"/>
      <c r="V10338"/>
      <c r="W10338"/>
      <c r="X10338"/>
    </row>
    <row r="10339" spans="21:24" ht="18" x14ac:dyDescent="0.6">
      <c r="U10339"/>
      <c r="V10339"/>
      <c r="W10339"/>
      <c r="X10339"/>
    </row>
    <row r="10340" spans="21:24" ht="18" x14ac:dyDescent="0.6">
      <c r="U10340"/>
      <c r="V10340"/>
      <c r="W10340"/>
      <c r="X10340"/>
    </row>
    <row r="10341" spans="21:24" ht="18" x14ac:dyDescent="0.6">
      <c r="U10341"/>
      <c r="V10341"/>
      <c r="W10341"/>
      <c r="X10341"/>
    </row>
    <row r="10342" spans="21:24" ht="18" x14ac:dyDescent="0.6">
      <c r="U10342"/>
      <c r="V10342"/>
      <c r="W10342"/>
      <c r="X10342"/>
    </row>
    <row r="10343" spans="21:24" ht="18" x14ac:dyDescent="0.6">
      <c r="U10343"/>
      <c r="V10343"/>
      <c r="W10343"/>
      <c r="X10343"/>
    </row>
    <row r="10344" spans="21:24" ht="18" x14ac:dyDescent="0.6">
      <c r="U10344"/>
      <c r="V10344"/>
      <c r="W10344"/>
      <c r="X10344"/>
    </row>
    <row r="10345" spans="21:24" ht="18" x14ac:dyDescent="0.6">
      <c r="U10345"/>
      <c r="V10345"/>
      <c r="W10345"/>
      <c r="X10345"/>
    </row>
    <row r="10346" spans="21:24" ht="18" x14ac:dyDescent="0.6">
      <c r="U10346"/>
      <c r="V10346"/>
      <c r="W10346"/>
      <c r="X10346"/>
    </row>
    <row r="10347" spans="21:24" ht="18" x14ac:dyDescent="0.6">
      <c r="U10347"/>
      <c r="V10347"/>
      <c r="W10347"/>
      <c r="X10347"/>
    </row>
    <row r="10348" spans="21:24" ht="18" x14ac:dyDescent="0.6">
      <c r="U10348"/>
      <c r="V10348"/>
      <c r="W10348"/>
      <c r="X10348"/>
    </row>
    <row r="10349" spans="21:24" ht="18" x14ac:dyDescent="0.6">
      <c r="U10349"/>
      <c r="V10349"/>
      <c r="W10349"/>
      <c r="X10349"/>
    </row>
    <row r="10350" spans="21:24" ht="18" x14ac:dyDescent="0.6">
      <c r="U10350"/>
      <c r="V10350"/>
      <c r="W10350"/>
      <c r="X10350"/>
    </row>
    <row r="10351" spans="21:24" ht="18" x14ac:dyDescent="0.6">
      <c r="U10351"/>
      <c r="V10351"/>
      <c r="W10351"/>
      <c r="X10351"/>
    </row>
    <row r="10352" spans="21:24" ht="18" x14ac:dyDescent="0.6">
      <c r="U10352"/>
      <c r="V10352"/>
      <c r="W10352"/>
      <c r="X10352"/>
    </row>
    <row r="10353" spans="21:24" ht="18" x14ac:dyDescent="0.6">
      <c r="U10353"/>
      <c r="V10353"/>
      <c r="W10353"/>
      <c r="X10353"/>
    </row>
    <row r="10354" spans="21:24" ht="18" x14ac:dyDescent="0.6">
      <c r="U10354"/>
      <c r="V10354"/>
      <c r="W10354"/>
      <c r="X10354"/>
    </row>
    <row r="10355" spans="21:24" ht="18" x14ac:dyDescent="0.6">
      <c r="U10355"/>
      <c r="V10355"/>
      <c r="W10355"/>
      <c r="X10355"/>
    </row>
    <row r="10356" spans="21:24" ht="18" x14ac:dyDescent="0.6">
      <c r="U10356"/>
      <c r="V10356"/>
      <c r="W10356"/>
      <c r="X10356"/>
    </row>
    <row r="10357" spans="21:24" ht="18" x14ac:dyDescent="0.6">
      <c r="U10357"/>
      <c r="V10357"/>
      <c r="W10357"/>
      <c r="X10357"/>
    </row>
    <row r="10358" spans="21:24" ht="18" x14ac:dyDescent="0.6">
      <c r="U10358"/>
      <c r="V10358"/>
      <c r="W10358"/>
      <c r="X10358"/>
    </row>
    <row r="10359" spans="21:24" ht="18" x14ac:dyDescent="0.6">
      <c r="U10359"/>
      <c r="V10359"/>
      <c r="W10359"/>
      <c r="X10359"/>
    </row>
    <row r="10360" spans="21:24" ht="18" x14ac:dyDescent="0.6">
      <c r="U10360"/>
      <c r="V10360"/>
      <c r="W10360"/>
      <c r="X10360"/>
    </row>
    <row r="10361" spans="21:24" ht="18" x14ac:dyDescent="0.6">
      <c r="U10361"/>
      <c r="V10361"/>
      <c r="W10361"/>
      <c r="X10361"/>
    </row>
    <row r="10362" spans="21:24" ht="18" x14ac:dyDescent="0.6">
      <c r="U10362"/>
      <c r="V10362"/>
      <c r="W10362"/>
      <c r="X10362"/>
    </row>
    <row r="10363" spans="21:24" ht="18" x14ac:dyDescent="0.6">
      <c r="U10363"/>
      <c r="V10363"/>
      <c r="W10363"/>
      <c r="X10363"/>
    </row>
    <row r="10364" spans="21:24" ht="18" x14ac:dyDescent="0.6">
      <c r="U10364"/>
      <c r="V10364"/>
      <c r="W10364"/>
      <c r="X10364"/>
    </row>
    <row r="10365" spans="21:24" ht="18" x14ac:dyDescent="0.6">
      <c r="U10365"/>
      <c r="V10365"/>
      <c r="W10365"/>
      <c r="X10365"/>
    </row>
    <row r="10366" spans="21:24" ht="18" x14ac:dyDescent="0.6">
      <c r="U10366"/>
      <c r="V10366"/>
      <c r="W10366"/>
      <c r="X10366"/>
    </row>
    <row r="10367" spans="21:24" ht="18" x14ac:dyDescent="0.6">
      <c r="U10367"/>
      <c r="V10367"/>
      <c r="W10367"/>
      <c r="X10367"/>
    </row>
    <row r="10368" spans="21:24" ht="18" x14ac:dyDescent="0.6">
      <c r="U10368"/>
      <c r="V10368"/>
      <c r="W10368"/>
      <c r="X10368"/>
    </row>
    <row r="10369" spans="21:24" ht="18" x14ac:dyDescent="0.6">
      <c r="U10369"/>
      <c r="V10369"/>
      <c r="W10369"/>
      <c r="X10369"/>
    </row>
    <row r="10370" spans="21:24" ht="18" x14ac:dyDescent="0.6">
      <c r="U10370"/>
      <c r="V10370"/>
      <c r="W10370"/>
      <c r="X10370"/>
    </row>
    <row r="10371" spans="21:24" ht="18" x14ac:dyDescent="0.6">
      <c r="U10371"/>
      <c r="V10371"/>
      <c r="W10371"/>
      <c r="X10371"/>
    </row>
    <row r="10372" spans="21:24" ht="18" x14ac:dyDescent="0.6">
      <c r="U10372"/>
      <c r="V10372"/>
      <c r="W10372"/>
      <c r="X10372"/>
    </row>
    <row r="10373" spans="21:24" ht="18" x14ac:dyDescent="0.6">
      <c r="U10373"/>
      <c r="V10373"/>
      <c r="W10373"/>
      <c r="X10373"/>
    </row>
    <row r="10374" spans="21:24" ht="18" x14ac:dyDescent="0.6">
      <c r="U10374"/>
      <c r="V10374"/>
      <c r="W10374"/>
      <c r="X10374"/>
    </row>
    <row r="10375" spans="21:24" ht="18" x14ac:dyDescent="0.6">
      <c r="U10375"/>
      <c r="V10375"/>
      <c r="W10375"/>
      <c r="X10375"/>
    </row>
    <row r="10376" spans="21:24" ht="18" x14ac:dyDescent="0.6">
      <c r="U10376"/>
      <c r="V10376"/>
      <c r="W10376"/>
      <c r="X10376"/>
    </row>
    <row r="10377" spans="21:24" ht="18" x14ac:dyDescent="0.6">
      <c r="U10377"/>
      <c r="V10377"/>
      <c r="W10377"/>
      <c r="X10377"/>
    </row>
    <row r="10378" spans="21:24" ht="18" x14ac:dyDescent="0.6">
      <c r="U10378"/>
      <c r="V10378"/>
      <c r="W10378"/>
      <c r="X10378"/>
    </row>
    <row r="10379" spans="21:24" ht="18" x14ac:dyDescent="0.6">
      <c r="U10379"/>
      <c r="V10379"/>
      <c r="W10379"/>
      <c r="X10379"/>
    </row>
    <row r="10380" spans="21:24" ht="18" x14ac:dyDescent="0.6">
      <c r="U10380"/>
      <c r="V10380"/>
      <c r="W10380"/>
      <c r="X10380"/>
    </row>
    <row r="10381" spans="21:24" ht="18" x14ac:dyDescent="0.6">
      <c r="U10381"/>
      <c r="V10381"/>
      <c r="W10381"/>
      <c r="X10381"/>
    </row>
    <row r="10382" spans="21:24" ht="18" x14ac:dyDescent="0.6">
      <c r="U10382"/>
      <c r="V10382"/>
      <c r="W10382"/>
      <c r="X10382"/>
    </row>
    <row r="10383" spans="21:24" ht="18" x14ac:dyDescent="0.6">
      <c r="U10383"/>
      <c r="V10383"/>
      <c r="W10383"/>
      <c r="X10383"/>
    </row>
    <row r="10384" spans="21:24" ht="18" x14ac:dyDescent="0.6">
      <c r="U10384"/>
      <c r="V10384"/>
      <c r="W10384"/>
      <c r="X10384"/>
    </row>
    <row r="10385" spans="21:24" ht="18" x14ac:dyDescent="0.6">
      <c r="U10385"/>
      <c r="V10385"/>
      <c r="W10385"/>
      <c r="X10385"/>
    </row>
    <row r="10386" spans="21:24" ht="18" x14ac:dyDescent="0.6">
      <c r="U10386"/>
      <c r="V10386"/>
      <c r="W10386"/>
      <c r="X10386"/>
    </row>
    <row r="10387" spans="21:24" ht="18" x14ac:dyDescent="0.6">
      <c r="U10387"/>
      <c r="V10387"/>
      <c r="W10387"/>
      <c r="X10387"/>
    </row>
    <row r="10388" spans="21:24" ht="18" x14ac:dyDescent="0.6">
      <c r="U10388"/>
      <c r="V10388"/>
      <c r="W10388"/>
      <c r="X10388"/>
    </row>
    <row r="10389" spans="21:24" ht="18" x14ac:dyDescent="0.6">
      <c r="U10389"/>
      <c r="V10389"/>
      <c r="W10389"/>
      <c r="X10389"/>
    </row>
    <row r="10390" spans="21:24" ht="18" x14ac:dyDescent="0.6">
      <c r="U10390"/>
      <c r="V10390"/>
      <c r="W10390"/>
      <c r="X10390"/>
    </row>
    <row r="10391" spans="21:24" ht="18" x14ac:dyDescent="0.6">
      <c r="U10391"/>
      <c r="V10391"/>
      <c r="W10391"/>
      <c r="X10391"/>
    </row>
    <row r="10392" spans="21:24" ht="18" x14ac:dyDescent="0.6">
      <c r="U10392"/>
      <c r="V10392"/>
      <c r="W10392"/>
      <c r="X10392"/>
    </row>
    <row r="10393" spans="21:24" ht="18" x14ac:dyDescent="0.6">
      <c r="U10393"/>
      <c r="V10393"/>
      <c r="W10393"/>
      <c r="X10393"/>
    </row>
    <row r="10394" spans="21:24" ht="18" x14ac:dyDescent="0.6">
      <c r="U10394"/>
      <c r="V10394"/>
      <c r="W10394"/>
      <c r="X10394"/>
    </row>
    <row r="10395" spans="21:24" ht="18" x14ac:dyDescent="0.6">
      <c r="U10395"/>
      <c r="V10395"/>
      <c r="W10395"/>
      <c r="X10395"/>
    </row>
    <row r="10396" spans="21:24" ht="18" x14ac:dyDescent="0.6">
      <c r="U10396"/>
      <c r="V10396"/>
      <c r="W10396"/>
      <c r="X10396"/>
    </row>
    <row r="10397" spans="21:24" ht="18" x14ac:dyDescent="0.6">
      <c r="U10397"/>
      <c r="V10397"/>
      <c r="W10397"/>
      <c r="X10397"/>
    </row>
    <row r="10398" spans="21:24" ht="18" x14ac:dyDescent="0.6">
      <c r="U10398"/>
      <c r="V10398"/>
      <c r="W10398"/>
      <c r="X10398"/>
    </row>
    <row r="10399" spans="21:24" ht="18" x14ac:dyDescent="0.6">
      <c r="U10399"/>
      <c r="V10399"/>
      <c r="W10399"/>
      <c r="X10399"/>
    </row>
    <row r="10400" spans="21:24" ht="18" x14ac:dyDescent="0.6">
      <c r="U10400"/>
      <c r="V10400"/>
      <c r="W10400"/>
      <c r="X10400"/>
    </row>
    <row r="10401" spans="21:24" ht="18" x14ac:dyDescent="0.6">
      <c r="U10401"/>
      <c r="V10401"/>
      <c r="W10401"/>
      <c r="X10401"/>
    </row>
    <row r="10402" spans="21:24" ht="18" x14ac:dyDescent="0.6">
      <c r="U10402"/>
      <c r="V10402"/>
      <c r="W10402"/>
      <c r="X10402"/>
    </row>
    <row r="10403" spans="21:24" ht="18" x14ac:dyDescent="0.6">
      <c r="U10403"/>
      <c r="V10403"/>
      <c r="W10403"/>
      <c r="X10403"/>
    </row>
    <row r="10404" spans="21:24" ht="18" x14ac:dyDescent="0.6">
      <c r="U10404"/>
      <c r="V10404"/>
      <c r="W10404"/>
      <c r="X10404"/>
    </row>
    <row r="10405" spans="21:24" ht="18" x14ac:dyDescent="0.6">
      <c r="U10405"/>
      <c r="V10405"/>
      <c r="W10405"/>
      <c r="X10405"/>
    </row>
    <row r="10406" spans="21:24" ht="18" x14ac:dyDescent="0.6">
      <c r="U10406"/>
      <c r="V10406"/>
      <c r="W10406"/>
      <c r="X10406"/>
    </row>
    <row r="10407" spans="21:24" ht="18" x14ac:dyDescent="0.6">
      <c r="U10407"/>
      <c r="V10407"/>
      <c r="W10407"/>
      <c r="X10407"/>
    </row>
    <row r="10408" spans="21:24" ht="18" x14ac:dyDescent="0.6">
      <c r="U10408"/>
      <c r="V10408"/>
      <c r="W10408"/>
      <c r="X10408"/>
    </row>
    <row r="10409" spans="21:24" ht="18" x14ac:dyDescent="0.6">
      <c r="U10409"/>
      <c r="V10409"/>
      <c r="W10409"/>
      <c r="X10409"/>
    </row>
    <row r="10410" spans="21:24" ht="18" x14ac:dyDescent="0.6">
      <c r="U10410"/>
      <c r="V10410"/>
      <c r="W10410"/>
      <c r="X10410"/>
    </row>
    <row r="10411" spans="21:24" ht="18" x14ac:dyDescent="0.6">
      <c r="U10411"/>
      <c r="V10411"/>
      <c r="W10411"/>
      <c r="X10411"/>
    </row>
    <row r="10412" spans="21:24" ht="18" x14ac:dyDescent="0.6">
      <c r="U10412"/>
      <c r="V10412"/>
      <c r="W10412"/>
      <c r="X10412"/>
    </row>
    <row r="10413" spans="21:24" ht="18" x14ac:dyDescent="0.6">
      <c r="U10413"/>
      <c r="V10413"/>
      <c r="W10413"/>
      <c r="X10413"/>
    </row>
    <row r="10414" spans="21:24" ht="18" x14ac:dyDescent="0.6">
      <c r="U10414"/>
      <c r="V10414"/>
      <c r="W10414"/>
      <c r="X10414"/>
    </row>
    <row r="10415" spans="21:24" ht="18" x14ac:dyDescent="0.6">
      <c r="U10415"/>
      <c r="V10415"/>
      <c r="W10415"/>
      <c r="X10415"/>
    </row>
    <row r="10416" spans="21:24" ht="18" x14ac:dyDescent="0.6">
      <c r="U10416"/>
      <c r="V10416"/>
      <c r="W10416"/>
      <c r="X10416"/>
    </row>
    <row r="10417" spans="21:24" ht="18" x14ac:dyDescent="0.6">
      <c r="U10417"/>
      <c r="V10417"/>
      <c r="W10417"/>
      <c r="X10417"/>
    </row>
    <row r="10418" spans="21:24" ht="18" x14ac:dyDescent="0.6">
      <c r="U10418"/>
      <c r="V10418"/>
      <c r="W10418"/>
      <c r="X10418"/>
    </row>
    <row r="10419" spans="21:24" ht="18" x14ac:dyDescent="0.6">
      <c r="U10419"/>
      <c r="V10419"/>
      <c r="W10419"/>
      <c r="X10419"/>
    </row>
    <row r="10420" spans="21:24" ht="18" x14ac:dyDescent="0.6">
      <c r="U10420"/>
      <c r="V10420"/>
      <c r="W10420"/>
      <c r="X10420"/>
    </row>
    <row r="10421" spans="21:24" ht="18" x14ac:dyDescent="0.6">
      <c r="U10421"/>
      <c r="V10421"/>
      <c r="W10421"/>
      <c r="X10421"/>
    </row>
    <row r="10422" spans="21:24" ht="18" x14ac:dyDescent="0.6">
      <c r="U10422"/>
      <c r="V10422"/>
      <c r="W10422"/>
      <c r="X10422"/>
    </row>
    <row r="10423" spans="21:24" ht="18" x14ac:dyDescent="0.6">
      <c r="U10423"/>
      <c r="V10423"/>
      <c r="W10423"/>
      <c r="X10423"/>
    </row>
    <row r="10424" spans="21:24" ht="18" x14ac:dyDescent="0.6">
      <c r="U10424"/>
      <c r="V10424"/>
      <c r="W10424"/>
      <c r="X10424"/>
    </row>
    <row r="10425" spans="21:24" ht="18" x14ac:dyDescent="0.6">
      <c r="U10425"/>
      <c r="V10425"/>
      <c r="W10425"/>
      <c r="X10425"/>
    </row>
    <row r="10426" spans="21:24" ht="18" x14ac:dyDescent="0.6">
      <c r="U10426"/>
      <c r="V10426"/>
      <c r="W10426"/>
      <c r="X10426"/>
    </row>
    <row r="10427" spans="21:24" ht="18" x14ac:dyDescent="0.6">
      <c r="U10427"/>
      <c r="V10427"/>
      <c r="W10427"/>
      <c r="X10427"/>
    </row>
    <row r="10428" spans="21:24" ht="18" x14ac:dyDescent="0.6">
      <c r="U10428"/>
      <c r="V10428"/>
      <c r="W10428"/>
      <c r="X10428"/>
    </row>
    <row r="10429" spans="21:24" ht="18" x14ac:dyDescent="0.6">
      <c r="U10429"/>
      <c r="V10429"/>
      <c r="W10429"/>
      <c r="X10429"/>
    </row>
    <row r="10430" spans="21:24" ht="18" x14ac:dyDescent="0.6">
      <c r="U10430"/>
      <c r="V10430"/>
      <c r="W10430"/>
      <c r="X10430"/>
    </row>
    <row r="10431" spans="21:24" ht="18" x14ac:dyDescent="0.6">
      <c r="U10431"/>
      <c r="V10431"/>
      <c r="W10431"/>
      <c r="X10431"/>
    </row>
    <row r="10432" spans="21:24" ht="18" x14ac:dyDescent="0.6">
      <c r="U10432"/>
      <c r="V10432"/>
      <c r="W10432"/>
      <c r="X10432"/>
    </row>
    <row r="10433" spans="21:24" ht="18" x14ac:dyDescent="0.6">
      <c r="U10433"/>
      <c r="V10433"/>
      <c r="W10433"/>
      <c r="X10433"/>
    </row>
    <row r="10434" spans="21:24" ht="18" x14ac:dyDescent="0.6">
      <c r="U10434"/>
      <c r="V10434"/>
      <c r="W10434"/>
      <c r="X10434"/>
    </row>
    <row r="10435" spans="21:24" ht="18" x14ac:dyDescent="0.6">
      <c r="U10435"/>
      <c r="V10435"/>
      <c r="W10435"/>
      <c r="X10435"/>
    </row>
    <row r="10436" spans="21:24" ht="18" x14ac:dyDescent="0.6">
      <c r="U10436"/>
      <c r="V10436"/>
      <c r="W10436"/>
      <c r="X10436"/>
    </row>
    <row r="10437" spans="21:24" ht="18" x14ac:dyDescent="0.6">
      <c r="U10437"/>
      <c r="V10437"/>
      <c r="W10437"/>
      <c r="X10437"/>
    </row>
    <row r="10438" spans="21:24" ht="18" x14ac:dyDescent="0.6">
      <c r="U10438"/>
      <c r="V10438"/>
      <c r="W10438"/>
      <c r="X10438"/>
    </row>
    <row r="10439" spans="21:24" ht="18" x14ac:dyDescent="0.6">
      <c r="U10439"/>
      <c r="V10439"/>
      <c r="W10439"/>
      <c r="X10439"/>
    </row>
    <row r="10440" spans="21:24" ht="18" x14ac:dyDescent="0.6">
      <c r="U10440"/>
      <c r="V10440"/>
      <c r="W10440"/>
      <c r="X10440"/>
    </row>
    <row r="10441" spans="21:24" ht="18" x14ac:dyDescent="0.6">
      <c r="U10441"/>
      <c r="V10441"/>
      <c r="W10441"/>
      <c r="X10441"/>
    </row>
    <row r="10442" spans="21:24" ht="18" x14ac:dyDescent="0.6">
      <c r="U10442"/>
      <c r="V10442"/>
      <c r="W10442"/>
      <c r="X10442"/>
    </row>
    <row r="10443" spans="21:24" ht="18" x14ac:dyDescent="0.6">
      <c r="U10443"/>
      <c r="V10443"/>
      <c r="W10443"/>
      <c r="X10443"/>
    </row>
    <row r="10444" spans="21:24" ht="18" x14ac:dyDescent="0.6">
      <c r="U10444"/>
      <c r="V10444"/>
      <c r="W10444"/>
      <c r="X10444"/>
    </row>
    <row r="10445" spans="21:24" ht="18" x14ac:dyDescent="0.6">
      <c r="U10445"/>
      <c r="V10445"/>
      <c r="W10445"/>
      <c r="X10445"/>
    </row>
    <row r="10446" spans="21:24" ht="18" x14ac:dyDescent="0.6">
      <c r="U10446"/>
      <c r="V10446"/>
      <c r="W10446"/>
      <c r="X10446"/>
    </row>
    <row r="10447" spans="21:24" ht="18" x14ac:dyDescent="0.6">
      <c r="U10447"/>
      <c r="V10447"/>
      <c r="W10447"/>
      <c r="X10447"/>
    </row>
    <row r="10448" spans="21:24" ht="18" x14ac:dyDescent="0.6">
      <c r="U10448"/>
      <c r="V10448"/>
      <c r="W10448"/>
      <c r="X10448"/>
    </row>
    <row r="10449" spans="21:24" ht="18" x14ac:dyDescent="0.6">
      <c r="U10449"/>
      <c r="V10449"/>
      <c r="W10449"/>
      <c r="X10449"/>
    </row>
    <row r="10450" spans="21:24" ht="18" x14ac:dyDescent="0.6">
      <c r="U10450"/>
      <c r="V10450"/>
      <c r="W10450"/>
      <c r="X10450"/>
    </row>
    <row r="10451" spans="21:24" ht="18" x14ac:dyDescent="0.6">
      <c r="U10451"/>
      <c r="V10451"/>
      <c r="W10451"/>
      <c r="X10451"/>
    </row>
    <row r="10452" spans="21:24" ht="18" x14ac:dyDescent="0.6">
      <c r="U10452"/>
      <c r="V10452"/>
      <c r="W10452"/>
      <c r="X10452"/>
    </row>
    <row r="10453" spans="21:24" ht="18" x14ac:dyDescent="0.6">
      <c r="U10453"/>
      <c r="V10453"/>
      <c r="W10453"/>
      <c r="X10453"/>
    </row>
    <row r="10454" spans="21:24" ht="18" x14ac:dyDescent="0.6">
      <c r="U10454"/>
      <c r="V10454"/>
      <c r="W10454"/>
      <c r="X10454"/>
    </row>
    <row r="10455" spans="21:24" ht="18" x14ac:dyDescent="0.6">
      <c r="U10455"/>
      <c r="V10455"/>
      <c r="W10455"/>
      <c r="X10455"/>
    </row>
    <row r="10456" spans="21:24" ht="18" x14ac:dyDescent="0.6">
      <c r="U10456"/>
      <c r="V10456"/>
      <c r="W10456"/>
      <c r="X10456"/>
    </row>
    <row r="10457" spans="21:24" ht="18" x14ac:dyDescent="0.6">
      <c r="U10457"/>
      <c r="V10457"/>
      <c r="W10457"/>
      <c r="X10457"/>
    </row>
    <row r="10458" spans="21:24" ht="18" x14ac:dyDescent="0.6">
      <c r="U10458"/>
      <c r="V10458"/>
      <c r="W10458"/>
      <c r="X10458"/>
    </row>
    <row r="10459" spans="21:24" ht="18" x14ac:dyDescent="0.6">
      <c r="U10459"/>
      <c r="V10459"/>
      <c r="W10459"/>
      <c r="X10459"/>
    </row>
    <row r="10460" spans="21:24" ht="18" x14ac:dyDescent="0.6">
      <c r="U10460"/>
      <c r="V10460"/>
      <c r="W10460"/>
      <c r="X10460"/>
    </row>
    <row r="10461" spans="21:24" ht="18" x14ac:dyDescent="0.6">
      <c r="U10461"/>
      <c r="V10461"/>
      <c r="W10461"/>
      <c r="X10461"/>
    </row>
    <row r="10462" spans="21:24" ht="18" x14ac:dyDescent="0.6">
      <c r="U10462"/>
      <c r="V10462"/>
      <c r="W10462"/>
      <c r="X10462"/>
    </row>
    <row r="10463" spans="21:24" ht="18" x14ac:dyDescent="0.6">
      <c r="U10463"/>
      <c r="V10463"/>
      <c r="W10463"/>
      <c r="X10463"/>
    </row>
    <row r="10464" spans="21:24" ht="18" x14ac:dyDescent="0.6">
      <c r="U10464"/>
      <c r="V10464"/>
      <c r="W10464"/>
      <c r="X10464"/>
    </row>
    <row r="10465" spans="21:24" ht="18" x14ac:dyDescent="0.6">
      <c r="U10465"/>
      <c r="V10465"/>
      <c r="W10465"/>
      <c r="X10465"/>
    </row>
    <row r="10466" spans="21:24" ht="18" x14ac:dyDescent="0.6">
      <c r="U10466"/>
      <c r="V10466"/>
      <c r="W10466"/>
      <c r="X10466"/>
    </row>
    <row r="10467" spans="21:24" ht="18" x14ac:dyDescent="0.6">
      <c r="U10467"/>
      <c r="V10467"/>
      <c r="W10467"/>
      <c r="X10467"/>
    </row>
    <row r="10468" spans="21:24" ht="18" x14ac:dyDescent="0.6">
      <c r="U10468"/>
      <c r="V10468"/>
      <c r="W10468"/>
      <c r="X10468"/>
    </row>
    <row r="10469" spans="21:24" ht="18" x14ac:dyDescent="0.6">
      <c r="U10469"/>
      <c r="V10469"/>
      <c r="W10469"/>
      <c r="X10469"/>
    </row>
    <row r="10470" spans="21:24" ht="18" x14ac:dyDescent="0.6">
      <c r="U10470"/>
      <c r="V10470"/>
      <c r="W10470"/>
      <c r="X10470"/>
    </row>
    <row r="10471" spans="21:24" ht="18" x14ac:dyDescent="0.6">
      <c r="U10471"/>
      <c r="V10471"/>
      <c r="W10471"/>
      <c r="X10471"/>
    </row>
    <row r="10472" spans="21:24" ht="18" x14ac:dyDescent="0.6">
      <c r="U10472"/>
      <c r="V10472"/>
      <c r="W10472"/>
      <c r="X10472"/>
    </row>
    <row r="10473" spans="21:24" ht="18" x14ac:dyDescent="0.6">
      <c r="U10473"/>
      <c r="V10473"/>
      <c r="W10473"/>
      <c r="X10473"/>
    </row>
    <row r="10474" spans="21:24" ht="18" x14ac:dyDescent="0.6">
      <c r="U10474"/>
      <c r="V10474"/>
      <c r="W10474"/>
      <c r="X10474"/>
    </row>
    <row r="10475" spans="21:24" ht="18" x14ac:dyDescent="0.6">
      <c r="U10475"/>
      <c r="V10475"/>
      <c r="W10475"/>
      <c r="X10475"/>
    </row>
    <row r="10476" spans="21:24" ht="18" x14ac:dyDescent="0.6">
      <c r="U10476"/>
      <c r="V10476"/>
      <c r="W10476"/>
      <c r="X10476"/>
    </row>
    <row r="10477" spans="21:24" ht="18" x14ac:dyDescent="0.6">
      <c r="U10477"/>
      <c r="V10477"/>
      <c r="W10477"/>
      <c r="X10477"/>
    </row>
    <row r="10478" spans="21:24" ht="18" x14ac:dyDescent="0.6">
      <c r="U10478"/>
      <c r="V10478"/>
      <c r="W10478"/>
      <c r="X10478"/>
    </row>
    <row r="10479" spans="21:24" ht="18" x14ac:dyDescent="0.6">
      <c r="U10479"/>
      <c r="V10479"/>
      <c r="W10479"/>
      <c r="X10479"/>
    </row>
    <row r="10480" spans="21:24" ht="18" x14ac:dyDescent="0.6">
      <c r="U10480"/>
      <c r="V10480"/>
      <c r="W10480"/>
      <c r="X10480"/>
    </row>
    <row r="10481" spans="21:24" ht="18" x14ac:dyDescent="0.6">
      <c r="U10481"/>
      <c r="V10481"/>
      <c r="W10481"/>
      <c r="X10481"/>
    </row>
    <row r="10482" spans="21:24" ht="18" x14ac:dyDescent="0.6">
      <c r="U10482"/>
      <c r="V10482"/>
      <c r="W10482"/>
      <c r="X10482"/>
    </row>
    <row r="10483" spans="21:24" ht="18" x14ac:dyDescent="0.6">
      <c r="U10483"/>
      <c r="V10483"/>
      <c r="W10483"/>
      <c r="X10483"/>
    </row>
    <row r="10484" spans="21:24" ht="18" x14ac:dyDescent="0.6">
      <c r="U10484"/>
      <c r="V10484"/>
      <c r="W10484"/>
      <c r="X10484"/>
    </row>
    <row r="10485" spans="21:24" ht="18" x14ac:dyDescent="0.6">
      <c r="U10485"/>
      <c r="V10485"/>
      <c r="W10485"/>
      <c r="X10485"/>
    </row>
    <row r="10486" spans="21:24" ht="18" x14ac:dyDescent="0.6">
      <c r="U10486"/>
      <c r="V10486"/>
      <c r="W10486"/>
      <c r="X10486"/>
    </row>
    <row r="10487" spans="21:24" ht="18" x14ac:dyDescent="0.6">
      <c r="U10487"/>
      <c r="V10487"/>
      <c r="W10487"/>
      <c r="X10487"/>
    </row>
    <row r="10488" spans="21:24" ht="18" x14ac:dyDescent="0.6">
      <c r="U10488"/>
      <c r="V10488"/>
      <c r="W10488"/>
      <c r="X10488"/>
    </row>
    <row r="10489" spans="21:24" ht="18" x14ac:dyDescent="0.6">
      <c r="U10489"/>
      <c r="V10489"/>
      <c r="W10489"/>
      <c r="X10489"/>
    </row>
    <row r="10490" spans="21:24" ht="18" x14ac:dyDescent="0.6">
      <c r="U10490"/>
      <c r="V10490"/>
      <c r="W10490"/>
      <c r="X10490"/>
    </row>
    <row r="10491" spans="21:24" ht="18" x14ac:dyDescent="0.6">
      <c r="U10491"/>
      <c r="V10491"/>
      <c r="W10491"/>
      <c r="X10491"/>
    </row>
    <row r="10492" spans="21:24" ht="18" x14ac:dyDescent="0.6">
      <c r="U10492"/>
      <c r="V10492"/>
      <c r="W10492"/>
      <c r="X10492"/>
    </row>
    <row r="10493" spans="21:24" ht="18" x14ac:dyDescent="0.6">
      <c r="U10493"/>
      <c r="V10493"/>
      <c r="W10493"/>
      <c r="X10493"/>
    </row>
    <row r="10494" spans="21:24" ht="18" x14ac:dyDescent="0.6">
      <c r="U10494"/>
      <c r="V10494"/>
      <c r="W10494"/>
      <c r="X10494"/>
    </row>
    <row r="10495" spans="21:24" ht="18" x14ac:dyDescent="0.6">
      <c r="U10495"/>
      <c r="V10495"/>
      <c r="W10495"/>
      <c r="X10495"/>
    </row>
    <row r="10496" spans="21:24" ht="18" x14ac:dyDescent="0.6">
      <c r="U10496"/>
      <c r="V10496"/>
      <c r="W10496"/>
      <c r="X10496"/>
    </row>
    <row r="10497" spans="21:24" ht="18" x14ac:dyDescent="0.6">
      <c r="U10497"/>
      <c r="V10497"/>
      <c r="W10497"/>
      <c r="X10497"/>
    </row>
    <row r="10498" spans="21:24" ht="18" x14ac:dyDescent="0.6">
      <c r="U10498"/>
      <c r="V10498"/>
      <c r="W10498"/>
      <c r="X10498"/>
    </row>
    <row r="10499" spans="21:24" ht="18" x14ac:dyDescent="0.6">
      <c r="U10499"/>
      <c r="V10499"/>
      <c r="W10499"/>
      <c r="X10499"/>
    </row>
    <row r="10500" spans="21:24" ht="18" x14ac:dyDescent="0.6">
      <c r="U10500"/>
      <c r="V10500"/>
      <c r="W10500"/>
      <c r="X10500"/>
    </row>
    <row r="10501" spans="21:24" ht="18" x14ac:dyDescent="0.6">
      <c r="U10501"/>
      <c r="V10501"/>
      <c r="W10501"/>
      <c r="X10501"/>
    </row>
    <row r="10502" spans="21:24" ht="18" x14ac:dyDescent="0.6">
      <c r="U10502"/>
      <c r="V10502"/>
      <c r="W10502"/>
      <c r="X10502"/>
    </row>
    <row r="10503" spans="21:24" ht="18" x14ac:dyDescent="0.6">
      <c r="U10503"/>
      <c r="V10503"/>
      <c r="W10503"/>
      <c r="X10503"/>
    </row>
    <row r="10504" spans="21:24" ht="18" x14ac:dyDescent="0.6">
      <c r="U10504"/>
      <c r="V10504"/>
      <c r="W10504"/>
      <c r="X10504"/>
    </row>
    <row r="10505" spans="21:24" ht="18" x14ac:dyDescent="0.6">
      <c r="U10505"/>
      <c r="V10505"/>
      <c r="W10505"/>
      <c r="X10505"/>
    </row>
    <row r="10506" spans="21:24" ht="18" x14ac:dyDescent="0.6">
      <c r="U10506"/>
      <c r="V10506"/>
      <c r="W10506"/>
      <c r="X10506"/>
    </row>
    <row r="10507" spans="21:24" ht="18" x14ac:dyDescent="0.6">
      <c r="U10507"/>
      <c r="V10507"/>
      <c r="W10507"/>
      <c r="X10507"/>
    </row>
    <row r="10508" spans="21:24" ht="18" x14ac:dyDescent="0.6">
      <c r="U10508"/>
      <c r="V10508"/>
      <c r="W10508"/>
      <c r="X10508"/>
    </row>
    <row r="10509" spans="21:24" ht="18" x14ac:dyDescent="0.6">
      <c r="U10509"/>
      <c r="V10509"/>
      <c r="W10509"/>
      <c r="X10509"/>
    </row>
    <row r="10510" spans="21:24" ht="18" x14ac:dyDescent="0.6">
      <c r="U10510"/>
      <c r="V10510"/>
      <c r="W10510"/>
      <c r="X10510"/>
    </row>
    <row r="10511" spans="21:24" ht="18" x14ac:dyDescent="0.6">
      <c r="U10511"/>
      <c r="V10511"/>
      <c r="W10511"/>
      <c r="X10511"/>
    </row>
    <row r="10512" spans="21:24" ht="18" x14ac:dyDescent="0.6">
      <c r="U10512"/>
      <c r="V10512"/>
      <c r="W10512"/>
      <c r="X10512"/>
    </row>
    <row r="10513" spans="21:24" ht="18" x14ac:dyDescent="0.6">
      <c r="U10513"/>
      <c r="V10513"/>
      <c r="W10513"/>
      <c r="X10513"/>
    </row>
    <row r="10514" spans="21:24" ht="18" x14ac:dyDescent="0.6">
      <c r="U10514"/>
      <c r="V10514"/>
      <c r="W10514"/>
      <c r="X10514"/>
    </row>
    <row r="10515" spans="21:24" ht="18" x14ac:dyDescent="0.6">
      <c r="U10515"/>
      <c r="V10515"/>
      <c r="W10515"/>
      <c r="X10515"/>
    </row>
    <row r="10516" spans="21:24" ht="18" x14ac:dyDescent="0.6">
      <c r="U10516"/>
      <c r="V10516"/>
      <c r="W10516"/>
      <c r="X10516"/>
    </row>
    <row r="10517" spans="21:24" ht="18" x14ac:dyDescent="0.6">
      <c r="U10517"/>
      <c r="V10517"/>
      <c r="W10517"/>
      <c r="X10517"/>
    </row>
    <row r="10518" spans="21:24" ht="18" x14ac:dyDescent="0.6">
      <c r="U10518"/>
      <c r="V10518"/>
      <c r="W10518"/>
      <c r="X10518"/>
    </row>
    <row r="10519" spans="21:24" ht="18" x14ac:dyDescent="0.6">
      <c r="U10519"/>
      <c r="V10519"/>
      <c r="W10519"/>
      <c r="X10519"/>
    </row>
    <row r="10520" spans="21:24" ht="18" x14ac:dyDescent="0.6">
      <c r="U10520"/>
      <c r="V10520"/>
      <c r="W10520"/>
      <c r="X10520"/>
    </row>
    <row r="10521" spans="21:24" ht="18" x14ac:dyDescent="0.6">
      <c r="U10521"/>
      <c r="V10521"/>
      <c r="W10521"/>
      <c r="X10521"/>
    </row>
    <row r="10522" spans="21:24" ht="18" x14ac:dyDescent="0.6">
      <c r="U10522"/>
      <c r="V10522"/>
      <c r="W10522"/>
      <c r="X10522"/>
    </row>
    <row r="10523" spans="21:24" ht="18" x14ac:dyDescent="0.6">
      <c r="U10523"/>
      <c r="V10523"/>
      <c r="W10523"/>
      <c r="X10523"/>
    </row>
    <row r="10524" spans="21:24" ht="18" x14ac:dyDescent="0.6">
      <c r="U10524"/>
      <c r="V10524"/>
      <c r="W10524"/>
      <c r="X10524"/>
    </row>
    <row r="10525" spans="21:24" ht="18" x14ac:dyDescent="0.6">
      <c r="U10525"/>
      <c r="V10525"/>
      <c r="W10525"/>
      <c r="X10525"/>
    </row>
    <row r="10526" spans="21:24" ht="18" x14ac:dyDescent="0.6">
      <c r="U10526"/>
      <c r="V10526"/>
      <c r="W10526"/>
      <c r="X10526"/>
    </row>
    <row r="10527" spans="21:24" ht="18" x14ac:dyDescent="0.6">
      <c r="U10527"/>
      <c r="V10527"/>
      <c r="W10527"/>
      <c r="X10527"/>
    </row>
    <row r="10528" spans="21:24" ht="18" x14ac:dyDescent="0.6">
      <c r="U10528"/>
      <c r="V10528"/>
      <c r="W10528"/>
      <c r="X10528"/>
    </row>
    <row r="10529" spans="21:24" ht="18" x14ac:dyDescent="0.6">
      <c r="U10529"/>
      <c r="V10529"/>
      <c r="W10529"/>
      <c r="X10529"/>
    </row>
    <row r="10530" spans="21:24" ht="18" x14ac:dyDescent="0.6">
      <c r="U10530"/>
      <c r="V10530"/>
      <c r="W10530"/>
      <c r="X10530"/>
    </row>
    <row r="10531" spans="21:24" ht="18" x14ac:dyDescent="0.6">
      <c r="U10531"/>
      <c r="V10531"/>
      <c r="W10531"/>
      <c r="X10531"/>
    </row>
    <row r="10532" spans="21:24" ht="18" x14ac:dyDescent="0.6">
      <c r="U10532"/>
      <c r="V10532"/>
      <c r="W10532"/>
      <c r="X10532"/>
    </row>
    <row r="10533" spans="21:24" ht="18" x14ac:dyDescent="0.6">
      <c r="U10533"/>
      <c r="V10533"/>
      <c r="W10533"/>
      <c r="X10533"/>
    </row>
    <row r="10534" spans="21:24" ht="18" x14ac:dyDescent="0.6">
      <c r="U10534"/>
      <c r="V10534"/>
      <c r="W10534"/>
      <c r="X10534"/>
    </row>
    <row r="10535" spans="21:24" ht="18" x14ac:dyDescent="0.6">
      <c r="U10535"/>
      <c r="V10535"/>
      <c r="W10535"/>
      <c r="X10535"/>
    </row>
    <row r="10536" spans="21:24" ht="18" x14ac:dyDescent="0.6">
      <c r="U10536"/>
      <c r="V10536"/>
      <c r="W10536"/>
      <c r="X10536"/>
    </row>
    <row r="10537" spans="21:24" ht="18" x14ac:dyDescent="0.6">
      <c r="U10537"/>
      <c r="V10537"/>
      <c r="W10537"/>
      <c r="X10537"/>
    </row>
    <row r="10538" spans="21:24" ht="18" x14ac:dyDescent="0.6">
      <c r="U10538"/>
      <c r="V10538"/>
      <c r="W10538"/>
      <c r="X10538"/>
    </row>
    <row r="10539" spans="21:24" ht="18" x14ac:dyDescent="0.6">
      <c r="U10539"/>
      <c r="V10539"/>
      <c r="W10539"/>
      <c r="X10539"/>
    </row>
    <row r="10540" spans="21:24" ht="18" x14ac:dyDescent="0.6">
      <c r="U10540"/>
      <c r="V10540"/>
      <c r="W10540"/>
      <c r="X10540"/>
    </row>
    <row r="10541" spans="21:24" ht="18" x14ac:dyDescent="0.6">
      <c r="U10541"/>
      <c r="V10541"/>
      <c r="W10541"/>
      <c r="X10541"/>
    </row>
    <row r="10542" spans="21:24" ht="18" x14ac:dyDescent="0.6">
      <c r="U10542"/>
      <c r="V10542"/>
      <c r="W10542"/>
      <c r="X10542"/>
    </row>
    <row r="10543" spans="21:24" ht="18" x14ac:dyDescent="0.6">
      <c r="U10543"/>
      <c r="V10543"/>
      <c r="W10543"/>
      <c r="X10543"/>
    </row>
    <row r="10544" spans="21:24" ht="18" x14ac:dyDescent="0.6">
      <c r="U10544"/>
      <c r="V10544"/>
      <c r="W10544"/>
      <c r="X10544"/>
    </row>
    <row r="10545" spans="21:24" ht="18" x14ac:dyDescent="0.6">
      <c r="U10545"/>
      <c r="V10545"/>
      <c r="W10545"/>
      <c r="X10545"/>
    </row>
    <row r="10546" spans="21:24" ht="18" x14ac:dyDescent="0.6">
      <c r="U10546"/>
      <c r="V10546"/>
      <c r="W10546"/>
      <c r="X10546"/>
    </row>
    <row r="10547" spans="21:24" ht="18" x14ac:dyDescent="0.6">
      <c r="U10547"/>
      <c r="V10547"/>
      <c r="W10547"/>
      <c r="X10547"/>
    </row>
    <row r="10548" spans="21:24" ht="18" x14ac:dyDescent="0.6">
      <c r="U10548"/>
      <c r="V10548"/>
      <c r="W10548"/>
      <c r="X10548"/>
    </row>
    <row r="10549" spans="21:24" ht="18" x14ac:dyDescent="0.6">
      <c r="U10549"/>
      <c r="V10549"/>
      <c r="W10549"/>
      <c r="X10549"/>
    </row>
    <row r="10550" spans="21:24" ht="18" x14ac:dyDescent="0.6">
      <c r="U10550"/>
      <c r="V10550"/>
      <c r="W10550"/>
      <c r="X10550"/>
    </row>
    <row r="10551" spans="21:24" ht="18" x14ac:dyDescent="0.6">
      <c r="U10551"/>
      <c r="V10551"/>
      <c r="W10551"/>
      <c r="X10551"/>
    </row>
    <row r="10552" spans="21:24" ht="18" x14ac:dyDescent="0.6">
      <c r="U10552"/>
      <c r="V10552"/>
      <c r="W10552"/>
      <c r="X10552"/>
    </row>
    <row r="10553" spans="21:24" ht="18" x14ac:dyDescent="0.6">
      <c r="U10553"/>
      <c r="V10553"/>
      <c r="W10553"/>
      <c r="X10553"/>
    </row>
    <row r="10554" spans="21:24" ht="18" x14ac:dyDescent="0.6">
      <c r="U10554"/>
      <c r="V10554"/>
      <c r="W10554"/>
      <c r="X10554"/>
    </row>
    <row r="10555" spans="21:24" ht="18" x14ac:dyDescent="0.6">
      <c r="U10555"/>
      <c r="V10555"/>
      <c r="W10555"/>
      <c r="X10555"/>
    </row>
    <row r="10556" spans="21:24" ht="18" x14ac:dyDescent="0.6">
      <c r="U10556"/>
      <c r="V10556"/>
      <c r="W10556"/>
      <c r="X10556"/>
    </row>
    <row r="10557" spans="21:24" ht="18" x14ac:dyDescent="0.6">
      <c r="U10557"/>
      <c r="V10557"/>
      <c r="W10557"/>
      <c r="X10557"/>
    </row>
    <row r="10558" spans="21:24" ht="18" x14ac:dyDescent="0.6">
      <c r="U10558"/>
      <c r="V10558"/>
      <c r="W10558"/>
      <c r="X10558"/>
    </row>
    <row r="10559" spans="21:24" ht="18" x14ac:dyDescent="0.6">
      <c r="U10559"/>
      <c r="V10559"/>
      <c r="W10559"/>
      <c r="X10559"/>
    </row>
    <row r="10560" spans="21:24" ht="18" x14ac:dyDescent="0.6">
      <c r="U10560"/>
      <c r="V10560"/>
      <c r="W10560"/>
      <c r="X10560"/>
    </row>
    <row r="10561" spans="21:24" ht="18" x14ac:dyDescent="0.6">
      <c r="U10561"/>
      <c r="V10561"/>
      <c r="W10561"/>
      <c r="X10561"/>
    </row>
    <row r="10562" spans="21:24" ht="18" x14ac:dyDescent="0.6">
      <c r="U10562"/>
      <c r="V10562"/>
      <c r="W10562"/>
      <c r="X10562"/>
    </row>
    <row r="10563" spans="21:24" ht="18" x14ac:dyDescent="0.6">
      <c r="U10563"/>
      <c r="V10563"/>
      <c r="W10563"/>
      <c r="X10563"/>
    </row>
    <row r="10564" spans="21:24" ht="18" x14ac:dyDescent="0.6">
      <c r="U10564"/>
      <c r="V10564"/>
      <c r="W10564"/>
      <c r="X10564"/>
    </row>
    <row r="10565" spans="21:24" ht="18" x14ac:dyDescent="0.6">
      <c r="U10565"/>
      <c r="V10565"/>
      <c r="W10565"/>
      <c r="X10565"/>
    </row>
    <row r="10566" spans="21:24" ht="18" x14ac:dyDescent="0.6">
      <c r="U10566"/>
      <c r="V10566"/>
      <c r="W10566"/>
      <c r="X10566"/>
    </row>
    <row r="10567" spans="21:24" ht="18" x14ac:dyDescent="0.6">
      <c r="U10567"/>
      <c r="V10567"/>
      <c r="W10567"/>
      <c r="X10567"/>
    </row>
    <row r="10568" spans="21:24" ht="18" x14ac:dyDescent="0.6">
      <c r="U10568"/>
      <c r="V10568"/>
      <c r="W10568"/>
      <c r="X10568"/>
    </row>
    <row r="10569" spans="21:24" ht="18" x14ac:dyDescent="0.6">
      <c r="U10569"/>
      <c r="V10569"/>
      <c r="W10569"/>
      <c r="X10569"/>
    </row>
    <row r="10570" spans="21:24" ht="18" x14ac:dyDescent="0.6">
      <c r="U10570"/>
      <c r="V10570"/>
      <c r="W10570"/>
      <c r="X10570"/>
    </row>
    <row r="10571" spans="21:24" ht="18" x14ac:dyDescent="0.6">
      <c r="U10571"/>
      <c r="V10571"/>
      <c r="W10571"/>
      <c r="X10571"/>
    </row>
    <row r="10572" spans="21:24" ht="18" x14ac:dyDescent="0.6">
      <c r="U10572"/>
      <c r="V10572"/>
      <c r="W10572"/>
      <c r="X10572"/>
    </row>
    <row r="10573" spans="21:24" ht="18" x14ac:dyDescent="0.6">
      <c r="U10573"/>
      <c r="V10573"/>
      <c r="W10573"/>
      <c r="X10573"/>
    </row>
    <row r="10574" spans="21:24" ht="18" x14ac:dyDescent="0.6">
      <c r="U10574"/>
      <c r="V10574"/>
      <c r="W10574"/>
      <c r="X10574"/>
    </row>
    <row r="10575" spans="21:24" ht="18" x14ac:dyDescent="0.6">
      <c r="U10575"/>
      <c r="V10575"/>
      <c r="W10575"/>
      <c r="X10575"/>
    </row>
    <row r="10576" spans="21:24" ht="18" x14ac:dyDescent="0.6">
      <c r="U10576"/>
      <c r="V10576"/>
      <c r="W10576"/>
      <c r="X10576"/>
    </row>
    <row r="10577" spans="21:24" ht="18" x14ac:dyDescent="0.6">
      <c r="U10577"/>
      <c r="V10577"/>
      <c r="W10577"/>
      <c r="X10577"/>
    </row>
    <row r="10578" spans="21:24" ht="18" x14ac:dyDescent="0.6">
      <c r="U10578"/>
      <c r="V10578"/>
      <c r="W10578"/>
      <c r="X10578"/>
    </row>
    <row r="10579" spans="21:24" ht="18" x14ac:dyDescent="0.6">
      <c r="U10579"/>
      <c r="V10579"/>
      <c r="W10579"/>
      <c r="X10579"/>
    </row>
    <row r="10580" spans="21:24" ht="18" x14ac:dyDescent="0.6">
      <c r="U10580"/>
      <c r="V10580"/>
      <c r="W10580"/>
      <c r="X10580"/>
    </row>
    <row r="10581" spans="21:24" ht="18" x14ac:dyDescent="0.6">
      <c r="U10581"/>
      <c r="V10581"/>
      <c r="W10581"/>
      <c r="X10581"/>
    </row>
    <row r="10582" spans="21:24" ht="18" x14ac:dyDescent="0.6">
      <c r="U10582"/>
      <c r="V10582"/>
      <c r="W10582"/>
      <c r="X10582"/>
    </row>
    <row r="10583" spans="21:24" ht="18" x14ac:dyDescent="0.6">
      <c r="U10583"/>
      <c r="V10583"/>
      <c r="W10583"/>
      <c r="X10583"/>
    </row>
    <row r="10584" spans="21:24" ht="18" x14ac:dyDescent="0.6">
      <c r="U10584"/>
      <c r="V10584"/>
      <c r="W10584"/>
      <c r="X10584"/>
    </row>
    <row r="10585" spans="21:24" ht="18" x14ac:dyDescent="0.6">
      <c r="U10585"/>
      <c r="V10585"/>
      <c r="W10585"/>
      <c r="X10585"/>
    </row>
    <row r="10586" spans="21:24" ht="18" x14ac:dyDescent="0.6">
      <c r="U10586"/>
      <c r="V10586"/>
      <c r="W10586"/>
      <c r="X10586"/>
    </row>
    <row r="10587" spans="21:24" ht="18" x14ac:dyDescent="0.6">
      <c r="U10587"/>
      <c r="V10587"/>
      <c r="W10587"/>
      <c r="X10587"/>
    </row>
    <row r="10588" spans="21:24" ht="18" x14ac:dyDescent="0.6">
      <c r="U10588"/>
      <c r="V10588"/>
      <c r="W10588"/>
      <c r="X10588"/>
    </row>
    <row r="10589" spans="21:24" ht="18" x14ac:dyDescent="0.6">
      <c r="U10589"/>
      <c r="V10589"/>
      <c r="W10589"/>
      <c r="X10589"/>
    </row>
    <row r="10590" spans="21:24" ht="18" x14ac:dyDescent="0.6">
      <c r="U10590"/>
      <c r="V10590"/>
      <c r="W10590"/>
      <c r="X10590"/>
    </row>
    <row r="10591" spans="21:24" ht="18" x14ac:dyDescent="0.6">
      <c r="U10591"/>
      <c r="V10591"/>
      <c r="W10591"/>
      <c r="X10591"/>
    </row>
    <row r="10592" spans="21:24" ht="18" x14ac:dyDescent="0.6">
      <c r="U10592"/>
      <c r="V10592"/>
      <c r="W10592"/>
      <c r="X10592"/>
    </row>
    <row r="10593" spans="21:24" ht="18" x14ac:dyDescent="0.6">
      <c r="U10593"/>
      <c r="V10593"/>
      <c r="W10593"/>
      <c r="X10593"/>
    </row>
    <row r="10594" spans="21:24" ht="18" x14ac:dyDescent="0.6">
      <c r="U10594"/>
      <c r="V10594"/>
      <c r="W10594"/>
      <c r="X10594"/>
    </row>
    <row r="10595" spans="21:24" ht="18" x14ac:dyDescent="0.6">
      <c r="U10595"/>
      <c r="V10595"/>
      <c r="W10595"/>
      <c r="X10595"/>
    </row>
    <row r="10596" spans="21:24" ht="18" x14ac:dyDescent="0.6">
      <c r="U10596"/>
      <c r="V10596"/>
      <c r="W10596"/>
      <c r="X10596"/>
    </row>
    <row r="10597" spans="21:24" ht="18" x14ac:dyDescent="0.6">
      <c r="U10597"/>
      <c r="V10597"/>
      <c r="W10597"/>
      <c r="X10597"/>
    </row>
    <row r="10598" spans="21:24" ht="18" x14ac:dyDescent="0.6">
      <c r="U10598"/>
      <c r="V10598"/>
      <c r="W10598"/>
      <c r="X10598"/>
    </row>
    <row r="10599" spans="21:24" ht="18" x14ac:dyDescent="0.6">
      <c r="U10599"/>
      <c r="V10599"/>
      <c r="W10599"/>
      <c r="X10599"/>
    </row>
    <row r="10600" spans="21:24" ht="18" x14ac:dyDescent="0.6">
      <c r="U10600"/>
      <c r="V10600"/>
      <c r="W10600"/>
      <c r="X10600"/>
    </row>
    <row r="10601" spans="21:24" ht="18" x14ac:dyDescent="0.6">
      <c r="U10601"/>
      <c r="V10601"/>
      <c r="W10601"/>
      <c r="X10601"/>
    </row>
    <row r="10602" spans="21:24" ht="18" x14ac:dyDescent="0.6">
      <c r="U10602"/>
      <c r="V10602"/>
      <c r="W10602"/>
      <c r="X10602"/>
    </row>
    <row r="10603" spans="21:24" ht="18" x14ac:dyDescent="0.6">
      <c r="U10603"/>
      <c r="V10603"/>
      <c r="W10603"/>
      <c r="X10603"/>
    </row>
    <row r="10604" spans="21:24" ht="18" x14ac:dyDescent="0.6">
      <c r="U10604"/>
      <c r="V10604"/>
      <c r="W10604"/>
      <c r="X10604"/>
    </row>
    <row r="10605" spans="21:24" ht="18" x14ac:dyDescent="0.6">
      <c r="U10605"/>
      <c r="V10605"/>
      <c r="W10605"/>
      <c r="X10605"/>
    </row>
    <row r="10606" spans="21:24" ht="18" x14ac:dyDescent="0.6">
      <c r="U10606"/>
      <c r="V10606"/>
      <c r="W10606"/>
      <c r="X10606"/>
    </row>
    <row r="10607" spans="21:24" ht="18" x14ac:dyDescent="0.6">
      <c r="U10607"/>
      <c r="V10607"/>
      <c r="W10607"/>
      <c r="X10607"/>
    </row>
    <row r="10608" spans="21:24" ht="18" x14ac:dyDescent="0.6">
      <c r="U10608"/>
      <c r="V10608"/>
      <c r="W10608"/>
      <c r="X10608"/>
    </row>
    <row r="10609" spans="21:24" ht="18" x14ac:dyDescent="0.6">
      <c r="U10609"/>
      <c r="V10609"/>
      <c r="W10609"/>
      <c r="X10609"/>
    </row>
    <row r="10610" spans="21:24" ht="18" x14ac:dyDescent="0.6">
      <c r="U10610"/>
      <c r="V10610"/>
      <c r="W10610"/>
      <c r="X10610"/>
    </row>
    <row r="10611" spans="21:24" ht="18" x14ac:dyDescent="0.6">
      <c r="U10611"/>
      <c r="V10611"/>
      <c r="W10611"/>
      <c r="X10611"/>
    </row>
    <row r="10612" spans="21:24" ht="18" x14ac:dyDescent="0.6">
      <c r="U10612"/>
      <c r="V10612"/>
      <c r="W10612"/>
      <c r="X10612"/>
    </row>
    <row r="10613" spans="21:24" ht="18" x14ac:dyDescent="0.6">
      <c r="U10613"/>
      <c r="V10613"/>
      <c r="W10613"/>
      <c r="X10613"/>
    </row>
    <row r="10614" spans="21:24" ht="18" x14ac:dyDescent="0.6">
      <c r="U10614"/>
      <c r="V10614"/>
      <c r="W10614"/>
      <c r="X10614"/>
    </row>
    <row r="10615" spans="21:24" ht="18" x14ac:dyDescent="0.6">
      <c r="U10615"/>
      <c r="V10615"/>
      <c r="W10615"/>
      <c r="X10615"/>
    </row>
    <row r="10616" spans="21:24" ht="18" x14ac:dyDescent="0.6">
      <c r="U10616"/>
      <c r="V10616"/>
      <c r="W10616"/>
      <c r="X10616"/>
    </row>
    <row r="10617" spans="21:24" ht="18" x14ac:dyDescent="0.6">
      <c r="U10617"/>
      <c r="V10617"/>
      <c r="W10617"/>
      <c r="X10617"/>
    </row>
    <row r="10618" spans="21:24" ht="18" x14ac:dyDescent="0.6">
      <c r="U10618"/>
      <c r="V10618"/>
      <c r="W10618"/>
      <c r="X10618"/>
    </row>
    <row r="10619" spans="21:24" ht="18" x14ac:dyDescent="0.6">
      <c r="U10619"/>
      <c r="V10619"/>
      <c r="W10619"/>
      <c r="X10619"/>
    </row>
    <row r="10620" spans="21:24" ht="18" x14ac:dyDescent="0.6">
      <c r="U10620"/>
      <c r="V10620"/>
      <c r="W10620"/>
      <c r="X10620"/>
    </row>
    <row r="10621" spans="21:24" ht="18" x14ac:dyDescent="0.6">
      <c r="U10621"/>
      <c r="V10621"/>
      <c r="W10621"/>
      <c r="X10621"/>
    </row>
    <row r="10622" spans="21:24" ht="18" x14ac:dyDescent="0.6">
      <c r="U10622"/>
      <c r="V10622"/>
      <c r="W10622"/>
      <c r="X10622"/>
    </row>
    <row r="10623" spans="21:24" ht="18" x14ac:dyDescent="0.6">
      <c r="U10623"/>
      <c r="V10623"/>
      <c r="W10623"/>
      <c r="X10623"/>
    </row>
    <row r="10624" spans="21:24" ht="18" x14ac:dyDescent="0.6">
      <c r="U10624"/>
      <c r="V10624"/>
      <c r="W10624"/>
      <c r="X10624"/>
    </row>
    <row r="10625" spans="21:24" ht="18" x14ac:dyDescent="0.6">
      <c r="U10625"/>
      <c r="V10625"/>
      <c r="W10625"/>
      <c r="X10625"/>
    </row>
    <row r="10626" spans="21:24" ht="18" x14ac:dyDescent="0.6">
      <c r="U10626"/>
      <c r="V10626"/>
      <c r="W10626"/>
      <c r="X10626"/>
    </row>
    <row r="10627" spans="21:24" ht="18" x14ac:dyDescent="0.6">
      <c r="U10627"/>
      <c r="V10627"/>
      <c r="W10627"/>
      <c r="X10627"/>
    </row>
    <row r="10628" spans="21:24" ht="18" x14ac:dyDescent="0.6">
      <c r="U10628"/>
      <c r="V10628"/>
      <c r="W10628"/>
      <c r="X10628"/>
    </row>
    <row r="10629" spans="21:24" ht="18" x14ac:dyDescent="0.6">
      <c r="U10629"/>
      <c r="V10629"/>
      <c r="W10629"/>
      <c r="X10629"/>
    </row>
    <row r="10630" spans="21:24" ht="18" x14ac:dyDescent="0.6">
      <c r="U10630"/>
      <c r="V10630"/>
      <c r="W10630"/>
      <c r="X10630"/>
    </row>
    <row r="10631" spans="21:24" ht="18" x14ac:dyDescent="0.6">
      <c r="U10631"/>
      <c r="V10631"/>
      <c r="W10631"/>
      <c r="X10631"/>
    </row>
    <row r="10632" spans="21:24" ht="18" x14ac:dyDescent="0.6">
      <c r="U10632"/>
      <c r="V10632"/>
      <c r="W10632"/>
      <c r="X10632"/>
    </row>
    <row r="10633" spans="21:24" ht="18" x14ac:dyDescent="0.6">
      <c r="U10633"/>
      <c r="V10633"/>
      <c r="W10633"/>
      <c r="X10633"/>
    </row>
    <row r="10634" spans="21:24" ht="18" x14ac:dyDescent="0.6">
      <c r="U10634"/>
      <c r="V10634"/>
      <c r="W10634"/>
      <c r="X10634"/>
    </row>
    <row r="10635" spans="21:24" ht="18" x14ac:dyDescent="0.6">
      <c r="U10635"/>
      <c r="V10635"/>
      <c r="W10635"/>
      <c r="X10635"/>
    </row>
    <row r="10636" spans="21:24" ht="18" x14ac:dyDescent="0.6">
      <c r="U10636"/>
      <c r="V10636"/>
      <c r="W10636"/>
      <c r="X10636"/>
    </row>
    <row r="10637" spans="21:24" ht="18" x14ac:dyDescent="0.6">
      <c r="U10637"/>
      <c r="V10637"/>
      <c r="W10637"/>
      <c r="X10637"/>
    </row>
    <row r="10638" spans="21:24" ht="18" x14ac:dyDescent="0.6">
      <c r="U10638"/>
      <c r="V10638"/>
      <c r="W10638"/>
      <c r="X10638"/>
    </row>
    <row r="10639" spans="21:24" ht="18" x14ac:dyDescent="0.6">
      <c r="U10639"/>
      <c r="V10639"/>
      <c r="W10639"/>
      <c r="X10639"/>
    </row>
    <row r="10640" spans="21:24" ht="18" x14ac:dyDescent="0.6">
      <c r="U10640"/>
      <c r="V10640"/>
      <c r="W10640"/>
      <c r="X10640"/>
    </row>
    <row r="10641" spans="21:24" ht="18" x14ac:dyDescent="0.6">
      <c r="U10641"/>
      <c r="V10641"/>
      <c r="W10641"/>
      <c r="X10641"/>
    </row>
    <row r="10642" spans="21:24" ht="18" x14ac:dyDescent="0.6">
      <c r="U10642"/>
      <c r="V10642"/>
      <c r="W10642"/>
      <c r="X10642"/>
    </row>
    <row r="10643" spans="21:24" ht="18" x14ac:dyDescent="0.6">
      <c r="U10643"/>
      <c r="V10643"/>
      <c r="W10643"/>
      <c r="X10643"/>
    </row>
    <row r="10644" spans="21:24" ht="18" x14ac:dyDescent="0.6">
      <c r="U10644"/>
      <c r="V10644"/>
      <c r="W10644"/>
      <c r="X10644"/>
    </row>
    <row r="10645" spans="21:24" ht="18" x14ac:dyDescent="0.6">
      <c r="U10645"/>
      <c r="V10645"/>
      <c r="W10645"/>
      <c r="X10645"/>
    </row>
    <row r="10646" spans="21:24" ht="18" x14ac:dyDescent="0.6">
      <c r="U10646"/>
      <c r="V10646"/>
      <c r="W10646"/>
      <c r="X10646"/>
    </row>
    <row r="10647" spans="21:24" ht="18" x14ac:dyDescent="0.6">
      <c r="U10647"/>
      <c r="V10647"/>
      <c r="W10647"/>
      <c r="X10647"/>
    </row>
    <row r="10648" spans="21:24" ht="18" x14ac:dyDescent="0.6">
      <c r="U10648"/>
      <c r="V10648"/>
      <c r="W10648"/>
      <c r="X10648"/>
    </row>
    <row r="10649" spans="21:24" ht="18" x14ac:dyDescent="0.6">
      <c r="U10649"/>
      <c r="V10649"/>
      <c r="W10649"/>
      <c r="X10649"/>
    </row>
    <row r="10650" spans="21:24" ht="18" x14ac:dyDescent="0.6">
      <c r="U10650"/>
      <c r="V10650"/>
      <c r="W10650"/>
      <c r="X10650"/>
    </row>
    <row r="10651" spans="21:24" ht="18" x14ac:dyDescent="0.6">
      <c r="U10651"/>
      <c r="V10651"/>
      <c r="W10651"/>
      <c r="X10651"/>
    </row>
    <row r="10652" spans="21:24" ht="18" x14ac:dyDescent="0.6">
      <c r="U10652"/>
      <c r="V10652"/>
      <c r="W10652"/>
      <c r="X10652"/>
    </row>
    <row r="10653" spans="21:24" ht="18" x14ac:dyDescent="0.6">
      <c r="U10653"/>
      <c r="V10653"/>
      <c r="W10653"/>
      <c r="X10653"/>
    </row>
    <row r="10654" spans="21:24" ht="18" x14ac:dyDescent="0.6">
      <c r="U10654"/>
      <c r="V10654"/>
      <c r="W10654"/>
      <c r="X10654"/>
    </row>
    <row r="10655" spans="21:24" ht="18" x14ac:dyDescent="0.6">
      <c r="U10655"/>
      <c r="V10655"/>
      <c r="W10655"/>
      <c r="X10655"/>
    </row>
    <row r="10656" spans="21:24" ht="18" x14ac:dyDescent="0.6">
      <c r="U10656"/>
      <c r="V10656"/>
      <c r="W10656"/>
      <c r="X10656"/>
    </row>
    <row r="10657" spans="21:24" ht="18" x14ac:dyDescent="0.6">
      <c r="U10657"/>
      <c r="V10657"/>
      <c r="W10657"/>
      <c r="X10657"/>
    </row>
    <row r="10658" spans="21:24" ht="18" x14ac:dyDescent="0.6">
      <c r="U10658"/>
      <c r="V10658"/>
      <c r="W10658"/>
      <c r="X10658"/>
    </row>
    <row r="10659" spans="21:24" ht="18" x14ac:dyDescent="0.6">
      <c r="U10659"/>
      <c r="V10659"/>
      <c r="W10659"/>
      <c r="X10659"/>
    </row>
    <row r="10660" spans="21:24" ht="18" x14ac:dyDescent="0.6">
      <c r="U10660"/>
      <c r="V10660"/>
      <c r="W10660"/>
      <c r="X10660"/>
    </row>
    <row r="10661" spans="21:24" ht="18" x14ac:dyDescent="0.6">
      <c r="U10661"/>
      <c r="V10661"/>
      <c r="W10661"/>
      <c r="X10661"/>
    </row>
    <row r="10662" spans="21:24" ht="18" x14ac:dyDescent="0.6">
      <c r="U10662"/>
      <c r="V10662"/>
      <c r="W10662"/>
      <c r="X10662"/>
    </row>
    <row r="10663" spans="21:24" ht="18" x14ac:dyDescent="0.6">
      <c r="U10663"/>
      <c r="V10663"/>
      <c r="W10663"/>
      <c r="X10663"/>
    </row>
    <row r="10664" spans="21:24" ht="18" x14ac:dyDescent="0.6">
      <c r="U10664"/>
      <c r="V10664"/>
      <c r="W10664"/>
      <c r="X10664"/>
    </row>
    <row r="10665" spans="21:24" ht="18" x14ac:dyDescent="0.6">
      <c r="U10665"/>
      <c r="V10665"/>
      <c r="W10665"/>
      <c r="X10665"/>
    </row>
    <row r="10666" spans="21:24" ht="18" x14ac:dyDescent="0.6">
      <c r="U10666"/>
      <c r="V10666"/>
      <c r="W10666"/>
      <c r="X10666"/>
    </row>
    <row r="10667" spans="21:24" ht="18" x14ac:dyDescent="0.6">
      <c r="U10667"/>
      <c r="V10667"/>
      <c r="W10667"/>
      <c r="X10667"/>
    </row>
    <row r="10668" spans="21:24" ht="18" x14ac:dyDescent="0.6">
      <c r="U10668"/>
      <c r="V10668"/>
      <c r="W10668"/>
      <c r="X10668"/>
    </row>
    <row r="10669" spans="21:24" ht="18" x14ac:dyDescent="0.6">
      <c r="U10669"/>
      <c r="V10669"/>
      <c r="W10669"/>
      <c r="X10669"/>
    </row>
    <row r="10670" spans="21:24" ht="18" x14ac:dyDescent="0.6">
      <c r="U10670"/>
      <c r="V10670"/>
      <c r="W10670"/>
      <c r="X10670"/>
    </row>
    <row r="10671" spans="21:24" ht="18" x14ac:dyDescent="0.6">
      <c r="U10671"/>
      <c r="V10671"/>
      <c r="W10671"/>
      <c r="X10671"/>
    </row>
    <row r="10672" spans="21:24" ht="18" x14ac:dyDescent="0.6">
      <c r="U10672"/>
      <c r="V10672"/>
      <c r="W10672"/>
      <c r="X10672"/>
    </row>
    <row r="10673" spans="21:24" ht="18" x14ac:dyDescent="0.6">
      <c r="U10673"/>
      <c r="V10673"/>
      <c r="W10673"/>
      <c r="X10673"/>
    </row>
    <row r="10674" spans="21:24" ht="18" x14ac:dyDescent="0.6">
      <c r="U10674"/>
      <c r="V10674"/>
      <c r="W10674"/>
      <c r="X10674"/>
    </row>
    <row r="10675" spans="21:24" ht="18" x14ac:dyDescent="0.6">
      <c r="U10675"/>
      <c r="V10675"/>
      <c r="W10675"/>
      <c r="X10675"/>
    </row>
    <row r="10676" spans="21:24" ht="18" x14ac:dyDescent="0.6">
      <c r="U10676"/>
      <c r="V10676"/>
      <c r="W10676"/>
      <c r="X10676"/>
    </row>
    <row r="10677" spans="21:24" ht="18" x14ac:dyDescent="0.6">
      <c r="U10677"/>
      <c r="V10677"/>
      <c r="W10677"/>
      <c r="X10677"/>
    </row>
    <row r="10678" spans="21:24" ht="18" x14ac:dyDescent="0.6">
      <c r="U10678"/>
      <c r="V10678"/>
      <c r="W10678"/>
      <c r="X10678"/>
    </row>
    <row r="10679" spans="21:24" ht="18" x14ac:dyDescent="0.6">
      <c r="U10679"/>
      <c r="V10679"/>
      <c r="W10679"/>
      <c r="X10679"/>
    </row>
    <row r="10680" spans="21:24" ht="18" x14ac:dyDescent="0.6">
      <c r="U10680"/>
      <c r="V10680"/>
      <c r="W10680"/>
      <c r="X10680"/>
    </row>
    <row r="10681" spans="21:24" ht="18" x14ac:dyDescent="0.6">
      <c r="U10681"/>
      <c r="V10681"/>
      <c r="W10681"/>
      <c r="X10681"/>
    </row>
    <row r="10682" spans="21:24" ht="18" x14ac:dyDescent="0.6">
      <c r="U10682"/>
      <c r="V10682"/>
      <c r="W10682"/>
      <c r="X10682"/>
    </row>
    <row r="10683" spans="21:24" ht="18" x14ac:dyDescent="0.6">
      <c r="U10683"/>
      <c r="V10683"/>
      <c r="W10683"/>
      <c r="X10683"/>
    </row>
    <row r="10684" spans="21:24" ht="18" x14ac:dyDescent="0.6">
      <c r="U10684"/>
      <c r="V10684"/>
      <c r="W10684"/>
      <c r="X10684"/>
    </row>
    <row r="10685" spans="21:24" ht="18" x14ac:dyDescent="0.6">
      <c r="U10685"/>
      <c r="V10685"/>
      <c r="W10685"/>
      <c r="X10685"/>
    </row>
    <row r="10686" spans="21:24" ht="18" x14ac:dyDescent="0.6">
      <c r="U10686"/>
      <c r="V10686"/>
      <c r="W10686"/>
      <c r="X10686"/>
    </row>
    <row r="10687" spans="21:24" ht="18" x14ac:dyDescent="0.6">
      <c r="U10687"/>
      <c r="V10687"/>
      <c r="W10687"/>
      <c r="X10687"/>
    </row>
    <row r="10688" spans="21:24" ht="18" x14ac:dyDescent="0.6">
      <c r="U10688"/>
      <c r="V10688"/>
      <c r="W10688"/>
      <c r="X10688"/>
    </row>
    <row r="10689" spans="21:24" ht="18" x14ac:dyDescent="0.6">
      <c r="U10689"/>
      <c r="V10689"/>
      <c r="W10689"/>
      <c r="X10689"/>
    </row>
    <row r="10690" spans="21:24" ht="18" x14ac:dyDescent="0.6">
      <c r="U10690"/>
      <c r="V10690"/>
      <c r="W10690"/>
      <c r="X10690"/>
    </row>
    <row r="10691" spans="21:24" ht="18" x14ac:dyDescent="0.6">
      <c r="U10691"/>
      <c r="V10691"/>
      <c r="W10691"/>
      <c r="X10691"/>
    </row>
    <row r="10692" spans="21:24" ht="18" x14ac:dyDescent="0.6">
      <c r="U10692"/>
      <c r="V10692"/>
      <c r="W10692"/>
      <c r="X10692"/>
    </row>
    <row r="10693" spans="21:24" ht="18" x14ac:dyDescent="0.6">
      <c r="U10693"/>
      <c r="V10693"/>
      <c r="W10693"/>
      <c r="X10693"/>
    </row>
    <row r="10694" spans="21:24" ht="18" x14ac:dyDescent="0.6">
      <c r="U10694"/>
      <c r="V10694"/>
      <c r="W10694"/>
      <c r="X10694"/>
    </row>
    <row r="10695" spans="21:24" ht="18" x14ac:dyDescent="0.6">
      <c r="U10695"/>
      <c r="V10695"/>
      <c r="W10695"/>
      <c r="X10695"/>
    </row>
    <row r="10696" spans="21:24" ht="18" x14ac:dyDescent="0.6">
      <c r="U10696"/>
      <c r="V10696"/>
      <c r="W10696"/>
      <c r="X10696"/>
    </row>
    <row r="10697" spans="21:24" ht="18" x14ac:dyDescent="0.6">
      <c r="U10697"/>
      <c r="V10697"/>
      <c r="W10697"/>
      <c r="X10697"/>
    </row>
    <row r="10698" spans="21:24" ht="18" x14ac:dyDescent="0.6">
      <c r="U10698"/>
      <c r="V10698"/>
      <c r="W10698"/>
      <c r="X10698"/>
    </row>
    <row r="10699" spans="21:24" ht="18" x14ac:dyDescent="0.6">
      <c r="U10699"/>
      <c r="V10699"/>
      <c r="W10699"/>
      <c r="X10699"/>
    </row>
    <row r="10700" spans="21:24" ht="18" x14ac:dyDescent="0.6">
      <c r="U10700"/>
      <c r="V10700"/>
      <c r="W10700"/>
      <c r="X10700"/>
    </row>
    <row r="10701" spans="21:24" ht="18" x14ac:dyDescent="0.6">
      <c r="U10701"/>
      <c r="V10701"/>
      <c r="W10701"/>
      <c r="X10701"/>
    </row>
    <row r="10702" spans="21:24" ht="18" x14ac:dyDescent="0.6">
      <c r="U10702"/>
      <c r="V10702"/>
      <c r="W10702"/>
      <c r="X10702"/>
    </row>
    <row r="10703" spans="21:24" ht="18" x14ac:dyDescent="0.6">
      <c r="U10703"/>
      <c r="V10703"/>
      <c r="W10703"/>
      <c r="X10703"/>
    </row>
    <row r="10704" spans="21:24" ht="18" x14ac:dyDescent="0.6">
      <c r="U10704"/>
      <c r="V10704"/>
      <c r="W10704"/>
      <c r="X10704"/>
    </row>
    <row r="10705" spans="21:24" ht="18" x14ac:dyDescent="0.6">
      <c r="U10705"/>
      <c r="V10705"/>
      <c r="W10705"/>
      <c r="X10705"/>
    </row>
    <row r="10706" spans="21:24" ht="18" x14ac:dyDescent="0.6">
      <c r="U10706"/>
      <c r="V10706"/>
      <c r="W10706"/>
      <c r="X10706"/>
    </row>
    <row r="10707" spans="21:24" ht="18" x14ac:dyDescent="0.6">
      <c r="U10707"/>
      <c r="V10707"/>
      <c r="W10707"/>
      <c r="X10707"/>
    </row>
    <row r="10708" spans="21:24" ht="18" x14ac:dyDescent="0.6">
      <c r="U10708"/>
      <c r="V10708"/>
      <c r="W10708"/>
      <c r="X10708"/>
    </row>
    <row r="10709" spans="21:24" ht="18" x14ac:dyDescent="0.6">
      <c r="U10709"/>
      <c r="V10709"/>
      <c r="W10709"/>
      <c r="X10709"/>
    </row>
    <row r="10710" spans="21:24" ht="18" x14ac:dyDescent="0.6">
      <c r="U10710"/>
      <c r="V10710"/>
      <c r="W10710"/>
      <c r="X10710"/>
    </row>
    <row r="10711" spans="21:24" ht="18" x14ac:dyDescent="0.6">
      <c r="U10711"/>
      <c r="V10711"/>
      <c r="W10711"/>
      <c r="X10711"/>
    </row>
    <row r="10712" spans="21:24" ht="18" x14ac:dyDescent="0.6">
      <c r="U10712"/>
      <c r="V10712"/>
      <c r="W10712"/>
      <c r="X10712"/>
    </row>
    <row r="10713" spans="21:24" ht="18" x14ac:dyDescent="0.6">
      <c r="U10713"/>
      <c r="V10713"/>
      <c r="W10713"/>
      <c r="X10713"/>
    </row>
    <row r="10714" spans="21:24" ht="18" x14ac:dyDescent="0.6">
      <c r="U10714"/>
      <c r="V10714"/>
      <c r="W10714"/>
      <c r="X10714"/>
    </row>
    <row r="10715" spans="21:24" ht="18" x14ac:dyDescent="0.6">
      <c r="U10715"/>
      <c r="V10715"/>
      <c r="W10715"/>
      <c r="X10715"/>
    </row>
    <row r="10716" spans="21:24" ht="18" x14ac:dyDescent="0.6">
      <c r="U10716"/>
      <c r="V10716"/>
      <c r="W10716"/>
      <c r="X10716"/>
    </row>
    <row r="10717" spans="21:24" ht="18" x14ac:dyDescent="0.6">
      <c r="U10717"/>
      <c r="V10717"/>
      <c r="W10717"/>
      <c r="X10717"/>
    </row>
    <row r="10718" spans="21:24" ht="18" x14ac:dyDescent="0.6">
      <c r="U10718"/>
      <c r="V10718"/>
      <c r="W10718"/>
      <c r="X10718"/>
    </row>
    <row r="10719" spans="21:24" ht="18" x14ac:dyDescent="0.6">
      <c r="U10719"/>
      <c r="V10719"/>
      <c r="W10719"/>
      <c r="X10719"/>
    </row>
    <row r="10720" spans="21:24" ht="18" x14ac:dyDescent="0.6">
      <c r="U10720"/>
      <c r="V10720"/>
      <c r="W10720"/>
      <c r="X10720"/>
    </row>
    <row r="10721" spans="21:24" ht="18" x14ac:dyDescent="0.6">
      <c r="U10721"/>
      <c r="V10721"/>
      <c r="W10721"/>
      <c r="X10721"/>
    </row>
    <row r="10722" spans="21:24" ht="18" x14ac:dyDescent="0.6">
      <c r="U10722"/>
      <c r="V10722"/>
      <c r="W10722"/>
      <c r="X10722"/>
    </row>
    <row r="10723" spans="21:24" ht="18" x14ac:dyDescent="0.6">
      <c r="U10723"/>
      <c r="V10723"/>
      <c r="W10723"/>
      <c r="X10723"/>
    </row>
    <row r="10724" spans="21:24" ht="18" x14ac:dyDescent="0.6">
      <c r="U10724"/>
      <c r="V10724"/>
      <c r="W10724"/>
      <c r="X10724"/>
    </row>
    <row r="10725" spans="21:24" ht="18" x14ac:dyDescent="0.6">
      <c r="U10725"/>
      <c r="V10725"/>
      <c r="W10725"/>
      <c r="X10725"/>
    </row>
    <row r="10726" spans="21:24" ht="18" x14ac:dyDescent="0.6">
      <c r="U10726"/>
      <c r="V10726"/>
      <c r="W10726"/>
      <c r="X10726"/>
    </row>
    <row r="10727" spans="21:24" ht="18" x14ac:dyDescent="0.6">
      <c r="U10727"/>
      <c r="V10727"/>
      <c r="W10727"/>
      <c r="X10727"/>
    </row>
    <row r="10728" spans="21:24" ht="18" x14ac:dyDescent="0.6">
      <c r="U10728"/>
      <c r="V10728"/>
      <c r="W10728"/>
      <c r="X10728"/>
    </row>
    <row r="10729" spans="21:24" ht="18" x14ac:dyDescent="0.6">
      <c r="U10729"/>
      <c r="V10729"/>
      <c r="W10729"/>
      <c r="X10729"/>
    </row>
    <row r="10730" spans="21:24" ht="18" x14ac:dyDescent="0.6">
      <c r="U10730"/>
      <c r="V10730"/>
      <c r="W10730"/>
      <c r="X10730"/>
    </row>
    <row r="10731" spans="21:24" ht="18" x14ac:dyDescent="0.6">
      <c r="U10731"/>
      <c r="V10731"/>
      <c r="W10731"/>
      <c r="X10731"/>
    </row>
    <row r="10732" spans="21:24" ht="18" x14ac:dyDescent="0.6">
      <c r="U10732"/>
      <c r="V10732"/>
      <c r="W10732"/>
      <c r="X10732"/>
    </row>
    <row r="10733" spans="21:24" ht="18" x14ac:dyDescent="0.6">
      <c r="U10733"/>
      <c r="V10733"/>
      <c r="W10733"/>
      <c r="X10733"/>
    </row>
    <row r="10734" spans="21:24" ht="18" x14ac:dyDescent="0.6">
      <c r="U10734"/>
      <c r="V10734"/>
      <c r="W10734"/>
      <c r="X10734"/>
    </row>
    <row r="10735" spans="21:24" ht="18" x14ac:dyDescent="0.6">
      <c r="U10735"/>
      <c r="V10735"/>
      <c r="W10735"/>
      <c r="X10735"/>
    </row>
    <row r="10736" spans="21:24" ht="18" x14ac:dyDescent="0.6">
      <c r="U10736"/>
      <c r="V10736"/>
      <c r="W10736"/>
      <c r="X10736"/>
    </row>
    <row r="10737" spans="21:24" ht="18" x14ac:dyDescent="0.6">
      <c r="U10737"/>
      <c r="V10737"/>
      <c r="W10737"/>
      <c r="X10737"/>
    </row>
    <row r="10738" spans="21:24" ht="18" x14ac:dyDescent="0.6">
      <c r="U10738"/>
      <c r="V10738"/>
      <c r="W10738"/>
      <c r="X10738"/>
    </row>
    <row r="10739" spans="21:24" ht="18" x14ac:dyDescent="0.6">
      <c r="U10739"/>
      <c r="V10739"/>
      <c r="W10739"/>
      <c r="X10739"/>
    </row>
    <row r="10740" spans="21:24" ht="18" x14ac:dyDescent="0.6">
      <c r="U10740"/>
      <c r="V10740"/>
      <c r="W10740"/>
      <c r="X10740"/>
    </row>
    <row r="10741" spans="21:24" ht="18" x14ac:dyDescent="0.6">
      <c r="U10741"/>
      <c r="V10741"/>
      <c r="W10741"/>
      <c r="X10741"/>
    </row>
    <row r="10742" spans="21:24" ht="18" x14ac:dyDescent="0.6">
      <c r="U10742"/>
      <c r="V10742"/>
      <c r="W10742"/>
      <c r="X10742"/>
    </row>
    <row r="10743" spans="21:24" ht="18" x14ac:dyDescent="0.6">
      <c r="U10743"/>
      <c r="V10743"/>
      <c r="W10743"/>
      <c r="X10743"/>
    </row>
    <row r="10744" spans="21:24" ht="18" x14ac:dyDescent="0.6">
      <c r="U10744"/>
      <c r="V10744"/>
      <c r="W10744"/>
      <c r="X10744"/>
    </row>
    <row r="10745" spans="21:24" ht="18" x14ac:dyDescent="0.6">
      <c r="U10745"/>
      <c r="V10745"/>
      <c r="W10745"/>
      <c r="X10745"/>
    </row>
    <row r="10746" spans="21:24" ht="18" x14ac:dyDescent="0.6">
      <c r="U10746"/>
      <c r="V10746"/>
      <c r="W10746"/>
      <c r="X10746"/>
    </row>
    <row r="10747" spans="21:24" ht="18" x14ac:dyDescent="0.6">
      <c r="U10747"/>
      <c r="V10747"/>
      <c r="W10747"/>
      <c r="X10747"/>
    </row>
    <row r="10748" spans="21:24" ht="18" x14ac:dyDescent="0.6">
      <c r="U10748"/>
      <c r="V10748"/>
      <c r="W10748"/>
      <c r="X10748"/>
    </row>
    <row r="10749" spans="21:24" ht="18" x14ac:dyDescent="0.6">
      <c r="U10749"/>
      <c r="V10749"/>
      <c r="W10749"/>
      <c r="X10749"/>
    </row>
    <row r="10750" spans="21:24" ht="18" x14ac:dyDescent="0.6">
      <c r="U10750"/>
      <c r="V10750"/>
      <c r="W10750"/>
      <c r="X10750"/>
    </row>
    <row r="10751" spans="21:24" ht="18" x14ac:dyDescent="0.6">
      <c r="U10751"/>
      <c r="V10751"/>
      <c r="W10751"/>
      <c r="X10751"/>
    </row>
    <row r="10752" spans="21:24" ht="18" x14ac:dyDescent="0.6">
      <c r="U10752"/>
      <c r="V10752"/>
      <c r="W10752"/>
      <c r="X10752"/>
    </row>
    <row r="10753" spans="21:24" ht="18" x14ac:dyDescent="0.6">
      <c r="U10753"/>
      <c r="V10753"/>
      <c r="W10753"/>
      <c r="X10753"/>
    </row>
    <row r="10754" spans="21:24" ht="18" x14ac:dyDescent="0.6">
      <c r="U10754"/>
      <c r="V10754"/>
      <c r="W10754"/>
      <c r="X10754"/>
    </row>
    <row r="10755" spans="21:24" ht="18" x14ac:dyDescent="0.6">
      <c r="U10755"/>
      <c r="V10755"/>
      <c r="W10755"/>
      <c r="X10755"/>
    </row>
    <row r="10756" spans="21:24" ht="18" x14ac:dyDescent="0.6">
      <c r="U10756"/>
      <c r="V10756"/>
      <c r="W10756"/>
      <c r="X10756"/>
    </row>
    <row r="10757" spans="21:24" ht="18" x14ac:dyDescent="0.6">
      <c r="U10757"/>
      <c r="V10757"/>
      <c r="W10757"/>
      <c r="X10757"/>
    </row>
    <row r="10758" spans="21:24" ht="18" x14ac:dyDescent="0.6">
      <c r="U10758"/>
      <c r="V10758"/>
      <c r="W10758"/>
      <c r="X10758"/>
    </row>
    <row r="10759" spans="21:24" ht="18" x14ac:dyDescent="0.6">
      <c r="U10759"/>
      <c r="V10759"/>
      <c r="W10759"/>
      <c r="X10759"/>
    </row>
    <row r="10760" spans="21:24" ht="18" x14ac:dyDescent="0.6">
      <c r="U10760"/>
      <c r="V10760"/>
      <c r="W10760"/>
      <c r="X10760"/>
    </row>
    <row r="10761" spans="21:24" ht="18" x14ac:dyDescent="0.6">
      <c r="U10761"/>
      <c r="V10761"/>
      <c r="W10761"/>
      <c r="X10761"/>
    </row>
    <row r="10762" spans="21:24" ht="18" x14ac:dyDescent="0.6">
      <c r="U10762"/>
      <c r="V10762"/>
      <c r="W10762"/>
      <c r="X10762"/>
    </row>
    <row r="10763" spans="21:24" ht="18" x14ac:dyDescent="0.6">
      <c r="U10763"/>
      <c r="V10763"/>
      <c r="W10763"/>
      <c r="X10763"/>
    </row>
    <row r="10764" spans="21:24" ht="18" x14ac:dyDescent="0.6">
      <c r="U10764"/>
      <c r="V10764"/>
      <c r="W10764"/>
      <c r="X10764"/>
    </row>
    <row r="10765" spans="21:24" ht="18" x14ac:dyDescent="0.6">
      <c r="U10765"/>
      <c r="V10765"/>
      <c r="W10765"/>
      <c r="X10765"/>
    </row>
    <row r="10766" spans="21:24" ht="18" x14ac:dyDescent="0.6">
      <c r="U10766"/>
      <c r="V10766"/>
      <c r="W10766"/>
      <c r="X10766"/>
    </row>
    <row r="10767" spans="21:24" ht="18" x14ac:dyDescent="0.6">
      <c r="U10767"/>
      <c r="V10767"/>
      <c r="W10767"/>
      <c r="X10767"/>
    </row>
    <row r="10768" spans="21:24" ht="18" x14ac:dyDescent="0.6">
      <c r="U10768"/>
      <c r="V10768"/>
      <c r="W10768"/>
      <c r="X10768"/>
    </row>
    <row r="10769" spans="21:24" ht="18" x14ac:dyDescent="0.6">
      <c r="U10769"/>
      <c r="V10769"/>
      <c r="W10769"/>
      <c r="X10769"/>
    </row>
    <row r="10770" spans="21:24" ht="18" x14ac:dyDescent="0.6">
      <c r="U10770"/>
      <c r="V10770"/>
      <c r="W10770"/>
      <c r="X10770"/>
    </row>
    <row r="10771" spans="21:24" ht="18" x14ac:dyDescent="0.6">
      <c r="U10771"/>
      <c r="V10771"/>
      <c r="W10771"/>
      <c r="X10771"/>
    </row>
    <row r="10772" spans="21:24" ht="18" x14ac:dyDescent="0.6">
      <c r="U10772"/>
      <c r="V10772"/>
      <c r="W10772"/>
      <c r="X10772"/>
    </row>
    <row r="10773" spans="21:24" ht="18" x14ac:dyDescent="0.6">
      <c r="U10773"/>
      <c r="V10773"/>
      <c r="W10773"/>
      <c r="X10773"/>
    </row>
    <row r="10774" spans="21:24" ht="18" x14ac:dyDescent="0.6">
      <c r="U10774"/>
      <c r="V10774"/>
      <c r="W10774"/>
      <c r="X10774"/>
    </row>
    <row r="10775" spans="21:24" ht="18" x14ac:dyDescent="0.6">
      <c r="U10775"/>
      <c r="V10775"/>
      <c r="W10775"/>
      <c r="X10775"/>
    </row>
    <row r="10776" spans="21:24" ht="18" x14ac:dyDescent="0.6">
      <c r="U10776"/>
      <c r="V10776"/>
      <c r="W10776"/>
      <c r="X10776"/>
    </row>
    <row r="10777" spans="21:24" ht="18" x14ac:dyDescent="0.6">
      <c r="U10777"/>
      <c r="V10777"/>
      <c r="W10777"/>
      <c r="X10777"/>
    </row>
    <row r="10778" spans="21:24" ht="18" x14ac:dyDescent="0.6">
      <c r="U10778"/>
      <c r="V10778"/>
      <c r="W10778"/>
      <c r="X10778"/>
    </row>
    <row r="10779" spans="21:24" ht="18" x14ac:dyDescent="0.6">
      <c r="U10779"/>
      <c r="V10779"/>
      <c r="W10779"/>
      <c r="X10779"/>
    </row>
    <row r="10780" spans="21:24" ht="18" x14ac:dyDescent="0.6">
      <c r="U10780"/>
      <c r="V10780"/>
      <c r="W10780"/>
      <c r="X10780"/>
    </row>
    <row r="10781" spans="21:24" ht="18" x14ac:dyDescent="0.6">
      <c r="U10781"/>
      <c r="V10781"/>
      <c r="W10781"/>
      <c r="X10781"/>
    </row>
    <row r="10782" spans="21:24" ht="18" x14ac:dyDescent="0.6">
      <c r="U10782"/>
      <c r="V10782"/>
      <c r="W10782"/>
      <c r="X10782"/>
    </row>
    <row r="10783" spans="21:24" ht="18" x14ac:dyDescent="0.6">
      <c r="U10783"/>
      <c r="V10783"/>
      <c r="W10783"/>
      <c r="X10783"/>
    </row>
    <row r="10784" spans="21:24" ht="18" x14ac:dyDescent="0.6">
      <c r="U10784"/>
      <c r="V10784"/>
      <c r="W10784"/>
      <c r="X10784"/>
    </row>
    <row r="10785" spans="21:24" ht="18" x14ac:dyDescent="0.6">
      <c r="U10785"/>
      <c r="V10785"/>
      <c r="W10785"/>
      <c r="X10785"/>
    </row>
    <row r="10786" spans="21:24" ht="18" x14ac:dyDescent="0.6">
      <c r="U10786"/>
      <c r="V10786"/>
      <c r="W10786"/>
      <c r="X10786"/>
    </row>
    <row r="10787" spans="21:24" ht="18" x14ac:dyDescent="0.6">
      <c r="U10787"/>
      <c r="V10787"/>
      <c r="W10787"/>
      <c r="X10787"/>
    </row>
    <row r="10788" spans="21:24" ht="18" x14ac:dyDescent="0.6">
      <c r="U10788"/>
      <c r="V10788"/>
      <c r="W10788"/>
      <c r="X10788"/>
    </row>
    <row r="10789" spans="21:24" ht="18" x14ac:dyDescent="0.6">
      <c r="U10789"/>
      <c r="V10789"/>
      <c r="W10789"/>
      <c r="X10789"/>
    </row>
    <row r="10790" spans="21:24" ht="18" x14ac:dyDescent="0.6">
      <c r="U10790"/>
      <c r="V10790"/>
      <c r="W10790"/>
      <c r="X10790"/>
    </row>
    <row r="10791" spans="21:24" ht="18" x14ac:dyDescent="0.6">
      <c r="U10791"/>
      <c r="V10791"/>
      <c r="W10791"/>
      <c r="X10791"/>
    </row>
    <row r="10792" spans="21:24" ht="18" x14ac:dyDescent="0.6">
      <c r="U10792"/>
      <c r="V10792"/>
      <c r="W10792"/>
      <c r="X10792"/>
    </row>
    <row r="10793" spans="21:24" ht="18" x14ac:dyDescent="0.6">
      <c r="U10793"/>
      <c r="V10793"/>
      <c r="W10793"/>
      <c r="X10793"/>
    </row>
    <row r="10794" spans="21:24" ht="18" x14ac:dyDescent="0.6">
      <c r="U10794"/>
      <c r="V10794"/>
      <c r="W10794"/>
      <c r="X10794"/>
    </row>
    <row r="10795" spans="21:24" ht="18" x14ac:dyDescent="0.6">
      <c r="U10795"/>
      <c r="V10795"/>
      <c r="W10795"/>
      <c r="X10795"/>
    </row>
    <row r="10796" spans="21:24" ht="18" x14ac:dyDescent="0.6">
      <c r="U10796"/>
      <c r="V10796"/>
      <c r="W10796"/>
      <c r="X10796"/>
    </row>
    <row r="10797" spans="21:24" ht="18" x14ac:dyDescent="0.6">
      <c r="U10797"/>
      <c r="V10797"/>
      <c r="W10797"/>
      <c r="X10797"/>
    </row>
    <row r="10798" spans="21:24" ht="18" x14ac:dyDescent="0.6">
      <c r="U10798"/>
      <c r="V10798"/>
      <c r="W10798"/>
      <c r="X10798"/>
    </row>
    <row r="10799" spans="21:24" ht="18" x14ac:dyDescent="0.6">
      <c r="U10799"/>
      <c r="V10799"/>
      <c r="W10799"/>
      <c r="X10799"/>
    </row>
    <row r="10800" spans="21:24" ht="18" x14ac:dyDescent="0.6">
      <c r="U10800"/>
      <c r="V10800"/>
      <c r="W10800"/>
      <c r="X10800"/>
    </row>
    <row r="10801" spans="21:24" ht="18" x14ac:dyDescent="0.6">
      <c r="U10801"/>
      <c r="V10801"/>
      <c r="W10801"/>
      <c r="X10801"/>
    </row>
    <row r="10802" spans="21:24" ht="18" x14ac:dyDescent="0.6">
      <c r="U10802"/>
      <c r="V10802"/>
      <c r="W10802"/>
      <c r="X10802"/>
    </row>
    <row r="10803" spans="21:24" ht="18" x14ac:dyDescent="0.6">
      <c r="U10803"/>
      <c r="V10803"/>
      <c r="W10803"/>
      <c r="X10803"/>
    </row>
    <row r="10804" spans="21:24" ht="18" x14ac:dyDescent="0.6">
      <c r="U10804"/>
      <c r="V10804"/>
      <c r="W10804"/>
      <c r="X10804"/>
    </row>
    <row r="10805" spans="21:24" ht="18" x14ac:dyDescent="0.6">
      <c r="U10805"/>
      <c r="V10805"/>
      <c r="W10805"/>
      <c r="X10805"/>
    </row>
    <row r="10806" spans="21:24" ht="18" x14ac:dyDescent="0.6">
      <c r="U10806"/>
      <c r="V10806"/>
      <c r="W10806"/>
      <c r="X10806"/>
    </row>
    <row r="10807" spans="21:24" ht="18" x14ac:dyDescent="0.6">
      <c r="U10807"/>
      <c r="V10807"/>
      <c r="W10807"/>
      <c r="X10807"/>
    </row>
    <row r="10808" spans="21:24" ht="18" x14ac:dyDescent="0.6">
      <c r="U10808"/>
      <c r="V10808"/>
      <c r="W10808"/>
      <c r="X10808"/>
    </row>
    <row r="10809" spans="21:24" ht="18" x14ac:dyDescent="0.6">
      <c r="U10809"/>
      <c r="V10809"/>
      <c r="W10809"/>
      <c r="X10809"/>
    </row>
    <row r="10810" spans="21:24" ht="18" x14ac:dyDescent="0.6">
      <c r="U10810"/>
      <c r="V10810"/>
      <c r="W10810"/>
      <c r="X10810"/>
    </row>
    <row r="10811" spans="21:24" ht="18" x14ac:dyDescent="0.6">
      <c r="U10811"/>
      <c r="V10811"/>
      <c r="W10811"/>
      <c r="X10811"/>
    </row>
    <row r="10812" spans="21:24" ht="18" x14ac:dyDescent="0.6">
      <c r="U10812"/>
      <c r="V10812"/>
      <c r="W10812"/>
      <c r="X10812"/>
    </row>
    <row r="10813" spans="21:24" ht="18" x14ac:dyDescent="0.6">
      <c r="U10813"/>
      <c r="V10813"/>
      <c r="W10813"/>
      <c r="X10813"/>
    </row>
    <row r="10814" spans="21:24" ht="18" x14ac:dyDescent="0.6">
      <c r="U10814"/>
      <c r="V10814"/>
      <c r="W10814"/>
      <c r="X10814"/>
    </row>
    <row r="10815" spans="21:24" ht="18" x14ac:dyDescent="0.6">
      <c r="U10815"/>
      <c r="V10815"/>
      <c r="W10815"/>
      <c r="X10815"/>
    </row>
    <row r="10816" spans="21:24" ht="18" x14ac:dyDescent="0.6">
      <c r="U10816"/>
      <c r="V10816"/>
      <c r="W10816"/>
      <c r="X10816"/>
    </row>
    <row r="10817" spans="21:24" ht="18" x14ac:dyDescent="0.6">
      <c r="U10817"/>
      <c r="V10817"/>
      <c r="W10817"/>
      <c r="X10817"/>
    </row>
    <row r="10818" spans="21:24" ht="18" x14ac:dyDescent="0.6">
      <c r="U10818"/>
      <c r="V10818"/>
      <c r="W10818"/>
      <c r="X10818"/>
    </row>
    <row r="10819" spans="21:24" ht="18" x14ac:dyDescent="0.6">
      <c r="U10819"/>
      <c r="V10819"/>
      <c r="W10819"/>
      <c r="X10819"/>
    </row>
    <row r="10820" spans="21:24" ht="18" x14ac:dyDescent="0.6">
      <c r="U10820"/>
      <c r="V10820"/>
      <c r="W10820"/>
      <c r="X10820"/>
    </row>
    <row r="10821" spans="21:24" ht="18" x14ac:dyDescent="0.6">
      <c r="U10821"/>
      <c r="V10821"/>
      <c r="W10821"/>
      <c r="X10821"/>
    </row>
    <row r="10822" spans="21:24" ht="18" x14ac:dyDescent="0.6">
      <c r="U10822"/>
      <c r="V10822"/>
      <c r="W10822"/>
      <c r="X10822"/>
    </row>
    <row r="10823" spans="21:24" ht="18" x14ac:dyDescent="0.6">
      <c r="U10823"/>
      <c r="V10823"/>
      <c r="W10823"/>
      <c r="X10823"/>
    </row>
    <row r="10824" spans="21:24" ht="18" x14ac:dyDescent="0.6">
      <c r="U10824"/>
      <c r="V10824"/>
      <c r="W10824"/>
      <c r="X10824"/>
    </row>
    <row r="10825" spans="21:24" ht="18" x14ac:dyDescent="0.6">
      <c r="U10825"/>
      <c r="V10825"/>
      <c r="W10825"/>
      <c r="X10825"/>
    </row>
    <row r="10826" spans="21:24" ht="18" x14ac:dyDescent="0.6">
      <c r="U10826"/>
      <c r="V10826"/>
      <c r="W10826"/>
      <c r="X10826"/>
    </row>
    <row r="10827" spans="21:24" ht="18" x14ac:dyDescent="0.6">
      <c r="U10827"/>
      <c r="V10827"/>
      <c r="W10827"/>
      <c r="X10827"/>
    </row>
    <row r="10828" spans="21:24" ht="18" x14ac:dyDescent="0.6">
      <c r="U10828"/>
      <c r="V10828"/>
      <c r="W10828"/>
      <c r="X10828"/>
    </row>
    <row r="10829" spans="21:24" ht="18" x14ac:dyDescent="0.6">
      <c r="U10829"/>
      <c r="V10829"/>
      <c r="W10829"/>
      <c r="X10829"/>
    </row>
    <row r="10830" spans="21:24" ht="18" x14ac:dyDescent="0.6">
      <c r="U10830"/>
      <c r="V10830"/>
      <c r="W10830"/>
      <c r="X10830"/>
    </row>
    <row r="10831" spans="21:24" ht="18" x14ac:dyDescent="0.6">
      <c r="U10831"/>
      <c r="V10831"/>
      <c r="W10831"/>
      <c r="X10831"/>
    </row>
    <row r="10832" spans="21:24" ht="18" x14ac:dyDescent="0.6">
      <c r="U10832"/>
      <c r="V10832"/>
      <c r="W10832"/>
      <c r="X10832"/>
    </row>
    <row r="10833" spans="21:24" ht="18" x14ac:dyDescent="0.6">
      <c r="U10833"/>
      <c r="V10833"/>
      <c r="W10833"/>
      <c r="X10833"/>
    </row>
    <row r="10834" spans="21:24" ht="18" x14ac:dyDescent="0.6">
      <c r="U10834"/>
      <c r="V10834"/>
      <c r="W10834"/>
      <c r="X10834"/>
    </row>
    <row r="10835" spans="21:24" ht="18" x14ac:dyDescent="0.6">
      <c r="U10835"/>
      <c r="V10835"/>
      <c r="W10835"/>
      <c r="X10835"/>
    </row>
    <row r="10836" spans="21:24" ht="18" x14ac:dyDescent="0.6">
      <c r="U10836"/>
      <c r="V10836"/>
      <c r="W10836"/>
      <c r="X10836"/>
    </row>
    <row r="10837" spans="21:24" ht="18" x14ac:dyDescent="0.6">
      <c r="U10837"/>
      <c r="V10837"/>
      <c r="W10837"/>
      <c r="X10837"/>
    </row>
    <row r="10838" spans="21:24" ht="18" x14ac:dyDescent="0.6">
      <c r="U10838"/>
      <c r="V10838"/>
      <c r="W10838"/>
      <c r="X10838"/>
    </row>
    <row r="10839" spans="21:24" ht="18" x14ac:dyDescent="0.6">
      <c r="U10839"/>
      <c r="V10839"/>
      <c r="W10839"/>
      <c r="X10839"/>
    </row>
    <row r="10840" spans="21:24" ht="18" x14ac:dyDescent="0.6">
      <c r="U10840"/>
      <c r="V10840"/>
      <c r="W10840"/>
      <c r="X10840"/>
    </row>
    <row r="10841" spans="21:24" ht="18" x14ac:dyDescent="0.6">
      <c r="U10841"/>
      <c r="V10841"/>
      <c r="W10841"/>
      <c r="X10841"/>
    </row>
    <row r="10842" spans="21:24" ht="18" x14ac:dyDescent="0.6">
      <c r="U10842"/>
      <c r="V10842"/>
      <c r="W10842"/>
      <c r="X10842"/>
    </row>
    <row r="10843" spans="21:24" ht="18" x14ac:dyDescent="0.6">
      <c r="U10843"/>
      <c r="V10843"/>
      <c r="W10843"/>
      <c r="X10843"/>
    </row>
    <row r="10844" spans="21:24" ht="18" x14ac:dyDescent="0.6">
      <c r="U10844"/>
      <c r="V10844"/>
      <c r="W10844"/>
      <c r="X10844"/>
    </row>
    <row r="10845" spans="21:24" ht="18" x14ac:dyDescent="0.6">
      <c r="U10845"/>
      <c r="V10845"/>
      <c r="W10845"/>
      <c r="X10845"/>
    </row>
    <row r="10846" spans="21:24" ht="18" x14ac:dyDescent="0.6">
      <c r="U10846"/>
      <c r="V10846"/>
      <c r="W10846"/>
      <c r="X10846"/>
    </row>
    <row r="10847" spans="21:24" ht="18" x14ac:dyDescent="0.6">
      <c r="U10847"/>
      <c r="V10847"/>
      <c r="W10847"/>
      <c r="X10847"/>
    </row>
    <row r="10848" spans="21:24" ht="18" x14ac:dyDescent="0.6">
      <c r="U10848"/>
      <c r="V10848"/>
      <c r="W10848"/>
      <c r="X10848"/>
    </row>
    <row r="10849" spans="21:24" ht="18" x14ac:dyDescent="0.6">
      <c r="U10849"/>
      <c r="V10849"/>
      <c r="W10849"/>
      <c r="X10849"/>
    </row>
    <row r="10850" spans="21:24" ht="18" x14ac:dyDescent="0.6">
      <c r="U10850"/>
      <c r="V10850"/>
      <c r="W10850"/>
      <c r="X10850"/>
    </row>
    <row r="10851" spans="21:24" ht="18" x14ac:dyDescent="0.6">
      <c r="U10851"/>
      <c r="V10851"/>
      <c r="W10851"/>
      <c r="X10851"/>
    </row>
    <row r="10852" spans="21:24" ht="18" x14ac:dyDescent="0.6">
      <c r="U10852"/>
      <c r="V10852"/>
      <c r="W10852"/>
      <c r="X10852"/>
    </row>
    <row r="10853" spans="21:24" ht="18" x14ac:dyDescent="0.6">
      <c r="U10853"/>
      <c r="V10853"/>
      <c r="W10853"/>
      <c r="X10853"/>
    </row>
    <row r="10854" spans="21:24" ht="18" x14ac:dyDescent="0.6">
      <c r="U10854"/>
      <c r="V10854"/>
      <c r="W10854"/>
      <c r="X10854"/>
    </row>
    <row r="10855" spans="21:24" ht="18" x14ac:dyDescent="0.6">
      <c r="U10855"/>
      <c r="V10855"/>
      <c r="W10855"/>
      <c r="X10855"/>
    </row>
    <row r="10856" spans="21:24" ht="18" x14ac:dyDescent="0.6">
      <c r="U10856"/>
      <c r="V10856"/>
      <c r="W10856"/>
      <c r="X10856"/>
    </row>
    <row r="10857" spans="21:24" ht="18" x14ac:dyDescent="0.6">
      <c r="U10857"/>
      <c r="V10857"/>
      <c r="W10857"/>
      <c r="X10857"/>
    </row>
    <row r="10858" spans="21:24" ht="18" x14ac:dyDescent="0.6">
      <c r="U10858"/>
      <c r="V10858"/>
      <c r="W10858"/>
      <c r="X10858"/>
    </row>
    <row r="10859" spans="21:24" ht="18" x14ac:dyDescent="0.6">
      <c r="U10859"/>
      <c r="V10859"/>
      <c r="W10859"/>
      <c r="X10859"/>
    </row>
    <row r="10860" spans="21:24" ht="18" x14ac:dyDescent="0.6">
      <c r="U10860"/>
      <c r="V10860"/>
      <c r="W10860"/>
      <c r="X10860"/>
    </row>
    <row r="10861" spans="21:24" ht="18" x14ac:dyDescent="0.6">
      <c r="U10861"/>
      <c r="V10861"/>
      <c r="W10861"/>
      <c r="X10861"/>
    </row>
    <row r="10862" spans="21:24" ht="18" x14ac:dyDescent="0.6">
      <c r="U10862"/>
      <c r="V10862"/>
      <c r="W10862"/>
      <c r="X10862"/>
    </row>
    <row r="10863" spans="21:24" ht="18" x14ac:dyDescent="0.6">
      <c r="U10863"/>
      <c r="V10863"/>
      <c r="W10863"/>
      <c r="X10863"/>
    </row>
    <row r="10864" spans="21:24" ht="18" x14ac:dyDescent="0.6">
      <c r="U10864"/>
      <c r="V10864"/>
      <c r="W10864"/>
      <c r="X10864"/>
    </row>
    <row r="10865" spans="21:24" ht="18" x14ac:dyDescent="0.6">
      <c r="U10865"/>
      <c r="V10865"/>
      <c r="W10865"/>
      <c r="X10865"/>
    </row>
    <row r="10866" spans="21:24" ht="18" x14ac:dyDescent="0.6">
      <c r="U10866"/>
      <c r="V10866"/>
      <c r="W10866"/>
      <c r="X10866"/>
    </row>
    <row r="10867" spans="21:24" ht="18" x14ac:dyDescent="0.6">
      <c r="U10867"/>
      <c r="V10867"/>
      <c r="W10867"/>
      <c r="X10867"/>
    </row>
    <row r="10868" spans="21:24" ht="18" x14ac:dyDescent="0.6">
      <c r="U10868"/>
      <c r="V10868"/>
      <c r="W10868"/>
      <c r="X10868"/>
    </row>
    <row r="10869" spans="21:24" ht="18" x14ac:dyDescent="0.6">
      <c r="U10869"/>
      <c r="V10869"/>
      <c r="W10869"/>
      <c r="X10869"/>
    </row>
    <row r="10870" spans="21:24" ht="18" x14ac:dyDescent="0.6">
      <c r="U10870"/>
      <c r="V10870"/>
      <c r="W10870"/>
      <c r="X10870"/>
    </row>
    <row r="10871" spans="21:24" ht="18" x14ac:dyDescent="0.6">
      <c r="U10871"/>
      <c r="V10871"/>
      <c r="W10871"/>
      <c r="X10871"/>
    </row>
    <row r="10872" spans="21:24" ht="18" x14ac:dyDescent="0.6">
      <c r="U10872"/>
      <c r="V10872"/>
      <c r="W10872"/>
      <c r="X10872"/>
    </row>
    <row r="10873" spans="21:24" ht="18" x14ac:dyDescent="0.6">
      <c r="U10873"/>
      <c r="V10873"/>
      <c r="W10873"/>
      <c r="X10873"/>
    </row>
    <row r="10874" spans="21:24" ht="18" x14ac:dyDescent="0.6">
      <c r="U10874"/>
      <c r="V10874"/>
      <c r="W10874"/>
      <c r="X10874"/>
    </row>
    <row r="10875" spans="21:24" ht="18" x14ac:dyDescent="0.6">
      <c r="U10875"/>
      <c r="V10875"/>
      <c r="W10875"/>
      <c r="X10875"/>
    </row>
    <row r="10876" spans="21:24" ht="18" x14ac:dyDescent="0.6">
      <c r="U10876"/>
      <c r="V10876"/>
      <c r="W10876"/>
      <c r="X10876"/>
    </row>
    <row r="10877" spans="21:24" ht="18" x14ac:dyDescent="0.6">
      <c r="U10877"/>
      <c r="V10877"/>
      <c r="W10877"/>
      <c r="X10877"/>
    </row>
    <row r="10878" spans="21:24" ht="18" x14ac:dyDescent="0.6">
      <c r="U10878"/>
      <c r="V10878"/>
      <c r="W10878"/>
      <c r="X10878"/>
    </row>
    <row r="10879" spans="21:24" ht="18" x14ac:dyDescent="0.6">
      <c r="U10879"/>
      <c r="V10879"/>
      <c r="W10879"/>
      <c r="X10879"/>
    </row>
    <row r="10880" spans="21:24" ht="18" x14ac:dyDescent="0.6">
      <c r="U10880"/>
      <c r="V10880"/>
      <c r="W10880"/>
      <c r="X10880"/>
    </row>
    <row r="10881" spans="21:24" ht="18" x14ac:dyDescent="0.6">
      <c r="U10881"/>
      <c r="V10881"/>
      <c r="W10881"/>
      <c r="X10881"/>
    </row>
    <row r="10882" spans="21:24" ht="18" x14ac:dyDescent="0.6">
      <c r="U10882"/>
      <c r="V10882"/>
      <c r="W10882"/>
      <c r="X10882"/>
    </row>
    <row r="10883" spans="21:24" ht="18" x14ac:dyDescent="0.6">
      <c r="U10883"/>
      <c r="V10883"/>
      <c r="W10883"/>
      <c r="X10883"/>
    </row>
    <row r="10884" spans="21:24" ht="18" x14ac:dyDescent="0.6">
      <c r="U10884"/>
      <c r="V10884"/>
      <c r="W10884"/>
      <c r="X10884"/>
    </row>
    <row r="10885" spans="21:24" ht="18" x14ac:dyDescent="0.6">
      <c r="U10885"/>
      <c r="V10885"/>
      <c r="W10885"/>
      <c r="X10885"/>
    </row>
    <row r="10886" spans="21:24" ht="18" x14ac:dyDescent="0.6">
      <c r="U10886"/>
      <c r="V10886"/>
      <c r="W10886"/>
      <c r="X10886"/>
    </row>
    <row r="10887" spans="21:24" ht="18" x14ac:dyDescent="0.6">
      <c r="U10887"/>
      <c r="V10887"/>
      <c r="W10887"/>
      <c r="X10887"/>
    </row>
    <row r="10888" spans="21:24" ht="18" x14ac:dyDescent="0.6">
      <c r="U10888"/>
      <c r="V10888"/>
      <c r="W10888"/>
      <c r="X10888"/>
    </row>
    <row r="10889" spans="21:24" ht="18" x14ac:dyDescent="0.6">
      <c r="U10889"/>
      <c r="V10889"/>
      <c r="W10889"/>
      <c r="X10889"/>
    </row>
    <row r="10890" spans="21:24" ht="18" x14ac:dyDescent="0.6">
      <c r="U10890"/>
      <c r="V10890"/>
      <c r="W10890"/>
      <c r="X10890"/>
    </row>
    <row r="10891" spans="21:24" ht="18" x14ac:dyDescent="0.6">
      <c r="U10891"/>
      <c r="V10891"/>
      <c r="W10891"/>
      <c r="X10891"/>
    </row>
    <row r="10892" spans="21:24" ht="18" x14ac:dyDescent="0.6">
      <c r="U10892"/>
      <c r="V10892"/>
      <c r="W10892"/>
      <c r="X10892"/>
    </row>
    <row r="10893" spans="21:24" ht="18" x14ac:dyDescent="0.6">
      <c r="U10893"/>
      <c r="V10893"/>
      <c r="W10893"/>
      <c r="X10893"/>
    </row>
    <row r="10894" spans="21:24" ht="18" x14ac:dyDescent="0.6">
      <c r="U10894"/>
      <c r="V10894"/>
      <c r="W10894"/>
      <c r="X10894"/>
    </row>
    <row r="10895" spans="21:24" ht="18" x14ac:dyDescent="0.6">
      <c r="U10895"/>
      <c r="V10895"/>
      <c r="W10895"/>
      <c r="X10895"/>
    </row>
    <row r="10896" spans="21:24" ht="18" x14ac:dyDescent="0.6">
      <c r="U10896"/>
      <c r="V10896"/>
      <c r="W10896"/>
      <c r="X10896"/>
    </row>
    <row r="10897" spans="21:24" ht="18" x14ac:dyDescent="0.6">
      <c r="U10897"/>
      <c r="V10897"/>
      <c r="W10897"/>
      <c r="X10897"/>
    </row>
    <row r="10898" spans="21:24" ht="18" x14ac:dyDescent="0.6">
      <c r="U10898"/>
      <c r="V10898"/>
      <c r="W10898"/>
      <c r="X10898"/>
    </row>
    <row r="10899" spans="21:24" ht="18" x14ac:dyDescent="0.6">
      <c r="U10899"/>
      <c r="V10899"/>
      <c r="W10899"/>
      <c r="X10899"/>
    </row>
    <row r="10900" spans="21:24" ht="18" x14ac:dyDescent="0.6">
      <c r="U10900"/>
      <c r="V10900"/>
      <c r="W10900"/>
      <c r="X10900"/>
    </row>
    <row r="10901" spans="21:24" ht="18" x14ac:dyDescent="0.6">
      <c r="U10901"/>
      <c r="V10901"/>
      <c r="W10901"/>
      <c r="X10901"/>
    </row>
    <row r="10902" spans="21:24" ht="18" x14ac:dyDescent="0.6">
      <c r="U10902"/>
      <c r="V10902"/>
      <c r="W10902"/>
      <c r="X10902"/>
    </row>
    <row r="10903" spans="21:24" ht="18" x14ac:dyDescent="0.6">
      <c r="U10903"/>
      <c r="V10903"/>
      <c r="W10903"/>
      <c r="X10903"/>
    </row>
    <row r="10904" spans="21:24" ht="18" x14ac:dyDescent="0.6">
      <c r="U10904"/>
      <c r="V10904"/>
      <c r="W10904"/>
      <c r="X10904"/>
    </row>
    <row r="10905" spans="21:24" ht="18" x14ac:dyDescent="0.6">
      <c r="U10905"/>
      <c r="V10905"/>
      <c r="W10905"/>
      <c r="X10905"/>
    </row>
    <row r="10906" spans="21:24" ht="18" x14ac:dyDescent="0.6">
      <c r="U10906"/>
      <c r="V10906"/>
      <c r="W10906"/>
      <c r="X10906"/>
    </row>
    <row r="10907" spans="21:24" ht="18" x14ac:dyDescent="0.6">
      <c r="U10907"/>
      <c r="V10907"/>
      <c r="W10907"/>
      <c r="X10907"/>
    </row>
    <row r="10908" spans="21:24" ht="18" x14ac:dyDescent="0.6">
      <c r="U10908"/>
      <c r="V10908"/>
      <c r="W10908"/>
      <c r="X10908"/>
    </row>
    <row r="10909" spans="21:24" ht="18" x14ac:dyDescent="0.6">
      <c r="U10909"/>
      <c r="V10909"/>
      <c r="W10909"/>
      <c r="X10909"/>
    </row>
    <row r="10910" spans="21:24" ht="18" x14ac:dyDescent="0.6">
      <c r="U10910"/>
      <c r="V10910"/>
      <c r="W10910"/>
      <c r="X10910"/>
    </row>
    <row r="10911" spans="21:24" ht="18" x14ac:dyDescent="0.6">
      <c r="U10911"/>
      <c r="V10911"/>
      <c r="W10911"/>
      <c r="X10911"/>
    </row>
    <row r="10912" spans="21:24" ht="18" x14ac:dyDescent="0.6">
      <c r="U10912"/>
      <c r="V10912"/>
      <c r="W10912"/>
      <c r="X10912"/>
    </row>
    <row r="10913" spans="21:24" ht="18" x14ac:dyDescent="0.6">
      <c r="U10913"/>
      <c r="V10913"/>
      <c r="W10913"/>
      <c r="X10913"/>
    </row>
    <row r="10914" spans="21:24" ht="18" x14ac:dyDescent="0.6">
      <c r="U10914"/>
      <c r="V10914"/>
      <c r="W10914"/>
      <c r="X10914"/>
    </row>
    <row r="10915" spans="21:24" ht="18" x14ac:dyDescent="0.6">
      <c r="U10915"/>
      <c r="V10915"/>
      <c r="W10915"/>
      <c r="X10915"/>
    </row>
    <row r="10916" spans="21:24" ht="18" x14ac:dyDescent="0.6">
      <c r="U10916"/>
      <c r="V10916"/>
      <c r="W10916"/>
      <c r="X10916"/>
    </row>
    <row r="10917" spans="21:24" ht="18" x14ac:dyDescent="0.6">
      <c r="U10917"/>
      <c r="V10917"/>
      <c r="W10917"/>
      <c r="X10917"/>
    </row>
    <row r="10918" spans="21:24" ht="18" x14ac:dyDescent="0.6">
      <c r="U10918"/>
      <c r="V10918"/>
      <c r="W10918"/>
      <c r="X10918"/>
    </row>
    <row r="10919" spans="21:24" ht="18" x14ac:dyDescent="0.6">
      <c r="U10919"/>
      <c r="V10919"/>
      <c r="W10919"/>
      <c r="X10919"/>
    </row>
    <row r="10920" spans="21:24" ht="18" x14ac:dyDescent="0.6">
      <c r="U10920"/>
      <c r="V10920"/>
      <c r="W10920"/>
      <c r="X10920"/>
    </row>
    <row r="10921" spans="21:24" ht="18" x14ac:dyDescent="0.6">
      <c r="U10921"/>
      <c r="V10921"/>
      <c r="W10921"/>
      <c r="X10921"/>
    </row>
    <row r="10922" spans="21:24" ht="18" x14ac:dyDescent="0.6">
      <c r="U10922"/>
      <c r="V10922"/>
      <c r="W10922"/>
      <c r="X10922"/>
    </row>
    <row r="10923" spans="21:24" ht="18" x14ac:dyDescent="0.6">
      <c r="U10923"/>
      <c r="V10923"/>
      <c r="W10923"/>
      <c r="X10923"/>
    </row>
    <row r="10924" spans="21:24" ht="18" x14ac:dyDescent="0.6">
      <c r="U10924"/>
      <c r="V10924"/>
      <c r="W10924"/>
      <c r="X10924"/>
    </row>
    <row r="10925" spans="21:24" ht="18" x14ac:dyDescent="0.6">
      <c r="U10925"/>
      <c r="V10925"/>
      <c r="W10925"/>
      <c r="X10925"/>
    </row>
    <row r="10926" spans="21:24" ht="18" x14ac:dyDescent="0.6">
      <c r="U10926"/>
      <c r="V10926"/>
      <c r="W10926"/>
      <c r="X10926"/>
    </row>
    <row r="10927" spans="21:24" ht="18" x14ac:dyDescent="0.6">
      <c r="U10927"/>
      <c r="V10927"/>
      <c r="W10927"/>
      <c r="X10927"/>
    </row>
    <row r="10928" spans="21:24" ht="18" x14ac:dyDescent="0.6">
      <c r="U10928"/>
      <c r="V10928"/>
      <c r="W10928"/>
      <c r="X10928"/>
    </row>
    <row r="10929" spans="21:24" ht="18" x14ac:dyDescent="0.6">
      <c r="U10929"/>
      <c r="V10929"/>
      <c r="W10929"/>
      <c r="X10929"/>
    </row>
    <row r="10930" spans="21:24" ht="18" x14ac:dyDescent="0.6">
      <c r="U10930"/>
      <c r="V10930"/>
      <c r="W10930"/>
      <c r="X10930"/>
    </row>
    <row r="10931" spans="21:24" ht="18" x14ac:dyDescent="0.6">
      <c r="U10931"/>
      <c r="V10931"/>
      <c r="W10931"/>
      <c r="X10931"/>
    </row>
    <row r="10932" spans="21:24" ht="18" x14ac:dyDescent="0.6">
      <c r="U10932"/>
      <c r="V10932"/>
      <c r="W10932"/>
      <c r="X10932"/>
    </row>
    <row r="10933" spans="21:24" ht="18" x14ac:dyDescent="0.6">
      <c r="U10933"/>
      <c r="V10933"/>
      <c r="W10933"/>
      <c r="X10933"/>
    </row>
    <row r="10934" spans="21:24" ht="18" x14ac:dyDescent="0.6">
      <c r="U10934"/>
      <c r="V10934"/>
      <c r="W10934"/>
      <c r="X10934"/>
    </row>
    <row r="10935" spans="21:24" ht="18" x14ac:dyDescent="0.6">
      <c r="U10935"/>
      <c r="V10935"/>
      <c r="W10935"/>
      <c r="X10935"/>
    </row>
    <row r="10936" spans="21:24" ht="18" x14ac:dyDescent="0.6">
      <c r="U10936"/>
      <c r="V10936"/>
      <c r="W10936"/>
      <c r="X10936"/>
    </row>
    <row r="10937" spans="21:24" ht="18" x14ac:dyDescent="0.6">
      <c r="U10937"/>
      <c r="V10937"/>
      <c r="W10937"/>
      <c r="X10937"/>
    </row>
    <row r="10938" spans="21:24" ht="18" x14ac:dyDescent="0.6">
      <c r="U10938"/>
      <c r="V10938"/>
      <c r="W10938"/>
      <c r="X10938"/>
    </row>
    <row r="10939" spans="21:24" ht="18" x14ac:dyDescent="0.6">
      <c r="U10939"/>
      <c r="V10939"/>
      <c r="W10939"/>
      <c r="X10939"/>
    </row>
    <row r="10940" spans="21:24" ht="18" x14ac:dyDescent="0.6">
      <c r="U10940"/>
      <c r="V10940"/>
      <c r="W10940"/>
      <c r="X10940"/>
    </row>
    <row r="10941" spans="21:24" ht="18" x14ac:dyDescent="0.6">
      <c r="U10941"/>
      <c r="V10941"/>
      <c r="W10941"/>
      <c r="X10941"/>
    </row>
    <row r="10942" spans="21:24" ht="18" x14ac:dyDescent="0.6">
      <c r="U10942"/>
      <c r="V10942"/>
      <c r="W10942"/>
      <c r="X10942"/>
    </row>
    <row r="10943" spans="21:24" ht="18" x14ac:dyDescent="0.6">
      <c r="U10943"/>
      <c r="V10943"/>
      <c r="W10943"/>
      <c r="X10943"/>
    </row>
    <row r="10944" spans="21:24" ht="18" x14ac:dyDescent="0.6">
      <c r="U10944"/>
      <c r="V10944"/>
      <c r="W10944"/>
      <c r="X10944"/>
    </row>
    <row r="10945" spans="21:24" ht="18" x14ac:dyDescent="0.6">
      <c r="U10945"/>
      <c r="V10945"/>
      <c r="W10945"/>
      <c r="X10945"/>
    </row>
    <row r="10946" spans="21:24" ht="18" x14ac:dyDescent="0.6">
      <c r="U10946"/>
      <c r="V10946"/>
      <c r="W10946"/>
      <c r="X10946"/>
    </row>
    <row r="10947" spans="21:24" ht="18" x14ac:dyDescent="0.6">
      <c r="U10947"/>
      <c r="V10947"/>
      <c r="W10947"/>
      <c r="X10947"/>
    </row>
    <row r="10948" spans="21:24" ht="18" x14ac:dyDescent="0.6">
      <c r="U10948"/>
      <c r="V10948"/>
      <c r="W10948"/>
      <c r="X10948"/>
    </row>
    <row r="10949" spans="21:24" ht="18" x14ac:dyDescent="0.6">
      <c r="U10949"/>
      <c r="V10949"/>
      <c r="W10949"/>
      <c r="X10949"/>
    </row>
    <row r="10950" spans="21:24" ht="18" x14ac:dyDescent="0.6">
      <c r="U10950"/>
      <c r="V10950"/>
      <c r="W10950"/>
      <c r="X10950"/>
    </row>
    <row r="10951" spans="21:24" ht="18" x14ac:dyDescent="0.6">
      <c r="U10951"/>
      <c r="V10951"/>
      <c r="W10951"/>
      <c r="X10951"/>
    </row>
    <row r="10952" spans="21:24" ht="18" x14ac:dyDescent="0.6">
      <c r="U10952"/>
      <c r="V10952"/>
      <c r="W10952"/>
      <c r="X10952"/>
    </row>
    <row r="10953" spans="21:24" ht="18" x14ac:dyDescent="0.6">
      <c r="U10953"/>
      <c r="V10953"/>
      <c r="W10953"/>
      <c r="X10953"/>
    </row>
    <row r="10954" spans="21:24" ht="18" x14ac:dyDescent="0.6">
      <c r="U10954"/>
      <c r="V10954"/>
      <c r="W10954"/>
      <c r="X10954"/>
    </row>
    <row r="10955" spans="21:24" ht="18" x14ac:dyDescent="0.6">
      <c r="U10955"/>
      <c r="V10955"/>
      <c r="W10955"/>
      <c r="X10955"/>
    </row>
    <row r="10956" spans="21:24" ht="18" x14ac:dyDescent="0.6">
      <c r="U10956"/>
      <c r="V10956"/>
      <c r="W10956"/>
      <c r="X10956"/>
    </row>
    <row r="10957" spans="21:24" ht="18" x14ac:dyDescent="0.6">
      <c r="U10957"/>
      <c r="V10957"/>
      <c r="W10957"/>
      <c r="X10957"/>
    </row>
    <row r="10958" spans="21:24" ht="18" x14ac:dyDescent="0.6">
      <c r="U10958"/>
      <c r="V10958"/>
      <c r="W10958"/>
      <c r="X10958"/>
    </row>
    <row r="10959" spans="21:24" ht="18" x14ac:dyDescent="0.6">
      <c r="U10959"/>
      <c r="V10959"/>
      <c r="W10959"/>
      <c r="X10959"/>
    </row>
    <row r="10960" spans="21:24" ht="18" x14ac:dyDescent="0.6">
      <c r="U10960"/>
      <c r="V10960"/>
      <c r="W10960"/>
      <c r="X10960"/>
    </row>
    <row r="10961" spans="21:24" ht="18" x14ac:dyDescent="0.6">
      <c r="U10961"/>
      <c r="V10961"/>
      <c r="W10961"/>
      <c r="X10961"/>
    </row>
    <row r="10962" spans="21:24" ht="18" x14ac:dyDescent="0.6">
      <c r="U10962"/>
      <c r="V10962"/>
      <c r="W10962"/>
      <c r="X10962"/>
    </row>
    <row r="10963" spans="21:24" ht="18" x14ac:dyDescent="0.6">
      <c r="U10963"/>
      <c r="V10963"/>
      <c r="W10963"/>
      <c r="X10963"/>
    </row>
    <row r="10964" spans="21:24" ht="18" x14ac:dyDescent="0.6">
      <c r="U10964"/>
      <c r="V10964"/>
      <c r="W10964"/>
      <c r="X10964"/>
    </row>
    <row r="10965" spans="21:24" ht="18" x14ac:dyDescent="0.6">
      <c r="U10965"/>
      <c r="V10965"/>
      <c r="W10965"/>
      <c r="X10965"/>
    </row>
    <row r="10966" spans="21:24" ht="18" x14ac:dyDescent="0.6">
      <c r="U10966"/>
      <c r="V10966"/>
      <c r="W10966"/>
      <c r="X10966"/>
    </row>
    <row r="10967" spans="21:24" ht="18" x14ac:dyDescent="0.6">
      <c r="U10967"/>
      <c r="V10967"/>
      <c r="W10967"/>
      <c r="X10967"/>
    </row>
    <row r="10968" spans="21:24" ht="18" x14ac:dyDescent="0.6">
      <c r="U10968"/>
      <c r="V10968"/>
      <c r="W10968"/>
      <c r="X10968"/>
    </row>
    <row r="10969" spans="21:24" ht="18" x14ac:dyDescent="0.6">
      <c r="U10969"/>
      <c r="V10969"/>
      <c r="W10969"/>
      <c r="X10969"/>
    </row>
    <row r="10970" spans="21:24" ht="18" x14ac:dyDescent="0.6">
      <c r="U10970"/>
      <c r="V10970"/>
      <c r="W10970"/>
      <c r="X10970"/>
    </row>
    <row r="10971" spans="21:24" ht="18" x14ac:dyDescent="0.6">
      <c r="U10971"/>
      <c r="V10971"/>
      <c r="W10971"/>
      <c r="X10971"/>
    </row>
    <row r="10972" spans="21:24" ht="18" x14ac:dyDescent="0.6">
      <c r="U10972"/>
      <c r="V10972"/>
      <c r="W10972"/>
      <c r="X10972"/>
    </row>
    <row r="10973" spans="21:24" ht="18" x14ac:dyDescent="0.6">
      <c r="U10973"/>
      <c r="V10973"/>
      <c r="W10973"/>
      <c r="X10973"/>
    </row>
    <row r="10974" spans="21:24" ht="18" x14ac:dyDescent="0.6">
      <c r="U10974"/>
      <c r="V10974"/>
      <c r="W10974"/>
      <c r="X10974"/>
    </row>
    <row r="10975" spans="21:24" ht="18" x14ac:dyDescent="0.6">
      <c r="U10975"/>
      <c r="V10975"/>
      <c r="W10975"/>
      <c r="X10975"/>
    </row>
    <row r="10976" spans="21:24" ht="18" x14ac:dyDescent="0.6">
      <c r="U10976"/>
      <c r="V10976"/>
      <c r="W10976"/>
      <c r="X10976"/>
    </row>
    <row r="10977" spans="21:24" ht="18" x14ac:dyDescent="0.6">
      <c r="U10977"/>
      <c r="V10977"/>
      <c r="W10977"/>
      <c r="X10977"/>
    </row>
    <row r="10978" spans="21:24" ht="18" x14ac:dyDescent="0.6">
      <c r="U10978"/>
      <c r="V10978"/>
      <c r="W10978"/>
      <c r="X10978"/>
    </row>
    <row r="10979" spans="21:24" ht="18" x14ac:dyDescent="0.6">
      <c r="U10979"/>
      <c r="V10979"/>
      <c r="W10979"/>
      <c r="X10979"/>
    </row>
    <row r="10980" spans="21:24" ht="18" x14ac:dyDescent="0.6">
      <c r="U10980"/>
      <c r="V10980"/>
      <c r="W10980"/>
      <c r="X10980"/>
    </row>
    <row r="10981" spans="21:24" ht="18" x14ac:dyDescent="0.6">
      <c r="U10981"/>
      <c r="V10981"/>
      <c r="W10981"/>
      <c r="X10981"/>
    </row>
    <row r="10982" spans="21:24" ht="18" x14ac:dyDescent="0.6">
      <c r="U10982"/>
      <c r="V10982"/>
      <c r="W10982"/>
      <c r="X10982"/>
    </row>
    <row r="10983" spans="21:24" ht="18" x14ac:dyDescent="0.6">
      <c r="U10983"/>
      <c r="V10983"/>
      <c r="W10983"/>
      <c r="X10983"/>
    </row>
    <row r="10984" spans="21:24" ht="18" x14ac:dyDescent="0.6">
      <c r="U10984"/>
      <c r="V10984"/>
      <c r="W10984"/>
      <c r="X10984"/>
    </row>
    <row r="10985" spans="21:24" ht="18" x14ac:dyDescent="0.6">
      <c r="U10985"/>
      <c r="V10985"/>
      <c r="W10985"/>
      <c r="X10985"/>
    </row>
    <row r="10986" spans="21:24" ht="18" x14ac:dyDescent="0.6">
      <c r="U10986"/>
      <c r="V10986"/>
      <c r="W10986"/>
      <c r="X10986"/>
    </row>
    <row r="10987" spans="21:24" ht="18" x14ac:dyDescent="0.6">
      <c r="U10987"/>
      <c r="V10987"/>
      <c r="W10987"/>
      <c r="X10987"/>
    </row>
    <row r="10988" spans="21:24" ht="18" x14ac:dyDescent="0.6">
      <c r="U10988"/>
      <c r="V10988"/>
      <c r="W10988"/>
      <c r="X10988"/>
    </row>
    <row r="10989" spans="21:24" ht="18" x14ac:dyDescent="0.6">
      <c r="U10989"/>
      <c r="V10989"/>
      <c r="W10989"/>
      <c r="X10989"/>
    </row>
    <row r="10990" spans="21:24" ht="18" x14ac:dyDescent="0.6">
      <c r="U10990"/>
      <c r="V10990"/>
      <c r="W10990"/>
      <c r="X10990"/>
    </row>
    <row r="10991" spans="21:24" ht="18" x14ac:dyDescent="0.6">
      <c r="U10991"/>
      <c r="V10991"/>
      <c r="W10991"/>
      <c r="X10991"/>
    </row>
    <row r="10992" spans="21:24" ht="18" x14ac:dyDescent="0.6">
      <c r="U10992"/>
      <c r="V10992"/>
      <c r="W10992"/>
      <c r="X10992"/>
    </row>
    <row r="10993" spans="21:24" ht="18" x14ac:dyDescent="0.6">
      <c r="U10993"/>
      <c r="V10993"/>
      <c r="W10993"/>
      <c r="X10993"/>
    </row>
    <row r="10994" spans="21:24" ht="18" x14ac:dyDescent="0.6">
      <c r="U10994"/>
      <c r="V10994"/>
      <c r="W10994"/>
      <c r="X10994"/>
    </row>
    <row r="10995" spans="21:24" ht="18" x14ac:dyDescent="0.6">
      <c r="U10995"/>
      <c r="V10995"/>
      <c r="W10995"/>
      <c r="X10995"/>
    </row>
    <row r="10996" spans="21:24" ht="18" x14ac:dyDescent="0.6">
      <c r="U10996"/>
      <c r="V10996"/>
      <c r="W10996"/>
      <c r="X10996"/>
    </row>
    <row r="10997" spans="21:24" ht="18" x14ac:dyDescent="0.6">
      <c r="U10997"/>
      <c r="V10997"/>
      <c r="W10997"/>
      <c r="X10997"/>
    </row>
    <row r="10998" spans="21:24" ht="18" x14ac:dyDescent="0.6">
      <c r="U10998"/>
      <c r="V10998"/>
      <c r="W10998"/>
      <c r="X10998"/>
    </row>
    <row r="10999" spans="21:24" ht="18" x14ac:dyDescent="0.6">
      <c r="U10999"/>
      <c r="V10999"/>
      <c r="W10999"/>
      <c r="X10999"/>
    </row>
    <row r="11000" spans="21:24" ht="18" x14ac:dyDescent="0.6">
      <c r="U11000"/>
      <c r="V11000"/>
      <c r="W11000"/>
      <c r="X11000"/>
    </row>
    <row r="11001" spans="21:24" ht="18" x14ac:dyDescent="0.6">
      <c r="U11001"/>
      <c r="V11001"/>
      <c r="W11001"/>
      <c r="X11001"/>
    </row>
    <row r="11002" spans="21:24" ht="18" x14ac:dyDescent="0.6">
      <c r="U11002"/>
      <c r="V11002"/>
      <c r="W11002"/>
      <c r="X11002"/>
    </row>
    <row r="11003" spans="21:24" ht="18" x14ac:dyDescent="0.6">
      <c r="U11003"/>
      <c r="V11003"/>
      <c r="W11003"/>
      <c r="X11003"/>
    </row>
    <row r="11004" spans="21:24" ht="18" x14ac:dyDescent="0.6">
      <c r="U11004"/>
      <c r="V11004"/>
      <c r="W11004"/>
      <c r="X11004"/>
    </row>
    <row r="11005" spans="21:24" ht="18" x14ac:dyDescent="0.6">
      <c r="U11005"/>
      <c r="V11005"/>
      <c r="W11005"/>
      <c r="X11005"/>
    </row>
    <row r="11006" spans="21:24" ht="18" x14ac:dyDescent="0.6">
      <c r="U11006"/>
      <c r="V11006"/>
      <c r="W11006"/>
      <c r="X11006"/>
    </row>
    <row r="11007" spans="21:24" ht="18" x14ac:dyDescent="0.6">
      <c r="U11007"/>
      <c r="V11007"/>
      <c r="W11007"/>
      <c r="X11007"/>
    </row>
    <row r="11008" spans="21:24" ht="18" x14ac:dyDescent="0.6">
      <c r="U11008"/>
      <c r="V11008"/>
      <c r="W11008"/>
      <c r="X11008"/>
    </row>
    <row r="11009" spans="21:24" ht="18" x14ac:dyDescent="0.6">
      <c r="U11009"/>
      <c r="V11009"/>
      <c r="W11009"/>
      <c r="X11009"/>
    </row>
    <row r="11010" spans="21:24" ht="18" x14ac:dyDescent="0.6">
      <c r="U11010"/>
      <c r="V11010"/>
      <c r="W11010"/>
      <c r="X11010"/>
    </row>
    <row r="11011" spans="21:24" ht="18" x14ac:dyDescent="0.6">
      <c r="U11011"/>
      <c r="V11011"/>
      <c r="W11011"/>
      <c r="X11011"/>
    </row>
    <row r="11012" spans="21:24" ht="18" x14ac:dyDescent="0.6">
      <c r="U11012"/>
      <c r="V11012"/>
      <c r="W11012"/>
      <c r="X11012"/>
    </row>
    <row r="11013" spans="21:24" ht="18" x14ac:dyDescent="0.6">
      <c r="U11013"/>
      <c r="V11013"/>
      <c r="W11013"/>
      <c r="X11013"/>
    </row>
    <row r="11014" spans="21:24" ht="18" x14ac:dyDescent="0.6">
      <c r="U11014"/>
      <c r="V11014"/>
      <c r="W11014"/>
      <c r="X11014"/>
    </row>
    <row r="11015" spans="21:24" ht="18" x14ac:dyDescent="0.6">
      <c r="U11015"/>
      <c r="V11015"/>
      <c r="W11015"/>
      <c r="X11015"/>
    </row>
    <row r="11016" spans="21:24" ht="18" x14ac:dyDescent="0.6">
      <c r="U11016"/>
      <c r="V11016"/>
      <c r="W11016"/>
      <c r="X11016"/>
    </row>
    <row r="11017" spans="21:24" ht="18" x14ac:dyDescent="0.6">
      <c r="U11017"/>
      <c r="V11017"/>
      <c r="W11017"/>
      <c r="X11017"/>
    </row>
    <row r="11018" spans="21:24" ht="18" x14ac:dyDescent="0.6">
      <c r="U11018"/>
      <c r="V11018"/>
      <c r="W11018"/>
      <c r="X11018"/>
    </row>
    <row r="11019" spans="21:24" ht="18" x14ac:dyDescent="0.6">
      <c r="U11019"/>
      <c r="V11019"/>
      <c r="W11019"/>
      <c r="X11019"/>
    </row>
    <row r="11020" spans="21:24" ht="18" x14ac:dyDescent="0.6">
      <c r="U11020"/>
      <c r="V11020"/>
      <c r="W11020"/>
      <c r="X11020"/>
    </row>
    <row r="11021" spans="21:24" ht="18" x14ac:dyDescent="0.6">
      <c r="U11021"/>
      <c r="V11021"/>
      <c r="W11021"/>
      <c r="X11021"/>
    </row>
    <row r="11022" spans="21:24" ht="18" x14ac:dyDescent="0.6">
      <c r="U11022"/>
      <c r="V11022"/>
      <c r="W11022"/>
      <c r="X11022"/>
    </row>
    <row r="11023" spans="21:24" ht="18" x14ac:dyDescent="0.6">
      <c r="U11023"/>
      <c r="V11023"/>
      <c r="W11023"/>
      <c r="X11023"/>
    </row>
    <row r="11024" spans="21:24" ht="18" x14ac:dyDescent="0.6">
      <c r="U11024"/>
      <c r="V11024"/>
      <c r="W11024"/>
      <c r="X11024"/>
    </row>
    <row r="11025" spans="21:24" ht="18" x14ac:dyDescent="0.6">
      <c r="U11025"/>
      <c r="V11025"/>
      <c r="W11025"/>
      <c r="X11025"/>
    </row>
    <row r="11026" spans="21:24" ht="18" x14ac:dyDescent="0.6">
      <c r="U11026"/>
      <c r="V11026"/>
      <c r="W11026"/>
      <c r="X11026"/>
    </row>
    <row r="11027" spans="21:24" ht="18" x14ac:dyDescent="0.6">
      <c r="U11027"/>
      <c r="V11027"/>
      <c r="W11027"/>
      <c r="X11027"/>
    </row>
    <row r="11028" spans="21:24" ht="18" x14ac:dyDescent="0.6">
      <c r="U11028"/>
      <c r="V11028"/>
      <c r="W11028"/>
      <c r="X11028"/>
    </row>
    <row r="11029" spans="21:24" ht="18" x14ac:dyDescent="0.6">
      <c r="U11029"/>
      <c r="V11029"/>
      <c r="W11029"/>
      <c r="X11029"/>
    </row>
    <row r="11030" spans="21:24" ht="18" x14ac:dyDescent="0.6">
      <c r="U11030"/>
      <c r="V11030"/>
      <c r="W11030"/>
      <c r="X11030"/>
    </row>
    <row r="11031" spans="21:24" ht="18" x14ac:dyDescent="0.6">
      <c r="U11031"/>
      <c r="V11031"/>
      <c r="W11031"/>
      <c r="X11031"/>
    </row>
    <row r="11032" spans="21:24" ht="18" x14ac:dyDescent="0.6">
      <c r="U11032"/>
      <c r="V11032"/>
      <c r="W11032"/>
      <c r="X11032"/>
    </row>
    <row r="11033" spans="21:24" ht="18" x14ac:dyDescent="0.6">
      <c r="U11033"/>
      <c r="V11033"/>
      <c r="W11033"/>
      <c r="X11033"/>
    </row>
    <row r="11034" spans="21:24" ht="18" x14ac:dyDescent="0.6">
      <c r="U11034"/>
      <c r="V11034"/>
      <c r="W11034"/>
      <c r="X11034"/>
    </row>
    <row r="11035" spans="21:24" ht="18" x14ac:dyDescent="0.6">
      <c r="U11035"/>
      <c r="V11035"/>
      <c r="W11035"/>
      <c r="X11035"/>
    </row>
    <row r="11036" spans="21:24" ht="18" x14ac:dyDescent="0.6">
      <c r="U11036"/>
      <c r="V11036"/>
      <c r="W11036"/>
      <c r="X11036"/>
    </row>
    <row r="11037" spans="21:24" ht="18" x14ac:dyDescent="0.6">
      <c r="U11037"/>
      <c r="V11037"/>
      <c r="W11037"/>
      <c r="X11037"/>
    </row>
    <row r="11038" spans="21:24" ht="18" x14ac:dyDescent="0.6">
      <c r="U11038"/>
      <c r="V11038"/>
      <c r="W11038"/>
      <c r="X11038"/>
    </row>
    <row r="11039" spans="21:24" ht="18" x14ac:dyDescent="0.6">
      <c r="U11039"/>
      <c r="V11039"/>
      <c r="W11039"/>
      <c r="X11039"/>
    </row>
    <row r="11040" spans="21:24" ht="18" x14ac:dyDescent="0.6">
      <c r="U11040"/>
      <c r="V11040"/>
      <c r="W11040"/>
      <c r="X11040"/>
    </row>
    <row r="11041" spans="21:24" ht="18" x14ac:dyDescent="0.6">
      <c r="U11041"/>
      <c r="V11041"/>
      <c r="W11041"/>
      <c r="X11041"/>
    </row>
    <row r="11042" spans="21:24" ht="18" x14ac:dyDescent="0.6">
      <c r="U11042"/>
      <c r="V11042"/>
      <c r="W11042"/>
      <c r="X11042"/>
    </row>
    <row r="11043" spans="21:24" ht="18" x14ac:dyDescent="0.6">
      <c r="U11043"/>
      <c r="V11043"/>
      <c r="W11043"/>
      <c r="X11043"/>
    </row>
    <row r="11044" spans="21:24" ht="18" x14ac:dyDescent="0.6">
      <c r="U11044"/>
      <c r="V11044"/>
      <c r="W11044"/>
      <c r="X11044"/>
    </row>
    <row r="11045" spans="21:24" ht="18" x14ac:dyDescent="0.6">
      <c r="U11045"/>
      <c r="V11045"/>
      <c r="W11045"/>
      <c r="X11045"/>
    </row>
    <row r="11046" spans="21:24" ht="18" x14ac:dyDescent="0.6">
      <c r="U11046"/>
      <c r="V11046"/>
      <c r="W11046"/>
      <c r="X11046"/>
    </row>
    <row r="11047" spans="21:24" ht="18" x14ac:dyDescent="0.6">
      <c r="U11047"/>
      <c r="V11047"/>
      <c r="W11047"/>
      <c r="X11047"/>
    </row>
    <row r="11048" spans="21:24" ht="18" x14ac:dyDescent="0.6">
      <c r="U11048"/>
      <c r="V11048"/>
      <c r="W11048"/>
      <c r="X11048"/>
    </row>
    <row r="11049" spans="21:24" ht="18" x14ac:dyDescent="0.6">
      <c r="U11049"/>
      <c r="V11049"/>
      <c r="W11049"/>
      <c r="X11049"/>
    </row>
    <row r="11050" spans="21:24" ht="18" x14ac:dyDescent="0.6">
      <c r="U11050"/>
      <c r="V11050"/>
      <c r="W11050"/>
      <c r="X11050"/>
    </row>
    <row r="11051" spans="21:24" ht="18" x14ac:dyDescent="0.6">
      <c r="U11051"/>
      <c r="V11051"/>
      <c r="W11051"/>
      <c r="X11051"/>
    </row>
    <row r="11052" spans="21:24" ht="18" x14ac:dyDescent="0.6">
      <c r="U11052"/>
      <c r="V11052"/>
      <c r="W11052"/>
      <c r="X11052"/>
    </row>
    <row r="11053" spans="21:24" ht="18" x14ac:dyDescent="0.6">
      <c r="U11053"/>
      <c r="V11053"/>
      <c r="W11053"/>
      <c r="X11053"/>
    </row>
    <row r="11054" spans="21:24" ht="18" x14ac:dyDescent="0.6">
      <c r="U11054"/>
      <c r="V11054"/>
      <c r="W11054"/>
      <c r="X11054"/>
    </row>
    <row r="11055" spans="21:24" ht="18" x14ac:dyDescent="0.6">
      <c r="U11055"/>
      <c r="V11055"/>
      <c r="W11055"/>
      <c r="X11055"/>
    </row>
    <row r="11056" spans="21:24" ht="18" x14ac:dyDescent="0.6">
      <c r="U11056"/>
      <c r="V11056"/>
      <c r="W11056"/>
      <c r="X11056"/>
    </row>
    <row r="11057" spans="21:24" ht="18" x14ac:dyDescent="0.6">
      <c r="U11057"/>
      <c r="V11057"/>
      <c r="W11057"/>
      <c r="X11057"/>
    </row>
    <row r="11058" spans="21:24" ht="18" x14ac:dyDescent="0.6">
      <c r="U11058"/>
      <c r="V11058"/>
      <c r="W11058"/>
      <c r="X11058"/>
    </row>
    <row r="11059" spans="21:24" ht="18" x14ac:dyDescent="0.6">
      <c r="U11059"/>
      <c r="V11059"/>
      <c r="W11059"/>
      <c r="X11059"/>
    </row>
    <row r="11060" spans="21:24" ht="18" x14ac:dyDescent="0.6">
      <c r="U11060"/>
      <c r="V11060"/>
      <c r="W11060"/>
      <c r="X11060"/>
    </row>
    <row r="11061" spans="21:24" ht="18" x14ac:dyDescent="0.6">
      <c r="U11061"/>
      <c r="V11061"/>
      <c r="W11061"/>
      <c r="X11061"/>
    </row>
    <row r="11062" spans="21:24" ht="18" x14ac:dyDescent="0.6">
      <c r="U11062"/>
      <c r="V11062"/>
      <c r="W11062"/>
      <c r="X11062"/>
    </row>
    <row r="11063" spans="21:24" ht="18" x14ac:dyDescent="0.6">
      <c r="U11063"/>
      <c r="V11063"/>
      <c r="W11063"/>
      <c r="X11063"/>
    </row>
    <row r="11064" spans="21:24" ht="18" x14ac:dyDescent="0.6">
      <c r="U11064"/>
      <c r="V11064"/>
      <c r="W11064"/>
      <c r="X11064"/>
    </row>
    <row r="11065" spans="21:24" ht="18" x14ac:dyDescent="0.6">
      <c r="U11065"/>
      <c r="V11065"/>
      <c r="W11065"/>
      <c r="X11065"/>
    </row>
    <row r="11066" spans="21:24" ht="18" x14ac:dyDescent="0.6">
      <c r="U11066"/>
      <c r="V11066"/>
      <c r="W11066"/>
      <c r="X11066"/>
    </row>
    <row r="11067" spans="21:24" ht="18" x14ac:dyDescent="0.6">
      <c r="U11067"/>
      <c r="V11067"/>
      <c r="W11067"/>
      <c r="X11067"/>
    </row>
    <row r="11068" spans="21:24" ht="18" x14ac:dyDescent="0.6">
      <c r="U11068"/>
      <c r="V11068"/>
      <c r="W11068"/>
      <c r="X11068"/>
    </row>
    <row r="11069" spans="21:24" ht="18" x14ac:dyDescent="0.6">
      <c r="U11069"/>
      <c r="V11069"/>
      <c r="W11069"/>
      <c r="X11069"/>
    </row>
    <row r="11070" spans="21:24" ht="18" x14ac:dyDescent="0.6">
      <c r="U11070"/>
      <c r="V11070"/>
      <c r="W11070"/>
      <c r="X11070"/>
    </row>
    <row r="11071" spans="21:24" ht="18" x14ac:dyDescent="0.6">
      <c r="U11071"/>
      <c r="V11071"/>
      <c r="W11071"/>
      <c r="X11071"/>
    </row>
    <row r="11072" spans="21:24" ht="18" x14ac:dyDescent="0.6">
      <c r="U11072"/>
      <c r="V11072"/>
      <c r="W11072"/>
      <c r="X11072"/>
    </row>
    <row r="11073" spans="21:24" ht="18" x14ac:dyDescent="0.6">
      <c r="U11073"/>
      <c r="V11073"/>
      <c r="W11073"/>
      <c r="X11073"/>
    </row>
    <row r="11074" spans="21:24" ht="18" x14ac:dyDescent="0.6">
      <c r="U11074"/>
      <c r="V11074"/>
      <c r="W11074"/>
      <c r="X11074"/>
    </row>
    <row r="11075" spans="21:24" ht="18" x14ac:dyDescent="0.6">
      <c r="U11075"/>
      <c r="V11075"/>
      <c r="W11075"/>
      <c r="X11075"/>
    </row>
    <row r="11076" spans="21:24" ht="18" x14ac:dyDescent="0.6">
      <c r="U11076"/>
      <c r="V11076"/>
      <c r="W11076"/>
      <c r="X11076"/>
    </row>
    <row r="11077" spans="21:24" ht="18" x14ac:dyDescent="0.6">
      <c r="U11077"/>
      <c r="V11077"/>
      <c r="W11077"/>
      <c r="X11077"/>
    </row>
    <row r="11078" spans="21:24" ht="18" x14ac:dyDescent="0.6">
      <c r="U11078"/>
      <c r="V11078"/>
      <c r="W11078"/>
      <c r="X11078"/>
    </row>
    <row r="11079" spans="21:24" ht="18" x14ac:dyDescent="0.6">
      <c r="U11079"/>
      <c r="V11079"/>
      <c r="W11079"/>
      <c r="X11079"/>
    </row>
    <row r="11080" spans="21:24" ht="18" x14ac:dyDescent="0.6">
      <c r="U11080"/>
      <c r="V11080"/>
      <c r="W11080"/>
      <c r="X11080"/>
    </row>
    <row r="11081" spans="21:24" ht="18" x14ac:dyDescent="0.6">
      <c r="U11081"/>
      <c r="V11081"/>
      <c r="W11081"/>
      <c r="X11081"/>
    </row>
    <row r="11082" spans="21:24" ht="18" x14ac:dyDescent="0.6">
      <c r="U11082"/>
      <c r="V11082"/>
      <c r="W11082"/>
      <c r="X11082"/>
    </row>
    <row r="11083" spans="21:24" ht="18" x14ac:dyDescent="0.6">
      <c r="U11083"/>
      <c r="V11083"/>
      <c r="W11083"/>
      <c r="X11083"/>
    </row>
    <row r="11084" spans="21:24" ht="18" x14ac:dyDescent="0.6">
      <c r="U11084"/>
      <c r="V11084"/>
      <c r="W11084"/>
      <c r="X11084"/>
    </row>
    <row r="11085" spans="21:24" ht="18" x14ac:dyDescent="0.6">
      <c r="U11085"/>
      <c r="V11085"/>
      <c r="W11085"/>
      <c r="X11085"/>
    </row>
    <row r="11086" spans="21:24" ht="18" x14ac:dyDescent="0.6">
      <c r="U11086"/>
      <c r="V11086"/>
      <c r="W11086"/>
      <c r="X11086"/>
    </row>
    <row r="11087" spans="21:24" ht="18" x14ac:dyDescent="0.6">
      <c r="U11087"/>
      <c r="V11087"/>
      <c r="W11087"/>
      <c r="X11087"/>
    </row>
    <row r="11088" spans="21:24" ht="18" x14ac:dyDescent="0.6">
      <c r="U11088"/>
      <c r="V11088"/>
      <c r="W11088"/>
      <c r="X11088"/>
    </row>
    <row r="11089" spans="21:24" ht="18" x14ac:dyDescent="0.6">
      <c r="U11089"/>
      <c r="V11089"/>
      <c r="W11089"/>
      <c r="X11089"/>
    </row>
    <row r="11090" spans="21:24" ht="18" x14ac:dyDescent="0.6">
      <c r="U11090"/>
      <c r="V11090"/>
      <c r="W11090"/>
      <c r="X11090"/>
    </row>
    <row r="11091" spans="21:24" ht="18" x14ac:dyDescent="0.6">
      <c r="U11091"/>
      <c r="V11091"/>
      <c r="W11091"/>
      <c r="X11091"/>
    </row>
    <row r="11092" spans="21:24" ht="18" x14ac:dyDescent="0.6">
      <c r="U11092"/>
      <c r="V11092"/>
      <c r="W11092"/>
      <c r="X11092"/>
    </row>
    <row r="11093" spans="21:24" ht="18" x14ac:dyDescent="0.6">
      <c r="U11093"/>
      <c r="V11093"/>
      <c r="W11093"/>
      <c r="X11093"/>
    </row>
    <row r="11094" spans="21:24" ht="18" x14ac:dyDescent="0.6">
      <c r="U11094"/>
      <c r="V11094"/>
      <c r="W11094"/>
      <c r="X11094"/>
    </row>
    <row r="11095" spans="21:24" ht="18" x14ac:dyDescent="0.6">
      <c r="U11095"/>
      <c r="V11095"/>
      <c r="W11095"/>
      <c r="X11095"/>
    </row>
    <row r="11096" spans="21:24" ht="18" x14ac:dyDescent="0.6">
      <c r="U11096"/>
      <c r="V11096"/>
      <c r="W11096"/>
      <c r="X11096"/>
    </row>
    <row r="11097" spans="21:24" ht="18" x14ac:dyDescent="0.6">
      <c r="U11097"/>
      <c r="V11097"/>
      <c r="W11097"/>
      <c r="X11097"/>
    </row>
    <row r="11098" spans="21:24" ht="18" x14ac:dyDescent="0.6">
      <c r="U11098"/>
      <c r="V11098"/>
      <c r="W11098"/>
      <c r="X11098"/>
    </row>
    <row r="11099" spans="21:24" ht="18" x14ac:dyDescent="0.6">
      <c r="U11099"/>
      <c r="V11099"/>
      <c r="W11099"/>
      <c r="X11099"/>
    </row>
    <row r="11100" spans="21:24" ht="18" x14ac:dyDescent="0.6">
      <c r="U11100"/>
      <c r="V11100"/>
      <c r="W11100"/>
      <c r="X11100"/>
    </row>
    <row r="11101" spans="21:24" ht="18" x14ac:dyDescent="0.6">
      <c r="U11101"/>
      <c r="V11101"/>
      <c r="W11101"/>
      <c r="X11101"/>
    </row>
    <row r="11102" spans="21:24" ht="18" x14ac:dyDescent="0.6">
      <c r="U11102"/>
      <c r="V11102"/>
      <c r="W11102"/>
      <c r="X11102"/>
    </row>
    <row r="11103" spans="21:24" ht="18" x14ac:dyDescent="0.6">
      <c r="U11103"/>
      <c r="V11103"/>
      <c r="W11103"/>
      <c r="X11103"/>
    </row>
    <row r="11104" spans="21:24" ht="18" x14ac:dyDescent="0.6">
      <c r="U11104"/>
      <c r="V11104"/>
      <c r="W11104"/>
      <c r="X11104"/>
    </row>
    <row r="11105" spans="21:24" ht="18" x14ac:dyDescent="0.6">
      <c r="U11105"/>
      <c r="V11105"/>
      <c r="W11105"/>
      <c r="X11105"/>
    </row>
    <row r="11106" spans="21:24" ht="18" x14ac:dyDescent="0.6">
      <c r="U11106"/>
      <c r="V11106"/>
      <c r="W11106"/>
      <c r="X11106"/>
    </row>
    <row r="11107" spans="21:24" ht="18" x14ac:dyDescent="0.6">
      <c r="U11107"/>
      <c r="V11107"/>
      <c r="W11107"/>
      <c r="X11107"/>
    </row>
    <row r="11108" spans="21:24" ht="18" x14ac:dyDescent="0.6">
      <c r="U11108"/>
      <c r="V11108"/>
      <c r="W11108"/>
      <c r="X11108"/>
    </row>
    <row r="11109" spans="21:24" ht="18" x14ac:dyDescent="0.6">
      <c r="U11109"/>
      <c r="V11109"/>
      <c r="W11109"/>
      <c r="X11109"/>
    </row>
    <row r="11110" spans="21:24" ht="18" x14ac:dyDescent="0.6">
      <c r="U11110"/>
      <c r="V11110"/>
      <c r="W11110"/>
      <c r="X11110"/>
    </row>
    <row r="11111" spans="21:24" ht="18" x14ac:dyDescent="0.6">
      <c r="U11111"/>
      <c r="V11111"/>
      <c r="W11111"/>
      <c r="X11111"/>
    </row>
    <row r="11112" spans="21:24" ht="18" x14ac:dyDescent="0.6">
      <c r="U11112"/>
      <c r="V11112"/>
      <c r="W11112"/>
      <c r="X11112"/>
    </row>
    <row r="11113" spans="21:24" ht="18" x14ac:dyDescent="0.6">
      <c r="U11113"/>
      <c r="V11113"/>
      <c r="W11113"/>
      <c r="X11113"/>
    </row>
    <row r="11114" spans="21:24" ht="18" x14ac:dyDescent="0.6">
      <c r="U11114"/>
      <c r="V11114"/>
      <c r="W11114"/>
      <c r="X11114"/>
    </row>
    <row r="11115" spans="21:24" ht="18" x14ac:dyDescent="0.6">
      <c r="U11115"/>
      <c r="V11115"/>
      <c r="W11115"/>
      <c r="X11115"/>
    </row>
    <row r="11116" spans="21:24" ht="18" x14ac:dyDescent="0.6">
      <c r="U11116"/>
      <c r="V11116"/>
      <c r="W11116"/>
      <c r="X11116"/>
    </row>
    <row r="11117" spans="21:24" ht="18" x14ac:dyDescent="0.6">
      <c r="U11117"/>
      <c r="V11117"/>
      <c r="W11117"/>
      <c r="X11117"/>
    </row>
    <row r="11118" spans="21:24" ht="18" x14ac:dyDescent="0.6">
      <c r="U11118"/>
      <c r="V11118"/>
      <c r="W11118"/>
      <c r="X11118"/>
    </row>
    <row r="11119" spans="21:24" ht="18" x14ac:dyDescent="0.6">
      <c r="U11119"/>
      <c r="V11119"/>
      <c r="W11119"/>
      <c r="X11119"/>
    </row>
    <row r="11120" spans="21:24" ht="18" x14ac:dyDescent="0.6">
      <c r="U11120"/>
      <c r="V11120"/>
      <c r="W11120"/>
      <c r="X11120"/>
    </row>
    <row r="11121" spans="21:24" ht="18" x14ac:dyDescent="0.6">
      <c r="U11121"/>
      <c r="V11121"/>
      <c r="W11121"/>
      <c r="X11121"/>
    </row>
    <row r="11122" spans="21:24" ht="18" x14ac:dyDescent="0.6">
      <c r="U11122"/>
      <c r="V11122"/>
      <c r="W11122"/>
      <c r="X11122"/>
    </row>
    <row r="11123" spans="21:24" ht="18" x14ac:dyDescent="0.6">
      <c r="U11123"/>
      <c r="V11123"/>
      <c r="W11123"/>
      <c r="X11123"/>
    </row>
    <row r="11124" spans="21:24" ht="18" x14ac:dyDescent="0.6">
      <c r="U11124"/>
      <c r="V11124"/>
      <c r="W11124"/>
      <c r="X11124"/>
    </row>
    <row r="11125" spans="21:24" ht="18" x14ac:dyDescent="0.6">
      <c r="U11125"/>
      <c r="V11125"/>
      <c r="W11125"/>
      <c r="X11125"/>
    </row>
    <row r="11126" spans="21:24" ht="18" x14ac:dyDescent="0.6">
      <c r="U11126"/>
      <c r="V11126"/>
      <c r="W11126"/>
      <c r="X11126"/>
    </row>
    <row r="11127" spans="21:24" ht="18" x14ac:dyDescent="0.6">
      <c r="U11127"/>
      <c r="V11127"/>
      <c r="W11127"/>
      <c r="X11127"/>
    </row>
    <row r="11128" spans="21:24" ht="18" x14ac:dyDescent="0.6">
      <c r="U11128"/>
      <c r="V11128"/>
      <c r="W11128"/>
      <c r="X11128"/>
    </row>
    <row r="11129" spans="21:24" ht="18" x14ac:dyDescent="0.6">
      <c r="U11129"/>
      <c r="V11129"/>
      <c r="W11129"/>
      <c r="X11129"/>
    </row>
    <row r="11130" spans="21:24" ht="18" x14ac:dyDescent="0.6">
      <c r="U11130"/>
      <c r="V11130"/>
      <c r="W11130"/>
      <c r="X11130"/>
    </row>
    <row r="11131" spans="21:24" ht="18" x14ac:dyDescent="0.6">
      <c r="U11131"/>
      <c r="V11131"/>
      <c r="W11131"/>
      <c r="X11131"/>
    </row>
    <row r="11132" spans="21:24" ht="18" x14ac:dyDescent="0.6">
      <c r="U11132"/>
      <c r="V11132"/>
      <c r="W11132"/>
      <c r="X11132"/>
    </row>
    <row r="11133" spans="21:24" ht="18" x14ac:dyDescent="0.6">
      <c r="U11133"/>
      <c r="V11133"/>
      <c r="W11133"/>
      <c r="X11133"/>
    </row>
    <row r="11134" spans="21:24" ht="18" x14ac:dyDescent="0.6">
      <c r="U11134"/>
      <c r="V11134"/>
      <c r="W11134"/>
      <c r="X11134"/>
    </row>
    <row r="11135" spans="21:24" ht="18" x14ac:dyDescent="0.6">
      <c r="U11135"/>
      <c r="V11135"/>
      <c r="W11135"/>
      <c r="X11135"/>
    </row>
    <row r="11136" spans="21:24" ht="18" x14ac:dyDescent="0.6">
      <c r="U11136"/>
      <c r="V11136"/>
      <c r="W11136"/>
      <c r="X11136"/>
    </row>
    <row r="11137" spans="21:24" ht="18" x14ac:dyDescent="0.6">
      <c r="U11137"/>
      <c r="V11137"/>
      <c r="W11137"/>
      <c r="X11137"/>
    </row>
    <row r="11138" spans="21:24" ht="18" x14ac:dyDescent="0.6">
      <c r="U11138"/>
      <c r="V11138"/>
      <c r="W11138"/>
      <c r="X11138"/>
    </row>
    <row r="11139" spans="21:24" ht="18" x14ac:dyDescent="0.6">
      <c r="U11139"/>
      <c r="V11139"/>
      <c r="W11139"/>
      <c r="X11139"/>
    </row>
    <row r="11140" spans="21:24" ht="18" x14ac:dyDescent="0.6">
      <c r="U11140"/>
      <c r="V11140"/>
      <c r="W11140"/>
      <c r="X11140"/>
    </row>
    <row r="11141" spans="21:24" ht="18" x14ac:dyDescent="0.6">
      <c r="U11141"/>
      <c r="V11141"/>
      <c r="W11141"/>
      <c r="X11141"/>
    </row>
    <row r="11142" spans="21:24" ht="18" x14ac:dyDescent="0.6">
      <c r="U11142"/>
      <c r="V11142"/>
      <c r="W11142"/>
      <c r="X11142"/>
    </row>
    <row r="11143" spans="21:24" ht="18" x14ac:dyDescent="0.6">
      <c r="U11143"/>
      <c r="V11143"/>
      <c r="W11143"/>
      <c r="X11143"/>
    </row>
    <row r="11144" spans="21:24" ht="18" x14ac:dyDescent="0.6">
      <c r="U11144"/>
      <c r="V11144"/>
      <c r="W11144"/>
      <c r="X11144"/>
    </row>
    <row r="11145" spans="21:24" ht="18" x14ac:dyDescent="0.6">
      <c r="U11145"/>
      <c r="V11145"/>
      <c r="W11145"/>
      <c r="X11145"/>
    </row>
    <row r="11146" spans="21:24" ht="18" x14ac:dyDescent="0.6">
      <c r="U11146"/>
      <c r="V11146"/>
      <c r="W11146"/>
      <c r="X11146"/>
    </row>
    <row r="11147" spans="21:24" ht="18" x14ac:dyDescent="0.6">
      <c r="U11147"/>
      <c r="V11147"/>
      <c r="W11147"/>
      <c r="X11147"/>
    </row>
    <row r="11148" spans="21:24" ht="18" x14ac:dyDescent="0.6">
      <c r="U11148"/>
      <c r="V11148"/>
      <c r="W11148"/>
      <c r="X11148"/>
    </row>
    <row r="11149" spans="21:24" ht="18" x14ac:dyDescent="0.6">
      <c r="U11149"/>
      <c r="V11149"/>
      <c r="W11149"/>
      <c r="X11149"/>
    </row>
    <row r="11150" spans="21:24" ht="18" x14ac:dyDescent="0.6">
      <c r="U11150"/>
      <c r="V11150"/>
      <c r="W11150"/>
      <c r="X11150"/>
    </row>
    <row r="11151" spans="21:24" ht="18" x14ac:dyDescent="0.6">
      <c r="U11151"/>
      <c r="V11151"/>
      <c r="W11151"/>
      <c r="X11151"/>
    </row>
    <row r="11152" spans="21:24" ht="18" x14ac:dyDescent="0.6">
      <c r="U11152"/>
      <c r="V11152"/>
      <c r="W11152"/>
      <c r="X11152"/>
    </row>
    <row r="11153" spans="21:24" ht="18" x14ac:dyDescent="0.6">
      <c r="U11153"/>
      <c r="V11153"/>
      <c r="W11153"/>
      <c r="X11153"/>
    </row>
    <row r="11154" spans="21:24" ht="18" x14ac:dyDescent="0.6">
      <c r="U11154"/>
      <c r="V11154"/>
      <c r="W11154"/>
      <c r="X11154"/>
    </row>
    <row r="11155" spans="21:24" ht="18" x14ac:dyDescent="0.6">
      <c r="U11155"/>
      <c r="V11155"/>
      <c r="W11155"/>
      <c r="X11155"/>
    </row>
    <row r="11156" spans="21:24" ht="18" x14ac:dyDescent="0.6">
      <c r="U11156"/>
      <c r="V11156"/>
      <c r="W11156"/>
      <c r="X11156"/>
    </row>
    <row r="11157" spans="21:24" ht="18" x14ac:dyDescent="0.6">
      <c r="U11157"/>
      <c r="V11157"/>
      <c r="W11157"/>
      <c r="X11157"/>
    </row>
    <row r="11158" spans="21:24" ht="18" x14ac:dyDescent="0.6">
      <c r="U11158"/>
      <c r="V11158"/>
      <c r="W11158"/>
      <c r="X11158"/>
    </row>
    <row r="11159" spans="21:24" ht="18" x14ac:dyDescent="0.6">
      <c r="U11159"/>
      <c r="V11159"/>
      <c r="W11159"/>
      <c r="X11159"/>
    </row>
    <row r="11160" spans="21:24" ht="18" x14ac:dyDescent="0.6">
      <c r="U11160"/>
      <c r="V11160"/>
      <c r="W11160"/>
      <c r="X11160"/>
    </row>
    <row r="11161" spans="21:24" ht="18" x14ac:dyDescent="0.6">
      <c r="U11161"/>
      <c r="V11161"/>
      <c r="W11161"/>
      <c r="X11161"/>
    </row>
    <row r="11162" spans="21:24" ht="18" x14ac:dyDescent="0.6">
      <c r="U11162"/>
      <c r="V11162"/>
      <c r="W11162"/>
      <c r="X11162"/>
    </row>
    <row r="11163" spans="21:24" ht="18" x14ac:dyDescent="0.6">
      <c r="U11163"/>
      <c r="V11163"/>
      <c r="W11163"/>
      <c r="X11163"/>
    </row>
    <row r="11164" spans="21:24" ht="18" x14ac:dyDescent="0.6">
      <c r="U11164"/>
      <c r="V11164"/>
      <c r="W11164"/>
      <c r="X11164"/>
    </row>
    <row r="11165" spans="21:24" ht="18" x14ac:dyDescent="0.6">
      <c r="U11165"/>
      <c r="V11165"/>
      <c r="W11165"/>
      <c r="X11165"/>
    </row>
    <row r="11166" spans="21:24" ht="18" x14ac:dyDescent="0.6">
      <c r="U11166"/>
      <c r="V11166"/>
      <c r="W11166"/>
      <c r="X11166"/>
    </row>
    <row r="11167" spans="21:24" ht="18" x14ac:dyDescent="0.6">
      <c r="U11167"/>
      <c r="V11167"/>
      <c r="W11167"/>
      <c r="X11167"/>
    </row>
    <row r="11168" spans="21:24" ht="18" x14ac:dyDescent="0.6">
      <c r="U11168"/>
      <c r="V11168"/>
      <c r="W11168"/>
      <c r="X11168"/>
    </row>
    <row r="11169" spans="21:24" ht="18" x14ac:dyDescent="0.6">
      <c r="U11169"/>
      <c r="V11169"/>
      <c r="W11169"/>
      <c r="X11169"/>
    </row>
    <row r="11170" spans="21:24" ht="18" x14ac:dyDescent="0.6">
      <c r="U11170"/>
      <c r="V11170"/>
      <c r="W11170"/>
      <c r="X11170"/>
    </row>
    <row r="11171" spans="21:24" ht="18" x14ac:dyDescent="0.6">
      <c r="U11171"/>
      <c r="V11171"/>
      <c r="W11171"/>
      <c r="X11171"/>
    </row>
    <row r="11172" spans="21:24" ht="18" x14ac:dyDescent="0.6">
      <c r="U11172"/>
      <c r="V11172"/>
      <c r="W11172"/>
      <c r="X11172"/>
    </row>
    <row r="11173" spans="21:24" ht="18" x14ac:dyDescent="0.6">
      <c r="U11173"/>
      <c r="V11173"/>
      <c r="W11173"/>
      <c r="X11173"/>
    </row>
    <row r="11174" spans="21:24" ht="18" x14ac:dyDescent="0.6">
      <c r="U11174"/>
      <c r="V11174"/>
      <c r="W11174"/>
      <c r="X11174"/>
    </row>
    <row r="11175" spans="21:24" ht="18" x14ac:dyDescent="0.6">
      <c r="U11175"/>
      <c r="V11175"/>
      <c r="W11175"/>
      <c r="X11175"/>
    </row>
    <row r="11176" spans="21:24" ht="18" x14ac:dyDescent="0.6">
      <c r="U11176"/>
      <c r="V11176"/>
      <c r="W11176"/>
      <c r="X11176"/>
    </row>
    <row r="11177" spans="21:24" ht="18" x14ac:dyDescent="0.6">
      <c r="U11177"/>
      <c r="V11177"/>
      <c r="W11177"/>
      <c r="X11177"/>
    </row>
    <row r="11178" spans="21:24" ht="18" x14ac:dyDescent="0.6">
      <c r="U11178"/>
      <c r="V11178"/>
      <c r="W11178"/>
      <c r="X11178"/>
    </row>
    <row r="11179" spans="21:24" ht="18" x14ac:dyDescent="0.6">
      <c r="U11179"/>
      <c r="V11179"/>
      <c r="W11179"/>
      <c r="X11179"/>
    </row>
    <row r="11180" spans="21:24" ht="18" x14ac:dyDescent="0.6">
      <c r="U11180"/>
      <c r="V11180"/>
      <c r="W11180"/>
      <c r="X11180"/>
    </row>
    <row r="11181" spans="21:24" ht="18" x14ac:dyDescent="0.6">
      <c r="U11181"/>
      <c r="V11181"/>
      <c r="W11181"/>
      <c r="X11181"/>
    </row>
    <row r="11182" spans="21:24" ht="18" x14ac:dyDescent="0.6">
      <c r="U11182"/>
      <c r="V11182"/>
      <c r="W11182"/>
      <c r="X11182"/>
    </row>
    <row r="11183" spans="21:24" ht="18" x14ac:dyDescent="0.6">
      <c r="U11183"/>
      <c r="V11183"/>
      <c r="W11183"/>
      <c r="X11183"/>
    </row>
    <row r="11184" spans="21:24" ht="18" x14ac:dyDescent="0.6">
      <c r="U11184"/>
      <c r="V11184"/>
      <c r="W11184"/>
      <c r="X11184"/>
    </row>
    <row r="11185" spans="21:24" ht="18" x14ac:dyDescent="0.6">
      <c r="U11185"/>
      <c r="V11185"/>
      <c r="W11185"/>
      <c r="X11185"/>
    </row>
    <row r="11186" spans="21:24" ht="18" x14ac:dyDescent="0.6">
      <c r="U11186"/>
      <c r="V11186"/>
      <c r="W11186"/>
      <c r="X11186"/>
    </row>
    <row r="11187" spans="21:24" ht="18" x14ac:dyDescent="0.6">
      <c r="U11187"/>
      <c r="V11187"/>
      <c r="W11187"/>
      <c r="X11187"/>
    </row>
    <row r="11188" spans="21:24" ht="18" x14ac:dyDescent="0.6">
      <c r="U11188"/>
      <c r="V11188"/>
      <c r="W11188"/>
      <c r="X11188"/>
    </row>
    <row r="11189" spans="21:24" ht="18" x14ac:dyDescent="0.6">
      <c r="U11189"/>
      <c r="V11189"/>
      <c r="W11189"/>
      <c r="X11189"/>
    </row>
    <row r="11190" spans="21:24" ht="18" x14ac:dyDescent="0.6">
      <c r="U11190"/>
      <c r="V11190"/>
      <c r="W11190"/>
      <c r="X11190"/>
    </row>
    <row r="11191" spans="21:24" ht="18" x14ac:dyDescent="0.6">
      <c r="U11191"/>
      <c r="V11191"/>
      <c r="W11191"/>
      <c r="X11191"/>
    </row>
    <row r="11192" spans="21:24" ht="18" x14ac:dyDescent="0.6">
      <c r="U11192"/>
      <c r="V11192"/>
      <c r="W11192"/>
      <c r="X11192"/>
    </row>
    <row r="11193" spans="21:24" ht="18" x14ac:dyDescent="0.6">
      <c r="U11193"/>
      <c r="V11193"/>
      <c r="W11193"/>
      <c r="X11193"/>
    </row>
    <row r="11194" spans="21:24" ht="18" x14ac:dyDescent="0.6">
      <c r="U11194"/>
      <c r="V11194"/>
      <c r="W11194"/>
      <c r="X11194"/>
    </row>
    <row r="11195" spans="21:24" ht="18" x14ac:dyDescent="0.6">
      <c r="U11195"/>
      <c r="V11195"/>
      <c r="W11195"/>
      <c r="X11195"/>
    </row>
    <row r="11196" spans="21:24" ht="18" x14ac:dyDescent="0.6">
      <c r="U11196"/>
      <c r="V11196"/>
      <c r="W11196"/>
      <c r="X11196"/>
    </row>
    <row r="11197" spans="21:24" ht="18" x14ac:dyDescent="0.6">
      <c r="U11197"/>
      <c r="V11197"/>
      <c r="W11197"/>
      <c r="X11197"/>
    </row>
    <row r="11198" spans="21:24" ht="18" x14ac:dyDescent="0.6">
      <c r="U11198"/>
      <c r="V11198"/>
      <c r="W11198"/>
      <c r="X11198"/>
    </row>
    <row r="11199" spans="21:24" ht="18" x14ac:dyDescent="0.6">
      <c r="U11199"/>
      <c r="V11199"/>
      <c r="W11199"/>
      <c r="X11199"/>
    </row>
    <row r="11200" spans="21:24" ht="18" x14ac:dyDescent="0.6">
      <c r="U11200"/>
      <c r="V11200"/>
      <c r="W11200"/>
      <c r="X11200"/>
    </row>
    <row r="11201" spans="21:24" ht="18" x14ac:dyDescent="0.6">
      <c r="U11201"/>
      <c r="V11201"/>
      <c r="W11201"/>
      <c r="X11201"/>
    </row>
    <row r="11202" spans="21:24" ht="18" x14ac:dyDescent="0.6">
      <c r="U11202"/>
      <c r="V11202"/>
      <c r="W11202"/>
      <c r="X11202"/>
    </row>
    <row r="11203" spans="21:24" ht="18" x14ac:dyDescent="0.6">
      <c r="U11203"/>
      <c r="V11203"/>
      <c r="W11203"/>
      <c r="X11203"/>
    </row>
    <row r="11204" spans="21:24" ht="18" x14ac:dyDescent="0.6">
      <c r="U11204"/>
      <c r="V11204"/>
      <c r="W11204"/>
      <c r="X11204"/>
    </row>
    <row r="11205" spans="21:24" ht="18" x14ac:dyDescent="0.6">
      <c r="U11205"/>
      <c r="V11205"/>
      <c r="W11205"/>
      <c r="X11205"/>
    </row>
    <row r="11206" spans="21:24" ht="18" x14ac:dyDescent="0.6">
      <c r="U11206"/>
      <c r="V11206"/>
      <c r="W11206"/>
      <c r="X11206"/>
    </row>
    <row r="11207" spans="21:24" ht="18" x14ac:dyDescent="0.6">
      <c r="U11207"/>
      <c r="V11207"/>
      <c r="W11207"/>
      <c r="X11207"/>
    </row>
    <row r="11208" spans="21:24" ht="18" x14ac:dyDescent="0.6">
      <c r="U11208"/>
      <c r="V11208"/>
      <c r="W11208"/>
      <c r="X11208"/>
    </row>
    <row r="11209" spans="21:24" ht="18" x14ac:dyDescent="0.6">
      <c r="U11209"/>
      <c r="V11209"/>
      <c r="W11209"/>
      <c r="X11209"/>
    </row>
    <row r="11210" spans="21:24" ht="18" x14ac:dyDescent="0.6">
      <c r="U11210"/>
      <c r="V11210"/>
      <c r="W11210"/>
      <c r="X11210"/>
    </row>
    <row r="11211" spans="21:24" ht="18" x14ac:dyDescent="0.6">
      <c r="U11211"/>
      <c r="V11211"/>
      <c r="W11211"/>
      <c r="X11211"/>
    </row>
    <row r="11212" spans="21:24" ht="18" x14ac:dyDescent="0.6">
      <c r="U11212"/>
      <c r="V11212"/>
      <c r="W11212"/>
      <c r="X11212"/>
    </row>
    <row r="11213" spans="21:24" ht="18" x14ac:dyDescent="0.6">
      <c r="U11213"/>
      <c r="V11213"/>
      <c r="W11213"/>
      <c r="X11213"/>
    </row>
    <row r="11214" spans="21:24" ht="18" x14ac:dyDescent="0.6">
      <c r="U11214"/>
      <c r="V11214"/>
      <c r="W11214"/>
      <c r="X11214"/>
    </row>
    <row r="11215" spans="21:24" ht="18" x14ac:dyDescent="0.6">
      <c r="U11215"/>
      <c r="V11215"/>
      <c r="W11215"/>
      <c r="X11215"/>
    </row>
    <row r="11216" spans="21:24" ht="18" x14ac:dyDescent="0.6">
      <c r="U11216"/>
      <c r="V11216"/>
      <c r="W11216"/>
      <c r="X11216"/>
    </row>
    <row r="11217" spans="21:24" ht="18" x14ac:dyDescent="0.6">
      <c r="U11217"/>
      <c r="V11217"/>
      <c r="W11217"/>
      <c r="X11217"/>
    </row>
    <row r="11218" spans="21:24" ht="18" x14ac:dyDescent="0.6">
      <c r="U11218"/>
      <c r="V11218"/>
      <c r="W11218"/>
      <c r="X11218"/>
    </row>
    <row r="11219" spans="21:24" ht="18" x14ac:dyDescent="0.6">
      <c r="U11219"/>
      <c r="V11219"/>
      <c r="W11219"/>
      <c r="X11219"/>
    </row>
    <row r="11220" spans="21:24" ht="18" x14ac:dyDescent="0.6">
      <c r="U11220"/>
      <c r="V11220"/>
      <c r="W11220"/>
      <c r="X11220"/>
    </row>
    <row r="11221" spans="21:24" ht="18" x14ac:dyDescent="0.6">
      <c r="U11221"/>
      <c r="V11221"/>
      <c r="W11221"/>
      <c r="X11221"/>
    </row>
    <row r="11222" spans="21:24" ht="18" x14ac:dyDescent="0.6">
      <c r="U11222"/>
      <c r="V11222"/>
      <c r="W11222"/>
      <c r="X11222"/>
    </row>
    <row r="11223" spans="21:24" ht="18" x14ac:dyDescent="0.6">
      <c r="U11223"/>
      <c r="V11223"/>
      <c r="W11223"/>
      <c r="X11223"/>
    </row>
    <row r="11224" spans="21:24" ht="18" x14ac:dyDescent="0.6">
      <c r="U11224"/>
      <c r="V11224"/>
      <c r="W11224"/>
      <c r="X11224"/>
    </row>
    <row r="11225" spans="21:24" ht="18" x14ac:dyDescent="0.6">
      <c r="U11225"/>
      <c r="V11225"/>
      <c r="W11225"/>
      <c r="X11225"/>
    </row>
    <row r="11226" spans="21:24" ht="18" x14ac:dyDescent="0.6">
      <c r="U11226"/>
      <c r="V11226"/>
      <c r="W11226"/>
      <c r="X11226"/>
    </row>
    <row r="11227" spans="21:24" ht="18" x14ac:dyDescent="0.6">
      <c r="U11227"/>
      <c r="V11227"/>
      <c r="W11227"/>
      <c r="X11227"/>
    </row>
    <row r="11228" spans="21:24" ht="18" x14ac:dyDescent="0.6">
      <c r="U11228"/>
      <c r="V11228"/>
      <c r="W11228"/>
      <c r="X11228"/>
    </row>
    <row r="11229" spans="21:24" ht="18" x14ac:dyDescent="0.6">
      <c r="U11229"/>
      <c r="V11229"/>
      <c r="W11229"/>
      <c r="X11229"/>
    </row>
    <row r="11230" spans="21:24" ht="18" x14ac:dyDescent="0.6">
      <c r="U11230"/>
      <c r="V11230"/>
      <c r="W11230"/>
      <c r="X11230"/>
    </row>
    <row r="11231" spans="21:24" ht="18" x14ac:dyDescent="0.6">
      <c r="U11231"/>
      <c r="V11231"/>
      <c r="W11231"/>
      <c r="X11231"/>
    </row>
    <row r="11232" spans="21:24" ht="18" x14ac:dyDescent="0.6">
      <c r="U11232"/>
      <c r="V11232"/>
      <c r="W11232"/>
      <c r="X11232"/>
    </row>
    <row r="11233" spans="21:24" ht="18" x14ac:dyDescent="0.6">
      <c r="U11233"/>
      <c r="V11233"/>
      <c r="W11233"/>
      <c r="X11233"/>
    </row>
    <row r="11234" spans="21:24" ht="18" x14ac:dyDescent="0.6">
      <c r="U11234"/>
      <c r="V11234"/>
      <c r="W11234"/>
      <c r="X11234"/>
    </row>
    <row r="11235" spans="21:24" ht="18" x14ac:dyDescent="0.6">
      <c r="U11235"/>
      <c r="V11235"/>
      <c r="W11235"/>
      <c r="X11235"/>
    </row>
    <row r="11236" spans="21:24" ht="18" x14ac:dyDescent="0.6">
      <c r="U11236"/>
      <c r="V11236"/>
      <c r="W11236"/>
      <c r="X11236"/>
    </row>
    <row r="11237" spans="21:24" ht="18" x14ac:dyDescent="0.6">
      <c r="U11237"/>
      <c r="V11237"/>
      <c r="W11237"/>
      <c r="X11237"/>
    </row>
    <row r="11238" spans="21:24" ht="18" x14ac:dyDescent="0.6">
      <c r="U11238"/>
      <c r="V11238"/>
      <c r="W11238"/>
      <c r="X11238"/>
    </row>
    <row r="11239" spans="21:24" ht="18" x14ac:dyDescent="0.6">
      <c r="U11239"/>
      <c r="V11239"/>
      <c r="W11239"/>
      <c r="X11239"/>
    </row>
    <row r="11240" spans="21:24" ht="18" x14ac:dyDescent="0.6">
      <c r="U11240"/>
      <c r="V11240"/>
      <c r="W11240"/>
      <c r="X11240"/>
    </row>
    <row r="11241" spans="21:24" ht="18" x14ac:dyDescent="0.6">
      <c r="U11241"/>
      <c r="V11241"/>
      <c r="W11241"/>
      <c r="X11241"/>
    </row>
    <row r="11242" spans="21:24" ht="18" x14ac:dyDescent="0.6">
      <c r="U11242"/>
      <c r="V11242"/>
      <c r="W11242"/>
      <c r="X11242"/>
    </row>
    <row r="11243" spans="21:24" ht="18" x14ac:dyDescent="0.6">
      <c r="U11243"/>
      <c r="V11243"/>
      <c r="W11243"/>
      <c r="X11243"/>
    </row>
    <row r="11244" spans="21:24" ht="18" x14ac:dyDescent="0.6">
      <c r="U11244"/>
      <c r="V11244"/>
      <c r="W11244"/>
      <c r="X11244"/>
    </row>
    <row r="11245" spans="21:24" ht="18" x14ac:dyDescent="0.6">
      <c r="U11245"/>
      <c r="V11245"/>
      <c r="W11245"/>
      <c r="X11245"/>
    </row>
    <row r="11246" spans="21:24" ht="18" x14ac:dyDescent="0.6">
      <c r="U11246"/>
      <c r="V11246"/>
      <c r="W11246"/>
      <c r="X11246"/>
    </row>
    <row r="11247" spans="21:24" ht="18" x14ac:dyDescent="0.6">
      <c r="U11247"/>
      <c r="V11247"/>
      <c r="W11247"/>
      <c r="X11247"/>
    </row>
    <row r="11248" spans="21:24" ht="18" x14ac:dyDescent="0.6">
      <c r="U11248"/>
      <c r="V11248"/>
      <c r="W11248"/>
      <c r="X11248"/>
    </row>
    <row r="11249" spans="21:24" ht="18" x14ac:dyDescent="0.6">
      <c r="U11249"/>
      <c r="V11249"/>
      <c r="W11249"/>
      <c r="X11249"/>
    </row>
    <row r="11250" spans="21:24" ht="18" x14ac:dyDescent="0.6">
      <c r="U11250"/>
      <c r="V11250"/>
      <c r="W11250"/>
      <c r="X11250"/>
    </row>
    <row r="11251" spans="21:24" ht="18" x14ac:dyDescent="0.6">
      <c r="U11251"/>
      <c r="V11251"/>
      <c r="W11251"/>
      <c r="X11251"/>
    </row>
    <row r="11252" spans="21:24" ht="18" x14ac:dyDescent="0.6">
      <c r="U11252"/>
      <c r="V11252"/>
      <c r="W11252"/>
      <c r="X11252"/>
    </row>
    <row r="11253" spans="21:24" ht="18" x14ac:dyDescent="0.6">
      <c r="U11253"/>
      <c r="V11253"/>
      <c r="W11253"/>
      <c r="X11253"/>
    </row>
    <row r="11254" spans="21:24" ht="18" x14ac:dyDescent="0.6">
      <c r="U11254"/>
      <c r="V11254"/>
      <c r="W11254"/>
      <c r="X11254"/>
    </row>
    <row r="11255" spans="21:24" ht="18" x14ac:dyDescent="0.6">
      <c r="U11255"/>
      <c r="V11255"/>
      <c r="W11255"/>
      <c r="X11255"/>
    </row>
    <row r="11256" spans="21:24" ht="18" x14ac:dyDescent="0.6">
      <c r="U11256"/>
      <c r="V11256"/>
      <c r="W11256"/>
      <c r="X11256"/>
    </row>
    <row r="11257" spans="21:24" ht="18" x14ac:dyDescent="0.6">
      <c r="U11257"/>
      <c r="V11257"/>
      <c r="W11257"/>
      <c r="X11257"/>
    </row>
    <row r="11258" spans="21:24" ht="18" x14ac:dyDescent="0.6">
      <c r="U11258"/>
      <c r="V11258"/>
      <c r="W11258"/>
      <c r="X11258"/>
    </row>
    <row r="11259" spans="21:24" ht="18" x14ac:dyDescent="0.6">
      <c r="U11259"/>
      <c r="V11259"/>
      <c r="W11259"/>
      <c r="X11259"/>
    </row>
    <row r="11260" spans="21:24" ht="18" x14ac:dyDescent="0.6">
      <c r="U11260"/>
      <c r="V11260"/>
      <c r="W11260"/>
      <c r="X11260"/>
    </row>
    <row r="11261" spans="21:24" ht="18" x14ac:dyDescent="0.6">
      <c r="U11261"/>
      <c r="V11261"/>
      <c r="W11261"/>
      <c r="X11261"/>
    </row>
    <row r="11262" spans="21:24" ht="18" x14ac:dyDescent="0.6">
      <c r="U11262"/>
      <c r="V11262"/>
      <c r="W11262"/>
      <c r="X11262"/>
    </row>
    <row r="11263" spans="21:24" ht="18" x14ac:dyDescent="0.6">
      <c r="U11263"/>
      <c r="V11263"/>
      <c r="W11263"/>
      <c r="X11263"/>
    </row>
    <row r="11264" spans="21:24" ht="18" x14ac:dyDescent="0.6">
      <c r="U11264"/>
      <c r="V11264"/>
      <c r="W11264"/>
      <c r="X11264"/>
    </row>
    <row r="11265" spans="21:24" ht="18" x14ac:dyDescent="0.6">
      <c r="U11265"/>
      <c r="V11265"/>
      <c r="W11265"/>
      <c r="X11265"/>
    </row>
    <row r="11266" spans="21:24" ht="18" x14ac:dyDescent="0.6">
      <c r="U11266"/>
      <c r="V11266"/>
      <c r="W11266"/>
      <c r="X11266"/>
    </row>
    <row r="11267" spans="21:24" ht="18" x14ac:dyDescent="0.6">
      <c r="U11267"/>
      <c r="V11267"/>
      <c r="W11267"/>
      <c r="X11267"/>
    </row>
    <row r="11268" spans="21:24" ht="18" x14ac:dyDescent="0.6">
      <c r="U11268"/>
      <c r="V11268"/>
      <c r="W11268"/>
      <c r="X11268"/>
    </row>
    <row r="11269" spans="21:24" ht="18" x14ac:dyDescent="0.6">
      <c r="U11269"/>
      <c r="V11269"/>
      <c r="W11269"/>
      <c r="X11269"/>
    </row>
    <row r="11270" spans="21:24" ht="18" x14ac:dyDescent="0.6">
      <c r="U11270"/>
      <c r="V11270"/>
      <c r="W11270"/>
      <c r="X11270"/>
    </row>
    <row r="11271" spans="21:24" ht="18" x14ac:dyDescent="0.6">
      <c r="U11271"/>
      <c r="V11271"/>
      <c r="W11271"/>
      <c r="X11271"/>
    </row>
    <row r="11272" spans="21:24" ht="18" x14ac:dyDescent="0.6">
      <c r="U11272"/>
      <c r="V11272"/>
      <c r="W11272"/>
      <c r="X11272"/>
    </row>
    <row r="11273" spans="21:24" ht="18" x14ac:dyDescent="0.6">
      <c r="U11273"/>
      <c r="V11273"/>
      <c r="W11273"/>
      <c r="X11273"/>
    </row>
    <row r="11274" spans="21:24" ht="18" x14ac:dyDescent="0.6">
      <c r="U11274"/>
      <c r="V11274"/>
      <c r="W11274"/>
      <c r="X11274"/>
    </row>
    <row r="11275" spans="21:24" ht="18" x14ac:dyDescent="0.6">
      <c r="U11275"/>
      <c r="V11275"/>
      <c r="W11275"/>
      <c r="X11275"/>
    </row>
    <row r="11276" spans="21:24" ht="18" x14ac:dyDescent="0.6">
      <c r="U11276"/>
      <c r="V11276"/>
      <c r="W11276"/>
      <c r="X11276"/>
    </row>
    <row r="11277" spans="21:24" ht="18" x14ac:dyDescent="0.6">
      <c r="U11277"/>
      <c r="V11277"/>
      <c r="W11277"/>
      <c r="X11277"/>
    </row>
    <row r="11278" spans="21:24" ht="18" x14ac:dyDescent="0.6">
      <c r="U11278"/>
      <c r="V11278"/>
      <c r="W11278"/>
      <c r="X11278"/>
    </row>
    <row r="11279" spans="21:24" ht="18" x14ac:dyDescent="0.6">
      <c r="U11279"/>
      <c r="V11279"/>
      <c r="W11279"/>
      <c r="X11279"/>
    </row>
    <row r="11280" spans="21:24" ht="18" x14ac:dyDescent="0.6">
      <c r="U11280"/>
      <c r="V11280"/>
      <c r="W11280"/>
      <c r="X11280"/>
    </row>
    <row r="11281" spans="21:24" ht="18" x14ac:dyDescent="0.6">
      <c r="U11281"/>
      <c r="V11281"/>
      <c r="W11281"/>
      <c r="X11281"/>
    </row>
    <row r="11282" spans="21:24" ht="18" x14ac:dyDescent="0.6">
      <c r="U11282"/>
      <c r="V11282"/>
      <c r="W11282"/>
      <c r="X11282"/>
    </row>
    <row r="11283" spans="21:24" ht="18" x14ac:dyDescent="0.6">
      <c r="U11283"/>
      <c r="V11283"/>
      <c r="W11283"/>
      <c r="X11283"/>
    </row>
    <row r="11284" spans="21:24" ht="18" x14ac:dyDescent="0.6">
      <c r="U11284"/>
      <c r="V11284"/>
      <c r="W11284"/>
      <c r="X11284"/>
    </row>
    <row r="11285" spans="21:24" ht="18" x14ac:dyDescent="0.6">
      <c r="U11285"/>
      <c r="V11285"/>
      <c r="W11285"/>
      <c r="X11285"/>
    </row>
    <row r="11286" spans="21:24" ht="18" x14ac:dyDescent="0.6">
      <c r="U11286"/>
      <c r="V11286"/>
      <c r="W11286"/>
      <c r="X11286"/>
    </row>
    <row r="11287" spans="21:24" ht="18" x14ac:dyDescent="0.6">
      <c r="U11287"/>
      <c r="V11287"/>
      <c r="W11287"/>
      <c r="X11287"/>
    </row>
    <row r="11288" spans="21:24" ht="18" x14ac:dyDescent="0.6">
      <c r="U11288"/>
      <c r="V11288"/>
      <c r="W11288"/>
      <c r="X11288"/>
    </row>
    <row r="11289" spans="21:24" ht="18" x14ac:dyDescent="0.6">
      <c r="U11289"/>
      <c r="V11289"/>
      <c r="W11289"/>
      <c r="X11289"/>
    </row>
    <row r="11290" spans="21:24" ht="18" x14ac:dyDescent="0.6">
      <c r="U11290"/>
      <c r="V11290"/>
      <c r="W11290"/>
      <c r="X11290"/>
    </row>
    <row r="11291" spans="21:24" ht="18" x14ac:dyDescent="0.6">
      <c r="U11291"/>
      <c r="V11291"/>
      <c r="W11291"/>
      <c r="X11291"/>
    </row>
    <row r="11292" spans="21:24" ht="18" x14ac:dyDescent="0.6">
      <c r="U11292"/>
      <c r="V11292"/>
      <c r="W11292"/>
      <c r="X11292"/>
    </row>
    <row r="11293" spans="21:24" ht="18" x14ac:dyDescent="0.6">
      <c r="U11293"/>
      <c r="V11293"/>
      <c r="W11293"/>
      <c r="X11293"/>
    </row>
    <row r="11294" spans="21:24" ht="18" x14ac:dyDescent="0.6">
      <c r="U11294"/>
      <c r="V11294"/>
      <c r="W11294"/>
      <c r="X11294"/>
    </row>
    <row r="11295" spans="21:24" ht="18" x14ac:dyDescent="0.6">
      <c r="U11295"/>
      <c r="V11295"/>
      <c r="W11295"/>
      <c r="X11295"/>
    </row>
    <row r="11296" spans="21:24" ht="18" x14ac:dyDescent="0.6">
      <c r="U11296"/>
      <c r="V11296"/>
      <c r="W11296"/>
      <c r="X11296"/>
    </row>
    <row r="11297" spans="21:24" ht="18" x14ac:dyDescent="0.6">
      <c r="U11297"/>
      <c r="V11297"/>
      <c r="W11297"/>
      <c r="X11297"/>
    </row>
    <row r="11298" spans="21:24" ht="18" x14ac:dyDescent="0.6">
      <c r="U11298"/>
      <c r="V11298"/>
      <c r="W11298"/>
      <c r="X11298"/>
    </row>
    <row r="11299" spans="21:24" ht="18" x14ac:dyDescent="0.6">
      <c r="U11299"/>
      <c r="V11299"/>
      <c r="W11299"/>
      <c r="X11299"/>
    </row>
    <row r="11300" spans="21:24" ht="18" x14ac:dyDescent="0.6">
      <c r="U11300"/>
      <c r="V11300"/>
      <c r="W11300"/>
      <c r="X11300"/>
    </row>
    <row r="11301" spans="21:24" ht="18" x14ac:dyDescent="0.6">
      <c r="U11301"/>
      <c r="V11301"/>
      <c r="W11301"/>
      <c r="X11301"/>
    </row>
    <row r="11302" spans="21:24" ht="18" x14ac:dyDescent="0.6">
      <c r="U11302"/>
      <c r="V11302"/>
      <c r="W11302"/>
      <c r="X11302"/>
    </row>
    <row r="11303" spans="21:24" ht="18" x14ac:dyDescent="0.6">
      <c r="U11303"/>
      <c r="V11303"/>
      <c r="W11303"/>
      <c r="X11303"/>
    </row>
    <row r="11304" spans="21:24" ht="18" x14ac:dyDescent="0.6">
      <c r="U11304"/>
      <c r="V11304"/>
      <c r="W11304"/>
      <c r="X11304"/>
    </row>
    <row r="11305" spans="21:24" ht="18" x14ac:dyDescent="0.6">
      <c r="U11305"/>
      <c r="V11305"/>
      <c r="W11305"/>
      <c r="X11305"/>
    </row>
    <row r="11306" spans="21:24" ht="18" x14ac:dyDescent="0.6">
      <c r="U11306"/>
      <c r="V11306"/>
      <c r="W11306"/>
      <c r="X11306"/>
    </row>
    <row r="11307" spans="21:24" ht="18" x14ac:dyDescent="0.6">
      <c r="U11307"/>
      <c r="V11307"/>
      <c r="W11307"/>
      <c r="X11307"/>
    </row>
    <row r="11308" spans="21:24" ht="18" x14ac:dyDescent="0.6">
      <c r="U11308"/>
      <c r="V11308"/>
      <c r="W11308"/>
      <c r="X11308"/>
    </row>
    <row r="11309" spans="21:24" ht="18" x14ac:dyDescent="0.6">
      <c r="U11309"/>
      <c r="V11309"/>
      <c r="W11309"/>
      <c r="X11309"/>
    </row>
    <row r="11310" spans="21:24" ht="18" x14ac:dyDescent="0.6">
      <c r="U11310"/>
      <c r="V11310"/>
      <c r="W11310"/>
      <c r="X11310"/>
    </row>
    <row r="11311" spans="21:24" ht="18" x14ac:dyDescent="0.6">
      <c r="U11311"/>
      <c r="V11311"/>
      <c r="W11311"/>
      <c r="X11311"/>
    </row>
    <row r="11312" spans="21:24" ht="18" x14ac:dyDescent="0.6">
      <c r="U11312"/>
      <c r="V11312"/>
      <c r="W11312"/>
      <c r="X11312"/>
    </row>
    <row r="11313" spans="21:24" ht="18" x14ac:dyDescent="0.6">
      <c r="U11313"/>
      <c r="V11313"/>
      <c r="W11313"/>
      <c r="X11313"/>
    </row>
    <row r="11314" spans="21:24" ht="18" x14ac:dyDescent="0.6">
      <c r="U11314"/>
      <c r="V11314"/>
      <c r="W11314"/>
      <c r="X11314"/>
    </row>
    <row r="11315" spans="21:24" ht="18" x14ac:dyDescent="0.6">
      <c r="U11315"/>
      <c r="V11315"/>
      <c r="W11315"/>
      <c r="X11315"/>
    </row>
    <row r="11316" spans="21:24" ht="18" x14ac:dyDescent="0.6">
      <c r="U11316"/>
      <c r="V11316"/>
      <c r="W11316"/>
      <c r="X11316"/>
    </row>
    <row r="11317" spans="21:24" ht="18" x14ac:dyDescent="0.6">
      <c r="U11317"/>
      <c r="V11317"/>
      <c r="W11317"/>
      <c r="X11317"/>
    </row>
    <row r="11318" spans="21:24" ht="18" x14ac:dyDescent="0.6">
      <c r="U11318"/>
      <c r="V11318"/>
      <c r="W11318"/>
      <c r="X11318"/>
    </row>
    <row r="11319" spans="21:24" ht="18" x14ac:dyDescent="0.6">
      <c r="U11319"/>
      <c r="V11319"/>
      <c r="W11319"/>
      <c r="X11319"/>
    </row>
    <row r="11320" spans="21:24" ht="18" x14ac:dyDescent="0.6">
      <c r="U11320"/>
      <c r="V11320"/>
      <c r="W11320"/>
      <c r="X11320"/>
    </row>
    <row r="11321" spans="21:24" ht="18" x14ac:dyDescent="0.6">
      <c r="U11321"/>
      <c r="V11321"/>
      <c r="W11321"/>
      <c r="X11321"/>
    </row>
    <row r="11322" spans="21:24" ht="18" x14ac:dyDescent="0.6">
      <c r="U11322"/>
      <c r="V11322"/>
      <c r="W11322"/>
      <c r="X11322"/>
    </row>
    <row r="11323" spans="21:24" ht="18" x14ac:dyDescent="0.6">
      <c r="U11323"/>
      <c r="V11323"/>
      <c r="W11323"/>
      <c r="X11323"/>
    </row>
    <row r="11324" spans="21:24" ht="18" x14ac:dyDescent="0.6">
      <c r="U11324"/>
      <c r="V11324"/>
      <c r="W11324"/>
      <c r="X11324"/>
    </row>
    <row r="11325" spans="21:24" ht="18" x14ac:dyDescent="0.6">
      <c r="U11325"/>
      <c r="V11325"/>
      <c r="W11325"/>
      <c r="X11325"/>
    </row>
    <row r="11326" spans="21:24" ht="18" x14ac:dyDescent="0.6">
      <c r="U11326"/>
      <c r="V11326"/>
      <c r="W11326"/>
      <c r="X11326"/>
    </row>
    <row r="11327" spans="21:24" ht="18" x14ac:dyDescent="0.6">
      <c r="U11327"/>
      <c r="V11327"/>
      <c r="W11327"/>
      <c r="X11327"/>
    </row>
    <row r="11328" spans="21:24" ht="18" x14ac:dyDescent="0.6">
      <c r="U11328"/>
      <c r="V11328"/>
      <c r="W11328"/>
      <c r="X11328"/>
    </row>
    <row r="11329" spans="21:24" ht="18" x14ac:dyDescent="0.6">
      <c r="U11329"/>
      <c r="V11329"/>
      <c r="W11329"/>
      <c r="X11329"/>
    </row>
    <row r="11330" spans="21:24" ht="18" x14ac:dyDescent="0.6">
      <c r="U11330"/>
      <c r="V11330"/>
      <c r="W11330"/>
      <c r="X11330"/>
    </row>
    <row r="11331" spans="21:24" ht="18" x14ac:dyDescent="0.6">
      <c r="U11331"/>
      <c r="V11331"/>
      <c r="W11331"/>
      <c r="X11331"/>
    </row>
    <row r="11332" spans="21:24" ht="18" x14ac:dyDescent="0.6">
      <c r="U11332"/>
      <c r="V11332"/>
      <c r="W11332"/>
      <c r="X11332"/>
    </row>
    <row r="11333" spans="21:24" ht="18" x14ac:dyDescent="0.6">
      <c r="U11333"/>
      <c r="V11333"/>
      <c r="W11333"/>
      <c r="X11333"/>
    </row>
    <row r="11334" spans="21:24" ht="18" x14ac:dyDescent="0.6">
      <c r="U11334"/>
      <c r="V11334"/>
      <c r="W11334"/>
      <c r="X11334"/>
    </row>
    <row r="11335" spans="21:24" ht="18" x14ac:dyDescent="0.6">
      <c r="U11335"/>
      <c r="V11335"/>
      <c r="W11335"/>
      <c r="X11335"/>
    </row>
    <row r="11336" spans="21:24" ht="18" x14ac:dyDescent="0.6">
      <c r="U11336"/>
      <c r="V11336"/>
      <c r="W11336"/>
      <c r="X11336"/>
    </row>
    <row r="11337" spans="21:24" ht="18" x14ac:dyDescent="0.6">
      <c r="U11337"/>
      <c r="V11337"/>
      <c r="W11337"/>
      <c r="X11337"/>
    </row>
    <row r="11338" spans="21:24" ht="18" x14ac:dyDescent="0.6">
      <c r="U11338"/>
      <c r="V11338"/>
      <c r="W11338"/>
      <c r="X11338"/>
    </row>
    <row r="11339" spans="21:24" ht="18" x14ac:dyDescent="0.6">
      <c r="U11339"/>
      <c r="V11339"/>
      <c r="W11339"/>
      <c r="X11339"/>
    </row>
    <row r="11340" spans="21:24" ht="18" x14ac:dyDescent="0.6">
      <c r="U11340"/>
      <c r="V11340"/>
      <c r="W11340"/>
      <c r="X11340"/>
    </row>
    <row r="11341" spans="21:24" ht="18" x14ac:dyDescent="0.6">
      <c r="U11341"/>
      <c r="V11341"/>
      <c r="W11341"/>
      <c r="X11341"/>
    </row>
    <row r="11342" spans="21:24" ht="18" x14ac:dyDescent="0.6">
      <c r="U11342"/>
      <c r="V11342"/>
      <c r="W11342"/>
      <c r="X11342"/>
    </row>
    <row r="11343" spans="21:24" ht="18" x14ac:dyDescent="0.6">
      <c r="U11343"/>
      <c r="V11343"/>
      <c r="W11343"/>
      <c r="X11343"/>
    </row>
    <row r="11344" spans="21:24" ht="18" x14ac:dyDescent="0.6">
      <c r="U11344"/>
      <c r="V11344"/>
      <c r="W11344"/>
      <c r="X11344"/>
    </row>
    <row r="11345" spans="21:24" ht="18" x14ac:dyDescent="0.6">
      <c r="U11345"/>
      <c r="V11345"/>
      <c r="W11345"/>
      <c r="X11345"/>
    </row>
    <row r="11346" spans="21:24" ht="18" x14ac:dyDescent="0.6">
      <c r="U11346"/>
      <c r="V11346"/>
      <c r="W11346"/>
      <c r="X11346"/>
    </row>
    <row r="11347" spans="21:24" ht="18" x14ac:dyDescent="0.6">
      <c r="U11347"/>
      <c r="V11347"/>
      <c r="W11347"/>
      <c r="X11347"/>
    </row>
    <row r="11348" spans="21:24" ht="18" x14ac:dyDescent="0.6">
      <c r="U11348"/>
      <c r="V11348"/>
      <c r="W11348"/>
      <c r="X11348"/>
    </row>
    <row r="11349" spans="21:24" ht="18" x14ac:dyDescent="0.6">
      <c r="U11349"/>
      <c r="V11349"/>
      <c r="W11349"/>
      <c r="X11349"/>
    </row>
    <row r="11350" spans="21:24" ht="18" x14ac:dyDescent="0.6">
      <c r="U11350"/>
      <c r="V11350"/>
      <c r="W11350"/>
      <c r="X11350"/>
    </row>
    <row r="11351" spans="21:24" ht="18" x14ac:dyDescent="0.6">
      <c r="U11351"/>
      <c r="V11351"/>
      <c r="W11351"/>
      <c r="X11351"/>
    </row>
    <row r="11352" spans="21:24" ht="18" x14ac:dyDescent="0.6">
      <c r="U11352"/>
      <c r="V11352"/>
      <c r="W11352"/>
      <c r="X11352"/>
    </row>
    <row r="11353" spans="21:24" ht="18" x14ac:dyDescent="0.6">
      <c r="U11353"/>
      <c r="V11353"/>
      <c r="W11353"/>
      <c r="X11353"/>
    </row>
    <row r="11354" spans="21:24" ht="18" x14ac:dyDescent="0.6">
      <c r="U11354"/>
      <c r="V11354"/>
      <c r="W11354"/>
      <c r="X11354"/>
    </row>
    <row r="11355" spans="21:24" ht="18" x14ac:dyDescent="0.6">
      <c r="U11355"/>
      <c r="V11355"/>
      <c r="W11355"/>
      <c r="X11355"/>
    </row>
    <row r="11356" spans="21:24" ht="18" x14ac:dyDescent="0.6">
      <c r="U11356"/>
      <c r="V11356"/>
      <c r="W11356"/>
      <c r="X11356"/>
    </row>
    <row r="11357" spans="21:24" ht="18" x14ac:dyDescent="0.6">
      <c r="U11357"/>
      <c r="V11357"/>
      <c r="W11357"/>
      <c r="X11357"/>
    </row>
    <row r="11358" spans="21:24" ht="18" x14ac:dyDescent="0.6">
      <c r="U11358"/>
      <c r="V11358"/>
      <c r="W11358"/>
      <c r="X11358"/>
    </row>
    <row r="11359" spans="21:24" ht="18" x14ac:dyDescent="0.6">
      <c r="U11359"/>
      <c r="V11359"/>
      <c r="W11359"/>
      <c r="X11359"/>
    </row>
    <row r="11360" spans="21:24" ht="18" x14ac:dyDescent="0.6">
      <c r="U11360"/>
      <c r="V11360"/>
      <c r="W11360"/>
      <c r="X11360"/>
    </row>
    <row r="11361" spans="21:24" ht="18" x14ac:dyDescent="0.6">
      <c r="U11361"/>
      <c r="V11361"/>
      <c r="W11361"/>
      <c r="X11361"/>
    </row>
    <row r="11362" spans="21:24" ht="18" x14ac:dyDescent="0.6">
      <c r="U11362"/>
      <c r="V11362"/>
      <c r="W11362"/>
      <c r="X11362"/>
    </row>
    <row r="11363" spans="21:24" ht="18" x14ac:dyDescent="0.6">
      <c r="U11363"/>
      <c r="V11363"/>
      <c r="W11363"/>
      <c r="X11363"/>
    </row>
    <row r="11364" spans="21:24" ht="18" x14ac:dyDescent="0.6">
      <c r="U11364"/>
      <c r="V11364"/>
      <c r="W11364"/>
      <c r="X11364"/>
    </row>
    <row r="11365" spans="21:24" ht="18" x14ac:dyDescent="0.6">
      <c r="U11365"/>
      <c r="V11365"/>
      <c r="W11365"/>
      <c r="X11365"/>
    </row>
    <row r="11366" spans="21:24" ht="18" x14ac:dyDescent="0.6">
      <c r="U11366"/>
      <c r="V11366"/>
      <c r="W11366"/>
      <c r="X11366"/>
    </row>
    <row r="11367" spans="21:24" ht="18" x14ac:dyDescent="0.6">
      <c r="U11367"/>
      <c r="V11367"/>
      <c r="W11367"/>
      <c r="X11367"/>
    </row>
    <row r="11368" spans="21:24" ht="18" x14ac:dyDescent="0.6">
      <c r="U11368"/>
      <c r="V11368"/>
      <c r="W11368"/>
      <c r="X11368"/>
    </row>
    <row r="11369" spans="21:24" ht="18" x14ac:dyDescent="0.6">
      <c r="U11369"/>
      <c r="V11369"/>
      <c r="W11369"/>
      <c r="X11369"/>
    </row>
    <row r="11370" spans="21:24" ht="18" x14ac:dyDescent="0.6">
      <c r="U11370"/>
      <c r="V11370"/>
      <c r="W11370"/>
      <c r="X11370"/>
    </row>
    <row r="11371" spans="21:24" ht="18" x14ac:dyDescent="0.6">
      <c r="U11371"/>
      <c r="V11371"/>
      <c r="W11371"/>
      <c r="X11371"/>
    </row>
    <row r="11372" spans="21:24" ht="18" x14ac:dyDescent="0.6">
      <c r="U11372"/>
      <c r="V11372"/>
      <c r="W11372"/>
      <c r="X11372"/>
    </row>
    <row r="11373" spans="21:24" ht="18" x14ac:dyDescent="0.6">
      <c r="U11373"/>
      <c r="V11373"/>
      <c r="W11373"/>
      <c r="X11373"/>
    </row>
    <row r="11374" spans="21:24" ht="18" x14ac:dyDescent="0.6">
      <c r="U11374"/>
      <c r="V11374"/>
      <c r="W11374"/>
      <c r="X11374"/>
    </row>
    <row r="11375" spans="21:24" ht="18" x14ac:dyDescent="0.6">
      <c r="U11375"/>
      <c r="V11375"/>
      <c r="W11375"/>
      <c r="X11375"/>
    </row>
    <row r="11376" spans="21:24" ht="18" x14ac:dyDescent="0.6">
      <c r="U11376"/>
      <c r="V11376"/>
      <c r="W11376"/>
      <c r="X11376"/>
    </row>
    <row r="11377" spans="21:24" ht="18" x14ac:dyDescent="0.6">
      <c r="U11377"/>
      <c r="V11377"/>
      <c r="W11377"/>
      <c r="X11377"/>
    </row>
    <row r="11378" spans="21:24" ht="18" x14ac:dyDescent="0.6">
      <c r="U11378"/>
      <c r="V11378"/>
      <c r="W11378"/>
      <c r="X11378"/>
    </row>
    <row r="11379" spans="21:24" ht="18" x14ac:dyDescent="0.6">
      <c r="U11379"/>
      <c r="V11379"/>
      <c r="W11379"/>
      <c r="X11379"/>
    </row>
    <row r="11380" spans="21:24" ht="18" x14ac:dyDescent="0.6">
      <c r="U11380"/>
      <c r="V11380"/>
      <c r="W11380"/>
      <c r="X11380"/>
    </row>
    <row r="11381" spans="21:24" ht="18" x14ac:dyDescent="0.6">
      <c r="U11381"/>
      <c r="V11381"/>
      <c r="W11381"/>
      <c r="X11381"/>
    </row>
    <row r="11382" spans="21:24" ht="18" x14ac:dyDescent="0.6">
      <c r="U11382"/>
      <c r="V11382"/>
      <c r="W11382"/>
      <c r="X11382"/>
    </row>
    <row r="11383" spans="21:24" ht="18" x14ac:dyDescent="0.6">
      <c r="U11383"/>
      <c r="V11383"/>
      <c r="W11383"/>
      <c r="X11383"/>
    </row>
    <row r="11384" spans="21:24" ht="18" x14ac:dyDescent="0.6">
      <c r="U11384"/>
      <c r="V11384"/>
      <c r="W11384"/>
      <c r="X11384"/>
    </row>
    <row r="11385" spans="21:24" ht="18" x14ac:dyDescent="0.6">
      <c r="U11385"/>
      <c r="V11385"/>
      <c r="W11385"/>
      <c r="X11385"/>
    </row>
    <row r="11386" spans="21:24" ht="18" x14ac:dyDescent="0.6">
      <c r="U11386"/>
      <c r="V11386"/>
      <c r="W11386"/>
      <c r="X11386"/>
    </row>
    <row r="11387" spans="21:24" ht="18" x14ac:dyDescent="0.6">
      <c r="U11387"/>
      <c r="V11387"/>
      <c r="W11387"/>
      <c r="X11387"/>
    </row>
    <row r="11388" spans="21:24" ht="18" x14ac:dyDescent="0.6">
      <c r="U11388"/>
      <c r="V11388"/>
      <c r="W11388"/>
      <c r="X11388"/>
    </row>
    <row r="11389" spans="21:24" ht="18" x14ac:dyDescent="0.6">
      <c r="U11389"/>
      <c r="V11389"/>
      <c r="W11389"/>
      <c r="X11389"/>
    </row>
    <row r="11390" spans="21:24" ht="18" x14ac:dyDescent="0.6">
      <c r="U11390"/>
      <c r="V11390"/>
      <c r="W11390"/>
      <c r="X11390"/>
    </row>
    <row r="11391" spans="21:24" ht="18" x14ac:dyDescent="0.6">
      <c r="U11391"/>
      <c r="V11391"/>
      <c r="W11391"/>
      <c r="X11391"/>
    </row>
    <row r="11392" spans="21:24" ht="18" x14ac:dyDescent="0.6">
      <c r="U11392"/>
      <c r="V11392"/>
      <c r="W11392"/>
      <c r="X11392"/>
    </row>
    <row r="11393" spans="21:24" ht="18" x14ac:dyDescent="0.6">
      <c r="U11393"/>
      <c r="V11393"/>
      <c r="W11393"/>
      <c r="X11393"/>
    </row>
    <row r="11394" spans="21:24" ht="18" x14ac:dyDescent="0.6">
      <c r="U11394"/>
      <c r="V11394"/>
      <c r="W11394"/>
      <c r="X11394"/>
    </row>
    <row r="11395" spans="21:24" ht="18" x14ac:dyDescent="0.6">
      <c r="U11395"/>
      <c r="V11395"/>
      <c r="W11395"/>
      <c r="X11395"/>
    </row>
    <row r="11396" spans="21:24" ht="18" x14ac:dyDescent="0.6">
      <c r="U11396"/>
      <c r="V11396"/>
      <c r="W11396"/>
      <c r="X11396"/>
    </row>
    <row r="11397" spans="21:24" ht="18" x14ac:dyDescent="0.6">
      <c r="U11397"/>
      <c r="V11397"/>
      <c r="W11397"/>
      <c r="X11397"/>
    </row>
    <row r="11398" spans="21:24" ht="18" x14ac:dyDescent="0.6">
      <c r="U11398"/>
      <c r="V11398"/>
      <c r="W11398"/>
      <c r="X11398"/>
    </row>
    <row r="11399" spans="21:24" ht="18" x14ac:dyDescent="0.6">
      <c r="U11399"/>
      <c r="V11399"/>
      <c r="W11399"/>
      <c r="X11399"/>
    </row>
    <row r="11400" spans="21:24" ht="18" x14ac:dyDescent="0.6">
      <c r="U11400"/>
      <c r="V11400"/>
      <c r="W11400"/>
      <c r="X11400"/>
    </row>
    <row r="11401" spans="21:24" ht="18" x14ac:dyDescent="0.6">
      <c r="U11401"/>
      <c r="V11401"/>
      <c r="W11401"/>
      <c r="X11401"/>
    </row>
    <row r="11402" spans="21:24" ht="18" x14ac:dyDescent="0.6">
      <c r="U11402"/>
      <c r="V11402"/>
      <c r="W11402"/>
      <c r="X11402"/>
    </row>
    <row r="11403" spans="21:24" ht="18" x14ac:dyDescent="0.6">
      <c r="U11403"/>
      <c r="V11403"/>
      <c r="W11403"/>
      <c r="X11403"/>
    </row>
    <row r="11404" spans="21:24" ht="18" x14ac:dyDescent="0.6">
      <c r="U11404"/>
      <c r="V11404"/>
      <c r="W11404"/>
      <c r="X11404"/>
    </row>
    <row r="11405" spans="21:24" ht="18" x14ac:dyDescent="0.6">
      <c r="U11405"/>
      <c r="V11405"/>
      <c r="W11405"/>
      <c r="X11405"/>
    </row>
    <row r="11406" spans="21:24" ht="18" x14ac:dyDescent="0.6">
      <c r="U11406"/>
      <c r="V11406"/>
      <c r="W11406"/>
      <c r="X11406"/>
    </row>
    <row r="11407" spans="21:24" ht="18" x14ac:dyDescent="0.6">
      <c r="U11407"/>
      <c r="V11407"/>
      <c r="W11407"/>
      <c r="X11407"/>
    </row>
    <row r="11408" spans="21:24" ht="18" x14ac:dyDescent="0.6">
      <c r="U11408"/>
      <c r="V11408"/>
      <c r="W11408"/>
      <c r="X11408"/>
    </row>
    <row r="11409" spans="21:24" ht="18" x14ac:dyDescent="0.6">
      <c r="U11409"/>
      <c r="V11409"/>
      <c r="W11409"/>
      <c r="X11409"/>
    </row>
    <row r="11410" spans="21:24" ht="18" x14ac:dyDescent="0.6">
      <c r="U11410"/>
      <c r="V11410"/>
      <c r="W11410"/>
      <c r="X11410"/>
    </row>
    <row r="11411" spans="21:24" ht="18" x14ac:dyDescent="0.6">
      <c r="U11411"/>
      <c r="V11411"/>
      <c r="W11411"/>
      <c r="X11411"/>
    </row>
    <row r="11412" spans="21:24" ht="18" x14ac:dyDescent="0.6">
      <c r="U11412"/>
      <c r="V11412"/>
      <c r="W11412"/>
      <c r="X11412"/>
    </row>
    <row r="11413" spans="21:24" ht="18" x14ac:dyDescent="0.6">
      <c r="U11413"/>
      <c r="V11413"/>
      <c r="W11413"/>
      <c r="X11413"/>
    </row>
    <row r="11414" spans="21:24" ht="18" x14ac:dyDescent="0.6">
      <c r="U11414"/>
      <c r="V11414"/>
      <c r="W11414"/>
      <c r="X11414"/>
    </row>
    <row r="11415" spans="21:24" ht="18" x14ac:dyDescent="0.6">
      <c r="U11415"/>
      <c r="V11415"/>
      <c r="W11415"/>
      <c r="X11415"/>
    </row>
    <row r="11416" spans="21:24" ht="18" x14ac:dyDescent="0.6">
      <c r="U11416"/>
      <c r="V11416"/>
      <c r="W11416"/>
      <c r="X11416"/>
    </row>
    <row r="11417" spans="21:24" ht="18" x14ac:dyDescent="0.6">
      <c r="U11417"/>
      <c r="V11417"/>
      <c r="W11417"/>
      <c r="X11417"/>
    </row>
    <row r="11418" spans="21:24" ht="18" x14ac:dyDescent="0.6">
      <c r="U11418"/>
      <c r="V11418"/>
      <c r="W11418"/>
      <c r="X11418"/>
    </row>
    <row r="11419" spans="21:24" ht="18" x14ac:dyDescent="0.6">
      <c r="U11419"/>
      <c r="V11419"/>
      <c r="W11419"/>
      <c r="X11419"/>
    </row>
    <row r="11420" spans="21:24" ht="18" x14ac:dyDescent="0.6">
      <c r="U11420"/>
      <c r="V11420"/>
      <c r="W11420"/>
      <c r="X11420"/>
    </row>
    <row r="11421" spans="21:24" ht="18" x14ac:dyDescent="0.6">
      <c r="U11421"/>
      <c r="V11421"/>
      <c r="W11421"/>
      <c r="X11421"/>
    </row>
    <row r="11422" spans="21:24" ht="18" x14ac:dyDescent="0.6">
      <c r="U11422"/>
      <c r="V11422"/>
      <c r="W11422"/>
      <c r="X11422"/>
    </row>
    <row r="11423" spans="21:24" ht="18" x14ac:dyDescent="0.6">
      <c r="U11423"/>
      <c r="V11423"/>
      <c r="W11423"/>
      <c r="X11423"/>
    </row>
    <row r="11424" spans="21:24" ht="18" x14ac:dyDescent="0.6">
      <c r="U11424"/>
      <c r="V11424"/>
      <c r="W11424"/>
      <c r="X11424"/>
    </row>
    <row r="11425" spans="21:24" ht="18" x14ac:dyDescent="0.6">
      <c r="U11425"/>
      <c r="V11425"/>
      <c r="W11425"/>
      <c r="X11425"/>
    </row>
    <row r="11426" spans="21:24" ht="18" x14ac:dyDescent="0.6">
      <c r="U11426"/>
      <c r="V11426"/>
      <c r="W11426"/>
      <c r="X11426"/>
    </row>
    <row r="11427" spans="21:24" ht="18" x14ac:dyDescent="0.6">
      <c r="U11427"/>
      <c r="V11427"/>
      <c r="W11427"/>
      <c r="X11427"/>
    </row>
    <row r="11428" spans="21:24" ht="18" x14ac:dyDescent="0.6">
      <c r="U11428"/>
      <c r="V11428"/>
      <c r="W11428"/>
      <c r="X11428"/>
    </row>
    <row r="11429" spans="21:24" ht="18" x14ac:dyDescent="0.6">
      <c r="U11429"/>
      <c r="V11429"/>
      <c r="W11429"/>
      <c r="X11429"/>
    </row>
    <row r="11430" spans="21:24" ht="18" x14ac:dyDescent="0.6">
      <c r="U11430"/>
      <c r="V11430"/>
      <c r="W11430"/>
      <c r="X11430"/>
    </row>
    <row r="11431" spans="21:24" ht="18" x14ac:dyDescent="0.6">
      <c r="U11431"/>
      <c r="V11431"/>
      <c r="W11431"/>
      <c r="X11431"/>
    </row>
    <row r="11432" spans="21:24" ht="18" x14ac:dyDescent="0.6">
      <c r="U11432"/>
      <c r="V11432"/>
      <c r="W11432"/>
      <c r="X11432"/>
    </row>
    <row r="11433" spans="21:24" ht="18" x14ac:dyDescent="0.6">
      <c r="U11433"/>
      <c r="V11433"/>
      <c r="W11433"/>
      <c r="X11433"/>
    </row>
    <row r="11434" spans="21:24" ht="18" x14ac:dyDescent="0.6">
      <c r="U11434"/>
      <c r="V11434"/>
      <c r="W11434"/>
      <c r="X11434"/>
    </row>
    <row r="11435" spans="21:24" ht="18" x14ac:dyDescent="0.6">
      <c r="U11435"/>
      <c r="V11435"/>
      <c r="W11435"/>
      <c r="X11435"/>
    </row>
    <row r="11436" spans="21:24" ht="18" x14ac:dyDescent="0.6">
      <c r="U11436"/>
      <c r="V11436"/>
      <c r="W11436"/>
      <c r="X11436"/>
    </row>
    <row r="11437" spans="21:24" ht="18" x14ac:dyDescent="0.6">
      <c r="U11437"/>
      <c r="V11437"/>
      <c r="W11437"/>
      <c r="X11437"/>
    </row>
    <row r="11438" spans="21:24" ht="18" x14ac:dyDescent="0.6">
      <c r="U11438"/>
      <c r="V11438"/>
      <c r="W11438"/>
      <c r="X11438"/>
    </row>
    <row r="11439" spans="21:24" ht="18" x14ac:dyDescent="0.6">
      <c r="U11439"/>
      <c r="V11439"/>
      <c r="W11439"/>
      <c r="X11439"/>
    </row>
    <row r="11440" spans="21:24" ht="18" x14ac:dyDescent="0.6">
      <c r="U11440"/>
      <c r="V11440"/>
      <c r="W11440"/>
      <c r="X11440"/>
    </row>
    <row r="11441" spans="21:24" ht="18" x14ac:dyDescent="0.6">
      <c r="U11441"/>
      <c r="V11441"/>
      <c r="W11441"/>
      <c r="X11441"/>
    </row>
    <row r="11442" spans="21:24" ht="18" x14ac:dyDescent="0.6">
      <c r="U11442"/>
      <c r="V11442"/>
      <c r="W11442"/>
      <c r="X11442"/>
    </row>
    <row r="11443" spans="21:24" ht="18" x14ac:dyDescent="0.6">
      <c r="U11443"/>
      <c r="V11443"/>
      <c r="W11443"/>
      <c r="X11443"/>
    </row>
    <row r="11444" spans="21:24" ht="18" x14ac:dyDescent="0.6">
      <c r="U11444"/>
      <c r="V11444"/>
      <c r="W11444"/>
      <c r="X11444"/>
    </row>
    <row r="11445" spans="21:24" ht="18" x14ac:dyDescent="0.6">
      <c r="U11445"/>
      <c r="V11445"/>
      <c r="W11445"/>
      <c r="X11445"/>
    </row>
    <row r="11446" spans="21:24" ht="18" x14ac:dyDescent="0.6">
      <c r="U11446"/>
      <c r="V11446"/>
      <c r="W11446"/>
      <c r="X11446"/>
    </row>
    <row r="11447" spans="21:24" ht="18" x14ac:dyDescent="0.6">
      <c r="U11447"/>
      <c r="V11447"/>
      <c r="W11447"/>
      <c r="X11447"/>
    </row>
    <row r="11448" spans="21:24" ht="18" x14ac:dyDescent="0.6">
      <c r="U11448"/>
      <c r="V11448"/>
      <c r="W11448"/>
      <c r="X11448"/>
    </row>
    <row r="11449" spans="21:24" ht="18" x14ac:dyDescent="0.6">
      <c r="U11449"/>
      <c r="V11449"/>
      <c r="W11449"/>
      <c r="X11449"/>
    </row>
    <row r="11450" spans="21:24" ht="18" x14ac:dyDescent="0.6">
      <c r="U11450"/>
      <c r="V11450"/>
      <c r="W11450"/>
      <c r="X11450"/>
    </row>
    <row r="11451" spans="21:24" ht="18" x14ac:dyDescent="0.6">
      <c r="U11451"/>
      <c r="V11451"/>
      <c r="W11451"/>
      <c r="X11451"/>
    </row>
    <row r="11452" spans="21:24" ht="18" x14ac:dyDescent="0.6">
      <c r="U11452"/>
      <c r="V11452"/>
      <c r="W11452"/>
      <c r="X11452"/>
    </row>
    <row r="11453" spans="21:24" ht="18" x14ac:dyDescent="0.6">
      <c r="U11453"/>
      <c r="V11453"/>
      <c r="W11453"/>
      <c r="X11453"/>
    </row>
    <row r="11454" spans="21:24" ht="18" x14ac:dyDescent="0.6">
      <c r="U11454"/>
      <c r="V11454"/>
      <c r="W11454"/>
      <c r="X11454"/>
    </row>
    <row r="11455" spans="21:24" ht="18" x14ac:dyDescent="0.6">
      <c r="U11455"/>
      <c r="V11455"/>
      <c r="W11455"/>
      <c r="X11455"/>
    </row>
    <row r="11456" spans="21:24" ht="18" x14ac:dyDescent="0.6">
      <c r="U11456"/>
      <c r="V11456"/>
      <c r="W11456"/>
      <c r="X11456"/>
    </row>
    <row r="11457" spans="21:24" ht="18" x14ac:dyDescent="0.6">
      <c r="U11457"/>
      <c r="V11457"/>
      <c r="W11457"/>
      <c r="X11457"/>
    </row>
    <row r="11458" spans="21:24" ht="18" x14ac:dyDescent="0.6">
      <c r="U11458"/>
      <c r="V11458"/>
      <c r="W11458"/>
      <c r="X11458"/>
    </row>
    <row r="11459" spans="21:24" ht="18" x14ac:dyDescent="0.6">
      <c r="U11459"/>
      <c r="V11459"/>
      <c r="W11459"/>
      <c r="X11459"/>
    </row>
    <row r="11460" spans="21:24" ht="18" x14ac:dyDescent="0.6">
      <c r="U11460"/>
      <c r="V11460"/>
      <c r="W11460"/>
      <c r="X11460"/>
    </row>
    <row r="11461" spans="21:24" ht="18" x14ac:dyDescent="0.6">
      <c r="U11461"/>
      <c r="V11461"/>
      <c r="W11461"/>
      <c r="X11461"/>
    </row>
    <row r="11462" spans="21:24" ht="18" x14ac:dyDescent="0.6">
      <c r="U11462"/>
      <c r="V11462"/>
      <c r="W11462"/>
      <c r="X11462"/>
    </row>
    <row r="11463" spans="21:24" ht="18" x14ac:dyDescent="0.6">
      <c r="U11463"/>
      <c r="V11463"/>
      <c r="W11463"/>
      <c r="X11463"/>
    </row>
    <row r="11464" spans="21:24" ht="18" x14ac:dyDescent="0.6">
      <c r="U11464"/>
      <c r="V11464"/>
      <c r="W11464"/>
      <c r="X11464"/>
    </row>
    <row r="11465" spans="21:24" ht="18" x14ac:dyDescent="0.6">
      <c r="U11465"/>
      <c r="V11465"/>
      <c r="W11465"/>
      <c r="X11465"/>
    </row>
    <row r="11466" spans="21:24" ht="18" x14ac:dyDescent="0.6">
      <c r="U11466"/>
      <c r="V11466"/>
      <c r="W11466"/>
      <c r="X11466"/>
    </row>
    <row r="11467" spans="21:24" ht="18" x14ac:dyDescent="0.6">
      <c r="U11467"/>
      <c r="V11467"/>
      <c r="W11467"/>
      <c r="X11467"/>
    </row>
    <row r="11468" spans="21:24" ht="18" x14ac:dyDescent="0.6">
      <c r="U11468"/>
      <c r="V11468"/>
      <c r="W11468"/>
      <c r="X11468"/>
    </row>
    <row r="11469" spans="21:24" ht="18" x14ac:dyDescent="0.6">
      <c r="U11469"/>
      <c r="V11469"/>
      <c r="W11469"/>
      <c r="X11469"/>
    </row>
    <row r="11470" spans="21:24" ht="18" x14ac:dyDescent="0.6">
      <c r="U11470"/>
      <c r="V11470"/>
      <c r="W11470"/>
      <c r="X11470"/>
    </row>
    <row r="11471" spans="21:24" ht="18" x14ac:dyDescent="0.6">
      <c r="U11471"/>
      <c r="V11471"/>
      <c r="W11471"/>
      <c r="X11471"/>
    </row>
    <row r="11472" spans="21:24" ht="18" x14ac:dyDescent="0.6">
      <c r="U11472"/>
      <c r="V11472"/>
      <c r="W11472"/>
      <c r="X11472"/>
    </row>
    <row r="11473" spans="21:24" ht="18" x14ac:dyDescent="0.6">
      <c r="U11473"/>
      <c r="V11473"/>
      <c r="W11473"/>
      <c r="X11473"/>
    </row>
    <row r="11474" spans="21:24" ht="18" x14ac:dyDescent="0.6">
      <c r="U11474"/>
      <c r="V11474"/>
      <c r="W11474"/>
      <c r="X11474"/>
    </row>
    <row r="11475" spans="21:24" ht="18" x14ac:dyDescent="0.6">
      <c r="U11475"/>
      <c r="V11475"/>
      <c r="W11475"/>
      <c r="X11475"/>
    </row>
    <row r="11476" spans="21:24" ht="18" x14ac:dyDescent="0.6">
      <c r="U11476"/>
      <c r="V11476"/>
      <c r="W11476"/>
      <c r="X11476"/>
    </row>
    <row r="11477" spans="21:24" ht="18" x14ac:dyDescent="0.6">
      <c r="U11477"/>
      <c r="V11477"/>
      <c r="W11477"/>
      <c r="X11477"/>
    </row>
    <row r="11478" spans="21:24" ht="18" x14ac:dyDescent="0.6">
      <c r="U11478"/>
      <c r="V11478"/>
      <c r="W11478"/>
      <c r="X11478"/>
    </row>
    <row r="11479" spans="21:24" ht="18" x14ac:dyDescent="0.6">
      <c r="U11479"/>
      <c r="V11479"/>
      <c r="W11479"/>
      <c r="X11479"/>
    </row>
    <row r="11480" spans="21:24" ht="18" x14ac:dyDescent="0.6">
      <c r="U11480"/>
      <c r="V11480"/>
      <c r="W11480"/>
      <c r="X11480"/>
    </row>
    <row r="11481" spans="21:24" ht="18" x14ac:dyDescent="0.6">
      <c r="U11481"/>
      <c r="V11481"/>
      <c r="W11481"/>
      <c r="X11481"/>
    </row>
    <row r="11482" spans="21:24" ht="18" x14ac:dyDescent="0.6">
      <c r="U11482"/>
      <c r="V11482"/>
      <c r="W11482"/>
      <c r="X11482"/>
    </row>
    <row r="11483" spans="21:24" ht="18" x14ac:dyDescent="0.6">
      <c r="U11483"/>
      <c r="V11483"/>
      <c r="W11483"/>
      <c r="X11483"/>
    </row>
    <row r="11484" spans="21:24" ht="18" x14ac:dyDescent="0.6">
      <c r="U11484"/>
      <c r="V11484"/>
      <c r="W11484"/>
      <c r="X11484"/>
    </row>
    <row r="11485" spans="21:24" ht="18" x14ac:dyDescent="0.6">
      <c r="U11485"/>
      <c r="V11485"/>
      <c r="W11485"/>
      <c r="X11485"/>
    </row>
    <row r="11486" spans="21:24" ht="18" x14ac:dyDescent="0.6">
      <c r="U11486"/>
      <c r="V11486"/>
      <c r="W11486"/>
      <c r="X11486"/>
    </row>
    <row r="11487" spans="21:24" ht="18" x14ac:dyDescent="0.6">
      <c r="U11487"/>
      <c r="V11487"/>
      <c r="W11487"/>
      <c r="X11487"/>
    </row>
    <row r="11488" spans="21:24" ht="18" x14ac:dyDescent="0.6">
      <c r="U11488"/>
      <c r="V11488"/>
      <c r="W11488"/>
      <c r="X11488"/>
    </row>
    <row r="11489" spans="21:24" ht="18" x14ac:dyDescent="0.6">
      <c r="U11489"/>
      <c r="V11489"/>
      <c r="W11489"/>
      <c r="X11489"/>
    </row>
    <row r="11490" spans="21:24" ht="18" x14ac:dyDescent="0.6">
      <c r="U11490"/>
      <c r="V11490"/>
      <c r="W11490"/>
      <c r="X11490"/>
    </row>
    <row r="11491" spans="21:24" ht="18" x14ac:dyDescent="0.6">
      <c r="U11491"/>
      <c r="V11491"/>
      <c r="W11491"/>
      <c r="X11491"/>
    </row>
    <row r="11492" spans="21:24" ht="18" x14ac:dyDescent="0.6">
      <c r="U11492"/>
      <c r="V11492"/>
      <c r="W11492"/>
      <c r="X11492"/>
    </row>
    <row r="11493" spans="21:24" ht="18" x14ac:dyDescent="0.6">
      <c r="U11493"/>
      <c r="V11493"/>
      <c r="W11493"/>
      <c r="X11493"/>
    </row>
    <row r="11494" spans="21:24" ht="18" x14ac:dyDescent="0.6">
      <c r="U11494"/>
      <c r="V11494"/>
      <c r="W11494"/>
      <c r="X11494"/>
    </row>
    <row r="11495" spans="21:24" ht="18" x14ac:dyDescent="0.6">
      <c r="U11495"/>
      <c r="V11495"/>
      <c r="W11495"/>
      <c r="X11495"/>
    </row>
    <row r="11496" spans="21:24" ht="18" x14ac:dyDescent="0.6">
      <c r="U11496"/>
      <c r="V11496"/>
      <c r="W11496"/>
      <c r="X11496"/>
    </row>
    <row r="11497" spans="21:24" ht="18" x14ac:dyDescent="0.6">
      <c r="U11497"/>
      <c r="V11497"/>
      <c r="W11497"/>
      <c r="X11497"/>
    </row>
    <row r="11498" spans="21:24" ht="18" x14ac:dyDescent="0.6">
      <c r="U11498"/>
      <c r="V11498"/>
      <c r="W11498"/>
      <c r="X11498"/>
    </row>
    <row r="11499" spans="21:24" ht="18" x14ac:dyDescent="0.6">
      <c r="U11499"/>
      <c r="V11499"/>
      <c r="W11499"/>
      <c r="X11499"/>
    </row>
    <row r="11500" spans="21:24" ht="18" x14ac:dyDescent="0.6">
      <c r="U11500"/>
      <c r="V11500"/>
      <c r="W11500"/>
      <c r="X11500"/>
    </row>
    <row r="11501" spans="21:24" ht="18" x14ac:dyDescent="0.6">
      <c r="U11501"/>
      <c r="V11501"/>
      <c r="W11501"/>
      <c r="X11501"/>
    </row>
    <row r="11502" spans="21:24" ht="18" x14ac:dyDescent="0.6">
      <c r="U11502"/>
      <c r="V11502"/>
      <c r="W11502"/>
      <c r="X11502"/>
    </row>
    <row r="11503" spans="21:24" ht="18" x14ac:dyDescent="0.6">
      <c r="U11503"/>
      <c r="V11503"/>
      <c r="W11503"/>
      <c r="X11503"/>
    </row>
    <row r="11504" spans="21:24" ht="18" x14ac:dyDescent="0.6">
      <c r="U11504"/>
      <c r="V11504"/>
      <c r="W11504"/>
      <c r="X11504"/>
    </row>
    <row r="11505" spans="21:24" ht="18" x14ac:dyDescent="0.6">
      <c r="U11505"/>
      <c r="V11505"/>
      <c r="W11505"/>
      <c r="X11505"/>
    </row>
    <row r="11506" spans="21:24" ht="18" x14ac:dyDescent="0.6">
      <c r="U11506"/>
      <c r="V11506"/>
      <c r="W11506"/>
      <c r="X11506"/>
    </row>
    <row r="11507" spans="21:24" ht="18" x14ac:dyDescent="0.6">
      <c r="U11507"/>
      <c r="V11507"/>
      <c r="W11507"/>
      <c r="X11507"/>
    </row>
    <row r="11508" spans="21:24" ht="18" x14ac:dyDescent="0.6">
      <c r="U11508"/>
      <c r="V11508"/>
      <c r="W11508"/>
      <c r="X11508"/>
    </row>
    <row r="11509" spans="21:24" ht="18" x14ac:dyDescent="0.6">
      <c r="U11509"/>
      <c r="V11509"/>
      <c r="W11509"/>
      <c r="X11509"/>
    </row>
    <row r="11510" spans="21:24" ht="18" x14ac:dyDescent="0.6">
      <c r="U11510"/>
      <c r="V11510"/>
      <c r="W11510"/>
      <c r="X11510"/>
    </row>
    <row r="11511" spans="21:24" ht="18" x14ac:dyDescent="0.6">
      <c r="U11511"/>
      <c r="V11511"/>
      <c r="W11511"/>
      <c r="X11511"/>
    </row>
    <row r="11512" spans="21:24" ht="18" x14ac:dyDescent="0.6">
      <c r="U11512"/>
      <c r="V11512"/>
      <c r="W11512"/>
      <c r="X11512"/>
    </row>
    <row r="11513" spans="21:24" ht="18" x14ac:dyDescent="0.6">
      <c r="U11513"/>
      <c r="V11513"/>
      <c r="W11513"/>
      <c r="X11513"/>
    </row>
    <row r="11514" spans="21:24" ht="18" x14ac:dyDescent="0.6">
      <c r="U11514"/>
      <c r="V11514"/>
      <c r="W11514"/>
      <c r="X11514"/>
    </row>
    <row r="11515" spans="21:24" ht="18" x14ac:dyDescent="0.6">
      <c r="U11515"/>
      <c r="V11515"/>
      <c r="W11515"/>
      <c r="X11515"/>
    </row>
    <row r="11516" spans="21:24" ht="18" x14ac:dyDescent="0.6">
      <c r="U11516"/>
      <c r="V11516"/>
      <c r="W11516"/>
      <c r="X11516"/>
    </row>
    <row r="11517" spans="21:24" ht="18" x14ac:dyDescent="0.6">
      <c r="U11517"/>
      <c r="V11517"/>
      <c r="W11517"/>
      <c r="X11517"/>
    </row>
    <row r="11518" spans="21:24" ht="18" x14ac:dyDescent="0.6">
      <c r="U11518"/>
      <c r="V11518"/>
      <c r="W11518"/>
      <c r="X11518"/>
    </row>
    <row r="11519" spans="21:24" ht="18" x14ac:dyDescent="0.6">
      <c r="U11519"/>
      <c r="V11519"/>
      <c r="W11519"/>
      <c r="X11519"/>
    </row>
    <row r="11520" spans="21:24" ht="18" x14ac:dyDescent="0.6">
      <c r="U11520"/>
      <c r="V11520"/>
      <c r="W11520"/>
      <c r="X11520"/>
    </row>
    <row r="11521" spans="21:24" ht="18" x14ac:dyDescent="0.6">
      <c r="U11521"/>
      <c r="V11521"/>
      <c r="W11521"/>
      <c r="X11521"/>
    </row>
    <row r="11522" spans="21:24" ht="18" x14ac:dyDescent="0.6">
      <c r="U11522"/>
      <c r="V11522"/>
      <c r="W11522"/>
      <c r="X11522"/>
    </row>
    <row r="11523" spans="21:24" ht="18" x14ac:dyDescent="0.6">
      <c r="U11523"/>
      <c r="V11523"/>
      <c r="W11523"/>
      <c r="X11523"/>
    </row>
    <row r="11524" spans="21:24" ht="18" x14ac:dyDescent="0.6">
      <c r="U11524"/>
      <c r="V11524"/>
      <c r="W11524"/>
      <c r="X11524"/>
    </row>
    <row r="11525" spans="21:24" ht="18" x14ac:dyDescent="0.6">
      <c r="U11525"/>
      <c r="V11525"/>
      <c r="W11525"/>
      <c r="X11525"/>
    </row>
    <row r="11526" spans="21:24" ht="18" x14ac:dyDescent="0.6">
      <c r="U11526"/>
      <c r="V11526"/>
      <c r="W11526"/>
      <c r="X11526"/>
    </row>
    <row r="11527" spans="21:24" ht="18" x14ac:dyDescent="0.6">
      <c r="U11527"/>
      <c r="V11527"/>
      <c r="W11527"/>
      <c r="X11527"/>
    </row>
    <row r="11528" spans="21:24" ht="18" x14ac:dyDescent="0.6">
      <c r="U11528"/>
      <c r="V11528"/>
      <c r="W11528"/>
      <c r="X11528"/>
    </row>
    <row r="11529" spans="21:24" ht="18" x14ac:dyDescent="0.6">
      <c r="U11529"/>
      <c r="V11529"/>
      <c r="W11529"/>
      <c r="X11529"/>
    </row>
    <row r="11530" spans="21:24" ht="18" x14ac:dyDescent="0.6">
      <c r="U11530"/>
      <c r="V11530"/>
      <c r="W11530"/>
      <c r="X11530"/>
    </row>
    <row r="11531" spans="21:24" ht="18" x14ac:dyDescent="0.6">
      <c r="U11531"/>
      <c r="V11531"/>
      <c r="W11531"/>
      <c r="X11531"/>
    </row>
    <row r="11532" spans="21:24" ht="18" x14ac:dyDescent="0.6">
      <c r="U11532"/>
      <c r="V11532"/>
      <c r="W11532"/>
      <c r="X11532"/>
    </row>
    <row r="11533" spans="21:24" ht="18" x14ac:dyDescent="0.6">
      <c r="U11533"/>
      <c r="V11533"/>
      <c r="W11533"/>
      <c r="X11533"/>
    </row>
    <row r="11534" spans="21:24" ht="18" x14ac:dyDescent="0.6">
      <c r="U11534"/>
      <c r="V11534"/>
      <c r="W11534"/>
      <c r="X11534"/>
    </row>
    <row r="11535" spans="21:24" ht="18" x14ac:dyDescent="0.6">
      <c r="U11535"/>
      <c r="V11535"/>
      <c r="W11535"/>
      <c r="X11535"/>
    </row>
    <row r="11536" spans="21:24" ht="18" x14ac:dyDescent="0.6">
      <c r="U11536"/>
      <c r="V11536"/>
      <c r="W11536"/>
      <c r="X11536"/>
    </row>
    <row r="11537" spans="21:24" ht="18" x14ac:dyDescent="0.6">
      <c r="U11537"/>
      <c r="V11537"/>
      <c r="W11537"/>
      <c r="X11537"/>
    </row>
    <row r="11538" spans="21:24" ht="18" x14ac:dyDescent="0.6">
      <c r="U11538"/>
      <c r="V11538"/>
      <c r="W11538"/>
      <c r="X11538"/>
    </row>
    <row r="11539" spans="21:24" ht="18" x14ac:dyDescent="0.6">
      <c r="U11539"/>
      <c r="V11539"/>
      <c r="W11539"/>
      <c r="X11539"/>
    </row>
    <row r="11540" spans="21:24" ht="18" x14ac:dyDescent="0.6">
      <c r="U11540"/>
      <c r="V11540"/>
      <c r="W11540"/>
      <c r="X11540"/>
    </row>
    <row r="11541" spans="21:24" ht="18" x14ac:dyDescent="0.6">
      <c r="U11541"/>
      <c r="V11541"/>
      <c r="W11541"/>
      <c r="X11541"/>
    </row>
    <row r="11542" spans="21:24" ht="18" x14ac:dyDescent="0.6">
      <c r="U11542"/>
      <c r="V11542"/>
      <c r="W11542"/>
      <c r="X11542"/>
    </row>
    <row r="11543" spans="21:24" ht="18" x14ac:dyDescent="0.6">
      <c r="U11543"/>
      <c r="V11543"/>
      <c r="W11543"/>
      <c r="X11543"/>
    </row>
    <row r="11544" spans="21:24" ht="18" x14ac:dyDescent="0.6">
      <c r="U11544"/>
      <c r="V11544"/>
      <c r="W11544"/>
      <c r="X11544"/>
    </row>
    <row r="11545" spans="21:24" ht="18" x14ac:dyDescent="0.6">
      <c r="U11545"/>
      <c r="V11545"/>
      <c r="W11545"/>
      <c r="X11545"/>
    </row>
    <row r="11546" spans="21:24" ht="18" x14ac:dyDescent="0.6">
      <c r="U11546"/>
      <c r="V11546"/>
      <c r="W11546"/>
      <c r="X11546"/>
    </row>
    <row r="11547" spans="21:24" ht="18" x14ac:dyDescent="0.6">
      <c r="U11547"/>
      <c r="V11547"/>
      <c r="W11547"/>
      <c r="X11547"/>
    </row>
    <row r="11548" spans="21:24" ht="18" x14ac:dyDescent="0.6">
      <c r="U11548"/>
      <c r="V11548"/>
      <c r="W11548"/>
      <c r="X11548"/>
    </row>
    <row r="11549" spans="21:24" ht="18" x14ac:dyDescent="0.6">
      <c r="U11549"/>
      <c r="V11549"/>
      <c r="W11549"/>
      <c r="X11549"/>
    </row>
    <row r="11550" spans="21:24" ht="18" x14ac:dyDescent="0.6">
      <c r="U11550"/>
      <c r="V11550"/>
      <c r="W11550"/>
      <c r="X11550"/>
    </row>
    <row r="11551" spans="21:24" ht="18" x14ac:dyDescent="0.6">
      <c r="U11551"/>
      <c r="V11551"/>
      <c r="W11551"/>
      <c r="X11551"/>
    </row>
    <row r="11552" spans="21:24" ht="18" x14ac:dyDescent="0.6">
      <c r="U11552"/>
      <c r="V11552"/>
      <c r="W11552"/>
      <c r="X11552"/>
    </row>
    <row r="11553" spans="21:24" ht="18" x14ac:dyDescent="0.6">
      <c r="U11553"/>
      <c r="V11553"/>
      <c r="W11553"/>
      <c r="X11553"/>
    </row>
    <row r="11554" spans="21:24" ht="18" x14ac:dyDescent="0.6">
      <c r="U11554"/>
      <c r="V11554"/>
      <c r="W11554"/>
      <c r="X11554"/>
    </row>
    <row r="11555" spans="21:24" ht="18" x14ac:dyDescent="0.6">
      <c r="U11555"/>
      <c r="V11555"/>
      <c r="W11555"/>
      <c r="X11555"/>
    </row>
    <row r="11556" spans="21:24" ht="18" x14ac:dyDescent="0.6">
      <c r="U11556"/>
      <c r="V11556"/>
      <c r="W11556"/>
      <c r="X11556"/>
    </row>
    <row r="11557" spans="21:24" ht="18" x14ac:dyDescent="0.6">
      <c r="U11557"/>
      <c r="V11557"/>
      <c r="W11557"/>
      <c r="X11557"/>
    </row>
    <row r="11558" spans="21:24" ht="18" x14ac:dyDescent="0.6">
      <c r="U11558"/>
      <c r="V11558"/>
      <c r="W11558"/>
      <c r="X11558"/>
    </row>
    <row r="11559" spans="21:24" ht="18" x14ac:dyDescent="0.6">
      <c r="U11559"/>
      <c r="V11559"/>
      <c r="W11559"/>
      <c r="X11559"/>
    </row>
    <row r="11560" spans="21:24" ht="18" x14ac:dyDescent="0.6">
      <c r="U11560"/>
      <c r="V11560"/>
      <c r="W11560"/>
      <c r="X11560"/>
    </row>
    <row r="11561" spans="21:24" ht="18" x14ac:dyDescent="0.6">
      <c r="U11561"/>
      <c r="V11561"/>
      <c r="W11561"/>
      <c r="X11561"/>
    </row>
    <row r="11562" spans="21:24" ht="18" x14ac:dyDescent="0.6">
      <c r="U11562"/>
      <c r="V11562"/>
      <c r="W11562"/>
      <c r="X11562"/>
    </row>
    <row r="11563" spans="21:24" ht="18" x14ac:dyDescent="0.6">
      <c r="U11563"/>
      <c r="V11563"/>
      <c r="W11563"/>
      <c r="X11563"/>
    </row>
    <row r="11564" spans="21:24" ht="18" x14ac:dyDescent="0.6">
      <c r="U11564"/>
      <c r="V11564"/>
      <c r="W11564"/>
      <c r="X11564"/>
    </row>
    <row r="11565" spans="21:24" ht="18" x14ac:dyDescent="0.6">
      <c r="U11565"/>
      <c r="V11565"/>
      <c r="W11565"/>
      <c r="X11565"/>
    </row>
    <row r="11566" spans="21:24" ht="18" x14ac:dyDescent="0.6">
      <c r="U11566"/>
      <c r="V11566"/>
      <c r="W11566"/>
      <c r="X11566"/>
    </row>
    <row r="11567" spans="21:24" ht="18" x14ac:dyDescent="0.6">
      <c r="U11567"/>
      <c r="V11567"/>
      <c r="W11567"/>
      <c r="X11567"/>
    </row>
    <row r="11568" spans="21:24" ht="18" x14ac:dyDescent="0.6">
      <c r="U11568"/>
      <c r="V11568"/>
      <c r="W11568"/>
      <c r="X11568"/>
    </row>
    <row r="11569" spans="21:24" ht="18" x14ac:dyDescent="0.6">
      <c r="U11569"/>
      <c r="V11569"/>
      <c r="W11569"/>
      <c r="X11569"/>
    </row>
    <row r="11570" spans="21:24" ht="18" x14ac:dyDescent="0.6">
      <c r="U11570"/>
      <c r="V11570"/>
      <c r="W11570"/>
      <c r="X11570"/>
    </row>
    <row r="11571" spans="21:24" ht="18" x14ac:dyDescent="0.6">
      <c r="U11571"/>
      <c r="V11571"/>
      <c r="W11571"/>
      <c r="X11571"/>
    </row>
    <row r="11572" spans="21:24" ht="18" x14ac:dyDescent="0.6">
      <c r="U11572"/>
      <c r="V11572"/>
      <c r="W11572"/>
      <c r="X11572"/>
    </row>
    <row r="11573" spans="21:24" ht="18" x14ac:dyDescent="0.6">
      <c r="U11573"/>
      <c r="V11573"/>
      <c r="W11573"/>
      <c r="X11573"/>
    </row>
    <row r="11574" spans="21:24" ht="18" x14ac:dyDescent="0.6">
      <c r="U11574"/>
      <c r="V11574"/>
      <c r="W11574"/>
      <c r="X11574"/>
    </row>
    <row r="11575" spans="21:24" ht="18" x14ac:dyDescent="0.6">
      <c r="U11575"/>
      <c r="V11575"/>
      <c r="W11575"/>
      <c r="X11575"/>
    </row>
    <row r="11576" spans="21:24" ht="18" x14ac:dyDescent="0.6">
      <c r="U11576"/>
      <c r="V11576"/>
      <c r="W11576"/>
      <c r="X11576"/>
    </row>
    <row r="11577" spans="21:24" ht="18" x14ac:dyDescent="0.6">
      <c r="U11577"/>
      <c r="V11577"/>
      <c r="W11577"/>
      <c r="X11577"/>
    </row>
    <row r="11578" spans="21:24" ht="18" x14ac:dyDescent="0.6">
      <c r="U11578"/>
      <c r="V11578"/>
      <c r="W11578"/>
      <c r="X11578"/>
    </row>
    <row r="11579" spans="21:24" ht="18" x14ac:dyDescent="0.6">
      <c r="U11579"/>
      <c r="V11579"/>
      <c r="W11579"/>
      <c r="X11579"/>
    </row>
    <row r="11580" spans="21:24" ht="18" x14ac:dyDescent="0.6">
      <c r="U11580"/>
      <c r="V11580"/>
      <c r="W11580"/>
      <c r="X11580"/>
    </row>
    <row r="11581" spans="21:24" ht="18" x14ac:dyDescent="0.6">
      <c r="U11581"/>
      <c r="V11581"/>
      <c r="W11581"/>
      <c r="X11581"/>
    </row>
    <row r="11582" spans="21:24" ht="18" x14ac:dyDescent="0.6">
      <c r="U11582"/>
      <c r="V11582"/>
      <c r="W11582"/>
      <c r="X11582"/>
    </row>
    <row r="11583" spans="21:24" ht="18" x14ac:dyDescent="0.6">
      <c r="U11583"/>
      <c r="V11583"/>
      <c r="W11583"/>
      <c r="X11583"/>
    </row>
    <row r="11584" spans="21:24" ht="18" x14ac:dyDescent="0.6">
      <c r="U11584"/>
      <c r="V11584"/>
      <c r="W11584"/>
      <c r="X11584"/>
    </row>
    <row r="11585" spans="21:24" ht="18" x14ac:dyDescent="0.6">
      <c r="U11585"/>
      <c r="V11585"/>
      <c r="W11585"/>
      <c r="X11585"/>
    </row>
    <row r="11586" spans="21:24" ht="18" x14ac:dyDescent="0.6">
      <c r="U11586"/>
      <c r="V11586"/>
      <c r="W11586"/>
      <c r="X11586"/>
    </row>
    <row r="11587" spans="21:24" ht="18" x14ac:dyDescent="0.6">
      <c r="U11587"/>
      <c r="V11587"/>
      <c r="W11587"/>
      <c r="X11587"/>
    </row>
    <row r="11588" spans="21:24" ht="18" x14ac:dyDescent="0.6">
      <c r="U11588"/>
      <c r="V11588"/>
      <c r="W11588"/>
      <c r="X11588"/>
    </row>
    <row r="11589" spans="21:24" ht="18" x14ac:dyDescent="0.6">
      <c r="U11589"/>
      <c r="V11589"/>
      <c r="W11589"/>
      <c r="X11589"/>
    </row>
    <row r="11590" spans="21:24" ht="18" x14ac:dyDescent="0.6">
      <c r="U11590"/>
      <c r="V11590"/>
      <c r="W11590"/>
      <c r="X11590"/>
    </row>
    <row r="11591" spans="21:24" ht="18" x14ac:dyDescent="0.6">
      <c r="U11591"/>
      <c r="V11591"/>
      <c r="W11591"/>
      <c r="X11591"/>
    </row>
    <row r="11592" spans="21:24" ht="18" x14ac:dyDescent="0.6">
      <c r="U11592"/>
      <c r="V11592"/>
      <c r="W11592"/>
      <c r="X11592"/>
    </row>
    <row r="11593" spans="21:24" ht="18" x14ac:dyDescent="0.6">
      <c r="U11593"/>
      <c r="V11593"/>
      <c r="W11593"/>
      <c r="X11593"/>
    </row>
    <row r="11594" spans="21:24" ht="18" x14ac:dyDescent="0.6">
      <c r="U11594"/>
      <c r="V11594"/>
      <c r="W11594"/>
      <c r="X11594"/>
    </row>
    <row r="11595" spans="21:24" ht="18" x14ac:dyDescent="0.6">
      <c r="U11595"/>
      <c r="V11595"/>
      <c r="W11595"/>
      <c r="X11595"/>
    </row>
    <row r="11596" spans="21:24" ht="18" x14ac:dyDescent="0.6">
      <c r="U11596"/>
      <c r="V11596"/>
      <c r="W11596"/>
      <c r="X11596"/>
    </row>
    <row r="11597" spans="21:24" ht="18" x14ac:dyDescent="0.6">
      <c r="U11597"/>
      <c r="V11597"/>
      <c r="W11597"/>
      <c r="X11597"/>
    </row>
    <row r="11598" spans="21:24" ht="18" x14ac:dyDescent="0.6">
      <c r="U11598"/>
      <c r="V11598"/>
      <c r="W11598"/>
      <c r="X11598"/>
    </row>
    <row r="11599" spans="21:24" ht="18" x14ac:dyDescent="0.6">
      <c r="U11599"/>
      <c r="V11599"/>
      <c r="W11599"/>
      <c r="X11599"/>
    </row>
    <row r="11600" spans="21:24" ht="18" x14ac:dyDescent="0.6">
      <c r="U11600"/>
      <c r="V11600"/>
      <c r="W11600"/>
      <c r="X11600"/>
    </row>
    <row r="11601" spans="21:24" ht="18" x14ac:dyDescent="0.6">
      <c r="U11601"/>
      <c r="V11601"/>
      <c r="W11601"/>
      <c r="X11601"/>
    </row>
    <row r="11602" spans="21:24" ht="18" x14ac:dyDescent="0.6">
      <c r="U11602"/>
      <c r="V11602"/>
      <c r="W11602"/>
      <c r="X11602"/>
    </row>
    <row r="11603" spans="21:24" ht="18" x14ac:dyDescent="0.6">
      <c r="U11603"/>
      <c r="V11603"/>
      <c r="W11603"/>
      <c r="X11603"/>
    </row>
    <row r="11604" spans="21:24" ht="18" x14ac:dyDescent="0.6">
      <c r="U11604"/>
      <c r="V11604"/>
      <c r="W11604"/>
      <c r="X11604"/>
    </row>
    <row r="11605" spans="21:24" ht="18" x14ac:dyDescent="0.6">
      <c r="U11605"/>
      <c r="V11605"/>
      <c r="W11605"/>
      <c r="X11605"/>
    </row>
    <row r="11606" spans="21:24" ht="18" x14ac:dyDescent="0.6">
      <c r="U11606"/>
      <c r="V11606"/>
      <c r="W11606"/>
      <c r="X11606"/>
    </row>
    <row r="11607" spans="21:24" ht="18" x14ac:dyDescent="0.6">
      <c r="U11607"/>
      <c r="V11607"/>
      <c r="W11607"/>
      <c r="X11607"/>
    </row>
    <row r="11608" spans="21:24" ht="18" x14ac:dyDescent="0.6">
      <c r="U11608"/>
      <c r="V11608"/>
      <c r="W11608"/>
      <c r="X11608"/>
    </row>
    <row r="11609" spans="21:24" ht="18" x14ac:dyDescent="0.6">
      <c r="U11609"/>
      <c r="V11609"/>
      <c r="W11609"/>
      <c r="X11609"/>
    </row>
    <row r="11610" spans="21:24" ht="18" x14ac:dyDescent="0.6">
      <c r="U11610"/>
      <c r="V11610"/>
      <c r="W11610"/>
      <c r="X11610"/>
    </row>
    <row r="11611" spans="21:24" ht="18" x14ac:dyDescent="0.6">
      <c r="U11611"/>
      <c r="V11611"/>
      <c r="W11611"/>
      <c r="X11611"/>
    </row>
    <row r="11612" spans="21:24" ht="18" x14ac:dyDescent="0.6">
      <c r="U11612"/>
      <c r="V11612"/>
      <c r="W11612"/>
      <c r="X11612"/>
    </row>
    <row r="11613" spans="21:24" ht="18" x14ac:dyDescent="0.6">
      <c r="U11613"/>
      <c r="V11613"/>
      <c r="W11613"/>
      <c r="X11613"/>
    </row>
    <row r="11614" spans="21:24" ht="18" x14ac:dyDescent="0.6">
      <c r="U11614"/>
      <c r="V11614"/>
      <c r="W11614"/>
      <c r="X11614"/>
    </row>
    <row r="11615" spans="21:24" ht="18" x14ac:dyDescent="0.6">
      <c r="U11615"/>
      <c r="V11615"/>
      <c r="W11615"/>
      <c r="X11615"/>
    </row>
    <row r="11616" spans="21:24" ht="18" x14ac:dyDescent="0.6">
      <c r="U11616"/>
      <c r="V11616"/>
      <c r="W11616"/>
      <c r="X11616"/>
    </row>
    <row r="11617" spans="21:24" ht="18" x14ac:dyDescent="0.6">
      <c r="U11617"/>
      <c r="V11617"/>
      <c r="W11617"/>
      <c r="X11617"/>
    </row>
    <row r="11618" spans="21:24" ht="18" x14ac:dyDescent="0.6">
      <c r="U11618"/>
      <c r="V11618"/>
      <c r="W11618"/>
      <c r="X11618"/>
    </row>
    <row r="11619" spans="21:24" ht="18" x14ac:dyDescent="0.6">
      <c r="U11619"/>
      <c r="V11619"/>
      <c r="W11619"/>
      <c r="X11619"/>
    </row>
    <row r="11620" spans="21:24" ht="18" x14ac:dyDescent="0.6">
      <c r="U11620"/>
      <c r="V11620"/>
      <c r="W11620"/>
      <c r="X11620"/>
    </row>
    <row r="11621" spans="21:24" ht="18" x14ac:dyDescent="0.6">
      <c r="U11621"/>
      <c r="V11621"/>
      <c r="W11621"/>
      <c r="X11621"/>
    </row>
    <row r="11622" spans="21:24" ht="18" x14ac:dyDescent="0.6">
      <c r="U11622"/>
      <c r="V11622"/>
      <c r="W11622"/>
      <c r="X11622"/>
    </row>
    <row r="11623" spans="21:24" ht="18" x14ac:dyDescent="0.6">
      <c r="U11623"/>
      <c r="V11623"/>
      <c r="W11623"/>
      <c r="X11623"/>
    </row>
    <row r="11624" spans="21:24" ht="18" x14ac:dyDescent="0.6">
      <c r="U11624"/>
      <c r="V11624"/>
      <c r="W11624"/>
      <c r="X11624"/>
    </row>
    <row r="11625" spans="21:24" ht="18" x14ac:dyDescent="0.6">
      <c r="U11625"/>
      <c r="V11625"/>
      <c r="W11625"/>
      <c r="X11625"/>
    </row>
    <row r="11626" spans="21:24" ht="18" x14ac:dyDescent="0.6">
      <c r="U11626"/>
      <c r="V11626"/>
      <c r="W11626"/>
      <c r="X11626"/>
    </row>
    <row r="11627" spans="21:24" ht="18" x14ac:dyDescent="0.6">
      <c r="U11627"/>
      <c r="V11627"/>
      <c r="W11627"/>
      <c r="X11627"/>
    </row>
    <row r="11628" spans="21:24" ht="18" x14ac:dyDescent="0.6">
      <c r="U11628"/>
      <c r="V11628"/>
      <c r="W11628"/>
      <c r="X11628"/>
    </row>
    <row r="11629" spans="21:24" ht="18" x14ac:dyDescent="0.6">
      <c r="U11629"/>
      <c r="V11629"/>
      <c r="W11629"/>
      <c r="X11629"/>
    </row>
    <row r="11630" spans="21:24" ht="18" x14ac:dyDescent="0.6">
      <c r="U11630"/>
      <c r="V11630"/>
      <c r="W11630"/>
      <c r="X11630"/>
    </row>
    <row r="11631" spans="21:24" ht="18" x14ac:dyDescent="0.6">
      <c r="U11631"/>
      <c r="V11631"/>
      <c r="W11631"/>
      <c r="X11631"/>
    </row>
    <row r="11632" spans="21:24" ht="18" x14ac:dyDescent="0.6">
      <c r="U11632"/>
      <c r="V11632"/>
      <c r="W11632"/>
      <c r="X11632"/>
    </row>
    <row r="11633" spans="21:24" ht="18" x14ac:dyDescent="0.6">
      <c r="U11633"/>
      <c r="V11633"/>
      <c r="W11633"/>
      <c r="X11633"/>
    </row>
    <row r="11634" spans="21:24" ht="18" x14ac:dyDescent="0.6">
      <c r="U11634"/>
      <c r="V11634"/>
      <c r="W11634"/>
      <c r="X11634"/>
    </row>
    <row r="11635" spans="21:24" ht="18" x14ac:dyDescent="0.6">
      <c r="U11635"/>
      <c r="V11635"/>
      <c r="W11635"/>
      <c r="X11635"/>
    </row>
    <row r="11636" spans="21:24" ht="18" x14ac:dyDescent="0.6">
      <c r="U11636"/>
      <c r="V11636"/>
      <c r="W11636"/>
      <c r="X11636"/>
    </row>
    <row r="11637" spans="21:24" ht="18" x14ac:dyDescent="0.6">
      <c r="U11637"/>
      <c r="V11637"/>
      <c r="W11637"/>
      <c r="X11637"/>
    </row>
    <row r="11638" spans="21:24" ht="18" x14ac:dyDescent="0.6">
      <c r="U11638"/>
      <c r="V11638"/>
      <c r="W11638"/>
      <c r="X11638"/>
    </row>
    <row r="11639" spans="21:24" ht="18" x14ac:dyDescent="0.6">
      <c r="U11639"/>
      <c r="V11639"/>
      <c r="W11639"/>
      <c r="X11639"/>
    </row>
    <row r="11640" spans="21:24" ht="18" x14ac:dyDescent="0.6">
      <c r="U11640"/>
      <c r="V11640"/>
      <c r="W11640"/>
      <c r="X11640"/>
    </row>
    <row r="11641" spans="21:24" ht="18" x14ac:dyDescent="0.6">
      <c r="U11641"/>
      <c r="V11641"/>
      <c r="W11641"/>
      <c r="X11641"/>
    </row>
    <row r="11642" spans="21:24" ht="18" x14ac:dyDescent="0.6">
      <c r="U11642"/>
      <c r="V11642"/>
      <c r="W11642"/>
      <c r="X11642"/>
    </row>
    <row r="11643" spans="21:24" ht="18" x14ac:dyDescent="0.6">
      <c r="U11643"/>
      <c r="V11643"/>
      <c r="W11643"/>
      <c r="X11643"/>
    </row>
    <row r="11644" spans="21:24" ht="18" x14ac:dyDescent="0.6">
      <c r="U11644"/>
      <c r="V11644"/>
      <c r="W11644"/>
      <c r="X11644"/>
    </row>
    <row r="11645" spans="21:24" ht="18" x14ac:dyDescent="0.6">
      <c r="U11645"/>
      <c r="V11645"/>
      <c r="W11645"/>
      <c r="X11645"/>
    </row>
    <row r="11646" spans="21:24" ht="18" x14ac:dyDescent="0.6">
      <c r="U11646"/>
      <c r="V11646"/>
      <c r="W11646"/>
      <c r="X11646"/>
    </row>
    <row r="11647" spans="21:24" ht="18" x14ac:dyDescent="0.6">
      <c r="U11647"/>
      <c r="V11647"/>
      <c r="W11647"/>
      <c r="X11647"/>
    </row>
    <row r="11648" spans="21:24" ht="18" x14ac:dyDescent="0.6">
      <c r="U11648"/>
      <c r="V11648"/>
      <c r="W11648"/>
      <c r="X11648"/>
    </row>
    <row r="11649" spans="21:24" ht="18" x14ac:dyDescent="0.6">
      <c r="U11649"/>
      <c r="V11649"/>
      <c r="W11649"/>
      <c r="X11649"/>
    </row>
    <row r="11650" spans="21:24" ht="18" x14ac:dyDescent="0.6">
      <c r="U11650"/>
      <c r="V11650"/>
      <c r="W11650"/>
      <c r="X11650"/>
    </row>
    <row r="11651" spans="21:24" ht="18" x14ac:dyDescent="0.6">
      <c r="U11651"/>
      <c r="V11651"/>
      <c r="W11651"/>
      <c r="X11651"/>
    </row>
    <row r="11652" spans="21:24" ht="18" x14ac:dyDescent="0.6">
      <c r="U11652"/>
      <c r="V11652"/>
      <c r="W11652"/>
      <c r="X11652"/>
    </row>
    <row r="11653" spans="21:24" ht="18" x14ac:dyDescent="0.6">
      <c r="U11653"/>
      <c r="V11653"/>
      <c r="W11653"/>
      <c r="X11653"/>
    </row>
    <row r="11654" spans="21:24" ht="18" x14ac:dyDescent="0.6">
      <c r="U11654"/>
      <c r="V11654"/>
      <c r="W11654"/>
      <c r="X11654"/>
    </row>
    <row r="11655" spans="21:24" ht="18" x14ac:dyDescent="0.6">
      <c r="U11655"/>
      <c r="V11655"/>
      <c r="W11655"/>
      <c r="X11655"/>
    </row>
    <row r="11656" spans="21:24" ht="18" x14ac:dyDescent="0.6">
      <c r="U11656"/>
      <c r="V11656"/>
      <c r="W11656"/>
      <c r="X11656"/>
    </row>
    <row r="11657" spans="21:24" ht="18" x14ac:dyDescent="0.6">
      <c r="U11657"/>
      <c r="V11657"/>
      <c r="W11657"/>
      <c r="X11657"/>
    </row>
    <row r="11658" spans="21:24" ht="18" x14ac:dyDescent="0.6">
      <c r="U11658"/>
      <c r="V11658"/>
      <c r="W11658"/>
      <c r="X11658"/>
    </row>
    <row r="11659" spans="21:24" ht="18" x14ac:dyDescent="0.6">
      <c r="U11659"/>
      <c r="V11659"/>
      <c r="W11659"/>
      <c r="X11659"/>
    </row>
    <row r="11660" spans="21:24" ht="18" x14ac:dyDescent="0.6">
      <c r="U11660"/>
      <c r="V11660"/>
      <c r="W11660"/>
      <c r="X11660"/>
    </row>
    <row r="11661" spans="21:24" ht="18" x14ac:dyDescent="0.6">
      <c r="U11661"/>
      <c r="V11661"/>
      <c r="W11661"/>
      <c r="X11661"/>
    </row>
    <row r="11662" spans="21:24" ht="18" x14ac:dyDescent="0.6">
      <c r="U11662"/>
      <c r="V11662"/>
      <c r="W11662"/>
      <c r="X11662"/>
    </row>
    <row r="11663" spans="21:24" ht="18" x14ac:dyDescent="0.6">
      <c r="U11663"/>
      <c r="V11663"/>
      <c r="W11663"/>
      <c r="X11663"/>
    </row>
    <row r="11664" spans="21:24" ht="18" x14ac:dyDescent="0.6">
      <c r="U11664"/>
      <c r="V11664"/>
      <c r="W11664"/>
      <c r="X11664"/>
    </row>
    <row r="11665" spans="21:24" ht="18" x14ac:dyDescent="0.6">
      <c r="U11665"/>
      <c r="V11665"/>
      <c r="W11665"/>
      <c r="X11665"/>
    </row>
    <row r="11666" spans="21:24" ht="18" x14ac:dyDescent="0.6">
      <c r="U11666"/>
      <c r="V11666"/>
      <c r="W11666"/>
      <c r="X11666"/>
    </row>
    <row r="11667" spans="21:24" ht="18" x14ac:dyDescent="0.6">
      <c r="U11667"/>
      <c r="V11667"/>
      <c r="W11667"/>
      <c r="X11667"/>
    </row>
    <row r="11668" spans="21:24" ht="18" x14ac:dyDescent="0.6">
      <c r="U11668"/>
      <c r="V11668"/>
      <c r="W11668"/>
      <c r="X11668"/>
    </row>
    <row r="11669" spans="21:24" ht="18" x14ac:dyDescent="0.6">
      <c r="U11669"/>
      <c r="V11669"/>
      <c r="W11669"/>
      <c r="X11669"/>
    </row>
    <row r="11670" spans="21:24" ht="18" x14ac:dyDescent="0.6">
      <c r="U11670"/>
      <c r="V11670"/>
      <c r="W11670"/>
      <c r="X11670"/>
    </row>
    <row r="11671" spans="21:24" ht="18" x14ac:dyDescent="0.6">
      <c r="U11671"/>
      <c r="V11671"/>
      <c r="W11671"/>
      <c r="X11671"/>
    </row>
    <row r="11672" spans="21:24" ht="18" x14ac:dyDescent="0.6">
      <c r="U11672"/>
      <c r="V11672"/>
      <c r="W11672"/>
      <c r="X11672"/>
    </row>
    <row r="11673" spans="21:24" ht="18" x14ac:dyDescent="0.6">
      <c r="U11673"/>
      <c r="V11673"/>
      <c r="W11673"/>
      <c r="X11673"/>
    </row>
    <row r="11674" spans="21:24" ht="18" x14ac:dyDescent="0.6">
      <c r="U11674"/>
      <c r="V11674"/>
      <c r="W11674"/>
      <c r="X11674"/>
    </row>
    <row r="11675" spans="21:24" ht="18" x14ac:dyDescent="0.6">
      <c r="U11675"/>
      <c r="V11675"/>
      <c r="W11675"/>
      <c r="X11675"/>
    </row>
    <row r="11676" spans="21:24" ht="18" x14ac:dyDescent="0.6">
      <c r="U11676"/>
      <c r="V11676"/>
      <c r="W11676"/>
      <c r="X11676"/>
    </row>
    <row r="11677" spans="21:24" ht="18" x14ac:dyDescent="0.6">
      <c r="U11677"/>
      <c r="V11677"/>
      <c r="W11677"/>
      <c r="X11677"/>
    </row>
    <row r="11678" spans="21:24" ht="18" x14ac:dyDescent="0.6">
      <c r="U11678"/>
      <c r="V11678"/>
      <c r="W11678"/>
      <c r="X11678"/>
    </row>
    <row r="11679" spans="21:24" ht="18" x14ac:dyDescent="0.6">
      <c r="U11679"/>
      <c r="V11679"/>
      <c r="W11679"/>
      <c r="X11679"/>
    </row>
    <row r="11680" spans="21:24" ht="18" x14ac:dyDescent="0.6">
      <c r="U11680"/>
      <c r="V11680"/>
      <c r="W11680"/>
      <c r="X11680"/>
    </row>
    <row r="11681" spans="21:24" ht="18" x14ac:dyDescent="0.6">
      <c r="U11681"/>
      <c r="V11681"/>
      <c r="W11681"/>
      <c r="X11681"/>
    </row>
    <row r="11682" spans="21:24" ht="18" x14ac:dyDescent="0.6">
      <c r="U11682"/>
      <c r="V11682"/>
      <c r="W11682"/>
      <c r="X11682"/>
    </row>
    <row r="11683" spans="21:24" ht="18" x14ac:dyDescent="0.6">
      <c r="U11683"/>
      <c r="V11683"/>
      <c r="W11683"/>
      <c r="X11683"/>
    </row>
    <row r="11684" spans="21:24" ht="18" x14ac:dyDescent="0.6">
      <c r="U11684"/>
      <c r="V11684"/>
      <c r="W11684"/>
      <c r="X11684"/>
    </row>
    <row r="11685" spans="21:24" ht="18" x14ac:dyDescent="0.6">
      <c r="U11685"/>
      <c r="V11685"/>
      <c r="W11685"/>
      <c r="X11685"/>
    </row>
    <row r="11686" spans="21:24" ht="18" x14ac:dyDescent="0.6">
      <c r="U11686"/>
      <c r="V11686"/>
      <c r="W11686"/>
      <c r="X11686"/>
    </row>
    <row r="11687" spans="21:24" ht="18" x14ac:dyDescent="0.6">
      <c r="U11687"/>
      <c r="V11687"/>
      <c r="W11687"/>
      <c r="X11687"/>
    </row>
    <row r="11688" spans="21:24" ht="18" x14ac:dyDescent="0.6">
      <c r="U11688"/>
      <c r="V11688"/>
      <c r="W11688"/>
      <c r="X11688"/>
    </row>
    <row r="11689" spans="21:24" ht="18" x14ac:dyDescent="0.6">
      <c r="U11689"/>
      <c r="V11689"/>
      <c r="W11689"/>
      <c r="X11689"/>
    </row>
    <row r="11690" spans="21:24" ht="18" x14ac:dyDescent="0.6">
      <c r="U11690"/>
      <c r="V11690"/>
      <c r="W11690"/>
      <c r="X11690"/>
    </row>
    <row r="11691" spans="21:24" ht="18" x14ac:dyDescent="0.6">
      <c r="U11691"/>
      <c r="V11691"/>
      <c r="W11691"/>
      <c r="X11691"/>
    </row>
    <row r="11692" spans="21:24" ht="18" x14ac:dyDescent="0.6">
      <c r="U11692"/>
      <c r="V11692"/>
      <c r="W11692"/>
      <c r="X11692"/>
    </row>
    <row r="11693" spans="21:24" ht="18" x14ac:dyDescent="0.6">
      <c r="U11693"/>
      <c r="V11693"/>
      <c r="W11693"/>
      <c r="X11693"/>
    </row>
    <row r="11694" spans="21:24" ht="18" x14ac:dyDescent="0.6">
      <c r="U11694"/>
      <c r="V11694"/>
      <c r="W11694"/>
      <c r="X11694"/>
    </row>
    <row r="11695" spans="21:24" ht="18" x14ac:dyDescent="0.6">
      <c r="U11695"/>
      <c r="V11695"/>
      <c r="W11695"/>
      <c r="X11695"/>
    </row>
    <row r="11696" spans="21:24" ht="18" x14ac:dyDescent="0.6">
      <c r="U11696"/>
      <c r="V11696"/>
      <c r="W11696"/>
      <c r="X11696"/>
    </row>
    <row r="11697" spans="21:24" ht="18" x14ac:dyDescent="0.6">
      <c r="U11697"/>
      <c r="V11697"/>
      <c r="W11697"/>
      <c r="X11697"/>
    </row>
    <row r="11698" spans="21:24" ht="18" x14ac:dyDescent="0.6">
      <c r="U11698"/>
      <c r="V11698"/>
      <c r="W11698"/>
      <c r="X11698"/>
    </row>
    <row r="11699" spans="21:24" ht="18" x14ac:dyDescent="0.6">
      <c r="U11699"/>
      <c r="V11699"/>
      <c r="W11699"/>
      <c r="X11699"/>
    </row>
    <row r="11700" spans="21:24" ht="18" x14ac:dyDescent="0.6">
      <c r="U11700"/>
      <c r="V11700"/>
      <c r="W11700"/>
      <c r="X11700"/>
    </row>
    <row r="11701" spans="21:24" ht="18" x14ac:dyDescent="0.6">
      <c r="U11701"/>
      <c r="V11701"/>
      <c r="W11701"/>
      <c r="X11701"/>
    </row>
    <row r="11702" spans="21:24" ht="18" x14ac:dyDescent="0.6">
      <c r="U11702"/>
      <c r="V11702"/>
      <c r="W11702"/>
      <c r="X11702"/>
    </row>
    <row r="11703" spans="21:24" ht="18" x14ac:dyDescent="0.6">
      <c r="U11703"/>
      <c r="V11703"/>
      <c r="W11703"/>
      <c r="X11703"/>
    </row>
    <row r="11704" spans="21:24" ht="18" x14ac:dyDescent="0.6">
      <c r="U11704"/>
      <c r="V11704"/>
      <c r="W11704"/>
      <c r="X11704"/>
    </row>
    <row r="11705" spans="21:24" ht="18" x14ac:dyDescent="0.6">
      <c r="U11705"/>
      <c r="V11705"/>
      <c r="W11705"/>
      <c r="X11705"/>
    </row>
    <row r="11706" spans="21:24" ht="18" x14ac:dyDescent="0.6">
      <c r="U11706"/>
      <c r="V11706"/>
      <c r="W11706"/>
      <c r="X11706"/>
    </row>
    <row r="11707" spans="21:24" ht="18" x14ac:dyDescent="0.6">
      <c r="U11707"/>
      <c r="V11707"/>
      <c r="W11707"/>
      <c r="X11707"/>
    </row>
    <row r="11708" spans="21:24" ht="18" x14ac:dyDescent="0.6">
      <c r="U11708"/>
      <c r="V11708"/>
      <c r="W11708"/>
      <c r="X11708"/>
    </row>
    <row r="11709" spans="21:24" ht="18" x14ac:dyDescent="0.6">
      <c r="U11709"/>
      <c r="V11709"/>
      <c r="W11709"/>
      <c r="X11709"/>
    </row>
    <row r="11710" spans="21:24" ht="18" x14ac:dyDescent="0.6">
      <c r="U11710"/>
      <c r="V11710"/>
      <c r="W11710"/>
      <c r="X11710"/>
    </row>
    <row r="11711" spans="21:24" ht="18" x14ac:dyDescent="0.6">
      <c r="U11711"/>
      <c r="V11711"/>
      <c r="W11711"/>
      <c r="X11711"/>
    </row>
    <row r="11712" spans="21:24" ht="18" x14ac:dyDescent="0.6">
      <c r="U11712"/>
      <c r="V11712"/>
      <c r="W11712"/>
      <c r="X11712"/>
    </row>
    <row r="11713" spans="21:24" ht="18" x14ac:dyDescent="0.6">
      <c r="U11713"/>
      <c r="V11713"/>
      <c r="W11713"/>
      <c r="X11713"/>
    </row>
    <row r="11714" spans="21:24" ht="18" x14ac:dyDescent="0.6">
      <c r="U11714"/>
      <c r="V11714"/>
      <c r="W11714"/>
      <c r="X11714"/>
    </row>
    <row r="11715" spans="21:24" ht="18" x14ac:dyDescent="0.6">
      <c r="U11715"/>
      <c r="V11715"/>
      <c r="W11715"/>
      <c r="X11715"/>
    </row>
    <row r="11716" spans="21:24" ht="18" x14ac:dyDescent="0.6">
      <c r="U11716"/>
      <c r="V11716"/>
      <c r="W11716"/>
      <c r="X11716"/>
    </row>
    <row r="11717" spans="21:24" ht="18" x14ac:dyDescent="0.6">
      <c r="U11717"/>
      <c r="V11717"/>
      <c r="W11717"/>
      <c r="X11717"/>
    </row>
    <row r="11718" spans="21:24" ht="18" x14ac:dyDescent="0.6">
      <c r="U11718"/>
      <c r="V11718"/>
      <c r="W11718"/>
      <c r="X11718"/>
    </row>
    <row r="11719" spans="21:24" ht="18" x14ac:dyDescent="0.6">
      <c r="U11719"/>
      <c r="V11719"/>
      <c r="W11719"/>
      <c r="X11719"/>
    </row>
    <row r="11720" spans="21:24" ht="18" x14ac:dyDescent="0.6">
      <c r="U11720"/>
      <c r="V11720"/>
      <c r="W11720"/>
      <c r="X11720"/>
    </row>
    <row r="11721" spans="21:24" ht="18" x14ac:dyDescent="0.6">
      <c r="U11721"/>
      <c r="V11721"/>
      <c r="W11721"/>
      <c r="X11721"/>
    </row>
    <row r="11722" spans="21:24" ht="18" x14ac:dyDescent="0.6">
      <c r="U11722"/>
      <c r="V11722"/>
      <c r="W11722"/>
      <c r="X11722"/>
    </row>
    <row r="11723" spans="21:24" ht="18" x14ac:dyDescent="0.6">
      <c r="U11723"/>
      <c r="V11723"/>
      <c r="W11723"/>
      <c r="X11723"/>
    </row>
    <row r="11724" spans="21:24" ht="18" x14ac:dyDescent="0.6">
      <c r="U11724"/>
      <c r="V11724"/>
      <c r="W11724"/>
      <c r="X11724"/>
    </row>
    <row r="11725" spans="21:24" ht="18" x14ac:dyDescent="0.6">
      <c r="U11725"/>
      <c r="V11725"/>
      <c r="W11725"/>
      <c r="X11725"/>
    </row>
    <row r="11726" spans="21:24" ht="18" x14ac:dyDescent="0.6">
      <c r="U11726"/>
      <c r="V11726"/>
      <c r="W11726"/>
      <c r="X11726"/>
    </row>
    <row r="11727" spans="21:24" ht="18" x14ac:dyDescent="0.6">
      <c r="U11727"/>
      <c r="V11727"/>
      <c r="W11727"/>
      <c r="X11727"/>
    </row>
    <row r="11728" spans="21:24" ht="18" x14ac:dyDescent="0.6">
      <c r="U11728"/>
      <c r="V11728"/>
      <c r="W11728"/>
      <c r="X11728"/>
    </row>
    <row r="11729" spans="21:24" ht="18" x14ac:dyDescent="0.6">
      <c r="U11729"/>
      <c r="V11729"/>
      <c r="W11729"/>
      <c r="X11729"/>
    </row>
    <row r="11730" spans="21:24" ht="18" x14ac:dyDescent="0.6">
      <c r="U11730"/>
      <c r="V11730"/>
      <c r="W11730"/>
      <c r="X11730"/>
    </row>
    <row r="11731" spans="21:24" ht="18" x14ac:dyDescent="0.6">
      <c r="U11731"/>
      <c r="V11731"/>
      <c r="W11731"/>
      <c r="X11731"/>
    </row>
    <row r="11732" spans="21:24" ht="18" x14ac:dyDescent="0.6">
      <c r="U11732"/>
      <c r="V11732"/>
      <c r="W11732"/>
      <c r="X11732"/>
    </row>
    <row r="11733" spans="21:24" ht="18" x14ac:dyDescent="0.6">
      <c r="U11733"/>
      <c r="V11733"/>
      <c r="W11733"/>
      <c r="X11733"/>
    </row>
    <row r="11734" spans="21:24" ht="18" x14ac:dyDescent="0.6">
      <c r="U11734"/>
      <c r="V11734"/>
      <c r="W11734"/>
      <c r="X11734"/>
    </row>
    <row r="11735" spans="21:24" ht="18" x14ac:dyDescent="0.6">
      <c r="U11735"/>
      <c r="V11735"/>
      <c r="W11735"/>
      <c r="X11735"/>
    </row>
    <row r="11736" spans="21:24" ht="18" x14ac:dyDescent="0.6">
      <c r="U11736"/>
      <c r="V11736"/>
      <c r="W11736"/>
      <c r="X11736"/>
    </row>
    <row r="11737" spans="21:24" ht="18" x14ac:dyDescent="0.6">
      <c r="U11737"/>
      <c r="V11737"/>
      <c r="W11737"/>
      <c r="X11737"/>
    </row>
    <row r="11738" spans="21:24" ht="18" x14ac:dyDescent="0.6">
      <c r="U11738"/>
      <c r="V11738"/>
      <c r="W11738"/>
      <c r="X11738"/>
    </row>
    <row r="11739" spans="21:24" ht="18" x14ac:dyDescent="0.6">
      <c r="U11739"/>
      <c r="V11739"/>
      <c r="W11739"/>
      <c r="X11739"/>
    </row>
    <row r="11740" spans="21:24" ht="18" x14ac:dyDescent="0.6">
      <c r="U11740"/>
      <c r="V11740"/>
      <c r="W11740"/>
      <c r="X11740"/>
    </row>
    <row r="11741" spans="21:24" ht="18" x14ac:dyDescent="0.6">
      <c r="U11741"/>
      <c r="V11741"/>
      <c r="W11741"/>
      <c r="X11741"/>
    </row>
    <row r="11742" spans="21:24" ht="18" x14ac:dyDescent="0.6">
      <c r="U11742"/>
      <c r="V11742"/>
      <c r="W11742"/>
      <c r="X11742"/>
    </row>
    <row r="11743" spans="21:24" ht="18" x14ac:dyDescent="0.6">
      <c r="U11743"/>
      <c r="V11743"/>
      <c r="W11743"/>
      <c r="X11743"/>
    </row>
    <row r="11744" spans="21:24" ht="18" x14ac:dyDescent="0.6">
      <c r="U11744"/>
      <c r="V11744"/>
      <c r="W11744"/>
      <c r="X11744"/>
    </row>
    <row r="11745" spans="21:24" ht="18" x14ac:dyDescent="0.6">
      <c r="U11745"/>
      <c r="V11745"/>
      <c r="W11745"/>
      <c r="X11745"/>
    </row>
    <row r="11746" spans="21:24" ht="18" x14ac:dyDescent="0.6">
      <c r="U11746"/>
      <c r="V11746"/>
      <c r="W11746"/>
      <c r="X11746"/>
    </row>
    <row r="11747" spans="21:24" ht="18" x14ac:dyDescent="0.6">
      <c r="U11747"/>
      <c r="V11747"/>
      <c r="W11747"/>
      <c r="X11747"/>
    </row>
    <row r="11748" spans="21:24" ht="18" x14ac:dyDescent="0.6">
      <c r="U11748"/>
      <c r="V11748"/>
      <c r="W11748"/>
      <c r="X11748"/>
    </row>
    <row r="11749" spans="21:24" ht="18" x14ac:dyDescent="0.6">
      <c r="U11749"/>
      <c r="V11749"/>
      <c r="W11749"/>
      <c r="X11749"/>
    </row>
    <row r="11750" spans="21:24" ht="18" x14ac:dyDescent="0.6">
      <c r="U11750"/>
      <c r="V11750"/>
      <c r="W11750"/>
      <c r="X11750"/>
    </row>
    <row r="11751" spans="21:24" ht="18" x14ac:dyDescent="0.6">
      <c r="U11751"/>
      <c r="V11751"/>
      <c r="W11751"/>
      <c r="X11751"/>
    </row>
    <row r="11752" spans="21:24" ht="18" x14ac:dyDescent="0.6">
      <c r="U11752"/>
      <c r="V11752"/>
      <c r="W11752"/>
      <c r="X11752"/>
    </row>
    <row r="11753" spans="21:24" ht="18" x14ac:dyDescent="0.6">
      <c r="U11753"/>
      <c r="V11753"/>
      <c r="W11753"/>
      <c r="X11753"/>
    </row>
    <row r="11754" spans="21:24" ht="18" x14ac:dyDescent="0.6">
      <c r="U11754"/>
      <c r="V11754"/>
      <c r="W11754"/>
      <c r="X11754"/>
    </row>
    <row r="11755" spans="21:24" ht="18" x14ac:dyDescent="0.6">
      <c r="U11755"/>
      <c r="V11755"/>
      <c r="W11755"/>
      <c r="X11755"/>
    </row>
    <row r="11756" spans="21:24" ht="18" x14ac:dyDescent="0.6">
      <c r="U11756"/>
      <c r="V11756"/>
      <c r="W11756"/>
      <c r="X11756"/>
    </row>
    <row r="11757" spans="21:24" ht="18" x14ac:dyDescent="0.6">
      <c r="U11757"/>
      <c r="V11757"/>
      <c r="W11757"/>
      <c r="X11757"/>
    </row>
    <row r="11758" spans="21:24" ht="18" x14ac:dyDescent="0.6">
      <c r="U11758"/>
      <c r="V11758"/>
      <c r="W11758"/>
      <c r="X11758"/>
    </row>
    <row r="11759" spans="21:24" ht="18" x14ac:dyDescent="0.6">
      <c r="U11759"/>
      <c r="V11759"/>
      <c r="W11759"/>
      <c r="X11759"/>
    </row>
    <row r="11760" spans="21:24" ht="18" x14ac:dyDescent="0.6">
      <c r="U11760"/>
      <c r="V11760"/>
      <c r="W11760"/>
      <c r="X11760"/>
    </row>
    <row r="11761" spans="21:24" ht="18" x14ac:dyDescent="0.6">
      <c r="U11761"/>
      <c r="V11761"/>
      <c r="W11761"/>
      <c r="X11761"/>
    </row>
    <row r="11762" spans="21:24" ht="18" x14ac:dyDescent="0.6">
      <c r="U11762"/>
      <c r="V11762"/>
      <c r="W11762"/>
      <c r="X11762"/>
    </row>
    <row r="11763" spans="21:24" ht="18" x14ac:dyDescent="0.6">
      <c r="U11763"/>
      <c r="V11763"/>
      <c r="W11763"/>
      <c r="X11763"/>
    </row>
    <row r="11764" spans="21:24" ht="18" x14ac:dyDescent="0.6">
      <c r="U11764"/>
      <c r="V11764"/>
      <c r="W11764"/>
      <c r="X11764"/>
    </row>
    <row r="11765" spans="21:24" ht="18" x14ac:dyDescent="0.6">
      <c r="U11765"/>
      <c r="V11765"/>
      <c r="W11765"/>
      <c r="X11765"/>
    </row>
    <row r="11766" spans="21:24" ht="18" x14ac:dyDescent="0.6">
      <c r="U11766"/>
      <c r="V11766"/>
      <c r="W11766"/>
      <c r="X11766"/>
    </row>
    <row r="11767" spans="21:24" ht="18" x14ac:dyDescent="0.6">
      <c r="U11767"/>
      <c r="V11767"/>
      <c r="W11767"/>
      <c r="X11767"/>
    </row>
    <row r="11768" spans="21:24" ht="18" x14ac:dyDescent="0.6">
      <c r="U11768"/>
      <c r="V11768"/>
      <c r="W11768"/>
      <c r="X11768"/>
    </row>
    <row r="11769" spans="21:24" ht="18" x14ac:dyDescent="0.6">
      <c r="U11769"/>
      <c r="V11769"/>
      <c r="W11769"/>
      <c r="X11769"/>
    </row>
    <row r="11770" spans="21:24" ht="18" x14ac:dyDescent="0.6">
      <c r="U11770"/>
      <c r="V11770"/>
      <c r="W11770"/>
      <c r="X11770"/>
    </row>
    <row r="11771" spans="21:24" ht="18" x14ac:dyDescent="0.6">
      <c r="U11771"/>
      <c r="V11771"/>
      <c r="W11771"/>
      <c r="X11771"/>
    </row>
    <row r="11772" spans="21:24" ht="18" x14ac:dyDescent="0.6">
      <c r="U11772"/>
      <c r="V11772"/>
      <c r="W11772"/>
      <c r="X11772"/>
    </row>
    <row r="11773" spans="21:24" ht="18" x14ac:dyDescent="0.6">
      <c r="U11773"/>
      <c r="V11773"/>
      <c r="W11773"/>
      <c r="X11773"/>
    </row>
    <row r="11774" spans="21:24" ht="18" x14ac:dyDescent="0.6">
      <c r="U11774"/>
      <c r="V11774"/>
      <c r="W11774"/>
      <c r="X11774"/>
    </row>
    <row r="11775" spans="21:24" ht="18" x14ac:dyDescent="0.6">
      <c r="U11775"/>
      <c r="V11775"/>
      <c r="W11775"/>
      <c r="X11775"/>
    </row>
    <row r="11776" spans="21:24" ht="18" x14ac:dyDescent="0.6">
      <c r="U11776"/>
      <c r="V11776"/>
      <c r="W11776"/>
      <c r="X11776"/>
    </row>
    <row r="11777" spans="21:24" ht="18" x14ac:dyDescent="0.6">
      <c r="U11777"/>
      <c r="V11777"/>
      <c r="W11777"/>
      <c r="X11777"/>
    </row>
    <row r="11778" spans="21:24" ht="18" x14ac:dyDescent="0.6">
      <c r="U11778"/>
      <c r="V11778"/>
      <c r="W11778"/>
      <c r="X11778"/>
    </row>
    <row r="11779" spans="21:24" ht="18" x14ac:dyDescent="0.6">
      <c r="U11779"/>
      <c r="V11779"/>
      <c r="W11779"/>
      <c r="X11779"/>
    </row>
    <row r="11780" spans="21:24" ht="18" x14ac:dyDescent="0.6">
      <c r="U11780"/>
      <c r="V11780"/>
      <c r="W11780"/>
      <c r="X11780"/>
    </row>
    <row r="11781" spans="21:24" ht="18" x14ac:dyDescent="0.6">
      <c r="U11781"/>
      <c r="V11781"/>
      <c r="W11781"/>
      <c r="X11781"/>
    </row>
    <row r="11782" spans="21:24" ht="18" x14ac:dyDescent="0.6">
      <c r="U11782"/>
      <c r="V11782"/>
      <c r="W11782"/>
      <c r="X11782"/>
    </row>
    <row r="11783" spans="21:24" ht="18" x14ac:dyDescent="0.6">
      <c r="U11783"/>
      <c r="V11783"/>
      <c r="W11783"/>
      <c r="X11783"/>
    </row>
    <row r="11784" spans="21:24" ht="18" x14ac:dyDescent="0.6">
      <c r="U11784"/>
      <c r="V11784"/>
      <c r="W11784"/>
      <c r="X11784"/>
    </row>
    <row r="11785" spans="21:24" ht="18" x14ac:dyDescent="0.6">
      <c r="U11785"/>
      <c r="V11785"/>
      <c r="W11785"/>
      <c r="X11785"/>
    </row>
    <row r="11786" spans="21:24" ht="18" x14ac:dyDescent="0.6">
      <c r="U11786"/>
      <c r="V11786"/>
      <c r="W11786"/>
      <c r="X11786"/>
    </row>
    <row r="11787" spans="21:24" ht="18" x14ac:dyDescent="0.6">
      <c r="U11787"/>
      <c r="V11787"/>
      <c r="W11787"/>
      <c r="X11787"/>
    </row>
    <row r="11788" spans="21:24" ht="18" x14ac:dyDescent="0.6">
      <c r="U11788"/>
      <c r="V11788"/>
      <c r="W11788"/>
      <c r="X11788"/>
    </row>
    <row r="11789" spans="21:24" ht="18" x14ac:dyDescent="0.6">
      <c r="U11789"/>
      <c r="V11789"/>
      <c r="W11789"/>
      <c r="X11789"/>
    </row>
    <row r="11790" spans="21:24" ht="18" x14ac:dyDescent="0.6">
      <c r="U11790"/>
      <c r="V11790"/>
      <c r="W11790"/>
      <c r="X11790"/>
    </row>
    <row r="11791" spans="21:24" ht="18" x14ac:dyDescent="0.6">
      <c r="U11791"/>
      <c r="V11791"/>
      <c r="W11791"/>
      <c r="X11791"/>
    </row>
    <row r="11792" spans="21:24" ht="18" x14ac:dyDescent="0.6">
      <c r="U11792"/>
      <c r="V11792"/>
      <c r="W11792"/>
      <c r="X11792"/>
    </row>
    <row r="11793" spans="21:24" ht="18" x14ac:dyDescent="0.6">
      <c r="U11793"/>
      <c r="V11793"/>
      <c r="W11793"/>
      <c r="X11793"/>
    </row>
    <row r="11794" spans="21:24" ht="18" x14ac:dyDescent="0.6">
      <c r="U11794"/>
      <c r="V11794"/>
      <c r="W11794"/>
      <c r="X11794"/>
    </row>
    <row r="11795" spans="21:24" ht="18" x14ac:dyDescent="0.6">
      <c r="U11795"/>
      <c r="V11795"/>
      <c r="W11795"/>
      <c r="X11795"/>
    </row>
    <row r="11796" spans="21:24" ht="18" x14ac:dyDescent="0.6">
      <c r="U11796"/>
      <c r="V11796"/>
      <c r="W11796"/>
      <c r="X11796"/>
    </row>
    <row r="11797" spans="21:24" ht="18" x14ac:dyDescent="0.6">
      <c r="U11797"/>
      <c r="V11797"/>
      <c r="W11797"/>
      <c r="X11797"/>
    </row>
    <row r="11798" spans="21:24" ht="18" x14ac:dyDescent="0.6">
      <c r="U11798"/>
      <c r="V11798"/>
      <c r="W11798"/>
      <c r="X11798"/>
    </row>
    <row r="11799" spans="21:24" ht="18" x14ac:dyDescent="0.6">
      <c r="U11799"/>
      <c r="V11799"/>
      <c r="W11799"/>
      <c r="X11799"/>
    </row>
    <row r="11800" spans="21:24" ht="18" x14ac:dyDescent="0.6">
      <c r="U11800"/>
      <c r="V11800"/>
      <c r="W11800"/>
      <c r="X11800"/>
    </row>
    <row r="11801" spans="21:24" ht="18" x14ac:dyDescent="0.6">
      <c r="U11801"/>
      <c r="V11801"/>
      <c r="W11801"/>
      <c r="X11801"/>
    </row>
    <row r="11802" spans="21:24" ht="18" x14ac:dyDescent="0.6">
      <c r="U11802"/>
      <c r="V11802"/>
      <c r="W11802"/>
      <c r="X11802"/>
    </row>
    <row r="11803" spans="21:24" ht="18" x14ac:dyDescent="0.6">
      <c r="U11803"/>
      <c r="V11803"/>
      <c r="W11803"/>
      <c r="X11803"/>
    </row>
    <row r="11804" spans="21:24" ht="18" x14ac:dyDescent="0.6">
      <c r="U11804"/>
      <c r="V11804"/>
      <c r="W11804"/>
      <c r="X11804"/>
    </row>
    <row r="11805" spans="21:24" ht="18" x14ac:dyDescent="0.6">
      <c r="U11805"/>
      <c r="V11805"/>
      <c r="W11805"/>
      <c r="X11805"/>
    </row>
    <row r="11806" spans="21:24" ht="18" x14ac:dyDescent="0.6">
      <c r="U11806"/>
      <c r="V11806"/>
      <c r="W11806"/>
      <c r="X11806"/>
    </row>
    <row r="11807" spans="21:24" ht="18" x14ac:dyDescent="0.6">
      <c r="U11807"/>
      <c r="V11807"/>
      <c r="W11807"/>
      <c r="X11807"/>
    </row>
    <row r="11808" spans="21:24" ht="18" x14ac:dyDescent="0.6">
      <c r="U11808"/>
      <c r="V11808"/>
      <c r="W11808"/>
      <c r="X11808"/>
    </row>
    <row r="11809" spans="21:24" ht="18" x14ac:dyDescent="0.6">
      <c r="U11809"/>
      <c r="V11809"/>
      <c r="W11809"/>
      <c r="X11809"/>
    </row>
    <row r="11810" spans="21:24" ht="18" x14ac:dyDescent="0.6">
      <c r="U11810"/>
      <c r="V11810"/>
      <c r="W11810"/>
      <c r="X11810"/>
    </row>
    <row r="11811" spans="21:24" ht="18" x14ac:dyDescent="0.6">
      <c r="U11811"/>
      <c r="V11811"/>
      <c r="W11811"/>
      <c r="X11811"/>
    </row>
    <row r="11812" spans="21:24" ht="18" x14ac:dyDescent="0.6">
      <c r="U11812"/>
      <c r="V11812"/>
      <c r="W11812"/>
      <c r="X11812"/>
    </row>
    <row r="11813" spans="21:24" ht="18" x14ac:dyDescent="0.6">
      <c r="U11813"/>
      <c r="V11813"/>
      <c r="W11813"/>
      <c r="X11813"/>
    </row>
    <row r="11814" spans="21:24" ht="18" x14ac:dyDescent="0.6">
      <c r="U11814"/>
      <c r="V11814"/>
      <c r="W11814"/>
      <c r="X11814"/>
    </row>
    <row r="11815" spans="21:24" ht="18" x14ac:dyDescent="0.6">
      <c r="U11815"/>
      <c r="V11815"/>
      <c r="W11815"/>
      <c r="X11815"/>
    </row>
    <row r="11816" spans="21:24" ht="18" x14ac:dyDescent="0.6">
      <c r="U11816"/>
      <c r="V11816"/>
      <c r="W11816"/>
      <c r="X11816"/>
    </row>
    <row r="11817" spans="21:24" ht="18" x14ac:dyDescent="0.6">
      <c r="U11817"/>
      <c r="V11817"/>
      <c r="W11817"/>
      <c r="X11817"/>
    </row>
    <row r="11818" spans="21:24" ht="18" x14ac:dyDescent="0.6">
      <c r="U11818"/>
      <c r="V11818"/>
      <c r="W11818"/>
      <c r="X11818"/>
    </row>
    <row r="11819" spans="21:24" ht="18" x14ac:dyDescent="0.6">
      <c r="U11819"/>
      <c r="V11819"/>
      <c r="W11819"/>
      <c r="X11819"/>
    </row>
    <row r="11820" spans="21:24" ht="18" x14ac:dyDescent="0.6">
      <c r="U11820"/>
      <c r="V11820"/>
      <c r="W11820"/>
      <c r="X11820"/>
    </row>
    <row r="11821" spans="21:24" ht="18" x14ac:dyDescent="0.6">
      <c r="U11821"/>
      <c r="V11821"/>
      <c r="W11821"/>
      <c r="X11821"/>
    </row>
    <row r="11822" spans="21:24" ht="18" x14ac:dyDescent="0.6">
      <c r="U11822"/>
      <c r="V11822"/>
      <c r="W11822"/>
      <c r="X11822"/>
    </row>
    <row r="11823" spans="21:24" ht="18" x14ac:dyDescent="0.6">
      <c r="U11823"/>
      <c r="V11823"/>
      <c r="W11823"/>
      <c r="X11823"/>
    </row>
    <row r="11824" spans="21:24" ht="18" x14ac:dyDescent="0.6">
      <c r="U11824"/>
      <c r="V11824"/>
      <c r="W11824"/>
      <c r="X11824"/>
    </row>
    <row r="11825" spans="21:24" ht="18" x14ac:dyDescent="0.6">
      <c r="U11825"/>
      <c r="V11825"/>
      <c r="W11825"/>
      <c r="X11825"/>
    </row>
    <row r="11826" spans="21:24" ht="18" x14ac:dyDescent="0.6">
      <c r="U11826"/>
      <c r="V11826"/>
      <c r="W11826"/>
      <c r="X11826"/>
    </row>
    <row r="11827" spans="21:24" ht="18" x14ac:dyDescent="0.6">
      <c r="U11827"/>
      <c r="V11827"/>
      <c r="W11827"/>
      <c r="X11827"/>
    </row>
    <row r="11828" spans="21:24" ht="18" x14ac:dyDescent="0.6">
      <c r="U11828"/>
      <c r="V11828"/>
      <c r="W11828"/>
      <c r="X11828"/>
    </row>
    <row r="11829" spans="21:24" ht="18" x14ac:dyDescent="0.6">
      <c r="U11829"/>
      <c r="V11829"/>
      <c r="W11829"/>
      <c r="X11829"/>
    </row>
    <row r="11830" spans="21:24" ht="18" x14ac:dyDescent="0.6">
      <c r="U11830"/>
      <c r="V11830"/>
      <c r="W11830"/>
      <c r="X11830"/>
    </row>
    <row r="11831" spans="21:24" ht="18" x14ac:dyDescent="0.6">
      <c r="U11831"/>
      <c r="V11831"/>
      <c r="W11831"/>
      <c r="X11831"/>
    </row>
    <row r="11832" spans="21:24" ht="18" x14ac:dyDescent="0.6">
      <c r="U11832"/>
      <c r="V11832"/>
      <c r="W11832"/>
      <c r="X11832"/>
    </row>
    <row r="11833" spans="21:24" ht="18" x14ac:dyDescent="0.6">
      <c r="U11833"/>
      <c r="V11833"/>
      <c r="W11833"/>
      <c r="X11833"/>
    </row>
    <row r="11834" spans="21:24" ht="18" x14ac:dyDescent="0.6">
      <c r="U11834"/>
      <c r="V11834"/>
      <c r="W11834"/>
      <c r="X11834"/>
    </row>
    <row r="11835" spans="21:24" ht="18" x14ac:dyDescent="0.6">
      <c r="U11835"/>
      <c r="V11835"/>
      <c r="W11835"/>
      <c r="X11835"/>
    </row>
    <row r="11836" spans="21:24" ht="18" x14ac:dyDescent="0.6">
      <c r="U11836"/>
      <c r="V11836"/>
      <c r="W11836"/>
      <c r="X11836"/>
    </row>
    <row r="11837" spans="21:24" ht="18" x14ac:dyDescent="0.6">
      <c r="U11837"/>
      <c r="V11837"/>
      <c r="W11837"/>
      <c r="X11837"/>
    </row>
    <row r="11838" spans="21:24" ht="18" x14ac:dyDescent="0.6">
      <c r="U11838"/>
      <c r="V11838"/>
      <c r="W11838"/>
      <c r="X11838"/>
    </row>
    <row r="11839" spans="21:24" ht="18" x14ac:dyDescent="0.6">
      <c r="U11839"/>
      <c r="V11839"/>
      <c r="W11839"/>
      <c r="X11839"/>
    </row>
    <row r="11840" spans="21:24" ht="18" x14ac:dyDescent="0.6">
      <c r="U11840"/>
      <c r="V11840"/>
      <c r="W11840"/>
      <c r="X11840"/>
    </row>
    <row r="11841" spans="21:24" ht="18" x14ac:dyDescent="0.6">
      <c r="U11841"/>
      <c r="V11841"/>
      <c r="W11841"/>
      <c r="X11841"/>
    </row>
    <row r="11842" spans="21:24" ht="18" x14ac:dyDescent="0.6">
      <c r="U11842"/>
      <c r="V11842"/>
      <c r="W11842"/>
      <c r="X11842"/>
    </row>
    <row r="11843" spans="21:24" ht="18" x14ac:dyDescent="0.6">
      <c r="U11843"/>
      <c r="V11843"/>
      <c r="W11843"/>
      <c r="X11843"/>
    </row>
    <row r="11844" spans="21:24" ht="18" x14ac:dyDescent="0.6">
      <c r="U11844"/>
      <c r="V11844"/>
      <c r="W11844"/>
      <c r="X11844"/>
    </row>
    <row r="11845" spans="21:24" ht="18" x14ac:dyDescent="0.6">
      <c r="U11845"/>
      <c r="V11845"/>
      <c r="W11845"/>
      <c r="X11845"/>
    </row>
    <row r="11846" spans="21:24" ht="18" x14ac:dyDescent="0.6">
      <c r="U11846"/>
      <c r="V11846"/>
      <c r="W11846"/>
      <c r="X11846"/>
    </row>
    <row r="11847" spans="21:24" ht="18" x14ac:dyDescent="0.6">
      <c r="U11847"/>
      <c r="V11847"/>
      <c r="W11847"/>
      <c r="X11847"/>
    </row>
    <row r="11848" spans="21:24" ht="18" x14ac:dyDescent="0.6">
      <c r="U11848"/>
      <c r="V11848"/>
      <c r="W11848"/>
      <c r="X11848"/>
    </row>
    <row r="11849" spans="21:24" ht="18" x14ac:dyDescent="0.6">
      <c r="U11849"/>
      <c r="V11849"/>
      <c r="W11849"/>
      <c r="X11849"/>
    </row>
    <row r="11850" spans="21:24" ht="18" x14ac:dyDescent="0.6">
      <c r="U11850"/>
      <c r="V11850"/>
      <c r="W11850"/>
      <c r="X11850"/>
    </row>
    <row r="11851" spans="21:24" ht="18" x14ac:dyDescent="0.6">
      <c r="U11851"/>
      <c r="V11851"/>
      <c r="W11851"/>
      <c r="X11851"/>
    </row>
    <row r="11852" spans="21:24" ht="18" x14ac:dyDescent="0.6">
      <c r="U11852"/>
      <c r="V11852"/>
      <c r="W11852"/>
      <c r="X11852"/>
    </row>
    <row r="11853" spans="21:24" ht="18" x14ac:dyDescent="0.6">
      <c r="U11853"/>
      <c r="V11853"/>
      <c r="W11853"/>
      <c r="X11853"/>
    </row>
    <row r="11854" spans="21:24" ht="18" x14ac:dyDescent="0.6">
      <c r="U11854"/>
      <c r="V11854"/>
      <c r="W11854"/>
      <c r="X11854"/>
    </row>
    <row r="11855" spans="21:24" ht="18" x14ac:dyDescent="0.6">
      <c r="U11855"/>
      <c r="V11855"/>
      <c r="W11855"/>
      <c r="X11855"/>
    </row>
    <row r="11856" spans="21:24" ht="18" x14ac:dyDescent="0.6">
      <c r="U11856"/>
      <c r="V11856"/>
      <c r="W11856"/>
      <c r="X11856"/>
    </row>
    <row r="11857" spans="21:24" ht="18" x14ac:dyDescent="0.6">
      <c r="U11857"/>
      <c r="V11857"/>
      <c r="W11857"/>
      <c r="X11857"/>
    </row>
    <row r="11858" spans="21:24" ht="18" x14ac:dyDescent="0.6">
      <c r="U11858"/>
      <c r="V11858"/>
      <c r="W11858"/>
      <c r="X11858"/>
    </row>
    <row r="11859" spans="21:24" ht="18" x14ac:dyDescent="0.6">
      <c r="U11859"/>
      <c r="V11859"/>
      <c r="W11859"/>
      <c r="X11859"/>
    </row>
    <row r="11860" spans="21:24" ht="18" x14ac:dyDescent="0.6">
      <c r="U11860"/>
      <c r="V11860"/>
      <c r="W11860"/>
      <c r="X11860"/>
    </row>
    <row r="11861" spans="21:24" ht="18" x14ac:dyDescent="0.6">
      <c r="U11861"/>
      <c r="V11861"/>
      <c r="W11861"/>
      <c r="X11861"/>
    </row>
    <row r="11862" spans="21:24" ht="18" x14ac:dyDescent="0.6">
      <c r="U11862"/>
      <c r="V11862"/>
      <c r="W11862"/>
      <c r="X11862"/>
    </row>
    <row r="11863" spans="21:24" ht="18" x14ac:dyDescent="0.6">
      <c r="U11863"/>
      <c r="V11863"/>
      <c r="W11863"/>
      <c r="X11863"/>
    </row>
    <row r="11864" spans="21:24" ht="18" x14ac:dyDescent="0.6">
      <c r="U11864"/>
      <c r="V11864"/>
      <c r="W11864"/>
      <c r="X11864"/>
    </row>
    <row r="11865" spans="21:24" ht="18" x14ac:dyDescent="0.6">
      <c r="U11865"/>
      <c r="V11865"/>
      <c r="W11865"/>
      <c r="X11865"/>
    </row>
    <row r="11866" spans="21:24" ht="18" x14ac:dyDescent="0.6">
      <c r="U11866"/>
      <c r="V11866"/>
      <c r="W11866"/>
      <c r="X11866"/>
    </row>
    <row r="11867" spans="21:24" ht="18" x14ac:dyDescent="0.6">
      <c r="U11867"/>
      <c r="V11867"/>
      <c r="W11867"/>
      <c r="X11867"/>
    </row>
    <row r="11868" spans="21:24" ht="18" x14ac:dyDescent="0.6">
      <c r="U11868"/>
      <c r="V11868"/>
      <c r="W11868"/>
      <c r="X11868"/>
    </row>
    <row r="11869" spans="21:24" ht="18" x14ac:dyDescent="0.6">
      <c r="U11869"/>
      <c r="V11869"/>
      <c r="W11869"/>
      <c r="X11869"/>
    </row>
    <row r="11870" spans="21:24" ht="18" x14ac:dyDescent="0.6">
      <c r="U11870"/>
      <c r="V11870"/>
      <c r="W11870"/>
      <c r="X11870"/>
    </row>
    <row r="11871" spans="21:24" ht="18" x14ac:dyDescent="0.6">
      <c r="U11871"/>
      <c r="V11871"/>
      <c r="W11871"/>
      <c r="X11871"/>
    </row>
    <row r="11872" spans="21:24" ht="18" x14ac:dyDescent="0.6">
      <c r="U11872"/>
      <c r="V11872"/>
      <c r="W11872"/>
      <c r="X11872"/>
    </row>
    <row r="11873" spans="21:24" ht="18" x14ac:dyDescent="0.6">
      <c r="U11873"/>
      <c r="V11873"/>
      <c r="W11873"/>
      <c r="X11873"/>
    </row>
    <row r="11874" spans="21:24" ht="18" x14ac:dyDescent="0.6">
      <c r="U11874"/>
      <c r="V11874"/>
      <c r="W11874"/>
      <c r="X11874"/>
    </row>
    <row r="11875" spans="21:24" ht="18" x14ac:dyDescent="0.6">
      <c r="U11875"/>
      <c r="V11875"/>
      <c r="W11875"/>
      <c r="X11875"/>
    </row>
    <row r="11876" spans="21:24" ht="18" x14ac:dyDescent="0.6">
      <c r="U11876"/>
      <c r="V11876"/>
      <c r="W11876"/>
      <c r="X11876"/>
    </row>
    <row r="11877" spans="21:24" ht="18" x14ac:dyDescent="0.6">
      <c r="U11877"/>
      <c r="V11877"/>
      <c r="W11877"/>
      <c r="X11877"/>
    </row>
    <row r="11878" spans="21:24" ht="18" x14ac:dyDescent="0.6">
      <c r="U11878"/>
      <c r="V11878"/>
      <c r="W11878"/>
      <c r="X11878"/>
    </row>
    <row r="11879" spans="21:24" ht="18" x14ac:dyDescent="0.6">
      <c r="U11879"/>
      <c r="V11879"/>
      <c r="W11879"/>
      <c r="X11879"/>
    </row>
    <row r="11880" spans="21:24" ht="18" x14ac:dyDescent="0.6">
      <c r="U11880"/>
      <c r="V11880"/>
      <c r="W11880"/>
      <c r="X11880"/>
    </row>
    <row r="11881" spans="21:24" ht="18" x14ac:dyDescent="0.6">
      <c r="U11881"/>
      <c r="V11881"/>
      <c r="W11881"/>
      <c r="X11881"/>
    </row>
    <row r="11882" spans="21:24" ht="18" x14ac:dyDescent="0.6">
      <c r="U11882"/>
      <c r="V11882"/>
      <c r="W11882"/>
      <c r="X11882"/>
    </row>
    <row r="11883" spans="21:24" ht="18" x14ac:dyDescent="0.6">
      <c r="U11883"/>
      <c r="V11883"/>
      <c r="W11883"/>
      <c r="X11883"/>
    </row>
    <row r="11884" spans="21:24" ht="18" x14ac:dyDescent="0.6">
      <c r="U11884"/>
      <c r="V11884"/>
      <c r="W11884"/>
      <c r="X11884"/>
    </row>
    <row r="11885" spans="21:24" ht="18" x14ac:dyDescent="0.6">
      <c r="U11885"/>
      <c r="V11885"/>
      <c r="W11885"/>
      <c r="X11885"/>
    </row>
    <row r="11886" spans="21:24" ht="18" x14ac:dyDescent="0.6">
      <c r="U11886"/>
      <c r="V11886"/>
      <c r="W11886"/>
      <c r="X11886"/>
    </row>
    <row r="11887" spans="21:24" ht="18" x14ac:dyDescent="0.6">
      <c r="U11887"/>
      <c r="V11887"/>
      <c r="W11887"/>
      <c r="X11887"/>
    </row>
    <row r="11888" spans="21:24" ht="18" x14ac:dyDescent="0.6">
      <c r="U11888"/>
      <c r="V11888"/>
      <c r="W11888"/>
      <c r="X11888"/>
    </row>
    <row r="11889" spans="21:24" ht="18" x14ac:dyDescent="0.6">
      <c r="U11889"/>
      <c r="V11889"/>
      <c r="W11889"/>
      <c r="X11889"/>
    </row>
    <row r="11890" spans="21:24" ht="18" x14ac:dyDescent="0.6">
      <c r="U11890"/>
      <c r="V11890"/>
      <c r="W11890"/>
      <c r="X11890"/>
    </row>
    <row r="11891" spans="21:24" ht="18" x14ac:dyDescent="0.6">
      <c r="U11891"/>
      <c r="V11891"/>
      <c r="W11891"/>
      <c r="X11891"/>
    </row>
    <row r="11892" spans="21:24" ht="18" x14ac:dyDescent="0.6">
      <c r="U11892"/>
      <c r="V11892"/>
      <c r="W11892"/>
      <c r="X11892"/>
    </row>
    <row r="11893" spans="21:24" ht="18" x14ac:dyDescent="0.6">
      <c r="U11893"/>
      <c r="V11893"/>
      <c r="W11893"/>
      <c r="X11893"/>
    </row>
    <row r="11894" spans="21:24" ht="18" x14ac:dyDescent="0.6">
      <c r="U11894"/>
      <c r="V11894"/>
      <c r="W11894"/>
      <c r="X11894"/>
    </row>
    <row r="11895" spans="21:24" ht="18" x14ac:dyDescent="0.6">
      <c r="U11895"/>
      <c r="V11895"/>
      <c r="W11895"/>
      <c r="X11895"/>
    </row>
    <row r="11896" spans="21:24" ht="18" x14ac:dyDescent="0.6">
      <c r="U11896"/>
      <c r="V11896"/>
      <c r="W11896"/>
      <c r="X11896"/>
    </row>
    <row r="11897" spans="21:24" ht="18" x14ac:dyDescent="0.6">
      <c r="U11897"/>
      <c r="V11897"/>
      <c r="W11897"/>
      <c r="X11897"/>
    </row>
    <row r="11898" spans="21:24" ht="18" x14ac:dyDescent="0.6">
      <c r="U11898"/>
      <c r="V11898"/>
      <c r="W11898"/>
      <c r="X11898"/>
    </row>
    <row r="11899" spans="21:24" ht="18" x14ac:dyDescent="0.6">
      <c r="U11899"/>
      <c r="V11899"/>
      <c r="W11899"/>
      <c r="X11899"/>
    </row>
    <row r="11900" spans="21:24" ht="18" x14ac:dyDescent="0.6">
      <c r="U11900"/>
      <c r="V11900"/>
      <c r="W11900"/>
      <c r="X11900"/>
    </row>
    <row r="11901" spans="21:24" ht="18" x14ac:dyDescent="0.6">
      <c r="U11901"/>
      <c r="V11901"/>
      <c r="W11901"/>
      <c r="X11901"/>
    </row>
    <row r="11902" spans="21:24" ht="18" x14ac:dyDescent="0.6">
      <c r="U11902"/>
      <c r="V11902"/>
      <c r="W11902"/>
      <c r="X11902"/>
    </row>
    <row r="11903" spans="21:24" ht="18" x14ac:dyDescent="0.6">
      <c r="U11903"/>
      <c r="V11903"/>
      <c r="W11903"/>
      <c r="X11903"/>
    </row>
    <row r="11904" spans="21:24" ht="18" x14ac:dyDescent="0.6">
      <c r="U11904"/>
      <c r="V11904"/>
      <c r="W11904"/>
      <c r="X11904"/>
    </row>
    <row r="11905" spans="21:24" ht="18" x14ac:dyDescent="0.6">
      <c r="U11905"/>
      <c r="V11905"/>
      <c r="W11905"/>
      <c r="X11905"/>
    </row>
    <row r="11906" spans="21:24" ht="18" x14ac:dyDescent="0.6">
      <c r="U11906"/>
      <c r="V11906"/>
      <c r="W11906"/>
      <c r="X11906"/>
    </row>
    <row r="11907" spans="21:24" ht="18" x14ac:dyDescent="0.6">
      <c r="U11907"/>
      <c r="V11907"/>
      <c r="W11907"/>
      <c r="X11907"/>
    </row>
    <row r="11908" spans="21:24" ht="18" x14ac:dyDescent="0.6">
      <c r="U11908"/>
      <c r="V11908"/>
      <c r="W11908"/>
      <c r="X11908"/>
    </row>
    <row r="11909" spans="21:24" ht="18" x14ac:dyDescent="0.6">
      <c r="U11909"/>
      <c r="V11909"/>
      <c r="W11909"/>
      <c r="X11909"/>
    </row>
    <row r="11910" spans="21:24" ht="18" x14ac:dyDescent="0.6">
      <c r="U11910"/>
      <c r="V11910"/>
      <c r="W11910"/>
      <c r="X11910"/>
    </row>
    <row r="11911" spans="21:24" ht="18" x14ac:dyDescent="0.6">
      <c r="U11911"/>
      <c r="V11911"/>
      <c r="W11911"/>
      <c r="X11911"/>
    </row>
    <row r="11912" spans="21:24" ht="18" x14ac:dyDescent="0.6">
      <c r="U11912"/>
      <c r="V11912"/>
      <c r="W11912"/>
      <c r="X11912"/>
    </row>
    <row r="11913" spans="21:24" ht="18" x14ac:dyDescent="0.6">
      <c r="U11913"/>
      <c r="V11913"/>
      <c r="W11913"/>
      <c r="X11913"/>
    </row>
    <row r="11914" spans="21:24" ht="18" x14ac:dyDescent="0.6">
      <c r="U11914"/>
      <c r="V11914"/>
      <c r="W11914"/>
      <c r="X11914"/>
    </row>
    <row r="11915" spans="21:24" ht="18" x14ac:dyDescent="0.6">
      <c r="U11915"/>
      <c r="V11915"/>
      <c r="W11915"/>
      <c r="X11915"/>
    </row>
    <row r="11916" spans="21:24" ht="18" x14ac:dyDescent="0.6">
      <c r="U11916"/>
      <c r="V11916"/>
      <c r="W11916"/>
      <c r="X11916"/>
    </row>
    <row r="11917" spans="21:24" ht="18" x14ac:dyDescent="0.6">
      <c r="U11917"/>
      <c r="V11917"/>
      <c r="W11917"/>
      <c r="X11917"/>
    </row>
    <row r="11918" spans="21:24" ht="18" x14ac:dyDescent="0.6">
      <c r="U11918"/>
      <c r="V11918"/>
      <c r="W11918"/>
      <c r="X11918"/>
    </row>
    <row r="11919" spans="21:24" ht="18" x14ac:dyDescent="0.6">
      <c r="U11919"/>
      <c r="V11919"/>
      <c r="W11919"/>
      <c r="X11919"/>
    </row>
    <row r="11920" spans="21:24" ht="18" x14ac:dyDescent="0.6">
      <c r="U11920"/>
      <c r="V11920"/>
      <c r="W11920"/>
      <c r="X11920"/>
    </row>
    <row r="11921" spans="21:24" ht="18" x14ac:dyDescent="0.6">
      <c r="U11921"/>
      <c r="V11921"/>
      <c r="W11921"/>
      <c r="X11921"/>
    </row>
    <row r="11922" spans="21:24" ht="18" x14ac:dyDescent="0.6">
      <c r="U11922"/>
      <c r="V11922"/>
      <c r="W11922"/>
      <c r="X11922"/>
    </row>
    <row r="11923" spans="21:24" ht="18" x14ac:dyDescent="0.6">
      <c r="U11923"/>
      <c r="V11923"/>
      <c r="W11923"/>
      <c r="X11923"/>
    </row>
    <row r="11924" spans="21:24" ht="18" x14ac:dyDescent="0.6">
      <c r="U11924"/>
      <c r="V11924"/>
      <c r="W11924"/>
      <c r="X11924"/>
    </row>
    <row r="11925" spans="21:24" ht="18" x14ac:dyDescent="0.6">
      <c r="U11925"/>
      <c r="V11925"/>
      <c r="W11925"/>
      <c r="X11925"/>
    </row>
    <row r="11926" spans="21:24" ht="18" x14ac:dyDescent="0.6">
      <c r="U11926"/>
      <c r="V11926"/>
      <c r="W11926"/>
      <c r="X11926"/>
    </row>
    <row r="11927" spans="21:24" ht="18" x14ac:dyDescent="0.6">
      <c r="U11927"/>
      <c r="V11927"/>
      <c r="W11927"/>
      <c r="X11927"/>
    </row>
    <row r="11928" spans="21:24" ht="18" x14ac:dyDescent="0.6">
      <c r="U11928"/>
      <c r="V11928"/>
      <c r="W11928"/>
      <c r="X11928"/>
    </row>
    <row r="11929" spans="21:24" ht="18" x14ac:dyDescent="0.6">
      <c r="U11929"/>
      <c r="V11929"/>
      <c r="W11929"/>
      <c r="X11929"/>
    </row>
    <row r="11930" spans="21:24" ht="18" x14ac:dyDescent="0.6">
      <c r="U11930"/>
      <c r="V11930"/>
      <c r="W11930"/>
      <c r="X11930"/>
    </row>
    <row r="11931" spans="21:24" ht="18" x14ac:dyDescent="0.6">
      <c r="U11931"/>
      <c r="V11931"/>
      <c r="W11931"/>
      <c r="X11931"/>
    </row>
    <row r="11932" spans="21:24" ht="18" x14ac:dyDescent="0.6">
      <c r="U11932"/>
      <c r="V11932"/>
      <c r="W11932"/>
      <c r="X11932"/>
    </row>
    <row r="11933" spans="21:24" ht="18" x14ac:dyDescent="0.6">
      <c r="U11933"/>
      <c r="V11933"/>
      <c r="W11933"/>
      <c r="X11933"/>
    </row>
    <row r="11934" spans="21:24" ht="18" x14ac:dyDescent="0.6">
      <c r="U11934"/>
      <c r="V11934"/>
      <c r="W11934"/>
      <c r="X11934"/>
    </row>
    <row r="11935" spans="21:24" ht="18" x14ac:dyDescent="0.6">
      <c r="U11935"/>
      <c r="V11935"/>
      <c r="W11935"/>
      <c r="X11935"/>
    </row>
    <row r="11936" spans="21:24" ht="18" x14ac:dyDescent="0.6">
      <c r="U11936"/>
      <c r="V11936"/>
      <c r="W11936"/>
      <c r="X11936"/>
    </row>
    <row r="11937" spans="21:24" ht="18" x14ac:dyDescent="0.6">
      <c r="U11937"/>
      <c r="V11937"/>
      <c r="W11937"/>
      <c r="X11937"/>
    </row>
    <row r="11938" spans="21:24" ht="18" x14ac:dyDescent="0.6">
      <c r="U11938"/>
      <c r="V11938"/>
      <c r="W11938"/>
      <c r="X11938"/>
    </row>
    <row r="11939" spans="21:24" ht="18" x14ac:dyDescent="0.6">
      <c r="U11939"/>
      <c r="V11939"/>
      <c r="W11939"/>
      <c r="X11939"/>
    </row>
    <row r="11940" spans="21:24" ht="18" x14ac:dyDescent="0.6">
      <c r="U11940"/>
      <c r="V11940"/>
      <c r="W11940"/>
      <c r="X11940"/>
    </row>
    <row r="11941" spans="21:24" ht="18" x14ac:dyDescent="0.6">
      <c r="U11941"/>
      <c r="V11941"/>
      <c r="W11941"/>
      <c r="X11941"/>
    </row>
    <row r="11942" spans="21:24" ht="18" x14ac:dyDescent="0.6">
      <c r="U11942"/>
      <c r="V11942"/>
      <c r="W11942"/>
      <c r="X11942"/>
    </row>
    <row r="11943" spans="21:24" ht="18" x14ac:dyDescent="0.6">
      <c r="U11943"/>
      <c r="V11943"/>
      <c r="W11943"/>
      <c r="X11943"/>
    </row>
    <row r="11944" spans="21:24" ht="18" x14ac:dyDescent="0.6">
      <c r="U11944"/>
      <c r="V11944"/>
      <c r="W11944"/>
      <c r="X11944"/>
    </row>
    <row r="11945" spans="21:24" ht="18" x14ac:dyDescent="0.6">
      <c r="U11945"/>
      <c r="V11945"/>
      <c r="W11945"/>
      <c r="X11945"/>
    </row>
    <row r="11946" spans="21:24" ht="18" x14ac:dyDescent="0.6">
      <c r="U11946"/>
      <c r="V11946"/>
      <c r="W11946"/>
      <c r="X11946"/>
    </row>
    <row r="11947" spans="21:24" ht="18" x14ac:dyDescent="0.6">
      <c r="U11947"/>
      <c r="V11947"/>
      <c r="W11947"/>
      <c r="X11947"/>
    </row>
    <row r="11948" spans="21:24" ht="18" x14ac:dyDescent="0.6">
      <c r="U11948"/>
      <c r="V11948"/>
      <c r="W11948"/>
      <c r="X11948"/>
    </row>
    <row r="11949" spans="21:24" ht="18" x14ac:dyDescent="0.6">
      <c r="U11949"/>
      <c r="V11949"/>
      <c r="W11949"/>
      <c r="X11949"/>
    </row>
    <row r="11950" spans="21:24" ht="18" x14ac:dyDescent="0.6">
      <c r="U11950"/>
      <c r="V11950"/>
      <c r="W11950"/>
      <c r="X11950"/>
    </row>
    <row r="11951" spans="21:24" ht="18" x14ac:dyDescent="0.6">
      <c r="U11951"/>
      <c r="V11951"/>
      <c r="W11951"/>
      <c r="X11951"/>
    </row>
    <row r="11952" spans="21:24" ht="18" x14ac:dyDescent="0.6">
      <c r="U11952"/>
      <c r="V11952"/>
      <c r="W11952"/>
      <c r="X11952"/>
    </row>
    <row r="11953" spans="21:24" ht="18" x14ac:dyDescent="0.6">
      <c r="U11953"/>
      <c r="V11953"/>
      <c r="W11953"/>
      <c r="X11953"/>
    </row>
    <row r="11954" spans="21:24" ht="18" x14ac:dyDescent="0.6">
      <c r="U11954"/>
      <c r="V11954"/>
      <c r="W11954"/>
      <c r="X11954"/>
    </row>
    <row r="11955" spans="21:24" ht="18" x14ac:dyDescent="0.6">
      <c r="U11955"/>
      <c r="V11955"/>
      <c r="W11955"/>
      <c r="X11955"/>
    </row>
    <row r="11956" spans="21:24" ht="18" x14ac:dyDescent="0.6">
      <c r="U11956"/>
      <c r="V11956"/>
      <c r="W11956"/>
      <c r="X11956"/>
    </row>
    <row r="11957" spans="21:24" ht="18" x14ac:dyDescent="0.6">
      <c r="U11957"/>
      <c r="V11957"/>
      <c r="W11957"/>
      <c r="X11957"/>
    </row>
    <row r="11958" spans="21:24" ht="18" x14ac:dyDescent="0.6">
      <c r="U11958"/>
      <c r="V11958"/>
      <c r="W11958"/>
      <c r="X11958"/>
    </row>
    <row r="11959" spans="21:24" ht="18" x14ac:dyDescent="0.6">
      <c r="U11959"/>
      <c r="V11959"/>
      <c r="W11959"/>
      <c r="X11959"/>
    </row>
    <row r="11960" spans="21:24" ht="18" x14ac:dyDescent="0.6">
      <c r="U11960"/>
      <c r="V11960"/>
      <c r="W11960"/>
      <c r="X11960"/>
    </row>
    <row r="11961" spans="21:24" ht="18" x14ac:dyDescent="0.6">
      <c r="U11961"/>
      <c r="V11961"/>
      <c r="W11961"/>
      <c r="X11961"/>
    </row>
    <row r="11962" spans="21:24" ht="18" x14ac:dyDescent="0.6">
      <c r="U11962"/>
      <c r="V11962"/>
      <c r="W11962"/>
      <c r="X11962"/>
    </row>
    <row r="11963" spans="21:24" ht="18" x14ac:dyDescent="0.6">
      <c r="U11963"/>
      <c r="V11963"/>
      <c r="W11963"/>
      <c r="X11963"/>
    </row>
    <row r="11964" spans="21:24" ht="18" x14ac:dyDescent="0.6">
      <c r="U11964"/>
      <c r="V11964"/>
      <c r="W11964"/>
      <c r="X11964"/>
    </row>
    <row r="11965" spans="21:24" ht="18" x14ac:dyDescent="0.6">
      <c r="U11965"/>
      <c r="V11965"/>
      <c r="W11965"/>
      <c r="X11965"/>
    </row>
    <row r="11966" spans="21:24" ht="18" x14ac:dyDescent="0.6">
      <c r="U11966"/>
      <c r="V11966"/>
      <c r="W11966"/>
      <c r="X11966"/>
    </row>
    <row r="11967" spans="21:24" ht="18" x14ac:dyDescent="0.6">
      <c r="U11967"/>
      <c r="V11967"/>
      <c r="W11967"/>
      <c r="X11967"/>
    </row>
    <row r="11968" spans="21:24" ht="18" x14ac:dyDescent="0.6">
      <c r="U11968"/>
      <c r="V11968"/>
      <c r="W11968"/>
      <c r="X11968"/>
    </row>
    <row r="11969" spans="21:24" ht="18" x14ac:dyDescent="0.6">
      <c r="U11969"/>
      <c r="V11969"/>
      <c r="W11969"/>
      <c r="X11969"/>
    </row>
    <row r="11970" spans="21:24" ht="18" x14ac:dyDescent="0.6">
      <c r="U11970"/>
      <c r="V11970"/>
      <c r="W11970"/>
      <c r="X11970"/>
    </row>
    <row r="11971" spans="21:24" ht="18" x14ac:dyDescent="0.6">
      <c r="U11971"/>
      <c r="V11971"/>
      <c r="W11971"/>
      <c r="X11971"/>
    </row>
    <row r="11972" spans="21:24" ht="18" x14ac:dyDescent="0.6">
      <c r="U11972"/>
      <c r="V11972"/>
      <c r="W11972"/>
      <c r="X11972"/>
    </row>
    <row r="11973" spans="21:24" ht="18" x14ac:dyDescent="0.6">
      <c r="U11973"/>
      <c r="V11973"/>
      <c r="W11973"/>
      <c r="X11973"/>
    </row>
    <row r="11974" spans="21:24" ht="18" x14ac:dyDescent="0.6">
      <c r="U11974"/>
      <c r="V11974"/>
      <c r="W11974"/>
      <c r="X11974"/>
    </row>
    <row r="11975" spans="21:24" ht="18" x14ac:dyDescent="0.6">
      <c r="U11975"/>
      <c r="V11975"/>
      <c r="W11975"/>
      <c r="X11975"/>
    </row>
    <row r="11976" spans="21:24" ht="18" x14ac:dyDescent="0.6">
      <c r="U11976"/>
      <c r="V11976"/>
      <c r="W11976"/>
      <c r="X11976"/>
    </row>
    <row r="11977" spans="21:24" ht="18" x14ac:dyDescent="0.6">
      <c r="U11977"/>
      <c r="V11977"/>
      <c r="W11977"/>
      <c r="X11977"/>
    </row>
    <row r="11978" spans="21:24" ht="18" x14ac:dyDescent="0.6">
      <c r="U11978"/>
      <c r="V11978"/>
      <c r="W11978"/>
      <c r="X11978"/>
    </row>
    <row r="11979" spans="21:24" ht="18" x14ac:dyDescent="0.6">
      <c r="U11979"/>
      <c r="V11979"/>
      <c r="W11979"/>
      <c r="X11979"/>
    </row>
    <row r="11980" spans="21:24" ht="18" x14ac:dyDescent="0.6">
      <c r="U11980"/>
      <c r="V11980"/>
      <c r="W11980"/>
      <c r="X11980"/>
    </row>
    <row r="11981" spans="21:24" ht="18" x14ac:dyDescent="0.6">
      <c r="U11981"/>
      <c r="V11981"/>
      <c r="W11981"/>
      <c r="X11981"/>
    </row>
    <row r="11982" spans="21:24" ht="18" x14ac:dyDescent="0.6">
      <c r="U11982"/>
      <c r="V11982"/>
      <c r="W11982"/>
      <c r="X11982"/>
    </row>
    <row r="11983" spans="21:24" ht="18" x14ac:dyDescent="0.6">
      <c r="U11983"/>
      <c r="V11983"/>
      <c r="W11983"/>
      <c r="X11983"/>
    </row>
    <row r="11984" spans="21:24" ht="18" x14ac:dyDescent="0.6">
      <c r="U11984"/>
      <c r="V11984"/>
      <c r="W11984"/>
      <c r="X11984"/>
    </row>
    <row r="11985" spans="21:24" ht="18" x14ac:dyDescent="0.6">
      <c r="U11985"/>
      <c r="V11985"/>
      <c r="W11985"/>
      <c r="X11985"/>
    </row>
    <row r="11986" spans="21:24" ht="18" x14ac:dyDescent="0.6">
      <c r="U11986"/>
      <c r="V11986"/>
      <c r="W11986"/>
      <c r="X11986"/>
    </row>
    <row r="11987" spans="21:24" ht="18" x14ac:dyDescent="0.6">
      <c r="U11987"/>
      <c r="V11987"/>
      <c r="W11987"/>
      <c r="X11987"/>
    </row>
    <row r="11988" spans="21:24" ht="18" x14ac:dyDescent="0.6">
      <c r="U11988"/>
      <c r="V11988"/>
      <c r="W11988"/>
      <c r="X11988"/>
    </row>
    <row r="11989" spans="21:24" ht="18" x14ac:dyDescent="0.6">
      <c r="U11989"/>
      <c r="V11989"/>
      <c r="W11989"/>
      <c r="X11989"/>
    </row>
    <row r="11990" spans="21:24" ht="18" x14ac:dyDescent="0.6">
      <c r="U11990"/>
      <c r="V11990"/>
      <c r="W11990"/>
      <c r="X11990"/>
    </row>
    <row r="11991" spans="21:24" ht="18" x14ac:dyDescent="0.6">
      <c r="U11991"/>
      <c r="V11991"/>
      <c r="W11991"/>
      <c r="X11991"/>
    </row>
    <row r="11992" spans="21:24" ht="18" x14ac:dyDescent="0.6">
      <c r="U11992"/>
      <c r="V11992"/>
      <c r="W11992"/>
      <c r="X11992"/>
    </row>
    <row r="11993" spans="21:24" ht="18" x14ac:dyDescent="0.6">
      <c r="U11993"/>
      <c r="V11993"/>
      <c r="W11993"/>
      <c r="X11993"/>
    </row>
    <row r="11994" spans="21:24" ht="18" x14ac:dyDescent="0.6">
      <c r="U11994"/>
      <c r="V11994"/>
      <c r="W11994"/>
      <c r="X11994"/>
    </row>
    <row r="11995" spans="21:24" ht="18" x14ac:dyDescent="0.6">
      <c r="U11995"/>
      <c r="V11995"/>
      <c r="W11995"/>
      <c r="X11995"/>
    </row>
    <row r="11996" spans="21:24" ht="18" x14ac:dyDescent="0.6">
      <c r="U11996"/>
      <c r="V11996"/>
      <c r="W11996"/>
      <c r="X11996"/>
    </row>
    <row r="11997" spans="21:24" ht="18" x14ac:dyDescent="0.6">
      <c r="U11997"/>
      <c r="V11997"/>
      <c r="W11997"/>
      <c r="X11997"/>
    </row>
    <row r="11998" spans="21:24" ht="18" x14ac:dyDescent="0.6">
      <c r="U11998"/>
      <c r="V11998"/>
      <c r="W11998"/>
      <c r="X11998"/>
    </row>
    <row r="11999" spans="21:24" ht="18" x14ac:dyDescent="0.6">
      <c r="U11999"/>
      <c r="V11999"/>
      <c r="W11999"/>
      <c r="X11999"/>
    </row>
    <row r="12000" spans="21:24" ht="18" x14ac:dyDescent="0.6">
      <c r="U12000"/>
      <c r="V12000"/>
      <c r="W12000"/>
      <c r="X12000"/>
    </row>
    <row r="12001" spans="21:24" ht="18" x14ac:dyDescent="0.6">
      <c r="U12001"/>
      <c r="V12001"/>
      <c r="W12001"/>
      <c r="X12001"/>
    </row>
    <row r="12002" spans="21:24" ht="18" x14ac:dyDescent="0.6">
      <c r="U12002"/>
      <c r="V12002"/>
      <c r="W12002"/>
      <c r="X12002"/>
    </row>
    <row r="12003" spans="21:24" ht="18" x14ac:dyDescent="0.6">
      <c r="U12003"/>
      <c r="V12003"/>
      <c r="W12003"/>
      <c r="X12003"/>
    </row>
    <row r="12004" spans="21:24" ht="18" x14ac:dyDescent="0.6">
      <c r="U12004"/>
      <c r="V12004"/>
      <c r="W12004"/>
      <c r="X12004"/>
    </row>
    <row r="12005" spans="21:24" ht="18" x14ac:dyDescent="0.6">
      <c r="U12005"/>
      <c r="V12005"/>
      <c r="W12005"/>
      <c r="X12005"/>
    </row>
    <row r="12006" spans="21:24" ht="18" x14ac:dyDescent="0.6">
      <c r="U12006"/>
      <c r="V12006"/>
      <c r="W12006"/>
      <c r="X12006"/>
    </row>
    <row r="12007" spans="21:24" ht="18" x14ac:dyDescent="0.6">
      <c r="U12007"/>
      <c r="V12007"/>
      <c r="W12007"/>
      <c r="X12007"/>
    </row>
    <row r="12008" spans="21:24" ht="18" x14ac:dyDescent="0.6">
      <c r="U12008"/>
      <c r="V12008"/>
      <c r="W12008"/>
      <c r="X12008"/>
    </row>
    <row r="12009" spans="21:24" ht="18" x14ac:dyDescent="0.6">
      <c r="U12009"/>
      <c r="V12009"/>
      <c r="W12009"/>
      <c r="X12009"/>
    </row>
    <row r="12010" spans="21:24" ht="18" x14ac:dyDescent="0.6">
      <c r="U12010"/>
      <c r="V12010"/>
      <c r="W12010"/>
      <c r="X12010"/>
    </row>
    <row r="12011" spans="21:24" ht="18" x14ac:dyDescent="0.6">
      <c r="U12011"/>
      <c r="V12011"/>
      <c r="W12011"/>
      <c r="X12011"/>
    </row>
    <row r="12012" spans="21:24" ht="18" x14ac:dyDescent="0.6">
      <c r="U12012"/>
      <c r="V12012"/>
      <c r="W12012"/>
      <c r="X12012"/>
    </row>
    <row r="12013" spans="21:24" ht="18" x14ac:dyDescent="0.6">
      <c r="U12013"/>
      <c r="V12013"/>
      <c r="W12013"/>
      <c r="X12013"/>
    </row>
    <row r="12014" spans="21:24" ht="18" x14ac:dyDescent="0.6">
      <c r="U12014"/>
      <c r="V12014"/>
      <c r="W12014"/>
      <c r="X12014"/>
    </row>
    <row r="12015" spans="21:24" ht="18" x14ac:dyDescent="0.6">
      <c r="U12015"/>
      <c r="V12015"/>
      <c r="W12015"/>
      <c r="X12015"/>
    </row>
    <row r="12016" spans="21:24" ht="18" x14ac:dyDescent="0.6">
      <c r="U12016"/>
      <c r="V12016"/>
      <c r="W12016"/>
      <c r="X12016"/>
    </row>
    <row r="12017" spans="21:24" ht="18" x14ac:dyDescent="0.6">
      <c r="U12017"/>
      <c r="V12017"/>
      <c r="W12017"/>
      <c r="X12017"/>
    </row>
    <row r="12018" spans="21:24" ht="18" x14ac:dyDescent="0.6">
      <c r="U12018"/>
      <c r="V12018"/>
      <c r="W12018"/>
      <c r="X12018"/>
    </row>
    <row r="12019" spans="21:24" ht="18" x14ac:dyDescent="0.6">
      <c r="U12019"/>
      <c r="V12019"/>
      <c r="W12019"/>
      <c r="X12019"/>
    </row>
    <row r="12020" spans="21:24" ht="18" x14ac:dyDescent="0.6">
      <c r="U12020"/>
      <c r="V12020"/>
      <c r="W12020"/>
      <c r="X12020"/>
    </row>
    <row r="12021" spans="21:24" ht="18" x14ac:dyDescent="0.6">
      <c r="U12021"/>
      <c r="V12021"/>
      <c r="W12021"/>
      <c r="X12021"/>
    </row>
    <row r="12022" spans="21:24" ht="18" x14ac:dyDescent="0.6">
      <c r="U12022"/>
      <c r="V12022"/>
      <c r="W12022"/>
      <c r="X12022"/>
    </row>
    <row r="12023" spans="21:24" ht="18" x14ac:dyDescent="0.6">
      <c r="U12023"/>
      <c r="V12023"/>
      <c r="W12023"/>
      <c r="X12023"/>
    </row>
    <row r="12024" spans="21:24" ht="18" x14ac:dyDescent="0.6">
      <c r="U12024"/>
      <c r="V12024"/>
      <c r="W12024"/>
      <c r="X12024"/>
    </row>
    <row r="12025" spans="21:24" ht="18" x14ac:dyDescent="0.6">
      <c r="U12025"/>
      <c r="V12025"/>
      <c r="W12025"/>
      <c r="X12025"/>
    </row>
    <row r="12026" spans="21:24" ht="18" x14ac:dyDescent="0.6">
      <c r="U12026"/>
      <c r="V12026"/>
      <c r="W12026"/>
      <c r="X12026"/>
    </row>
    <row r="12027" spans="21:24" ht="18" x14ac:dyDescent="0.6">
      <c r="U12027"/>
      <c r="V12027"/>
      <c r="W12027"/>
      <c r="X12027"/>
    </row>
    <row r="12028" spans="21:24" ht="18" x14ac:dyDescent="0.6">
      <c r="U12028"/>
      <c r="V12028"/>
      <c r="W12028"/>
      <c r="X12028"/>
    </row>
    <row r="12029" spans="21:24" ht="18" x14ac:dyDescent="0.6">
      <c r="U12029"/>
      <c r="V12029"/>
      <c r="W12029"/>
      <c r="X12029"/>
    </row>
    <row r="12030" spans="21:24" ht="18" x14ac:dyDescent="0.6">
      <c r="U12030"/>
      <c r="V12030"/>
      <c r="W12030"/>
      <c r="X12030"/>
    </row>
    <row r="12031" spans="21:24" ht="18" x14ac:dyDescent="0.6">
      <c r="U12031"/>
      <c r="V12031"/>
      <c r="W12031"/>
      <c r="X12031"/>
    </row>
    <row r="12032" spans="21:24" ht="18" x14ac:dyDescent="0.6">
      <c r="U12032"/>
      <c r="V12032"/>
      <c r="W12032"/>
      <c r="X12032"/>
    </row>
    <row r="12033" spans="21:24" ht="18" x14ac:dyDescent="0.6">
      <c r="U12033"/>
      <c r="V12033"/>
      <c r="W12033"/>
      <c r="X12033"/>
    </row>
    <row r="12034" spans="21:24" ht="18" x14ac:dyDescent="0.6">
      <c r="U12034"/>
      <c r="V12034"/>
      <c r="W12034"/>
      <c r="X12034"/>
    </row>
    <row r="12035" spans="21:24" ht="18" x14ac:dyDescent="0.6">
      <c r="U12035"/>
      <c r="V12035"/>
      <c r="W12035"/>
      <c r="X12035"/>
    </row>
    <row r="12036" spans="21:24" ht="18" x14ac:dyDescent="0.6">
      <c r="U12036"/>
      <c r="V12036"/>
      <c r="W12036"/>
      <c r="X12036"/>
    </row>
    <row r="12037" spans="21:24" ht="18" x14ac:dyDescent="0.6">
      <c r="U12037"/>
      <c r="V12037"/>
      <c r="W12037"/>
      <c r="X12037"/>
    </row>
    <row r="12038" spans="21:24" ht="18" x14ac:dyDescent="0.6">
      <c r="U12038"/>
      <c r="V12038"/>
      <c r="W12038"/>
      <c r="X12038"/>
    </row>
    <row r="12039" spans="21:24" ht="18" x14ac:dyDescent="0.6">
      <c r="U12039"/>
      <c r="V12039"/>
      <c r="W12039"/>
      <c r="X12039"/>
    </row>
    <row r="12040" spans="21:24" ht="18" x14ac:dyDescent="0.6">
      <c r="U12040"/>
      <c r="V12040"/>
      <c r="W12040"/>
      <c r="X12040"/>
    </row>
    <row r="12041" spans="21:24" ht="18" x14ac:dyDescent="0.6">
      <c r="U12041"/>
      <c r="V12041"/>
      <c r="W12041"/>
      <c r="X12041"/>
    </row>
    <row r="12042" spans="21:24" ht="18" x14ac:dyDescent="0.6">
      <c r="U12042"/>
      <c r="V12042"/>
      <c r="W12042"/>
      <c r="X12042"/>
    </row>
    <row r="12043" spans="21:24" ht="18" x14ac:dyDescent="0.6">
      <c r="U12043"/>
      <c r="V12043"/>
      <c r="W12043"/>
      <c r="X12043"/>
    </row>
    <row r="12044" spans="21:24" ht="18" x14ac:dyDescent="0.6">
      <c r="U12044"/>
      <c r="V12044"/>
      <c r="W12044"/>
      <c r="X12044"/>
    </row>
    <row r="12045" spans="21:24" ht="18" x14ac:dyDescent="0.6">
      <c r="U12045"/>
      <c r="V12045"/>
      <c r="W12045"/>
      <c r="X12045"/>
    </row>
    <row r="12046" spans="21:24" ht="18" x14ac:dyDescent="0.6">
      <c r="U12046"/>
      <c r="V12046"/>
      <c r="W12046"/>
      <c r="X12046"/>
    </row>
    <row r="12047" spans="21:24" ht="18" x14ac:dyDescent="0.6">
      <c r="U12047"/>
      <c r="V12047"/>
      <c r="W12047"/>
      <c r="X12047"/>
    </row>
    <row r="12048" spans="21:24" ht="18" x14ac:dyDescent="0.6">
      <c r="U12048"/>
      <c r="V12048"/>
      <c r="W12048"/>
      <c r="X12048"/>
    </row>
    <row r="12049" spans="21:24" ht="18" x14ac:dyDescent="0.6">
      <c r="U12049"/>
      <c r="V12049"/>
      <c r="W12049"/>
      <c r="X12049"/>
    </row>
    <row r="12050" spans="21:24" ht="18" x14ac:dyDescent="0.6">
      <c r="U12050"/>
      <c r="V12050"/>
      <c r="W12050"/>
      <c r="X12050"/>
    </row>
    <row r="12051" spans="21:24" ht="18" x14ac:dyDescent="0.6">
      <c r="U12051"/>
      <c r="V12051"/>
      <c r="W12051"/>
      <c r="X12051"/>
    </row>
    <row r="12052" spans="21:24" ht="18" x14ac:dyDescent="0.6">
      <c r="U12052"/>
      <c r="V12052"/>
      <c r="W12052"/>
      <c r="X12052"/>
    </row>
    <row r="12053" spans="21:24" ht="18" x14ac:dyDescent="0.6">
      <c r="U12053"/>
      <c r="V12053"/>
      <c r="W12053"/>
      <c r="X12053"/>
    </row>
    <row r="12054" spans="21:24" ht="18" x14ac:dyDescent="0.6">
      <c r="U12054"/>
      <c r="V12054"/>
      <c r="W12054"/>
      <c r="X12054"/>
    </row>
    <row r="12055" spans="21:24" ht="18" x14ac:dyDescent="0.6">
      <c r="U12055"/>
      <c r="V12055"/>
      <c r="W12055"/>
      <c r="X12055"/>
    </row>
    <row r="12056" spans="21:24" ht="18" x14ac:dyDescent="0.6">
      <c r="U12056"/>
      <c r="V12056"/>
      <c r="W12056"/>
      <c r="X12056"/>
    </row>
    <row r="12057" spans="21:24" ht="18" x14ac:dyDescent="0.6">
      <c r="U12057"/>
      <c r="V12057"/>
      <c r="W12057"/>
      <c r="X12057"/>
    </row>
    <row r="12058" spans="21:24" ht="18" x14ac:dyDescent="0.6">
      <c r="U12058"/>
      <c r="V12058"/>
      <c r="W12058"/>
      <c r="X12058"/>
    </row>
    <row r="12059" spans="21:24" ht="18" x14ac:dyDescent="0.6">
      <c r="U12059"/>
      <c r="V12059"/>
      <c r="W12059"/>
      <c r="X12059"/>
    </row>
    <row r="12060" spans="21:24" ht="18" x14ac:dyDescent="0.6">
      <c r="U12060"/>
      <c r="V12060"/>
      <c r="W12060"/>
      <c r="X12060"/>
    </row>
    <row r="12061" spans="21:24" ht="18" x14ac:dyDescent="0.6">
      <c r="U12061"/>
      <c r="V12061"/>
      <c r="W12061"/>
      <c r="X12061"/>
    </row>
    <row r="12062" spans="21:24" ht="18" x14ac:dyDescent="0.6">
      <c r="U12062"/>
      <c r="V12062"/>
      <c r="W12062"/>
      <c r="X12062"/>
    </row>
    <row r="12063" spans="21:24" ht="18" x14ac:dyDescent="0.6">
      <c r="U12063"/>
      <c r="V12063"/>
      <c r="W12063"/>
      <c r="X12063"/>
    </row>
    <row r="12064" spans="21:24" ht="18" x14ac:dyDescent="0.6">
      <c r="U12064"/>
      <c r="V12064"/>
      <c r="W12064"/>
      <c r="X12064"/>
    </row>
    <row r="12065" spans="21:24" ht="18" x14ac:dyDescent="0.6">
      <c r="U12065"/>
      <c r="V12065"/>
      <c r="W12065"/>
      <c r="X12065"/>
    </row>
    <row r="12066" spans="21:24" ht="18" x14ac:dyDescent="0.6">
      <c r="U12066"/>
      <c r="V12066"/>
      <c r="W12066"/>
      <c r="X12066"/>
    </row>
    <row r="12067" spans="21:24" ht="18" x14ac:dyDescent="0.6">
      <c r="U12067"/>
      <c r="V12067"/>
      <c r="W12067"/>
      <c r="X12067"/>
    </row>
    <row r="12068" spans="21:24" ht="18" x14ac:dyDescent="0.6">
      <c r="U12068"/>
      <c r="V12068"/>
      <c r="W12068"/>
      <c r="X12068"/>
    </row>
    <row r="12069" spans="21:24" ht="18" x14ac:dyDescent="0.6">
      <c r="U12069"/>
      <c r="V12069"/>
      <c r="W12069"/>
      <c r="X12069"/>
    </row>
    <row r="12070" spans="21:24" ht="18" x14ac:dyDescent="0.6">
      <c r="U12070"/>
      <c r="V12070"/>
      <c r="W12070"/>
      <c r="X12070"/>
    </row>
    <row r="12071" spans="21:24" ht="18" x14ac:dyDescent="0.6">
      <c r="U12071"/>
      <c r="V12071"/>
      <c r="W12071"/>
      <c r="X12071"/>
    </row>
    <row r="12072" spans="21:24" ht="18" x14ac:dyDescent="0.6">
      <c r="U12072"/>
      <c r="V12072"/>
      <c r="W12072"/>
      <c r="X12072"/>
    </row>
    <row r="12073" spans="21:24" ht="18" x14ac:dyDescent="0.6">
      <c r="U12073"/>
      <c r="V12073"/>
      <c r="W12073"/>
      <c r="X12073"/>
    </row>
    <row r="12074" spans="21:24" ht="18" x14ac:dyDescent="0.6">
      <c r="U12074"/>
      <c r="V12074"/>
      <c r="W12074"/>
      <c r="X12074"/>
    </row>
    <row r="12075" spans="21:24" ht="18" x14ac:dyDescent="0.6">
      <c r="U12075"/>
      <c r="V12075"/>
      <c r="W12075"/>
      <c r="X12075"/>
    </row>
    <row r="12076" spans="21:24" ht="18" x14ac:dyDescent="0.6">
      <c r="U12076"/>
      <c r="V12076"/>
      <c r="W12076"/>
      <c r="X12076"/>
    </row>
    <row r="12077" spans="21:24" ht="18" x14ac:dyDescent="0.6">
      <c r="U12077"/>
      <c r="V12077"/>
      <c r="W12077"/>
      <c r="X12077"/>
    </row>
    <row r="12078" spans="21:24" ht="18" x14ac:dyDescent="0.6">
      <c r="U12078"/>
      <c r="V12078"/>
      <c r="W12078"/>
      <c r="X12078"/>
    </row>
    <row r="12079" spans="21:24" ht="18" x14ac:dyDescent="0.6">
      <c r="U12079"/>
      <c r="V12079"/>
      <c r="W12079"/>
      <c r="X12079"/>
    </row>
    <row r="12080" spans="21:24" ht="18" x14ac:dyDescent="0.6">
      <c r="U12080"/>
      <c r="V12080"/>
      <c r="W12080"/>
      <c r="X12080"/>
    </row>
    <row r="12081" spans="21:24" ht="18" x14ac:dyDescent="0.6">
      <c r="U12081"/>
      <c r="V12081"/>
      <c r="W12081"/>
      <c r="X12081"/>
    </row>
    <row r="12082" spans="21:24" ht="18" x14ac:dyDescent="0.6">
      <c r="U12082"/>
      <c r="V12082"/>
      <c r="W12082"/>
      <c r="X12082"/>
    </row>
    <row r="12083" spans="21:24" ht="18" x14ac:dyDescent="0.6">
      <c r="U12083"/>
      <c r="V12083"/>
      <c r="W12083"/>
      <c r="X12083"/>
    </row>
    <row r="12084" spans="21:24" ht="18" x14ac:dyDescent="0.6">
      <c r="U12084"/>
      <c r="V12084"/>
      <c r="W12084"/>
      <c r="X12084"/>
    </row>
    <row r="12085" spans="21:24" ht="18" x14ac:dyDescent="0.6">
      <c r="U12085"/>
      <c r="V12085"/>
      <c r="W12085"/>
      <c r="X12085"/>
    </row>
    <row r="12086" spans="21:24" ht="18" x14ac:dyDescent="0.6">
      <c r="U12086"/>
      <c r="V12086"/>
      <c r="W12086"/>
      <c r="X12086"/>
    </row>
    <row r="12087" spans="21:24" ht="18" x14ac:dyDescent="0.6">
      <c r="U12087"/>
      <c r="V12087"/>
      <c r="W12087"/>
      <c r="X12087"/>
    </row>
    <row r="12088" spans="21:24" ht="18" x14ac:dyDescent="0.6">
      <c r="U12088"/>
      <c r="V12088"/>
      <c r="W12088"/>
      <c r="X12088"/>
    </row>
    <row r="12089" spans="21:24" ht="18" x14ac:dyDescent="0.6">
      <c r="U12089"/>
      <c r="V12089"/>
      <c r="W12089"/>
      <c r="X12089"/>
    </row>
    <row r="12090" spans="21:24" ht="18" x14ac:dyDescent="0.6">
      <c r="U12090"/>
      <c r="V12090"/>
      <c r="W12090"/>
      <c r="X12090"/>
    </row>
    <row r="12091" spans="21:24" ht="18" x14ac:dyDescent="0.6">
      <c r="U12091"/>
      <c r="V12091"/>
      <c r="W12091"/>
      <c r="X12091"/>
    </row>
    <row r="12092" spans="21:24" ht="18" x14ac:dyDescent="0.6">
      <c r="U12092"/>
      <c r="V12092"/>
      <c r="W12092"/>
      <c r="X12092"/>
    </row>
    <row r="12093" spans="21:24" ht="18" x14ac:dyDescent="0.6">
      <c r="U12093"/>
      <c r="V12093"/>
      <c r="W12093"/>
      <c r="X12093"/>
    </row>
    <row r="12094" spans="21:24" ht="18" x14ac:dyDescent="0.6">
      <c r="U12094"/>
      <c r="V12094"/>
      <c r="W12094"/>
      <c r="X12094"/>
    </row>
    <row r="12095" spans="21:24" ht="18" x14ac:dyDescent="0.6">
      <c r="U12095"/>
      <c r="V12095"/>
      <c r="W12095"/>
      <c r="X12095"/>
    </row>
    <row r="12096" spans="21:24" ht="18" x14ac:dyDescent="0.6">
      <c r="U12096"/>
      <c r="V12096"/>
      <c r="W12096"/>
      <c r="X12096"/>
    </row>
    <row r="12097" spans="21:24" ht="18" x14ac:dyDescent="0.6">
      <c r="U12097"/>
      <c r="V12097"/>
      <c r="W12097"/>
      <c r="X12097"/>
    </row>
    <row r="12098" spans="21:24" ht="18" x14ac:dyDescent="0.6">
      <c r="U12098"/>
      <c r="V12098"/>
      <c r="W12098"/>
      <c r="X12098"/>
    </row>
    <row r="12099" spans="21:24" ht="18" x14ac:dyDescent="0.6">
      <c r="U12099"/>
      <c r="V12099"/>
      <c r="W12099"/>
      <c r="X12099"/>
    </row>
    <row r="12100" spans="21:24" ht="18" x14ac:dyDescent="0.6">
      <c r="U12100"/>
      <c r="V12100"/>
      <c r="W12100"/>
      <c r="X12100"/>
    </row>
    <row r="12101" spans="21:24" ht="18" x14ac:dyDescent="0.6">
      <c r="U12101"/>
      <c r="V12101"/>
      <c r="W12101"/>
      <c r="X12101"/>
    </row>
    <row r="12102" spans="21:24" ht="18" x14ac:dyDescent="0.6">
      <c r="U12102"/>
      <c r="V12102"/>
      <c r="W12102"/>
      <c r="X12102"/>
    </row>
    <row r="12103" spans="21:24" ht="18" x14ac:dyDescent="0.6">
      <c r="U12103"/>
      <c r="V12103"/>
      <c r="W12103"/>
      <c r="X12103"/>
    </row>
    <row r="12104" spans="21:24" ht="18" x14ac:dyDescent="0.6">
      <c r="U12104"/>
      <c r="V12104"/>
      <c r="W12104"/>
      <c r="X12104"/>
    </row>
    <row r="12105" spans="21:24" ht="18" x14ac:dyDescent="0.6">
      <c r="U12105"/>
      <c r="V12105"/>
      <c r="W12105"/>
      <c r="X12105"/>
    </row>
    <row r="12106" spans="21:24" ht="18" x14ac:dyDescent="0.6">
      <c r="U12106"/>
      <c r="V12106"/>
      <c r="W12106"/>
      <c r="X12106"/>
    </row>
    <row r="12107" spans="21:24" ht="18" x14ac:dyDescent="0.6">
      <c r="U12107"/>
      <c r="V12107"/>
      <c r="W12107"/>
      <c r="X12107"/>
    </row>
    <row r="12108" spans="21:24" ht="18" x14ac:dyDescent="0.6">
      <c r="U12108"/>
      <c r="V12108"/>
      <c r="W12108"/>
      <c r="X12108"/>
    </row>
    <row r="12109" spans="21:24" ht="18" x14ac:dyDescent="0.6">
      <c r="U12109"/>
      <c r="V12109"/>
      <c r="W12109"/>
      <c r="X12109"/>
    </row>
    <row r="12110" spans="21:24" ht="18" x14ac:dyDescent="0.6">
      <c r="U12110"/>
      <c r="V12110"/>
      <c r="W12110"/>
      <c r="X12110"/>
    </row>
    <row r="12111" spans="21:24" ht="18" x14ac:dyDescent="0.6">
      <c r="U12111"/>
      <c r="V12111"/>
      <c r="W12111"/>
      <c r="X12111"/>
    </row>
    <row r="12112" spans="21:24" ht="18" x14ac:dyDescent="0.6">
      <c r="U12112"/>
      <c r="V12112"/>
      <c r="W12112"/>
      <c r="X12112"/>
    </row>
    <row r="12113" spans="21:24" ht="18" x14ac:dyDescent="0.6">
      <c r="U12113"/>
      <c r="V12113"/>
      <c r="W12113"/>
      <c r="X12113"/>
    </row>
    <row r="12114" spans="21:24" ht="18" x14ac:dyDescent="0.6">
      <c r="U12114"/>
      <c r="V12114"/>
      <c r="W12114"/>
      <c r="X12114"/>
    </row>
    <row r="12115" spans="21:24" ht="18" x14ac:dyDescent="0.6">
      <c r="U12115"/>
      <c r="V12115"/>
      <c r="W12115"/>
      <c r="X12115"/>
    </row>
    <row r="12116" spans="21:24" ht="18" x14ac:dyDescent="0.6">
      <c r="U12116"/>
      <c r="V12116"/>
      <c r="W12116"/>
      <c r="X12116"/>
    </row>
    <row r="12117" spans="21:24" ht="18" x14ac:dyDescent="0.6">
      <c r="U12117"/>
      <c r="V12117"/>
      <c r="W12117"/>
      <c r="X12117"/>
    </row>
    <row r="12118" spans="21:24" ht="18" x14ac:dyDescent="0.6">
      <c r="U12118"/>
      <c r="V12118"/>
      <c r="W12118"/>
      <c r="X12118"/>
    </row>
    <row r="12119" spans="21:24" ht="18" x14ac:dyDescent="0.6">
      <c r="U12119"/>
      <c r="V12119"/>
      <c r="W12119"/>
      <c r="X12119"/>
    </row>
    <row r="12120" spans="21:24" ht="18" x14ac:dyDescent="0.6">
      <c r="U12120"/>
      <c r="V12120"/>
      <c r="W12120"/>
      <c r="X12120"/>
    </row>
    <row r="12121" spans="21:24" ht="18" x14ac:dyDescent="0.6">
      <c r="U12121"/>
      <c r="V12121"/>
      <c r="W12121"/>
      <c r="X12121"/>
    </row>
    <row r="12122" spans="21:24" ht="18" x14ac:dyDescent="0.6">
      <c r="U12122"/>
      <c r="V12122"/>
      <c r="W12122"/>
      <c r="X12122"/>
    </row>
    <row r="12123" spans="21:24" ht="18" x14ac:dyDescent="0.6">
      <c r="U12123"/>
      <c r="V12123"/>
      <c r="W12123"/>
      <c r="X12123"/>
    </row>
    <row r="12124" spans="21:24" ht="18" x14ac:dyDescent="0.6">
      <c r="U12124"/>
      <c r="V12124"/>
      <c r="W12124"/>
      <c r="X12124"/>
    </row>
    <row r="12125" spans="21:24" ht="18" x14ac:dyDescent="0.6">
      <c r="U12125"/>
      <c r="V12125"/>
      <c r="W12125"/>
      <c r="X12125"/>
    </row>
    <row r="12126" spans="21:24" ht="18" x14ac:dyDescent="0.6">
      <c r="U12126"/>
      <c r="V12126"/>
      <c r="W12126"/>
      <c r="X12126"/>
    </row>
    <row r="12127" spans="21:24" ht="18" x14ac:dyDescent="0.6">
      <c r="U12127"/>
      <c r="V12127"/>
      <c r="W12127"/>
      <c r="X12127"/>
    </row>
    <row r="12128" spans="21:24" ht="18" x14ac:dyDescent="0.6">
      <c r="U12128"/>
      <c r="V12128"/>
      <c r="W12128"/>
      <c r="X12128"/>
    </row>
    <row r="12129" spans="21:24" ht="18" x14ac:dyDescent="0.6">
      <c r="U12129"/>
      <c r="V12129"/>
      <c r="W12129"/>
      <c r="X12129"/>
    </row>
    <row r="12130" spans="21:24" ht="18" x14ac:dyDescent="0.6">
      <c r="U12130"/>
      <c r="V12130"/>
      <c r="W12130"/>
      <c r="X12130"/>
    </row>
    <row r="12131" spans="21:24" ht="18" x14ac:dyDescent="0.6">
      <c r="U12131"/>
      <c r="V12131"/>
      <c r="W12131"/>
      <c r="X12131"/>
    </row>
    <row r="12132" spans="21:24" ht="18" x14ac:dyDescent="0.6">
      <c r="U12132"/>
      <c r="V12132"/>
      <c r="W12132"/>
      <c r="X12132"/>
    </row>
    <row r="12133" spans="21:24" ht="18" x14ac:dyDescent="0.6">
      <c r="U12133"/>
      <c r="V12133"/>
      <c r="W12133"/>
      <c r="X12133"/>
    </row>
    <row r="12134" spans="21:24" ht="18" x14ac:dyDescent="0.6">
      <c r="U12134"/>
      <c r="V12134"/>
      <c r="W12134"/>
      <c r="X12134"/>
    </row>
    <row r="12135" spans="21:24" ht="18" x14ac:dyDescent="0.6">
      <c r="U12135"/>
      <c r="V12135"/>
      <c r="W12135"/>
      <c r="X12135"/>
    </row>
    <row r="12136" spans="21:24" ht="18" x14ac:dyDescent="0.6">
      <c r="U12136"/>
      <c r="V12136"/>
      <c r="W12136"/>
      <c r="X12136"/>
    </row>
    <row r="12137" spans="21:24" ht="18" x14ac:dyDescent="0.6">
      <c r="U12137"/>
      <c r="V12137"/>
      <c r="W12137"/>
      <c r="X12137"/>
    </row>
    <row r="12138" spans="21:24" ht="18" x14ac:dyDescent="0.6">
      <c r="U12138"/>
      <c r="V12138"/>
      <c r="W12138"/>
      <c r="X12138"/>
    </row>
    <row r="12139" spans="21:24" ht="18" x14ac:dyDescent="0.6">
      <c r="U12139"/>
      <c r="V12139"/>
      <c r="W12139"/>
      <c r="X12139"/>
    </row>
    <row r="12140" spans="21:24" ht="18" x14ac:dyDescent="0.6">
      <c r="U12140"/>
      <c r="V12140"/>
      <c r="W12140"/>
      <c r="X12140"/>
    </row>
    <row r="12141" spans="21:24" ht="18" x14ac:dyDescent="0.6">
      <c r="U12141"/>
      <c r="V12141"/>
      <c r="W12141"/>
      <c r="X12141"/>
    </row>
    <row r="12142" spans="21:24" ht="18" x14ac:dyDescent="0.6">
      <c r="U12142"/>
      <c r="V12142"/>
      <c r="W12142"/>
      <c r="X12142"/>
    </row>
    <row r="12143" spans="21:24" ht="18" x14ac:dyDescent="0.6">
      <c r="U12143"/>
      <c r="V12143"/>
      <c r="W12143"/>
      <c r="X12143"/>
    </row>
    <row r="12144" spans="21:24" ht="18" x14ac:dyDescent="0.6">
      <c r="U12144"/>
      <c r="V12144"/>
      <c r="W12144"/>
      <c r="X12144"/>
    </row>
    <row r="12145" spans="21:24" ht="18" x14ac:dyDescent="0.6">
      <c r="U12145"/>
      <c r="V12145"/>
      <c r="W12145"/>
      <c r="X12145"/>
    </row>
    <row r="12146" spans="21:24" ht="18" x14ac:dyDescent="0.6">
      <c r="U12146"/>
      <c r="V12146"/>
      <c r="W12146"/>
      <c r="X12146"/>
    </row>
    <row r="12147" spans="21:24" ht="18" x14ac:dyDescent="0.6">
      <c r="U12147"/>
      <c r="V12147"/>
      <c r="W12147"/>
      <c r="X12147"/>
    </row>
    <row r="12148" spans="21:24" ht="18" x14ac:dyDescent="0.6">
      <c r="U12148"/>
      <c r="V12148"/>
      <c r="W12148"/>
      <c r="X12148"/>
    </row>
    <row r="12149" spans="21:24" ht="18" x14ac:dyDescent="0.6">
      <c r="U12149"/>
      <c r="V12149"/>
      <c r="W12149"/>
      <c r="X12149"/>
    </row>
    <row r="12150" spans="21:24" ht="18" x14ac:dyDescent="0.6">
      <c r="U12150"/>
      <c r="V12150"/>
      <c r="W12150"/>
      <c r="X12150"/>
    </row>
    <row r="12151" spans="21:24" ht="18" x14ac:dyDescent="0.6">
      <c r="U12151"/>
      <c r="V12151"/>
      <c r="W12151"/>
      <c r="X12151"/>
    </row>
    <row r="12152" spans="21:24" ht="18" x14ac:dyDescent="0.6">
      <c r="U12152"/>
      <c r="V12152"/>
      <c r="W12152"/>
      <c r="X12152"/>
    </row>
    <row r="12153" spans="21:24" ht="18" x14ac:dyDescent="0.6">
      <c r="U12153"/>
      <c r="V12153"/>
      <c r="W12153"/>
      <c r="X12153"/>
    </row>
    <row r="12154" spans="21:24" ht="18" x14ac:dyDescent="0.6">
      <c r="U12154"/>
      <c r="V12154"/>
      <c r="W12154"/>
      <c r="X12154"/>
    </row>
    <row r="12155" spans="21:24" ht="18" x14ac:dyDescent="0.6">
      <c r="U12155"/>
      <c r="V12155"/>
      <c r="W12155"/>
      <c r="X12155"/>
    </row>
    <row r="12156" spans="21:24" ht="18" x14ac:dyDescent="0.6">
      <c r="U12156"/>
      <c r="V12156"/>
      <c r="W12156"/>
      <c r="X12156"/>
    </row>
    <row r="12157" spans="21:24" ht="18" x14ac:dyDescent="0.6">
      <c r="U12157"/>
      <c r="V12157"/>
      <c r="W12157"/>
      <c r="X12157"/>
    </row>
    <row r="12158" spans="21:24" ht="18" x14ac:dyDescent="0.6">
      <c r="U12158"/>
      <c r="V12158"/>
      <c r="W12158"/>
      <c r="X12158"/>
    </row>
    <row r="12159" spans="21:24" ht="18" x14ac:dyDescent="0.6">
      <c r="U12159"/>
      <c r="V12159"/>
      <c r="W12159"/>
      <c r="X12159"/>
    </row>
    <row r="12160" spans="21:24" ht="18" x14ac:dyDescent="0.6">
      <c r="U12160"/>
      <c r="V12160"/>
      <c r="W12160"/>
      <c r="X12160"/>
    </row>
    <row r="12161" spans="21:24" ht="18" x14ac:dyDescent="0.6">
      <c r="U12161"/>
      <c r="V12161"/>
      <c r="W12161"/>
      <c r="X12161"/>
    </row>
    <row r="12162" spans="21:24" ht="18" x14ac:dyDescent="0.6">
      <c r="U12162"/>
      <c r="V12162"/>
      <c r="W12162"/>
      <c r="X12162"/>
    </row>
    <row r="12163" spans="21:24" ht="18" x14ac:dyDescent="0.6">
      <c r="U12163"/>
      <c r="V12163"/>
      <c r="W12163"/>
      <c r="X12163"/>
    </row>
    <row r="12164" spans="21:24" ht="18" x14ac:dyDescent="0.6">
      <c r="U12164"/>
      <c r="V12164"/>
      <c r="W12164"/>
      <c r="X12164"/>
    </row>
    <row r="12165" spans="21:24" ht="18" x14ac:dyDescent="0.6">
      <c r="U12165"/>
      <c r="V12165"/>
      <c r="W12165"/>
      <c r="X12165"/>
    </row>
    <row r="12166" spans="21:24" ht="18" x14ac:dyDescent="0.6">
      <c r="U12166"/>
      <c r="V12166"/>
      <c r="W12166"/>
      <c r="X12166"/>
    </row>
    <row r="12167" spans="21:24" ht="18" x14ac:dyDescent="0.6">
      <c r="U12167"/>
      <c r="V12167"/>
      <c r="W12167"/>
      <c r="X12167"/>
    </row>
    <row r="12168" spans="21:24" ht="18" x14ac:dyDescent="0.6">
      <c r="U12168"/>
      <c r="V12168"/>
      <c r="W12168"/>
      <c r="X12168"/>
    </row>
    <row r="12169" spans="21:24" ht="18" x14ac:dyDescent="0.6">
      <c r="U12169"/>
      <c r="V12169"/>
      <c r="W12169"/>
      <c r="X12169"/>
    </row>
    <row r="12170" spans="21:24" ht="18" x14ac:dyDescent="0.6">
      <c r="U12170"/>
      <c r="V12170"/>
      <c r="W12170"/>
      <c r="X12170"/>
    </row>
    <row r="12171" spans="21:24" ht="18" x14ac:dyDescent="0.6">
      <c r="U12171"/>
      <c r="V12171"/>
      <c r="W12171"/>
      <c r="X12171"/>
    </row>
    <row r="12172" spans="21:24" ht="18" x14ac:dyDescent="0.6">
      <c r="U12172"/>
      <c r="V12172"/>
      <c r="W12172"/>
      <c r="X12172"/>
    </row>
    <row r="12173" spans="21:24" ht="18" x14ac:dyDescent="0.6">
      <c r="U12173"/>
      <c r="V12173"/>
      <c r="W12173"/>
      <c r="X12173"/>
    </row>
    <row r="12174" spans="21:24" ht="18" x14ac:dyDescent="0.6">
      <c r="U12174"/>
      <c r="V12174"/>
      <c r="W12174"/>
      <c r="X12174"/>
    </row>
    <row r="12175" spans="21:24" ht="18" x14ac:dyDescent="0.6">
      <c r="U12175"/>
      <c r="V12175"/>
      <c r="W12175"/>
      <c r="X12175"/>
    </row>
    <row r="12176" spans="21:24" ht="18" x14ac:dyDescent="0.6">
      <c r="U12176"/>
      <c r="V12176"/>
      <c r="W12176"/>
      <c r="X12176"/>
    </row>
    <row r="12177" spans="21:24" ht="18" x14ac:dyDescent="0.6">
      <c r="U12177"/>
      <c r="V12177"/>
      <c r="W12177"/>
      <c r="X12177"/>
    </row>
    <row r="12178" spans="21:24" ht="18" x14ac:dyDescent="0.6">
      <c r="U12178"/>
      <c r="V12178"/>
      <c r="W12178"/>
      <c r="X12178"/>
    </row>
    <row r="12179" spans="21:24" ht="18" x14ac:dyDescent="0.6">
      <c r="U12179"/>
      <c r="V12179"/>
      <c r="W12179"/>
      <c r="X12179"/>
    </row>
    <row r="12180" spans="21:24" ht="18" x14ac:dyDescent="0.6">
      <c r="U12180"/>
      <c r="V12180"/>
      <c r="W12180"/>
      <c r="X12180"/>
    </row>
    <row r="12181" spans="21:24" ht="18" x14ac:dyDescent="0.6">
      <c r="U12181"/>
      <c r="V12181"/>
      <c r="W12181"/>
      <c r="X12181"/>
    </row>
    <row r="12182" spans="21:24" ht="18" x14ac:dyDescent="0.6">
      <c r="U12182"/>
      <c r="V12182"/>
      <c r="W12182"/>
      <c r="X12182"/>
    </row>
    <row r="12183" spans="21:24" ht="18" x14ac:dyDescent="0.6">
      <c r="U12183"/>
      <c r="V12183"/>
      <c r="W12183"/>
      <c r="X12183"/>
    </row>
    <row r="12184" spans="21:24" ht="18" x14ac:dyDescent="0.6">
      <c r="U12184"/>
      <c r="V12184"/>
      <c r="W12184"/>
      <c r="X12184"/>
    </row>
    <row r="12185" spans="21:24" ht="18" x14ac:dyDescent="0.6">
      <c r="U12185"/>
      <c r="V12185"/>
      <c r="W12185"/>
      <c r="X12185"/>
    </row>
    <row r="12186" spans="21:24" ht="18" x14ac:dyDescent="0.6">
      <c r="U12186"/>
      <c r="V12186"/>
      <c r="W12186"/>
      <c r="X12186"/>
    </row>
    <row r="12187" spans="21:24" ht="18" x14ac:dyDescent="0.6">
      <c r="U12187"/>
      <c r="V12187"/>
      <c r="W12187"/>
      <c r="X12187"/>
    </row>
    <row r="12188" spans="21:24" ht="18" x14ac:dyDescent="0.6">
      <c r="U12188"/>
      <c r="V12188"/>
      <c r="W12188"/>
      <c r="X12188"/>
    </row>
    <row r="12189" spans="21:24" ht="18" x14ac:dyDescent="0.6">
      <c r="U12189"/>
      <c r="V12189"/>
      <c r="W12189"/>
      <c r="X12189"/>
    </row>
    <row r="12190" spans="21:24" ht="18" x14ac:dyDescent="0.6">
      <c r="U12190"/>
      <c r="V12190"/>
      <c r="W12190"/>
      <c r="X12190"/>
    </row>
    <row r="12191" spans="21:24" ht="18" x14ac:dyDescent="0.6">
      <c r="U12191"/>
      <c r="V12191"/>
      <c r="W12191"/>
      <c r="X12191"/>
    </row>
    <row r="12192" spans="21:24" ht="18" x14ac:dyDescent="0.6">
      <c r="U12192"/>
      <c r="V12192"/>
      <c r="W12192"/>
      <c r="X12192"/>
    </row>
    <row r="12193" spans="21:24" ht="18" x14ac:dyDescent="0.6">
      <c r="U12193"/>
      <c r="V12193"/>
      <c r="W12193"/>
      <c r="X12193"/>
    </row>
    <row r="12194" spans="21:24" ht="18" x14ac:dyDescent="0.6">
      <c r="U12194"/>
      <c r="V12194"/>
      <c r="W12194"/>
      <c r="X12194"/>
    </row>
    <row r="12195" spans="21:24" ht="18" x14ac:dyDescent="0.6">
      <c r="U12195"/>
      <c r="V12195"/>
      <c r="W12195"/>
      <c r="X12195"/>
    </row>
    <row r="12196" spans="21:24" ht="18" x14ac:dyDescent="0.6">
      <c r="U12196"/>
      <c r="V12196"/>
      <c r="W12196"/>
      <c r="X12196"/>
    </row>
    <row r="12197" spans="21:24" ht="18" x14ac:dyDescent="0.6">
      <c r="U12197"/>
      <c r="V12197"/>
      <c r="W12197"/>
      <c r="X12197"/>
    </row>
    <row r="12198" spans="21:24" ht="18" x14ac:dyDescent="0.6">
      <c r="U12198"/>
      <c r="V12198"/>
      <c r="W12198"/>
      <c r="X12198"/>
    </row>
    <row r="12199" spans="21:24" ht="18" x14ac:dyDescent="0.6">
      <c r="U12199"/>
      <c r="V12199"/>
      <c r="W12199"/>
      <c r="X12199"/>
    </row>
    <row r="12200" spans="21:24" ht="18" x14ac:dyDescent="0.6">
      <c r="U12200"/>
      <c r="V12200"/>
      <c r="W12200"/>
      <c r="X12200"/>
    </row>
    <row r="12201" spans="21:24" ht="18" x14ac:dyDescent="0.6">
      <c r="U12201"/>
      <c r="V12201"/>
      <c r="W12201"/>
      <c r="X12201"/>
    </row>
    <row r="12202" spans="21:24" ht="18" x14ac:dyDescent="0.6">
      <c r="U12202"/>
      <c r="V12202"/>
      <c r="W12202"/>
      <c r="X12202"/>
    </row>
    <row r="12203" spans="21:24" ht="18" x14ac:dyDescent="0.6">
      <c r="U12203"/>
      <c r="V12203"/>
      <c r="W12203"/>
      <c r="X12203"/>
    </row>
    <row r="12204" spans="21:24" ht="18" x14ac:dyDescent="0.6">
      <c r="U12204"/>
      <c r="V12204"/>
      <c r="W12204"/>
      <c r="X12204"/>
    </row>
    <row r="12205" spans="21:24" ht="18" x14ac:dyDescent="0.6">
      <c r="U12205"/>
      <c r="V12205"/>
      <c r="W12205"/>
      <c r="X12205"/>
    </row>
    <row r="12206" spans="21:24" ht="18" x14ac:dyDescent="0.6">
      <c r="U12206"/>
      <c r="V12206"/>
      <c r="W12206"/>
      <c r="X12206"/>
    </row>
    <row r="12207" spans="21:24" ht="18" x14ac:dyDescent="0.6">
      <c r="U12207"/>
      <c r="V12207"/>
      <c r="W12207"/>
      <c r="X12207"/>
    </row>
    <row r="12208" spans="21:24" ht="18" x14ac:dyDescent="0.6">
      <c r="U12208"/>
      <c r="V12208"/>
      <c r="W12208"/>
      <c r="X12208"/>
    </row>
    <row r="12209" spans="21:24" ht="18" x14ac:dyDescent="0.6">
      <c r="U12209"/>
      <c r="V12209"/>
      <c r="W12209"/>
      <c r="X12209"/>
    </row>
    <row r="12210" spans="21:24" ht="18" x14ac:dyDescent="0.6">
      <c r="U12210"/>
      <c r="V12210"/>
      <c r="W12210"/>
      <c r="X12210"/>
    </row>
    <row r="12211" spans="21:24" ht="18" x14ac:dyDescent="0.6">
      <c r="U12211"/>
      <c r="V12211"/>
      <c r="W12211"/>
      <c r="X12211"/>
    </row>
    <row r="12212" spans="21:24" ht="18" x14ac:dyDescent="0.6">
      <c r="U12212"/>
      <c r="V12212"/>
      <c r="W12212"/>
      <c r="X12212"/>
    </row>
    <row r="12213" spans="21:24" ht="18" x14ac:dyDescent="0.6">
      <c r="U12213"/>
      <c r="V12213"/>
      <c r="W12213"/>
      <c r="X12213"/>
    </row>
    <row r="12214" spans="21:24" ht="18" x14ac:dyDescent="0.6">
      <c r="U12214"/>
      <c r="V12214"/>
      <c r="W12214"/>
      <c r="X12214"/>
    </row>
    <row r="12215" spans="21:24" ht="18" x14ac:dyDescent="0.6">
      <c r="U12215"/>
      <c r="V12215"/>
      <c r="W12215"/>
      <c r="X12215"/>
    </row>
    <row r="12216" spans="21:24" ht="18" x14ac:dyDescent="0.6">
      <c r="U12216"/>
      <c r="V12216"/>
      <c r="W12216"/>
      <c r="X12216"/>
    </row>
    <row r="12217" spans="21:24" ht="18" x14ac:dyDescent="0.6">
      <c r="U12217"/>
      <c r="V12217"/>
      <c r="W12217"/>
      <c r="X12217"/>
    </row>
    <row r="12218" spans="21:24" ht="18" x14ac:dyDescent="0.6">
      <c r="U12218"/>
      <c r="V12218"/>
      <c r="W12218"/>
      <c r="X12218"/>
    </row>
    <row r="12219" spans="21:24" ht="18" x14ac:dyDescent="0.6">
      <c r="U12219"/>
      <c r="V12219"/>
      <c r="W12219"/>
      <c r="X12219"/>
    </row>
    <row r="12220" spans="21:24" ht="18" x14ac:dyDescent="0.6">
      <c r="U12220"/>
      <c r="V12220"/>
      <c r="W12220"/>
      <c r="X12220"/>
    </row>
    <row r="12221" spans="21:24" ht="18" x14ac:dyDescent="0.6">
      <c r="U12221"/>
      <c r="V12221"/>
      <c r="W12221"/>
      <c r="X12221"/>
    </row>
    <row r="12222" spans="21:24" ht="18" x14ac:dyDescent="0.6">
      <c r="U12222"/>
      <c r="V12222"/>
      <c r="W12222"/>
      <c r="X12222"/>
    </row>
    <row r="12223" spans="21:24" ht="18" x14ac:dyDescent="0.6">
      <c r="U12223"/>
      <c r="V12223"/>
      <c r="W12223"/>
      <c r="X12223"/>
    </row>
    <row r="12224" spans="21:24" ht="18" x14ac:dyDescent="0.6">
      <c r="U12224"/>
      <c r="V12224"/>
      <c r="W12224"/>
      <c r="X12224"/>
    </row>
    <row r="12225" spans="21:24" ht="18" x14ac:dyDescent="0.6">
      <c r="U12225"/>
      <c r="V12225"/>
      <c r="W12225"/>
      <c r="X12225"/>
    </row>
    <row r="12226" spans="21:24" ht="18" x14ac:dyDescent="0.6">
      <c r="U12226"/>
      <c r="V12226"/>
      <c r="W12226"/>
      <c r="X12226"/>
    </row>
    <row r="12227" spans="21:24" ht="18" x14ac:dyDescent="0.6">
      <c r="U12227"/>
      <c r="V12227"/>
      <c r="W12227"/>
      <c r="X12227"/>
    </row>
    <row r="12228" spans="21:24" ht="18" x14ac:dyDescent="0.6">
      <c r="U12228"/>
      <c r="V12228"/>
      <c r="W12228"/>
      <c r="X12228"/>
    </row>
    <row r="12229" spans="21:24" ht="18" x14ac:dyDescent="0.6">
      <c r="U12229"/>
      <c r="V12229"/>
      <c r="W12229"/>
      <c r="X12229"/>
    </row>
    <row r="12230" spans="21:24" ht="18" x14ac:dyDescent="0.6">
      <c r="U12230"/>
      <c r="V12230"/>
      <c r="W12230"/>
      <c r="X12230"/>
    </row>
    <row r="12231" spans="21:24" ht="18" x14ac:dyDescent="0.6">
      <c r="U12231"/>
      <c r="V12231"/>
      <c r="W12231"/>
      <c r="X12231"/>
    </row>
    <row r="12232" spans="21:24" ht="18" x14ac:dyDescent="0.6">
      <c r="U12232"/>
      <c r="V12232"/>
      <c r="W12232"/>
      <c r="X12232"/>
    </row>
    <row r="12233" spans="21:24" ht="18" x14ac:dyDescent="0.6">
      <c r="U12233"/>
      <c r="V12233"/>
      <c r="W12233"/>
      <c r="X12233"/>
    </row>
    <row r="12234" spans="21:24" ht="18" x14ac:dyDescent="0.6">
      <c r="U12234"/>
      <c r="V12234"/>
      <c r="W12234"/>
      <c r="X12234"/>
    </row>
    <row r="12235" spans="21:24" ht="18" x14ac:dyDescent="0.6">
      <c r="U12235"/>
      <c r="V12235"/>
      <c r="W12235"/>
      <c r="X12235"/>
    </row>
    <row r="12236" spans="21:24" ht="18" x14ac:dyDescent="0.6">
      <c r="U12236"/>
      <c r="V12236"/>
      <c r="W12236"/>
      <c r="X12236"/>
    </row>
    <row r="12237" spans="21:24" ht="18" x14ac:dyDescent="0.6">
      <c r="U12237"/>
      <c r="V12237"/>
      <c r="W12237"/>
      <c r="X12237"/>
    </row>
    <row r="12238" spans="21:24" ht="18" x14ac:dyDescent="0.6">
      <c r="U12238"/>
      <c r="V12238"/>
      <c r="W12238"/>
      <c r="X12238"/>
    </row>
    <row r="12239" spans="21:24" ht="18" x14ac:dyDescent="0.6">
      <c r="U12239"/>
      <c r="V12239"/>
      <c r="W12239"/>
      <c r="X12239"/>
    </row>
    <row r="12240" spans="21:24" ht="18" x14ac:dyDescent="0.6">
      <c r="U12240"/>
      <c r="V12240"/>
      <c r="W12240"/>
      <c r="X12240"/>
    </row>
    <row r="12241" spans="21:24" ht="18" x14ac:dyDescent="0.6">
      <c r="U12241"/>
      <c r="V12241"/>
      <c r="W12241"/>
      <c r="X12241"/>
    </row>
    <row r="12242" spans="21:24" ht="18" x14ac:dyDescent="0.6">
      <c r="U12242"/>
      <c r="V12242"/>
      <c r="W12242"/>
      <c r="X12242"/>
    </row>
    <row r="12243" spans="21:24" ht="18" x14ac:dyDescent="0.6">
      <c r="U12243"/>
      <c r="V12243"/>
      <c r="W12243"/>
      <c r="X12243"/>
    </row>
    <row r="12244" spans="21:24" ht="18" x14ac:dyDescent="0.6">
      <c r="U12244"/>
      <c r="V12244"/>
      <c r="W12244"/>
      <c r="X12244"/>
    </row>
    <row r="12245" spans="21:24" ht="18" x14ac:dyDescent="0.6">
      <c r="U12245"/>
      <c r="V12245"/>
      <c r="W12245"/>
      <c r="X12245"/>
    </row>
    <row r="12246" spans="21:24" ht="18" x14ac:dyDescent="0.6">
      <c r="U12246"/>
      <c r="V12246"/>
      <c r="W12246"/>
      <c r="X12246"/>
    </row>
    <row r="12247" spans="21:24" ht="18" x14ac:dyDescent="0.6">
      <c r="U12247"/>
      <c r="V12247"/>
      <c r="W12247"/>
      <c r="X12247"/>
    </row>
    <row r="12248" spans="21:24" ht="18" x14ac:dyDescent="0.6">
      <c r="U12248"/>
      <c r="V12248"/>
      <c r="W12248"/>
      <c r="X12248"/>
    </row>
    <row r="12249" spans="21:24" ht="18" x14ac:dyDescent="0.6">
      <c r="U12249"/>
      <c r="V12249"/>
      <c r="W12249"/>
      <c r="X12249"/>
    </row>
    <row r="12250" spans="21:24" ht="18" x14ac:dyDescent="0.6">
      <c r="U12250"/>
      <c r="V12250"/>
      <c r="W12250"/>
      <c r="X12250"/>
    </row>
    <row r="12251" spans="21:24" ht="18" x14ac:dyDescent="0.6">
      <c r="U12251"/>
      <c r="V12251"/>
      <c r="W12251"/>
      <c r="X12251"/>
    </row>
    <row r="12252" spans="21:24" ht="18" x14ac:dyDescent="0.6">
      <c r="U12252"/>
      <c r="V12252"/>
      <c r="W12252"/>
      <c r="X12252"/>
    </row>
    <row r="12253" spans="21:24" ht="18" x14ac:dyDescent="0.6">
      <c r="U12253"/>
      <c r="V12253"/>
      <c r="W12253"/>
      <c r="X12253"/>
    </row>
    <row r="12254" spans="21:24" ht="18" x14ac:dyDescent="0.6">
      <c r="U12254"/>
      <c r="V12254"/>
      <c r="W12254"/>
      <c r="X12254"/>
    </row>
    <row r="12255" spans="21:24" ht="18" x14ac:dyDescent="0.6">
      <c r="U12255"/>
      <c r="V12255"/>
      <c r="W12255"/>
      <c r="X12255"/>
    </row>
    <row r="12256" spans="21:24" ht="18" x14ac:dyDescent="0.6">
      <c r="U12256"/>
      <c r="V12256"/>
      <c r="W12256"/>
      <c r="X12256"/>
    </row>
    <row r="12257" spans="21:24" ht="18" x14ac:dyDescent="0.6">
      <c r="U12257"/>
      <c r="V12257"/>
      <c r="W12257"/>
      <c r="X12257"/>
    </row>
    <row r="12258" spans="21:24" ht="18" x14ac:dyDescent="0.6">
      <c r="U12258"/>
      <c r="V12258"/>
      <c r="W12258"/>
      <c r="X12258"/>
    </row>
    <row r="12259" spans="21:24" ht="18" x14ac:dyDescent="0.6">
      <c r="U12259"/>
      <c r="V12259"/>
      <c r="W12259"/>
      <c r="X12259"/>
    </row>
    <row r="12260" spans="21:24" ht="18" x14ac:dyDescent="0.6">
      <c r="U12260"/>
      <c r="V12260"/>
      <c r="W12260"/>
      <c r="X12260"/>
    </row>
    <row r="12261" spans="21:24" ht="18" x14ac:dyDescent="0.6">
      <c r="U12261"/>
      <c r="V12261"/>
      <c r="W12261"/>
      <c r="X12261"/>
    </row>
    <row r="12262" spans="21:24" ht="18" x14ac:dyDescent="0.6">
      <c r="U12262"/>
      <c r="V12262"/>
      <c r="W12262"/>
      <c r="X12262"/>
    </row>
    <row r="12263" spans="21:24" ht="18" x14ac:dyDescent="0.6">
      <c r="U12263"/>
      <c r="V12263"/>
      <c r="W12263"/>
      <c r="X12263"/>
    </row>
    <row r="12264" spans="21:24" ht="18" x14ac:dyDescent="0.6">
      <c r="U12264"/>
      <c r="V12264"/>
      <c r="W12264"/>
      <c r="X12264"/>
    </row>
    <row r="12265" spans="21:24" ht="18" x14ac:dyDescent="0.6">
      <c r="U12265"/>
      <c r="V12265"/>
      <c r="W12265"/>
      <c r="X12265"/>
    </row>
    <row r="12266" spans="21:24" ht="18" x14ac:dyDescent="0.6">
      <c r="U12266"/>
      <c r="V12266"/>
      <c r="W12266"/>
      <c r="X12266"/>
    </row>
    <row r="12267" spans="21:24" ht="18" x14ac:dyDescent="0.6">
      <c r="U12267"/>
      <c r="V12267"/>
      <c r="W12267"/>
      <c r="X12267"/>
    </row>
    <row r="12268" spans="21:24" ht="18" x14ac:dyDescent="0.6">
      <c r="U12268"/>
      <c r="V12268"/>
      <c r="W12268"/>
      <c r="X12268"/>
    </row>
    <row r="12269" spans="21:24" ht="18" x14ac:dyDescent="0.6">
      <c r="U12269"/>
      <c r="V12269"/>
      <c r="W12269"/>
      <c r="X12269"/>
    </row>
    <row r="12270" spans="21:24" ht="18" x14ac:dyDescent="0.6">
      <c r="U12270"/>
      <c r="V12270"/>
      <c r="W12270"/>
      <c r="X12270"/>
    </row>
    <row r="12271" spans="21:24" ht="18" x14ac:dyDescent="0.6">
      <c r="U12271"/>
      <c r="V12271"/>
      <c r="W12271"/>
      <c r="X12271"/>
    </row>
    <row r="12272" spans="21:24" ht="18" x14ac:dyDescent="0.6">
      <c r="U12272"/>
      <c r="V12272"/>
      <c r="W12272"/>
      <c r="X12272"/>
    </row>
    <row r="12273" spans="21:24" ht="18" x14ac:dyDescent="0.6">
      <c r="U12273"/>
      <c r="V12273"/>
      <c r="W12273"/>
      <c r="X12273"/>
    </row>
    <row r="12274" spans="21:24" ht="18" x14ac:dyDescent="0.6">
      <c r="U12274"/>
      <c r="V12274"/>
      <c r="W12274"/>
      <c r="X12274"/>
    </row>
    <row r="12275" spans="21:24" ht="18" x14ac:dyDescent="0.6">
      <c r="U12275"/>
      <c r="V12275"/>
      <c r="W12275"/>
      <c r="X12275"/>
    </row>
    <row r="12276" spans="21:24" ht="18" x14ac:dyDescent="0.6">
      <c r="U12276"/>
      <c r="V12276"/>
      <c r="W12276"/>
      <c r="X12276"/>
    </row>
    <row r="12277" spans="21:24" ht="18" x14ac:dyDescent="0.6">
      <c r="U12277"/>
      <c r="V12277"/>
      <c r="W12277"/>
      <c r="X12277"/>
    </row>
    <row r="12278" spans="21:24" ht="18" x14ac:dyDescent="0.6">
      <c r="U12278"/>
      <c r="V12278"/>
      <c r="W12278"/>
      <c r="X12278"/>
    </row>
    <row r="12279" spans="21:24" ht="18" x14ac:dyDescent="0.6">
      <c r="U12279"/>
      <c r="V12279"/>
      <c r="W12279"/>
      <c r="X12279"/>
    </row>
    <row r="12280" spans="21:24" ht="18" x14ac:dyDescent="0.6">
      <c r="U12280"/>
      <c r="V12280"/>
      <c r="W12280"/>
      <c r="X12280"/>
    </row>
    <row r="12281" spans="21:24" ht="18" x14ac:dyDescent="0.6">
      <c r="U12281"/>
      <c r="V12281"/>
      <c r="W12281"/>
      <c r="X12281"/>
    </row>
    <row r="12282" spans="21:24" ht="18" x14ac:dyDescent="0.6">
      <c r="U12282"/>
      <c r="V12282"/>
      <c r="W12282"/>
      <c r="X12282"/>
    </row>
    <row r="12283" spans="21:24" ht="18" x14ac:dyDescent="0.6">
      <c r="U12283"/>
      <c r="V12283"/>
      <c r="W12283"/>
      <c r="X12283"/>
    </row>
    <row r="12284" spans="21:24" ht="18" x14ac:dyDescent="0.6">
      <c r="U12284"/>
      <c r="V12284"/>
      <c r="W12284"/>
      <c r="X12284"/>
    </row>
    <row r="12285" spans="21:24" ht="18" x14ac:dyDescent="0.6">
      <c r="U12285"/>
      <c r="V12285"/>
      <c r="W12285"/>
      <c r="X12285"/>
    </row>
    <row r="12286" spans="21:24" ht="18" x14ac:dyDescent="0.6">
      <c r="U12286"/>
      <c r="V12286"/>
      <c r="W12286"/>
      <c r="X12286"/>
    </row>
    <row r="12287" spans="21:24" ht="18" x14ac:dyDescent="0.6">
      <c r="U12287"/>
      <c r="V12287"/>
      <c r="W12287"/>
      <c r="X12287"/>
    </row>
    <row r="12288" spans="21:24" ht="18" x14ac:dyDescent="0.6">
      <c r="U12288"/>
      <c r="V12288"/>
      <c r="W12288"/>
      <c r="X12288"/>
    </row>
    <row r="12289" spans="21:24" ht="18" x14ac:dyDescent="0.6">
      <c r="U12289"/>
      <c r="V12289"/>
      <c r="W12289"/>
      <c r="X12289"/>
    </row>
    <row r="12290" spans="21:24" ht="18" x14ac:dyDescent="0.6">
      <c r="U12290"/>
      <c r="V12290"/>
      <c r="W12290"/>
      <c r="X12290"/>
    </row>
    <row r="12291" spans="21:24" ht="18" x14ac:dyDescent="0.6">
      <c r="U12291"/>
      <c r="V12291"/>
      <c r="W12291"/>
      <c r="X12291"/>
    </row>
    <row r="12292" spans="21:24" ht="18" x14ac:dyDescent="0.6">
      <c r="U12292"/>
      <c r="V12292"/>
      <c r="W12292"/>
      <c r="X12292"/>
    </row>
    <row r="12293" spans="21:24" ht="18" x14ac:dyDescent="0.6">
      <c r="U12293"/>
      <c r="V12293"/>
      <c r="W12293"/>
      <c r="X12293"/>
    </row>
    <row r="12294" spans="21:24" ht="18" x14ac:dyDescent="0.6">
      <c r="U12294"/>
      <c r="V12294"/>
      <c r="W12294"/>
      <c r="X12294"/>
    </row>
    <row r="12295" spans="21:24" ht="18" x14ac:dyDescent="0.6">
      <c r="U12295"/>
      <c r="V12295"/>
      <c r="W12295"/>
      <c r="X12295"/>
    </row>
    <row r="12296" spans="21:24" ht="18" x14ac:dyDescent="0.6">
      <c r="U12296"/>
      <c r="V12296"/>
      <c r="W12296"/>
      <c r="X12296"/>
    </row>
    <row r="12297" spans="21:24" ht="18" x14ac:dyDescent="0.6">
      <c r="U12297"/>
      <c r="V12297"/>
      <c r="W12297"/>
      <c r="X12297"/>
    </row>
    <row r="12298" spans="21:24" ht="18" x14ac:dyDescent="0.6">
      <c r="U12298"/>
      <c r="V12298"/>
      <c r="W12298"/>
      <c r="X12298"/>
    </row>
    <row r="12299" spans="21:24" ht="18" x14ac:dyDescent="0.6">
      <c r="U12299"/>
      <c r="V12299"/>
      <c r="W12299"/>
      <c r="X12299"/>
    </row>
    <row r="12300" spans="21:24" ht="18" x14ac:dyDescent="0.6">
      <c r="U12300"/>
      <c r="V12300"/>
      <c r="W12300"/>
      <c r="X12300"/>
    </row>
    <row r="12301" spans="21:24" ht="18" x14ac:dyDescent="0.6">
      <c r="U12301"/>
      <c r="V12301"/>
      <c r="W12301"/>
      <c r="X12301"/>
    </row>
    <row r="12302" spans="21:24" ht="18" x14ac:dyDescent="0.6">
      <c r="U12302"/>
      <c r="V12302"/>
      <c r="W12302"/>
      <c r="X12302"/>
    </row>
    <row r="12303" spans="21:24" ht="18" x14ac:dyDescent="0.6">
      <c r="U12303"/>
      <c r="V12303"/>
      <c r="W12303"/>
      <c r="X12303"/>
    </row>
    <row r="12304" spans="21:24" ht="18" x14ac:dyDescent="0.6">
      <c r="U12304"/>
      <c r="V12304"/>
      <c r="W12304"/>
      <c r="X12304"/>
    </row>
    <row r="12305" spans="21:24" ht="18" x14ac:dyDescent="0.6">
      <c r="U12305"/>
      <c r="V12305"/>
      <c r="W12305"/>
      <c r="X12305"/>
    </row>
    <row r="12306" spans="21:24" ht="18" x14ac:dyDescent="0.6">
      <c r="U12306"/>
      <c r="V12306"/>
      <c r="W12306"/>
      <c r="X12306"/>
    </row>
    <row r="12307" spans="21:24" ht="18" x14ac:dyDescent="0.6">
      <c r="U12307"/>
      <c r="V12307"/>
      <c r="W12307"/>
      <c r="X12307"/>
    </row>
    <row r="12308" spans="21:24" ht="18" x14ac:dyDescent="0.6">
      <c r="U12308"/>
      <c r="V12308"/>
      <c r="W12308"/>
      <c r="X12308"/>
    </row>
    <row r="12309" spans="21:24" ht="18" x14ac:dyDescent="0.6">
      <c r="U12309"/>
      <c r="V12309"/>
      <c r="W12309"/>
      <c r="X12309"/>
    </row>
    <row r="12310" spans="21:24" ht="18" x14ac:dyDescent="0.6">
      <c r="U12310"/>
      <c r="V12310"/>
      <c r="W12310"/>
      <c r="X12310"/>
    </row>
    <row r="12311" spans="21:24" ht="18" x14ac:dyDescent="0.6">
      <c r="U12311"/>
      <c r="V12311"/>
      <c r="W12311"/>
      <c r="X12311"/>
    </row>
    <row r="12312" spans="21:24" ht="18" x14ac:dyDescent="0.6">
      <c r="U12312"/>
      <c r="V12312"/>
      <c r="W12312"/>
      <c r="X12312"/>
    </row>
    <row r="12313" spans="21:24" ht="18" x14ac:dyDescent="0.6">
      <c r="U12313"/>
      <c r="V12313"/>
      <c r="W12313"/>
      <c r="X12313"/>
    </row>
    <row r="12314" spans="21:24" ht="18" x14ac:dyDescent="0.6">
      <c r="U12314"/>
      <c r="V12314"/>
      <c r="W12314"/>
      <c r="X12314"/>
    </row>
    <row r="12315" spans="21:24" ht="18" x14ac:dyDescent="0.6">
      <c r="U12315"/>
      <c r="V12315"/>
      <c r="W12315"/>
      <c r="X12315"/>
    </row>
    <row r="12316" spans="21:24" ht="18" x14ac:dyDescent="0.6">
      <c r="U12316"/>
      <c r="V12316"/>
      <c r="W12316"/>
      <c r="X12316"/>
    </row>
    <row r="12317" spans="21:24" ht="18" x14ac:dyDescent="0.6">
      <c r="U12317"/>
      <c r="V12317"/>
      <c r="W12317"/>
      <c r="X12317"/>
    </row>
    <row r="12318" spans="21:24" ht="18" x14ac:dyDescent="0.6">
      <c r="U12318"/>
      <c r="V12318"/>
      <c r="W12318"/>
      <c r="X12318"/>
    </row>
    <row r="12319" spans="21:24" ht="18" x14ac:dyDescent="0.6">
      <c r="U12319"/>
      <c r="V12319"/>
      <c r="W12319"/>
      <c r="X12319"/>
    </row>
    <row r="12320" spans="21:24" ht="18" x14ac:dyDescent="0.6">
      <c r="U12320"/>
      <c r="V12320"/>
      <c r="W12320"/>
      <c r="X12320"/>
    </row>
    <row r="12321" spans="21:24" ht="18" x14ac:dyDescent="0.6">
      <c r="U12321"/>
      <c r="V12321"/>
      <c r="W12321"/>
      <c r="X12321"/>
    </row>
    <row r="12322" spans="21:24" ht="18" x14ac:dyDescent="0.6">
      <c r="U12322"/>
      <c r="V12322"/>
      <c r="W12322"/>
      <c r="X12322"/>
    </row>
    <row r="12323" spans="21:24" ht="18" x14ac:dyDescent="0.6">
      <c r="U12323"/>
      <c r="V12323"/>
      <c r="W12323"/>
      <c r="X12323"/>
    </row>
    <row r="12324" spans="21:24" ht="18" x14ac:dyDescent="0.6">
      <c r="U12324"/>
      <c r="V12324"/>
      <c r="W12324"/>
      <c r="X12324"/>
    </row>
    <row r="12325" spans="21:24" ht="18" x14ac:dyDescent="0.6">
      <c r="U12325"/>
      <c r="V12325"/>
      <c r="W12325"/>
      <c r="X12325"/>
    </row>
    <row r="12326" spans="21:24" ht="18" x14ac:dyDescent="0.6">
      <c r="U12326"/>
      <c r="V12326"/>
      <c r="W12326"/>
      <c r="X12326"/>
    </row>
    <row r="12327" spans="21:24" ht="18" x14ac:dyDescent="0.6">
      <c r="U12327"/>
      <c r="V12327"/>
      <c r="W12327"/>
      <c r="X12327"/>
    </row>
    <row r="12328" spans="21:24" ht="18" x14ac:dyDescent="0.6">
      <c r="U12328"/>
      <c r="V12328"/>
      <c r="W12328"/>
      <c r="X12328"/>
    </row>
    <row r="12329" spans="21:24" ht="18" x14ac:dyDescent="0.6">
      <c r="U12329"/>
      <c r="V12329"/>
      <c r="W12329"/>
      <c r="X12329"/>
    </row>
    <row r="12330" spans="21:24" ht="18" x14ac:dyDescent="0.6">
      <c r="U12330"/>
      <c r="V12330"/>
      <c r="W12330"/>
      <c r="X12330"/>
    </row>
    <row r="12331" spans="21:24" ht="18" x14ac:dyDescent="0.6">
      <c r="U12331"/>
      <c r="V12331"/>
      <c r="W12331"/>
      <c r="X12331"/>
    </row>
    <row r="12332" spans="21:24" ht="18" x14ac:dyDescent="0.6">
      <c r="U12332"/>
      <c r="V12332"/>
      <c r="W12332"/>
      <c r="X12332"/>
    </row>
    <row r="12333" spans="21:24" ht="18" x14ac:dyDescent="0.6">
      <c r="U12333"/>
      <c r="V12333"/>
      <c r="W12333"/>
      <c r="X12333"/>
    </row>
    <row r="12334" spans="21:24" ht="18" x14ac:dyDescent="0.6">
      <c r="U12334"/>
      <c r="V12334"/>
      <c r="W12334"/>
      <c r="X12334"/>
    </row>
    <row r="12335" spans="21:24" ht="18" x14ac:dyDescent="0.6">
      <c r="U12335"/>
      <c r="V12335"/>
      <c r="W12335"/>
      <c r="X12335"/>
    </row>
    <row r="12336" spans="21:24" ht="18" x14ac:dyDescent="0.6">
      <c r="U12336"/>
      <c r="V12336"/>
      <c r="W12336"/>
      <c r="X12336"/>
    </row>
    <row r="12337" spans="21:24" ht="18" x14ac:dyDescent="0.6">
      <c r="U12337"/>
      <c r="V12337"/>
      <c r="W12337"/>
      <c r="X12337"/>
    </row>
    <row r="12338" spans="21:24" ht="18" x14ac:dyDescent="0.6">
      <c r="U12338"/>
      <c r="V12338"/>
      <c r="W12338"/>
      <c r="X12338"/>
    </row>
    <row r="12339" spans="21:24" ht="18" x14ac:dyDescent="0.6">
      <c r="U12339"/>
      <c r="V12339"/>
      <c r="W12339"/>
      <c r="X12339"/>
    </row>
    <row r="12340" spans="21:24" ht="18" x14ac:dyDescent="0.6">
      <c r="U12340"/>
      <c r="V12340"/>
      <c r="W12340"/>
      <c r="X12340"/>
    </row>
    <row r="12341" spans="21:24" ht="18" x14ac:dyDescent="0.6">
      <c r="U12341"/>
      <c r="V12341"/>
      <c r="W12341"/>
      <c r="X12341"/>
    </row>
    <row r="12342" spans="21:24" ht="18" x14ac:dyDescent="0.6">
      <c r="U12342"/>
      <c r="V12342"/>
      <c r="W12342"/>
      <c r="X12342"/>
    </row>
    <row r="12343" spans="21:24" ht="18" x14ac:dyDescent="0.6">
      <c r="U12343"/>
      <c r="V12343"/>
      <c r="W12343"/>
      <c r="X12343"/>
    </row>
    <row r="12344" spans="21:24" ht="18" x14ac:dyDescent="0.6">
      <c r="U12344"/>
      <c r="V12344"/>
      <c r="W12344"/>
      <c r="X12344"/>
    </row>
    <row r="12345" spans="21:24" ht="18" x14ac:dyDescent="0.6">
      <c r="U12345"/>
      <c r="V12345"/>
      <c r="W12345"/>
      <c r="X12345"/>
    </row>
    <row r="12346" spans="21:24" ht="18" x14ac:dyDescent="0.6">
      <c r="U12346"/>
      <c r="V12346"/>
      <c r="W12346"/>
      <c r="X12346"/>
    </row>
    <row r="12347" spans="21:24" ht="18" x14ac:dyDescent="0.6">
      <c r="U12347"/>
      <c r="V12347"/>
      <c r="W12347"/>
      <c r="X12347"/>
    </row>
    <row r="12348" spans="21:24" ht="18" x14ac:dyDescent="0.6">
      <c r="U12348"/>
      <c r="V12348"/>
      <c r="W12348"/>
      <c r="X12348"/>
    </row>
    <row r="12349" spans="21:24" ht="18" x14ac:dyDescent="0.6">
      <c r="U12349"/>
      <c r="V12349"/>
      <c r="W12349"/>
      <c r="X12349"/>
    </row>
    <row r="12350" spans="21:24" ht="18" x14ac:dyDescent="0.6">
      <c r="U12350"/>
      <c r="V12350"/>
      <c r="W12350"/>
      <c r="X12350"/>
    </row>
    <row r="12351" spans="21:24" ht="18" x14ac:dyDescent="0.6">
      <c r="U12351"/>
      <c r="V12351"/>
      <c r="W12351"/>
      <c r="X12351"/>
    </row>
    <row r="12352" spans="21:24" ht="18" x14ac:dyDescent="0.6">
      <c r="U12352"/>
      <c r="V12352"/>
      <c r="W12352"/>
      <c r="X12352"/>
    </row>
    <row r="12353" spans="21:24" ht="18" x14ac:dyDescent="0.6">
      <c r="U12353"/>
      <c r="V12353"/>
      <c r="W12353"/>
      <c r="X12353"/>
    </row>
    <row r="12354" spans="21:24" ht="18" x14ac:dyDescent="0.6">
      <c r="U12354"/>
      <c r="V12354"/>
      <c r="W12354"/>
      <c r="X12354"/>
    </row>
    <row r="12355" spans="21:24" ht="18" x14ac:dyDescent="0.6">
      <c r="U12355"/>
      <c r="V12355"/>
      <c r="W12355"/>
      <c r="X12355"/>
    </row>
    <row r="12356" spans="21:24" ht="18" x14ac:dyDescent="0.6">
      <c r="U12356"/>
      <c r="V12356"/>
      <c r="W12356"/>
      <c r="X12356"/>
    </row>
    <row r="12357" spans="21:24" ht="18" x14ac:dyDescent="0.6">
      <c r="U12357"/>
      <c r="V12357"/>
      <c r="W12357"/>
      <c r="X12357"/>
    </row>
    <row r="12358" spans="21:24" ht="18" x14ac:dyDescent="0.6">
      <c r="U12358"/>
      <c r="V12358"/>
      <c r="W12358"/>
      <c r="X12358"/>
    </row>
    <row r="12359" spans="21:24" ht="18" x14ac:dyDescent="0.6">
      <c r="U12359"/>
      <c r="V12359"/>
      <c r="W12359"/>
      <c r="X12359"/>
    </row>
    <row r="12360" spans="21:24" ht="18" x14ac:dyDescent="0.6">
      <c r="U12360"/>
      <c r="V12360"/>
      <c r="W12360"/>
      <c r="X12360"/>
    </row>
    <row r="12361" spans="21:24" ht="18" x14ac:dyDescent="0.6">
      <c r="U12361"/>
      <c r="V12361"/>
      <c r="W12361"/>
      <c r="X12361"/>
    </row>
    <row r="12362" spans="21:24" ht="18" x14ac:dyDescent="0.6">
      <c r="U12362"/>
      <c r="V12362"/>
      <c r="W12362"/>
      <c r="X12362"/>
    </row>
    <row r="12363" spans="21:24" ht="18" x14ac:dyDescent="0.6">
      <c r="U12363"/>
      <c r="V12363"/>
      <c r="W12363"/>
      <c r="X12363"/>
    </row>
    <row r="12364" spans="21:24" ht="18" x14ac:dyDescent="0.6">
      <c r="U12364"/>
      <c r="V12364"/>
      <c r="W12364"/>
      <c r="X12364"/>
    </row>
    <row r="12365" spans="21:24" ht="18" x14ac:dyDescent="0.6">
      <c r="U12365"/>
      <c r="V12365"/>
      <c r="W12365"/>
      <c r="X12365"/>
    </row>
    <row r="12366" spans="21:24" ht="18" x14ac:dyDescent="0.6">
      <c r="U12366"/>
      <c r="V12366"/>
      <c r="W12366"/>
      <c r="X12366"/>
    </row>
    <row r="12367" spans="21:24" ht="18" x14ac:dyDescent="0.6">
      <c r="U12367"/>
      <c r="V12367"/>
      <c r="W12367"/>
      <c r="X12367"/>
    </row>
    <row r="12368" spans="21:24" ht="18" x14ac:dyDescent="0.6">
      <c r="U12368"/>
      <c r="V12368"/>
      <c r="W12368"/>
      <c r="X12368"/>
    </row>
    <row r="12369" spans="21:24" ht="18" x14ac:dyDescent="0.6">
      <c r="U12369"/>
      <c r="V12369"/>
      <c r="W12369"/>
      <c r="X12369"/>
    </row>
    <row r="12370" spans="21:24" ht="18" x14ac:dyDescent="0.6">
      <c r="U12370"/>
      <c r="V12370"/>
      <c r="W12370"/>
      <c r="X12370"/>
    </row>
    <row r="12371" spans="21:24" ht="18" x14ac:dyDescent="0.6">
      <c r="U12371"/>
      <c r="V12371"/>
      <c r="W12371"/>
      <c r="X12371"/>
    </row>
    <row r="12372" spans="21:24" ht="18" x14ac:dyDescent="0.6">
      <c r="U12372"/>
      <c r="V12372"/>
      <c r="W12372"/>
      <c r="X12372"/>
    </row>
    <row r="12373" spans="21:24" ht="18" x14ac:dyDescent="0.6">
      <c r="U12373"/>
      <c r="V12373"/>
      <c r="W12373"/>
      <c r="X12373"/>
    </row>
    <row r="12374" spans="21:24" ht="18" x14ac:dyDescent="0.6">
      <c r="U12374"/>
      <c r="V12374"/>
      <c r="W12374"/>
      <c r="X12374"/>
    </row>
    <row r="12375" spans="21:24" ht="18" x14ac:dyDescent="0.6">
      <c r="U12375"/>
      <c r="V12375"/>
      <c r="W12375"/>
      <c r="X12375"/>
    </row>
    <row r="12376" spans="21:24" ht="18" x14ac:dyDescent="0.6">
      <c r="U12376"/>
      <c r="V12376"/>
      <c r="W12376"/>
      <c r="X12376"/>
    </row>
    <row r="12377" spans="21:24" ht="18" x14ac:dyDescent="0.6">
      <c r="U12377"/>
      <c r="V12377"/>
      <c r="W12377"/>
      <c r="X12377"/>
    </row>
    <row r="12378" spans="21:24" ht="18" x14ac:dyDescent="0.6">
      <c r="U12378"/>
      <c r="V12378"/>
      <c r="W12378"/>
      <c r="X12378"/>
    </row>
    <row r="12379" spans="21:24" ht="18" x14ac:dyDescent="0.6">
      <c r="U12379"/>
      <c r="V12379"/>
      <c r="W12379"/>
      <c r="X12379"/>
    </row>
    <row r="12380" spans="21:24" ht="18" x14ac:dyDescent="0.6">
      <c r="U12380"/>
      <c r="V12380"/>
      <c r="W12380"/>
      <c r="X12380"/>
    </row>
    <row r="12381" spans="21:24" ht="18" x14ac:dyDescent="0.6">
      <c r="U12381"/>
      <c r="V12381"/>
      <c r="W12381"/>
      <c r="X12381"/>
    </row>
    <row r="12382" spans="21:24" ht="18" x14ac:dyDescent="0.6">
      <c r="U12382"/>
      <c r="V12382"/>
      <c r="W12382"/>
      <c r="X12382"/>
    </row>
    <row r="12383" spans="21:24" ht="18" x14ac:dyDescent="0.6">
      <c r="U12383"/>
      <c r="V12383"/>
      <c r="W12383"/>
      <c r="X12383"/>
    </row>
    <row r="12384" spans="21:24" ht="18" x14ac:dyDescent="0.6">
      <c r="U12384"/>
      <c r="V12384"/>
      <c r="W12384"/>
      <c r="X12384"/>
    </row>
    <row r="12385" spans="21:24" ht="18" x14ac:dyDescent="0.6">
      <c r="U12385"/>
      <c r="V12385"/>
      <c r="W12385"/>
      <c r="X12385"/>
    </row>
    <row r="12386" spans="21:24" ht="18" x14ac:dyDescent="0.6">
      <c r="U12386"/>
      <c r="V12386"/>
      <c r="W12386"/>
      <c r="X12386"/>
    </row>
    <row r="12387" spans="21:24" ht="18" x14ac:dyDescent="0.6">
      <c r="U12387"/>
      <c r="V12387"/>
      <c r="W12387"/>
      <c r="X12387"/>
    </row>
    <row r="12388" spans="21:24" ht="18" x14ac:dyDescent="0.6">
      <c r="U12388"/>
      <c r="V12388"/>
      <c r="W12388"/>
      <c r="X12388"/>
    </row>
    <row r="12389" spans="21:24" ht="18" x14ac:dyDescent="0.6">
      <c r="U12389"/>
      <c r="V12389"/>
      <c r="W12389"/>
      <c r="X12389"/>
    </row>
    <row r="12390" spans="21:24" ht="18" x14ac:dyDescent="0.6">
      <c r="U12390"/>
      <c r="V12390"/>
      <c r="W12390"/>
      <c r="X12390"/>
    </row>
    <row r="12391" spans="21:24" ht="18" x14ac:dyDescent="0.6">
      <c r="U12391"/>
      <c r="V12391"/>
      <c r="W12391"/>
      <c r="X12391"/>
    </row>
    <row r="12392" spans="21:24" ht="18" x14ac:dyDescent="0.6">
      <c r="U12392"/>
      <c r="V12392"/>
      <c r="W12392"/>
      <c r="X12392"/>
    </row>
    <row r="12393" spans="21:24" ht="18" x14ac:dyDescent="0.6">
      <c r="U12393"/>
      <c r="V12393"/>
      <c r="W12393"/>
      <c r="X12393"/>
    </row>
    <row r="12394" spans="21:24" ht="18" x14ac:dyDescent="0.6">
      <c r="U12394"/>
      <c r="V12394"/>
      <c r="W12394"/>
      <c r="X12394"/>
    </row>
    <row r="12395" spans="21:24" ht="18" x14ac:dyDescent="0.6">
      <c r="U12395"/>
      <c r="V12395"/>
      <c r="W12395"/>
      <c r="X12395"/>
    </row>
    <row r="12396" spans="21:24" ht="18" x14ac:dyDescent="0.6">
      <c r="U12396"/>
      <c r="V12396"/>
      <c r="W12396"/>
      <c r="X12396"/>
    </row>
    <row r="12397" spans="21:24" ht="18" x14ac:dyDescent="0.6">
      <c r="U12397"/>
      <c r="V12397"/>
      <c r="W12397"/>
      <c r="X12397"/>
    </row>
    <row r="12398" spans="21:24" ht="18" x14ac:dyDescent="0.6">
      <c r="U12398"/>
      <c r="V12398"/>
      <c r="W12398"/>
      <c r="X12398"/>
    </row>
    <row r="12399" spans="21:24" ht="18" x14ac:dyDescent="0.6">
      <c r="U12399"/>
      <c r="V12399"/>
      <c r="W12399"/>
      <c r="X12399"/>
    </row>
    <row r="12400" spans="21:24" ht="18" x14ac:dyDescent="0.6">
      <c r="U12400"/>
      <c r="V12400"/>
      <c r="W12400"/>
      <c r="X12400"/>
    </row>
    <row r="12401" spans="21:24" ht="18" x14ac:dyDescent="0.6">
      <c r="U12401"/>
      <c r="V12401"/>
      <c r="W12401"/>
      <c r="X12401"/>
    </row>
    <row r="12402" spans="21:24" ht="18" x14ac:dyDescent="0.6">
      <c r="U12402"/>
      <c r="V12402"/>
      <c r="W12402"/>
      <c r="X12402"/>
    </row>
    <row r="12403" spans="21:24" ht="18" x14ac:dyDescent="0.6">
      <c r="U12403"/>
      <c r="V12403"/>
      <c r="W12403"/>
      <c r="X12403"/>
    </row>
    <row r="12404" spans="21:24" ht="18" x14ac:dyDescent="0.6">
      <c r="U12404"/>
      <c r="V12404"/>
      <c r="W12404"/>
      <c r="X12404"/>
    </row>
    <row r="12405" spans="21:24" ht="18" x14ac:dyDescent="0.6">
      <c r="U12405"/>
      <c r="V12405"/>
      <c r="W12405"/>
      <c r="X12405"/>
    </row>
    <row r="12406" spans="21:24" ht="18" x14ac:dyDescent="0.6">
      <c r="U12406"/>
      <c r="V12406"/>
      <c r="W12406"/>
      <c r="X12406"/>
    </row>
    <row r="12407" spans="21:24" ht="18" x14ac:dyDescent="0.6">
      <c r="U12407"/>
      <c r="V12407"/>
      <c r="W12407"/>
      <c r="X12407"/>
    </row>
    <row r="12408" spans="21:24" ht="18" x14ac:dyDescent="0.6">
      <c r="U12408"/>
      <c r="V12408"/>
      <c r="W12408"/>
      <c r="X12408"/>
    </row>
    <row r="12409" spans="21:24" ht="18" x14ac:dyDescent="0.6">
      <c r="U12409"/>
      <c r="V12409"/>
      <c r="W12409"/>
      <c r="X12409"/>
    </row>
    <row r="12410" spans="21:24" ht="18" x14ac:dyDescent="0.6">
      <c r="U12410"/>
      <c r="V12410"/>
      <c r="W12410"/>
      <c r="X12410"/>
    </row>
    <row r="12411" spans="21:24" ht="18" x14ac:dyDescent="0.6">
      <c r="U12411"/>
      <c r="V12411"/>
      <c r="W12411"/>
      <c r="X12411"/>
    </row>
    <row r="12412" spans="21:24" ht="18" x14ac:dyDescent="0.6">
      <c r="U12412"/>
      <c r="V12412"/>
      <c r="W12412"/>
      <c r="X12412"/>
    </row>
    <row r="12413" spans="21:24" ht="18" x14ac:dyDescent="0.6">
      <c r="U12413"/>
      <c r="V12413"/>
      <c r="W12413"/>
      <c r="X12413"/>
    </row>
    <row r="12414" spans="21:24" ht="18" x14ac:dyDescent="0.6">
      <c r="U12414"/>
      <c r="V12414"/>
      <c r="W12414"/>
      <c r="X12414"/>
    </row>
    <row r="12415" spans="21:24" ht="18" x14ac:dyDescent="0.6">
      <c r="U12415"/>
      <c r="V12415"/>
      <c r="W12415"/>
      <c r="X12415"/>
    </row>
    <row r="12416" spans="21:24" ht="18" x14ac:dyDescent="0.6">
      <c r="U12416"/>
      <c r="V12416"/>
      <c r="W12416"/>
      <c r="X12416"/>
    </row>
    <row r="12417" spans="21:24" ht="18" x14ac:dyDescent="0.6">
      <c r="U12417"/>
      <c r="V12417"/>
      <c r="W12417"/>
      <c r="X12417"/>
    </row>
    <row r="12418" spans="21:24" ht="18" x14ac:dyDescent="0.6">
      <c r="U12418"/>
      <c r="V12418"/>
      <c r="W12418"/>
      <c r="X12418"/>
    </row>
    <row r="12419" spans="21:24" ht="18" x14ac:dyDescent="0.6">
      <c r="U12419"/>
      <c r="V12419"/>
      <c r="W12419"/>
      <c r="X12419"/>
    </row>
    <row r="12420" spans="21:24" ht="18" x14ac:dyDescent="0.6">
      <c r="U12420"/>
      <c r="V12420"/>
      <c r="W12420"/>
      <c r="X12420"/>
    </row>
    <row r="12421" spans="21:24" ht="18" x14ac:dyDescent="0.6">
      <c r="U12421"/>
      <c r="V12421"/>
      <c r="W12421"/>
      <c r="X12421"/>
    </row>
    <row r="12422" spans="21:24" ht="18" x14ac:dyDescent="0.6">
      <c r="U12422"/>
      <c r="V12422"/>
      <c r="W12422"/>
      <c r="X12422"/>
    </row>
    <row r="12423" spans="21:24" ht="18" x14ac:dyDescent="0.6">
      <c r="U12423"/>
      <c r="V12423"/>
      <c r="W12423"/>
      <c r="X12423"/>
    </row>
    <row r="12424" spans="21:24" ht="18" x14ac:dyDescent="0.6">
      <c r="U12424"/>
      <c r="V12424"/>
      <c r="W12424"/>
      <c r="X12424"/>
    </row>
    <row r="12425" spans="21:24" ht="18" x14ac:dyDescent="0.6">
      <c r="U12425"/>
      <c r="V12425"/>
      <c r="W12425"/>
      <c r="X12425"/>
    </row>
    <row r="12426" spans="21:24" ht="18" x14ac:dyDescent="0.6">
      <c r="U12426"/>
      <c r="V12426"/>
      <c r="W12426"/>
      <c r="X12426"/>
    </row>
    <row r="12427" spans="21:24" ht="18" x14ac:dyDescent="0.6">
      <c r="U12427"/>
      <c r="V12427"/>
      <c r="W12427"/>
      <c r="X12427"/>
    </row>
    <row r="12428" spans="21:24" ht="18" x14ac:dyDescent="0.6">
      <c r="U12428"/>
      <c r="V12428"/>
      <c r="W12428"/>
      <c r="X12428"/>
    </row>
    <row r="12429" spans="21:24" ht="18" x14ac:dyDescent="0.6">
      <c r="U12429"/>
      <c r="V12429"/>
      <c r="W12429"/>
      <c r="X12429"/>
    </row>
    <row r="12430" spans="21:24" ht="18" x14ac:dyDescent="0.6">
      <c r="U12430"/>
      <c r="V12430"/>
      <c r="W12430"/>
      <c r="X12430"/>
    </row>
    <row r="12431" spans="21:24" ht="18" x14ac:dyDescent="0.6">
      <c r="U12431"/>
      <c r="V12431"/>
      <c r="W12431"/>
      <c r="X12431"/>
    </row>
    <row r="12432" spans="21:24" ht="18" x14ac:dyDescent="0.6">
      <c r="U12432"/>
      <c r="V12432"/>
      <c r="W12432"/>
      <c r="X12432"/>
    </row>
    <row r="12433" spans="21:24" ht="18" x14ac:dyDescent="0.6">
      <c r="U12433"/>
      <c r="V12433"/>
      <c r="W12433"/>
      <c r="X12433"/>
    </row>
    <row r="12434" spans="21:24" ht="18" x14ac:dyDescent="0.6">
      <c r="U12434"/>
      <c r="V12434"/>
      <c r="W12434"/>
      <c r="X12434"/>
    </row>
    <row r="12435" spans="21:24" ht="18" x14ac:dyDescent="0.6">
      <c r="U12435"/>
      <c r="V12435"/>
      <c r="W12435"/>
      <c r="X12435"/>
    </row>
    <row r="12436" spans="21:24" ht="18" x14ac:dyDescent="0.6">
      <c r="U12436"/>
      <c r="V12436"/>
      <c r="W12436"/>
      <c r="X12436"/>
    </row>
    <row r="12437" spans="21:24" ht="18" x14ac:dyDescent="0.6">
      <c r="U12437"/>
      <c r="V12437"/>
      <c r="W12437"/>
      <c r="X12437"/>
    </row>
    <row r="12438" spans="21:24" ht="18" x14ac:dyDescent="0.6">
      <c r="U12438"/>
      <c r="V12438"/>
      <c r="W12438"/>
      <c r="X12438"/>
    </row>
    <row r="12439" spans="21:24" ht="18" x14ac:dyDescent="0.6">
      <c r="U12439"/>
      <c r="V12439"/>
      <c r="W12439"/>
      <c r="X12439"/>
    </row>
    <row r="12440" spans="21:24" ht="18" x14ac:dyDescent="0.6">
      <c r="U12440"/>
      <c r="V12440"/>
      <c r="W12440"/>
      <c r="X12440"/>
    </row>
    <row r="12441" spans="21:24" ht="18" x14ac:dyDescent="0.6">
      <c r="U12441"/>
      <c r="V12441"/>
      <c r="W12441"/>
      <c r="X12441"/>
    </row>
    <row r="12442" spans="21:24" ht="18" x14ac:dyDescent="0.6">
      <c r="U12442"/>
      <c r="V12442"/>
      <c r="W12442"/>
      <c r="X12442"/>
    </row>
    <row r="12443" spans="21:24" ht="18" x14ac:dyDescent="0.6">
      <c r="U12443"/>
      <c r="V12443"/>
      <c r="W12443"/>
      <c r="X12443"/>
    </row>
    <row r="12444" spans="21:24" ht="18" x14ac:dyDescent="0.6">
      <c r="U12444"/>
      <c r="V12444"/>
      <c r="W12444"/>
      <c r="X12444"/>
    </row>
    <row r="12445" spans="21:24" ht="18" x14ac:dyDescent="0.6">
      <c r="U12445"/>
      <c r="V12445"/>
      <c r="W12445"/>
      <c r="X12445"/>
    </row>
    <row r="12446" spans="21:24" ht="18" x14ac:dyDescent="0.6">
      <c r="U12446"/>
      <c r="V12446"/>
      <c r="W12446"/>
      <c r="X12446"/>
    </row>
    <row r="12447" spans="21:24" ht="18" x14ac:dyDescent="0.6">
      <c r="U12447"/>
      <c r="V12447"/>
      <c r="W12447"/>
      <c r="X12447"/>
    </row>
    <row r="12448" spans="21:24" ht="18" x14ac:dyDescent="0.6">
      <c r="U12448"/>
      <c r="V12448"/>
      <c r="W12448"/>
      <c r="X12448"/>
    </row>
    <row r="12449" spans="21:24" ht="18" x14ac:dyDescent="0.6">
      <c r="U12449"/>
      <c r="V12449"/>
      <c r="W12449"/>
      <c r="X12449"/>
    </row>
    <row r="12450" spans="21:24" ht="18" x14ac:dyDescent="0.6">
      <c r="U12450"/>
      <c r="V12450"/>
      <c r="W12450"/>
      <c r="X12450"/>
    </row>
    <row r="12451" spans="21:24" ht="18" x14ac:dyDescent="0.6">
      <c r="U12451"/>
      <c r="V12451"/>
      <c r="W12451"/>
      <c r="X12451"/>
    </row>
    <row r="12452" spans="21:24" ht="18" x14ac:dyDescent="0.6">
      <c r="U12452"/>
      <c r="V12452"/>
      <c r="W12452"/>
      <c r="X12452"/>
    </row>
    <row r="12453" spans="21:24" ht="18" x14ac:dyDescent="0.6">
      <c r="U12453"/>
      <c r="V12453"/>
      <c r="W12453"/>
      <c r="X12453"/>
    </row>
    <row r="12454" spans="21:24" ht="18" x14ac:dyDescent="0.6">
      <c r="U12454"/>
      <c r="V12454"/>
      <c r="W12454"/>
      <c r="X12454"/>
    </row>
    <row r="12455" spans="21:24" ht="18" x14ac:dyDescent="0.6">
      <c r="U12455"/>
      <c r="V12455"/>
      <c r="W12455"/>
      <c r="X12455"/>
    </row>
    <row r="12456" spans="21:24" ht="18" x14ac:dyDescent="0.6">
      <c r="U12456"/>
      <c r="V12456"/>
      <c r="W12456"/>
      <c r="X12456"/>
    </row>
    <row r="12457" spans="21:24" ht="18" x14ac:dyDescent="0.6">
      <c r="U12457"/>
      <c r="V12457"/>
      <c r="W12457"/>
      <c r="X12457"/>
    </row>
    <row r="12458" spans="21:24" ht="18" x14ac:dyDescent="0.6">
      <c r="U12458"/>
      <c r="V12458"/>
      <c r="W12458"/>
      <c r="X12458"/>
    </row>
    <row r="12459" spans="21:24" ht="18" x14ac:dyDescent="0.6">
      <c r="U12459"/>
      <c r="V12459"/>
      <c r="W12459"/>
      <c r="X12459"/>
    </row>
    <row r="12460" spans="21:24" ht="18" x14ac:dyDescent="0.6">
      <c r="U12460"/>
      <c r="V12460"/>
      <c r="W12460"/>
      <c r="X12460"/>
    </row>
    <row r="12461" spans="21:24" ht="18" x14ac:dyDescent="0.6">
      <c r="U12461"/>
      <c r="V12461"/>
      <c r="W12461"/>
      <c r="X12461"/>
    </row>
    <row r="12462" spans="21:24" ht="18" x14ac:dyDescent="0.6">
      <c r="U12462"/>
      <c r="V12462"/>
      <c r="W12462"/>
      <c r="X12462"/>
    </row>
    <row r="12463" spans="21:24" ht="18" x14ac:dyDescent="0.6">
      <c r="U12463"/>
      <c r="V12463"/>
      <c r="W12463"/>
      <c r="X12463"/>
    </row>
    <row r="12464" spans="21:24" ht="18" x14ac:dyDescent="0.6">
      <c r="U12464"/>
      <c r="V12464"/>
      <c r="W12464"/>
      <c r="X12464"/>
    </row>
    <row r="12465" spans="21:24" ht="18" x14ac:dyDescent="0.6">
      <c r="U12465"/>
      <c r="V12465"/>
      <c r="W12465"/>
      <c r="X12465"/>
    </row>
    <row r="12466" spans="21:24" ht="18" x14ac:dyDescent="0.6">
      <c r="U12466"/>
      <c r="V12466"/>
      <c r="W12466"/>
      <c r="X12466"/>
    </row>
    <row r="12467" spans="21:24" ht="18" x14ac:dyDescent="0.6">
      <c r="U12467"/>
      <c r="V12467"/>
      <c r="W12467"/>
      <c r="X12467"/>
    </row>
    <row r="12468" spans="21:24" ht="18" x14ac:dyDescent="0.6">
      <c r="U12468"/>
      <c r="V12468"/>
      <c r="W12468"/>
      <c r="X12468"/>
    </row>
    <row r="12469" spans="21:24" ht="18" x14ac:dyDescent="0.6">
      <c r="U12469"/>
      <c r="V12469"/>
      <c r="W12469"/>
      <c r="X12469"/>
    </row>
    <row r="12470" spans="21:24" ht="18" x14ac:dyDescent="0.6">
      <c r="U12470"/>
      <c r="V12470"/>
      <c r="W12470"/>
      <c r="X12470"/>
    </row>
    <row r="12471" spans="21:24" ht="18" x14ac:dyDescent="0.6">
      <c r="U12471"/>
      <c r="V12471"/>
      <c r="W12471"/>
      <c r="X12471"/>
    </row>
    <row r="12472" spans="21:24" ht="18" x14ac:dyDescent="0.6">
      <c r="U12472"/>
      <c r="V12472"/>
      <c r="W12472"/>
      <c r="X12472"/>
    </row>
    <row r="12473" spans="21:24" ht="18" x14ac:dyDescent="0.6">
      <c r="U12473"/>
      <c r="V12473"/>
      <c r="W12473"/>
      <c r="X12473"/>
    </row>
    <row r="12474" spans="21:24" ht="18" x14ac:dyDescent="0.6">
      <c r="U12474"/>
      <c r="V12474"/>
      <c r="W12474"/>
      <c r="X12474"/>
    </row>
    <row r="12475" spans="21:24" ht="18" x14ac:dyDescent="0.6">
      <c r="U12475"/>
      <c r="V12475"/>
      <c r="W12475"/>
      <c r="X12475"/>
    </row>
    <row r="12476" spans="21:24" ht="18" x14ac:dyDescent="0.6">
      <c r="U12476"/>
      <c r="V12476"/>
      <c r="W12476"/>
      <c r="X12476"/>
    </row>
    <row r="12477" spans="21:24" ht="18" x14ac:dyDescent="0.6">
      <c r="U12477"/>
      <c r="V12477"/>
      <c r="W12477"/>
      <c r="X12477"/>
    </row>
    <row r="12478" spans="21:24" ht="18" x14ac:dyDescent="0.6">
      <c r="U12478"/>
      <c r="V12478"/>
      <c r="W12478"/>
      <c r="X12478"/>
    </row>
    <row r="12479" spans="21:24" ht="18" x14ac:dyDescent="0.6">
      <c r="U12479"/>
      <c r="V12479"/>
      <c r="W12479"/>
      <c r="X12479"/>
    </row>
    <row r="12480" spans="21:24" ht="18" x14ac:dyDescent="0.6">
      <c r="U12480"/>
      <c r="V12480"/>
      <c r="W12480"/>
      <c r="X12480"/>
    </row>
    <row r="12481" spans="21:24" ht="18" x14ac:dyDescent="0.6">
      <c r="U12481"/>
      <c r="V12481"/>
      <c r="W12481"/>
      <c r="X12481"/>
    </row>
    <row r="12482" spans="21:24" ht="18" x14ac:dyDescent="0.6">
      <c r="U12482"/>
      <c r="V12482"/>
      <c r="W12482"/>
      <c r="X12482"/>
    </row>
    <row r="12483" spans="21:24" ht="18" x14ac:dyDescent="0.6">
      <c r="U12483"/>
      <c r="V12483"/>
      <c r="W12483"/>
      <c r="X12483"/>
    </row>
    <row r="12484" spans="21:24" ht="18" x14ac:dyDescent="0.6">
      <c r="U12484"/>
      <c r="V12484"/>
      <c r="W12484"/>
      <c r="X12484"/>
    </row>
    <row r="12485" spans="21:24" ht="18" x14ac:dyDescent="0.6">
      <c r="U12485"/>
      <c r="V12485"/>
      <c r="W12485"/>
      <c r="X12485"/>
    </row>
    <row r="12486" spans="21:24" ht="18" x14ac:dyDescent="0.6">
      <c r="U12486"/>
      <c r="V12486"/>
      <c r="W12486"/>
      <c r="X12486"/>
    </row>
    <row r="12487" spans="21:24" ht="18" x14ac:dyDescent="0.6">
      <c r="U12487"/>
      <c r="V12487"/>
      <c r="W12487"/>
      <c r="X12487"/>
    </row>
    <row r="12488" spans="21:24" ht="18" x14ac:dyDescent="0.6">
      <c r="U12488"/>
      <c r="V12488"/>
      <c r="W12488"/>
      <c r="X12488"/>
    </row>
    <row r="12489" spans="21:24" ht="18" x14ac:dyDescent="0.6">
      <c r="U12489"/>
      <c r="V12489"/>
      <c r="W12489"/>
      <c r="X12489"/>
    </row>
    <row r="12490" spans="21:24" ht="18" x14ac:dyDescent="0.6">
      <c r="U12490"/>
      <c r="V12490"/>
      <c r="W12490"/>
      <c r="X12490"/>
    </row>
    <row r="12491" spans="21:24" ht="18" x14ac:dyDescent="0.6">
      <c r="U12491"/>
      <c r="V12491"/>
      <c r="W12491"/>
      <c r="X12491"/>
    </row>
    <row r="12492" spans="21:24" ht="18" x14ac:dyDescent="0.6">
      <c r="U12492"/>
      <c r="V12492"/>
      <c r="W12492"/>
      <c r="X12492"/>
    </row>
    <row r="12493" spans="21:24" ht="18" x14ac:dyDescent="0.6">
      <c r="U12493"/>
      <c r="V12493"/>
      <c r="W12493"/>
      <c r="X12493"/>
    </row>
    <row r="12494" spans="21:24" ht="18" x14ac:dyDescent="0.6">
      <c r="U12494"/>
      <c r="V12494"/>
      <c r="W12494"/>
      <c r="X12494"/>
    </row>
    <row r="12495" spans="21:24" ht="18" x14ac:dyDescent="0.6">
      <c r="U12495"/>
      <c r="V12495"/>
      <c r="W12495"/>
      <c r="X12495"/>
    </row>
    <row r="12496" spans="21:24" ht="18" x14ac:dyDescent="0.6">
      <c r="U12496"/>
      <c r="V12496"/>
      <c r="W12496"/>
      <c r="X12496"/>
    </row>
    <row r="12497" spans="21:24" ht="18" x14ac:dyDescent="0.6">
      <c r="U12497"/>
      <c r="V12497"/>
      <c r="W12497"/>
      <c r="X12497"/>
    </row>
    <row r="12498" spans="21:24" ht="18" x14ac:dyDescent="0.6">
      <c r="U12498"/>
      <c r="V12498"/>
      <c r="W12498"/>
      <c r="X12498"/>
    </row>
    <row r="12499" spans="21:24" ht="18" x14ac:dyDescent="0.6">
      <c r="U12499"/>
      <c r="V12499"/>
      <c r="W12499"/>
      <c r="X12499"/>
    </row>
    <row r="12500" spans="21:24" ht="18" x14ac:dyDescent="0.6">
      <c r="U12500"/>
      <c r="V12500"/>
      <c r="W12500"/>
      <c r="X12500"/>
    </row>
    <row r="12501" spans="21:24" ht="18" x14ac:dyDescent="0.6">
      <c r="U12501"/>
      <c r="V12501"/>
      <c r="W12501"/>
      <c r="X12501"/>
    </row>
    <row r="12502" spans="21:24" ht="18" x14ac:dyDescent="0.6">
      <c r="U12502"/>
      <c r="V12502"/>
      <c r="W12502"/>
      <c r="X12502"/>
    </row>
    <row r="12503" spans="21:24" ht="18" x14ac:dyDescent="0.6">
      <c r="U12503"/>
      <c r="V12503"/>
      <c r="W12503"/>
      <c r="X12503"/>
    </row>
    <row r="12504" spans="21:24" ht="18" x14ac:dyDescent="0.6">
      <c r="U12504"/>
      <c r="V12504"/>
      <c r="W12504"/>
      <c r="X12504"/>
    </row>
    <row r="12505" spans="21:24" ht="18" x14ac:dyDescent="0.6">
      <c r="U12505"/>
      <c r="V12505"/>
      <c r="W12505"/>
      <c r="X12505"/>
    </row>
    <row r="12506" spans="21:24" ht="18" x14ac:dyDescent="0.6">
      <c r="U12506"/>
      <c r="V12506"/>
      <c r="W12506"/>
      <c r="X12506"/>
    </row>
    <row r="12507" spans="21:24" ht="18" x14ac:dyDescent="0.6">
      <c r="U12507"/>
      <c r="V12507"/>
      <c r="W12507"/>
      <c r="X12507"/>
    </row>
    <row r="12508" spans="21:24" ht="18" x14ac:dyDescent="0.6">
      <c r="U12508"/>
      <c r="V12508"/>
      <c r="W12508"/>
      <c r="X12508"/>
    </row>
    <row r="12509" spans="21:24" ht="18" x14ac:dyDescent="0.6">
      <c r="U12509"/>
      <c r="V12509"/>
      <c r="W12509"/>
      <c r="X12509"/>
    </row>
    <row r="12510" spans="21:24" ht="18" x14ac:dyDescent="0.6">
      <c r="U12510"/>
      <c r="V12510"/>
      <c r="W12510"/>
      <c r="X12510"/>
    </row>
    <row r="12511" spans="21:24" ht="18" x14ac:dyDescent="0.6">
      <c r="U12511"/>
      <c r="V12511"/>
      <c r="W12511"/>
      <c r="X12511"/>
    </row>
    <row r="12512" spans="21:24" ht="18" x14ac:dyDescent="0.6">
      <c r="U12512"/>
      <c r="V12512"/>
      <c r="W12512"/>
      <c r="X12512"/>
    </row>
    <row r="12513" spans="21:24" ht="18" x14ac:dyDescent="0.6">
      <c r="U12513"/>
      <c r="V12513"/>
      <c r="W12513"/>
      <c r="X12513"/>
    </row>
    <row r="12514" spans="21:24" ht="18" x14ac:dyDescent="0.6">
      <c r="U12514"/>
      <c r="V12514"/>
      <c r="W12514"/>
      <c r="X12514"/>
    </row>
    <row r="12515" spans="21:24" ht="18" x14ac:dyDescent="0.6">
      <c r="U12515"/>
      <c r="V12515"/>
      <c r="W12515"/>
      <c r="X12515"/>
    </row>
    <row r="12516" spans="21:24" ht="18" x14ac:dyDescent="0.6">
      <c r="U12516"/>
      <c r="V12516"/>
      <c r="W12516"/>
      <c r="X12516"/>
    </row>
    <row r="12517" spans="21:24" ht="18" x14ac:dyDescent="0.6">
      <c r="U12517"/>
      <c r="V12517"/>
      <c r="W12517"/>
      <c r="X12517"/>
    </row>
    <row r="12518" spans="21:24" ht="18" x14ac:dyDescent="0.6">
      <c r="U12518"/>
      <c r="V12518"/>
      <c r="W12518"/>
      <c r="X12518"/>
    </row>
    <row r="12519" spans="21:24" ht="18" x14ac:dyDescent="0.6">
      <c r="U12519"/>
      <c r="V12519"/>
      <c r="W12519"/>
      <c r="X12519"/>
    </row>
    <row r="12520" spans="21:24" ht="18" x14ac:dyDescent="0.6">
      <c r="U12520"/>
      <c r="V12520"/>
      <c r="W12520"/>
      <c r="X12520"/>
    </row>
    <row r="12521" spans="21:24" ht="18" x14ac:dyDescent="0.6">
      <c r="U12521"/>
      <c r="V12521"/>
      <c r="W12521"/>
      <c r="X12521"/>
    </row>
    <row r="12522" spans="21:24" ht="18" x14ac:dyDescent="0.6">
      <c r="U12522"/>
      <c r="V12522"/>
      <c r="W12522"/>
      <c r="X12522"/>
    </row>
    <row r="12523" spans="21:24" ht="18" x14ac:dyDescent="0.6">
      <c r="U12523"/>
      <c r="V12523"/>
      <c r="W12523"/>
      <c r="X12523"/>
    </row>
    <row r="12524" spans="21:24" ht="18" x14ac:dyDescent="0.6">
      <c r="U12524"/>
      <c r="V12524"/>
      <c r="W12524"/>
      <c r="X12524"/>
    </row>
    <row r="12525" spans="21:24" ht="18" x14ac:dyDescent="0.6">
      <c r="U12525"/>
      <c r="V12525"/>
      <c r="W12525"/>
      <c r="X12525"/>
    </row>
    <row r="12526" spans="21:24" ht="18" x14ac:dyDescent="0.6">
      <c r="U12526"/>
      <c r="V12526"/>
      <c r="W12526"/>
      <c r="X12526"/>
    </row>
    <row r="12527" spans="21:24" ht="18" x14ac:dyDescent="0.6">
      <c r="U12527"/>
      <c r="V12527"/>
      <c r="W12527"/>
      <c r="X12527"/>
    </row>
    <row r="12528" spans="21:24" ht="18" x14ac:dyDescent="0.6">
      <c r="U12528"/>
      <c r="V12528"/>
      <c r="W12528"/>
      <c r="X12528"/>
    </row>
    <row r="12529" spans="21:24" ht="18" x14ac:dyDescent="0.6">
      <c r="U12529"/>
      <c r="V12529"/>
      <c r="W12529"/>
      <c r="X12529"/>
    </row>
    <row r="12530" spans="21:24" ht="18" x14ac:dyDescent="0.6">
      <c r="U12530"/>
      <c r="V12530"/>
      <c r="W12530"/>
      <c r="X12530"/>
    </row>
    <row r="12531" spans="21:24" ht="18" x14ac:dyDescent="0.6">
      <c r="U12531"/>
      <c r="V12531"/>
      <c r="W12531"/>
      <c r="X12531"/>
    </row>
    <row r="12532" spans="21:24" ht="18" x14ac:dyDescent="0.6">
      <c r="U12532"/>
      <c r="V12532"/>
      <c r="W12532"/>
      <c r="X12532"/>
    </row>
    <row r="12533" spans="21:24" ht="18" x14ac:dyDescent="0.6">
      <c r="U12533"/>
      <c r="V12533"/>
      <c r="W12533"/>
      <c r="X12533"/>
    </row>
    <row r="12534" spans="21:24" ht="18" x14ac:dyDescent="0.6">
      <c r="U12534"/>
      <c r="V12534"/>
      <c r="W12534"/>
      <c r="X12534"/>
    </row>
    <row r="12535" spans="21:24" ht="18" x14ac:dyDescent="0.6">
      <c r="U12535"/>
      <c r="V12535"/>
      <c r="W12535"/>
      <c r="X12535"/>
    </row>
    <row r="12536" spans="21:24" ht="18" x14ac:dyDescent="0.6">
      <c r="U12536"/>
      <c r="V12536"/>
      <c r="W12536"/>
      <c r="X12536"/>
    </row>
    <row r="12537" spans="21:24" ht="18" x14ac:dyDescent="0.6">
      <c r="U12537"/>
      <c r="V12537"/>
      <c r="W12537"/>
      <c r="X12537"/>
    </row>
    <row r="12538" spans="21:24" ht="18" x14ac:dyDescent="0.6">
      <c r="U12538"/>
      <c r="V12538"/>
      <c r="W12538"/>
      <c r="X12538"/>
    </row>
    <row r="12539" spans="21:24" ht="18" x14ac:dyDescent="0.6">
      <c r="U12539"/>
      <c r="V12539"/>
      <c r="W12539"/>
      <c r="X12539"/>
    </row>
    <row r="12540" spans="21:24" ht="18" x14ac:dyDescent="0.6">
      <c r="U12540"/>
      <c r="V12540"/>
      <c r="W12540"/>
      <c r="X12540"/>
    </row>
    <row r="12541" spans="21:24" ht="18" x14ac:dyDescent="0.6">
      <c r="U12541"/>
      <c r="V12541"/>
      <c r="W12541"/>
      <c r="X12541"/>
    </row>
    <row r="12542" spans="21:24" ht="18" x14ac:dyDescent="0.6">
      <c r="U12542"/>
      <c r="V12542"/>
      <c r="W12542"/>
      <c r="X12542"/>
    </row>
    <row r="12543" spans="21:24" ht="18" x14ac:dyDescent="0.6">
      <c r="U12543"/>
      <c r="V12543"/>
      <c r="W12543"/>
      <c r="X12543"/>
    </row>
    <row r="12544" spans="21:24" ht="18" x14ac:dyDescent="0.6">
      <c r="U12544"/>
      <c r="V12544"/>
      <c r="W12544"/>
      <c r="X12544"/>
    </row>
    <row r="12545" spans="21:24" ht="18" x14ac:dyDescent="0.6">
      <c r="U12545"/>
      <c r="V12545"/>
      <c r="W12545"/>
      <c r="X12545"/>
    </row>
    <row r="12546" spans="21:24" ht="18" x14ac:dyDescent="0.6">
      <c r="U12546"/>
      <c r="V12546"/>
      <c r="W12546"/>
      <c r="X12546"/>
    </row>
    <row r="12547" spans="21:24" ht="18" x14ac:dyDescent="0.6">
      <c r="U12547"/>
      <c r="V12547"/>
      <c r="W12547"/>
      <c r="X12547"/>
    </row>
    <row r="12548" spans="21:24" ht="18" x14ac:dyDescent="0.6">
      <c r="U12548"/>
      <c r="V12548"/>
      <c r="W12548"/>
      <c r="X12548"/>
    </row>
    <row r="12549" spans="21:24" ht="18" x14ac:dyDescent="0.6">
      <c r="U12549"/>
      <c r="V12549"/>
      <c r="W12549"/>
      <c r="X12549"/>
    </row>
    <row r="12550" spans="21:24" ht="18" x14ac:dyDescent="0.6">
      <c r="U12550"/>
      <c r="V12550"/>
      <c r="W12550"/>
      <c r="X12550"/>
    </row>
    <row r="12551" spans="21:24" ht="18" x14ac:dyDescent="0.6">
      <c r="U12551"/>
      <c r="V12551"/>
      <c r="W12551"/>
      <c r="X12551"/>
    </row>
    <row r="12552" spans="21:24" ht="18" x14ac:dyDescent="0.6">
      <c r="U12552"/>
      <c r="V12552"/>
      <c r="W12552"/>
      <c r="X12552"/>
    </row>
    <row r="12553" spans="21:24" ht="18" x14ac:dyDescent="0.6">
      <c r="U12553"/>
      <c r="V12553"/>
      <c r="W12553"/>
      <c r="X12553"/>
    </row>
    <row r="12554" spans="21:24" ht="18" x14ac:dyDescent="0.6">
      <c r="U12554"/>
      <c r="V12554"/>
      <c r="W12554"/>
      <c r="X12554"/>
    </row>
    <row r="12555" spans="21:24" ht="18" x14ac:dyDescent="0.6">
      <c r="U12555"/>
      <c r="V12555"/>
      <c r="W12555"/>
      <c r="X12555"/>
    </row>
    <row r="12556" spans="21:24" ht="18" x14ac:dyDescent="0.6">
      <c r="U12556"/>
      <c r="V12556"/>
      <c r="W12556"/>
      <c r="X12556"/>
    </row>
    <row r="12557" spans="21:24" ht="18" x14ac:dyDescent="0.6">
      <c r="U12557"/>
      <c r="V12557"/>
      <c r="W12557"/>
      <c r="X12557"/>
    </row>
    <row r="12558" spans="21:24" ht="18" x14ac:dyDescent="0.6">
      <c r="U12558"/>
      <c r="V12558"/>
      <c r="W12558"/>
      <c r="X12558"/>
    </row>
    <row r="12559" spans="21:24" ht="18" x14ac:dyDescent="0.6">
      <c r="U12559"/>
      <c r="V12559"/>
      <c r="W12559"/>
      <c r="X12559"/>
    </row>
    <row r="12560" spans="21:24" ht="18" x14ac:dyDescent="0.6">
      <c r="U12560"/>
      <c r="V12560"/>
      <c r="W12560"/>
      <c r="X12560"/>
    </row>
    <row r="12561" spans="21:24" ht="18" x14ac:dyDescent="0.6">
      <c r="U12561"/>
      <c r="V12561"/>
      <c r="W12561"/>
      <c r="X12561"/>
    </row>
    <row r="12562" spans="21:24" ht="18" x14ac:dyDescent="0.6">
      <c r="U12562"/>
      <c r="V12562"/>
      <c r="W12562"/>
      <c r="X12562"/>
    </row>
    <row r="12563" spans="21:24" ht="18" x14ac:dyDescent="0.6">
      <c r="U12563"/>
      <c r="V12563"/>
      <c r="W12563"/>
      <c r="X12563"/>
    </row>
    <row r="12564" spans="21:24" ht="18" x14ac:dyDescent="0.6">
      <c r="U12564"/>
      <c r="V12564"/>
      <c r="W12564"/>
      <c r="X12564"/>
    </row>
    <row r="12565" spans="21:24" ht="18" x14ac:dyDescent="0.6">
      <c r="U12565"/>
      <c r="V12565"/>
      <c r="W12565"/>
      <c r="X12565"/>
    </row>
    <row r="12566" spans="21:24" ht="18" x14ac:dyDescent="0.6">
      <c r="U12566"/>
      <c r="V12566"/>
      <c r="W12566"/>
      <c r="X12566"/>
    </row>
    <row r="12567" spans="21:24" ht="18" x14ac:dyDescent="0.6">
      <c r="U12567"/>
      <c r="V12567"/>
      <c r="W12567"/>
      <c r="X12567"/>
    </row>
    <row r="12568" spans="21:24" ht="18" x14ac:dyDescent="0.6">
      <c r="U12568"/>
      <c r="V12568"/>
      <c r="W12568"/>
      <c r="X12568"/>
    </row>
    <row r="12569" spans="21:24" ht="18" x14ac:dyDescent="0.6">
      <c r="U12569"/>
      <c r="V12569"/>
      <c r="W12569"/>
      <c r="X12569"/>
    </row>
    <row r="12570" spans="21:24" ht="18" x14ac:dyDescent="0.6">
      <c r="U12570"/>
      <c r="V12570"/>
      <c r="W12570"/>
      <c r="X12570"/>
    </row>
    <row r="12571" spans="21:24" ht="18" x14ac:dyDescent="0.6">
      <c r="U12571"/>
      <c r="V12571"/>
      <c r="W12571"/>
      <c r="X12571"/>
    </row>
    <row r="12572" spans="21:24" ht="18" x14ac:dyDescent="0.6">
      <c r="U12572"/>
      <c r="V12572"/>
      <c r="W12572"/>
      <c r="X12572"/>
    </row>
    <row r="12573" spans="21:24" ht="18" x14ac:dyDescent="0.6">
      <c r="U12573"/>
      <c r="V12573"/>
      <c r="W12573"/>
      <c r="X12573"/>
    </row>
    <row r="12574" spans="21:24" ht="18" x14ac:dyDescent="0.6">
      <c r="U12574"/>
      <c r="V12574"/>
      <c r="W12574"/>
      <c r="X12574"/>
    </row>
    <row r="12575" spans="21:24" ht="18" x14ac:dyDescent="0.6">
      <c r="U12575"/>
      <c r="V12575"/>
      <c r="W12575"/>
      <c r="X12575"/>
    </row>
    <row r="12576" spans="21:24" ht="18" x14ac:dyDescent="0.6">
      <c r="U12576"/>
      <c r="V12576"/>
      <c r="W12576"/>
      <c r="X12576"/>
    </row>
    <row r="12577" spans="21:24" ht="18" x14ac:dyDescent="0.6">
      <c r="U12577"/>
      <c r="V12577"/>
      <c r="W12577"/>
      <c r="X12577"/>
    </row>
    <row r="12578" spans="21:24" ht="18" x14ac:dyDescent="0.6">
      <c r="U12578"/>
      <c r="V12578"/>
      <c r="W12578"/>
      <c r="X12578"/>
    </row>
    <row r="12579" spans="21:24" ht="18" x14ac:dyDescent="0.6">
      <c r="U12579"/>
      <c r="V12579"/>
      <c r="W12579"/>
      <c r="X12579"/>
    </row>
    <row r="12580" spans="21:24" ht="18" x14ac:dyDescent="0.6">
      <c r="U12580"/>
      <c r="V12580"/>
      <c r="W12580"/>
      <c r="X12580"/>
    </row>
    <row r="12581" spans="21:24" ht="18" x14ac:dyDescent="0.6">
      <c r="U12581"/>
      <c r="V12581"/>
      <c r="W12581"/>
      <c r="X12581"/>
    </row>
    <row r="12582" spans="21:24" ht="18" x14ac:dyDescent="0.6">
      <c r="U12582"/>
      <c r="V12582"/>
      <c r="W12582"/>
      <c r="X12582"/>
    </row>
    <row r="12583" spans="21:24" ht="18" x14ac:dyDescent="0.6">
      <c r="U12583"/>
      <c r="V12583"/>
      <c r="W12583"/>
      <c r="X12583"/>
    </row>
    <row r="12584" spans="21:24" ht="18" x14ac:dyDescent="0.6">
      <c r="U12584"/>
      <c r="V12584"/>
      <c r="W12584"/>
      <c r="X12584"/>
    </row>
    <row r="12585" spans="21:24" ht="18" x14ac:dyDescent="0.6">
      <c r="U12585"/>
      <c r="V12585"/>
      <c r="W12585"/>
      <c r="X12585"/>
    </row>
    <row r="12586" spans="21:24" ht="18" x14ac:dyDescent="0.6">
      <c r="U12586"/>
      <c r="V12586"/>
      <c r="W12586"/>
      <c r="X12586"/>
    </row>
    <row r="12587" spans="21:24" ht="18" x14ac:dyDescent="0.6">
      <c r="U12587"/>
      <c r="V12587"/>
      <c r="W12587"/>
      <c r="X12587"/>
    </row>
    <row r="12588" spans="21:24" ht="18" x14ac:dyDescent="0.6">
      <c r="U12588"/>
      <c r="V12588"/>
      <c r="W12588"/>
      <c r="X12588"/>
    </row>
    <row r="12589" spans="21:24" ht="18" x14ac:dyDescent="0.6">
      <c r="U12589"/>
      <c r="V12589"/>
      <c r="W12589"/>
      <c r="X12589"/>
    </row>
    <row r="12590" spans="21:24" ht="18" x14ac:dyDescent="0.6">
      <c r="U12590"/>
      <c r="V12590"/>
      <c r="W12590"/>
      <c r="X12590"/>
    </row>
    <row r="12591" spans="21:24" ht="18" x14ac:dyDescent="0.6">
      <c r="U12591"/>
      <c r="V12591"/>
      <c r="W12591"/>
      <c r="X12591"/>
    </row>
    <row r="12592" spans="21:24" ht="18" x14ac:dyDescent="0.6">
      <c r="U12592"/>
      <c r="V12592"/>
      <c r="W12592"/>
      <c r="X12592"/>
    </row>
    <row r="12593" spans="21:24" ht="18" x14ac:dyDescent="0.6">
      <c r="U12593"/>
      <c r="V12593"/>
      <c r="W12593"/>
      <c r="X12593"/>
    </row>
    <row r="12594" spans="21:24" ht="18" x14ac:dyDescent="0.6">
      <c r="U12594"/>
      <c r="V12594"/>
      <c r="W12594"/>
      <c r="X12594"/>
    </row>
    <row r="12595" spans="21:24" ht="18" x14ac:dyDescent="0.6">
      <c r="U12595"/>
      <c r="V12595"/>
      <c r="W12595"/>
      <c r="X12595"/>
    </row>
    <row r="12596" spans="21:24" ht="18" x14ac:dyDescent="0.6">
      <c r="U12596"/>
      <c r="V12596"/>
      <c r="W12596"/>
      <c r="X12596"/>
    </row>
    <row r="12597" spans="21:24" ht="18" x14ac:dyDescent="0.6">
      <c r="U12597"/>
      <c r="V12597"/>
      <c r="W12597"/>
      <c r="X12597"/>
    </row>
    <row r="12598" spans="21:24" ht="18" x14ac:dyDescent="0.6">
      <c r="U12598"/>
      <c r="V12598"/>
      <c r="W12598"/>
      <c r="X12598"/>
    </row>
    <row r="12599" spans="21:24" ht="18" x14ac:dyDescent="0.6">
      <c r="U12599"/>
      <c r="V12599"/>
      <c r="W12599"/>
      <c r="X12599"/>
    </row>
    <row r="12600" spans="21:24" ht="18" x14ac:dyDescent="0.6">
      <c r="U12600"/>
      <c r="V12600"/>
      <c r="W12600"/>
      <c r="X12600"/>
    </row>
    <row r="12601" spans="21:24" ht="18" x14ac:dyDescent="0.6">
      <c r="U12601"/>
      <c r="V12601"/>
      <c r="W12601"/>
      <c r="X12601"/>
    </row>
    <row r="12602" spans="21:24" ht="18" x14ac:dyDescent="0.6">
      <c r="U12602"/>
      <c r="V12602"/>
      <c r="W12602"/>
      <c r="X12602"/>
    </row>
    <row r="12603" spans="21:24" ht="18" x14ac:dyDescent="0.6">
      <c r="U12603"/>
      <c r="V12603"/>
      <c r="W12603"/>
      <c r="X12603"/>
    </row>
    <row r="12604" spans="21:24" ht="18" x14ac:dyDescent="0.6">
      <c r="U12604"/>
      <c r="V12604"/>
      <c r="W12604"/>
      <c r="X12604"/>
    </row>
    <row r="12605" spans="21:24" ht="18" x14ac:dyDescent="0.6">
      <c r="U12605"/>
      <c r="V12605"/>
      <c r="W12605"/>
      <c r="X12605"/>
    </row>
    <row r="12606" spans="21:24" ht="18" x14ac:dyDescent="0.6">
      <c r="U12606"/>
      <c r="V12606"/>
      <c r="W12606"/>
      <c r="X12606"/>
    </row>
    <row r="12607" spans="21:24" ht="18" x14ac:dyDescent="0.6">
      <c r="U12607"/>
      <c r="V12607"/>
      <c r="W12607"/>
      <c r="X12607"/>
    </row>
    <row r="12608" spans="21:24" ht="18" x14ac:dyDescent="0.6">
      <c r="U12608"/>
      <c r="V12608"/>
      <c r="W12608"/>
      <c r="X12608"/>
    </row>
    <row r="12609" spans="21:24" ht="18" x14ac:dyDescent="0.6">
      <c r="U12609"/>
      <c r="V12609"/>
      <c r="W12609"/>
      <c r="X12609"/>
    </row>
    <row r="12610" spans="21:24" ht="18" x14ac:dyDescent="0.6">
      <c r="U12610"/>
      <c r="V12610"/>
      <c r="W12610"/>
      <c r="X12610"/>
    </row>
    <row r="12611" spans="21:24" ht="18" x14ac:dyDescent="0.6">
      <c r="U12611"/>
      <c r="V12611"/>
      <c r="W12611"/>
      <c r="X12611"/>
    </row>
    <row r="12612" spans="21:24" ht="18" x14ac:dyDescent="0.6">
      <c r="U12612"/>
      <c r="V12612"/>
      <c r="W12612"/>
      <c r="X12612"/>
    </row>
    <row r="12613" spans="21:24" ht="18" x14ac:dyDescent="0.6">
      <c r="U12613"/>
      <c r="V12613"/>
      <c r="W12613"/>
      <c r="X12613"/>
    </row>
    <row r="12614" spans="21:24" ht="18" x14ac:dyDescent="0.6">
      <c r="U12614"/>
      <c r="V12614"/>
      <c r="W12614"/>
      <c r="X12614"/>
    </row>
    <row r="12615" spans="21:24" ht="18" x14ac:dyDescent="0.6">
      <c r="U12615"/>
      <c r="V12615"/>
      <c r="W12615"/>
      <c r="X12615"/>
    </row>
    <row r="12616" spans="21:24" ht="18" x14ac:dyDescent="0.6">
      <c r="U12616"/>
      <c r="V12616"/>
      <c r="W12616"/>
      <c r="X12616"/>
    </row>
    <row r="12617" spans="21:24" ht="18" x14ac:dyDescent="0.6">
      <c r="U12617"/>
      <c r="V12617"/>
      <c r="W12617"/>
      <c r="X12617"/>
    </row>
    <row r="12618" spans="21:24" ht="18" x14ac:dyDescent="0.6">
      <c r="U12618"/>
      <c r="V12618"/>
      <c r="W12618"/>
      <c r="X12618"/>
    </row>
    <row r="12619" spans="21:24" ht="18" x14ac:dyDescent="0.6">
      <c r="U12619"/>
      <c r="V12619"/>
      <c r="W12619"/>
      <c r="X12619"/>
    </row>
    <row r="12620" spans="21:24" ht="18" x14ac:dyDescent="0.6">
      <c r="U12620"/>
      <c r="V12620"/>
      <c r="W12620"/>
      <c r="X12620"/>
    </row>
    <row r="12621" spans="21:24" ht="18" x14ac:dyDescent="0.6">
      <c r="U12621"/>
      <c r="V12621"/>
      <c r="W12621"/>
      <c r="X12621"/>
    </row>
    <row r="12622" spans="21:24" ht="18" x14ac:dyDescent="0.6">
      <c r="U12622"/>
      <c r="V12622"/>
      <c r="W12622"/>
      <c r="X12622"/>
    </row>
    <row r="12623" spans="21:24" ht="18" x14ac:dyDescent="0.6">
      <c r="U12623"/>
      <c r="V12623"/>
      <c r="W12623"/>
      <c r="X12623"/>
    </row>
    <row r="12624" spans="21:24" ht="18" x14ac:dyDescent="0.6">
      <c r="U12624"/>
      <c r="V12624"/>
      <c r="W12624"/>
      <c r="X12624"/>
    </row>
    <row r="12625" spans="21:24" ht="18" x14ac:dyDescent="0.6">
      <c r="U12625"/>
      <c r="V12625"/>
      <c r="W12625"/>
      <c r="X12625"/>
    </row>
    <row r="12626" spans="21:24" ht="18" x14ac:dyDescent="0.6">
      <c r="U12626"/>
      <c r="V12626"/>
      <c r="W12626"/>
      <c r="X12626"/>
    </row>
    <row r="12627" spans="21:24" ht="18" x14ac:dyDescent="0.6">
      <c r="U12627"/>
      <c r="V12627"/>
      <c r="W12627"/>
      <c r="X12627"/>
    </row>
    <row r="12628" spans="21:24" ht="18" x14ac:dyDescent="0.6">
      <c r="U12628"/>
      <c r="V12628"/>
      <c r="W12628"/>
      <c r="X12628"/>
    </row>
    <row r="12629" spans="21:24" ht="18" x14ac:dyDescent="0.6">
      <c r="U12629"/>
      <c r="V12629"/>
      <c r="W12629"/>
      <c r="X12629"/>
    </row>
    <row r="12630" spans="21:24" ht="18" x14ac:dyDescent="0.6">
      <c r="U12630"/>
      <c r="V12630"/>
      <c r="W12630"/>
      <c r="X12630"/>
    </row>
    <row r="12631" spans="21:24" ht="18" x14ac:dyDescent="0.6">
      <c r="U12631"/>
      <c r="V12631"/>
      <c r="W12631"/>
      <c r="X12631"/>
    </row>
    <row r="12632" spans="21:24" ht="18" x14ac:dyDescent="0.6">
      <c r="U12632"/>
      <c r="V12632"/>
      <c r="W12632"/>
      <c r="X12632"/>
    </row>
    <row r="12633" spans="21:24" ht="18" x14ac:dyDescent="0.6">
      <c r="U12633"/>
      <c r="V12633"/>
      <c r="W12633"/>
      <c r="X12633"/>
    </row>
    <row r="12634" spans="21:24" ht="18" x14ac:dyDescent="0.6">
      <c r="U12634"/>
      <c r="V12634"/>
      <c r="W12634"/>
      <c r="X12634"/>
    </row>
    <row r="12635" spans="21:24" ht="18" x14ac:dyDescent="0.6">
      <c r="U12635"/>
      <c r="V12635"/>
      <c r="W12635"/>
      <c r="X12635"/>
    </row>
    <row r="12636" spans="21:24" ht="18" x14ac:dyDescent="0.6">
      <c r="U12636"/>
      <c r="V12636"/>
      <c r="W12636"/>
      <c r="X12636"/>
    </row>
    <row r="12637" spans="21:24" ht="18" x14ac:dyDescent="0.6">
      <c r="U12637"/>
      <c r="V12637"/>
      <c r="W12637"/>
      <c r="X12637"/>
    </row>
    <row r="12638" spans="21:24" ht="18" x14ac:dyDescent="0.6">
      <c r="U12638"/>
      <c r="V12638"/>
      <c r="W12638"/>
      <c r="X12638"/>
    </row>
    <row r="12639" spans="21:24" ht="18" x14ac:dyDescent="0.6">
      <c r="U12639"/>
      <c r="V12639"/>
      <c r="W12639"/>
      <c r="X12639"/>
    </row>
    <row r="12640" spans="21:24" ht="18" x14ac:dyDescent="0.6">
      <c r="U12640"/>
      <c r="V12640"/>
      <c r="W12640"/>
      <c r="X12640"/>
    </row>
    <row r="12641" spans="21:24" ht="18" x14ac:dyDescent="0.6">
      <c r="U12641"/>
      <c r="V12641"/>
      <c r="W12641"/>
      <c r="X12641"/>
    </row>
    <row r="12642" spans="21:24" ht="18" x14ac:dyDescent="0.6">
      <c r="U12642"/>
      <c r="V12642"/>
      <c r="W12642"/>
      <c r="X12642"/>
    </row>
    <row r="12643" spans="21:24" ht="18" x14ac:dyDescent="0.6">
      <c r="U12643"/>
      <c r="V12643"/>
      <c r="W12643"/>
      <c r="X12643"/>
    </row>
    <row r="12644" spans="21:24" ht="18" x14ac:dyDescent="0.6">
      <c r="U12644"/>
      <c r="V12644"/>
      <c r="W12644"/>
      <c r="X12644"/>
    </row>
    <row r="12645" spans="21:24" ht="18" x14ac:dyDescent="0.6">
      <c r="U12645"/>
      <c r="V12645"/>
      <c r="W12645"/>
      <c r="X12645"/>
    </row>
    <row r="12646" spans="21:24" ht="18" x14ac:dyDescent="0.6">
      <c r="U12646"/>
      <c r="V12646"/>
      <c r="W12646"/>
      <c r="X12646"/>
    </row>
    <row r="12647" spans="21:24" ht="18" x14ac:dyDescent="0.6">
      <c r="U12647"/>
      <c r="V12647"/>
      <c r="W12647"/>
      <c r="X12647"/>
    </row>
    <row r="12648" spans="21:24" ht="18" x14ac:dyDescent="0.6">
      <c r="U12648"/>
      <c r="V12648"/>
      <c r="W12648"/>
      <c r="X12648"/>
    </row>
    <row r="12649" spans="21:24" ht="18" x14ac:dyDescent="0.6">
      <c r="U12649"/>
      <c r="V12649"/>
      <c r="W12649"/>
      <c r="X12649"/>
    </row>
    <row r="12650" spans="21:24" ht="18" x14ac:dyDescent="0.6">
      <c r="U12650"/>
      <c r="V12650"/>
      <c r="W12650"/>
      <c r="X12650"/>
    </row>
    <row r="12651" spans="21:24" ht="18" x14ac:dyDescent="0.6">
      <c r="U12651"/>
      <c r="V12651"/>
      <c r="W12651"/>
      <c r="X12651"/>
    </row>
    <row r="12652" spans="21:24" ht="18" x14ac:dyDescent="0.6">
      <c r="U12652"/>
      <c r="V12652"/>
      <c r="W12652"/>
      <c r="X12652"/>
    </row>
    <row r="12653" spans="21:24" ht="18" x14ac:dyDescent="0.6">
      <c r="U12653"/>
      <c r="V12653"/>
      <c r="W12653"/>
      <c r="X12653"/>
    </row>
    <row r="12654" spans="21:24" ht="18" x14ac:dyDescent="0.6">
      <c r="U12654"/>
      <c r="V12654"/>
      <c r="W12654"/>
      <c r="X12654"/>
    </row>
    <row r="12655" spans="21:24" ht="18" x14ac:dyDescent="0.6">
      <c r="U12655"/>
      <c r="V12655"/>
      <c r="W12655"/>
      <c r="X12655"/>
    </row>
    <row r="12656" spans="21:24" ht="18" x14ac:dyDescent="0.6">
      <c r="U12656"/>
      <c r="V12656"/>
      <c r="W12656"/>
      <c r="X12656"/>
    </row>
    <row r="12657" spans="21:24" ht="18" x14ac:dyDescent="0.6">
      <c r="U12657"/>
      <c r="V12657"/>
      <c r="W12657"/>
      <c r="X12657"/>
    </row>
    <row r="12658" spans="21:24" ht="18" x14ac:dyDescent="0.6">
      <c r="U12658"/>
      <c r="V12658"/>
      <c r="W12658"/>
      <c r="X12658"/>
    </row>
    <row r="12659" spans="21:24" ht="18" x14ac:dyDescent="0.6">
      <c r="U12659"/>
      <c r="V12659"/>
      <c r="W12659"/>
      <c r="X12659"/>
    </row>
    <row r="12660" spans="21:24" ht="18" x14ac:dyDescent="0.6">
      <c r="U12660"/>
      <c r="V12660"/>
      <c r="W12660"/>
      <c r="X12660"/>
    </row>
    <row r="12661" spans="21:24" ht="18" x14ac:dyDescent="0.6">
      <c r="U12661"/>
      <c r="V12661"/>
      <c r="W12661"/>
      <c r="X12661"/>
    </row>
    <row r="12662" spans="21:24" ht="18" x14ac:dyDescent="0.6">
      <c r="U12662"/>
      <c r="V12662"/>
      <c r="W12662"/>
      <c r="X12662"/>
    </row>
    <row r="12663" spans="21:24" ht="18" x14ac:dyDescent="0.6">
      <c r="U12663"/>
      <c r="V12663"/>
      <c r="W12663"/>
      <c r="X12663"/>
    </row>
    <row r="12664" spans="21:24" ht="18" x14ac:dyDescent="0.6">
      <c r="U12664"/>
      <c r="V12664"/>
      <c r="W12664"/>
      <c r="X12664"/>
    </row>
    <row r="12665" spans="21:24" ht="18" x14ac:dyDescent="0.6">
      <c r="U12665"/>
      <c r="V12665"/>
      <c r="W12665"/>
      <c r="X12665"/>
    </row>
    <row r="12666" spans="21:24" ht="18" x14ac:dyDescent="0.6">
      <c r="U12666"/>
      <c r="V12666"/>
      <c r="W12666"/>
      <c r="X12666"/>
    </row>
    <row r="12667" spans="21:24" ht="18" x14ac:dyDescent="0.6">
      <c r="U12667"/>
      <c r="V12667"/>
      <c r="W12667"/>
      <c r="X12667"/>
    </row>
    <row r="12668" spans="21:24" ht="18" x14ac:dyDescent="0.6">
      <c r="U12668"/>
      <c r="V12668"/>
      <c r="W12668"/>
      <c r="X12668"/>
    </row>
    <row r="12669" spans="21:24" ht="18" x14ac:dyDescent="0.6">
      <c r="U12669"/>
      <c r="V12669"/>
      <c r="W12669"/>
      <c r="X12669"/>
    </row>
    <row r="12670" spans="21:24" ht="18" x14ac:dyDescent="0.6">
      <c r="U12670"/>
      <c r="V12670"/>
      <c r="W12670"/>
      <c r="X12670"/>
    </row>
    <row r="12671" spans="21:24" ht="18" x14ac:dyDescent="0.6">
      <c r="U12671"/>
      <c r="V12671"/>
      <c r="W12671"/>
      <c r="X12671"/>
    </row>
    <row r="12672" spans="21:24" ht="18" x14ac:dyDescent="0.6">
      <c r="U12672"/>
      <c r="V12672"/>
      <c r="W12672"/>
      <c r="X12672"/>
    </row>
    <row r="12673" spans="21:24" ht="18" x14ac:dyDescent="0.6">
      <c r="U12673"/>
      <c r="V12673"/>
      <c r="W12673"/>
      <c r="X12673"/>
    </row>
    <row r="12674" spans="21:24" ht="18" x14ac:dyDescent="0.6">
      <c r="U12674"/>
      <c r="V12674"/>
      <c r="W12674"/>
      <c r="X12674"/>
    </row>
    <row r="12675" spans="21:24" ht="18" x14ac:dyDescent="0.6">
      <c r="U12675"/>
      <c r="V12675"/>
      <c r="W12675"/>
      <c r="X12675"/>
    </row>
    <row r="12676" spans="21:24" ht="18" x14ac:dyDescent="0.6">
      <c r="U12676"/>
      <c r="V12676"/>
      <c r="W12676"/>
      <c r="X12676"/>
    </row>
    <row r="12677" spans="21:24" ht="18" x14ac:dyDescent="0.6">
      <c r="U12677"/>
      <c r="V12677"/>
      <c r="W12677"/>
      <c r="X12677"/>
    </row>
    <row r="12678" spans="21:24" ht="18" x14ac:dyDescent="0.6">
      <c r="U12678"/>
      <c r="V12678"/>
      <c r="W12678"/>
      <c r="X12678"/>
    </row>
    <row r="12679" spans="21:24" ht="18" x14ac:dyDescent="0.6">
      <c r="U12679"/>
      <c r="V12679"/>
      <c r="W12679"/>
      <c r="X12679"/>
    </row>
    <row r="12680" spans="21:24" ht="18" x14ac:dyDescent="0.6">
      <c r="U12680"/>
      <c r="V12680"/>
      <c r="W12680"/>
      <c r="X12680"/>
    </row>
    <row r="12681" spans="21:24" ht="18" x14ac:dyDescent="0.6">
      <c r="U12681"/>
      <c r="V12681"/>
      <c r="W12681"/>
      <c r="X12681"/>
    </row>
    <row r="12682" spans="21:24" ht="18" x14ac:dyDescent="0.6">
      <c r="U12682"/>
      <c r="V12682"/>
      <c r="W12682"/>
      <c r="X12682"/>
    </row>
    <row r="12683" spans="21:24" ht="18" x14ac:dyDescent="0.6">
      <c r="U12683"/>
      <c r="V12683"/>
      <c r="W12683"/>
      <c r="X12683"/>
    </row>
    <row r="12684" spans="21:24" ht="18" x14ac:dyDescent="0.6">
      <c r="U12684"/>
      <c r="V12684"/>
      <c r="W12684"/>
      <c r="X12684"/>
    </row>
    <row r="12685" spans="21:24" ht="18" x14ac:dyDescent="0.6">
      <c r="U12685"/>
      <c r="V12685"/>
      <c r="W12685"/>
      <c r="X12685"/>
    </row>
    <row r="12686" spans="21:24" ht="18" x14ac:dyDescent="0.6">
      <c r="U12686"/>
      <c r="V12686"/>
      <c r="W12686"/>
      <c r="X12686"/>
    </row>
    <row r="12687" spans="21:24" ht="18" x14ac:dyDescent="0.6">
      <c r="U12687"/>
      <c r="V12687"/>
      <c r="W12687"/>
      <c r="X12687"/>
    </row>
    <row r="12688" spans="21:24" ht="18" x14ac:dyDescent="0.6">
      <c r="U12688"/>
      <c r="V12688"/>
      <c r="W12688"/>
      <c r="X12688"/>
    </row>
    <row r="12689" spans="21:24" ht="18" x14ac:dyDescent="0.6">
      <c r="U12689"/>
      <c r="V12689"/>
      <c r="W12689"/>
      <c r="X12689"/>
    </row>
    <row r="12690" spans="21:24" ht="18" x14ac:dyDescent="0.6">
      <c r="U12690"/>
      <c r="V12690"/>
      <c r="W12690"/>
      <c r="X12690"/>
    </row>
    <row r="12691" spans="21:24" ht="18" x14ac:dyDescent="0.6">
      <c r="U12691"/>
      <c r="V12691"/>
      <c r="W12691"/>
      <c r="X12691"/>
    </row>
    <row r="12692" spans="21:24" ht="18" x14ac:dyDescent="0.6">
      <c r="U12692"/>
      <c r="V12692"/>
      <c r="W12692"/>
      <c r="X12692"/>
    </row>
    <row r="12693" spans="21:24" ht="18" x14ac:dyDescent="0.6">
      <c r="U12693"/>
      <c r="V12693"/>
      <c r="W12693"/>
      <c r="X12693"/>
    </row>
    <row r="12694" spans="21:24" ht="18" x14ac:dyDescent="0.6">
      <c r="U12694"/>
      <c r="V12694"/>
      <c r="W12694"/>
      <c r="X12694"/>
    </row>
    <row r="12695" spans="21:24" ht="18" x14ac:dyDescent="0.6">
      <c r="U12695"/>
      <c r="V12695"/>
      <c r="W12695"/>
      <c r="X12695"/>
    </row>
    <row r="12696" spans="21:24" ht="18" x14ac:dyDescent="0.6">
      <c r="U12696"/>
      <c r="V12696"/>
      <c r="W12696"/>
      <c r="X12696"/>
    </row>
    <row r="12697" spans="21:24" ht="18" x14ac:dyDescent="0.6">
      <c r="U12697"/>
      <c r="V12697"/>
      <c r="W12697"/>
      <c r="X12697"/>
    </row>
    <row r="12698" spans="21:24" ht="18" x14ac:dyDescent="0.6">
      <c r="U12698"/>
      <c r="V12698"/>
      <c r="W12698"/>
      <c r="X12698"/>
    </row>
    <row r="12699" spans="21:24" ht="18" x14ac:dyDescent="0.6">
      <c r="U12699"/>
      <c r="V12699"/>
      <c r="W12699"/>
      <c r="X12699"/>
    </row>
    <row r="12700" spans="21:24" ht="18" x14ac:dyDescent="0.6">
      <c r="U12700"/>
      <c r="V12700"/>
      <c r="W12700"/>
      <c r="X12700"/>
    </row>
    <row r="12701" spans="21:24" ht="18" x14ac:dyDescent="0.6">
      <c r="U12701"/>
      <c r="V12701"/>
      <c r="W12701"/>
      <c r="X12701"/>
    </row>
    <row r="12702" spans="21:24" ht="18" x14ac:dyDescent="0.6">
      <c r="U12702"/>
      <c r="V12702"/>
      <c r="W12702"/>
      <c r="X12702"/>
    </row>
    <row r="12703" spans="21:24" ht="18" x14ac:dyDescent="0.6">
      <c r="U12703"/>
      <c r="V12703"/>
      <c r="W12703"/>
      <c r="X12703"/>
    </row>
    <row r="12704" spans="21:24" ht="18" x14ac:dyDescent="0.6">
      <c r="U12704"/>
      <c r="V12704"/>
      <c r="W12704"/>
      <c r="X12704"/>
    </row>
    <row r="12705" spans="21:24" ht="18" x14ac:dyDescent="0.6">
      <c r="U12705"/>
      <c r="V12705"/>
      <c r="W12705"/>
      <c r="X12705"/>
    </row>
    <row r="12706" spans="21:24" ht="18" x14ac:dyDescent="0.6">
      <c r="U12706"/>
      <c r="V12706"/>
      <c r="W12706"/>
      <c r="X12706"/>
    </row>
    <row r="12707" spans="21:24" ht="18" x14ac:dyDescent="0.6">
      <c r="U12707"/>
      <c r="V12707"/>
      <c r="W12707"/>
      <c r="X12707"/>
    </row>
    <row r="12708" spans="21:24" ht="18" x14ac:dyDescent="0.6">
      <c r="U12708"/>
      <c r="V12708"/>
      <c r="W12708"/>
      <c r="X12708"/>
    </row>
    <row r="12709" spans="21:24" ht="18" x14ac:dyDescent="0.6">
      <c r="U12709"/>
      <c r="V12709"/>
      <c r="W12709"/>
      <c r="X12709"/>
    </row>
    <row r="12710" spans="21:24" ht="18" x14ac:dyDescent="0.6">
      <c r="U12710"/>
      <c r="V12710"/>
      <c r="W12710"/>
      <c r="X12710"/>
    </row>
    <row r="12711" spans="21:24" ht="18" x14ac:dyDescent="0.6">
      <c r="U12711"/>
      <c r="V12711"/>
      <c r="W12711"/>
      <c r="X12711"/>
    </row>
    <row r="12712" spans="21:24" ht="18" x14ac:dyDescent="0.6">
      <c r="U12712"/>
      <c r="V12712"/>
      <c r="W12712"/>
      <c r="X12712"/>
    </row>
    <row r="12713" spans="21:24" ht="18" x14ac:dyDescent="0.6">
      <c r="U12713"/>
      <c r="V12713"/>
      <c r="W12713"/>
      <c r="X12713"/>
    </row>
    <row r="12714" spans="21:24" ht="18" x14ac:dyDescent="0.6">
      <c r="U12714"/>
      <c r="V12714"/>
      <c r="W12714"/>
      <c r="X12714"/>
    </row>
    <row r="12715" spans="21:24" ht="18" x14ac:dyDescent="0.6">
      <c r="U12715"/>
      <c r="V12715"/>
      <c r="W12715"/>
      <c r="X12715"/>
    </row>
    <row r="12716" spans="21:24" ht="18" x14ac:dyDescent="0.6">
      <c r="U12716"/>
      <c r="V12716"/>
      <c r="W12716"/>
      <c r="X12716"/>
    </row>
    <row r="12717" spans="21:24" ht="18" x14ac:dyDescent="0.6">
      <c r="U12717"/>
      <c r="V12717"/>
      <c r="W12717"/>
      <c r="X12717"/>
    </row>
    <row r="12718" spans="21:24" ht="18" x14ac:dyDescent="0.6">
      <c r="U12718"/>
      <c r="V12718"/>
      <c r="W12718"/>
      <c r="X12718"/>
    </row>
    <row r="12719" spans="21:24" ht="18" x14ac:dyDescent="0.6">
      <c r="U12719"/>
      <c r="V12719"/>
      <c r="W12719"/>
      <c r="X12719"/>
    </row>
    <row r="12720" spans="21:24" ht="18" x14ac:dyDescent="0.6">
      <c r="U12720"/>
      <c r="V12720"/>
      <c r="W12720"/>
      <c r="X12720"/>
    </row>
    <row r="12721" spans="21:24" ht="18" x14ac:dyDescent="0.6">
      <c r="U12721"/>
      <c r="V12721"/>
      <c r="W12721"/>
      <c r="X12721"/>
    </row>
    <row r="12722" spans="21:24" ht="18" x14ac:dyDescent="0.6">
      <c r="U12722"/>
      <c r="V12722"/>
      <c r="W12722"/>
      <c r="X12722"/>
    </row>
    <row r="12723" spans="21:24" ht="18" x14ac:dyDescent="0.6">
      <c r="U12723"/>
      <c r="V12723"/>
      <c r="W12723"/>
      <c r="X12723"/>
    </row>
    <row r="12724" spans="21:24" ht="18" x14ac:dyDescent="0.6">
      <c r="U12724"/>
      <c r="V12724"/>
      <c r="W12724"/>
      <c r="X12724"/>
    </row>
    <row r="12725" spans="21:24" ht="18" x14ac:dyDescent="0.6">
      <c r="U12725"/>
      <c r="V12725"/>
      <c r="W12725"/>
      <c r="X12725"/>
    </row>
    <row r="12726" spans="21:24" ht="18" x14ac:dyDescent="0.6">
      <c r="U12726"/>
      <c r="V12726"/>
      <c r="W12726"/>
      <c r="X12726"/>
    </row>
    <row r="12727" spans="21:24" ht="18" x14ac:dyDescent="0.6">
      <c r="U12727"/>
      <c r="V12727"/>
      <c r="W12727"/>
      <c r="X12727"/>
    </row>
    <row r="12728" spans="21:24" ht="18" x14ac:dyDescent="0.6">
      <c r="U12728"/>
      <c r="V12728"/>
      <c r="W12728"/>
      <c r="X12728"/>
    </row>
    <row r="12729" spans="21:24" ht="18" x14ac:dyDescent="0.6">
      <c r="U12729"/>
      <c r="V12729"/>
      <c r="W12729"/>
      <c r="X12729"/>
    </row>
    <row r="12730" spans="21:24" ht="18" x14ac:dyDescent="0.6">
      <c r="U12730"/>
      <c r="V12730"/>
      <c r="W12730"/>
      <c r="X12730"/>
    </row>
    <row r="12731" spans="21:24" ht="18" x14ac:dyDescent="0.6">
      <c r="U12731"/>
      <c r="V12731"/>
      <c r="W12731"/>
      <c r="X12731"/>
    </row>
    <row r="12732" spans="21:24" ht="18" x14ac:dyDescent="0.6">
      <c r="U12732"/>
      <c r="V12732"/>
      <c r="W12732"/>
      <c r="X12732"/>
    </row>
    <row r="12733" spans="21:24" ht="18" x14ac:dyDescent="0.6">
      <c r="U12733"/>
      <c r="V12733"/>
      <c r="W12733"/>
      <c r="X12733"/>
    </row>
    <row r="12734" spans="21:24" ht="18" x14ac:dyDescent="0.6">
      <c r="U12734"/>
      <c r="V12734"/>
      <c r="W12734"/>
      <c r="X12734"/>
    </row>
    <row r="12735" spans="21:24" ht="18" x14ac:dyDescent="0.6">
      <c r="U12735"/>
      <c r="V12735"/>
      <c r="W12735"/>
      <c r="X12735"/>
    </row>
    <row r="12736" spans="21:24" ht="18" x14ac:dyDescent="0.6">
      <c r="U12736"/>
      <c r="V12736"/>
      <c r="W12736"/>
      <c r="X12736"/>
    </row>
    <row r="12737" spans="21:24" ht="18" x14ac:dyDescent="0.6">
      <c r="U12737"/>
      <c r="V12737"/>
      <c r="W12737"/>
      <c r="X12737"/>
    </row>
    <row r="12738" spans="21:24" ht="18" x14ac:dyDescent="0.6">
      <c r="U12738"/>
      <c r="V12738"/>
      <c r="W12738"/>
      <c r="X12738"/>
    </row>
    <row r="12739" spans="21:24" ht="18" x14ac:dyDescent="0.6">
      <c r="U12739"/>
      <c r="V12739"/>
      <c r="W12739"/>
      <c r="X12739"/>
    </row>
    <row r="12740" spans="21:24" ht="18" x14ac:dyDescent="0.6">
      <c r="U12740"/>
      <c r="V12740"/>
      <c r="W12740"/>
      <c r="X12740"/>
    </row>
    <row r="12741" spans="21:24" ht="18" x14ac:dyDescent="0.6">
      <c r="U12741"/>
      <c r="V12741"/>
      <c r="W12741"/>
      <c r="X12741"/>
    </row>
    <row r="12742" spans="21:24" ht="18" x14ac:dyDescent="0.6">
      <c r="U12742"/>
      <c r="V12742"/>
      <c r="W12742"/>
      <c r="X12742"/>
    </row>
    <row r="12743" spans="21:24" ht="18" x14ac:dyDescent="0.6">
      <c r="U12743"/>
      <c r="V12743"/>
      <c r="W12743"/>
      <c r="X12743"/>
    </row>
    <row r="12744" spans="21:24" ht="18" x14ac:dyDescent="0.6">
      <c r="U12744"/>
      <c r="V12744"/>
      <c r="W12744"/>
      <c r="X12744"/>
    </row>
    <row r="12745" spans="21:24" ht="18" x14ac:dyDescent="0.6">
      <c r="U12745"/>
      <c r="V12745"/>
      <c r="W12745"/>
      <c r="X12745"/>
    </row>
    <row r="12746" spans="21:24" ht="18" x14ac:dyDescent="0.6">
      <c r="U12746"/>
      <c r="V12746"/>
      <c r="W12746"/>
      <c r="X12746"/>
    </row>
    <row r="12747" spans="21:24" ht="18" x14ac:dyDescent="0.6">
      <c r="U12747"/>
      <c r="V12747"/>
      <c r="W12747"/>
      <c r="X12747"/>
    </row>
    <row r="12748" spans="21:24" ht="18" x14ac:dyDescent="0.6">
      <c r="U12748"/>
      <c r="V12748"/>
      <c r="W12748"/>
      <c r="X12748"/>
    </row>
    <row r="12749" spans="21:24" ht="18" x14ac:dyDescent="0.6">
      <c r="U12749"/>
      <c r="V12749"/>
      <c r="W12749"/>
      <c r="X12749"/>
    </row>
    <row r="12750" spans="21:24" ht="18" x14ac:dyDescent="0.6">
      <c r="U12750"/>
      <c r="V12750"/>
      <c r="W12750"/>
      <c r="X12750"/>
    </row>
    <row r="12751" spans="21:24" ht="18" x14ac:dyDescent="0.6">
      <c r="U12751"/>
      <c r="V12751"/>
      <c r="W12751"/>
      <c r="X12751"/>
    </row>
    <row r="12752" spans="21:24" ht="18" x14ac:dyDescent="0.6">
      <c r="U12752"/>
      <c r="V12752"/>
      <c r="W12752"/>
      <c r="X12752"/>
    </row>
    <row r="12753" spans="21:24" ht="18" x14ac:dyDescent="0.6">
      <c r="U12753"/>
      <c r="V12753"/>
      <c r="W12753"/>
      <c r="X12753"/>
    </row>
    <row r="12754" spans="21:24" ht="18" x14ac:dyDescent="0.6">
      <c r="U12754"/>
      <c r="V12754"/>
      <c r="W12754"/>
      <c r="X12754"/>
    </row>
    <row r="12755" spans="21:24" ht="18" x14ac:dyDescent="0.6">
      <c r="U12755"/>
      <c r="V12755"/>
      <c r="W12755"/>
      <c r="X12755"/>
    </row>
    <row r="12756" spans="21:24" ht="18" x14ac:dyDescent="0.6">
      <c r="U12756"/>
      <c r="V12756"/>
      <c r="W12756"/>
      <c r="X12756"/>
    </row>
    <row r="12757" spans="21:24" ht="18" x14ac:dyDescent="0.6">
      <c r="U12757"/>
      <c r="V12757"/>
      <c r="W12757"/>
      <c r="X12757"/>
    </row>
    <row r="12758" spans="21:24" ht="18" x14ac:dyDescent="0.6">
      <c r="U12758"/>
      <c r="V12758"/>
      <c r="W12758"/>
      <c r="X12758"/>
    </row>
    <row r="12759" spans="21:24" ht="18" x14ac:dyDescent="0.6">
      <c r="U12759"/>
      <c r="V12759"/>
      <c r="W12759"/>
      <c r="X12759"/>
    </row>
    <row r="12760" spans="21:24" ht="18" x14ac:dyDescent="0.6">
      <c r="U12760"/>
      <c r="V12760"/>
      <c r="W12760"/>
      <c r="X12760"/>
    </row>
    <row r="12761" spans="21:24" ht="18" x14ac:dyDescent="0.6">
      <c r="U12761"/>
      <c r="V12761"/>
      <c r="W12761"/>
      <c r="X12761"/>
    </row>
    <row r="12762" spans="21:24" ht="18" x14ac:dyDescent="0.6">
      <c r="U12762"/>
      <c r="V12762"/>
      <c r="W12762"/>
      <c r="X12762"/>
    </row>
    <row r="12763" spans="21:24" ht="18" x14ac:dyDescent="0.6">
      <c r="U12763"/>
      <c r="V12763"/>
      <c r="W12763"/>
      <c r="X12763"/>
    </row>
    <row r="12764" spans="21:24" ht="18" x14ac:dyDescent="0.6">
      <c r="U12764"/>
      <c r="V12764"/>
      <c r="W12764"/>
      <c r="X12764"/>
    </row>
    <row r="12765" spans="21:24" ht="18" x14ac:dyDescent="0.6">
      <c r="U12765"/>
      <c r="V12765"/>
      <c r="W12765"/>
      <c r="X12765"/>
    </row>
    <row r="12766" spans="21:24" ht="18" x14ac:dyDescent="0.6">
      <c r="U12766"/>
      <c r="V12766"/>
      <c r="W12766"/>
      <c r="X12766"/>
    </row>
    <row r="12767" spans="21:24" ht="18" x14ac:dyDescent="0.6">
      <c r="U12767"/>
      <c r="V12767"/>
      <c r="W12767"/>
      <c r="X12767"/>
    </row>
    <row r="12768" spans="21:24" ht="18" x14ac:dyDescent="0.6">
      <c r="U12768"/>
      <c r="V12768"/>
      <c r="W12768"/>
      <c r="X12768"/>
    </row>
    <row r="12769" spans="21:24" ht="18" x14ac:dyDescent="0.6">
      <c r="U12769"/>
      <c r="V12769"/>
      <c r="W12769"/>
      <c r="X12769"/>
    </row>
    <row r="12770" spans="21:24" ht="18" x14ac:dyDescent="0.6">
      <c r="U12770"/>
      <c r="V12770"/>
      <c r="W12770"/>
      <c r="X12770"/>
    </row>
    <row r="12771" spans="21:24" ht="18" x14ac:dyDescent="0.6">
      <c r="U12771"/>
      <c r="V12771"/>
      <c r="W12771"/>
      <c r="X12771"/>
    </row>
    <row r="12772" spans="21:24" ht="18" x14ac:dyDescent="0.6">
      <c r="U12772"/>
      <c r="V12772"/>
      <c r="W12772"/>
      <c r="X12772"/>
    </row>
    <row r="12773" spans="21:24" ht="18" x14ac:dyDescent="0.6">
      <c r="U12773"/>
      <c r="V12773"/>
      <c r="W12773"/>
      <c r="X12773"/>
    </row>
    <row r="12774" spans="21:24" ht="18" x14ac:dyDescent="0.6">
      <c r="U12774"/>
      <c r="V12774"/>
      <c r="W12774"/>
      <c r="X12774"/>
    </row>
    <row r="12775" spans="21:24" ht="18" x14ac:dyDescent="0.6">
      <c r="U12775"/>
      <c r="V12775"/>
      <c r="W12775"/>
      <c r="X12775"/>
    </row>
    <row r="12776" spans="21:24" ht="18" x14ac:dyDescent="0.6">
      <c r="U12776"/>
      <c r="V12776"/>
      <c r="W12776"/>
      <c r="X12776"/>
    </row>
    <row r="12777" spans="21:24" ht="18" x14ac:dyDescent="0.6">
      <c r="U12777"/>
      <c r="V12777"/>
      <c r="W12777"/>
      <c r="X12777"/>
    </row>
    <row r="12778" spans="21:24" ht="18" x14ac:dyDescent="0.6">
      <c r="U12778"/>
      <c r="V12778"/>
      <c r="W12778"/>
      <c r="X12778"/>
    </row>
    <row r="12779" spans="21:24" ht="18" x14ac:dyDescent="0.6">
      <c r="U12779"/>
      <c r="V12779"/>
      <c r="W12779"/>
      <c r="X12779"/>
    </row>
    <row r="12780" spans="21:24" ht="18" x14ac:dyDescent="0.6">
      <c r="U12780"/>
      <c r="V12780"/>
      <c r="W12780"/>
      <c r="X12780"/>
    </row>
    <row r="12781" spans="21:24" ht="18" x14ac:dyDescent="0.6">
      <c r="U12781"/>
      <c r="V12781"/>
      <c r="W12781"/>
      <c r="X12781"/>
    </row>
    <row r="12782" spans="21:24" ht="18" x14ac:dyDescent="0.6">
      <c r="U12782"/>
      <c r="V12782"/>
      <c r="W12782"/>
      <c r="X12782"/>
    </row>
    <row r="12783" spans="21:24" ht="18" x14ac:dyDescent="0.6">
      <c r="U12783"/>
      <c r="V12783"/>
      <c r="W12783"/>
      <c r="X12783"/>
    </row>
    <row r="12784" spans="21:24" ht="18" x14ac:dyDescent="0.6">
      <c r="U12784"/>
      <c r="V12784"/>
      <c r="W12784"/>
      <c r="X12784"/>
    </row>
    <row r="12785" spans="21:24" ht="18" x14ac:dyDescent="0.6">
      <c r="U12785"/>
      <c r="V12785"/>
      <c r="W12785"/>
      <c r="X12785"/>
    </row>
    <row r="12786" spans="21:24" ht="18" x14ac:dyDescent="0.6">
      <c r="U12786"/>
      <c r="V12786"/>
      <c r="W12786"/>
      <c r="X12786"/>
    </row>
    <row r="12787" spans="21:24" ht="18" x14ac:dyDescent="0.6">
      <c r="U12787"/>
      <c r="V12787"/>
      <c r="W12787"/>
      <c r="X12787"/>
    </row>
    <row r="12788" spans="21:24" ht="18" x14ac:dyDescent="0.6">
      <c r="U12788"/>
      <c r="V12788"/>
      <c r="W12788"/>
      <c r="X12788"/>
    </row>
    <row r="12789" spans="21:24" ht="18" x14ac:dyDescent="0.6">
      <c r="U12789"/>
      <c r="V12789"/>
      <c r="W12789"/>
      <c r="X12789"/>
    </row>
    <row r="12790" spans="21:24" ht="18" x14ac:dyDescent="0.6">
      <c r="U12790"/>
      <c r="V12790"/>
      <c r="W12790"/>
      <c r="X12790"/>
    </row>
    <row r="12791" spans="21:24" ht="18" x14ac:dyDescent="0.6">
      <c r="U12791"/>
      <c r="V12791"/>
      <c r="W12791"/>
      <c r="X12791"/>
    </row>
    <row r="12792" spans="21:24" ht="18" x14ac:dyDescent="0.6">
      <c r="U12792"/>
      <c r="V12792"/>
      <c r="W12792"/>
      <c r="X12792"/>
    </row>
    <row r="12793" spans="21:24" ht="18" x14ac:dyDescent="0.6">
      <c r="U12793"/>
      <c r="V12793"/>
      <c r="W12793"/>
      <c r="X12793"/>
    </row>
    <row r="12794" spans="21:24" ht="18" x14ac:dyDescent="0.6">
      <c r="U12794"/>
      <c r="V12794"/>
      <c r="W12794"/>
      <c r="X12794"/>
    </row>
    <row r="12795" spans="21:24" ht="18" x14ac:dyDescent="0.6">
      <c r="U12795"/>
      <c r="V12795"/>
      <c r="W12795"/>
      <c r="X12795"/>
    </row>
    <row r="12796" spans="21:24" ht="18" x14ac:dyDescent="0.6">
      <c r="U12796"/>
      <c r="V12796"/>
      <c r="W12796"/>
      <c r="X12796"/>
    </row>
    <row r="12797" spans="21:24" ht="18" x14ac:dyDescent="0.6">
      <c r="U12797"/>
      <c r="V12797"/>
      <c r="W12797"/>
      <c r="X12797"/>
    </row>
    <row r="12798" spans="21:24" ht="18" x14ac:dyDescent="0.6">
      <c r="U12798"/>
      <c r="V12798"/>
      <c r="W12798"/>
      <c r="X12798"/>
    </row>
    <row r="12799" spans="21:24" ht="18" x14ac:dyDescent="0.6">
      <c r="U12799"/>
      <c r="V12799"/>
      <c r="W12799"/>
      <c r="X12799"/>
    </row>
    <row r="12800" spans="21:24" ht="18" x14ac:dyDescent="0.6">
      <c r="U12800"/>
      <c r="V12800"/>
      <c r="W12800"/>
      <c r="X12800"/>
    </row>
    <row r="12801" spans="21:24" ht="18" x14ac:dyDescent="0.6">
      <c r="U12801"/>
      <c r="V12801"/>
      <c r="W12801"/>
      <c r="X12801"/>
    </row>
    <row r="12802" spans="21:24" ht="18" x14ac:dyDescent="0.6">
      <c r="U12802"/>
      <c r="V12802"/>
      <c r="W12802"/>
      <c r="X12802"/>
    </row>
    <row r="12803" spans="21:24" ht="18" x14ac:dyDescent="0.6">
      <c r="U12803"/>
      <c r="V12803"/>
      <c r="W12803"/>
      <c r="X12803"/>
    </row>
    <row r="12804" spans="21:24" ht="18" x14ac:dyDescent="0.6">
      <c r="U12804"/>
      <c r="V12804"/>
      <c r="W12804"/>
      <c r="X12804"/>
    </row>
    <row r="12805" spans="21:24" ht="18" x14ac:dyDescent="0.6">
      <c r="U12805"/>
      <c r="V12805"/>
      <c r="W12805"/>
      <c r="X12805"/>
    </row>
    <row r="12806" spans="21:24" ht="18" x14ac:dyDescent="0.6">
      <c r="U12806"/>
      <c r="V12806"/>
      <c r="W12806"/>
      <c r="X12806"/>
    </row>
    <row r="12807" spans="21:24" ht="18" x14ac:dyDescent="0.6">
      <c r="U12807"/>
      <c r="V12807"/>
      <c r="W12807"/>
      <c r="X12807"/>
    </row>
    <row r="12808" spans="21:24" ht="18" x14ac:dyDescent="0.6">
      <c r="U12808"/>
      <c r="V12808"/>
      <c r="W12808"/>
      <c r="X12808"/>
    </row>
    <row r="12809" spans="21:24" ht="18" x14ac:dyDescent="0.6">
      <c r="U12809"/>
      <c r="V12809"/>
      <c r="W12809"/>
      <c r="X12809"/>
    </row>
    <row r="12810" spans="21:24" ht="18" x14ac:dyDescent="0.6">
      <c r="U12810"/>
      <c r="V12810"/>
      <c r="W12810"/>
      <c r="X12810"/>
    </row>
    <row r="12811" spans="21:24" ht="18" x14ac:dyDescent="0.6">
      <c r="U12811"/>
      <c r="V12811"/>
      <c r="W12811"/>
      <c r="X12811"/>
    </row>
    <row r="12812" spans="21:24" ht="18" x14ac:dyDescent="0.6">
      <c r="U12812"/>
      <c r="V12812"/>
      <c r="W12812"/>
      <c r="X12812"/>
    </row>
    <row r="12813" spans="21:24" ht="18" x14ac:dyDescent="0.6">
      <c r="U12813"/>
      <c r="V12813"/>
      <c r="W12813"/>
      <c r="X12813"/>
    </row>
    <row r="12814" spans="21:24" ht="18" x14ac:dyDescent="0.6">
      <c r="U12814"/>
      <c r="V12814"/>
      <c r="W12814"/>
      <c r="X12814"/>
    </row>
    <row r="12815" spans="21:24" ht="18" x14ac:dyDescent="0.6">
      <c r="U12815"/>
      <c r="V12815"/>
      <c r="W12815"/>
      <c r="X12815"/>
    </row>
    <row r="12816" spans="21:24" ht="18" x14ac:dyDescent="0.6">
      <c r="U12816"/>
      <c r="V12816"/>
      <c r="W12816"/>
      <c r="X12816"/>
    </row>
    <row r="12817" spans="21:24" ht="18" x14ac:dyDescent="0.6">
      <c r="U12817"/>
      <c r="V12817"/>
      <c r="W12817"/>
      <c r="X12817"/>
    </row>
    <row r="12818" spans="21:24" ht="18" x14ac:dyDescent="0.6">
      <c r="U12818"/>
      <c r="V12818"/>
      <c r="W12818"/>
      <c r="X12818"/>
    </row>
    <row r="12819" spans="21:24" ht="18" x14ac:dyDescent="0.6">
      <c r="U12819"/>
      <c r="V12819"/>
      <c r="W12819"/>
      <c r="X12819"/>
    </row>
    <row r="12820" spans="21:24" ht="18" x14ac:dyDescent="0.6">
      <c r="U12820"/>
      <c r="V12820"/>
      <c r="W12820"/>
      <c r="X12820"/>
    </row>
    <row r="12821" spans="21:24" ht="18" x14ac:dyDescent="0.6">
      <c r="U12821"/>
      <c r="V12821"/>
      <c r="W12821"/>
      <c r="X12821"/>
    </row>
    <row r="12822" spans="21:24" ht="18" x14ac:dyDescent="0.6">
      <c r="U12822"/>
      <c r="V12822"/>
      <c r="W12822"/>
      <c r="X12822"/>
    </row>
    <row r="12823" spans="21:24" ht="18" x14ac:dyDescent="0.6">
      <c r="U12823"/>
      <c r="V12823"/>
      <c r="W12823"/>
      <c r="X12823"/>
    </row>
    <row r="12824" spans="21:24" ht="18" x14ac:dyDescent="0.6">
      <c r="U12824"/>
      <c r="V12824"/>
      <c r="W12824"/>
      <c r="X12824"/>
    </row>
    <row r="12825" spans="21:24" ht="18" x14ac:dyDescent="0.6">
      <c r="U12825"/>
      <c r="V12825"/>
      <c r="W12825"/>
      <c r="X12825"/>
    </row>
    <row r="12826" spans="21:24" ht="18" x14ac:dyDescent="0.6">
      <c r="U12826"/>
      <c r="V12826"/>
      <c r="W12826"/>
      <c r="X12826"/>
    </row>
    <row r="12827" spans="21:24" ht="18" x14ac:dyDescent="0.6">
      <c r="U12827"/>
      <c r="V12827"/>
      <c r="W12827"/>
      <c r="X12827"/>
    </row>
    <row r="12828" spans="21:24" ht="18" x14ac:dyDescent="0.6">
      <c r="U12828"/>
      <c r="V12828"/>
      <c r="W12828"/>
      <c r="X12828"/>
    </row>
    <row r="12829" spans="21:24" ht="18" x14ac:dyDescent="0.6">
      <c r="U12829"/>
      <c r="V12829"/>
      <c r="W12829"/>
      <c r="X12829"/>
    </row>
    <row r="12830" spans="21:24" ht="18" x14ac:dyDescent="0.6">
      <c r="U12830"/>
      <c r="V12830"/>
      <c r="W12830"/>
      <c r="X12830"/>
    </row>
    <row r="12831" spans="21:24" ht="18" x14ac:dyDescent="0.6">
      <c r="U12831"/>
      <c r="V12831"/>
      <c r="W12831"/>
      <c r="X12831"/>
    </row>
    <row r="12832" spans="21:24" ht="18" x14ac:dyDescent="0.6">
      <c r="U12832"/>
      <c r="V12832"/>
      <c r="W12832"/>
      <c r="X12832"/>
    </row>
    <row r="12833" spans="21:24" ht="18" x14ac:dyDescent="0.6">
      <c r="U12833"/>
      <c r="V12833"/>
      <c r="W12833"/>
      <c r="X12833"/>
    </row>
    <row r="12834" spans="21:24" ht="18" x14ac:dyDescent="0.6">
      <c r="U12834"/>
      <c r="V12834"/>
      <c r="W12834"/>
      <c r="X12834"/>
    </row>
    <row r="12835" spans="21:24" ht="18" x14ac:dyDescent="0.6">
      <c r="U12835"/>
      <c r="V12835"/>
      <c r="W12835"/>
      <c r="X12835"/>
    </row>
    <row r="12836" spans="21:24" ht="18" x14ac:dyDescent="0.6">
      <c r="U12836"/>
      <c r="V12836"/>
      <c r="W12836"/>
      <c r="X12836"/>
    </row>
    <row r="12837" spans="21:24" ht="18" x14ac:dyDescent="0.6">
      <c r="U12837"/>
      <c r="V12837"/>
      <c r="W12837"/>
      <c r="X12837"/>
    </row>
    <row r="12838" spans="21:24" ht="18" x14ac:dyDescent="0.6">
      <c r="U12838"/>
      <c r="V12838"/>
      <c r="W12838"/>
      <c r="X12838"/>
    </row>
    <row r="12839" spans="21:24" ht="18" x14ac:dyDescent="0.6">
      <c r="U12839"/>
      <c r="V12839"/>
      <c r="W12839"/>
      <c r="X12839"/>
    </row>
    <row r="12840" spans="21:24" ht="18" x14ac:dyDescent="0.6">
      <c r="U12840"/>
      <c r="V12840"/>
      <c r="W12840"/>
      <c r="X12840"/>
    </row>
    <row r="12841" spans="21:24" ht="18" x14ac:dyDescent="0.6">
      <c r="U12841"/>
      <c r="V12841"/>
      <c r="W12841"/>
      <c r="X12841"/>
    </row>
    <row r="12842" spans="21:24" ht="18" x14ac:dyDescent="0.6">
      <c r="U12842"/>
      <c r="V12842"/>
      <c r="W12842"/>
      <c r="X12842"/>
    </row>
    <row r="12843" spans="21:24" ht="18" x14ac:dyDescent="0.6">
      <c r="U12843"/>
      <c r="V12843"/>
      <c r="W12843"/>
      <c r="X12843"/>
    </row>
    <row r="12844" spans="21:24" ht="18" x14ac:dyDescent="0.6">
      <c r="U12844"/>
      <c r="V12844"/>
      <c r="W12844"/>
      <c r="X12844"/>
    </row>
    <row r="12845" spans="21:24" ht="18" x14ac:dyDescent="0.6">
      <c r="U12845"/>
      <c r="V12845"/>
      <c r="W12845"/>
      <c r="X12845"/>
    </row>
    <row r="12846" spans="21:24" ht="18" x14ac:dyDescent="0.6">
      <c r="U12846"/>
      <c r="V12846"/>
      <c r="W12846"/>
      <c r="X12846"/>
    </row>
    <row r="12847" spans="21:24" ht="18" x14ac:dyDescent="0.6">
      <c r="U12847"/>
      <c r="V12847"/>
      <c r="W12847"/>
      <c r="X12847"/>
    </row>
    <row r="12848" spans="21:24" ht="18" x14ac:dyDescent="0.6">
      <c r="U12848"/>
      <c r="V12848"/>
      <c r="W12848"/>
      <c r="X12848"/>
    </row>
    <row r="12849" spans="21:24" ht="18" x14ac:dyDescent="0.6">
      <c r="U12849"/>
      <c r="V12849"/>
      <c r="W12849"/>
      <c r="X12849"/>
    </row>
    <row r="12850" spans="21:24" ht="18" x14ac:dyDescent="0.6">
      <c r="U12850"/>
      <c r="V12850"/>
      <c r="W12850"/>
      <c r="X12850"/>
    </row>
    <row r="12851" spans="21:24" ht="18" x14ac:dyDescent="0.6">
      <c r="U12851"/>
      <c r="V12851"/>
      <c r="W12851"/>
      <c r="X12851"/>
    </row>
    <row r="12852" spans="21:24" ht="18" x14ac:dyDescent="0.6">
      <c r="U12852"/>
      <c r="V12852"/>
      <c r="W12852"/>
      <c r="X12852"/>
    </row>
    <row r="12853" spans="21:24" ht="18" x14ac:dyDescent="0.6">
      <c r="U12853"/>
      <c r="V12853"/>
      <c r="W12853"/>
      <c r="X12853"/>
    </row>
    <row r="12854" spans="21:24" ht="18" x14ac:dyDescent="0.6">
      <c r="U12854"/>
      <c r="V12854"/>
      <c r="W12854"/>
      <c r="X12854"/>
    </row>
    <row r="12855" spans="21:24" ht="18" x14ac:dyDescent="0.6">
      <c r="U12855"/>
      <c r="V12855"/>
      <c r="W12855"/>
      <c r="X12855"/>
    </row>
    <row r="12856" spans="21:24" ht="18" x14ac:dyDescent="0.6">
      <c r="U12856"/>
      <c r="V12856"/>
      <c r="W12856"/>
      <c r="X12856"/>
    </row>
    <row r="12857" spans="21:24" ht="18" x14ac:dyDescent="0.6">
      <c r="U12857"/>
      <c r="V12857"/>
      <c r="W12857"/>
      <c r="X12857"/>
    </row>
    <row r="12858" spans="21:24" ht="18" x14ac:dyDescent="0.6">
      <c r="U12858"/>
      <c r="V12858"/>
      <c r="W12858"/>
      <c r="X12858"/>
    </row>
    <row r="12859" spans="21:24" ht="18" x14ac:dyDescent="0.6">
      <c r="U12859"/>
      <c r="V12859"/>
      <c r="W12859"/>
      <c r="X12859"/>
    </row>
    <row r="12860" spans="21:24" ht="18" x14ac:dyDescent="0.6">
      <c r="U12860"/>
      <c r="V12860"/>
      <c r="W12860"/>
      <c r="X12860"/>
    </row>
    <row r="12861" spans="21:24" ht="18" x14ac:dyDescent="0.6">
      <c r="U12861"/>
      <c r="V12861"/>
      <c r="W12861"/>
      <c r="X12861"/>
    </row>
    <row r="12862" spans="21:24" ht="18" x14ac:dyDescent="0.6">
      <c r="U12862"/>
      <c r="V12862"/>
      <c r="W12862"/>
      <c r="X12862"/>
    </row>
    <row r="12863" spans="21:24" ht="18" x14ac:dyDescent="0.6">
      <c r="U12863"/>
      <c r="V12863"/>
      <c r="W12863"/>
      <c r="X12863"/>
    </row>
    <row r="12864" spans="21:24" ht="18" x14ac:dyDescent="0.6">
      <c r="U12864"/>
      <c r="V12864"/>
      <c r="W12864"/>
      <c r="X12864"/>
    </row>
    <row r="12865" spans="21:24" ht="18" x14ac:dyDescent="0.6">
      <c r="U12865"/>
      <c r="V12865"/>
      <c r="W12865"/>
      <c r="X12865"/>
    </row>
    <row r="12866" spans="21:24" ht="18" x14ac:dyDescent="0.6">
      <c r="U12866"/>
      <c r="V12866"/>
      <c r="W12866"/>
      <c r="X12866"/>
    </row>
    <row r="12867" spans="21:24" ht="18" x14ac:dyDescent="0.6">
      <c r="U12867"/>
      <c r="V12867"/>
      <c r="W12867"/>
      <c r="X12867"/>
    </row>
    <row r="12868" spans="21:24" ht="18" x14ac:dyDescent="0.6">
      <c r="U12868"/>
      <c r="V12868"/>
      <c r="W12868"/>
      <c r="X12868"/>
    </row>
    <row r="12869" spans="21:24" ht="18" x14ac:dyDescent="0.6">
      <c r="U12869"/>
      <c r="V12869"/>
      <c r="W12869"/>
      <c r="X12869"/>
    </row>
    <row r="12870" spans="21:24" ht="18" x14ac:dyDescent="0.6">
      <c r="U12870"/>
      <c r="V12870"/>
      <c r="W12870"/>
      <c r="X12870"/>
    </row>
    <row r="12871" spans="21:24" ht="18" x14ac:dyDescent="0.6">
      <c r="U12871"/>
      <c r="V12871"/>
      <c r="W12871"/>
      <c r="X12871"/>
    </row>
    <row r="12872" spans="21:24" ht="18" x14ac:dyDescent="0.6">
      <c r="U12872"/>
      <c r="V12872"/>
      <c r="W12872"/>
      <c r="X12872"/>
    </row>
    <row r="12873" spans="21:24" ht="18" x14ac:dyDescent="0.6">
      <c r="U12873"/>
      <c r="V12873"/>
      <c r="W12873"/>
      <c r="X12873"/>
    </row>
    <row r="12874" spans="21:24" ht="18" x14ac:dyDescent="0.6">
      <c r="U12874"/>
      <c r="V12874"/>
      <c r="W12874"/>
      <c r="X12874"/>
    </row>
    <row r="12875" spans="21:24" ht="18" x14ac:dyDescent="0.6">
      <c r="U12875"/>
      <c r="V12875"/>
      <c r="W12875"/>
      <c r="X12875"/>
    </row>
    <row r="12876" spans="21:24" ht="18" x14ac:dyDescent="0.6">
      <c r="U12876"/>
      <c r="V12876"/>
      <c r="W12876"/>
      <c r="X12876"/>
    </row>
    <row r="12877" spans="21:24" ht="18" x14ac:dyDescent="0.6">
      <c r="U12877"/>
      <c r="V12877"/>
      <c r="W12877"/>
      <c r="X12877"/>
    </row>
    <row r="12878" spans="21:24" ht="18" x14ac:dyDescent="0.6">
      <c r="U12878"/>
      <c r="V12878"/>
      <c r="W12878"/>
      <c r="X12878"/>
    </row>
    <row r="12879" spans="21:24" ht="18" x14ac:dyDescent="0.6">
      <c r="U12879"/>
      <c r="V12879"/>
      <c r="W12879"/>
      <c r="X12879"/>
    </row>
    <row r="12880" spans="21:24" ht="18" x14ac:dyDescent="0.6">
      <c r="U12880"/>
      <c r="V12880"/>
      <c r="W12880"/>
      <c r="X12880"/>
    </row>
    <row r="12881" spans="21:24" ht="18" x14ac:dyDescent="0.6">
      <c r="U12881"/>
      <c r="V12881"/>
      <c r="W12881"/>
      <c r="X12881"/>
    </row>
    <row r="12882" spans="21:24" ht="18" x14ac:dyDescent="0.6">
      <c r="U12882"/>
      <c r="V12882"/>
      <c r="W12882"/>
      <c r="X12882"/>
    </row>
    <row r="12883" spans="21:24" ht="18" x14ac:dyDescent="0.6">
      <c r="U12883"/>
      <c r="V12883"/>
      <c r="W12883"/>
      <c r="X12883"/>
    </row>
    <row r="12884" spans="21:24" ht="18" x14ac:dyDescent="0.6">
      <c r="U12884"/>
      <c r="V12884"/>
      <c r="W12884"/>
      <c r="X12884"/>
    </row>
    <row r="12885" spans="21:24" ht="18" x14ac:dyDescent="0.6">
      <c r="U12885"/>
      <c r="V12885"/>
      <c r="W12885"/>
      <c r="X12885"/>
    </row>
    <row r="12886" spans="21:24" ht="18" x14ac:dyDescent="0.6">
      <c r="U12886"/>
      <c r="V12886"/>
      <c r="W12886"/>
      <c r="X12886"/>
    </row>
    <row r="12887" spans="21:24" ht="18" x14ac:dyDescent="0.6">
      <c r="U12887"/>
      <c r="V12887"/>
      <c r="W12887"/>
      <c r="X12887"/>
    </row>
    <row r="12888" spans="21:24" ht="18" x14ac:dyDescent="0.6">
      <c r="U12888"/>
      <c r="V12888"/>
      <c r="W12888"/>
      <c r="X12888"/>
    </row>
    <row r="12889" spans="21:24" ht="18" x14ac:dyDescent="0.6">
      <c r="U12889"/>
      <c r="V12889"/>
      <c r="W12889"/>
      <c r="X12889"/>
    </row>
    <row r="12890" spans="21:24" ht="18" x14ac:dyDescent="0.6">
      <c r="U12890"/>
      <c r="V12890"/>
      <c r="W12890"/>
      <c r="X12890"/>
    </row>
    <row r="12891" spans="21:24" ht="18" x14ac:dyDescent="0.6">
      <c r="U12891"/>
      <c r="V12891"/>
      <c r="W12891"/>
      <c r="X12891"/>
    </row>
    <row r="12892" spans="21:24" ht="18" x14ac:dyDescent="0.6">
      <c r="U12892"/>
      <c r="V12892"/>
      <c r="W12892"/>
      <c r="X12892"/>
    </row>
    <row r="12893" spans="21:24" ht="18" x14ac:dyDescent="0.6">
      <c r="U12893"/>
      <c r="V12893"/>
      <c r="W12893"/>
      <c r="X12893"/>
    </row>
    <row r="12894" spans="21:24" ht="18" x14ac:dyDescent="0.6">
      <c r="U12894"/>
      <c r="V12894"/>
      <c r="W12894"/>
      <c r="X12894"/>
    </row>
    <row r="12895" spans="21:24" ht="18" x14ac:dyDescent="0.6">
      <c r="U12895"/>
      <c r="V12895"/>
      <c r="W12895"/>
      <c r="X12895"/>
    </row>
    <row r="12896" spans="21:24" ht="18" x14ac:dyDescent="0.6">
      <c r="U12896"/>
      <c r="V12896"/>
      <c r="W12896"/>
      <c r="X12896"/>
    </row>
    <row r="12897" spans="21:24" ht="18" x14ac:dyDescent="0.6">
      <c r="U12897"/>
      <c r="V12897"/>
      <c r="W12897"/>
      <c r="X12897"/>
    </row>
    <row r="12898" spans="21:24" ht="18" x14ac:dyDescent="0.6">
      <c r="U12898"/>
      <c r="V12898"/>
      <c r="W12898"/>
      <c r="X12898"/>
    </row>
    <row r="12899" spans="21:24" ht="18" x14ac:dyDescent="0.6">
      <c r="U12899"/>
      <c r="V12899"/>
      <c r="W12899"/>
      <c r="X12899"/>
    </row>
    <row r="12900" spans="21:24" ht="18" x14ac:dyDescent="0.6">
      <c r="U12900"/>
      <c r="V12900"/>
      <c r="W12900"/>
      <c r="X12900"/>
    </row>
    <row r="12901" spans="21:24" ht="18" x14ac:dyDescent="0.6">
      <c r="U12901"/>
      <c r="V12901"/>
      <c r="W12901"/>
      <c r="X12901"/>
    </row>
    <row r="12902" spans="21:24" ht="18" x14ac:dyDescent="0.6">
      <c r="U12902"/>
      <c r="V12902"/>
      <c r="W12902"/>
      <c r="X12902"/>
    </row>
    <row r="12903" spans="21:24" ht="18" x14ac:dyDescent="0.6">
      <c r="U12903"/>
      <c r="V12903"/>
      <c r="W12903"/>
      <c r="X12903"/>
    </row>
    <row r="12904" spans="21:24" ht="18" x14ac:dyDescent="0.6">
      <c r="U12904"/>
      <c r="V12904"/>
      <c r="W12904"/>
      <c r="X12904"/>
    </row>
    <row r="12905" spans="21:24" ht="18" x14ac:dyDescent="0.6">
      <c r="U12905"/>
      <c r="V12905"/>
      <c r="W12905"/>
      <c r="X12905"/>
    </row>
    <row r="12906" spans="21:24" ht="18" x14ac:dyDescent="0.6">
      <c r="U12906"/>
      <c r="V12906"/>
      <c r="W12906"/>
      <c r="X12906"/>
    </row>
    <row r="12907" spans="21:24" ht="18" x14ac:dyDescent="0.6">
      <c r="U12907"/>
      <c r="V12907"/>
      <c r="W12907"/>
      <c r="X12907"/>
    </row>
    <row r="12908" spans="21:24" ht="18" x14ac:dyDescent="0.6">
      <c r="U12908"/>
      <c r="V12908"/>
      <c r="W12908"/>
      <c r="X12908"/>
    </row>
    <row r="12909" spans="21:24" ht="18" x14ac:dyDescent="0.6">
      <c r="U12909"/>
      <c r="V12909"/>
      <c r="W12909"/>
      <c r="X12909"/>
    </row>
    <row r="12910" spans="21:24" ht="18" x14ac:dyDescent="0.6">
      <c r="U12910"/>
      <c r="V12910"/>
      <c r="W12910"/>
      <c r="X12910"/>
    </row>
    <row r="12911" spans="21:24" ht="18" x14ac:dyDescent="0.6">
      <c r="U12911"/>
      <c r="V12911"/>
      <c r="W12911"/>
      <c r="X12911"/>
    </row>
    <row r="12912" spans="21:24" ht="18" x14ac:dyDescent="0.6">
      <c r="U12912"/>
      <c r="V12912"/>
      <c r="W12912"/>
      <c r="X12912"/>
    </row>
    <row r="12913" spans="21:24" ht="18" x14ac:dyDescent="0.6">
      <c r="U12913"/>
      <c r="V12913"/>
      <c r="W12913"/>
      <c r="X12913"/>
    </row>
    <row r="12914" spans="21:24" ht="18" x14ac:dyDescent="0.6">
      <c r="U12914"/>
      <c r="V12914"/>
      <c r="W12914"/>
      <c r="X12914"/>
    </row>
    <row r="12915" spans="21:24" ht="18" x14ac:dyDescent="0.6">
      <c r="U12915"/>
      <c r="V12915"/>
      <c r="W12915"/>
      <c r="X12915"/>
    </row>
    <row r="12916" spans="21:24" ht="18" x14ac:dyDescent="0.6">
      <c r="U12916"/>
      <c r="V12916"/>
      <c r="W12916"/>
      <c r="X12916"/>
    </row>
    <row r="12917" spans="21:24" ht="18" x14ac:dyDescent="0.6">
      <c r="U12917"/>
      <c r="V12917"/>
      <c r="W12917"/>
      <c r="X12917"/>
    </row>
    <row r="12918" spans="21:24" ht="18" x14ac:dyDescent="0.6">
      <c r="U12918"/>
      <c r="V12918"/>
      <c r="W12918"/>
      <c r="X12918"/>
    </row>
    <row r="12919" spans="21:24" ht="18" x14ac:dyDescent="0.6">
      <c r="U12919"/>
      <c r="V12919"/>
      <c r="W12919"/>
      <c r="X12919"/>
    </row>
    <row r="12920" spans="21:24" ht="18" x14ac:dyDescent="0.6">
      <c r="U12920"/>
      <c r="V12920"/>
      <c r="W12920"/>
      <c r="X12920"/>
    </row>
    <row r="12921" spans="21:24" ht="18" x14ac:dyDescent="0.6">
      <c r="U12921"/>
      <c r="V12921"/>
      <c r="W12921"/>
      <c r="X12921"/>
    </row>
    <row r="12922" spans="21:24" ht="18" x14ac:dyDescent="0.6">
      <c r="U12922"/>
      <c r="V12922"/>
      <c r="W12922"/>
      <c r="X12922"/>
    </row>
    <row r="12923" spans="21:24" ht="18" x14ac:dyDescent="0.6">
      <c r="U12923"/>
      <c r="V12923"/>
      <c r="W12923"/>
      <c r="X12923"/>
    </row>
    <row r="12924" spans="21:24" ht="18" x14ac:dyDescent="0.6">
      <c r="U12924"/>
      <c r="V12924"/>
      <c r="W12924"/>
      <c r="X12924"/>
    </row>
    <row r="12925" spans="21:24" ht="18" x14ac:dyDescent="0.6">
      <c r="U12925"/>
      <c r="V12925"/>
      <c r="W12925"/>
      <c r="X12925"/>
    </row>
    <row r="12926" spans="21:24" ht="18" x14ac:dyDescent="0.6">
      <c r="U12926"/>
      <c r="V12926"/>
      <c r="W12926"/>
      <c r="X12926"/>
    </row>
    <row r="12927" spans="21:24" ht="18" x14ac:dyDescent="0.6">
      <c r="U12927"/>
      <c r="V12927"/>
      <c r="W12927"/>
      <c r="X12927"/>
    </row>
    <row r="12928" spans="21:24" ht="18" x14ac:dyDescent="0.6">
      <c r="U12928"/>
      <c r="V12928"/>
      <c r="W12928"/>
      <c r="X12928"/>
    </row>
    <row r="12929" spans="21:24" ht="18" x14ac:dyDescent="0.6">
      <c r="U12929"/>
      <c r="V12929"/>
      <c r="W12929"/>
      <c r="X12929"/>
    </row>
    <row r="12930" spans="21:24" ht="18" x14ac:dyDescent="0.6">
      <c r="U12930"/>
      <c r="V12930"/>
      <c r="W12930"/>
      <c r="X12930"/>
    </row>
    <row r="12931" spans="21:24" ht="18" x14ac:dyDescent="0.6">
      <c r="U12931"/>
      <c r="V12931"/>
      <c r="W12931"/>
      <c r="X12931"/>
    </row>
    <row r="12932" spans="21:24" ht="18" x14ac:dyDescent="0.6">
      <c r="U12932"/>
      <c r="V12932"/>
      <c r="W12932"/>
      <c r="X12932"/>
    </row>
    <row r="12933" spans="21:24" ht="18" x14ac:dyDescent="0.6">
      <c r="U12933"/>
      <c r="V12933"/>
      <c r="W12933"/>
      <c r="X12933"/>
    </row>
    <row r="12934" spans="21:24" ht="18" x14ac:dyDescent="0.6">
      <c r="U12934"/>
      <c r="V12934"/>
      <c r="W12934"/>
      <c r="X12934"/>
    </row>
    <row r="12935" spans="21:24" ht="18" x14ac:dyDescent="0.6">
      <c r="U12935"/>
      <c r="V12935"/>
      <c r="W12935"/>
      <c r="X12935"/>
    </row>
    <row r="12936" spans="21:24" ht="18" x14ac:dyDescent="0.6">
      <c r="U12936"/>
      <c r="V12936"/>
      <c r="W12936"/>
      <c r="X12936"/>
    </row>
    <row r="12937" spans="21:24" ht="18" x14ac:dyDescent="0.6">
      <c r="U12937"/>
      <c r="V12937"/>
      <c r="W12937"/>
      <c r="X12937"/>
    </row>
    <row r="12938" spans="21:24" ht="18" x14ac:dyDescent="0.6">
      <c r="U12938"/>
      <c r="V12938"/>
      <c r="W12938"/>
      <c r="X12938"/>
    </row>
    <row r="12939" spans="21:24" ht="18" x14ac:dyDescent="0.6">
      <c r="U12939"/>
      <c r="V12939"/>
      <c r="W12939"/>
      <c r="X12939"/>
    </row>
    <row r="12940" spans="21:24" ht="18" x14ac:dyDescent="0.6">
      <c r="U12940"/>
      <c r="V12940"/>
      <c r="W12940"/>
      <c r="X12940"/>
    </row>
    <row r="12941" spans="21:24" ht="18" x14ac:dyDescent="0.6">
      <c r="U12941"/>
      <c r="V12941"/>
      <c r="W12941"/>
      <c r="X12941"/>
    </row>
    <row r="12942" spans="21:24" ht="18" x14ac:dyDescent="0.6">
      <c r="U12942"/>
      <c r="V12942"/>
      <c r="W12942"/>
      <c r="X12942"/>
    </row>
    <row r="12943" spans="21:24" ht="18" x14ac:dyDescent="0.6">
      <c r="U12943"/>
      <c r="V12943"/>
      <c r="W12943"/>
      <c r="X12943"/>
    </row>
    <row r="12944" spans="21:24" ht="18" x14ac:dyDescent="0.6">
      <c r="U12944"/>
      <c r="V12944"/>
      <c r="W12944"/>
      <c r="X12944"/>
    </row>
    <row r="12945" spans="21:24" ht="18" x14ac:dyDescent="0.6">
      <c r="U12945"/>
      <c r="V12945"/>
      <c r="W12945"/>
      <c r="X12945"/>
    </row>
    <row r="12946" spans="21:24" ht="18" x14ac:dyDescent="0.6">
      <c r="U12946"/>
      <c r="V12946"/>
      <c r="W12946"/>
      <c r="X12946"/>
    </row>
    <row r="12947" spans="21:24" ht="18" x14ac:dyDescent="0.6">
      <c r="U12947"/>
      <c r="V12947"/>
      <c r="W12947"/>
      <c r="X12947"/>
    </row>
    <row r="12948" spans="21:24" ht="18" x14ac:dyDescent="0.6">
      <c r="U12948"/>
      <c r="V12948"/>
      <c r="W12948"/>
      <c r="X12948"/>
    </row>
    <row r="12949" spans="21:24" ht="18" x14ac:dyDescent="0.6">
      <c r="U12949"/>
      <c r="V12949"/>
      <c r="W12949"/>
      <c r="X12949"/>
    </row>
    <row r="12950" spans="21:24" ht="18" x14ac:dyDescent="0.6">
      <c r="U12950"/>
      <c r="V12950"/>
      <c r="W12950"/>
      <c r="X12950"/>
    </row>
    <row r="12951" spans="21:24" ht="18" x14ac:dyDescent="0.6">
      <c r="U12951"/>
      <c r="V12951"/>
      <c r="W12951"/>
      <c r="X12951"/>
    </row>
    <row r="12952" spans="21:24" ht="18" x14ac:dyDescent="0.6">
      <c r="U12952"/>
      <c r="V12952"/>
      <c r="W12952"/>
      <c r="X12952"/>
    </row>
    <row r="12953" spans="21:24" ht="18" x14ac:dyDescent="0.6">
      <c r="U12953"/>
      <c r="V12953"/>
      <c r="W12953"/>
      <c r="X12953"/>
    </row>
    <row r="12954" spans="21:24" ht="18" x14ac:dyDescent="0.6">
      <c r="U12954"/>
      <c r="V12954"/>
      <c r="W12954"/>
      <c r="X12954"/>
    </row>
    <row r="12955" spans="21:24" ht="18" x14ac:dyDescent="0.6">
      <c r="U12955"/>
      <c r="V12955"/>
      <c r="W12955"/>
      <c r="X12955"/>
    </row>
    <row r="12956" spans="21:24" ht="18" x14ac:dyDescent="0.6">
      <c r="U12956"/>
      <c r="V12956"/>
      <c r="W12956"/>
      <c r="X12956"/>
    </row>
    <row r="12957" spans="21:24" ht="18" x14ac:dyDescent="0.6">
      <c r="U12957"/>
      <c r="V12957"/>
      <c r="W12957"/>
      <c r="X12957"/>
    </row>
    <row r="12958" spans="21:24" ht="18" x14ac:dyDescent="0.6">
      <c r="U12958"/>
      <c r="V12958"/>
      <c r="W12958"/>
      <c r="X12958"/>
    </row>
    <row r="12959" spans="21:24" ht="18" x14ac:dyDescent="0.6">
      <c r="U12959"/>
      <c r="V12959"/>
      <c r="W12959"/>
      <c r="X12959"/>
    </row>
    <row r="12960" spans="21:24" ht="18" x14ac:dyDescent="0.6">
      <c r="U12960"/>
      <c r="V12960"/>
      <c r="W12960"/>
      <c r="X12960"/>
    </row>
    <row r="12961" spans="21:24" ht="18" x14ac:dyDescent="0.6">
      <c r="U12961"/>
      <c r="V12961"/>
      <c r="W12961"/>
      <c r="X12961"/>
    </row>
    <row r="12962" spans="21:24" ht="18" x14ac:dyDescent="0.6">
      <c r="U12962"/>
      <c r="V12962"/>
      <c r="W12962"/>
      <c r="X12962"/>
    </row>
    <row r="12963" spans="21:24" ht="18" x14ac:dyDescent="0.6">
      <c r="U12963"/>
      <c r="V12963"/>
      <c r="W12963"/>
      <c r="X12963"/>
    </row>
    <row r="12964" spans="21:24" ht="18" x14ac:dyDescent="0.6">
      <c r="U12964"/>
      <c r="V12964"/>
      <c r="W12964"/>
      <c r="X12964"/>
    </row>
    <row r="12965" spans="21:24" ht="18" x14ac:dyDescent="0.6">
      <c r="U12965"/>
      <c r="V12965"/>
      <c r="W12965"/>
      <c r="X12965"/>
    </row>
    <row r="12966" spans="21:24" ht="18" x14ac:dyDescent="0.6">
      <c r="U12966"/>
      <c r="V12966"/>
      <c r="W12966"/>
      <c r="X12966"/>
    </row>
    <row r="12967" spans="21:24" ht="18" x14ac:dyDescent="0.6">
      <c r="U12967"/>
      <c r="V12967"/>
      <c r="W12967"/>
      <c r="X12967"/>
    </row>
    <row r="12968" spans="21:24" ht="18" x14ac:dyDescent="0.6">
      <c r="U12968"/>
      <c r="V12968"/>
      <c r="W12968"/>
      <c r="X12968"/>
    </row>
    <row r="12969" spans="21:24" ht="18" x14ac:dyDescent="0.6">
      <c r="U12969"/>
      <c r="V12969"/>
      <c r="W12969"/>
      <c r="X12969"/>
    </row>
    <row r="12970" spans="21:24" ht="18" x14ac:dyDescent="0.6">
      <c r="U12970"/>
      <c r="V12970"/>
      <c r="W12970"/>
      <c r="X12970"/>
    </row>
    <row r="12971" spans="21:24" ht="18" x14ac:dyDescent="0.6">
      <c r="U12971"/>
      <c r="V12971"/>
      <c r="W12971"/>
      <c r="X12971"/>
    </row>
    <row r="12972" spans="21:24" ht="18" x14ac:dyDescent="0.6">
      <c r="U12972"/>
      <c r="V12972"/>
      <c r="W12972"/>
      <c r="X12972"/>
    </row>
    <row r="12973" spans="21:24" ht="18" x14ac:dyDescent="0.6">
      <c r="U12973"/>
      <c r="V12973"/>
      <c r="W12973"/>
      <c r="X12973"/>
    </row>
    <row r="12974" spans="21:24" ht="18" x14ac:dyDescent="0.6">
      <c r="U12974"/>
      <c r="V12974"/>
      <c r="W12974"/>
      <c r="X12974"/>
    </row>
    <row r="12975" spans="21:24" ht="18" x14ac:dyDescent="0.6">
      <c r="U12975"/>
      <c r="V12975"/>
      <c r="W12975"/>
      <c r="X12975"/>
    </row>
    <row r="12976" spans="21:24" ht="18" x14ac:dyDescent="0.6">
      <c r="U12976"/>
      <c r="V12976"/>
      <c r="W12976"/>
      <c r="X12976"/>
    </row>
    <row r="12977" spans="21:24" ht="18" x14ac:dyDescent="0.6">
      <c r="U12977"/>
      <c r="V12977"/>
      <c r="W12977"/>
      <c r="X12977"/>
    </row>
    <row r="12978" spans="21:24" ht="18" x14ac:dyDescent="0.6">
      <c r="U12978"/>
      <c r="V12978"/>
      <c r="W12978"/>
      <c r="X12978"/>
    </row>
    <row r="12979" spans="21:24" ht="18" x14ac:dyDescent="0.6">
      <c r="U12979"/>
      <c r="V12979"/>
      <c r="W12979"/>
      <c r="X12979"/>
    </row>
    <row r="12980" spans="21:24" ht="18" x14ac:dyDescent="0.6">
      <c r="U12980"/>
      <c r="V12980"/>
      <c r="W12980"/>
      <c r="X12980"/>
    </row>
    <row r="12981" spans="21:24" ht="18" x14ac:dyDescent="0.6">
      <c r="U12981"/>
      <c r="V12981"/>
      <c r="W12981"/>
      <c r="X12981"/>
    </row>
    <row r="12982" spans="21:24" ht="18" x14ac:dyDescent="0.6">
      <c r="U12982"/>
      <c r="V12982"/>
      <c r="W12982"/>
      <c r="X12982"/>
    </row>
    <row r="12983" spans="21:24" ht="18" x14ac:dyDescent="0.6">
      <c r="U12983"/>
      <c r="V12983"/>
      <c r="W12983"/>
      <c r="X12983"/>
    </row>
    <row r="12984" spans="21:24" ht="18" x14ac:dyDescent="0.6">
      <c r="U12984"/>
      <c r="V12984"/>
      <c r="W12984"/>
      <c r="X12984"/>
    </row>
    <row r="12985" spans="21:24" ht="18" x14ac:dyDescent="0.6">
      <c r="U12985"/>
      <c r="V12985"/>
      <c r="W12985"/>
      <c r="X12985"/>
    </row>
    <row r="12986" spans="21:24" ht="18" x14ac:dyDescent="0.6">
      <c r="U12986"/>
      <c r="V12986"/>
      <c r="W12986"/>
      <c r="X12986"/>
    </row>
    <row r="12987" spans="21:24" ht="18" x14ac:dyDescent="0.6">
      <c r="U12987"/>
      <c r="V12987"/>
      <c r="W12987"/>
      <c r="X12987"/>
    </row>
    <row r="12988" spans="21:24" ht="18" x14ac:dyDescent="0.6">
      <c r="U12988"/>
      <c r="V12988"/>
      <c r="W12988"/>
      <c r="X12988"/>
    </row>
    <row r="12989" spans="21:24" ht="18" x14ac:dyDescent="0.6">
      <c r="U12989"/>
      <c r="V12989"/>
      <c r="W12989"/>
      <c r="X12989"/>
    </row>
    <row r="12990" spans="21:24" ht="18" x14ac:dyDescent="0.6">
      <c r="U12990"/>
      <c r="V12990"/>
      <c r="W12990"/>
      <c r="X12990"/>
    </row>
    <row r="12991" spans="21:24" ht="18" x14ac:dyDescent="0.6">
      <c r="U12991"/>
      <c r="V12991"/>
      <c r="W12991"/>
      <c r="X12991"/>
    </row>
    <row r="12992" spans="21:24" ht="18" x14ac:dyDescent="0.6">
      <c r="U12992"/>
      <c r="V12992"/>
      <c r="W12992"/>
      <c r="X12992"/>
    </row>
    <row r="12993" spans="21:24" ht="18" x14ac:dyDescent="0.6">
      <c r="U12993"/>
      <c r="V12993"/>
      <c r="W12993"/>
      <c r="X12993"/>
    </row>
    <row r="12994" spans="21:24" ht="18" x14ac:dyDescent="0.6">
      <c r="U12994"/>
      <c r="V12994"/>
      <c r="W12994"/>
      <c r="X12994"/>
    </row>
    <row r="12995" spans="21:24" ht="18" x14ac:dyDescent="0.6">
      <c r="U12995"/>
      <c r="V12995"/>
      <c r="W12995"/>
      <c r="X12995"/>
    </row>
    <row r="12996" spans="21:24" ht="18" x14ac:dyDescent="0.6">
      <c r="U12996"/>
      <c r="V12996"/>
      <c r="W12996"/>
      <c r="X12996"/>
    </row>
    <row r="12997" spans="21:24" ht="18" x14ac:dyDescent="0.6">
      <c r="U12997"/>
      <c r="V12997"/>
      <c r="W12997"/>
      <c r="X12997"/>
    </row>
    <row r="12998" spans="21:24" ht="18" x14ac:dyDescent="0.6">
      <c r="U12998"/>
      <c r="V12998"/>
      <c r="W12998"/>
      <c r="X12998"/>
    </row>
    <row r="12999" spans="21:24" ht="18" x14ac:dyDescent="0.6">
      <c r="U12999"/>
      <c r="V12999"/>
      <c r="W12999"/>
      <c r="X12999"/>
    </row>
    <row r="13000" spans="21:24" ht="18" x14ac:dyDescent="0.6">
      <c r="U13000"/>
      <c r="V13000"/>
      <c r="W13000"/>
      <c r="X13000"/>
    </row>
    <row r="13001" spans="21:24" ht="18" x14ac:dyDescent="0.6">
      <c r="U13001"/>
      <c r="V13001"/>
      <c r="W13001"/>
      <c r="X13001"/>
    </row>
    <row r="13002" spans="21:24" ht="18" x14ac:dyDescent="0.6">
      <c r="U13002"/>
      <c r="V13002"/>
      <c r="W13002"/>
      <c r="X13002"/>
    </row>
    <row r="13003" spans="21:24" ht="18" x14ac:dyDescent="0.6">
      <c r="U13003"/>
      <c r="V13003"/>
      <c r="W13003"/>
      <c r="X13003"/>
    </row>
    <row r="13004" spans="21:24" ht="18" x14ac:dyDescent="0.6">
      <c r="U13004"/>
      <c r="V13004"/>
      <c r="W13004"/>
      <c r="X13004"/>
    </row>
    <row r="13005" spans="21:24" ht="18" x14ac:dyDescent="0.6">
      <c r="U13005"/>
      <c r="V13005"/>
      <c r="W13005"/>
      <c r="X13005"/>
    </row>
    <row r="13006" spans="21:24" ht="18" x14ac:dyDescent="0.6">
      <c r="U13006"/>
      <c r="V13006"/>
      <c r="W13006"/>
      <c r="X13006"/>
    </row>
    <row r="13007" spans="21:24" ht="18" x14ac:dyDescent="0.6">
      <c r="U13007"/>
      <c r="V13007"/>
      <c r="W13007"/>
      <c r="X13007"/>
    </row>
    <row r="13008" spans="21:24" ht="18" x14ac:dyDescent="0.6">
      <c r="U13008"/>
      <c r="V13008"/>
      <c r="W13008"/>
      <c r="X13008"/>
    </row>
    <row r="13009" spans="21:24" ht="18" x14ac:dyDescent="0.6">
      <c r="U13009"/>
      <c r="V13009"/>
      <c r="W13009"/>
      <c r="X13009"/>
    </row>
    <row r="13010" spans="21:24" ht="18" x14ac:dyDescent="0.6">
      <c r="U13010"/>
      <c r="V13010"/>
      <c r="W13010"/>
      <c r="X13010"/>
    </row>
    <row r="13011" spans="21:24" ht="18" x14ac:dyDescent="0.6">
      <c r="U13011"/>
      <c r="V13011"/>
      <c r="W13011"/>
      <c r="X13011"/>
    </row>
    <row r="13012" spans="21:24" ht="18" x14ac:dyDescent="0.6">
      <c r="U13012"/>
      <c r="V13012"/>
      <c r="W13012"/>
      <c r="X13012"/>
    </row>
    <row r="13013" spans="21:24" ht="18" x14ac:dyDescent="0.6">
      <c r="U13013"/>
      <c r="V13013"/>
      <c r="W13013"/>
      <c r="X13013"/>
    </row>
    <row r="13014" spans="21:24" ht="18" x14ac:dyDescent="0.6">
      <c r="U13014"/>
      <c r="V13014"/>
      <c r="W13014"/>
      <c r="X13014"/>
    </row>
    <row r="13015" spans="21:24" ht="18" x14ac:dyDescent="0.6">
      <c r="U13015"/>
      <c r="V13015"/>
      <c r="W13015"/>
      <c r="X13015"/>
    </row>
    <row r="13016" spans="21:24" ht="18" x14ac:dyDescent="0.6">
      <c r="U13016"/>
      <c r="V13016"/>
      <c r="W13016"/>
      <c r="X13016"/>
    </row>
    <row r="13017" spans="21:24" ht="18" x14ac:dyDescent="0.6">
      <c r="U13017"/>
      <c r="V13017"/>
      <c r="W13017"/>
      <c r="X13017"/>
    </row>
    <row r="13018" spans="21:24" ht="18" x14ac:dyDescent="0.6">
      <c r="U13018"/>
      <c r="V13018"/>
      <c r="W13018"/>
      <c r="X13018"/>
    </row>
    <row r="13019" spans="21:24" ht="18" x14ac:dyDescent="0.6">
      <c r="U13019"/>
      <c r="V13019"/>
      <c r="W13019"/>
      <c r="X13019"/>
    </row>
    <row r="13020" spans="21:24" ht="18" x14ac:dyDescent="0.6">
      <c r="U13020"/>
      <c r="V13020"/>
      <c r="W13020"/>
      <c r="X13020"/>
    </row>
    <row r="13021" spans="21:24" ht="18" x14ac:dyDescent="0.6">
      <c r="U13021"/>
      <c r="V13021"/>
      <c r="W13021"/>
      <c r="X13021"/>
    </row>
    <row r="13022" spans="21:24" ht="18" x14ac:dyDescent="0.6">
      <c r="U13022"/>
      <c r="V13022"/>
      <c r="W13022"/>
      <c r="X13022"/>
    </row>
    <row r="13023" spans="21:24" ht="18" x14ac:dyDescent="0.6">
      <c r="U13023"/>
      <c r="V13023"/>
      <c r="W13023"/>
      <c r="X13023"/>
    </row>
    <row r="13024" spans="21:24" ht="18" x14ac:dyDescent="0.6">
      <c r="U13024"/>
      <c r="V13024"/>
      <c r="W13024"/>
      <c r="X13024"/>
    </row>
    <row r="13025" spans="21:24" ht="18" x14ac:dyDescent="0.6">
      <c r="U13025"/>
      <c r="V13025"/>
      <c r="W13025"/>
      <c r="X13025"/>
    </row>
    <row r="13026" spans="21:24" ht="18" x14ac:dyDescent="0.6">
      <c r="U13026"/>
      <c r="V13026"/>
      <c r="W13026"/>
      <c r="X13026"/>
    </row>
    <row r="13027" spans="21:24" ht="18" x14ac:dyDescent="0.6">
      <c r="U13027"/>
      <c r="V13027"/>
      <c r="W13027"/>
      <c r="X13027"/>
    </row>
    <row r="13028" spans="21:24" ht="18" x14ac:dyDescent="0.6">
      <c r="U13028"/>
      <c r="V13028"/>
      <c r="W13028"/>
      <c r="X13028"/>
    </row>
    <row r="13029" spans="21:24" ht="18" x14ac:dyDescent="0.6">
      <c r="U13029"/>
      <c r="V13029"/>
      <c r="W13029"/>
      <c r="X13029"/>
    </row>
    <row r="13030" spans="21:24" ht="18" x14ac:dyDescent="0.6">
      <c r="U13030"/>
      <c r="V13030"/>
      <c r="W13030"/>
      <c r="X13030"/>
    </row>
    <row r="13031" spans="21:24" ht="18" x14ac:dyDescent="0.6">
      <c r="U13031"/>
      <c r="V13031"/>
      <c r="W13031"/>
      <c r="X13031"/>
    </row>
    <row r="13032" spans="21:24" ht="18" x14ac:dyDescent="0.6">
      <c r="U13032"/>
      <c r="V13032"/>
      <c r="W13032"/>
      <c r="X13032"/>
    </row>
    <row r="13033" spans="21:24" ht="18" x14ac:dyDescent="0.6">
      <c r="U13033"/>
      <c r="V13033"/>
      <c r="W13033"/>
      <c r="X13033"/>
    </row>
    <row r="13034" spans="21:24" ht="18" x14ac:dyDescent="0.6">
      <c r="U13034"/>
      <c r="V13034"/>
      <c r="W13034"/>
      <c r="X13034"/>
    </row>
    <row r="13035" spans="21:24" ht="18" x14ac:dyDescent="0.6">
      <c r="U13035"/>
      <c r="V13035"/>
      <c r="W13035"/>
      <c r="X13035"/>
    </row>
    <row r="13036" spans="21:24" ht="18" x14ac:dyDescent="0.6">
      <c r="U13036"/>
      <c r="V13036"/>
      <c r="W13036"/>
      <c r="X13036"/>
    </row>
    <row r="13037" spans="21:24" ht="18" x14ac:dyDescent="0.6">
      <c r="U13037"/>
      <c r="V13037"/>
      <c r="W13037"/>
      <c r="X13037"/>
    </row>
    <row r="13038" spans="21:24" ht="18" x14ac:dyDescent="0.6">
      <c r="U13038"/>
      <c r="V13038"/>
      <c r="W13038"/>
      <c r="X13038"/>
    </row>
    <row r="13039" spans="21:24" ht="18" x14ac:dyDescent="0.6">
      <c r="U13039"/>
      <c r="V13039"/>
      <c r="W13039"/>
      <c r="X13039"/>
    </row>
    <row r="13040" spans="21:24" ht="18" x14ac:dyDescent="0.6">
      <c r="U13040"/>
      <c r="V13040"/>
      <c r="W13040"/>
      <c r="X13040"/>
    </row>
    <row r="13041" spans="21:24" ht="18" x14ac:dyDescent="0.6">
      <c r="U13041"/>
      <c r="V13041"/>
      <c r="W13041"/>
      <c r="X13041"/>
    </row>
    <row r="13042" spans="21:24" ht="18" x14ac:dyDescent="0.6">
      <c r="U13042"/>
      <c r="V13042"/>
      <c r="W13042"/>
      <c r="X13042"/>
    </row>
    <row r="13043" spans="21:24" ht="18" x14ac:dyDescent="0.6">
      <c r="U13043"/>
      <c r="V13043"/>
      <c r="W13043"/>
      <c r="X13043"/>
    </row>
    <row r="13044" spans="21:24" ht="18" x14ac:dyDescent="0.6">
      <c r="U13044"/>
      <c r="V13044"/>
      <c r="W13044"/>
      <c r="X13044"/>
    </row>
    <row r="13045" spans="21:24" ht="18" x14ac:dyDescent="0.6">
      <c r="U13045"/>
      <c r="V13045"/>
      <c r="W13045"/>
      <c r="X13045"/>
    </row>
    <row r="13046" spans="21:24" ht="18" x14ac:dyDescent="0.6">
      <c r="U13046"/>
      <c r="V13046"/>
      <c r="W13046"/>
      <c r="X13046"/>
    </row>
    <row r="13047" spans="21:24" ht="18" x14ac:dyDescent="0.6">
      <c r="U13047"/>
      <c r="V13047"/>
      <c r="W13047"/>
      <c r="X13047"/>
    </row>
    <row r="13048" spans="21:24" ht="18" x14ac:dyDescent="0.6">
      <c r="U13048"/>
      <c r="V13048"/>
      <c r="W13048"/>
      <c r="X13048"/>
    </row>
    <row r="13049" spans="21:24" ht="18" x14ac:dyDescent="0.6">
      <c r="U13049"/>
      <c r="V13049"/>
      <c r="W13049"/>
      <c r="X13049"/>
    </row>
    <row r="13050" spans="21:24" ht="18" x14ac:dyDescent="0.6">
      <c r="U13050"/>
      <c r="V13050"/>
      <c r="W13050"/>
      <c r="X13050"/>
    </row>
    <row r="13051" spans="21:24" ht="18" x14ac:dyDescent="0.6">
      <c r="U13051"/>
      <c r="V13051"/>
      <c r="W13051"/>
      <c r="X13051"/>
    </row>
    <row r="13052" spans="21:24" ht="18" x14ac:dyDescent="0.6">
      <c r="U13052"/>
      <c r="V13052"/>
      <c r="W13052"/>
      <c r="X13052"/>
    </row>
    <row r="13053" spans="21:24" ht="18" x14ac:dyDescent="0.6">
      <c r="U13053"/>
      <c r="V13053"/>
      <c r="W13053"/>
      <c r="X13053"/>
    </row>
    <row r="13054" spans="21:24" ht="18" x14ac:dyDescent="0.6">
      <c r="U13054"/>
      <c r="V13054"/>
      <c r="W13054"/>
      <c r="X13054"/>
    </row>
    <row r="13055" spans="21:24" ht="18" x14ac:dyDescent="0.6">
      <c r="U13055"/>
      <c r="V13055"/>
      <c r="W13055"/>
      <c r="X13055"/>
    </row>
    <row r="13056" spans="21:24" ht="18" x14ac:dyDescent="0.6">
      <c r="U13056"/>
      <c r="V13056"/>
      <c r="W13056"/>
      <c r="X13056"/>
    </row>
    <row r="13057" spans="21:24" ht="18" x14ac:dyDescent="0.6">
      <c r="U13057"/>
      <c r="V13057"/>
      <c r="W13057"/>
      <c r="X13057"/>
    </row>
    <row r="13058" spans="21:24" ht="18" x14ac:dyDescent="0.6">
      <c r="U13058"/>
      <c r="V13058"/>
      <c r="W13058"/>
      <c r="X13058"/>
    </row>
    <row r="13059" spans="21:24" ht="18" x14ac:dyDescent="0.6">
      <c r="U13059"/>
      <c r="V13059"/>
      <c r="W13059"/>
      <c r="X13059"/>
    </row>
    <row r="13060" spans="21:24" ht="18" x14ac:dyDescent="0.6">
      <c r="U13060"/>
      <c r="V13060"/>
      <c r="W13060"/>
      <c r="X13060"/>
    </row>
    <row r="13061" spans="21:24" ht="18" x14ac:dyDescent="0.6">
      <c r="U13061"/>
      <c r="V13061"/>
      <c r="W13061"/>
      <c r="X13061"/>
    </row>
    <row r="13062" spans="21:24" ht="18" x14ac:dyDescent="0.6">
      <c r="U13062"/>
      <c r="V13062"/>
      <c r="W13062"/>
      <c r="X13062"/>
    </row>
    <row r="13063" spans="21:24" ht="18" x14ac:dyDescent="0.6">
      <c r="U13063"/>
      <c r="V13063"/>
      <c r="W13063"/>
      <c r="X13063"/>
    </row>
    <row r="13064" spans="21:24" ht="18" x14ac:dyDescent="0.6">
      <c r="U13064"/>
      <c r="V13064"/>
      <c r="W13064"/>
      <c r="X13064"/>
    </row>
    <row r="13065" spans="21:24" ht="18" x14ac:dyDescent="0.6">
      <c r="U13065"/>
      <c r="V13065"/>
      <c r="W13065"/>
      <c r="X13065"/>
    </row>
    <row r="13066" spans="21:24" ht="18" x14ac:dyDescent="0.6">
      <c r="U13066"/>
      <c r="V13066"/>
      <c r="W13066"/>
      <c r="X13066"/>
    </row>
    <row r="13067" spans="21:24" ht="18" x14ac:dyDescent="0.6">
      <c r="U13067"/>
      <c r="V13067"/>
      <c r="W13067"/>
      <c r="X13067"/>
    </row>
    <row r="13068" spans="21:24" ht="18" x14ac:dyDescent="0.6">
      <c r="U13068"/>
      <c r="V13068"/>
      <c r="W13068"/>
      <c r="X13068"/>
    </row>
    <row r="13069" spans="21:24" ht="18" x14ac:dyDescent="0.6">
      <c r="U13069"/>
      <c r="V13069"/>
      <c r="W13069"/>
      <c r="X13069"/>
    </row>
    <row r="13070" spans="21:24" ht="18" x14ac:dyDescent="0.6">
      <c r="U13070"/>
      <c r="V13070"/>
      <c r="W13070"/>
      <c r="X13070"/>
    </row>
    <row r="13071" spans="21:24" ht="18" x14ac:dyDescent="0.6">
      <c r="U13071"/>
      <c r="V13071"/>
      <c r="W13071"/>
      <c r="X13071"/>
    </row>
    <row r="13072" spans="21:24" ht="18" x14ac:dyDescent="0.6">
      <c r="U13072"/>
      <c r="V13072"/>
      <c r="W13072"/>
      <c r="X13072"/>
    </row>
    <row r="13073" spans="21:24" ht="18" x14ac:dyDescent="0.6">
      <c r="U13073"/>
      <c r="V13073"/>
      <c r="W13073"/>
      <c r="X13073"/>
    </row>
    <row r="13074" spans="21:24" ht="18" x14ac:dyDescent="0.6">
      <c r="U13074"/>
      <c r="V13074"/>
      <c r="W13074"/>
      <c r="X13074"/>
    </row>
    <row r="13075" spans="21:24" ht="18" x14ac:dyDescent="0.6">
      <c r="U13075"/>
      <c r="V13075"/>
      <c r="W13075"/>
      <c r="X13075"/>
    </row>
    <row r="13076" spans="21:24" ht="18" x14ac:dyDescent="0.6">
      <c r="U13076"/>
      <c r="V13076"/>
      <c r="W13076"/>
      <c r="X13076"/>
    </row>
    <row r="13077" spans="21:24" ht="18" x14ac:dyDescent="0.6">
      <c r="U13077"/>
      <c r="V13077"/>
      <c r="W13077"/>
      <c r="X13077"/>
    </row>
    <row r="13078" spans="21:24" ht="18" x14ac:dyDescent="0.6">
      <c r="U13078"/>
      <c r="V13078"/>
      <c r="W13078"/>
      <c r="X13078"/>
    </row>
    <row r="13079" spans="21:24" ht="18" x14ac:dyDescent="0.6">
      <c r="U13079"/>
      <c r="V13079"/>
      <c r="W13079"/>
      <c r="X13079"/>
    </row>
    <row r="13080" spans="21:24" ht="18" x14ac:dyDescent="0.6">
      <c r="U13080"/>
      <c r="V13080"/>
      <c r="W13080"/>
      <c r="X13080"/>
    </row>
    <row r="13081" spans="21:24" ht="18" x14ac:dyDescent="0.6">
      <c r="U13081"/>
      <c r="V13081"/>
      <c r="W13081"/>
      <c r="X13081"/>
    </row>
    <row r="13082" spans="21:24" ht="18" x14ac:dyDescent="0.6">
      <c r="U13082"/>
      <c r="V13082"/>
      <c r="W13082"/>
      <c r="X13082"/>
    </row>
    <row r="13083" spans="21:24" ht="18" x14ac:dyDescent="0.6">
      <c r="U13083"/>
      <c r="V13083"/>
      <c r="W13083"/>
      <c r="X13083"/>
    </row>
    <row r="13084" spans="21:24" ht="18" x14ac:dyDescent="0.6">
      <c r="U13084"/>
      <c r="V13084"/>
      <c r="W13084"/>
      <c r="X13084"/>
    </row>
    <row r="13085" spans="21:24" ht="18" x14ac:dyDescent="0.6">
      <c r="U13085"/>
      <c r="V13085"/>
      <c r="W13085"/>
      <c r="X13085"/>
    </row>
    <row r="13086" spans="21:24" ht="18" x14ac:dyDescent="0.6">
      <c r="U13086"/>
      <c r="V13086"/>
      <c r="W13086"/>
      <c r="X13086"/>
    </row>
    <row r="13087" spans="21:24" ht="18" x14ac:dyDescent="0.6">
      <c r="U13087"/>
      <c r="V13087"/>
      <c r="W13087"/>
      <c r="X13087"/>
    </row>
    <row r="13088" spans="21:24" ht="18" x14ac:dyDescent="0.6">
      <c r="U13088"/>
      <c r="V13088"/>
      <c r="W13088"/>
      <c r="X13088"/>
    </row>
    <row r="13089" spans="21:24" ht="18" x14ac:dyDescent="0.6">
      <c r="U13089"/>
      <c r="V13089"/>
      <c r="W13089"/>
      <c r="X13089"/>
    </row>
    <row r="13090" spans="21:24" ht="18" x14ac:dyDescent="0.6">
      <c r="U13090"/>
      <c r="V13090"/>
      <c r="W13090"/>
      <c r="X13090"/>
    </row>
    <row r="13091" spans="21:24" ht="18" x14ac:dyDescent="0.6">
      <c r="U13091"/>
      <c r="V13091"/>
      <c r="W13091"/>
      <c r="X13091"/>
    </row>
    <row r="13092" spans="21:24" ht="18" x14ac:dyDescent="0.6">
      <c r="U13092"/>
      <c r="V13092"/>
      <c r="W13092"/>
      <c r="X13092"/>
    </row>
    <row r="13093" spans="21:24" ht="18" x14ac:dyDescent="0.6">
      <c r="U13093"/>
      <c r="V13093"/>
      <c r="W13093"/>
      <c r="X13093"/>
    </row>
    <row r="13094" spans="21:24" ht="18" x14ac:dyDescent="0.6">
      <c r="U13094"/>
      <c r="V13094"/>
      <c r="W13094"/>
      <c r="X13094"/>
    </row>
    <row r="13095" spans="21:24" ht="18" x14ac:dyDescent="0.6">
      <c r="U13095"/>
      <c r="V13095"/>
      <c r="W13095"/>
      <c r="X13095"/>
    </row>
    <row r="13096" spans="21:24" ht="18" x14ac:dyDescent="0.6">
      <c r="U13096"/>
      <c r="V13096"/>
      <c r="W13096"/>
      <c r="X13096"/>
    </row>
    <row r="13097" spans="21:24" ht="18" x14ac:dyDescent="0.6">
      <c r="U13097"/>
      <c r="V13097"/>
      <c r="W13097"/>
      <c r="X13097"/>
    </row>
    <row r="13098" spans="21:24" ht="18" x14ac:dyDescent="0.6">
      <c r="U13098"/>
      <c r="V13098"/>
      <c r="W13098"/>
      <c r="X13098"/>
    </row>
    <row r="13099" spans="21:24" ht="18" x14ac:dyDescent="0.6">
      <c r="U13099"/>
      <c r="V13099"/>
      <c r="W13099"/>
      <c r="X13099"/>
    </row>
    <row r="13100" spans="21:24" ht="18" x14ac:dyDescent="0.6">
      <c r="U13100"/>
      <c r="V13100"/>
      <c r="W13100"/>
      <c r="X13100"/>
    </row>
    <row r="13101" spans="21:24" ht="18" x14ac:dyDescent="0.6">
      <c r="U13101"/>
      <c r="V13101"/>
      <c r="W13101"/>
      <c r="X13101"/>
    </row>
    <row r="13102" spans="21:24" ht="18" x14ac:dyDescent="0.6">
      <c r="U13102"/>
      <c r="V13102"/>
      <c r="W13102"/>
      <c r="X13102"/>
    </row>
    <row r="13103" spans="21:24" ht="18" x14ac:dyDescent="0.6">
      <c r="U13103"/>
      <c r="V13103"/>
      <c r="W13103"/>
      <c r="X13103"/>
    </row>
    <row r="13104" spans="21:24" ht="18" x14ac:dyDescent="0.6">
      <c r="U13104"/>
      <c r="V13104"/>
      <c r="W13104"/>
      <c r="X13104"/>
    </row>
    <row r="13105" spans="21:24" ht="18" x14ac:dyDescent="0.6">
      <c r="U13105"/>
      <c r="V13105"/>
      <c r="W13105"/>
      <c r="X13105"/>
    </row>
    <row r="13106" spans="21:24" ht="18" x14ac:dyDescent="0.6">
      <c r="U13106"/>
      <c r="V13106"/>
      <c r="W13106"/>
      <c r="X13106"/>
    </row>
    <row r="13107" spans="21:24" ht="18" x14ac:dyDescent="0.6">
      <c r="U13107"/>
      <c r="V13107"/>
      <c r="W13107"/>
      <c r="X13107"/>
    </row>
    <row r="13108" spans="21:24" ht="18" x14ac:dyDescent="0.6">
      <c r="U13108"/>
      <c r="V13108"/>
      <c r="W13108"/>
      <c r="X13108"/>
    </row>
    <row r="13109" spans="21:24" ht="18" x14ac:dyDescent="0.6">
      <c r="U13109"/>
      <c r="V13109"/>
      <c r="W13109"/>
      <c r="X13109"/>
    </row>
    <row r="13110" spans="21:24" ht="18" x14ac:dyDescent="0.6">
      <c r="U13110"/>
      <c r="V13110"/>
      <c r="W13110"/>
      <c r="X13110"/>
    </row>
    <row r="13111" spans="21:24" ht="18" x14ac:dyDescent="0.6">
      <c r="U13111"/>
      <c r="V13111"/>
      <c r="W13111"/>
      <c r="X13111"/>
    </row>
    <row r="13112" spans="21:24" ht="18" x14ac:dyDescent="0.6">
      <c r="U13112"/>
      <c r="V13112"/>
      <c r="W13112"/>
      <c r="X13112"/>
    </row>
    <row r="13113" spans="21:24" ht="18" x14ac:dyDescent="0.6">
      <c r="U13113"/>
      <c r="V13113"/>
      <c r="W13113"/>
      <c r="X13113"/>
    </row>
    <row r="13114" spans="21:24" ht="18" x14ac:dyDescent="0.6">
      <c r="U13114"/>
      <c r="V13114"/>
      <c r="W13114"/>
      <c r="X13114"/>
    </row>
    <row r="13115" spans="21:24" ht="18" x14ac:dyDescent="0.6">
      <c r="U13115"/>
      <c r="V13115"/>
      <c r="W13115"/>
      <c r="X13115"/>
    </row>
    <row r="13116" spans="21:24" ht="18" x14ac:dyDescent="0.6">
      <c r="U13116"/>
      <c r="V13116"/>
      <c r="W13116"/>
      <c r="X13116"/>
    </row>
    <row r="13117" spans="21:24" ht="18" x14ac:dyDescent="0.6">
      <c r="U13117"/>
      <c r="V13117"/>
      <c r="W13117"/>
      <c r="X13117"/>
    </row>
    <row r="13118" spans="21:24" ht="18" x14ac:dyDescent="0.6">
      <c r="U13118"/>
      <c r="V13118"/>
      <c r="W13118"/>
      <c r="X13118"/>
    </row>
    <row r="13119" spans="21:24" ht="18" x14ac:dyDescent="0.6">
      <c r="U13119"/>
      <c r="V13119"/>
      <c r="W13119"/>
      <c r="X13119"/>
    </row>
    <row r="13120" spans="21:24" ht="18" x14ac:dyDescent="0.6">
      <c r="U13120"/>
      <c r="V13120"/>
      <c r="W13120"/>
      <c r="X13120"/>
    </row>
    <row r="13121" spans="21:24" ht="18" x14ac:dyDescent="0.6">
      <c r="U13121"/>
      <c r="V13121"/>
      <c r="W13121"/>
      <c r="X13121"/>
    </row>
    <row r="13122" spans="21:24" ht="18" x14ac:dyDescent="0.6">
      <c r="U13122"/>
      <c r="V13122"/>
      <c r="W13122"/>
      <c r="X13122"/>
    </row>
    <row r="13123" spans="21:24" ht="18" x14ac:dyDescent="0.6">
      <c r="U13123"/>
      <c r="V13123"/>
      <c r="W13123"/>
      <c r="X13123"/>
    </row>
    <row r="13124" spans="21:24" ht="18" x14ac:dyDescent="0.6">
      <c r="U13124"/>
      <c r="V13124"/>
      <c r="W13124"/>
      <c r="X13124"/>
    </row>
    <row r="13125" spans="21:24" ht="18" x14ac:dyDescent="0.6">
      <c r="U13125"/>
      <c r="V13125"/>
      <c r="W13125"/>
      <c r="X13125"/>
    </row>
    <row r="13126" spans="21:24" ht="18" x14ac:dyDescent="0.6">
      <c r="U13126"/>
      <c r="V13126"/>
      <c r="W13126"/>
      <c r="X13126"/>
    </row>
    <row r="13127" spans="21:24" ht="18" x14ac:dyDescent="0.6">
      <c r="U13127"/>
      <c r="V13127"/>
      <c r="W13127"/>
      <c r="X13127"/>
    </row>
    <row r="13128" spans="21:24" ht="18" x14ac:dyDescent="0.6">
      <c r="U13128"/>
      <c r="V13128"/>
      <c r="W13128"/>
      <c r="X13128"/>
    </row>
    <row r="13129" spans="21:24" ht="18" x14ac:dyDescent="0.6">
      <c r="U13129"/>
      <c r="V13129"/>
      <c r="W13129"/>
      <c r="X13129"/>
    </row>
    <row r="13130" spans="21:24" ht="18" x14ac:dyDescent="0.6">
      <c r="U13130"/>
      <c r="V13130"/>
      <c r="W13130"/>
      <c r="X13130"/>
    </row>
    <row r="13131" spans="21:24" ht="18" x14ac:dyDescent="0.6">
      <c r="U13131"/>
      <c r="V13131"/>
      <c r="W13131"/>
      <c r="X13131"/>
    </row>
    <row r="13132" spans="21:24" ht="18" x14ac:dyDescent="0.6">
      <c r="U13132"/>
      <c r="V13132"/>
      <c r="W13132"/>
      <c r="X13132"/>
    </row>
    <row r="13133" spans="21:24" ht="18" x14ac:dyDescent="0.6">
      <c r="U13133"/>
      <c r="V13133"/>
      <c r="W13133"/>
      <c r="X13133"/>
    </row>
    <row r="13134" spans="21:24" ht="18" x14ac:dyDescent="0.6">
      <c r="U13134"/>
      <c r="V13134"/>
      <c r="W13134"/>
      <c r="X13134"/>
    </row>
    <row r="13135" spans="21:24" ht="18" x14ac:dyDescent="0.6">
      <c r="U13135"/>
      <c r="V13135"/>
      <c r="W13135"/>
      <c r="X13135"/>
    </row>
    <row r="13136" spans="21:24" ht="18" x14ac:dyDescent="0.6">
      <c r="U13136"/>
      <c r="V13136"/>
      <c r="W13136"/>
      <c r="X13136"/>
    </row>
    <row r="13137" spans="21:24" ht="18" x14ac:dyDescent="0.6">
      <c r="U13137"/>
      <c r="V13137"/>
      <c r="W13137"/>
      <c r="X13137"/>
    </row>
    <row r="13138" spans="21:24" ht="18" x14ac:dyDescent="0.6">
      <c r="U13138"/>
      <c r="V13138"/>
      <c r="W13138"/>
      <c r="X13138"/>
    </row>
    <row r="13139" spans="21:24" ht="18" x14ac:dyDescent="0.6">
      <c r="U13139"/>
      <c r="V13139"/>
      <c r="W13139"/>
      <c r="X13139"/>
    </row>
    <row r="13140" spans="21:24" ht="18" x14ac:dyDescent="0.6">
      <c r="U13140"/>
      <c r="V13140"/>
      <c r="W13140"/>
      <c r="X13140"/>
    </row>
    <row r="13141" spans="21:24" ht="18" x14ac:dyDescent="0.6">
      <c r="U13141"/>
      <c r="V13141"/>
      <c r="W13141"/>
      <c r="X13141"/>
    </row>
    <row r="13142" spans="21:24" ht="18" x14ac:dyDescent="0.6">
      <c r="U13142"/>
      <c r="V13142"/>
      <c r="W13142"/>
      <c r="X13142"/>
    </row>
    <row r="13143" spans="21:24" ht="18" x14ac:dyDescent="0.6">
      <c r="U13143"/>
      <c r="V13143"/>
      <c r="W13143"/>
      <c r="X13143"/>
    </row>
    <row r="13144" spans="21:24" ht="18" x14ac:dyDescent="0.6">
      <c r="U13144"/>
      <c r="V13144"/>
      <c r="W13144"/>
      <c r="X13144"/>
    </row>
    <row r="13145" spans="21:24" ht="18" x14ac:dyDescent="0.6">
      <c r="U13145"/>
      <c r="V13145"/>
      <c r="W13145"/>
      <c r="X13145"/>
    </row>
    <row r="13146" spans="21:24" ht="18" x14ac:dyDescent="0.6">
      <c r="U13146"/>
      <c r="V13146"/>
      <c r="W13146"/>
      <c r="X13146"/>
    </row>
    <row r="13147" spans="21:24" ht="18" x14ac:dyDescent="0.6">
      <c r="U13147"/>
      <c r="V13147"/>
      <c r="W13147"/>
      <c r="X13147"/>
    </row>
    <row r="13148" spans="21:24" ht="18" x14ac:dyDescent="0.6">
      <c r="U13148"/>
      <c r="V13148"/>
      <c r="W13148"/>
      <c r="X13148"/>
    </row>
    <row r="13149" spans="21:24" ht="18" x14ac:dyDescent="0.6">
      <c r="U13149"/>
      <c r="V13149"/>
      <c r="W13149"/>
      <c r="X13149"/>
    </row>
    <row r="13150" spans="21:24" ht="18" x14ac:dyDescent="0.6">
      <c r="U13150"/>
      <c r="V13150"/>
      <c r="W13150"/>
      <c r="X13150"/>
    </row>
    <row r="13151" spans="21:24" ht="18" x14ac:dyDescent="0.6">
      <c r="U13151"/>
      <c r="V13151"/>
      <c r="W13151"/>
      <c r="X13151"/>
    </row>
    <row r="13152" spans="21:24" ht="18" x14ac:dyDescent="0.6">
      <c r="U13152"/>
      <c r="V13152"/>
      <c r="W13152"/>
      <c r="X13152"/>
    </row>
    <row r="13153" spans="21:24" ht="18" x14ac:dyDescent="0.6">
      <c r="U13153"/>
      <c r="V13153"/>
      <c r="W13153"/>
      <c r="X13153"/>
    </row>
    <row r="13154" spans="21:24" ht="18" x14ac:dyDescent="0.6">
      <c r="U13154"/>
      <c r="V13154"/>
      <c r="W13154"/>
      <c r="X13154"/>
    </row>
    <row r="13155" spans="21:24" ht="18" x14ac:dyDescent="0.6">
      <c r="U13155"/>
      <c r="V13155"/>
      <c r="W13155"/>
      <c r="X13155"/>
    </row>
    <row r="13156" spans="21:24" ht="18" x14ac:dyDescent="0.6">
      <c r="U13156"/>
      <c r="V13156"/>
      <c r="W13156"/>
      <c r="X13156"/>
    </row>
    <row r="13157" spans="21:24" ht="18" x14ac:dyDescent="0.6">
      <c r="U13157"/>
      <c r="V13157"/>
      <c r="W13157"/>
      <c r="X13157"/>
    </row>
    <row r="13158" spans="21:24" ht="18" x14ac:dyDescent="0.6">
      <c r="U13158"/>
      <c r="V13158"/>
      <c r="W13158"/>
      <c r="X13158"/>
    </row>
    <row r="13159" spans="21:24" ht="18" x14ac:dyDescent="0.6">
      <c r="U13159"/>
      <c r="V13159"/>
      <c r="W13159"/>
      <c r="X13159"/>
    </row>
    <row r="13160" spans="21:24" ht="18" x14ac:dyDescent="0.6">
      <c r="U13160"/>
      <c r="V13160"/>
      <c r="W13160"/>
      <c r="X13160"/>
    </row>
    <row r="13161" spans="21:24" ht="18" x14ac:dyDescent="0.6">
      <c r="U13161"/>
      <c r="V13161"/>
      <c r="W13161"/>
      <c r="X13161"/>
    </row>
    <row r="13162" spans="21:24" ht="18" x14ac:dyDescent="0.6">
      <c r="U13162"/>
      <c r="V13162"/>
      <c r="W13162"/>
      <c r="X13162"/>
    </row>
    <row r="13163" spans="21:24" ht="18" x14ac:dyDescent="0.6">
      <c r="U13163"/>
      <c r="V13163"/>
      <c r="W13163"/>
      <c r="X13163"/>
    </row>
    <row r="13164" spans="21:24" ht="18" x14ac:dyDescent="0.6">
      <c r="U13164"/>
      <c r="V13164"/>
      <c r="W13164"/>
      <c r="X13164"/>
    </row>
    <row r="13165" spans="21:24" ht="18" x14ac:dyDescent="0.6">
      <c r="U13165"/>
      <c r="V13165"/>
      <c r="W13165"/>
      <c r="X13165"/>
    </row>
    <row r="13166" spans="21:24" ht="18" x14ac:dyDescent="0.6">
      <c r="U13166"/>
      <c r="V13166"/>
      <c r="W13166"/>
      <c r="X13166"/>
    </row>
    <row r="13167" spans="21:24" ht="18" x14ac:dyDescent="0.6">
      <c r="U13167"/>
      <c r="V13167"/>
      <c r="W13167"/>
      <c r="X13167"/>
    </row>
    <row r="13168" spans="21:24" ht="18" x14ac:dyDescent="0.6">
      <c r="U13168"/>
      <c r="V13168"/>
      <c r="W13168"/>
      <c r="X13168"/>
    </row>
    <row r="13169" spans="21:24" ht="18" x14ac:dyDescent="0.6">
      <c r="U13169"/>
      <c r="V13169"/>
      <c r="W13169"/>
      <c r="X13169"/>
    </row>
    <row r="13170" spans="21:24" ht="18" x14ac:dyDescent="0.6">
      <c r="U13170"/>
      <c r="V13170"/>
      <c r="W13170"/>
      <c r="X13170"/>
    </row>
    <row r="13171" spans="21:24" ht="18" x14ac:dyDescent="0.6">
      <c r="U13171"/>
      <c r="V13171"/>
      <c r="W13171"/>
      <c r="X13171"/>
    </row>
    <row r="13172" spans="21:24" ht="18" x14ac:dyDescent="0.6">
      <c r="U13172"/>
      <c r="V13172"/>
      <c r="W13172"/>
      <c r="X13172"/>
    </row>
    <row r="13173" spans="21:24" ht="18" x14ac:dyDescent="0.6">
      <c r="U13173"/>
      <c r="V13173"/>
      <c r="W13173"/>
      <c r="X13173"/>
    </row>
    <row r="13174" spans="21:24" ht="18" x14ac:dyDescent="0.6">
      <c r="U13174"/>
      <c r="V13174"/>
      <c r="W13174"/>
      <c r="X13174"/>
    </row>
    <row r="13175" spans="21:24" ht="18" x14ac:dyDescent="0.6">
      <c r="U13175"/>
      <c r="V13175"/>
      <c r="W13175"/>
      <c r="X13175"/>
    </row>
    <row r="13176" spans="21:24" ht="18" x14ac:dyDescent="0.6">
      <c r="U13176"/>
      <c r="V13176"/>
      <c r="W13176"/>
      <c r="X13176"/>
    </row>
    <row r="13177" spans="21:24" ht="18" x14ac:dyDescent="0.6">
      <c r="U13177"/>
      <c r="V13177"/>
      <c r="W13177"/>
      <c r="X13177"/>
    </row>
    <row r="13178" spans="21:24" ht="18" x14ac:dyDescent="0.6">
      <c r="U13178"/>
      <c r="V13178"/>
      <c r="W13178"/>
      <c r="X13178"/>
    </row>
    <row r="13179" spans="21:24" ht="18" x14ac:dyDescent="0.6">
      <c r="U13179"/>
      <c r="V13179"/>
      <c r="W13179"/>
      <c r="X13179"/>
    </row>
    <row r="13180" spans="21:24" ht="18" x14ac:dyDescent="0.6">
      <c r="U13180"/>
      <c r="V13180"/>
      <c r="W13180"/>
      <c r="X13180"/>
    </row>
    <row r="13181" spans="21:24" ht="18" x14ac:dyDescent="0.6">
      <c r="U13181"/>
      <c r="V13181"/>
      <c r="W13181"/>
      <c r="X13181"/>
    </row>
    <row r="13182" spans="21:24" ht="18" x14ac:dyDescent="0.6">
      <c r="U13182"/>
      <c r="V13182"/>
      <c r="W13182"/>
      <c r="X13182"/>
    </row>
    <row r="13183" spans="21:24" ht="18" x14ac:dyDescent="0.6">
      <c r="U13183"/>
      <c r="V13183"/>
      <c r="W13183"/>
      <c r="X13183"/>
    </row>
    <row r="13184" spans="21:24" ht="18" x14ac:dyDescent="0.6">
      <c r="U13184"/>
      <c r="V13184"/>
      <c r="W13184"/>
      <c r="X13184"/>
    </row>
    <row r="13185" spans="21:24" ht="18" x14ac:dyDescent="0.6">
      <c r="U13185"/>
      <c r="V13185"/>
      <c r="W13185"/>
      <c r="X13185"/>
    </row>
    <row r="13186" spans="21:24" ht="18" x14ac:dyDescent="0.6">
      <c r="U13186"/>
      <c r="V13186"/>
      <c r="W13186"/>
      <c r="X13186"/>
    </row>
    <row r="13187" spans="21:24" ht="18" x14ac:dyDescent="0.6">
      <c r="U13187"/>
      <c r="V13187"/>
      <c r="W13187"/>
      <c r="X13187"/>
    </row>
    <row r="13188" spans="21:24" ht="18" x14ac:dyDescent="0.6">
      <c r="U13188"/>
      <c r="V13188"/>
      <c r="W13188"/>
      <c r="X13188"/>
    </row>
    <row r="13189" spans="21:24" ht="18" x14ac:dyDescent="0.6">
      <c r="U13189"/>
      <c r="V13189"/>
      <c r="W13189"/>
      <c r="X13189"/>
    </row>
    <row r="13190" spans="21:24" ht="18" x14ac:dyDescent="0.6">
      <c r="U13190"/>
      <c r="V13190"/>
      <c r="W13190"/>
      <c r="X13190"/>
    </row>
    <row r="13191" spans="21:24" ht="18" x14ac:dyDescent="0.6">
      <c r="U13191"/>
      <c r="V13191"/>
      <c r="W13191"/>
      <c r="X13191"/>
    </row>
    <row r="13192" spans="21:24" ht="18" x14ac:dyDescent="0.6">
      <c r="U13192"/>
      <c r="V13192"/>
      <c r="W13192"/>
      <c r="X13192"/>
    </row>
    <row r="13193" spans="21:24" ht="18" x14ac:dyDescent="0.6">
      <c r="U13193"/>
      <c r="V13193"/>
      <c r="W13193"/>
      <c r="X13193"/>
    </row>
    <row r="13194" spans="21:24" ht="18" x14ac:dyDescent="0.6">
      <c r="U13194"/>
      <c r="V13194"/>
      <c r="W13194"/>
      <c r="X13194"/>
    </row>
    <row r="13195" spans="21:24" ht="18" x14ac:dyDescent="0.6">
      <c r="U13195"/>
      <c r="V13195"/>
      <c r="W13195"/>
      <c r="X13195"/>
    </row>
    <row r="13196" spans="21:24" ht="18" x14ac:dyDescent="0.6">
      <c r="U13196"/>
      <c r="V13196"/>
      <c r="W13196"/>
      <c r="X13196"/>
    </row>
    <row r="13197" spans="21:24" ht="18" x14ac:dyDescent="0.6">
      <c r="U13197"/>
      <c r="V13197"/>
      <c r="W13197"/>
      <c r="X13197"/>
    </row>
    <row r="13198" spans="21:24" ht="18" x14ac:dyDescent="0.6">
      <c r="U13198"/>
      <c r="V13198"/>
      <c r="W13198"/>
      <c r="X13198"/>
    </row>
    <row r="13199" spans="21:24" ht="18" x14ac:dyDescent="0.6">
      <c r="U13199"/>
      <c r="V13199"/>
      <c r="W13199"/>
      <c r="X13199"/>
    </row>
    <row r="13200" spans="21:24" ht="18" x14ac:dyDescent="0.6">
      <c r="U13200"/>
      <c r="V13200"/>
      <c r="W13200"/>
      <c r="X13200"/>
    </row>
    <row r="13201" spans="21:24" ht="18" x14ac:dyDescent="0.6">
      <c r="U13201"/>
      <c r="V13201"/>
      <c r="W13201"/>
      <c r="X13201"/>
    </row>
    <row r="13202" spans="21:24" ht="18" x14ac:dyDescent="0.6">
      <c r="U13202"/>
      <c r="V13202"/>
      <c r="W13202"/>
      <c r="X13202"/>
    </row>
    <row r="13203" spans="21:24" ht="18" x14ac:dyDescent="0.6">
      <c r="U13203"/>
      <c r="V13203"/>
      <c r="W13203"/>
      <c r="X13203"/>
    </row>
    <row r="13204" spans="21:24" ht="18" x14ac:dyDescent="0.6">
      <c r="U13204"/>
      <c r="V13204"/>
      <c r="W13204"/>
      <c r="X13204"/>
    </row>
    <row r="13205" spans="21:24" ht="18" x14ac:dyDescent="0.6">
      <c r="U13205"/>
      <c r="V13205"/>
      <c r="W13205"/>
      <c r="X13205"/>
    </row>
    <row r="13206" spans="21:24" ht="18" x14ac:dyDescent="0.6">
      <c r="U13206"/>
      <c r="V13206"/>
      <c r="W13206"/>
      <c r="X13206"/>
    </row>
    <row r="13207" spans="21:24" ht="18" x14ac:dyDescent="0.6">
      <c r="U13207"/>
      <c r="V13207"/>
      <c r="W13207"/>
      <c r="X13207"/>
    </row>
    <row r="13208" spans="21:24" ht="18" x14ac:dyDescent="0.6">
      <c r="U13208"/>
      <c r="V13208"/>
      <c r="W13208"/>
      <c r="X13208"/>
    </row>
    <row r="13209" spans="21:24" ht="18" x14ac:dyDescent="0.6">
      <c r="U13209"/>
      <c r="V13209"/>
      <c r="W13209"/>
      <c r="X13209"/>
    </row>
    <row r="13210" spans="21:24" ht="18" x14ac:dyDescent="0.6">
      <c r="U13210"/>
      <c r="V13210"/>
      <c r="W13210"/>
      <c r="X13210"/>
    </row>
    <row r="13211" spans="21:24" ht="18" x14ac:dyDescent="0.6">
      <c r="U13211"/>
      <c r="V13211"/>
      <c r="W13211"/>
      <c r="X13211"/>
    </row>
    <row r="13212" spans="21:24" ht="18" x14ac:dyDescent="0.6">
      <c r="U13212"/>
      <c r="V13212"/>
      <c r="W13212"/>
      <c r="X13212"/>
    </row>
    <row r="13213" spans="21:24" ht="18" x14ac:dyDescent="0.6">
      <c r="U13213"/>
      <c r="V13213"/>
      <c r="W13213"/>
      <c r="X13213"/>
    </row>
    <row r="13214" spans="21:24" ht="18" x14ac:dyDescent="0.6">
      <c r="U13214"/>
      <c r="V13214"/>
      <c r="W13214"/>
      <c r="X13214"/>
    </row>
    <row r="13215" spans="21:24" ht="18" x14ac:dyDescent="0.6">
      <c r="U13215"/>
      <c r="V13215"/>
      <c r="W13215"/>
      <c r="X13215"/>
    </row>
    <row r="13216" spans="21:24" ht="18" x14ac:dyDescent="0.6">
      <c r="U13216"/>
      <c r="V13216"/>
      <c r="W13216"/>
      <c r="X13216"/>
    </row>
    <row r="13217" spans="21:24" ht="18" x14ac:dyDescent="0.6">
      <c r="U13217"/>
      <c r="V13217"/>
      <c r="W13217"/>
      <c r="X13217"/>
    </row>
    <row r="13218" spans="21:24" ht="18" x14ac:dyDescent="0.6">
      <c r="U13218"/>
      <c r="V13218"/>
      <c r="W13218"/>
      <c r="X13218"/>
    </row>
    <row r="13219" spans="21:24" ht="18" x14ac:dyDescent="0.6">
      <c r="U13219"/>
      <c r="V13219"/>
      <c r="W13219"/>
      <c r="X13219"/>
    </row>
    <row r="13220" spans="21:24" ht="18" x14ac:dyDescent="0.6">
      <c r="U13220"/>
      <c r="V13220"/>
      <c r="W13220"/>
      <c r="X13220"/>
    </row>
    <row r="13221" spans="21:24" ht="18" x14ac:dyDescent="0.6">
      <c r="U13221"/>
      <c r="V13221"/>
      <c r="W13221"/>
      <c r="X13221"/>
    </row>
    <row r="13222" spans="21:24" ht="18" x14ac:dyDescent="0.6">
      <c r="U13222"/>
      <c r="V13222"/>
      <c r="W13222"/>
      <c r="X13222"/>
    </row>
    <row r="13223" spans="21:24" ht="18" x14ac:dyDescent="0.6">
      <c r="U13223"/>
      <c r="V13223"/>
      <c r="W13223"/>
      <c r="X13223"/>
    </row>
    <row r="13224" spans="21:24" ht="18" x14ac:dyDescent="0.6">
      <c r="U13224"/>
      <c r="V13224"/>
      <c r="W13224"/>
      <c r="X13224"/>
    </row>
    <row r="13225" spans="21:24" ht="18" x14ac:dyDescent="0.6">
      <c r="U13225"/>
      <c r="V13225"/>
      <c r="W13225"/>
      <c r="X13225"/>
    </row>
    <row r="13226" spans="21:24" ht="18" x14ac:dyDescent="0.6">
      <c r="U13226"/>
      <c r="V13226"/>
      <c r="W13226"/>
      <c r="X13226"/>
    </row>
    <row r="13227" spans="21:24" ht="18" x14ac:dyDescent="0.6">
      <c r="U13227"/>
      <c r="V13227"/>
      <c r="W13227"/>
      <c r="X13227"/>
    </row>
    <row r="13228" spans="21:24" ht="18" x14ac:dyDescent="0.6">
      <c r="U13228"/>
      <c r="V13228"/>
      <c r="W13228"/>
      <c r="X13228"/>
    </row>
    <row r="13229" spans="21:24" ht="18" x14ac:dyDescent="0.6">
      <c r="U13229"/>
      <c r="V13229"/>
      <c r="W13229"/>
      <c r="X13229"/>
    </row>
    <row r="13230" spans="21:24" ht="18" x14ac:dyDescent="0.6">
      <c r="U13230"/>
      <c r="V13230"/>
      <c r="W13230"/>
      <c r="X13230"/>
    </row>
    <row r="13231" spans="21:24" ht="18" x14ac:dyDescent="0.6">
      <c r="U13231"/>
      <c r="V13231"/>
      <c r="W13231"/>
      <c r="X13231"/>
    </row>
    <row r="13232" spans="21:24" ht="18" x14ac:dyDescent="0.6">
      <c r="U13232"/>
      <c r="V13232"/>
      <c r="W13232"/>
      <c r="X13232"/>
    </row>
    <row r="13233" spans="21:24" ht="18" x14ac:dyDescent="0.6">
      <c r="U13233"/>
      <c r="V13233"/>
      <c r="W13233"/>
      <c r="X13233"/>
    </row>
    <row r="13234" spans="21:24" ht="18" x14ac:dyDescent="0.6">
      <c r="U13234"/>
      <c r="V13234"/>
      <c r="W13234"/>
      <c r="X13234"/>
    </row>
    <row r="13235" spans="21:24" ht="18" x14ac:dyDescent="0.6">
      <c r="U13235"/>
      <c r="V13235"/>
      <c r="W13235"/>
      <c r="X13235"/>
    </row>
    <row r="13236" spans="21:24" ht="18" x14ac:dyDescent="0.6">
      <c r="U13236"/>
      <c r="V13236"/>
      <c r="W13236"/>
      <c r="X13236"/>
    </row>
    <row r="13237" spans="21:24" ht="18" x14ac:dyDescent="0.6">
      <c r="U13237"/>
      <c r="V13237"/>
      <c r="W13237"/>
      <c r="X13237"/>
    </row>
    <row r="13238" spans="21:24" ht="18" x14ac:dyDescent="0.6">
      <c r="U13238"/>
      <c r="V13238"/>
      <c r="W13238"/>
      <c r="X13238"/>
    </row>
    <row r="13239" spans="21:24" ht="18" x14ac:dyDescent="0.6">
      <c r="U13239"/>
      <c r="V13239"/>
      <c r="W13239"/>
      <c r="X13239"/>
    </row>
    <row r="13240" spans="21:24" ht="18" x14ac:dyDescent="0.6">
      <c r="U13240"/>
      <c r="V13240"/>
      <c r="W13240"/>
      <c r="X13240"/>
    </row>
    <row r="13241" spans="21:24" ht="18" x14ac:dyDescent="0.6">
      <c r="U13241"/>
      <c r="V13241"/>
      <c r="W13241"/>
      <c r="X13241"/>
    </row>
    <row r="13242" spans="21:24" ht="18" x14ac:dyDescent="0.6">
      <c r="U13242"/>
      <c r="V13242"/>
      <c r="W13242"/>
      <c r="X13242"/>
    </row>
    <row r="13243" spans="21:24" ht="18" x14ac:dyDescent="0.6">
      <c r="U13243"/>
      <c r="V13243"/>
      <c r="W13243"/>
      <c r="X13243"/>
    </row>
    <row r="13244" spans="21:24" ht="18" x14ac:dyDescent="0.6">
      <c r="U13244"/>
      <c r="V13244"/>
      <c r="W13244"/>
      <c r="X13244"/>
    </row>
    <row r="13245" spans="21:24" ht="18" x14ac:dyDescent="0.6">
      <c r="U13245"/>
      <c r="V13245"/>
      <c r="W13245"/>
      <c r="X13245"/>
    </row>
    <row r="13246" spans="21:24" ht="18" x14ac:dyDescent="0.6">
      <c r="U13246"/>
      <c r="V13246"/>
      <c r="W13246"/>
      <c r="X13246"/>
    </row>
    <row r="13247" spans="21:24" ht="18" x14ac:dyDescent="0.6">
      <c r="U13247"/>
      <c r="V13247"/>
      <c r="W13247"/>
      <c r="X13247"/>
    </row>
    <row r="13248" spans="21:24" ht="18" x14ac:dyDescent="0.6">
      <c r="U13248"/>
      <c r="V13248"/>
      <c r="W13248"/>
      <c r="X13248"/>
    </row>
    <row r="13249" spans="21:24" ht="18" x14ac:dyDescent="0.6">
      <c r="U13249"/>
      <c r="V13249"/>
      <c r="W13249"/>
      <c r="X13249"/>
    </row>
    <row r="13250" spans="21:24" ht="18" x14ac:dyDescent="0.6">
      <c r="U13250"/>
      <c r="V13250"/>
      <c r="W13250"/>
      <c r="X13250"/>
    </row>
    <row r="13251" spans="21:24" ht="18" x14ac:dyDescent="0.6">
      <c r="U13251"/>
      <c r="V13251"/>
      <c r="W13251"/>
      <c r="X13251"/>
    </row>
    <row r="13252" spans="21:24" ht="18" x14ac:dyDescent="0.6">
      <c r="U13252"/>
      <c r="V13252"/>
      <c r="W13252"/>
      <c r="X13252"/>
    </row>
    <row r="13253" spans="21:24" ht="18" x14ac:dyDescent="0.6">
      <c r="U13253"/>
      <c r="V13253"/>
      <c r="W13253"/>
      <c r="X13253"/>
    </row>
    <row r="13254" spans="21:24" ht="18" x14ac:dyDescent="0.6">
      <c r="U13254"/>
      <c r="V13254"/>
      <c r="W13254"/>
      <c r="X13254"/>
    </row>
    <row r="13255" spans="21:24" ht="18" x14ac:dyDescent="0.6">
      <c r="U13255"/>
      <c r="V13255"/>
      <c r="W13255"/>
      <c r="X13255"/>
    </row>
    <row r="13256" spans="21:24" ht="18" x14ac:dyDescent="0.6">
      <c r="U13256"/>
      <c r="V13256"/>
      <c r="W13256"/>
      <c r="X13256"/>
    </row>
    <row r="13257" spans="21:24" ht="18" x14ac:dyDescent="0.6">
      <c r="U13257"/>
      <c r="V13257"/>
      <c r="W13257"/>
      <c r="X13257"/>
    </row>
    <row r="13258" spans="21:24" ht="18" x14ac:dyDescent="0.6">
      <c r="U13258"/>
      <c r="V13258"/>
      <c r="W13258"/>
      <c r="X13258"/>
    </row>
    <row r="13259" spans="21:24" ht="18" x14ac:dyDescent="0.6">
      <c r="U13259"/>
      <c r="V13259"/>
      <c r="W13259"/>
      <c r="X13259"/>
    </row>
    <row r="13260" spans="21:24" ht="18" x14ac:dyDescent="0.6">
      <c r="U13260"/>
      <c r="V13260"/>
      <c r="W13260"/>
      <c r="X13260"/>
    </row>
    <row r="13261" spans="21:24" ht="18" x14ac:dyDescent="0.6">
      <c r="U13261"/>
      <c r="V13261"/>
      <c r="W13261"/>
      <c r="X13261"/>
    </row>
    <row r="13262" spans="21:24" ht="18" x14ac:dyDescent="0.6">
      <c r="U13262"/>
      <c r="V13262"/>
      <c r="W13262"/>
      <c r="X13262"/>
    </row>
    <row r="13263" spans="21:24" ht="18" x14ac:dyDescent="0.6">
      <c r="U13263"/>
      <c r="V13263"/>
      <c r="W13263"/>
      <c r="X13263"/>
    </row>
    <row r="13264" spans="21:24" ht="18" x14ac:dyDescent="0.6">
      <c r="U13264"/>
      <c r="V13264"/>
      <c r="W13264"/>
      <c r="X13264"/>
    </row>
    <row r="13265" spans="21:24" ht="18" x14ac:dyDescent="0.6">
      <c r="U13265"/>
      <c r="V13265"/>
      <c r="W13265"/>
      <c r="X13265"/>
    </row>
    <row r="13266" spans="21:24" ht="18" x14ac:dyDescent="0.6">
      <c r="U13266"/>
      <c r="V13266"/>
      <c r="W13266"/>
      <c r="X13266"/>
    </row>
    <row r="13267" spans="21:24" ht="18" x14ac:dyDescent="0.6">
      <c r="U13267"/>
      <c r="V13267"/>
      <c r="W13267"/>
      <c r="X13267"/>
    </row>
    <row r="13268" spans="21:24" ht="18" x14ac:dyDescent="0.6">
      <c r="U13268"/>
      <c r="V13268"/>
      <c r="W13268"/>
      <c r="X13268"/>
    </row>
    <row r="13269" spans="21:24" ht="18" x14ac:dyDescent="0.6">
      <c r="U13269"/>
      <c r="V13269"/>
      <c r="W13269"/>
      <c r="X13269"/>
    </row>
    <row r="13270" spans="21:24" ht="18" x14ac:dyDescent="0.6">
      <c r="U13270"/>
      <c r="V13270"/>
      <c r="W13270"/>
      <c r="X13270"/>
    </row>
    <row r="13271" spans="21:24" ht="18" x14ac:dyDescent="0.6">
      <c r="U13271"/>
      <c r="V13271"/>
      <c r="W13271"/>
      <c r="X13271"/>
    </row>
    <row r="13272" spans="21:24" ht="18" x14ac:dyDescent="0.6">
      <c r="U13272"/>
      <c r="V13272"/>
      <c r="W13272"/>
      <c r="X13272"/>
    </row>
    <row r="13273" spans="21:24" ht="18" x14ac:dyDescent="0.6">
      <c r="U13273"/>
      <c r="V13273"/>
      <c r="W13273"/>
      <c r="X13273"/>
    </row>
    <row r="13274" spans="21:24" ht="18" x14ac:dyDescent="0.6">
      <c r="U13274"/>
      <c r="V13274"/>
      <c r="W13274"/>
      <c r="X13274"/>
    </row>
    <row r="13275" spans="21:24" ht="18" x14ac:dyDescent="0.6">
      <c r="U13275"/>
      <c r="V13275"/>
      <c r="W13275"/>
      <c r="X13275"/>
    </row>
    <row r="13276" spans="21:24" ht="18" x14ac:dyDescent="0.6">
      <c r="U13276"/>
      <c r="V13276"/>
      <c r="W13276"/>
      <c r="X13276"/>
    </row>
    <row r="13277" spans="21:24" ht="18" x14ac:dyDescent="0.6">
      <c r="U13277"/>
      <c r="V13277"/>
      <c r="W13277"/>
      <c r="X13277"/>
    </row>
    <row r="13278" spans="21:24" ht="18" x14ac:dyDescent="0.6">
      <c r="U13278"/>
      <c r="V13278"/>
      <c r="W13278"/>
      <c r="X13278"/>
    </row>
    <row r="13279" spans="21:24" ht="18" x14ac:dyDescent="0.6">
      <c r="U13279"/>
      <c r="V13279"/>
      <c r="W13279"/>
      <c r="X13279"/>
    </row>
    <row r="13280" spans="21:24" ht="18" x14ac:dyDescent="0.6">
      <c r="U13280"/>
      <c r="V13280"/>
      <c r="W13280"/>
      <c r="X13280"/>
    </row>
    <row r="13281" spans="21:24" ht="18" x14ac:dyDescent="0.6">
      <c r="U13281"/>
      <c r="V13281"/>
      <c r="W13281"/>
      <c r="X13281"/>
    </row>
    <row r="13282" spans="21:24" ht="18" x14ac:dyDescent="0.6">
      <c r="U13282"/>
      <c r="V13282"/>
      <c r="W13282"/>
      <c r="X13282"/>
    </row>
    <row r="13283" spans="21:24" ht="18" x14ac:dyDescent="0.6">
      <c r="U13283"/>
      <c r="V13283"/>
      <c r="W13283"/>
      <c r="X13283"/>
    </row>
    <row r="13284" spans="21:24" ht="18" x14ac:dyDescent="0.6">
      <c r="U13284"/>
      <c r="V13284"/>
      <c r="W13284"/>
      <c r="X13284"/>
    </row>
    <row r="13285" spans="21:24" ht="18" x14ac:dyDescent="0.6">
      <c r="U13285"/>
      <c r="V13285"/>
      <c r="W13285"/>
      <c r="X13285"/>
    </row>
    <row r="13286" spans="21:24" ht="18" x14ac:dyDescent="0.6">
      <c r="U13286"/>
      <c r="V13286"/>
      <c r="W13286"/>
      <c r="X13286"/>
    </row>
    <row r="13287" spans="21:24" ht="18" x14ac:dyDescent="0.6">
      <c r="U13287"/>
      <c r="V13287"/>
      <c r="W13287"/>
      <c r="X13287"/>
    </row>
    <row r="13288" spans="21:24" ht="18" x14ac:dyDescent="0.6">
      <c r="U13288"/>
      <c r="V13288"/>
      <c r="W13288"/>
      <c r="X13288"/>
    </row>
    <row r="13289" spans="21:24" ht="18" x14ac:dyDescent="0.6">
      <c r="U13289"/>
      <c r="V13289"/>
      <c r="W13289"/>
      <c r="X13289"/>
    </row>
    <row r="13290" spans="21:24" ht="18" x14ac:dyDescent="0.6">
      <c r="U13290"/>
      <c r="V13290"/>
      <c r="W13290"/>
      <c r="X13290"/>
    </row>
    <row r="13291" spans="21:24" ht="18" x14ac:dyDescent="0.6">
      <c r="U13291"/>
      <c r="V13291"/>
      <c r="W13291"/>
      <c r="X13291"/>
    </row>
    <row r="13292" spans="21:24" ht="18" x14ac:dyDescent="0.6">
      <c r="U13292"/>
      <c r="V13292"/>
      <c r="W13292"/>
      <c r="X13292"/>
    </row>
    <row r="13293" spans="21:24" ht="18" x14ac:dyDescent="0.6">
      <c r="U13293"/>
      <c r="V13293"/>
      <c r="W13293"/>
      <c r="X13293"/>
    </row>
    <row r="13294" spans="21:24" ht="18" x14ac:dyDescent="0.6">
      <c r="U13294"/>
      <c r="V13294"/>
      <c r="W13294"/>
      <c r="X13294"/>
    </row>
    <row r="13295" spans="21:24" ht="18" x14ac:dyDescent="0.6">
      <c r="U13295"/>
      <c r="V13295"/>
      <c r="W13295"/>
      <c r="X13295"/>
    </row>
    <row r="13296" spans="21:24" ht="18" x14ac:dyDescent="0.6">
      <c r="U13296"/>
      <c r="V13296"/>
      <c r="W13296"/>
      <c r="X13296"/>
    </row>
    <row r="13297" spans="21:24" ht="18" x14ac:dyDescent="0.6">
      <c r="U13297"/>
      <c r="V13297"/>
      <c r="W13297"/>
      <c r="X13297"/>
    </row>
    <row r="13298" spans="21:24" ht="18" x14ac:dyDescent="0.6">
      <c r="U13298"/>
      <c r="V13298"/>
      <c r="W13298"/>
      <c r="X13298"/>
    </row>
    <row r="13299" spans="21:24" ht="18" x14ac:dyDescent="0.6">
      <c r="U13299"/>
      <c r="V13299"/>
      <c r="W13299"/>
      <c r="X13299"/>
    </row>
    <row r="13300" spans="21:24" ht="18" x14ac:dyDescent="0.6">
      <c r="U13300"/>
      <c r="V13300"/>
      <c r="W13300"/>
      <c r="X13300"/>
    </row>
    <row r="13301" spans="21:24" ht="18" x14ac:dyDescent="0.6">
      <c r="U13301"/>
      <c r="V13301"/>
      <c r="W13301"/>
      <c r="X13301"/>
    </row>
    <row r="13302" spans="21:24" ht="18" x14ac:dyDescent="0.6">
      <c r="U13302"/>
      <c r="V13302"/>
      <c r="W13302"/>
      <c r="X13302"/>
    </row>
    <row r="13303" spans="21:24" ht="18" x14ac:dyDescent="0.6">
      <c r="U13303"/>
      <c r="V13303"/>
      <c r="W13303"/>
      <c r="X13303"/>
    </row>
    <row r="13304" spans="21:24" ht="18" x14ac:dyDescent="0.6">
      <c r="U13304"/>
      <c r="V13304"/>
      <c r="W13304"/>
      <c r="X13304"/>
    </row>
    <row r="13305" spans="21:24" ht="18" x14ac:dyDescent="0.6">
      <c r="U13305"/>
      <c r="V13305"/>
      <c r="W13305"/>
      <c r="X13305"/>
    </row>
    <row r="13306" spans="21:24" ht="18" x14ac:dyDescent="0.6">
      <c r="U13306"/>
      <c r="V13306"/>
      <c r="W13306"/>
      <c r="X13306"/>
    </row>
    <row r="13307" spans="21:24" ht="18" x14ac:dyDescent="0.6">
      <c r="U13307"/>
      <c r="V13307"/>
      <c r="W13307"/>
      <c r="X13307"/>
    </row>
    <row r="13308" spans="21:24" ht="18" x14ac:dyDescent="0.6">
      <c r="U13308"/>
      <c r="V13308"/>
      <c r="W13308"/>
      <c r="X13308"/>
    </row>
    <row r="13309" spans="21:24" ht="18" x14ac:dyDescent="0.6">
      <c r="U13309"/>
      <c r="V13309"/>
      <c r="W13309"/>
      <c r="X13309"/>
    </row>
    <row r="13310" spans="21:24" ht="18" x14ac:dyDescent="0.6">
      <c r="U13310"/>
      <c r="V13310"/>
      <c r="W13310"/>
      <c r="X13310"/>
    </row>
    <row r="13311" spans="21:24" ht="18" x14ac:dyDescent="0.6">
      <c r="U13311"/>
      <c r="V13311"/>
      <c r="W13311"/>
      <c r="X13311"/>
    </row>
    <row r="13312" spans="21:24" ht="18" x14ac:dyDescent="0.6">
      <c r="U13312"/>
      <c r="V13312"/>
      <c r="W13312"/>
      <c r="X13312"/>
    </row>
    <row r="13313" spans="21:24" ht="18" x14ac:dyDescent="0.6">
      <c r="U13313"/>
      <c r="V13313"/>
      <c r="W13313"/>
      <c r="X13313"/>
    </row>
    <row r="13314" spans="21:24" ht="18" x14ac:dyDescent="0.6">
      <c r="U13314"/>
      <c r="V13314"/>
      <c r="W13314"/>
      <c r="X13314"/>
    </row>
    <row r="13315" spans="21:24" ht="18" x14ac:dyDescent="0.6">
      <c r="U13315"/>
      <c r="V13315"/>
      <c r="W13315"/>
      <c r="X13315"/>
    </row>
    <row r="13316" spans="21:24" ht="18" x14ac:dyDescent="0.6">
      <c r="U13316"/>
      <c r="V13316"/>
      <c r="W13316"/>
      <c r="X13316"/>
    </row>
    <row r="13317" spans="21:24" ht="18" x14ac:dyDescent="0.6">
      <c r="U13317"/>
      <c r="V13317"/>
      <c r="W13317"/>
      <c r="X13317"/>
    </row>
    <row r="13318" spans="21:24" ht="18" x14ac:dyDescent="0.6">
      <c r="U13318"/>
      <c r="V13318"/>
      <c r="W13318"/>
      <c r="X13318"/>
    </row>
    <row r="13319" spans="21:24" ht="18" x14ac:dyDescent="0.6">
      <c r="U13319"/>
      <c r="V13319"/>
      <c r="W13319"/>
      <c r="X13319"/>
    </row>
    <row r="13320" spans="21:24" ht="18" x14ac:dyDescent="0.6">
      <c r="U13320"/>
      <c r="V13320"/>
      <c r="W13320"/>
      <c r="X13320"/>
    </row>
    <row r="13321" spans="21:24" ht="18" x14ac:dyDescent="0.6">
      <c r="U13321"/>
      <c r="V13321"/>
      <c r="W13321"/>
      <c r="X13321"/>
    </row>
    <row r="13322" spans="21:24" ht="18" x14ac:dyDescent="0.6">
      <c r="U13322"/>
      <c r="V13322"/>
      <c r="W13322"/>
      <c r="X13322"/>
    </row>
    <row r="13323" spans="21:24" ht="18" x14ac:dyDescent="0.6">
      <c r="U13323"/>
      <c r="V13323"/>
      <c r="W13323"/>
      <c r="X13323"/>
    </row>
    <row r="13324" spans="21:24" ht="18" x14ac:dyDescent="0.6">
      <c r="U13324"/>
      <c r="V13324"/>
      <c r="W13324"/>
      <c r="X13324"/>
    </row>
    <row r="13325" spans="21:24" ht="18" x14ac:dyDescent="0.6">
      <c r="U13325"/>
      <c r="V13325"/>
      <c r="W13325"/>
      <c r="X13325"/>
    </row>
    <row r="13326" spans="21:24" ht="18" x14ac:dyDescent="0.6">
      <c r="U13326"/>
      <c r="V13326"/>
      <c r="W13326"/>
      <c r="X13326"/>
    </row>
    <row r="13327" spans="21:24" ht="18" x14ac:dyDescent="0.6">
      <c r="U13327"/>
      <c r="V13327"/>
      <c r="W13327"/>
      <c r="X13327"/>
    </row>
    <row r="13328" spans="21:24" ht="18" x14ac:dyDescent="0.6">
      <c r="U13328"/>
      <c r="V13328"/>
      <c r="W13328"/>
      <c r="X13328"/>
    </row>
    <row r="13329" spans="21:24" ht="18" x14ac:dyDescent="0.6">
      <c r="U13329"/>
      <c r="V13329"/>
      <c r="W13329"/>
      <c r="X13329"/>
    </row>
    <row r="13330" spans="21:24" ht="18" x14ac:dyDescent="0.6">
      <c r="U13330"/>
      <c r="V13330"/>
      <c r="W13330"/>
      <c r="X13330"/>
    </row>
    <row r="13331" spans="21:24" ht="18" x14ac:dyDescent="0.6">
      <c r="U13331"/>
      <c r="V13331"/>
      <c r="W13331"/>
      <c r="X13331"/>
    </row>
    <row r="13332" spans="21:24" ht="18" x14ac:dyDescent="0.6">
      <c r="U13332"/>
      <c r="V13332"/>
      <c r="W13332"/>
      <c r="X13332"/>
    </row>
    <row r="13333" spans="21:24" ht="18" x14ac:dyDescent="0.6">
      <c r="U13333"/>
      <c r="V13333"/>
      <c r="W13333"/>
      <c r="X13333"/>
    </row>
    <row r="13334" spans="21:24" ht="18" x14ac:dyDescent="0.6">
      <c r="U13334"/>
      <c r="V13334"/>
      <c r="W13334"/>
      <c r="X13334"/>
    </row>
    <row r="13335" spans="21:24" ht="18" x14ac:dyDescent="0.6">
      <c r="U13335"/>
      <c r="V13335"/>
      <c r="W13335"/>
      <c r="X13335"/>
    </row>
    <row r="13336" spans="21:24" ht="18" x14ac:dyDescent="0.6">
      <c r="U13336"/>
      <c r="V13336"/>
      <c r="W13336"/>
      <c r="X13336"/>
    </row>
    <row r="13337" spans="21:24" ht="18" x14ac:dyDescent="0.6">
      <c r="U13337"/>
      <c r="V13337"/>
      <c r="W13337"/>
      <c r="X13337"/>
    </row>
    <row r="13338" spans="21:24" ht="18" x14ac:dyDescent="0.6">
      <c r="U13338"/>
      <c r="V13338"/>
      <c r="W13338"/>
      <c r="X13338"/>
    </row>
    <row r="13339" spans="21:24" ht="18" x14ac:dyDescent="0.6">
      <c r="U13339"/>
      <c r="V13339"/>
      <c r="W13339"/>
      <c r="X13339"/>
    </row>
    <row r="13340" spans="21:24" ht="18" x14ac:dyDescent="0.6">
      <c r="U13340"/>
      <c r="V13340"/>
      <c r="W13340"/>
      <c r="X13340"/>
    </row>
    <row r="13341" spans="21:24" ht="18" x14ac:dyDescent="0.6">
      <c r="U13341"/>
      <c r="V13341"/>
      <c r="W13341"/>
      <c r="X13341"/>
    </row>
    <row r="13342" spans="21:24" ht="18" x14ac:dyDescent="0.6">
      <c r="U13342"/>
      <c r="V13342"/>
      <c r="W13342"/>
      <c r="X13342"/>
    </row>
    <row r="13343" spans="21:24" ht="18" x14ac:dyDescent="0.6">
      <c r="U13343"/>
      <c r="V13343"/>
      <c r="W13343"/>
      <c r="X13343"/>
    </row>
    <row r="13344" spans="21:24" ht="18" x14ac:dyDescent="0.6">
      <c r="U13344"/>
      <c r="V13344"/>
      <c r="W13344"/>
      <c r="X13344"/>
    </row>
    <row r="13345" spans="21:24" ht="18" x14ac:dyDescent="0.6">
      <c r="U13345"/>
      <c r="V13345"/>
      <c r="W13345"/>
      <c r="X13345"/>
    </row>
    <row r="13346" spans="21:24" ht="18" x14ac:dyDescent="0.6">
      <c r="U13346"/>
      <c r="V13346"/>
      <c r="W13346"/>
      <c r="X13346"/>
    </row>
    <row r="13347" spans="21:24" ht="18" x14ac:dyDescent="0.6">
      <c r="U13347"/>
      <c r="V13347"/>
      <c r="W13347"/>
      <c r="X13347"/>
    </row>
    <row r="13348" spans="21:24" ht="18" x14ac:dyDescent="0.6">
      <c r="U13348"/>
      <c r="V13348"/>
      <c r="W13348"/>
      <c r="X13348"/>
    </row>
    <row r="13349" spans="21:24" ht="18" x14ac:dyDescent="0.6">
      <c r="U13349"/>
      <c r="V13349"/>
      <c r="W13349"/>
      <c r="X13349"/>
    </row>
    <row r="13350" spans="21:24" ht="18" x14ac:dyDescent="0.6">
      <c r="U13350"/>
      <c r="V13350"/>
      <c r="W13350"/>
      <c r="X13350"/>
    </row>
    <row r="13351" spans="21:24" ht="18" x14ac:dyDescent="0.6">
      <c r="U13351"/>
      <c r="V13351"/>
      <c r="W13351"/>
      <c r="X13351"/>
    </row>
    <row r="13352" spans="21:24" ht="18" x14ac:dyDescent="0.6">
      <c r="U13352"/>
      <c r="V13352"/>
      <c r="W13352"/>
      <c r="X13352"/>
    </row>
    <row r="13353" spans="21:24" ht="18" x14ac:dyDescent="0.6">
      <c r="U13353"/>
      <c r="V13353"/>
      <c r="W13353"/>
      <c r="X13353"/>
    </row>
    <row r="13354" spans="21:24" ht="18" x14ac:dyDescent="0.6">
      <c r="U13354"/>
      <c r="V13354"/>
      <c r="W13354"/>
      <c r="X13354"/>
    </row>
    <row r="13355" spans="21:24" ht="18" x14ac:dyDescent="0.6">
      <c r="U13355"/>
      <c r="V13355"/>
      <c r="W13355"/>
      <c r="X13355"/>
    </row>
    <row r="13356" spans="21:24" ht="18" x14ac:dyDescent="0.6">
      <c r="U13356"/>
      <c r="V13356"/>
      <c r="W13356"/>
      <c r="X13356"/>
    </row>
    <row r="13357" spans="21:24" ht="18" x14ac:dyDescent="0.6">
      <c r="U13357"/>
      <c r="V13357"/>
      <c r="W13357"/>
      <c r="X13357"/>
    </row>
    <row r="13358" spans="21:24" ht="18" x14ac:dyDescent="0.6">
      <c r="U13358"/>
      <c r="V13358"/>
      <c r="W13358"/>
      <c r="X13358"/>
    </row>
    <row r="13359" spans="21:24" ht="18" x14ac:dyDescent="0.6">
      <c r="U13359"/>
      <c r="V13359"/>
      <c r="W13359"/>
      <c r="X13359"/>
    </row>
    <row r="13360" spans="21:24" ht="18" x14ac:dyDescent="0.6">
      <c r="U13360"/>
      <c r="V13360"/>
      <c r="W13360"/>
      <c r="X13360"/>
    </row>
    <row r="13361" spans="21:24" ht="18" x14ac:dyDescent="0.6">
      <c r="U13361"/>
      <c r="V13361"/>
      <c r="W13361"/>
      <c r="X13361"/>
    </row>
    <row r="13362" spans="21:24" ht="18" x14ac:dyDescent="0.6">
      <c r="U13362"/>
      <c r="V13362"/>
      <c r="W13362"/>
      <c r="X13362"/>
    </row>
    <row r="13363" spans="21:24" ht="18" x14ac:dyDescent="0.6">
      <c r="U13363"/>
      <c r="V13363"/>
      <c r="W13363"/>
      <c r="X13363"/>
    </row>
    <row r="13364" spans="21:24" ht="18" x14ac:dyDescent="0.6">
      <c r="U13364"/>
      <c r="V13364"/>
      <c r="W13364"/>
      <c r="X13364"/>
    </row>
    <row r="13365" spans="21:24" ht="18" x14ac:dyDescent="0.6">
      <c r="U13365"/>
      <c r="V13365"/>
      <c r="W13365"/>
      <c r="X13365"/>
    </row>
    <row r="13366" spans="21:24" ht="18" x14ac:dyDescent="0.6">
      <c r="U13366"/>
      <c r="V13366"/>
      <c r="W13366"/>
      <c r="X13366"/>
    </row>
    <row r="13367" spans="21:24" ht="18" x14ac:dyDescent="0.6">
      <c r="U13367"/>
      <c r="V13367"/>
      <c r="W13367"/>
      <c r="X13367"/>
    </row>
    <row r="13368" spans="21:24" ht="18" x14ac:dyDescent="0.6">
      <c r="U13368"/>
      <c r="V13368"/>
      <c r="W13368"/>
      <c r="X13368"/>
    </row>
    <row r="13369" spans="21:24" ht="18" x14ac:dyDescent="0.6">
      <c r="U13369"/>
      <c r="V13369"/>
      <c r="W13369"/>
      <c r="X13369"/>
    </row>
    <row r="13370" spans="21:24" ht="18" x14ac:dyDescent="0.6">
      <c r="U13370"/>
      <c r="V13370"/>
      <c r="W13370"/>
      <c r="X13370"/>
    </row>
    <row r="13371" spans="21:24" ht="18" x14ac:dyDescent="0.6">
      <c r="U13371"/>
      <c r="V13371"/>
      <c r="W13371"/>
      <c r="X13371"/>
    </row>
    <row r="13372" spans="21:24" ht="18" x14ac:dyDescent="0.6">
      <c r="U13372"/>
      <c r="V13372"/>
      <c r="W13372"/>
      <c r="X13372"/>
    </row>
    <row r="13373" spans="21:24" ht="18" x14ac:dyDescent="0.6">
      <c r="U13373"/>
      <c r="V13373"/>
      <c r="W13373"/>
      <c r="X13373"/>
    </row>
    <row r="13374" spans="21:24" ht="18" x14ac:dyDescent="0.6">
      <c r="U13374"/>
      <c r="V13374"/>
      <c r="W13374"/>
      <c r="X13374"/>
    </row>
    <row r="13375" spans="21:24" ht="18" x14ac:dyDescent="0.6">
      <c r="U13375"/>
      <c r="V13375"/>
      <c r="W13375"/>
      <c r="X13375"/>
    </row>
    <row r="13376" spans="21:24" ht="18" x14ac:dyDescent="0.6">
      <c r="U13376"/>
      <c r="V13376"/>
      <c r="W13376"/>
      <c r="X13376"/>
    </row>
    <row r="13377" spans="21:24" ht="18" x14ac:dyDescent="0.6">
      <c r="U13377"/>
      <c r="V13377"/>
      <c r="W13377"/>
      <c r="X13377"/>
    </row>
    <row r="13378" spans="21:24" ht="18" x14ac:dyDescent="0.6">
      <c r="U13378"/>
      <c r="V13378"/>
      <c r="W13378"/>
      <c r="X13378"/>
    </row>
    <row r="13379" spans="21:24" ht="18" x14ac:dyDescent="0.6">
      <c r="U13379"/>
      <c r="V13379"/>
      <c r="W13379"/>
      <c r="X13379"/>
    </row>
    <row r="13380" spans="21:24" ht="18" x14ac:dyDescent="0.6">
      <c r="U13380"/>
      <c r="V13380"/>
      <c r="W13380"/>
      <c r="X13380"/>
    </row>
    <row r="13381" spans="21:24" ht="18" x14ac:dyDescent="0.6">
      <c r="U13381"/>
      <c r="V13381"/>
      <c r="W13381"/>
      <c r="X13381"/>
    </row>
    <row r="13382" spans="21:24" ht="18" x14ac:dyDescent="0.6">
      <c r="U13382"/>
      <c r="V13382"/>
      <c r="W13382"/>
      <c r="X13382"/>
    </row>
    <row r="13383" spans="21:24" ht="18" x14ac:dyDescent="0.6">
      <c r="U13383"/>
      <c r="V13383"/>
      <c r="W13383"/>
      <c r="X13383"/>
    </row>
    <row r="13384" spans="21:24" ht="18" x14ac:dyDescent="0.6">
      <c r="U13384"/>
      <c r="V13384"/>
      <c r="W13384"/>
      <c r="X13384"/>
    </row>
    <row r="13385" spans="21:24" ht="18" x14ac:dyDescent="0.6">
      <c r="U13385"/>
      <c r="V13385"/>
      <c r="W13385"/>
      <c r="X13385"/>
    </row>
    <row r="13386" spans="21:24" ht="18" x14ac:dyDescent="0.6">
      <c r="U13386"/>
      <c r="V13386"/>
      <c r="W13386"/>
      <c r="X13386"/>
    </row>
    <row r="13387" spans="21:24" ht="18" x14ac:dyDescent="0.6">
      <c r="U13387"/>
      <c r="V13387"/>
      <c r="W13387"/>
      <c r="X13387"/>
    </row>
    <row r="13388" spans="21:24" ht="18" x14ac:dyDescent="0.6">
      <c r="U13388"/>
      <c r="V13388"/>
      <c r="W13388"/>
      <c r="X13388"/>
    </row>
    <row r="13389" spans="21:24" ht="18" x14ac:dyDescent="0.6">
      <c r="U13389"/>
      <c r="V13389"/>
      <c r="W13389"/>
      <c r="X13389"/>
    </row>
    <row r="13390" spans="21:24" ht="18" x14ac:dyDescent="0.6">
      <c r="U13390"/>
      <c r="V13390"/>
      <c r="W13390"/>
      <c r="X13390"/>
    </row>
    <row r="13391" spans="21:24" ht="18" x14ac:dyDescent="0.6">
      <c r="U13391"/>
      <c r="V13391"/>
      <c r="W13391"/>
      <c r="X13391"/>
    </row>
    <row r="13392" spans="21:24" ht="18" x14ac:dyDescent="0.6">
      <c r="U13392"/>
      <c r="V13392"/>
      <c r="W13392"/>
      <c r="X13392"/>
    </row>
    <row r="13393" spans="21:24" ht="18" x14ac:dyDescent="0.6">
      <c r="U13393"/>
      <c r="V13393"/>
      <c r="W13393"/>
      <c r="X13393"/>
    </row>
    <row r="13394" spans="21:24" ht="18" x14ac:dyDescent="0.6">
      <c r="U13394"/>
      <c r="V13394"/>
      <c r="W13394"/>
      <c r="X13394"/>
    </row>
    <row r="13395" spans="21:24" ht="18" x14ac:dyDescent="0.6">
      <c r="U13395"/>
      <c r="V13395"/>
      <c r="W13395"/>
      <c r="X13395"/>
    </row>
    <row r="13396" spans="21:24" ht="18" x14ac:dyDescent="0.6">
      <c r="U13396"/>
      <c r="V13396"/>
      <c r="W13396"/>
      <c r="X13396"/>
    </row>
    <row r="13397" spans="21:24" ht="18" x14ac:dyDescent="0.6">
      <c r="U13397"/>
      <c r="V13397"/>
      <c r="W13397"/>
      <c r="X13397"/>
    </row>
    <row r="13398" spans="21:24" ht="18" x14ac:dyDescent="0.6">
      <c r="U13398"/>
      <c r="V13398"/>
      <c r="W13398"/>
      <c r="X13398"/>
    </row>
    <row r="13399" spans="21:24" ht="18" x14ac:dyDescent="0.6">
      <c r="U13399"/>
      <c r="V13399"/>
      <c r="W13399"/>
      <c r="X13399"/>
    </row>
    <row r="13400" spans="21:24" ht="18" x14ac:dyDescent="0.6">
      <c r="U13400"/>
      <c r="V13400"/>
      <c r="W13400"/>
      <c r="X13400"/>
    </row>
    <row r="13401" spans="21:24" ht="18" x14ac:dyDescent="0.6">
      <c r="U13401"/>
      <c r="V13401"/>
      <c r="W13401"/>
      <c r="X13401"/>
    </row>
    <row r="13402" spans="21:24" ht="18" x14ac:dyDescent="0.6">
      <c r="U13402"/>
      <c r="V13402"/>
      <c r="W13402"/>
      <c r="X13402"/>
    </row>
    <row r="13403" spans="21:24" ht="18" x14ac:dyDescent="0.6">
      <c r="U13403"/>
      <c r="V13403"/>
      <c r="W13403"/>
      <c r="X13403"/>
    </row>
    <row r="13404" spans="21:24" ht="18" x14ac:dyDescent="0.6">
      <c r="U13404"/>
      <c r="V13404"/>
      <c r="W13404"/>
      <c r="X13404"/>
    </row>
    <row r="13405" spans="21:24" ht="18" x14ac:dyDescent="0.6">
      <c r="U13405"/>
      <c r="V13405"/>
      <c r="W13405"/>
      <c r="X13405"/>
    </row>
    <row r="13406" spans="21:24" ht="18" x14ac:dyDescent="0.6">
      <c r="U13406"/>
      <c r="V13406"/>
      <c r="W13406"/>
      <c r="X13406"/>
    </row>
    <row r="13407" spans="21:24" ht="18" x14ac:dyDescent="0.6">
      <c r="U13407"/>
      <c r="V13407"/>
      <c r="W13407"/>
      <c r="X13407"/>
    </row>
    <row r="13408" spans="21:24" ht="18" x14ac:dyDescent="0.6">
      <c r="U13408"/>
      <c r="V13408"/>
      <c r="W13408"/>
      <c r="X13408"/>
    </row>
    <row r="13409" spans="21:24" ht="18" x14ac:dyDescent="0.6">
      <c r="U13409"/>
      <c r="V13409"/>
      <c r="W13409"/>
      <c r="X13409"/>
    </row>
    <row r="13410" spans="21:24" ht="18" x14ac:dyDescent="0.6">
      <c r="U13410"/>
      <c r="V13410"/>
      <c r="W13410"/>
      <c r="X13410"/>
    </row>
    <row r="13411" spans="21:24" ht="18" x14ac:dyDescent="0.6">
      <c r="U13411"/>
      <c r="V13411"/>
      <c r="W13411"/>
      <c r="X13411"/>
    </row>
    <row r="13412" spans="21:24" ht="18" x14ac:dyDescent="0.6">
      <c r="U13412"/>
      <c r="V13412"/>
      <c r="W13412"/>
      <c r="X13412"/>
    </row>
    <row r="13413" spans="21:24" ht="18" x14ac:dyDescent="0.6">
      <c r="U13413"/>
      <c r="V13413"/>
      <c r="W13413"/>
      <c r="X13413"/>
    </row>
    <row r="13414" spans="21:24" ht="18" x14ac:dyDescent="0.6">
      <c r="U13414"/>
      <c r="V13414"/>
      <c r="W13414"/>
      <c r="X13414"/>
    </row>
    <row r="13415" spans="21:24" ht="18" x14ac:dyDescent="0.6">
      <c r="U13415"/>
      <c r="V13415"/>
      <c r="W13415"/>
      <c r="X13415"/>
    </row>
    <row r="13416" spans="21:24" ht="18" x14ac:dyDescent="0.6">
      <c r="U13416"/>
      <c r="V13416"/>
      <c r="W13416"/>
      <c r="X13416"/>
    </row>
    <row r="13417" spans="21:24" ht="18" x14ac:dyDescent="0.6">
      <c r="U13417"/>
      <c r="V13417"/>
      <c r="W13417"/>
      <c r="X13417"/>
    </row>
    <row r="13418" spans="21:24" ht="18" x14ac:dyDescent="0.6">
      <c r="U13418"/>
      <c r="V13418"/>
      <c r="W13418"/>
      <c r="X13418"/>
    </row>
    <row r="13419" spans="21:24" ht="18" x14ac:dyDescent="0.6">
      <c r="U13419"/>
      <c r="V13419"/>
      <c r="W13419"/>
      <c r="X13419"/>
    </row>
    <row r="13420" spans="21:24" ht="18" x14ac:dyDescent="0.6">
      <c r="U13420"/>
      <c r="V13420"/>
      <c r="W13420"/>
      <c r="X13420"/>
    </row>
    <row r="13421" spans="21:24" ht="18" x14ac:dyDescent="0.6">
      <c r="U13421"/>
      <c r="V13421"/>
      <c r="W13421"/>
      <c r="X13421"/>
    </row>
    <row r="13422" spans="21:24" ht="18" x14ac:dyDescent="0.6">
      <c r="U13422"/>
      <c r="V13422"/>
      <c r="W13422"/>
      <c r="X13422"/>
    </row>
    <row r="13423" spans="21:24" ht="18" x14ac:dyDescent="0.6">
      <c r="U13423"/>
      <c r="V13423"/>
      <c r="W13423"/>
      <c r="X13423"/>
    </row>
    <row r="13424" spans="21:24" ht="18" x14ac:dyDescent="0.6">
      <c r="U13424"/>
      <c r="V13424"/>
      <c r="W13424"/>
      <c r="X13424"/>
    </row>
    <row r="13425" spans="21:24" ht="18" x14ac:dyDescent="0.6">
      <c r="U13425"/>
      <c r="V13425"/>
      <c r="W13425"/>
      <c r="X13425"/>
    </row>
    <row r="13426" spans="21:24" ht="18" x14ac:dyDescent="0.6">
      <c r="U13426"/>
      <c r="V13426"/>
      <c r="W13426"/>
      <c r="X13426"/>
    </row>
    <row r="13427" spans="21:24" ht="18" x14ac:dyDescent="0.6">
      <c r="U13427"/>
      <c r="V13427"/>
      <c r="W13427"/>
      <c r="X13427"/>
    </row>
    <row r="13428" spans="21:24" ht="18" x14ac:dyDescent="0.6">
      <c r="U13428"/>
      <c r="V13428"/>
      <c r="W13428"/>
      <c r="X13428"/>
    </row>
    <row r="13429" spans="21:24" ht="18" x14ac:dyDescent="0.6">
      <c r="U13429"/>
      <c r="V13429"/>
      <c r="W13429"/>
      <c r="X13429"/>
    </row>
    <row r="13430" spans="21:24" ht="18" x14ac:dyDescent="0.6">
      <c r="U13430"/>
      <c r="V13430"/>
      <c r="W13430"/>
      <c r="X13430"/>
    </row>
    <row r="13431" spans="21:24" ht="18" x14ac:dyDescent="0.6">
      <c r="U13431"/>
      <c r="V13431"/>
      <c r="W13431"/>
      <c r="X13431"/>
    </row>
    <row r="13432" spans="21:24" ht="18" x14ac:dyDescent="0.6">
      <c r="U13432"/>
      <c r="V13432"/>
      <c r="W13432"/>
      <c r="X13432"/>
    </row>
    <row r="13433" spans="21:24" ht="18" x14ac:dyDescent="0.6">
      <c r="U13433"/>
      <c r="V13433"/>
      <c r="W13433"/>
      <c r="X13433"/>
    </row>
    <row r="13434" spans="21:24" ht="18" x14ac:dyDescent="0.6">
      <c r="U13434"/>
      <c r="V13434"/>
      <c r="W13434"/>
      <c r="X13434"/>
    </row>
    <row r="13435" spans="21:24" ht="18" x14ac:dyDescent="0.6">
      <c r="U13435"/>
      <c r="V13435"/>
      <c r="W13435"/>
      <c r="X13435"/>
    </row>
    <row r="13436" spans="21:24" ht="18" x14ac:dyDescent="0.6">
      <c r="U13436"/>
      <c r="V13436"/>
      <c r="W13436"/>
      <c r="X13436"/>
    </row>
    <row r="13437" spans="21:24" ht="18" x14ac:dyDescent="0.6">
      <c r="U13437"/>
      <c r="V13437"/>
      <c r="W13437"/>
      <c r="X13437"/>
    </row>
    <row r="13438" spans="21:24" ht="18" x14ac:dyDescent="0.6">
      <c r="U13438"/>
      <c r="V13438"/>
      <c r="W13438"/>
      <c r="X13438"/>
    </row>
    <row r="13439" spans="21:24" ht="18" x14ac:dyDescent="0.6">
      <c r="U13439"/>
      <c r="V13439"/>
      <c r="W13439"/>
      <c r="X13439"/>
    </row>
    <row r="13440" spans="21:24" ht="18" x14ac:dyDescent="0.6">
      <c r="U13440"/>
      <c r="V13440"/>
      <c r="W13440"/>
      <c r="X13440"/>
    </row>
    <row r="13441" spans="21:24" ht="18" x14ac:dyDescent="0.6">
      <c r="U13441"/>
      <c r="V13441"/>
      <c r="W13441"/>
      <c r="X13441"/>
    </row>
    <row r="13442" spans="21:24" ht="18" x14ac:dyDescent="0.6">
      <c r="U13442"/>
      <c r="V13442"/>
      <c r="W13442"/>
      <c r="X13442"/>
    </row>
    <row r="13443" spans="21:24" ht="18" x14ac:dyDescent="0.6">
      <c r="U13443"/>
      <c r="V13443"/>
      <c r="W13443"/>
      <c r="X13443"/>
    </row>
    <row r="13444" spans="21:24" ht="18" x14ac:dyDescent="0.6">
      <c r="U13444"/>
      <c r="V13444"/>
      <c r="W13444"/>
      <c r="X13444"/>
    </row>
    <row r="13445" spans="21:24" ht="18" x14ac:dyDescent="0.6">
      <c r="U13445"/>
      <c r="V13445"/>
      <c r="W13445"/>
      <c r="X13445"/>
    </row>
    <row r="13446" spans="21:24" ht="18" x14ac:dyDescent="0.6">
      <c r="U13446"/>
      <c r="V13446"/>
      <c r="W13446"/>
      <c r="X13446"/>
    </row>
    <row r="13447" spans="21:24" ht="18" x14ac:dyDescent="0.6">
      <c r="U13447"/>
      <c r="V13447"/>
      <c r="W13447"/>
      <c r="X13447"/>
    </row>
    <row r="13448" spans="21:24" ht="18" x14ac:dyDescent="0.6">
      <c r="U13448"/>
      <c r="V13448"/>
      <c r="W13448"/>
      <c r="X13448"/>
    </row>
    <row r="13449" spans="21:24" ht="18" x14ac:dyDescent="0.6">
      <c r="U13449"/>
      <c r="V13449"/>
      <c r="W13449"/>
      <c r="X13449"/>
    </row>
    <row r="13450" spans="21:24" ht="18" x14ac:dyDescent="0.6">
      <c r="U13450"/>
      <c r="V13450"/>
      <c r="W13450"/>
      <c r="X13450"/>
    </row>
    <row r="13451" spans="21:24" ht="18" x14ac:dyDescent="0.6">
      <c r="U13451"/>
      <c r="V13451"/>
      <c r="W13451"/>
      <c r="X13451"/>
    </row>
    <row r="13452" spans="21:24" ht="18" x14ac:dyDescent="0.6">
      <c r="U13452"/>
      <c r="V13452"/>
      <c r="W13452"/>
      <c r="X13452"/>
    </row>
    <row r="13453" spans="21:24" ht="18" x14ac:dyDescent="0.6">
      <c r="U13453"/>
      <c r="V13453"/>
      <c r="W13453"/>
      <c r="X13453"/>
    </row>
    <row r="13454" spans="21:24" ht="18" x14ac:dyDescent="0.6">
      <c r="U13454"/>
      <c r="V13454"/>
      <c r="W13454"/>
      <c r="X13454"/>
    </row>
    <row r="13455" spans="21:24" ht="18" x14ac:dyDescent="0.6">
      <c r="U13455"/>
      <c r="V13455"/>
      <c r="W13455"/>
      <c r="X13455"/>
    </row>
    <row r="13456" spans="21:24" ht="18" x14ac:dyDescent="0.6">
      <c r="U13456"/>
      <c r="V13456"/>
      <c r="W13456"/>
      <c r="X13456"/>
    </row>
    <row r="13457" spans="21:24" ht="18" x14ac:dyDescent="0.6">
      <c r="U13457"/>
      <c r="V13457"/>
      <c r="W13457"/>
      <c r="X13457"/>
    </row>
    <row r="13458" spans="21:24" ht="18" x14ac:dyDescent="0.6">
      <c r="U13458"/>
      <c r="V13458"/>
      <c r="W13458"/>
      <c r="X13458"/>
    </row>
    <row r="13459" spans="21:24" ht="18" x14ac:dyDescent="0.6">
      <c r="U13459"/>
      <c r="V13459"/>
      <c r="W13459"/>
      <c r="X13459"/>
    </row>
    <row r="13460" spans="21:24" ht="18" x14ac:dyDescent="0.6">
      <c r="U13460"/>
      <c r="V13460"/>
      <c r="W13460"/>
      <c r="X13460"/>
    </row>
    <row r="13461" spans="21:24" ht="18" x14ac:dyDescent="0.6">
      <c r="U13461"/>
      <c r="V13461"/>
      <c r="W13461"/>
      <c r="X13461"/>
    </row>
    <row r="13462" spans="21:24" ht="18" x14ac:dyDescent="0.6">
      <c r="U13462"/>
      <c r="V13462"/>
      <c r="W13462"/>
      <c r="X13462"/>
    </row>
    <row r="13463" spans="21:24" ht="18" x14ac:dyDescent="0.6">
      <c r="U13463"/>
      <c r="V13463"/>
      <c r="W13463"/>
      <c r="X13463"/>
    </row>
    <row r="13464" spans="21:24" ht="18" x14ac:dyDescent="0.6">
      <c r="U13464"/>
      <c r="V13464"/>
      <c r="W13464"/>
      <c r="X13464"/>
    </row>
    <row r="13465" spans="21:24" ht="18" x14ac:dyDescent="0.6">
      <c r="U13465"/>
      <c r="V13465"/>
      <c r="W13465"/>
      <c r="X13465"/>
    </row>
    <row r="13466" spans="21:24" ht="18" x14ac:dyDescent="0.6">
      <c r="U13466"/>
      <c r="V13466"/>
      <c r="W13466"/>
      <c r="X13466"/>
    </row>
    <row r="13467" spans="21:24" ht="18" x14ac:dyDescent="0.6">
      <c r="U13467"/>
      <c r="V13467"/>
      <c r="W13467"/>
      <c r="X13467"/>
    </row>
    <row r="13468" spans="21:24" ht="18" x14ac:dyDescent="0.6">
      <c r="U13468"/>
      <c r="V13468"/>
      <c r="W13468"/>
      <c r="X13468"/>
    </row>
    <row r="13469" spans="21:24" ht="18" x14ac:dyDescent="0.6">
      <c r="U13469"/>
      <c r="V13469"/>
      <c r="W13469"/>
      <c r="X13469"/>
    </row>
    <row r="13470" spans="21:24" ht="18" x14ac:dyDescent="0.6">
      <c r="U13470"/>
      <c r="V13470"/>
      <c r="W13470"/>
      <c r="X13470"/>
    </row>
    <row r="13471" spans="21:24" ht="18" x14ac:dyDescent="0.6">
      <c r="U13471"/>
      <c r="V13471"/>
      <c r="W13471"/>
      <c r="X13471"/>
    </row>
    <row r="13472" spans="21:24" ht="18" x14ac:dyDescent="0.6">
      <c r="U13472"/>
      <c r="V13472"/>
      <c r="W13472"/>
      <c r="X13472"/>
    </row>
    <row r="13473" spans="21:24" ht="18" x14ac:dyDescent="0.6">
      <c r="U13473"/>
      <c r="V13473"/>
      <c r="W13473"/>
      <c r="X13473"/>
    </row>
    <row r="13474" spans="21:24" ht="18" x14ac:dyDescent="0.6">
      <c r="U13474"/>
      <c r="V13474"/>
      <c r="W13474"/>
      <c r="X13474"/>
    </row>
    <row r="13475" spans="21:24" ht="18" x14ac:dyDescent="0.6">
      <c r="U13475"/>
      <c r="V13475"/>
      <c r="W13475"/>
      <c r="X13475"/>
    </row>
    <row r="13476" spans="21:24" ht="18" x14ac:dyDescent="0.6">
      <c r="U13476"/>
      <c r="V13476"/>
      <c r="W13476"/>
      <c r="X13476"/>
    </row>
    <row r="13477" spans="21:24" ht="18" x14ac:dyDescent="0.6">
      <c r="U13477"/>
      <c r="V13477"/>
      <c r="W13477"/>
      <c r="X13477"/>
    </row>
    <row r="13478" spans="21:24" ht="18" x14ac:dyDescent="0.6">
      <c r="U13478"/>
      <c r="V13478"/>
      <c r="W13478"/>
      <c r="X13478"/>
    </row>
    <row r="13479" spans="21:24" ht="18" x14ac:dyDescent="0.6">
      <c r="U13479"/>
      <c r="V13479"/>
      <c r="W13479"/>
      <c r="X13479"/>
    </row>
    <row r="13480" spans="21:24" ht="18" x14ac:dyDescent="0.6">
      <c r="U13480"/>
      <c r="V13480"/>
      <c r="W13480"/>
      <c r="X13480"/>
    </row>
    <row r="13481" spans="21:24" ht="18" x14ac:dyDescent="0.6">
      <c r="U13481"/>
      <c r="V13481"/>
      <c r="W13481"/>
      <c r="X13481"/>
    </row>
    <row r="13482" spans="21:24" ht="18" x14ac:dyDescent="0.6">
      <c r="U13482"/>
      <c r="V13482"/>
      <c r="W13482"/>
      <c r="X13482"/>
    </row>
    <row r="13483" spans="21:24" ht="18" x14ac:dyDescent="0.6">
      <c r="U13483"/>
      <c r="V13483"/>
      <c r="W13483"/>
      <c r="X13483"/>
    </row>
    <row r="13484" spans="21:24" ht="18" x14ac:dyDescent="0.6">
      <c r="U13484"/>
      <c r="V13484"/>
      <c r="W13484"/>
      <c r="X13484"/>
    </row>
    <row r="13485" spans="21:24" ht="18" x14ac:dyDescent="0.6">
      <c r="U13485"/>
      <c r="V13485"/>
      <c r="W13485"/>
      <c r="X13485"/>
    </row>
    <row r="13486" spans="21:24" ht="18" x14ac:dyDescent="0.6">
      <c r="U13486"/>
      <c r="V13486"/>
      <c r="W13486"/>
      <c r="X13486"/>
    </row>
    <row r="13487" spans="21:24" ht="18" x14ac:dyDescent="0.6">
      <c r="U13487"/>
      <c r="V13487"/>
      <c r="W13487"/>
      <c r="X13487"/>
    </row>
    <row r="13488" spans="21:24" ht="18" x14ac:dyDescent="0.6">
      <c r="U13488"/>
      <c r="V13488"/>
      <c r="W13488"/>
      <c r="X13488"/>
    </row>
    <row r="13489" spans="21:24" ht="18" x14ac:dyDescent="0.6">
      <c r="U13489"/>
      <c r="V13489"/>
      <c r="W13489"/>
      <c r="X13489"/>
    </row>
    <row r="13490" spans="21:24" ht="18" x14ac:dyDescent="0.6">
      <c r="U13490"/>
      <c r="V13490"/>
      <c r="W13490"/>
      <c r="X13490"/>
    </row>
    <row r="13491" spans="21:24" ht="18" x14ac:dyDescent="0.6">
      <c r="U13491"/>
      <c r="V13491"/>
      <c r="W13491"/>
      <c r="X13491"/>
    </row>
    <row r="13492" spans="21:24" ht="18" x14ac:dyDescent="0.6">
      <c r="U13492"/>
      <c r="V13492"/>
      <c r="W13492"/>
      <c r="X13492"/>
    </row>
    <row r="13493" spans="21:24" ht="18" x14ac:dyDescent="0.6">
      <c r="U13493"/>
      <c r="V13493"/>
      <c r="W13493"/>
      <c r="X13493"/>
    </row>
    <row r="13494" spans="21:24" ht="18" x14ac:dyDescent="0.6">
      <c r="U13494"/>
      <c r="V13494"/>
      <c r="W13494"/>
      <c r="X13494"/>
    </row>
    <row r="13495" spans="21:24" ht="18" x14ac:dyDescent="0.6">
      <c r="U13495"/>
      <c r="V13495"/>
      <c r="W13495"/>
      <c r="X13495"/>
    </row>
    <row r="13496" spans="21:24" ht="18" x14ac:dyDescent="0.6">
      <c r="U13496"/>
      <c r="V13496"/>
      <c r="W13496"/>
      <c r="X13496"/>
    </row>
    <row r="13497" spans="21:24" ht="18" x14ac:dyDescent="0.6">
      <c r="U13497"/>
      <c r="V13497"/>
      <c r="W13497"/>
      <c r="X13497"/>
    </row>
    <row r="13498" spans="21:24" ht="18" x14ac:dyDescent="0.6">
      <c r="U13498"/>
      <c r="V13498"/>
      <c r="W13498"/>
      <c r="X13498"/>
    </row>
    <row r="13499" spans="21:24" ht="18" x14ac:dyDescent="0.6">
      <c r="U13499"/>
      <c r="V13499"/>
      <c r="W13499"/>
      <c r="X13499"/>
    </row>
    <row r="13500" spans="21:24" ht="18" x14ac:dyDescent="0.6">
      <c r="U13500"/>
      <c r="V13500"/>
      <c r="W13500"/>
      <c r="X13500"/>
    </row>
    <row r="13501" spans="21:24" ht="18" x14ac:dyDescent="0.6">
      <c r="U13501"/>
      <c r="V13501"/>
      <c r="W13501"/>
      <c r="X13501"/>
    </row>
    <row r="13502" spans="21:24" ht="18" x14ac:dyDescent="0.6">
      <c r="U13502"/>
      <c r="V13502"/>
      <c r="W13502"/>
      <c r="X13502"/>
    </row>
    <row r="13503" spans="21:24" ht="18" x14ac:dyDescent="0.6">
      <c r="U13503"/>
      <c r="V13503"/>
      <c r="W13503"/>
      <c r="X13503"/>
    </row>
    <row r="13504" spans="21:24" ht="18" x14ac:dyDescent="0.6">
      <c r="U13504"/>
      <c r="V13504"/>
      <c r="W13504"/>
      <c r="X13504"/>
    </row>
    <row r="13505" spans="21:24" ht="18" x14ac:dyDescent="0.6">
      <c r="U13505"/>
      <c r="V13505"/>
      <c r="W13505"/>
      <c r="X13505"/>
    </row>
    <row r="13506" spans="21:24" ht="18" x14ac:dyDescent="0.6">
      <c r="U13506"/>
      <c r="V13506"/>
      <c r="W13506"/>
      <c r="X13506"/>
    </row>
    <row r="13507" spans="21:24" ht="18" x14ac:dyDescent="0.6">
      <c r="U13507"/>
      <c r="V13507"/>
      <c r="W13507"/>
      <c r="X13507"/>
    </row>
    <row r="13508" spans="21:24" ht="18" x14ac:dyDescent="0.6">
      <c r="U13508"/>
      <c r="V13508"/>
      <c r="W13508"/>
      <c r="X13508"/>
    </row>
    <row r="13509" spans="21:24" ht="18" x14ac:dyDescent="0.6">
      <c r="U13509"/>
      <c r="V13509"/>
      <c r="W13509"/>
      <c r="X13509"/>
    </row>
    <row r="13510" spans="21:24" ht="18" x14ac:dyDescent="0.6">
      <c r="U13510"/>
      <c r="V13510"/>
      <c r="W13510"/>
      <c r="X13510"/>
    </row>
    <row r="13511" spans="21:24" ht="18" x14ac:dyDescent="0.6">
      <c r="U13511"/>
      <c r="V13511"/>
      <c r="W13511"/>
      <c r="X13511"/>
    </row>
    <row r="13512" spans="21:24" ht="18" x14ac:dyDescent="0.6">
      <c r="U13512"/>
      <c r="V13512"/>
      <c r="W13512"/>
      <c r="X13512"/>
    </row>
    <row r="13513" spans="21:24" ht="18" x14ac:dyDescent="0.6">
      <c r="U13513"/>
      <c r="V13513"/>
      <c r="W13513"/>
      <c r="X13513"/>
    </row>
    <row r="13514" spans="21:24" ht="18" x14ac:dyDescent="0.6">
      <c r="U13514"/>
      <c r="V13514"/>
      <c r="W13514"/>
      <c r="X13514"/>
    </row>
    <row r="13515" spans="21:24" ht="18" x14ac:dyDescent="0.6">
      <c r="U13515"/>
      <c r="V13515"/>
      <c r="W13515"/>
      <c r="X13515"/>
    </row>
    <row r="13516" spans="21:24" ht="18" x14ac:dyDescent="0.6">
      <c r="U13516"/>
      <c r="V13516"/>
      <c r="W13516"/>
      <c r="X13516"/>
    </row>
    <row r="13517" spans="21:24" ht="18" x14ac:dyDescent="0.6">
      <c r="U13517"/>
      <c r="V13517"/>
      <c r="W13517"/>
      <c r="X13517"/>
    </row>
    <row r="13518" spans="21:24" ht="18" x14ac:dyDescent="0.6">
      <c r="U13518"/>
      <c r="V13518"/>
      <c r="W13518"/>
      <c r="X13518"/>
    </row>
    <row r="13519" spans="21:24" ht="18" x14ac:dyDescent="0.6">
      <c r="U13519"/>
      <c r="V13519"/>
      <c r="W13519"/>
      <c r="X13519"/>
    </row>
    <row r="13520" spans="21:24" ht="18" x14ac:dyDescent="0.6">
      <c r="U13520"/>
      <c r="V13520"/>
      <c r="W13520"/>
      <c r="X13520"/>
    </row>
    <row r="13521" spans="21:24" ht="18" x14ac:dyDescent="0.6">
      <c r="U13521"/>
      <c r="V13521"/>
      <c r="W13521"/>
      <c r="X13521"/>
    </row>
    <row r="13522" spans="21:24" ht="18" x14ac:dyDescent="0.6">
      <c r="U13522"/>
      <c r="V13522"/>
      <c r="W13522"/>
      <c r="X13522"/>
    </row>
    <row r="13523" spans="21:24" ht="18" x14ac:dyDescent="0.6">
      <c r="U13523"/>
      <c r="V13523"/>
      <c r="W13523"/>
      <c r="X13523"/>
    </row>
    <row r="13524" spans="21:24" ht="18" x14ac:dyDescent="0.6">
      <c r="U13524"/>
      <c r="V13524"/>
      <c r="W13524"/>
      <c r="X13524"/>
    </row>
    <row r="13525" spans="21:24" ht="18" x14ac:dyDescent="0.6">
      <c r="U13525"/>
      <c r="V13525"/>
      <c r="W13525"/>
      <c r="X13525"/>
    </row>
    <row r="13526" spans="21:24" ht="18" x14ac:dyDescent="0.6">
      <c r="U13526"/>
      <c r="V13526"/>
      <c r="W13526"/>
      <c r="X13526"/>
    </row>
    <row r="13527" spans="21:24" ht="18" x14ac:dyDescent="0.6">
      <c r="U13527"/>
      <c r="V13527"/>
      <c r="W13527"/>
      <c r="X13527"/>
    </row>
    <row r="13528" spans="21:24" ht="18" x14ac:dyDescent="0.6">
      <c r="U13528"/>
      <c r="V13528"/>
      <c r="W13528"/>
      <c r="X13528"/>
    </row>
    <row r="13529" spans="21:24" ht="18" x14ac:dyDescent="0.6">
      <c r="U13529"/>
      <c r="V13529"/>
      <c r="W13529"/>
      <c r="X13529"/>
    </row>
    <row r="13530" spans="21:24" ht="18" x14ac:dyDescent="0.6">
      <c r="U13530"/>
      <c r="V13530"/>
      <c r="W13530"/>
      <c r="X13530"/>
    </row>
    <row r="13531" spans="21:24" ht="18" x14ac:dyDescent="0.6">
      <c r="U13531"/>
      <c r="V13531"/>
      <c r="W13531"/>
      <c r="X13531"/>
    </row>
    <row r="13532" spans="21:24" ht="18" x14ac:dyDescent="0.6">
      <c r="U13532"/>
      <c r="V13532"/>
      <c r="W13532"/>
      <c r="X13532"/>
    </row>
    <row r="13533" spans="21:24" ht="18" x14ac:dyDescent="0.6">
      <c r="U13533"/>
      <c r="V13533"/>
      <c r="W13533"/>
      <c r="X13533"/>
    </row>
    <row r="13534" spans="21:24" ht="18" x14ac:dyDescent="0.6">
      <c r="U13534"/>
      <c r="V13534"/>
      <c r="W13534"/>
      <c r="X13534"/>
    </row>
    <row r="13535" spans="21:24" ht="18" x14ac:dyDescent="0.6">
      <c r="U13535"/>
      <c r="V13535"/>
      <c r="W13535"/>
      <c r="X13535"/>
    </row>
    <row r="13536" spans="21:24" ht="18" x14ac:dyDescent="0.6">
      <c r="U13536"/>
      <c r="V13536"/>
      <c r="W13536"/>
      <c r="X13536"/>
    </row>
    <row r="13537" spans="21:24" ht="18" x14ac:dyDescent="0.6">
      <c r="U13537"/>
      <c r="V13537"/>
      <c r="W13537"/>
      <c r="X13537"/>
    </row>
    <row r="13538" spans="21:24" ht="18" x14ac:dyDescent="0.6">
      <c r="U13538"/>
      <c r="V13538"/>
      <c r="W13538"/>
      <c r="X13538"/>
    </row>
    <row r="13539" spans="21:24" ht="18" x14ac:dyDescent="0.6">
      <c r="U13539"/>
      <c r="V13539"/>
      <c r="W13539"/>
      <c r="X13539"/>
    </row>
    <row r="13540" spans="21:24" ht="18" x14ac:dyDescent="0.6">
      <c r="U13540"/>
      <c r="V13540"/>
      <c r="W13540"/>
      <c r="X13540"/>
    </row>
    <row r="13541" spans="21:24" ht="18" x14ac:dyDescent="0.6">
      <c r="U13541"/>
      <c r="V13541"/>
      <c r="W13541"/>
      <c r="X13541"/>
    </row>
    <row r="13542" spans="21:24" ht="18" x14ac:dyDescent="0.6">
      <c r="U13542"/>
      <c r="V13542"/>
      <c r="W13542"/>
      <c r="X13542"/>
    </row>
    <row r="13543" spans="21:24" ht="18" x14ac:dyDescent="0.6">
      <c r="U13543"/>
      <c r="V13543"/>
      <c r="W13543"/>
      <c r="X13543"/>
    </row>
    <row r="13544" spans="21:24" ht="18" x14ac:dyDescent="0.6">
      <c r="U13544"/>
      <c r="V13544"/>
      <c r="W13544"/>
      <c r="X13544"/>
    </row>
    <row r="13545" spans="21:24" ht="18" x14ac:dyDescent="0.6">
      <c r="U13545"/>
      <c r="V13545"/>
      <c r="W13545"/>
      <c r="X13545"/>
    </row>
    <row r="13546" spans="21:24" ht="18" x14ac:dyDescent="0.6">
      <c r="U13546"/>
      <c r="V13546"/>
      <c r="W13546"/>
      <c r="X13546"/>
    </row>
    <row r="13547" spans="21:24" ht="18" x14ac:dyDescent="0.6">
      <c r="U13547"/>
      <c r="V13547"/>
      <c r="W13547"/>
      <c r="X13547"/>
    </row>
    <row r="13548" spans="21:24" ht="18" x14ac:dyDescent="0.6">
      <c r="U13548"/>
      <c r="V13548"/>
      <c r="W13548"/>
      <c r="X13548"/>
    </row>
    <row r="13549" spans="21:24" ht="18" x14ac:dyDescent="0.6">
      <c r="U13549"/>
      <c r="V13549"/>
      <c r="W13549"/>
      <c r="X13549"/>
    </row>
    <row r="13550" spans="21:24" ht="18" x14ac:dyDescent="0.6">
      <c r="U13550"/>
      <c r="V13550"/>
      <c r="W13550"/>
      <c r="X13550"/>
    </row>
    <row r="13551" spans="21:24" ht="18" x14ac:dyDescent="0.6">
      <c r="U13551"/>
      <c r="V13551"/>
      <c r="W13551"/>
      <c r="X13551"/>
    </row>
    <row r="13552" spans="21:24" ht="18" x14ac:dyDescent="0.6">
      <c r="U13552"/>
      <c r="V13552"/>
      <c r="W13552"/>
      <c r="X13552"/>
    </row>
    <row r="13553" spans="21:24" ht="18" x14ac:dyDescent="0.6">
      <c r="U13553"/>
      <c r="V13553"/>
      <c r="W13553"/>
      <c r="X13553"/>
    </row>
    <row r="13554" spans="21:24" ht="18" x14ac:dyDescent="0.6">
      <c r="U13554"/>
      <c r="V13554"/>
      <c r="W13554"/>
      <c r="X13554"/>
    </row>
    <row r="13555" spans="21:24" ht="18" x14ac:dyDescent="0.6">
      <c r="U13555"/>
      <c r="V13555"/>
      <c r="W13555"/>
      <c r="X13555"/>
    </row>
    <row r="13556" spans="21:24" ht="18" x14ac:dyDescent="0.6">
      <c r="U13556"/>
      <c r="V13556"/>
      <c r="W13556"/>
      <c r="X13556"/>
    </row>
    <row r="13557" spans="21:24" ht="18" x14ac:dyDescent="0.6">
      <c r="U13557"/>
      <c r="V13557"/>
      <c r="W13557"/>
      <c r="X13557"/>
    </row>
    <row r="13558" spans="21:24" ht="18" x14ac:dyDescent="0.6">
      <c r="U13558"/>
      <c r="V13558"/>
      <c r="W13558"/>
      <c r="X13558"/>
    </row>
    <row r="13559" spans="21:24" ht="18" x14ac:dyDescent="0.6">
      <c r="U13559"/>
      <c r="V13559"/>
      <c r="W13559"/>
      <c r="X13559"/>
    </row>
    <row r="13560" spans="21:24" ht="18" x14ac:dyDescent="0.6">
      <c r="U13560"/>
      <c r="V13560"/>
      <c r="W13560"/>
      <c r="X13560"/>
    </row>
    <row r="13561" spans="21:24" ht="18" x14ac:dyDescent="0.6">
      <c r="U13561"/>
      <c r="V13561"/>
      <c r="W13561"/>
      <c r="X13561"/>
    </row>
    <row r="13562" spans="21:24" ht="18" x14ac:dyDescent="0.6">
      <c r="U13562"/>
      <c r="V13562"/>
      <c r="W13562"/>
      <c r="X13562"/>
    </row>
    <row r="13563" spans="21:24" ht="18" x14ac:dyDescent="0.6">
      <c r="U13563"/>
      <c r="V13563"/>
      <c r="W13563"/>
      <c r="X13563"/>
    </row>
    <row r="13564" spans="21:24" ht="18" x14ac:dyDescent="0.6">
      <c r="U13564"/>
      <c r="V13564"/>
      <c r="W13564"/>
      <c r="X13564"/>
    </row>
    <row r="13565" spans="21:24" ht="18" x14ac:dyDescent="0.6">
      <c r="U13565"/>
      <c r="V13565"/>
      <c r="W13565"/>
      <c r="X13565"/>
    </row>
    <row r="13566" spans="21:24" ht="18" x14ac:dyDescent="0.6">
      <c r="U13566"/>
      <c r="V13566"/>
      <c r="W13566"/>
      <c r="X13566"/>
    </row>
    <row r="13567" spans="21:24" ht="18" x14ac:dyDescent="0.6">
      <c r="U13567"/>
      <c r="V13567"/>
      <c r="W13567"/>
      <c r="X13567"/>
    </row>
    <row r="13568" spans="21:24" ht="18" x14ac:dyDescent="0.6">
      <c r="U13568"/>
      <c r="V13568"/>
      <c r="W13568"/>
      <c r="X13568"/>
    </row>
    <row r="13569" spans="21:24" ht="18" x14ac:dyDescent="0.6">
      <c r="U13569"/>
      <c r="V13569"/>
      <c r="W13569"/>
      <c r="X13569"/>
    </row>
    <row r="13570" spans="21:24" ht="18" x14ac:dyDescent="0.6">
      <c r="U13570"/>
      <c r="V13570"/>
      <c r="W13570"/>
      <c r="X13570"/>
    </row>
    <row r="13571" spans="21:24" ht="18" x14ac:dyDescent="0.6">
      <c r="U13571"/>
      <c r="V13571"/>
      <c r="W13571"/>
      <c r="X13571"/>
    </row>
    <row r="13572" spans="21:24" ht="18" x14ac:dyDescent="0.6">
      <c r="U13572"/>
      <c r="V13572"/>
      <c r="W13572"/>
      <c r="X13572"/>
    </row>
    <row r="13573" spans="21:24" ht="18" x14ac:dyDescent="0.6">
      <c r="U13573"/>
      <c r="V13573"/>
      <c r="W13573"/>
      <c r="X13573"/>
    </row>
    <row r="13574" spans="21:24" ht="18" x14ac:dyDescent="0.6">
      <c r="U13574"/>
      <c r="V13574"/>
      <c r="W13574"/>
      <c r="X13574"/>
    </row>
    <row r="13575" spans="21:24" ht="18" x14ac:dyDescent="0.6">
      <c r="U13575"/>
      <c r="V13575"/>
      <c r="W13575"/>
      <c r="X13575"/>
    </row>
    <row r="13576" spans="21:24" ht="18" x14ac:dyDescent="0.6">
      <c r="U13576"/>
      <c r="V13576"/>
      <c r="W13576"/>
      <c r="X13576"/>
    </row>
    <row r="13577" spans="21:24" ht="18" x14ac:dyDescent="0.6">
      <c r="U13577"/>
      <c r="V13577"/>
      <c r="W13577"/>
      <c r="X13577"/>
    </row>
    <row r="13578" spans="21:24" ht="18" x14ac:dyDescent="0.6">
      <c r="U13578"/>
      <c r="V13578"/>
      <c r="W13578"/>
      <c r="X13578"/>
    </row>
    <row r="13579" spans="21:24" ht="18" x14ac:dyDescent="0.6">
      <c r="U13579"/>
      <c r="V13579"/>
      <c r="W13579"/>
      <c r="X13579"/>
    </row>
    <row r="13580" spans="21:24" ht="18" x14ac:dyDescent="0.6">
      <c r="U13580"/>
      <c r="V13580"/>
      <c r="W13580"/>
      <c r="X13580"/>
    </row>
    <row r="13581" spans="21:24" ht="18" x14ac:dyDescent="0.6">
      <c r="U13581"/>
      <c r="V13581"/>
      <c r="W13581"/>
      <c r="X13581"/>
    </row>
    <row r="13582" spans="21:24" ht="18" x14ac:dyDescent="0.6">
      <c r="U13582"/>
      <c r="V13582"/>
      <c r="W13582"/>
      <c r="X13582"/>
    </row>
    <row r="13583" spans="21:24" ht="18" x14ac:dyDescent="0.6">
      <c r="U13583"/>
      <c r="V13583"/>
      <c r="W13583"/>
      <c r="X13583"/>
    </row>
    <row r="13584" spans="21:24" ht="18" x14ac:dyDescent="0.6">
      <c r="U13584"/>
      <c r="V13584"/>
      <c r="W13584"/>
      <c r="X13584"/>
    </row>
    <row r="13585" spans="21:24" ht="18" x14ac:dyDescent="0.6">
      <c r="U13585"/>
      <c r="V13585"/>
      <c r="W13585"/>
      <c r="X13585"/>
    </row>
    <row r="13586" spans="21:24" ht="18" x14ac:dyDescent="0.6">
      <c r="U13586"/>
      <c r="V13586"/>
      <c r="W13586"/>
      <c r="X13586"/>
    </row>
    <row r="13587" spans="21:24" ht="18" x14ac:dyDescent="0.6">
      <c r="U13587"/>
      <c r="V13587"/>
      <c r="W13587"/>
      <c r="X13587"/>
    </row>
    <row r="13588" spans="21:24" ht="18" x14ac:dyDescent="0.6">
      <c r="U13588"/>
      <c r="V13588"/>
      <c r="W13588"/>
      <c r="X13588"/>
    </row>
    <row r="13589" spans="21:24" ht="18" x14ac:dyDescent="0.6">
      <c r="U13589"/>
      <c r="V13589"/>
      <c r="W13589"/>
      <c r="X13589"/>
    </row>
    <row r="13590" spans="21:24" ht="18" x14ac:dyDescent="0.6">
      <c r="U13590"/>
      <c r="V13590"/>
      <c r="W13590"/>
      <c r="X13590"/>
    </row>
    <row r="13591" spans="21:24" ht="18" x14ac:dyDescent="0.6">
      <c r="U13591"/>
      <c r="V13591"/>
      <c r="W13591"/>
      <c r="X13591"/>
    </row>
    <row r="13592" spans="21:24" ht="18" x14ac:dyDescent="0.6">
      <c r="U13592"/>
      <c r="V13592"/>
      <c r="W13592"/>
      <c r="X13592"/>
    </row>
    <row r="13593" spans="21:24" ht="18" x14ac:dyDescent="0.6">
      <c r="U13593"/>
      <c r="V13593"/>
      <c r="W13593"/>
      <c r="X13593"/>
    </row>
    <row r="13594" spans="21:24" ht="18" x14ac:dyDescent="0.6">
      <c r="U13594"/>
      <c r="V13594"/>
      <c r="W13594"/>
      <c r="X13594"/>
    </row>
    <row r="13595" spans="21:24" ht="18" x14ac:dyDescent="0.6">
      <c r="U13595"/>
      <c r="V13595"/>
      <c r="W13595"/>
      <c r="X13595"/>
    </row>
    <row r="13596" spans="21:24" ht="18" x14ac:dyDescent="0.6">
      <c r="U13596"/>
      <c r="V13596"/>
      <c r="W13596"/>
      <c r="X13596"/>
    </row>
    <row r="13597" spans="21:24" ht="18" x14ac:dyDescent="0.6">
      <c r="U13597"/>
      <c r="V13597"/>
      <c r="W13597"/>
      <c r="X13597"/>
    </row>
    <row r="13598" spans="21:24" ht="18" x14ac:dyDescent="0.6">
      <c r="U13598"/>
      <c r="V13598"/>
      <c r="W13598"/>
      <c r="X13598"/>
    </row>
    <row r="13599" spans="21:24" ht="18" x14ac:dyDescent="0.6">
      <c r="U13599"/>
      <c r="V13599"/>
      <c r="W13599"/>
      <c r="X13599"/>
    </row>
    <row r="13600" spans="21:24" ht="18" x14ac:dyDescent="0.6">
      <c r="U13600"/>
      <c r="V13600"/>
      <c r="W13600"/>
      <c r="X13600"/>
    </row>
    <row r="13601" spans="21:24" ht="18" x14ac:dyDescent="0.6">
      <c r="U13601"/>
      <c r="V13601"/>
      <c r="W13601"/>
      <c r="X13601"/>
    </row>
    <row r="13602" spans="21:24" ht="18" x14ac:dyDescent="0.6">
      <c r="U13602"/>
      <c r="V13602"/>
      <c r="W13602"/>
      <c r="X13602"/>
    </row>
    <row r="13603" spans="21:24" ht="18" x14ac:dyDescent="0.6">
      <c r="U13603"/>
      <c r="V13603"/>
      <c r="W13603"/>
      <c r="X13603"/>
    </row>
    <row r="13604" spans="21:24" ht="18" x14ac:dyDescent="0.6">
      <c r="U13604"/>
      <c r="V13604"/>
      <c r="W13604"/>
      <c r="X13604"/>
    </row>
    <row r="13605" spans="21:24" ht="18" x14ac:dyDescent="0.6">
      <c r="U13605"/>
      <c r="V13605"/>
      <c r="W13605"/>
      <c r="X13605"/>
    </row>
    <row r="13606" spans="21:24" ht="18" x14ac:dyDescent="0.6">
      <c r="U13606"/>
      <c r="V13606"/>
      <c r="W13606"/>
      <c r="X13606"/>
    </row>
    <row r="13607" spans="21:24" ht="18" x14ac:dyDescent="0.6">
      <c r="U13607"/>
      <c r="V13607"/>
      <c r="W13607"/>
      <c r="X13607"/>
    </row>
    <row r="13608" spans="21:24" ht="18" x14ac:dyDescent="0.6">
      <c r="U13608"/>
      <c r="V13608"/>
      <c r="W13608"/>
      <c r="X13608"/>
    </row>
    <row r="13609" spans="21:24" ht="18" x14ac:dyDescent="0.6">
      <c r="U13609"/>
      <c r="V13609"/>
      <c r="W13609"/>
      <c r="X13609"/>
    </row>
    <row r="13610" spans="21:24" ht="18" x14ac:dyDescent="0.6">
      <c r="U13610"/>
      <c r="V13610"/>
      <c r="W13610"/>
      <c r="X13610"/>
    </row>
    <row r="13611" spans="21:24" ht="18" x14ac:dyDescent="0.6">
      <c r="U13611"/>
      <c r="V13611"/>
      <c r="W13611"/>
      <c r="X13611"/>
    </row>
    <row r="13612" spans="21:24" ht="18" x14ac:dyDescent="0.6">
      <c r="U13612"/>
      <c r="V13612"/>
      <c r="W13612"/>
      <c r="X13612"/>
    </row>
    <row r="13613" spans="21:24" ht="18" x14ac:dyDescent="0.6">
      <c r="U13613"/>
      <c r="V13613"/>
      <c r="W13613"/>
      <c r="X13613"/>
    </row>
    <row r="13614" spans="21:24" ht="18" x14ac:dyDescent="0.6">
      <c r="U13614"/>
      <c r="V13614"/>
      <c r="W13614"/>
      <c r="X13614"/>
    </row>
    <row r="13615" spans="21:24" ht="18" x14ac:dyDescent="0.6">
      <c r="U13615"/>
      <c r="V13615"/>
      <c r="W13615"/>
      <c r="X13615"/>
    </row>
    <row r="13616" spans="21:24" ht="18" x14ac:dyDescent="0.6">
      <c r="U13616"/>
      <c r="V13616"/>
      <c r="W13616"/>
      <c r="X13616"/>
    </row>
    <row r="13617" spans="21:24" ht="18" x14ac:dyDescent="0.6">
      <c r="U13617"/>
      <c r="V13617"/>
      <c r="W13617"/>
      <c r="X13617"/>
    </row>
    <row r="13618" spans="21:24" ht="18" x14ac:dyDescent="0.6">
      <c r="U13618"/>
      <c r="V13618"/>
      <c r="W13618"/>
      <c r="X13618"/>
    </row>
    <row r="13619" spans="21:24" ht="18" x14ac:dyDescent="0.6">
      <c r="U13619"/>
      <c r="V13619"/>
      <c r="W13619"/>
      <c r="X13619"/>
    </row>
    <row r="13620" spans="21:24" ht="18" x14ac:dyDescent="0.6">
      <c r="U13620"/>
      <c r="V13620"/>
      <c r="W13620"/>
      <c r="X13620"/>
    </row>
    <row r="13621" spans="21:24" ht="18" x14ac:dyDescent="0.6">
      <c r="U13621"/>
      <c r="V13621"/>
      <c r="W13621"/>
      <c r="X13621"/>
    </row>
    <row r="13622" spans="21:24" ht="18" x14ac:dyDescent="0.6">
      <c r="U13622"/>
      <c r="V13622"/>
      <c r="W13622"/>
      <c r="X13622"/>
    </row>
    <row r="13623" spans="21:24" ht="18" x14ac:dyDescent="0.6">
      <c r="U13623"/>
      <c r="V13623"/>
      <c r="W13623"/>
      <c r="X13623"/>
    </row>
    <row r="13624" spans="21:24" ht="18" x14ac:dyDescent="0.6">
      <c r="U13624"/>
      <c r="V13624"/>
      <c r="W13624"/>
      <c r="X13624"/>
    </row>
    <row r="13625" spans="21:24" ht="18" x14ac:dyDescent="0.6">
      <c r="U13625"/>
      <c r="V13625"/>
      <c r="W13625"/>
      <c r="X13625"/>
    </row>
    <row r="13626" spans="21:24" ht="18" x14ac:dyDescent="0.6">
      <c r="U13626"/>
      <c r="V13626"/>
      <c r="W13626"/>
      <c r="X13626"/>
    </row>
    <row r="13627" spans="21:24" ht="18" x14ac:dyDescent="0.6">
      <c r="U13627"/>
      <c r="V13627"/>
      <c r="W13627"/>
      <c r="X13627"/>
    </row>
    <row r="13628" spans="21:24" ht="18" x14ac:dyDescent="0.6">
      <c r="U13628"/>
      <c r="V13628"/>
      <c r="W13628"/>
      <c r="X13628"/>
    </row>
    <row r="13629" spans="21:24" ht="18" x14ac:dyDescent="0.6">
      <c r="U13629"/>
      <c r="V13629"/>
      <c r="W13629"/>
      <c r="X13629"/>
    </row>
    <row r="13630" spans="21:24" ht="18" x14ac:dyDescent="0.6">
      <c r="U13630"/>
      <c r="V13630"/>
      <c r="W13630"/>
      <c r="X13630"/>
    </row>
    <row r="13631" spans="21:24" ht="18" x14ac:dyDescent="0.6">
      <c r="U13631"/>
      <c r="V13631"/>
      <c r="W13631"/>
      <c r="X13631"/>
    </row>
    <row r="13632" spans="21:24" ht="18" x14ac:dyDescent="0.6">
      <c r="U13632"/>
      <c r="V13632"/>
      <c r="W13632"/>
      <c r="X13632"/>
    </row>
    <row r="13633" spans="21:24" ht="18" x14ac:dyDescent="0.6">
      <c r="U13633"/>
      <c r="V13633"/>
      <c r="W13633"/>
      <c r="X13633"/>
    </row>
    <row r="13634" spans="21:24" ht="18" x14ac:dyDescent="0.6">
      <c r="U13634"/>
      <c r="V13634"/>
      <c r="W13634"/>
      <c r="X13634"/>
    </row>
    <row r="13635" spans="21:24" ht="18" x14ac:dyDescent="0.6">
      <c r="U13635"/>
      <c r="V13635"/>
      <c r="W13635"/>
      <c r="X13635"/>
    </row>
    <row r="13636" spans="21:24" ht="18" x14ac:dyDescent="0.6">
      <c r="U13636"/>
      <c r="V13636"/>
      <c r="W13636"/>
      <c r="X13636"/>
    </row>
    <row r="13637" spans="21:24" ht="18" x14ac:dyDescent="0.6">
      <c r="U13637"/>
      <c r="V13637"/>
      <c r="W13637"/>
      <c r="X13637"/>
    </row>
    <row r="13638" spans="21:24" ht="18" x14ac:dyDescent="0.6">
      <c r="U13638"/>
      <c r="V13638"/>
      <c r="W13638"/>
      <c r="X13638"/>
    </row>
    <row r="13639" spans="21:24" ht="18" x14ac:dyDescent="0.6">
      <c r="U13639"/>
      <c r="V13639"/>
      <c r="W13639"/>
      <c r="X13639"/>
    </row>
    <row r="13640" spans="21:24" ht="18" x14ac:dyDescent="0.6">
      <c r="U13640"/>
      <c r="V13640"/>
      <c r="W13640"/>
      <c r="X13640"/>
    </row>
    <row r="13641" spans="21:24" ht="18" x14ac:dyDescent="0.6">
      <c r="U13641"/>
      <c r="V13641"/>
      <c r="W13641"/>
      <c r="X13641"/>
    </row>
    <row r="13642" spans="21:24" ht="18" x14ac:dyDescent="0.6">
      <c r="U13642"/>
      <c r="V13642"/>
      <c r="W13642"/>
      <c r="X13642"/>
    </row>
    <row r="13643" spans="21:24" ht="18" x14ac:dyDescent="0.6">
      <c r="U13643"/>
      <c r="V13643"/>
      <c r="W13643"/>
      <c r="X13643"/>
    </row>
    <row r="13644" spans="21:24" ht="18" x14ac:dyDescent="0.6">
      <c r="U13644"/>
      <c r="V13644"/>
      <c r="W13644"/>
      <c r="X13644"/>
    </row>
    <row r="13645" spans="21:24" ht="18" x14ac:dyDescent="0.6">
      <c r="U13645"/>
      <c r="V13645"/>
      <c r="W13645"/>
      <c r="X13645"/>
    </row>
    <row r="13646" spans="21:24" ht="18" x14ac:dyDescent="0.6">
      <c r="U13646"/>
      <c r="V13646"/>
      <c r="W13646"/>
      <c r="X13646"/>
    </row>
    <row r="13647" spans="21:24" ht="18" x14ac:dyDescent="0.6">
      <c r="U13647"/>
      <c r="V13647"/>
      <c r="W13647"/>
      <c r="X13647"/>
    </row>
    <row r="13648" spans="21:24" ht="18" x14ac:dyDescent="0.6">
      <c r="U13648"/>
      <c r="V13648"/>
      <c r="W13648"/>
      <c r="X13648"/>
    </row>
    <row r="13649" spans="21:24" ht="18" x14ac:dyDescent="0.6">
      <c r="U13649"/>
      <c r="V13649"/>
      <c r="W13649"/>
      <c r="X13649"/>
    </row>
    <row r="13650" spans="21:24" ht="18" x14ac:dyDescent="0.6">
      <c r="U13650"/>
      <c r="V13650"/>
      <c r="W13650"/>
      <c r="X13650"/>
    </row>
    <row r="13651" spans="21:24" ht="18" x14ac:dyDescent="0.6">
      <c r="U13651"/>
      <c r="V13651"/>
      <c r="W13651"/>
      <c r="X13651"/>
    </row>
    <row r="13652" spans="21:24" ht="18" x14ac:dyDescent="0.6">
      <c r="U13652"/>
      <c r="V13652"/>
      <c r="W13652"/>
      <c r="X13652"/>
    </row>
    <row r="13653" spans="21:24" ht="18" x14ac:dyDescent="0.6">
      <c r="U13653"/>
      <c r="V13653"/>
      <c r="W13653"/>
      <c r="X13653"/>
    </row>
    <row r="13654" spans="21:24" ht="18" x14ac:dyDescent="0.6">
      <c r="U13654"/>
      <c r="V13654"/>
      <c r="W13654"/>
      <c r="X13654"/>
    </row>
    <row r="13655" spans="21:24" ht="18" x14ac:dyDescent="0.6">
      <c r="U13655"/>
      <c r="V13655"/>
      <c r="W13655"/>
      <c r="X13655"/>
    </row>
    <row r="13656" spans="21:24" ht="18" x14ac:dyDescent="0.6">
      <c r="U13656"/>
      <c r="V13656"/>
      <c r="W13656"/>
      <c r="X13656"/>
    </row>
    <row r="13657" spans="21:24" ht="18" x14ac:dyDescent="0.6">
      <c r="U13657"/>
      <c r="V13657"/>
      <c r="W13657"/>
      <c r="X13657"/>
    </row>
    <row r="13658" spans="21:24" ht="18" x14ac:dyDescent="0.6">
      <c r="U13658"/>
      <c r="V13658"/>
      <c r="W13658"/>
      <c r="X13658"/>
    </row>
    <row r="13659" spans="21:24" ht="18" x14ac:dyDescent="0.6">
      <c r="U13659"/>
      <c r="V13659"/>
      <c r="W13659"/>
      <c r="X13659"/>
    </row>
    <row r="13660" spans="21:24" ht="18" x14ac:dyDescent="0.6">
      <c r="U13660"/>
      <c r="V13660"/>
      <c r="W13660"/>
      <c r="X13660"/>
    </row>
    <row r="13661" spans="21:24" ht="18" x14ac:dyDescent="0.6">
      <c r="U13661"/>
      <c r="V13661"/>
      <c r="W13661"/>
      <c r="X13661"/>
    </row>
    <row r="13662" spans="21:24" ht="18" x14ac:dyDescent="0.6">
      <c r="U13662"/>
      <c r="V13662"/>
      <c r="W13662"/>
      <c r="X13662"/>
    </row>
    <row r="13663" spans="21:24" ht="18" x14ac:dyDescent="0.6">
      <c r="U13663"/>
      <c r="V13663"/>
      <c r="W13663"/>
      <c r="X13663"/>
    </row>
    <row r="13664" spans="21:24" ht="18" x14ac:dyDescent="0.6">
      <c r="U13664"/>
      <c r="V13664"/>
      <c r="W13664"/>
      <c r="X13664"/>
    </row>
    <row r="13665" spans="21:24" ht="18" x14ac:dyDescent="0.6">
      <c r="U13665"/>
      <c r="V13665"/>
      <c r="W13665"/>
      <c r="X13665"/>
    </row>
    <row r="13666" spans="21:24" ht="18" x14ac:dyDescent="0.6">
      <c r="U13666"/>
      <c r="V13666"/>
      <c r="W13666"/>
      <c r="X13666"/>
    </row>
    <row r="13667" spans="21:24" ht="18" x14ac:dyDescent="0.6">
      <c r="U13667"/>
      <c r="V13667"/>
      <c r="W13667"/>
      <c r="X13667"/>
    </row>
    <row r="13668" spans="21:24" ht="18" x14ac:dyDescent="0.6">
      <c r="U13668"/>
      <c r="V13668"/>
      <c r="W13668"/>
      <c r="X13668"/>
    </row>
    <row r="13669" spans="21:24" ht="18" x14ac:dyDescent="0.6">
      <c r="U13669"/>
      <c r="V13669"/>
      <c r="W13669"/>
      <c r="X13669"/>
    </row>
    <row r="13670" spans="21:24" ht="18" x14ac:dyDescent="0.6">
      <c r="U13670"/>
      <c r="V13670"/>
      <c r="W13670"/>
      <c r="X13670"/>
    </row>
    <row r="13671" spans="21:24" ht="18" x14ac:dyDescent="0.6">
      <c r="U13671"/>
      <c r="V13671"/>
      <c r="W13671"/>
      <c r="X13671"/>
    </row>
    <row r="13672" spans="21:24" ht="18" x14ac:dyDescent="0.6">
      <c r="U13672"/>
      <c r="V13672"/>
      <c r="W13672"/>
      <c r="X13672"/>
    </row>
    <row r="13673" spans="21:24" ht="18" x14ac:dyDescent="0.6">
      <c r="U13673"/>
      <c r="V13673"/>
      <c r="W13673"/>
      <c r="X13673"/>
    </row>
    <row r="13674" spans="21:24" ht="18" x14ac:dyDescent="0.6">
      <c r="U13674"/>
      <c r="V13674"/>
      <c r="W13674"/>
      <c r="X13674"/>
    </row>
    <row r="13675" spans="21:24" ht="18" x14ac:dyDescent="0.6">
      <c r="U13675"/>
      <c r="V13675"/>
      <c r="W13675"/>
      <c r="X13675"/>
    </row>
    <row r="13676" spans="21:24" ht="18" x14ac:dyDescent="0.6">
      <c r="U13676"/>
      <c r="V13676"/>
      <c r="W13676"/>
      <c r="X13676"/>
    </row>
    <row r="13677" spans="21:24" ht="18" x14ac:dyDescent="0.6">
      <c r="U13677"/>
      <c r="V13677"/>
      <c r="W13677"/>
      <c r="X13677"/>
    </row>
    <row r="13678" spans="21:24" ht="18" x14ac:dyDescent="0.6">
      <c r="U13678"/>
      <c r="V13678"/>
      <c r="W13678"/>
      <c r="X13678"/>
    </row>
    <row r="13679" spans="21:24" ht="18" x14ac:dyDescent="0.6">
      <c r="U13679"/>
      <c r="V13679"/>
      <c r="W13679"/>
      <c r="X13679"/>
    </row>
    <row r="13680" spans="21:24" ht="18" x14ac:dyDescent="0.6">
      <c r="U13680"/>
      <c r="V13680"/>
      <c r="W13680"/>
      <c r="X13680"/>
    </row>
    <row r="13681" spans="21:24" ht="18" x14ac:dyDescent="0.6">
      <c r="U13681"/>
      <c r="V13681"/>
      <c r="W13681"/>
      <c r="X13681"/>
    </row>
    <row r="13682" spans="21:24" ht="18" x14ac:dyDescent="0.6">
      <c r="U13682"/>
      <c r="V13682"/>
      <c r="W13682"/>
      <c r="X13682"/>
    </row>
    <row r="13683" spans="21:24" ht="18" x14ac:dyDescent="0.6">
      <c r="U13683"/>
      <c r="V13683"/>
      <c r="W13683"/>
      <c r="X13683"/>
    </row>
    <row r="13684" spans="21:24" ht="18" x14ac:dyDescent="0.6">
      <c r="U13684"/>
      <c r="V13684"/>
      <c r="W13684"/>
      <c r="X13684"/>
    </row>
    <row r="13685" spans="21:24" ht="18" x14ac:dyDescent="0.6">
      <c r="U13685"/>
      <c r="V13685"/>
      <c r="W13685"/>
      <c r="X13685"/>
    </row>
    <row r="13686" spans="21:24" ht="18" x14ac:dyDescent="0.6">
      <c r="U13686"/>
      <c r="V13686"/>
      <c r="W13686"/>
      <c r="X13686"/>
    </row>
    <row r="13687" spans="21:24" ht="18" x14ac:dyDescent="0.6">
      <c r="U13687"/>
      <c r="V13687"/>
      <c r="W13687"/>
      <c r="X13687"/>
    </row>
    <row r="13688" spans="21:24" ht="18" x14ac:dyDescent="0.6">
      <c r="U13688"/>
      <c r="V13688"/>
      <c r="W13688"/>
      <c r="X13688"/>
    </row>
    <row r="13689" spans="21:24" ht="18" x14ac:dyDescent="0.6">
      <c r="U13689"/>
      <c r="V13689"/>
      <c r="W13689"/>
      <c r="X13689"/>
    </row>
    <row r="13690" spans="21:24" ht="18" x14ac:dyDescent="0.6">
      <c r="U13690"/>
      <c r="V13690"/>
      <c r="W13690"/>
      <c r="X13690"/>
    </row>
    <row r="13691" spans="21:24" ht="18" x14ac:dyDescent="0.6">
      <c r="U13691"/>
      <c r="V13691"/>
      <c r="W13691"/>
      <c r="X13691"/>
    </row>
    <row r="13692" spans="21:24" ht="18" x14ac:dyDescent="0.6">
      <c r="U13692"/>
      <c r="V13692"/>
      <c r="W13692"/>
      <c r="X13692"/>
    </row>
    <row r="13693" spans="21:24" ht="18" x14ac:dyDescent="0.6">
      <c r="U13693"/>
      <c r="V13693"/>
      <c r="W13693"/>
      <c r="X13693"/>
    </row>
    <row r="13694" spans="21:24" ht="18" x14ac:dyDescent="0.6">
      <c r="U13694"/>
      <c r="V13694"/>
      <c r="W13694"/>
      <c r="X13694"/>
    </row>
    <row r="13695" spans="21:24" ht="18" x14ac:dyDescent="0.6">
      <c r="U13695"/>
      <c r="V13695"/>
      <c r="W13695"/>
      <c r="X13695"/>
    </row>
    <row r="13696" spans="21:24" ht="18" x14ac:dyDescent="0.6">
      <c r="U13696"/>
      <c r="V13696"/>
      <c r="W13696"/>
      <c r="X13696"/>
    </row>
    <row r="13697" spans="21:24" ht="18" x14ac:dyDescent="0.6">
      <c r="U13697"/>
      <c r="V13697"/>
      <c r="W13697"/>
      <c r="X13697"/>
    </row>
    <row r="13698" spans="21:24" ht="18" x14ac:dyDescent="0.6">
      <c r="U13698"/>
      <c r="V13698"/>
      <c r="W13698"/>
      <c r="X13698"/>
    </row>
    <row r="13699" spans="21:24" ht="18" x14ac:dyDescent="0.6">
      <c r="U13699"/>
      <c r="V13699"/>
      <c r="W13699"/>
      <c r="X13699"/>
    </row>
    <row r="13700" spans="21:24" ht="18" x14ac:dyDescent="0.6">
      <c r="U13700"/>
      <c r="V13700"/>
      <c r="W13700"/>
      <c r="X13700"/>
    </row>
    <row r="13701" spans="21:24" ht="18" x14ac:dyDescent="0.6">
      <c r="U13701"/>
      <c r="V13701"/>
      <c r="W13701"/>
      <c r="X13701"/>
    </row>
    <row r="13702" spans="21:24" ht="18" x14ac:dyDescent="0.6">
      <c r="U13702"/>
      <c r="V13702"/>
      <c r="W13702"/>
      <c r="X13702"/>
    </row>
    <row r="13703" spans="21:24" ht="18" x14ac:dyDescent="0.6">
      <c r="U13703"/>
      <c r="V13703"/>
      <c r="W13703"/>
      <c r="X13703"/>
    </row>
    <row r="13704" spans="21:24" ht="18" x14ac:dyDescent="0.6">
      <c r="U13704"/>
      <c r="V13704"/>
      <c r="W13704"/>
      <c r="X13704"/>
    </row>
    <row r="13705" spans="21:24" ht="18" x14ac:dyDescent="0.6">
      <c r="U13705"/>
      <c r="V13705"/>
      <c r="W13705"/>
      <c r="X13705"/>
    </row>
    <row r="13706" spans="21:24" ht="18" x14ac:dyDescent="0.6">
      <c r="U13706"/>
      <c r="V13706"/>
      <c r="W13706"/>
      <c r="X13706"/>
    </row>
    <row r="13707" spans="21:24" ht="18" x14ac:dyDescent="0.6">
      <c r="U13707"/>
      <c r="V13707"/>
      <c r="W13707"/>
      <c r="X13707"/>
    </row>
    <row r="13708" spans="21:24" ht="18" x14ac:dyDescent="0.6">
      <c r="U13708"/>
      <c r="V13708"/>
      <c r="W13708"/>
      <c r="X13708"/>
    </row>
    <row r="13709" spans="21:24" ht="18" x14ac:dyDescent="0.6">
      <c r="U13709"/>
      <c r="V13709"/>
      <c r="W13709"/>
      <c r="X13709"/>
    </row>
    <row r="13710" spans="21:24" ht="18" x14ac:dyDescent="0.6">
      <c r="U13710"/>
      <c r="V13710"/>
      <c r="W13710"/>
      <c r="X13710"/>
    </row>
    <row r="13711" spans="21:24" ht="18" x14ac:dyDescent="0.6">
      <c r="U13711"/>
      <c r="V13711"/>
      <c r="W13711"/>
      <c r="X13711"/>
    </row>
    <row r="13712" spans="21:24" ht="18" x14ac:dyDescent="0.6">
      <c r="U13712"/>
      <c r="V13712"/>
      <c r="W13712"/>
      <c r="X13712"/>
    </row>
    <row r="13713" spans="21:24" ht="18" x14ac:dyDescent="0.6">
      <c r="U13713"/>
      <c r="V13713"/>
      <c r="W13713"/>
      <c r="X13713"/>
    </row>
    <row r="13714" spans="21:24" ht="18" x14ac:dyDescent="0.6">
      <c r="U13714"/>
      <c r="V13714"/>
      <c r="W13714"/>
      <c r="X13714"/>
    </row>
    <row r="13715" spans="21:24" ht="18" x14ac:dyDescent="0.6">
      <c r="U13715"/>
      <c r="V13715"/>
      <c r="W13715"/>
      <c r="X13715"/>
    </row>
    <row r="13716" spans="21:24" ht="18" x14ac:dyDescent="0.6">
      <c r="U13716"/>
      <c r="V13716"/>
      <c r="W13716"/>
      <c r="X13716"/>
    </row>
    <row r="13717" spans="21:24" ht="18" x14ac:dyDescent="0.6">
      <c r="U13717"/>
      <c r="V13717"/>
      <c r="W13717"/>
      <c r="X13717"/>
    </row>
    <row r="13718" spans="21:24" ht="18" x14ac:dyDescent="0.6">
      <c r="U13718"/>
      <c r="V13718"/>
      <c r="W13718"/>
      <c r="X13718"/>
    </row>
    <row r="13719" spans="21:24" ht="18" x14ac:dyDescent="0.6">
      <c r="U13719"/>
      <c r="V13719"/>
      <c r="W13719"/>
      <c r="X13719"/>
    </row>
    <row r="13720" spans="21:24" ht="18" x14ac:dyDescent="0.6">
      <c r="U13720"/>
      <c r="V13720"/>
      <c r="W13720"/>
      <c r="X13720"/>
    </row>
    <row r="13721" spans="21:24" ht="18" x14ac:dyDescent="0.6">
      <c r="U13721"/>
      <c r="V13721"/>
      <c r="W13721"/>
      <c r="X13721"/>
    </row>
    <row r="13722" spans="21:24" ht="18" x14ac:dyDescent="0.6">
      <c r="U13722"/>
      <c r="V13722"/>
      <c r="W13722"/>
      <c r="X13722"/>
    </row>
    <row r="13723" spans="21:24" ht="18" x14ac:dyDescent="0.6">
      <c r="U13723"/>
      <c r="V13723"/>
      <c r="W13723"/>
      <c r="X13723"/>
    </row>
    <row r="13724" spans="21:24" ht="18" x14ac:dyDescent="0.6">
      <c r="U13724"/>
      <c r="V13724"/>
      <c r="W13724"/>
      <c r="X13724"/>
    </row>
    <row r="13725" spans="21:24" ht="18" x14ac:dyDescent="0.6">
      <c r="U13725"/>
      <c r="V13725"/>
      <c r="W13725"/>
      <c r="X13725"/>
    </row>
    <row r="13726" spans="21:24" ht="18" x14ac:dyDescent="0.6">
      <c r="U13726"/>
      <c r="V13726"/>
      <c r="W13726"/>
      <c r="X13726"/>
    </row>
    <row r="13727" spans="21:24" ht="18" x14ac:dyDescent="0.6">
      <c r="U13727"/>
      <c r="V13727"/>
      <c r="W13727"/>
      <c r="X13727"/>
    </row>
    <row r="13728" spans="21:24" ht="18" x14ac:dyDescent="0.6">
      <c r="U13728"/>
      <c r="V13728"/>
      <c r="W13728"/>
      <c r="X13728"/>
    </row>
    <row r="13729" spans="21:24" ht="18" x14ac:dyDescent="0.6">
      <c r="U13729"/>
      <c r="V13729"/>
      <c r="W13729"/>
      <c r="X13729"/>
    </row>
    <row r="13730" spans="21:24" ht="18" x14ac:dyDescent="0.6">
      <c r="U13730"/>
      <c r="V13730"/>
      <c r="W13730"/>
      <c r="X13730"/>
    </row>
    <row r="13731" spans="21:24" ht="18" x14ac:dyDescent="0.6">
      <c r="U13731"/>
      <c r="V13731"/>
      <c r="W13731"/>
      <c r="X13731"/>
    </row>
    <row r="13732" spans="21:24" ht="18" x14ac:dyDescent="0.6">
      <c r="U13732"/>
      <c r="V13732"/>
      <c r="W13732"/>
      <c r="X13732"/>
    </row>
    <row r="13733" spans="21:24" ht="18" x14ac:dyDescent="0.6">
      <c r="U13733"/>
      <c r="V13733"/>
      <c r="W13733"/>
      <c r="X13733"/>
    </row>
    <row r="13734" spans="21:24" ht="18" x14ac:dyDescent="0.6">
      <c r="U13734"/>
      <c r="V13734"/>
      <c r="W13734"/>
      <c r="X13734"/>
    </row>
    <row r="13735" spans="21:24" ht="18" x14ac:dyDescent="0.6">
      <c r="U13735"/>
      <c r="V13735"/>
      <c r="W13735"/>
      <c r="X13735"/>
    </row>
    <row r="13736" spans="21:24" ht="18" x14ac:dyDescent="0.6">
      <c r="U13736"/>
      <c r="V13736"/>
      <c r="W13736"/>
      <c r="X13736"/>
    </row>
    <row r="13737" spans="21:24" ht="18" x14ac:dyDescent="0.6">
      <c r="U13737"/>
      <c r="V13737"/>
      <c r="W13737"/>
      <c r="X13737"/>
    </row>
    <row r="13738" spans="21:24" ht="18" x14ac:dyDescent="0.6">
      <c r="U13738"/>
      <c r="V13738"/>
      <c r="W13738"/>
      <c r="X13738"/>
    </row>
    <row r="13739" spans="21:24" ht="18" x14ac:dyDescent="0.6">
      <c r="U13739"/>
      <c r="V13739"/>
      <c r="W13739"/>
      <c r="X13739"/>
    </row>
    <row r="13740" spans="21:24" ht="18" x14ac:dyDescent="0.6">
      <c r="U13740"/>
      <c r="V13740"/>
      <c r="W13740"/>
      <c r="X13740"/>
    </row>
    <row r="13741" spans="21:24" ht="18" x14ac:dyDescent="0.6">
      <c r="U13741"/>
      <c r="V13741"/>
      <c r="W13741"/>
      <c r="X13741"/>
    </row>
    <row r="13742" spans="21:24" ht="18" x14ac:dyDescent="0.6">
      <c r="U13742"/>
      <c r="V13742"/>
      <c r="W13742"/>
      <c r="X13742"/>
    </row>
    <row r="13743" spans="21:24" ht="18" x14ac:dyDescent="0.6">
      <c r="U13743"/>
      <c r="V13743"/>
      <c r="W13743"/>
      <c r="X13743"/>
    </row>
    <row r="13744" spans="21:24" ht="18" x14ac:dyDescent="0.6">
      <c r="U13744"/>
      <c r="V13744"/>
      <c r="W13744"/>
      <c r="X13744"/>
    </row>
    <row r="13745" spans="21:24" ht="18" x14ac:dyDescent="0.6">
      <c r="U13745"/>
      <c r="V13745"/>
      <c r="W13745"/>
      <c r="X13745"/>
    </row>
    <row r="13746" spans="21:24" ht="18" x14ac:dyDescent="0.6">
      <c r="U13746"/>
      <c r="V13746"/>
      <c r="W13746"/>
      <c r="X13746"/>
    </row>
    <row r="13747" spans="21:24" ht="18" x14ac:dyDescent="0.6">
      <c r="U13747"/>
      <c r="V13747"/>
      <c r="W13747"/>
      <c r="X13747"/>
    </row>
    <row r="13748" spans="21:24" ht="18" x14ac:dyDescent="0.6">
      <c r="U13748"/>
      <c r="V13748"/>
      <c r="W13748"/>
      <c r="X13748"/>
    </row>
    <row r="13749" spans="21:24" ht="18" x14ac:dyDescent="0.6">
      <c r="U13749"/>
      <c r="V13749"/>
      <c r="W13749"/>
      <c r="X13749"/>
    </row>
    <row r="13750" spans="21:24" ht="18" x14ac:dyDescent="0.6">
      <c r="U13750"/>
      <c r="V13750"/>
      <c r="W13750"/>
      <c r="X13750"/>
    </row>
    <row r="13751" spans="21:24" ht="18" x14ac:dyDescent="0.6">
      <c r="U13751"/>
      <c r="V13751"/>
      <c r="W13751"/>
      <c r="X13751"/>
    </row>
    <row r="13752" spans="21:24" ht="18" x14ac:dyDescent="0.6">
      <c r="U13752"/>
      <c r="V13752"/>
      <c r="W13752"/>
      <c r="X13752"/>
    </row>
    <row r="13753" spans="21:24" ht="18" x14ac:dyDescent="0.6">
      <c r="U13753"/>
      <c r="V13753"/>
      <c r="W13753"/>
      <c r="X13753"/>
    </row>
    <row r="13754" spans="21:24" ht="18" x14ac:dyDescent="0.6">
      <c r="U13754"/>
      <c r="V13754"/>
      <c r="W13754"/>
      <c r="X13754"/>
    </row>
    <row r="13755" spans="21:24" ht="18" x14ac:dyDescent="0.6">
      <c r="U13755"/>
      <c r="V13755"/>
      <c r="W13755"/>
      <c r="X13755"/>
    </row>
    <row r="13756" spans="21:24" ht="18" x14ac:dyDescent="0.6">
      <c r="U13756"/>
      <c r="V13756"/>
      <c r="W13756"/>
      <c r="X13756"/>
    </row>
    <row r="13757" spans="21:24" ht="18" x14ac:dyDescent="0.6">
      <c r="U13757"/>
      <c r="V13757"/>
      <c r="W13757"/>
      <c r="X13757"/>
    </row>
    <row r="13758" spans="21:24" ht="18" x14ac:dyDescent="0.6">
      <c r="U13758"/>
      <c r="V13758"/>
      <c r="W13758"/>
      <c r="X13758"/>
    </row>
    <row r="13759" spans="21:24" ht="18" x14ac:dyDescent="0.6">
      <c r="U13759"/>
      <c r="V13759"/>
      <c r="W13759"/>
      <c r="X13759"/>
    </row>
    <row r="13760" spans="21:24" ht="18" x14ac:dyDescent="0.6">
      <c r="U13760"/>
      <c r="V13760"/>
      <c r="W13760"/>
      <c r="X13760"/>
    </row>
    <row r="13761" spans="21:24" ht="18" x14ac:dyDescent="0.6">
      <c r="U13761"/>
      <c r="V13761"/>
      <c r="W13761"/>
      <c r="X13761"/>
    </row>
    <row r="13762" spans="21:24" ht="18" x14ac:dyDescent="0.6">
      <c r="U13762"/>
      <c r="V13762"/>
      <c r="W13762"/>
      <c r="X13762"/>
    </row>
    <row r="13763" spans="21:24" ht="18" x14ac:dyDescent="0.6">
      <c r="U13763"/>
      <c r="V13763"/>
      <c r="W13763"/>
      <c r="X13763"/>
    </row>
    <row r="13764" spans="21:24" ht="18" x14ac:dyDescent="0.6">
      <c r="U13764"/>
      <c r="V13764"/>
      <c r="W13764"/>
      <c r="X13764"/>
    </row>
    <row r="13765" spans="21:24" ht="18" x14ac:dyDescent="0.6">
      <c r="U13765"/>
      <c r="V13765"/>
      <c r="W13765"/>
      <c r="X13765"/>
    </row>
    <row r="13766" spans="21:24" ht="18" x14ac:dyDescent="0.6">
      <c r="U13766"/>
      <c r="V13766"/>
      <c r="W13766"/>
      <c r="X13766"/>
    </row>
    <row r="13767" spans="21:24" ht="18" x14ac:dyDescent="0.6">
      <c r="U13767"/>
      <c r="V13767"/>
      <c r="W13767"/>
      <c r="X13767"/>
    </row>
    <row r="13768" spans="21:24" ht="18" x14ac:dyDescent="0.6">
      <c r="U13768"/>
      <c r="V13768"/>
      <c r="W13768"/>
      <c r="X13768"/>
    </row>
    <row r="13769" spans="21:24" ht="18" x14ac:dyDescent="0.6">
      <c r="U13769"/>
      <c r="V13769"/>
      <c r="W13769"/>
      <c r="X13769"/>
    </row>
    <row r="13770" spans="21:24" ht="18" x14ac:dyDescent="0.6">
      <c r="U13770"/>
      <c r="V13770"/>
      <c r="W13770"/>
      <c r="X13770"/>
    </row>
    <row r="13771" spans="21:24" ht="18" x14ac:dyDescent="0.6">
      <c r="U13771"/>
      <c r="V13771"/>
      <c r="W13771"/>
      <c r="X13771"/>
    </row>
    <row r="13772" spans="21:24" ht="18" x14ac:dyDescent="0.6">
      <c r="U13772"/>
      <c r="V13772"/>
      <c r="W13772"/>
      <c r="X13772"/>
    </row>
    <row r="13773" spans="21:24" ht="18" x14ac:dyDescent="0.6">
      <c r="U13773"/>
      <c r="V13773"/>
      <c r="W13773"/>
      <c r="X13773"/>
    </row>
    <row r="13774" spans="21:24" ht="18" x14ac:dyDescent="0.6">
      <c r="U13774"/>
      <c r="V13774"/>
      <c r="W13774"/>
      <c r="X13774"/>
    </row>
    <row r="13775" spans="21:24" ht="18" x14ac:dyDescent="0.6">
      <c r="U13775"/>
      <c r="V13775"/>
      <c r="W13775"/>
      <c r="X13775"/>
    </row>
    <row r="13776" spans="21:24" ht="18" x14ac:dyDescent="0.6">
      <c r="U13776"/>
      <c r="V13776"/>
      <c r="W13776"/>
      <c r="X13776"/>
    </row>
    <row r="13777" spans="21:24" ht="18" x14ac:dyDescent="0.6">
      <c r="U13777"/>
      <c r="V13777"/>
      <c r="W13777"/>
      <c r="X13777"/>
    </row>
    <row r="13778" spans="21:24" ht="18" x14ac:dyDescent="0.6">
      <c r="U13778"/>
      <c r="V13778"/>
      <c r="W13778"/>
      <c r="X13778"/>
    </row>
    <row r="13779" spans="21:24" ht="18" x14ac:dyDescent="0.6">
      <c r="U13779"/>
      <c r="V13779"/>
      <c r="W13779"/>
      <c r="X13779"/>
    </row>
    <row r="13780" spans="21:24" ht="18" x14ac:dyDescent="0.6">
      <c r="U13780"/>
      <c r="V13780"/>
      <c r="W13780"/>
      <c r="X13780"/>
    </row>
    <row r="13781" spans="21:24" ht="18" x14ac:dyDescent="0.6">
      <c r="U13781"/>
      <c r="V13781"/>
      <c r="W13781"/>
      <c r="X13781"/>
    </row>
    <row r="13782" spans="21:24" ht="18" x14ac:dyDescent="0.6">
      <c r="U13782"/>
      <c r="V13782"/>
      <c r="W13782"/>
      <c r="X13782"/>
    </row>
    <row r="13783" spans="21:24" ht="18" x14ac:dyDescent="0.6">
      <c r="U13783"/>
      <c r="V13783"/>
      <c r="W13783"/>
      <c r="X13783"/>
    </row>
    <row r="13784" spans="21:24" ht="18" x14ac:dyDescent="0.6">
      <c r="U13784"/>
      <c r="V13784"/>
      <c r="W13784"/>
      <c r="X13784"/>
    </row>
    <row r="13785" spans="21:24" ht="18" x14ac:dyDescent="0.6">
      <c r="U13785"/>
      <c r="V13785"/>
      <c r="W13785"/>
      <c r="X13785"/>
    </row>
    <row r="13786" spans="21:24" ht="18" x14ac:dyDescent="0.6">
      <c r="U13786"/>
      <c r="V13786"/>
      <c r="W13786"/>
      <c r="X13786"/>
    </row>
    <row r="13787" spans="21:24" ht="18" x14ac:dyDescent="0.6">
      <c r="U13787"/>
      <c r="V13787"/>
      <c r="W13787"/>
      <c r="X13787"/>
    </row>
    <row r="13788" spans="21:24" ht="18" x14ac:dyDescent="0.6">
      <c r="U13788"/>
      <c r="V13788"/>
      <c r="W13788"/>
      <c r="X13788"/>
    </row>
    <row r="13789" spans="21:24" ht="18" x14ac:dyDescent="0.6">
      <c r="U13789"/>
      <c r="V13789"/>
      <c r="W13789"/>
      <c r="X13789"/>
    </row>
    <row r="13790" spans="21:24" ht="18" x14ac:dyDescent="0.6">
      <c r="U13790"/>
      <c r="V13790"/>
      <c r="W13790"/>
      <c r="X13790"/>
    </row>
    <row r="13791" spans="21:24" ht="18" x14ac:dyDescent="0.6">
      <c r="U13791"/>
      <c r="V13791"/>
      <c r="W13791"/>
      <c r="X13791"/>
    </row>
    <row r="13792" spans="21:24" ht="18" x14ac:dyDescent="0.6">
      <c r="U13792"/>
      <c r="V13792"/>
      <c r="W13792"/>
      <c r="X13792"/>
    </row>
    <row r="13793" spans="21:24" ht="18" x14ac:dyDescent="0.6">
      <c r="U13793"/>
      <c r="V13793"/>
      <c r="W13793"/>
      <c r="X13793"/>
    </row>
    <row r="13794" spans="21:24" ht="18" x14ac:dyDescent="0.6">
      <c r="U13794"/>
      <c r="V13794"/>
      <c r="W13794"/>
      <c r="X13794"/>
    </row>
    <row r="13795" spans="21:24" ht="18" x14ac:dyDescent="0.6">
      <c r="U13795"/>
      <c r="V13795"/>
      <c r="W13795"/>
      <c r="X13795"/>
    </row>
    <row r="13796" spans="21:24" ht="18" x14ac:dyDescent="0.6">
      <c r="U13796"/>
      <c r="V13796"/>
      <c r="W13796"/>
      <c r="X13796"/>
    </row>
    <row r="13797" spans="21:24" ht="18" x14ac:dyDescent="0.6">
      <c r="U13797"/>
      <c r="V13797"/>
      <c r="W13797"/>
      <c r="X13797"/>
    </row>
    <row r="13798" spans="21:24" ht="18" x14ac:dyDescent="0.6">
      <c r="U13798"/>
      <c r="V13798"/>
      <c r="W13798"/>
      <c r="X13798"/>
    </row>
    <row r="13799" spans="21:24" ht="18" x14ac:dyDescent="0.6">
      <c r="U13799"/>
      <c r="V13799"/>
      <c r="W13799"/>
      <c r="X13799"/>
    </row>
    <row r="13800" spans="21:24" ht="18" x14ac:dyDescent="0.6">
      <c r="U13800"/>
      <c r="V13800"/>
      <c r="W13800"/>
      <c r="X13800"/>
    </row>
    <row r="13801" spans="21:24" ht="18" x14ac:dyDescent="0.6">
      <c r="U13801"/>
      <c r="V13801"/>
      <c r="W13801"/>
      <c r="X13801"/>
    </row>
    <row r="13802" spans="21:24" ht="18" x14ac:dyDescent="0.6">
      <c r="U13802"/>
      <c r="V13802"/>
      <c r="W13802"/>
      <c r="X13802"/>
    </row>
    <row r="13803" spans="21:24" ht="18" x14ac:dyDescent="0.6">
      <c r="U13803"/>
      <c r="V13803"/>
      <c r="W13803"/>
      <c r="X13803"/>
    </row>
    <row r="13804" spans="21:24" ht="18" x14ac:dyDescent="0.6">
      <c r="U13804"/>
      <c r="V13804"/>
      <c r="W13804"/>
      <c r="X13804"/>
    </row>
    <row r="13805" spans="21:24" ht="18" x14ac:dyDescent="0.6">
      <c r="U13805"/>
      <c r="V13805"/>
      <c r="W13805"/>
      <c r="X13805"/>
    </row>
    <row r="13806" spans="21:24" ht="18" x14ac:dyDescent="0.6">
      <c r="U13806"/>
      <c r="V13806"/>
      <c r="W13806"/>
      <c r="X13806"/>
    </row>
    <row r="13807" spans="21:24" ht="18" x14ac:dyDescent="0.6">
      <c r="U13807"/>
      <c r="V13807"/>
      <c r="W13807"/>
      <c r="X13807"/>
    </row>
    <row r="13808" spans="21:24" ht="18" x14ac:dyDescent="0.6">
      <c r="U13808"/>
      <c r="V13808"/>
      <c r="W13808"/>
      <c r="X13808"/>
    </row>
    <row r="13809" spans="21:24" ht="18" x14ac:dyDescent="0.6">
      <c r="U13809"/>
      <c r="V13809"/>
      <c r="W13809"/>
      <c r="X13809"/>
    </row>
    <row r="13810" spans="21:24" ht="18" x14ac:dyDescent="0.6">
      <c r="U13810"/>
      <c r="V13810"/>
      <c r="W13810"/>
      <c r="X13810"/>
    </row>
    <row r="13811" spans="21:24" ht="18" x14ac:dyDescent="0.6">
      <c r="U13811"/>
      <c r="V13811"/>
      <c r="W13811"/>
      <c r="X13811"/>
    </row>
    <row r="13812" spans="21:24" ht="18" x14ac:dyDescent="0.6">
      <c r="U13812"/>
      <c r="V13812"/>
      <c r="W13812"/>
      <c r="X13812"/>
    </row>
    <row r="13813" spans="21:24" ht="18" x14ac:dyDescent="0.6">
      <c r="U13813"/>
      <c r="V13813"/>
      <c r="W13813"/>
      <c r="X13813"/>
    </row>
    <row r="13814" spans="21:24" ht="18" x14ac:dyDescent="0.6">
      <c r="U13814"/>
      <c r="V13814"/>
      <c r="W13814"/>
      <c r="X13814"/>
    </row>
    <row r="13815" spans="21:24" ht="18" x14ac:dyDescent="0.6">
      <c r="U13815"/>
      <c r="V13815"/>
      <c r="W13815"/>
      <c r="X13815"/>
    </row>
    <row r="13816" spans="21:24" ht="18" x14ac:dyDescent="0.6">
      <c r="U13816"/>
      <c r="V13816"/>
      <c r="W13816"/>
      <c r="X13816"/>
    </row>
    <row r="13817" spans="21:24" ht="18" x14ac:dyDescent="0.6">
      <c r="U13817"/>
      <c r="V13817"/>
      <c r="W13817"/>
      <c r="X13817"/>
    </row>
    <row r="13818" spans="21:24" ht="18" x14ac:dyDescent="0.6">
      <c r="U13818"/>
      <c r="V13818"/>
      <c r="W13818"/>
      <c r="X13818"/>
    </row>
    <row r="13819" spans="21:24" ht="18" x14ac:dyDescent="0.6">
      <c r="U13819"/>
      <c r="V13819"/>
      <c r="W13819"/>
      <c r="X13819"/>
    </row>
    <row r="13820" spans="21:24" ht="18" x14ac:dyDescent="0.6">
      <c r="U13820"/>
      <c r="V13820"/>
      <c r="W13820"/>
      <c r="X13820"/>
    </row>
    <row r="13821" spans="21:24" ht="18" x14ac:dyDescent="0.6">
      <c r="U13821"/>
      <c r="V13821"/>
      <c r="W13821"/>
      <c r="X13821"/>
    </row>
    <row r="13822" spans="21:24" ht="18" x14ac:dyDescent="0.6">
      <c r="U13822"/>
      <c r="V13822"/>
      <c r="W13822"/>
      <c r="X13822"/>
    </row>
    <row r="13823" spans="21:24" ht="18" x14ac:dyDescent="0.6">
      <c r="U13823"/>
      <c r="V13823"/>
      <c r="W13823"/>
      <c r="X13823"/>
    </row>
    <row r="13824" spans="21:24" ht="18" x14ac:dyDescent="0.6">
      <c r="U13824"/>
      <c r="V13824"/>
      <c r="W13824"/>
      <c r="X13824"/>
    </row>
    <row r="13825" spans="21:24" ht="18" x14ac:dyDescent="0.6">
      <c r="U13825"/>
      <c r="V13825"/>
      <c r="W13825"/>
      <c r="X13825"/>
    </row>
    <row r="13826" spans="21:24" ht="18" x14ac:dyDescent="0.6">
      <c r="U13826"/>
      <c r="V13826"/>
      <c r="W13826"/>
      <c r="X13826"/>
    </row>
    <row r="13827" spans="21:24" ht="18" x14ac:dyDescent="0.6">
      <c r="U13827"/>
      <c r="V13827"/>
      <c r="W13827"/>
      <c r="X13827"/>
    </row>
    <row r="13828" spans="21:24" ht="18" x14ac:dyDescent="0.6">
      <c r="U13828"/>
      <c r="V13828"/>
      <c r="W13828"/>
      <c r="X13828"/>
    </row>
    <row r="13829" spans="21:24" ht="18" x14ac:dyDescent="0.6">
      <c r="U13829"/>
      <c r="V13829"/>
      <c r="W13829"/>
      <c r="X13829"/>
    </row>
    <row r="13830" spans="21:24" ht="18" x14ac:dyDescent="0.6">
      <c r="U13830"/>
      <c r="V13830"/>
      <c r="W13830"/>
      <c r="X13830"/>
    </row>
    <row r="13831" spans="21:24" ht="18" x14ac:dyDescent="0.6">
      <c r="U13831"/>
      <c r="V13831"/>
      <c r="W13831"/>
      <c r="X13831"/>
    </row>
    <row r="13832" spans="21:24" ht="18" x14ac:dyDescent="0.6">
      <c r="U13832"/>
      <c r="V13832"/>
      <c r="W13832"/>
      <c r="X13832"/>
    </row>
    <row r="13833" spans="21:24" ht="18" x14ac:dyDescent="0.6">
      <c r="U13833"/>
      <c r="V13833"/>
      <c r="W13833"/>
      <c r="X13833"/>
    </row>
    <row r="13834" spans="21:24" ht="18" x14ac:dyDescent="0.6">
      <c r="U13834"/>
      <c r="V13834"/>
      <c r="W13834"/>
      <c r="X13834"/>
    </row>
    <row r="13835" spans="21:24" ht="18" x14ac:dyDescent="0.6">
      <c r="U13835"/>
      <c r="V13835"/>
      <c r="W13835"/>
      <c r="X13835"/>
    </row>
    <row r="13836" spans="21:24" ht="18" x14ac:dyDescent="0.6">
      <c r="U13836"/>
      <c r="V13836"/>
      <c r="W13836"/>
      <c r="X13836"/>
    </row>
    <row r="13837" spans="21:24" ht="18" x14ac:dyDescent="0.6">
      <c r="U13837"/>
      <c r="V13837"/>
      <c r="W13837"/>
      <c r="X13837"/>
    </row>
    <row r="13838" spans="21:24" ht="18" x14ac:dyDescent="0.6">
      <c r="U13838"/>
      <c r="V13838"/>
      <c r="W13838"/>
      <c r="X13838"/>
    </row>
    <row r="13839" spans="21:24" ht="18" x14ac:dyDescent="0.6">
      <c r="U13839"/>
      <c r="V13839"/>
      <c r="W13839"/>
      <c r="X13839"/>
    </row>
    <row r="13840" spans="21:24" ht="18" x14ac:dyDescent="0.6">
      <c r="U13840"/>
      <c r="V13840"/>
      <c r="W13840"/>
      <c r="X13840"/>
    </row>
    <row r="13841" spans="21:24" ht="18" x14ac:dyDescent="0.6">
      <c r="U13841"/>
      <c r="V13841"/>
      <c r="W13841"/>
      <c r="X13841"/>
    </row>
    <row r="13842" spans="21:24" ht="18" x14ac:dyDescent="0.6">
      <c r="U13842"/>
      <c r="V13842"/>
      <c r="W13842"/>
      <c r="X13842"/>
    </row>
    <row r="13843" spans="21:24" ht="18" x14ac:dyDescent="0.6">
      <c r="U13843"/>
      <c r="V13843"/>
      <c r="W13843"/>
      <c r="X13843"/>
    </row>
    <row r="13844" spans="21:24" ht="18" x14ac:dyDescent="0.6">
      <c r="U13844"/>
      <c r="V13844"/>
      <c r="W13844"/>
      <c r="X13844"/>
    </row>
    <row r="13845" spans="21:24" ht="18" x14ac:dyDescent="0.6">
      <c r="U13845"/>
      <c r="V13845"/>
      <c r="W13845"/>
      <c r="X13845"/>
    </row>
    <row r="13846" spans="21:24" ht="18" x14ac:dyDescent="0.6">
      <c r="U13846"/>
      <c r="V13846"/>
      <c r="W13846"/>
      <c r="X13846"/>
    </row>
    <row r="13847" spans="21:24" ht="18" x14ac:dyDescent="0.6">
      <c r="U13847"/>
      <c r="V13847"/>
      <c r="W13847"/>
      <c r="X13847"/>
    </row>
    <row r="13848" spans="21:24" ht="18" x14ac:dyDescent="0.6">
      <c r="U13848"/>
      <c r="V13848"/>
      <c r="W13848"/>
      <c r="X13848"/>
    </row>
    <row r="13849" spans="21:24" ht="18" x14ac:dyDescent="0.6">
      <c r="U13849"/>
      <c r="V13849"/>
      <c r="W13849"/>
      <c r="X13849"/>
    </row>
    <row r="13850" spans="21:24" ht="18" x14ac:dyDescent="0.6">
      <c r="U13850"/>
      <c r="V13850"/>
      <c r="W13850"/>
      <c r="X13850"/>
    </row>
    <row r="13851" spans="21:24" ht="18" x14ac:dyDescent="0.6">
      <c r="U13851"/>
      <c r="V13851"/>
      <c r="W13851"/>
      <c r="X13851"/>
    </row>
    <row r="13852" spans="21:24" ht="18" x14ac:dyDescent="0.6">
      <c r="U13852"/>
      <c r="V13852"/>
      <c r="W13852"/>
      <c r="X13852"/>
    </row>
    <row r="13853" spans="21:24" ht="18" x14ac:dyDescent="0.6">
      <c r="U13853"/>
      <c r="V13853"/>
      <c r="W13853"/>
      <c r="X13853"/>
    </row>
    <row r="13854" spans="21:24" ht="18" x14ac:dyDescent="0.6">
      <c r="U13854"/>
      <c r="V13854"/>
      <c r="W13854"/>
      <c r="X13854"/>
    </row>
    <row r="13855" spans="21:24" ht="18" x14ac:dyDescent="0.6">
      <c r="U13855"/>
      <c r="V13855"/>
      <c r="W13855"/>
      <c r="X13855"/>
    </row>
    <row r="13856" spans="21:24" ht="18" x14ac:dyDescent="0.6">
      <c r="U13856"/>
      <c r="V13856"/>
      <c r="W13856"/>
      <c r="X13856"/>
    </row>
    <row r="13857" spans="21:24" ht="18" x14ac:dyDescent="0.6">
      <c r="U13857"/>
      <c r="V13857"/>
      <c r="W13857"/>
      <c r="X13857"/>
    </row>
    <row r="13858" spans="21:24" ht="18" x14ac:dyDescent="0.6">
      <c r="U13858"/>
      <c r="V13858"/>
      <c r="W13858"/>
      <c r="X13858"/>
    </row>
    <row r="13859" spans="21:24" ht="18" x14ac:dyDescent="0.6">
      <c r="U13859"/>
      <c r="V13859"/>
      <c r="W13859"/>
      <c r="X13859"/>
    </row>
    <row r="13860" spans="21:24" ht="18" x14ac:dyDescent="0.6">
      <c r="U13860"/>
      <c r="V13860"/>
      <c r="W13860"/>
      <c r="X13860"/>
    </row>
    <row r="13861" spans="21:24" ht="18" x14ac:dyDescent="0.6">
      <c r="U13861"/>
      <c r="V13861"/>
      <c r="W13861"/>
      <c r="X13861"/>
    </row>
    <row r="13862" spans="21:24" ht="18" x14ac:dyDescent="0.6">
      <c r="U13862"/>
      <c r="V13862"/>
      <c r="W13862"/>
      <c r="X13862"/>
    </row>
    <row r="13863" spans="21:24" ht="18" x14ac:dyDescent="0.6">
      <c r="U13863"/>
      <c r="V13863"/>
      <c r="W13863"/>
      <c r="X13863"/>
    </row>
    <row r="13864" spans="21:24" ht="18" x14ac:dyDescent="0.6">
      <c r="U13864"/>
      <c r="V13864"/>
      <c r="W13864"/>
      <c r="X13864"/>
    </row>
    <row r="13865" spans="21:24" ht="18" x14ac:dyDescent="0.6">
      <c r="U13865"/>
      <c r="V13865"/>
      <c r="W13865"/>
      <c r="X13865"/>
    </row>
    <row r="13866" spans="21:24" ht="18" x14ac:dyDescent="0.6">
      <c r="U13866"/>
      <c r="V13866"/>
      <c r="W13866"/>
      <c r="X13866"/>
    </row>
    <row r="13867" spans="21:24" ht="18" x14ac:dyDescent="0.6">
      <c r="U13867"/>
      <c r="V13867"/>
      <c r="W13867"/>
      <c r="X13867"/>
    </row>
    <row r="13868" spans="21:24" ht="18" x14ac:dyDescent="0.6">
      <c r="U13868"/>
      <c r="V13868"/>
      <c r="W13868"/>
      <c r="X13868"/>
    </row>
    <row r="13869" spans="21:24" ht="18" x14ac:dyDescent="0.6">
      <c r="U13869"/>
      <c r="V13869"/>
      <c r="W13869"/>
      <c r="X13869"/>
    </row>
    <row r="13870" spans="21:24" ht="18" x14ac:dyDescent="0.6">
      <c r="U13870"/>
      <c r="V13870"/>
      <c r="W13870"/>
      <c r="X13870"/>
    </row>
    <row r="13871" spans="21:24" ht="18" x14ac:dyDescent="0.6">
      <c r="U13871"/>
      <c r="V13871"/>
      <c r="W13871"/>
      <c r="X13871"/>
    </row>
    <row r="13872" spans="21:24" ht="18" x14ac:dyDescent="0.6">
      <c r="U13872"/>
      <c r="V13872"/>
      <c r="W13872"/>
      <c r="X13872"/>
    </row>
    <row r="13873" spans="21:24" ht="18" x14ac:dyDescent="0.6">
      <c r="U13873"/>
      <c r="V13873"/>
      <c r="W13873"/>
      <c r="X13873"/>
    </row>
    <row r="13874" spans="21:24" ht="18" x14ac:dyDescent="0.6">
      <c r="U13874"/>
      <c r="V13874"/>
      <c r="W13874"/>
      <c r="X13874"/>
    </row>
    <row r="13875" spans="21:24" ht="18" x14ac:dyDescent="0.6">
      <c r="U13875"/>
      <c r="V13875"/>
      <c r="W13875"/>
      <c r="X13875"/>
    </row>
    <row r="13876" spans="21:24" ht="18" x14ac:dyDescent="0.6">
      <c r="U13876"/>
      <c r="V13876"/>
      <c r="W13876"/>
      <c r="X13876"/>
    </row>
    <row r="13877" spans="21:24" ht="18" x14ac:dyDescent="0.6">
      <c r="U13877"/>
      <c r="V13877"/>
      <c r="W13877"/>
      <c r="X13877"/>
    </row>
    <row r="13878" spans="21:24" ht="18" x14ac:dyDescent="0.6">
      <c r="U13878"/>
      <c r="V13878"/>
      <c r="W13878"/>
      <c r="X13878"/>
    </row>
    <row r="13879" spans="21:24" ht="18" x14ac:dyDescent="0.6">
      <c r="U13879"/>
      <c r="V13879"/>
      <c r="W13879"/>
      <c r="X13879"/>
    </row>
    <row r="13880" spans="21:24" ht="18" x14ac:dyDescent="0.6">
      <c r="U13880"/>
      <c r="V13880"/>
      <c r="W13880"/>
      <c r="X13880"/>
    </row>
    <row r="13881" spans="21:24" ht="18" x14ac:dyDescent="0.6">
      <c r="U13881"/>
      <c r="V13881"/>
      <c r="W13881"/>
      <c r="X13881"/>
    </row>
    <row r="13882" spans="21:24" ht="18" x14ac:dyDescent="0.6">
      <c r="U13882"/>
      <c r="V13882"/>
      <c r="W13882"/>
      <c r="X13882"/>
    </row>
    <row r="13883" spans="21:24" ht="18" x14ac:dyDescent="0.6">
      <c r="U13883"/>
      <c r="V13883"/>
      <c r="W13883"/>
      <c r="X13883"/>
    </row>
    <row r="13884" spans="21:24" ht="18" x14ac:dyDescent="0.6">
      <c r="U13884"/>
      <c r="V13884"/>
      <c r="W13884"/>
      <c r="X13884"/>
    </row>
    <row r="13885" spans="21:24" ht="18" x14ac:dyDescent="0.6">
      <c r="U13885"/>
      <c r="V13885"/>
      <c r="W13885"/>
      <c r="X13885"/>
    </row>
    <row r="13886" spans="21:24" ht="18" x14ac:dyDescent="0.6">
      <c r="U13886"/>
      <c r="V13886"/>
      <c r="W13886"/>
      <c r="X13886"/>
    </row>
    <row r="13887" spans="21:24" ht="18" x14ac:dyDescent="0.6">
      <c r="U13887"/>
      <c r="V13887"/>
      <c r="W13887"/>
      <c r="X13887"/>
    </row>
    <row r="13888" spans="21:24" ht="18" x14ac:dyDescent="0.6">
      <c r="U13888"/>
      <c r="V13888"/>
      <c r="W13888"/>
      <c r="X13888"/>
    </row>
    <row r="13889" spans="21:24" ht="18" x14ac:dyDescent="0.6">
      <c r="U13889"/>
      <c r="V13889"/>
      <c r="W13889"/>
      <c r="X13889"/>
    </row>
    <row r="13890" spans="21:24" ht="18" x14ac:dyDescent="0.6">
      <c r="U13890"/>
      <c r="V13890"/>
      <c r="W13890"/>
      <c r="X13890"/>
    </row>
    <row r="13891" spans="21:24" ht="18" x14ac:dyDescent="0.6">
      <c r="U13891"/>
      <c r="V13891"/>
      <c r="W13891"/>
      <c r="X13891"/>
    </row>
    <row r="13892" spans="21:24" ht="18" x14ac:dyDescent="0.6">
      <c r="U13892"/>
      <c r="V13892"/>
      <c r="W13892"/>
      <c r="X13892"/>
    </row>
    <row r="13893" spans="21:24" ht="18" x14ac:dyDescent="0.6">
      <c r="U13893"/>
      <c r="V13893"/>
      <c r="W13893"/>
      <c r="X13893"/>
    </row>
    <row r="13894" spans="21:24" ht="18" x14ac:dyDescent="0.6">
      <c r="U13894"/>
      <c r="V13894"/>
      <c r="W13894"/>
      <c r="X13894"/>
    </row>
    <row r="13895" spans="21:24" ht="18" x14ac:dyDescent="0.6">
      <c r="U13895"/>
      <c r="V13895"/>
      <c r="W13895"/>
      <c r="X13895"/>
    </row>
    <row r="13896" spans="21:24" ht="18" x14ac:dyDescent="0.6">
      <c r="U13896"/>
      <c r="V13896"/>
      <c r="W13896"/>
      <c r="X13896"/>
    </row>
    <row r="13897" spans="21:24" ht="18" x14ac:dyDescent="0.6">
      <c r="U13897"/>
      <c r="V13897"/>
      <c r="W13897"/>
      <c r="X13897"/>
    </row>
    <row r="13898" spans="21:24" ht="18" x14ac:dyDescent="0.6">
      <c r="U13898"/>
      <c r="V13898"/>
      <c r="W13898"/>
      <c r="X13898"/>
    </row>
    <row r="13899" spans="21:24" ht="18" x14ac:dyDescent="0.6">
      <c r="U13899"/>
      <c r="V13899"/>
      <c r="W13899"/>
      <c r="X13899"/>
    </row>
    <row r="13900" spans="21:24" ht="18" x14ac:dyDescent="0.6">
      <c r="U13900"/>
      <c r="V13900"/>
      <c r="W13900"/>
      <c r="X13900"/>
    </row>
    <row r="13901" spans="21:24" ht="18" x14ac:dyDescent="0.6">
      <c r="U13901"/>
      <c r="V13901"/>
      <c r="W13901"/>
      <c r="X13901"/>
    </row>
    <row r="13902" spans="21:24" ht="18" x14ac:dyDescent="0.6">
      <c r="U13902"/>
      <c r="V13902"/>
      <c r="W13902"/>
      <c r="X13902"/>
    </row>
    <row r="13903" spans="21:24" ht="18" x14ac:dyDescent="0.6">
      <c r="U13903"/>
      <c r="V13903"/>
      <c r="W13903"/>
      <c r="X13903"/>
    </row>
    <row r="13904" spans="21:24" ht="18" x14ac:dyDescent="0.6">
      <c r="U13904"/>
      <c r="V13904"/>
      <c r="W13904"/>
      <c r="X13904"/>
    </row>
    <row r="13905" spans="21:24" ht="18" x14ac:dyDescent="0.6">
      <c r="U13905"/>
      <c r="V13905"/>
      <c r="W13905"/>
      <c r="X13905"/>
    </row>
    <row r="13906" spans="21:24" ht="18" x14ac:dyDescent="0.6">
      <c r="U13906"/>
      <c r="V13906"/>
      <c r="W13906"/>
      <c r="X13906"/>
    </row>
    <row r="13907" spans="21:24" ht="18" x14ac:dyDescent="0.6">
      <c r="U13907"/>
      <c r="V13907"/>
      <c r="W13907"/>
      <c r="X13907"/>
    </row>
    <row r="13908" spans="21:24" ht="18" x14ac:dyDescent="0.6">
      <c r="U13908"/>
      <c r="V13908"/>
      <c r="W13908"/>
      <c r="X13908"/>
    </row>
    <row r="13909" spans="21:24" ht="18" x14ac:dyDescent="0.6">
      <c r="U13909"/>
      <c r="V13909"/>
      <c r="W13909"/>
      <c r="X13909"/>
    </row>
    <row r="13910" spans="21:24" ht="18" x14ac:dyDescent="0.6">
      <c r="U13910"/>
      <c r="V13910"/>
      <c r="W13910"/>
      <c r="X13910"/>
    </row>
    <row r="13911" spans="21:24" ht="18" x14ac:dyDescent="0.6">
      <c r="U13911"/>
      <c r="V13911"/>
      <c r="W13911"/>
      <c r="X13911"/>
    </row>
    <row r="13912" spans="21:24" ht="18" x14ac:dyDescent="0.6">
      <c r="U13912"/>
      <c r="V13912"/>
      <c r="W13912"/>
      <c r="X13912"/>
    </row>
    <row r="13913" spans="21:24" ht="18" x14ac:dyDescent="0.6">
      <c r="U13913"/>
      <c r="V13913"/>
      <c r="W13913"/>
      <c r="X13913"/>
    </row>
    <row r="13914" spans="21:24" ht="18" x14ac:dyDescent="0.6">
      <c r="U13914"/>
      <c r="V13914"/>
      <c r="W13914"/>
      <c r="X13914"/>
    </row>
    <row r="13915" spans="21:24" ht="18" x14ac:dyDescent="0.6">
      <c r="U13915"/>
      <c r="V13915"/>
      <c r="W13915"/>
      <c r="X13915"/>
    </row>
    <row r="13916" spans="21:24" ht="18" x14ac:dyDescent="0.6">
      <c r="U13916"/>
      <c r="V13916"/>
      <c r="W13916"/>
      <c r="X13916"/>
    </row>
    <row r="13917" spans="21:24" ht="18" x14ac:dyDescent="0.6">
      <c r="U13917"/>
      <c r="V13917"/>
      <c r="W13917"/>
      <c r="X13917"/>
    </row>
    <row r="13918" spans="21:24" ht="18" x14ac:dyDescent="0.6">
      <c r="U13918"/>
      <c r="V13918"/>
      <c r="W13918"/>
      <c r="X13918"/>
    </row>
    <row r="13919" spans="21:24" ht="18" x14ac:dyDescent="0.6">
      <c r="U13919"/>
      <c r="V13919"/>
      <c r="W13919"/>
      <c r="X13919"/>
    </row>
    <row r="13920" spans="21:24" ht="18" x14ac:dyDescent="0.6">
      <c r="U13920"/>
      <c r="V13920"/>
      <c r="W13920"/>
      <c r="X13920"/>
    </row>
    <row r="13921" spans="21:24" ht="18" x14ac:dyDescent="0.6">
      <c r="U13921"/>
      <c r="V13921"/>
      <c r="W13921"/>
      <c r="X13921"/>
    </row>
    <row r="13922" spans="21:24" ht="18" x14ac:dyDescent="0.6">
      <c r="U13922"/>
      <c r="V13922"/>
      <c r="W13922"/>
      <c r="X13922"/>
    </row>
    <row r="13923" spans="21:24" ht="18" x14ac:dyDescent="0.6">
      <c r="U13923"/>
      <c r="V13923"/>
      <c r="W13923"/>
      <c r="X13923"/>
    </row>
    <row r="13924" spans="21:24" ht="18" x14ac:dyDescent="0.6">
      <c r="U13924"/>
      <c r="V13924"/>
      <c r="W13924"/>
      <c r="X13924"/>
    </row>
    <row r="13925" spans="21:24" ht="18" x14ac:dyDescent="0.6">
      <c r="U13925"/>
      <c r="V13925"/>
      <c r="W13925"/>
      <c r="X13925"/>
    </row>
    <row r="13926" spans="21:24" ht="18" x14ac:dyDescent="0.6">
      <c r="U13926"/>
      <c r="V13926"/>
      <c r="W13926"/>
      <c r="X13926"/>
    </row>
    <row r="13927" spans="21:24" ht="18" x14ac:dyDescent="0.6">
      <c r="U13927"/>
      <c r="V13927"/>
      <c r="W13927"/>
      <c r="X13927"/>
    </row>
    <row r="13928" spans="21:24" ht="18" x14ac:dyDescent="0.6">
      <c r="U13928"/>
      <c r="V13928"/>
      <c r="W13928"/>
      <c r="X13928"/>
    </row>
    <row r="13929" spans="21:24" ht="18" x14ac:dyDescent="0.6">
      <c r="U13929"/>
      <c r="V13929"/>
      <c r="W13929"/>
      <c r="X13929"/>
    </row>
    <row r="13930" spans="21:24" ht="18" x14ac:dyDescent="0.6">
      <c r="U13930"/>
      <c r="V13930"/>
      <c r="W13930"/>
      <c r="X13930"/>
    </row>
    <row r="13931" spans="21:24" ht="18" x14ac:dyDescent="0.6">
      <c r="U13931"/>
      <c r="V13931"/>
      <c r="W13931"/>
      <c r="X13931"/>
    </row>
    <row r="13932" spans="21:24" ht="18" x14ac:dyDescent="0.6">
      <c r="U13932"/>
      <c r="V13932"/>
      <c r="W13932"/>
      <c r="X13932"/>
    </row>
    <row r="13933" spans="21:24" ht="18" x14ac:dyDescent="0.6">
      <c r="U13933"/>
      <c r="V13933"/>
      <c r="W13933"/>
      <c r="X13933"/>
    </row>
    <row r="13934" spans="21:24" ht="18" x14ac:dyDescent="0.6">
      <c r="U13934"/>
      <c r="V13934"/>
      <c r="W13934"/>
      <c r="X13934"/>
    </row>
    <row r="13935" spans="21:24" ht="18" x14ac:dyDescent="0.6">
      <c r="U13935"/>
      <c r="V13935"/>
      <c r="W13935"/>
      <c r="X13935"/>
    </row>
    <row r="13936" spans="21:24" ht="18" x14ac:dyDescent="0.6">
      <c r="U13936"/>
      <c r="V13936"/>
      <c r="W13936"/>
      <c r="X13936"/>
    </row>
    <row r="13937" spans="21:24" ht="18" x14ac:dyDescent="0.6">
      <c r="U13937"/>
      <c r="V13937"/>
      <c r="W13937"/>
      <c r="X13937"/>
    </row>
    <row r="13938" spans="21:24" ht="18" x14ac:dyDescent="0.6">
      <c r="U13938"/>
      <c r="V13938"/>
      <c r="W13938"/>
      <c r="X13938"/>
    </row>
    <row r="13939" spans="21:24" ht="18" x14ac:dyDescent="0.6">
      <c r="U13939"/>
      <c r="V13939"/>
      <c r="W13939"/>
      <c r="X13939"/>
    </row>
    <row r="13940" spans="21:24" ht="18" x14ac:dyDescent="0.6">
      <c r="U13940"/>
      <c r="V13940"/>
      <c r="W13940"/>
      <c r="X13940"/>
    </row>
    <row r="13941" spans="21:24" ht="18" x14ac:dyDescent="0.6">
      <c r="U13941"/>
      <c r="V13941"/>
      <c r="W13941"/>
      <c r="X13941"/>
    </row>
    <row r="13942" spans="21:24" ht="18" x14ac:dyDescent="0.6">
      <c r="U13942"/>
      <c r="V13942"/>
      <c r="W13942"/>
      <c r="X13942"/>
    </row>
    <row r="13943" spans="21:24" ht="18" x14ac:dyDescent="0.6">
      <c r="U13943"/>
      <c r="V13943"/>
      <c r="W13943"/>
      <c r="X13943"/>
    </row>
    <row r="13944" spans="21:24" ht="18" x14ac:dyDescent="0.6">
      <c r="U13944"/>
      <c r="V13944"/>
      <c r="W13944"/>
      <c r="X13944"/>
    </row>
    <row r="13945" spans="21:24" ht="18" x14ac:dyDescent="0.6">
      <c r="U13945"/>
      <c r="V13945"/>
      <c r="W13945"/>
      <c r="X13945"/>
    </row>
    <row r="13946" spans="21:24" ht="18" x14ac:dyDescent="0.6">
      <c r="U13946"/>
      <c r="V13946"/>
      <c r="W13946"/>
      <c r="X13946"/>
    </row>
    <row r="13947" spans="21:24" ht="18" x14ac:dyDescent="0.6">
      <c r="U13947"/>
      <c r="V13947"/>
      <c r="W13947"/>
      <c r="X13947"/>
    </row>
    <row r="13948" spans="21:24" ht="18" x14ac:dyDescent="0.6">
      <c r="U13948"/>
      <c r="V13948"/>
      <c r="W13948"/>
      <c r="X13948"/>
    </row>
    <row r="13949" spans="21:24" ht="18" x14ac:dyDescent="0.6">
      <c r="U13949"/>
      <c r="V13949"/>
      <c r="W13949"/>
      <c r="X13949"/>
    </row>
    <row r="13950" spans="21:24" ht="18" x14ac:dyDescent="0.6">
      <c r="U13950"/>
      <c r="V13950"/>
      <c r="W13950"/>
      <c r="X13950"/>
    </row>
    <row r="13951" spans="21:24" ht="18" x14ac:dyDescent="0.6">
      <c r="U13951"/>
      <c r="V13951"/>
      <c r="W13951"/>
      <c r="X13951"/>
    </row>
    <row r="13952" spans="21:24" ht="18" x14ac:dyDescent="0.6">
      <c r="U13952"/>
      <c r="V13952"/>
      <c r="W13952"/>
      <c r="X13952"/>
    </row>
    <row r="13953" spans="21:24" ht="18" x14ac:dyDescent="0.6">
      <c r="U13953"/>
      <c r="V13953"/>
      <c r="W13953"/>
      <c r="X13953"/>
    </row>
    <row r="13954" spans="21:24" ht="18" x14ac:dyDescent="0.6">
      <c r="U13954"/>
      <c r="V13954"/>
      <c r="W13954"/>
      <c r="X13954"/>
    </row>
    <row r="13955" spans="21:24" ht="18" x14ac:dyDescent="0.6">
      <c r="U13955"/>
      <c r="V13955"/>
      <c r="W13955"/>
      <c r="X13955"/>
    </row>
    <row r="13956" spans="21:24" ht="18" x14ac:dyDescent="0.6">
      <c r="U13956"/>
      <c r="V13956"/>
      <c r="W13956"/>
      <c r="X13956"/>
    </row>
    <row r="13957" spans="21:24" ht="18" x14ac:dyDescent="0.6">
      <c r="U13957"/>
      <c r="V13957"/>
      <c r="W13957"/>
      <c r="X13957"/>
    </row>
    <row r="13958" spans="21:24" ht="18" x14ac:dyDescent="0.6">
      <c r="U13958"/>
      <c r="V13958"/>
      <c r="W13958"/>
      <c r="X13958"/>
    </row>
    <row r="13959" spans="21:24" ht="18" x14ac:dyDescent="0.6">
      <c r="U13959"/>
      <c r="V13959"/>
      <c r="W13959"/>
      <c r="X13959"/>
    </row>
    <row r="13960" spans="21:24" ht="18" x14ac:dyDescent="0.6">
      <c r="U13960"/>
      <c r="V13960"/>
      <c r="W13960"/>
      <c r="X13960"/>
    </row>
    <row r="13961" spans="21:24" ht="18" x14ac:dyDescent="0.6">
      <c r="U13961"/>
      <c r="V13961"/>
      <c r="W13961"/>
      <c r="X13961"/>
    </row>
    <row r="13962" spans="21:24" ht="18" x14ac:dyDescent="0.6">
      <c r="U13962"/>
      <c r="V13962"/>
      <c r="W13962"/>
      <c r="X13962"/>
    </row>
    <row r="13963" spans="21:24" ht="18" x14ac:dyDescent="0.6">
      <c r="U13963"/>
      <c r="V13963"/>
      <c r="W13963"/>
      <c r="X13963"/>
    </row>
    <row r="13964" spans="21:24" ht="18" x14ac:dyDescent="0.6">
      <c r="U13964"/>
      <c r="V13964"/>
      <c r="W13964"/>
      <c r="X13964"/>
    </row>
    <row r="13965" spans="21:24" ht="18" x14ac:dyDescent="0.6">
      <c r="U13965"/>
      <c r="V13965"/>
      <c r="W13965"/>
      <c r="X13965"/>
    </row>
    <row r="13966" spans="21:24" ht="18" x14ac:dyDescent="0.6">
      <c r="U13966"/>
      <c r="V13966"/>
      <c r="W13966"/>
      <c r="X13966"/>
    </row>
    <row r="13967" spans="21:24" ht="18" x14ac:dyDescent="0.6">
      <c r="U13967"/>
      <c r="V13967"/>
      <c r="W13967"/>
      <c r="X13967"/>
    </row>
    <row r="13968" spans="21:24" ht="18" x14ac:dyDescent="0.6">
      <c r="U13968"/>
      <c r="V13968"/>
      <c r="W13968"/>
      <c r="X13968"/>
    </row>
    <row r="13969" spans="21:24" ht="18" x14ac:dyDescent="0.6">
      <c r="U13969"/>
      <c r="V13969"/>
      <c r="W13969"/>
      <c r="X13969"/>
    </row>
    <row r="13970" spans="21:24" ht="18" x14ac:dyDescent="0.6">
      <c r="U13970"/>
      <c r="V13970"/>
      <c r="W13970"/>
      <c r="X13970"/>
    </row>
    <row r="13971" spans="21:24" ht="18" x14ac:dyDescent="0.6">
      <c r="U13971"/>
      <c r="V13971"/>
      <c r="W13971"/>
      <c r="X13971"/>
    </row>
    <row r="13972" spans="21:24" ht="18" x14ac:dyDescent="0.6">
      <c r="U13972"/>
      <c r="V13972"/>
      <c r="W13972"/>
      <c r="X13972"/>
    </row>
    <row r="13973" spans="21:24" ht="18" x14ac:dyDescent="0.6">
      <c r="U13973"/>
      <c r="V13973"/>
      <c r="W13973"/>
      <c r="X13973"/>
    </row>
    <row r="13974" spans="21:24" ht="18" x14ac:dyDescent="0.6">
      <c r="U13974"/>
      <c r="V13974"/>
      <c r="W13974"/>
      <c r="X13974"/>
    </row>
    <row r="13975" spans="21:24" ht="18" x14ac:dyDescent="0.6">
      <c r="U13975"/>
      <c r="V13975"/>
      <c r="W13975"/>
      <c r="X13975"/>
    </row>
    <row r="13976" spans="21:24" ht="18" x14ac:dyDescent="0.6">
      <c r="U13976"/>
      <c r="V13976"/>
      <c r="W13976"/>
      <c r="X13976"/>
    </row>
    <row r="13977" spans="21:24" ht="18" x14ac:dyDescent="0.6">
      <c r="U13977"/>
      <c r="V13977"/>
      <c r="W13977"/>
      <c r="X13977"/>
    </row>
    <row r="13978" spans="21:24" ht="18" x14ac:dyDescent="0.6">
      <c r="U13978"/>
      <c r="V13978"/>
      <c r="W13978"/>
      <c r="X13978"/>
    </row>
    <row r="13979" spans="21:24" ht="18" x14ac:dyDescent="0.6">
      <c r="U13979"/>
      <c r="V13979"/>
      <c r="W13979"/>
      <c r="X13979"/>
    </row>
    <row r="13980" spans="21:24" ht="18" x14ac:dyDescent="0.6">
      <c r="U13980"/>
      <c r="V13980"/>
      <c r="W13980"/>
      <c r="X13980"/>
    </row>
    <row r="13981" spans="21:24" ht="18" x14ac:dyDescent="0.6">
      <c r="U13981"/>
      <c r="V13981"/>
      <c r="W13981"/>
      <c r="X13981"/>
    </row>
    <row r="13982" spans="21:24" ht="18" x14ac:dyDescent="0.6">
      <c r="U13982"/>
      <c r="V13982"/>
      <c r="W13982"/>
      <c r="X13982"/>
    </row>
    <row r="13983" spans="21:24" ht="18" x14ac:dyDescent="0.6">
      <c r="U13983"/>
      <c r="V13983"/>
      <c r="W13983"/>
      <c r="X13983"/>
    </row>
    <row r="13984" spans="21:24" ht="18" x14ac:dyDescent="0.6">
      <c r="U13984"/>
      <c r="V13984"/>
      <c r="W13984"/>
      <c r="X13984"/>
    </row>
    <row r="13985" spans="21:24" ht="18" x14ac:dyDescent="0.6">
      <c r="U13985"/>
      <c r="V13985"/>
      <c r="W13985"/>
      <c r="X13985"/>
    </row>
    <row r="13986" spans="21:24" ht="18" x14ac:dyDescent="0.6">
      <c r="U13986"/>
      <c r="V13986"/>
      <c r="W13986"/>
      <c r="X13986"/>
    </row>
    <row r="13987" spans="21:24" ht="18" x14ac:dyDescent="0.6">
      <c r="U13987"/>
      <c r="V13987"/>
      <c r="W13987"/>
      <c r="X13987"/>
    </row>
    <row r="13988" spans="21:24" ht="18" x14ac:dyDescent="0.6">
      <c r="U13988"/>
      <c r="V13988"/>
      <c r="W13988"/>
      <c r="X13988"/>
    </row>
    <row r="13989" spans="21:24" ht="18" x14ac:dyDescent="0.6">
      <c r="U13989"/>
      <c r="V13989"/>
      <c r="W13989"/>
      <c r="X13989"/>
    </row>
    <row r="13990" spans="21:24" ht="18" x14ac:dyDescent="0.6">
      <c r="U13990"/>
      <c r="V13990"/>
      <c r="W13990"/>
      <c r="X13990"/>
    </row>
    <row r="13991" spans="21:24" ht="18" x14ac:dyDescent="0.6">
      <c r="U13991"/>
      <c r="V13991"/>
      <c r="W13991"/>
      <c r="X13991"/>
    </row>
    <row r="13992" spans="21:24" ht="18" x14ac:dyDescent="0.6">
      <c r="U13992"/>
      <c r="V13992"/>
      <c r="W13992"/>
      <c r="X13992"/>
    </row>
    <row r="13993" spans="21:24" ht="18" x14ac:dyDescent="0.6">
      <c r="U13993"/>
      <c r="V13993"/>
      <c r="W13993"/>
      <c r="X13993"/>
    </row>
    <row r="13994" spans="21:24" ht="18" x14ac:dyDescent="0.6">
      <c r="U13994"/>
      <c r="V13994"/>
      <c r="W13994"/>
      <c r="X13994"/>
    </row>
    <row r="13995" spans="21:24" ht="18" x14ac:dyDescent="0.6">
      <c r="U13995"/>
      <c r="V13995"/>
      <c r="W13995"/>
      <c r="X13995"/>
    </row>
    <row r="13996" spans="21:24" ht="18" x14ac:dyDescent="0.6">
      <c r="U13996"/>
      <c r="V13996"/>
      <c r="W13996"/>
      <c r="X13996"/>
    </row>
    <row r="13997" spans="21:24" ht="18" x14ac:dyDescent="0.6">
      <c r="U13997"/>
      <c r="V13997"/>
      <c r="W13997"/>
      <c r="X13997"/>
    </row>
    <row r="13998" spans="21:24" ht="18" x14ac:dyDescent="0.6">
      <c r="U13998"/>
      <c r="V13998"/>
      <c r="W13998"/>
      <c r="X13998"/>
    </row>
    <row r="13999" spans="21:24" ht="18" x14ac:dyDescent="0.6">
      <c r="U13999"/>
      <c r="V13999"/>
      <c r="W13999"/>
      <c r="X13999"/>
    </row>
    <row r="14000" spans="21:24" ht="18" x14ac:dyDescent="0.6">
      <c r="U14000"/>
      <c r="V14000"/>
      <c r="W14000"/>
      <c r="X14000"/>
    </row>
    <row r="14001" spans="21:24" ht="18" x14ac:dyDescent="0.6">
      <c r="U14001"/>
      <c r="V14001"/>
      <c r="W14001"/>
      <c r="X14001"/>
    </row>
    <row r="14002" spans="21:24" ht="18" x14ac:dyDescent="0.6">
      <c r="U14002"/>
      <c r="V14002"/>
      <c r="W14002"/>
      <c r="X14002"/>
    </row>
    <row r="14003" spans="21:24" ht="18" x14ac:dyDescent="0.6">
      <c r="U14003"/>
      <c r="V14003"/>
      <c r="W14003"/>
      <c r="X14003"/>
    </row>
    <row r="14004" spans="21:24" ht="18" x14ac:dyDescent="0.6">
      <c r="U14004"/>
      <c r="V14004"/>
      <c r="W14004"/>
      <c r="X14004"/>
    </row>
    <row r="14005" spans="21:24" ht="18" x14ac:dyDescent="0.6">
      <c r="U14005"/>
      <c r="V14005"/>
      <c r="W14005"/>
      <c r="X14005"/>
    </row>
    <row r="14006" spans="21:24" ht="18" x14ac:dyDescent="0.6">
      <c r="U14006"/>
      <c r="V14006"/>
      <c r="W14006"/>
      <c r="X14006"/>
    </row>
    <row r="14007" spans="21:24" ht="18" x14ac:dyDescent="0.6">
      <c r="U14007"/>
      <c r="V14007"/>
      <c r="W14007"/>
      <c r="X14007"/>
    </row>
    <row r="14008" spans="21:24" ht="18" x14ac:dyDescent="0.6">
      <c r="U14008"/>
      <c r="V14008"/>
      <c r="W14008"/>
      <c r="X14008"/>
    </row>
    <row r="14009" spans="21:24" ht="18" x14ac:dyDescent="0.6">
      <c r="U14009"/>
      <c r="V14009"/>
      <c r="W14009"/>
      <c r="X14009"/>
    </row>
    <row r="14010" spans="21:24" ht="18" x14ac:dyDescent="0.6">
      <c r="U14010"/>
      <c r="V14010"/>
      <c r="W14010"/>
      <c r="X14010"/>
    </row>
    <row r="14011" spans="21:24" ht="18" x14ac:dyDescent="0.6">
      <c r="U14011"/>
      <c r="V14011"/>
      <c r="W14011"/>
      <c r="X14011"/>
    </row>
    <row r="14012" spans="21:24" ht="18" x14ac:dyDescent="0.6">
      <c r="U14012"/>
      <c r="V14012"/>
      <c r="W14012"/>
      <c r="X14012"/>
    </row>
    <row r="14013" spans="21:24" ht="18" x14ac:dyDescent="0.6">
      <c r="U14013"/>
      <c r="V14013"/>
      <c r="W14013"/>
      <c r="X14013"/>
    </row>
    <row r="14014" spans="21:24" ht="18" x14ac:dyDescent="0.6">
      <c r="U14014"/>
      <c r="V14014"/>
      <c r="W14014"/>
      <c r="X14014"/>
    </row>
    <row r="14015" spans="21:24" ht="18" x14ac:dyDescent="0.6">
      <c r="U14015"/>
      <c r="V14015"/>
      <c r="W14015"/>
      <c r="X14015"/>
    </row>
    <row r="14016" spans="21:24" ht="18" x14ac:dyDescent="0.6">
      <c r="U14016"/>
      <c r="V14016"/>
      <c r="W14016"/>
      <c r="X14016"/>
    </row>
    <row r="14017" spans="21:24" ht="18" x14ac:dyDescent="0.6">
      <c r="U14017"/>
      <c r="V14017"/>
      <c r="W14017"/>
      <c r="X14017"/>
    </row>
    <row r="14018" spans="21:24" ht="18" x14ac:dyDescent="0.6">
      <c r="U14018"/>
      <c r="V14018"/>
      <c r="W14018"/>
      <c r="X14018"/>
    </row>
    <row r="14019" spans="21:24" ht="18" x14ac:dyDescent="0.6">
      <c r="U14019"/>
      <c r="V14019"/>
      <c r="W14019"/>
      <c r="X14019"/>
    </row>
    <row r="14020" spans="21:24" ht="18" x14ac:dyDescent="0.6">
      <c r="U14020"/>
      <c r="V14020"/>
      <c r="W14020"/>
      <c r="X14020"/>
    </row>
    <row r="14021" spans="21:24" ht="18" x14ac:dyDescent="0.6">
      <c r="U14021"/>
      <c r="V14021"/>
      <c r="W14021"/>
      <c r="X14021"/>
    </row>
    <row r="14022" spans="21:24" ht="18" x14ac:dyDescent="0.6">
      <c r="U14022"/>
      <c r="V14022"/>
      <c r="W14022"/>
      <c r="X14022"/>
    </row>
    <row r="14023" spans="21:24" ht="18" x14ac:dyDescent="0.6">
      <c r="U14023"/>
      <c r="V14023"/>
      <c r="W14023"/>
      <c r="X14023"/>
    </row>
    <row r="14024" spans="21:24" ht="18" x14ac:dyDescent="0.6">
      <c r="U14024"/>
      <c r="V14024"/>
      <c r="W14024"/>
      <c r="X14024"/>
    </row>
    <row r="14025" spans="21:24" ht="18" x14ac:dyDescent="0.6">
      <c r="U14025"/>
      <c r="V14025"/>
      <c r="W14025"/>
      <c r="X14025"/>
    </row>
    <row r="14026" spans="21:24" ht="18" x14ac:dyDescent="0.6">
      <c r="U14026"/>
      <c r="V14026"/>
      <c r="W14026"/>
      <c r="X14026"/>
    </row>
    <row r="14027" spans="21:24" ht="18" x14ac:dyDescent="0.6">
      <c r="U14027"/>
      <c r="V14027"/>
      <c r="W14027"/>
      <c r="X14027"/>
    </row>
    <row r="14028" spans="21:24" ht="18" x14ac:dyDescent="0.6">
      <c r="U14028"/>
      <c r="V14028"/>
      <c r="W14028"/>
      <c r="X14028"/>
    </row>
    <row r="14029" spans="21:24" ht="18" x14ac:dyDescent="0.6">
      <c r="U14029"/>
      <c r="V14029"/>
      <c r="W14029"/>
      <c r="X14029"/>
    </row>
    <row r="14030" spans="21:24" ht="18" x14ac:dyDescent="0.6">
      <c r="U14030"/>
      <c r="V14030"/>
      <c r="W14030"/>
      <c r="X14030"/>
    </row>
    <row r="14031" spans="21:24" ht="18" x14ac:dyDescent="0.6">
      <c r="U14031"/>
      <c r="V14031"/>
      <c r="W14031"/>
      <c r="X14031"/>
    </row>
    <row r="14032" spans="21:24" ht="18" x14ac:dyDescent="0.6">
      <c r="U14032"/>
      <c r="V14032"/>
      <c r="W14032"/>
      <c r="X14032"/>
    </row>
    <row r="14033" spans="21:24" ht="18" x14ac:dyDescent="0.6">
      <c r="U14033"/>
      <c r="V14033"/>
      <c r="W14033"/>
      <c r="X14033"/>
    </row>
    <row r="14034" spans="21:24" ht="18" x14ac:dyDescent="0.6">
      <c r="U14034"/>
      <c r="V14034"/>
      <c r="W14034"/>
      <c r="X14034"/>
    </row>
    <row r="14035" spans="21:24" ht="18" x14ac:dyDescent="0.6">
      <c r="U14035"/>
      <c r="V14035"/>
      <c r="W14035"/>
      <c r="X14035"/>
    </row>
    <row r="14036" spans="21:24" ht="18" x14ac:dyDescent="0.6">
      <c r="U14036"/>
      <c r="V14036"/>
      <c r="W14036"/>
      <c r="X14036"/>
    </row>
    <row r="14037" spans="21:24" ht="18" x14ac:dyDescent="0.6">
      <c r="U14037"/>
      <c r="V14037"/>
      <c r="W14037"/>
      <c r="X14037"/>
    </row>
    <row r="14038" spans="21:24" ht="18" x14ac:dyDescent="0.6">
      <c r="U14038"/>
      <c r="V14038"/>
      <c r="W14038"/>
      <c r="X14038"/>
    </row>
    <row r="14039" spans="21:24" ht="18" x14ac:dyDescent="0.6">
      <c r="U14039"/>
      <c r="V14039"/>
      <c r="W14039"/>
      <c r="X14039"/>
    </row>
    <row r="14040" spans="21:24" ht="18" x14ac:dyDescent="0.6">
      <c r="U14040"/>
      <c r="V14040"/>
      <c r="W14040"/>
      <c r="X14040"/>
    </row>
    <row r="14041" spans="21:24" ht="18" x14ac:dyDescent="0.6">
      <c r="U14041"/>
      <c r="V14041"/>
      <c r="W14041"/>
      <c r="X14041"/>
    </row>
    <row r="14042" spans="21:24" ht="18" x14ac:dyDescent="0.6">
      <c r="U14042"/>
      <c r="V14042"/>
      <c r="W14042"/>
      <c r="X14042"/>
    </row>
    <row r="14043" spans="21:24" ht="18" x14ac:dyDescent="0.6">
      <c r="U14043"/>
      <c r="V14043"/>
      <c r="W14043"/>
      <c r="X14043"/>
    </row>
    <row r="14044" spans="21:24" ht="18" x14ac:dyDescent="0.6">
      <c r="U14044"/>
      <c r="V14044"/>
      <c r="W14044"/>
      <c r="X14044"/>
    </row>
    <row r="14045" spans="21:24" ht="18" x14ac:dyDescent="0.6">
      <c r="U14045"/>
      <c r="V14045"/>
      <c r="W14045"/>
      <c r="X14045"/>
    </row>
    <row r="14046" spans="21:24" ht="18" x14ac:dyDescent="0.6">
      <c r="U14046"/>
      <c r="V14046"/>
      <c r="W14046"/>
      <c r="X14046"/>
    </row>
    <row r="14047" spans="21:24" ht="18" x14ac:dyDescent="0.6">
      <c r="U14047"/>
      <c r="V14047"/>
      <c r="W14047"/>
      <c r="X14047"/>
    </row>
    <row r="14048" spans="21:24" ht="18" x14ac:dyDescent="0.6">
      <c r="U14048"/>
      <c r="V14048"/>
      <c r="W14048"/>
      <c r="X14048"/>
    </row>
    <row r="14049" spans="21:24" ht="18" x14ac:dyDescent="0.6">
      <c r="U14049"/>
      <c r="V14049"/>
      <c r="W14049"/>
      <c r="X14049"/>
    </row>
    <row r="14050" spans="21:24" ht="18" x14ac:dyDescent="0.6">
      <c r="U14050"/>
      <c r="V14050"/>
      <c r="W14050"/>
      <c r="X14050"/>
    </row>
    <row r="14051" spans="21:24" ht="18" x14ac:dyDescent="0.6">
      <c r="U14051"/>
      <c r="V14051"/>
      <c r="W14051"/>
      <c r="X14051"/>
    </row>
    <row r="14052" spans="21:24" ht="18" x14ac:dyDescent="0.6">
      <c r="U14052"/>
      <c r="V14052"/>
      <c r="W14052"/>
      <c r="X14052"/>
    </row>
    <row r="14053" spans="21:24" ht="18" x14ac:dyDescent="0.6">
      <c r="U14053"/>
      <c r="V14053"/>
      <c r="W14053"/>
      <c r="X14053"/>
    </row>
    <row r="14054" spans="21:24" ht="18" x14ac:dyDescent="0.6">
      <c r="U14054"/>
      <c r="V14054"/>
      <c r="W14054"/>
      <c r="X14054"/>
    </row>
    <row r="14055" spans="21:24" ht="18" x14ac:dyDescent="0.6">
      <c r="U14055"/>
      <c r="V14055"/>
      <c r="W14055"/>
      <c r="X14055"/>
    </row>
    <row r="14056" spans="21:24" ht="18" x14ac:dyDescent="0.6">
      <c r="U14056"/>
      <c r="V14056"/>
      <c r="W14056"/>
      <c r="X14056"/>
    </row>
    <row r="14057" spans="21:24" ht="18" x14ac:dyDescent="0.6">
      <c r="U14057"/>
      <c r="V14057"/>
      <c r="W14057"/>
      <c r="X14057"/>
    </row>
    <row r="14058" spans="21:24" ht="18" x14ac:dyDescent="0.6">
      <c r="U14058"/>
      <c r="V14058"/>
      <c r="W14058"/>
      <c r="X14058"/>
    </row>
    <row r="14059" spans="21:24" ht="18" x14ac:dyDescent="0.6">
      <c r="U14059"/>
      <c r="V14059"/>
      <c r="W14059"/>
      <c r="X14059"/>
    </row>
    <row r="14060" spans="21:24" ht="18" x14ac:dyDescent="0.6">
      <c r="U14060"/>
      <c r="V14060"/>
      <c r="W14060"/>
      <c r="X14060"/>
    </row>
    <row r="14061" spans="21:24" ht="18" x14ac:dyDescent="0.6">
      <c r="U14061"/>
      <c r="V14061"/>
      <c r="W14061"/>
      <c r="X14061"/>
    </row>
    <row r="14062" spans="21:24" ht="18" x14ac:dyDescent="0.6">
      <c r="U14062"/>
      <c r="V14062"/>
      <c r="W14062"/>
      <c r="X14062"/>
    </row>
    <row r="14063" spans="21:24" ht="18" x14ac:dyDescent="0.6">
      <c r="U14063"/>
      <c r="V14063"/>
      <c r="W14063"/>
      <c r="X14063"/>
    </row>
    <row r="14064" spans="21:24" ht="18" x14ac:dyDescent="0.6">
      <c r="U14064"/>
      <c r="V14064"/>
      <c r="W14064"/>
      <c r="X14064"/>
    </row>
    <row r="14065" spans="21:24" ht="18" x14ac:dyDescent="0.6">
      <c r="U14065"/>
      <c r="V14065"/>
      <c r="W14065"/>
      <c r="X14065"/>
    </row>
    <row r="14066" spans="21:24" ht="18" x14ac:dyDescent="0.6">
      <c r="U14066"/>
      <c r="V14066"/>
      <c r="W14066"/>
      <c r="X14066"/>
    </row>
    <row r="14067" spans="21:24" ht="18" x14ac:dyDescent="0.6">
      <c r="U14067"/>
      <c r="V14067"/>
      <c r="W14067"/>
      <c r="X14067"/>
    </row>
    <row r="14068" spans="21:24" ht="18" x14ac:dyDescent="0.6">
      <c r="U14068"/>
      <c r="V14068"/>
      <c r="W14068"/>
      <c r="X14068"/>
    </row>
    <row r="14069" spans="21:24" ht="18" x14ac:dyDescent="0.6">
      <c r="U14069"/>
      <c r="V14069"/>
      <c r="W14069"/>
      <c r="X14069"/>
    </row>
    <row r="14070" spans="21:24" ht="18" x14ac:dyDescent="0.6">
      <c r="U14070"/>
      <c r="V14070"/>
      <c r="W14070"/>
      <c r="X14070"/>
    </row>
    <row r="14071" spans="21:24" ht="18" x14ac:dyDescent="0.6">
      <c r="U14071"/>
      <c r="V14071"/>
      <c r="W14071"/>
      <c r="X14071"/>
    </row>
    <row r="14072" spans="21:24" ht="18" x14ac:dyDescent="0.6">
      <c r="U14072"/>
      <c r="V14072"/>
      <c r="W14072"/>
      <c r="X14072"/>
    </row>
    <row r="14073" spans="21:24" ht="18" x14ac:dyDescent="0.6">
      <c r="U14073"/>
      <c r="V14073"/>
      <c r="W14073"/>
      <c r="X14073"/>
    </row>
    <row r="14074" spans="21:24" ht="18" x14ac:dyDescent="0.6">
      <c r="U14074"/>
      <c r="V14074"/>
      <c r="W14074"/>
      <c r="X14074"/>
    </row>
    <row r="14075" spans="21:24" ht="18" x14ac:dyDescent="0.6">
      <c r="U14075"/>
      <c r="V14075"/>
      <c r="W14075"/>
      <c r="X14075"/>
    </row>
    <row r="14076" spans="21:24" ht="18" x14ac:dyDescent="0.6">
      <c r="U14076"/>
      <c r="V14076"/>
      <c r="W14076"/>
      <c r="X14076"/>
    </row>
    <row r="14077" spans="21:24" ht="18" x14ac:dyDescent="0.6">
      <c r="U14077"/>
      <c r="V14077"/>
      <c r="W14077"/>
      <c r="X14077"/>
    </row>
    <row r="14078" spans="21:24" ht="18" x14ac:dyDescent="0.6">
      <c r="U14078"/>
      <c r="V14078"/>
      <c r="W14078"/>
      <c r="X14078"/>
    </row>
    <row r="14079" spans="21:24" ht="18" x14ac:dyDescent="0.6">
      <c r="U14079"/>
      <c r="V14079"/>
      <c r="W14079"/>
      <c r="X14079"/>
    </row>
    <row r="14080" spans="21:24" ht="18" x14ac:dyDescent="0.6">
      <c r="U14080"/>
      <c r="V14080"/>
      <c r="W14080"/>
      <c r="X14080"/>
    </row>
    <row r="14081" spans="21:24" ht="18" x14ac:dyDescent="0.6">
      <c r="U14081"/>
      <c r="V14081"/>
      <c r="W14081"/>
      <c r="X14081"/>
    </row>
    <row r="14082" spans="21:24" ht="18" x14ac:dyDescent="0.6">
      <c r="U14082"/>
      <c r="V14082"/>
      <c r="W14082"/>
      <c r="X14082"/>
    </row>
    <row r="14083" spans="21:24" ht="18" x14ac:dyDescent="0.6">
      <c r="U14083"/>
      <c r="V14083"/>
      <c r="W14083"/>
      <c r="X14083"/>
    </row>
    <row r="14084" spans="21:24" ht="18" x14ac:dyDescent="0.6">
      <c r="U14084"/>
      <c r="V14084"/>
      <c r="W14084"/>
      <c r="X14084"/>
    </row>
    <row r="14085" spans="21:24" ht="18" x14ac:dyDescent="0.6">
      <c r="U14085"/>
      <c r="V14085"/>
      <c r="W14085"/>
      <c r="X14085"/>
    </row>
    <row r="14086" spans="21:24" ht="18" x14ac:dyDescent="0.6">
      <c r="U14086"/>
      <c r="V14086"/>
      <c r="W14086"/>
      <c r="X14086"/>
    </row>
    <row r="14087" spans="21:24" ht="18" x14ac:dyDescent="0.6">
      <c r="U14087"/>
      <c r="V14087"/>
      <c r="W14087"/>
      <c r="X14087"/>
    </row>
    <row r="14088" spans="21:24" ht="18" x14ac:dyDescent="0.6">
      <c r="U14088"/>
      <c r="V14088"/>
      <c r="W14088"/>
      <c r="X14088"/>
    </row>
    <row r="14089" spans="21:24" ht="18" x14ac:dyDescent="0.6">
      <c r="U14089"/>
      <c r="V14089"/>
      <c r="W14089"/>
      <c r="X14089"/>
    </row>
    <row r="14090" spans="21:24" ht="18" x14ac:dyDescent="0.6">
      <c r="U14090"/>
      <c r="V14090"/>
      <c r="W14090"/>
      <c r="X14090"/>
    </row>
    <row r="14091" spans="21:24" ht="18" x14ac:dyDescent="0.6">
      <c r="U14091"/>
      <c r="V14091"/>
      <c r="W14091"/>
      <c r="X14091"/>
    </row>
    <row r="14092" spans="21:24" ht="18" x14ac:dyDescent="0.6">
      <c r="U14092"/>
      <c r="V14092"/>
      <c r="W14092"/>
      <c r="X14092"/>
    </row>
    <row r="14093" spans="21:24" ht="18" x14ac:dyDescent="0.6">
      <c r="U14093"/>
      <c r="V14093"/>
      <c r="W14093"/>
      <c r="X14093"/>
    </row>
    <row r="14094" spans="21:24" ht="18" x14ac:dyDescent="0.6">
      <c r="U14094"/>
      <c r="V14094"/>
      <c r="W14094"/>
      <c r="X14094"/>
    </row>
    <row r="14095" spans="21:24" ht="18" x14ac:dyDescent="0.6">
      <c r="U14095"/>
      <c r="V14095"/>
      <c r="W14095"/>
      <c r="X14095"/>
    </row>
    <row r="14096" spans="21:24" ht="18" x14ac:dyDescent="0.6">
      <c r="U14096"/>
      <c r="V14096"/>
      <c r="W14096"/>
      <c r="X14096"/>
    </row>
    <row r="14097" spans="21:24" ht="18" x14ac:dyDescent="0.6">
      <c r="U14097"/>
      <c r="V14097"/>
      <c r="W14097"/>
      <c r="X14097"/>
    </row>
    <row r="14098" spans="21:24" ht="18" x14ac:dyDescent="0.6">
      <c r="U14098"/>
      <c r="V14098"/>
      <c r="W14098"/>
      <c r="X14098"/>
    </row>
    <row r="14099" spans="21:24" ht="18" x14ac:dyDescent="0.6">
      <c r="U14099"/>
      <c r="V14099"/>
      <c r="W14099"/>
      <c r="X14099"/>
    </row>
    <row r="14100" spans="21:24" ht="18" x14ac:dyDescent="0.6">
      <c r="U14100"/>
      <c r="V14100"/>
      <c r="W14100"/>
      <c r="X14100"/>
    </row>
    <row r="14101" spans="21:24" ht="18" x14ac:dyDescent="0.6">
      <c r="U14101"/>
      <c r="V14101"/>
      <c r="W14101"/>
      <c r="X14101"/>
    </row>
    <row r="14102" spans="21:24" ht="18" x14ac:dyDescent="0.6">
      <c r="U14102"/>
      <c r="V14102"/>
      <c r="W14102"/>
      <c r="X14102"/>
    </row>
    <row r="14103" spans="21:24" ht="18" x14ac:dyDescent="0.6">
      <c r="U14103"/>
      <c r="V14103"/>
      <c r="W14103"/>
      <c r="X14103"/>
    </row>
    <row r="14104" spans="21:24" ht="18" x14ac:dyDescent="0.6">
      <c r="U14104"/>
      <c r="V14104"/>
      <c r="W14104"/>
      <c r="X14104"/>
    </row>
    <row r="14105" spans="21:24" ht="18" x14ac:dyDescent="0.6">
      <c r="U14105"/>
      <c r="V14105"/>
      <c r="W14105"/>
      <c r="X14105"/>
    </row>
    <row r="14106" spans="21:24" ht="18" x14ac:dyDescent="0.6">
      <c r="U14106"/>
      <c r="V14106"/>
      <c r="W14106"/>
      <c r="X14106"/>
    </row>
    <row r="14107" spans="21:24" ht="18" x14ac:dyDescent="0.6">
      <c r="U14107"/>
      <c r="V14107"/>
      <c r="W14107"/>
      <c r="X14107"/>
    </row>
    <row r="14108" spans="21:24" ht="18" x14ac:dyDescent="0.6">
      <c r="U14108"/>
      <c r="V14108"/>
      <c r="W14108"/>
      <c r="X14108"/>
    </row>
    <row r="14109" spans="21:24" ht="18" x14ac:dyDescent="0.6">
      <c r="U14109"/>
      <c r="V14109"/>
      <c r="W14109"/>
      <c r="X14109"/>
    </row>
    <row r="14110" spans="21:24" ht="18" x14ac:dyDescent="0.6">
      <c r="U14110"/>
      <c r="V14110"/>
      <c r="W14110"/>
      <c r="X14110"/>
    </row>
    <row r="14111" spans="21:24" ht="18" x14ac:dyDescent="0.6">
      <c r="U14111"/>
      <c r="V14111"/>
      <c r="W14111"/>
      <c r="X14111"/>
    </row>
    <row r="14112" spans="21:24" ht="18" x14ac:dyDescent="0.6">
      <c r="U14112"/>
      <c r="V14112"/>
      <c r="W14112"/>
      <c r="X14112"/>
    </row>
    <row r="14113" spans="21:24" ht="18" x14ac:dyDescent="0.6">
      <c r="U14113"/>
      <c r="V14113"/>
      <c r="W14113"/>
      <c r="X14113"/>
    </row>
    <row r="14114" spans="21:24" ht="18" x14ac:dyDescent="0.6">
      <c r="U14114"/>
      <c r="V14114"/>
      <c r="W14114"/>
      <c r="X14114"/>
    </row>
    <row r="14115" spans="21:24" ht="18" x14ac:dyDescent="0.6">
      <c r="U14115"/>
      <c r="V14115"/>
      <c r="W14115"/>
      <c r="X14115"/>
    </row>
    <row r="14116" spans="21:24" ht="18" x14ac:dyDescent="0.6">
      <c r="U14116"/>
      <c r="V14116"/>
      <c r="W14116"/>
      <c r="X14116"/>
    </row>
    <row r="14117" spans="21:24" ht="18" x14ac:dyDescent="0.6">
      <c r="U14117"/>
      <c r="V14117"/>
      <c r="W14117"/>
      <c r="X14117"/>
    </row>
    <row r="14118" spans="21:24" ht="18" x14ac:dyDescent="0.6">
      <c r="U14118"/>
      <c r="V14118"/>
      <c r="W14118"/>
      <c r="X14118"/>
    </row>
    <row r="14119" spans="21:24" ht="18" x14ac:dyDescent="0.6">
      <c r="U14119"/>
      <c r="V14119"/>
      <c r="W14119"/>
      <c r="X14119"/>
    </row>
    <row r="14120" spans="21:24" ht="18" x14ac:dyDescent="0.6">
      <c r="U14120"/>
      <c r="V14120"/>
      <c r="W14120"/>
      <c r="X14120"/>
    </row>
    <row r="14121" spans="21:24" ht="18" x14ac:dyDescent="0.6">
      <c r="U14121"/>
      <c r="V14121"/>
      <c r="W14121"/>
      <c r="X14121"/>
    </row>
    <row r="14122" spans="21:24" ht="18" x14ac:dyDescent="0.6">
      <c r="U14122"/>
      <c r="V14122"/>
      <c r="W14122"/>
      <c r="X14122"/>
    </row>
    <row r="14123" spans="21:24" ht="18" x14ac:dyDescent="0.6">
      <c r="U14123"/>
      <c r="V14123"/>
      <c r="W14123"/>
      <c r="X14123"/>
    </row>
    <row r="14124" spans="21:24" ht="18" x14ac:dyDescent="0.6">
      <c r="U14124"/>
      <c r="V14124"/>
      <c r="W14124"/>
      <c r="X14124"/>
    </row>
    <row r="14125" spans="21:24" ht="18" x14ac:dyDescent="0.6">
      <c r="U14125"/>
      <c r="V14125"/>
      <c r="W14125"/>
      <c r="X14125"/>
    </row>
    <row r="14126" spans="21:24" ht="18" x14ac:dyDescent="0.6">
      <c r="U14126"/>
      <c r="V14126"/>
      <c r="W14126"/>
      <c r="X14126"/>
    </row>
    <row r="14127" spans="21:24" ht="18" x14ac:dyDescent="0.6">
      <c r="U14127"/>
      <c r="V14127"/>
      <c r="W14127"/>
      <c r="X14127"/>
    </row>
    <row r="14128" spans="21:24" ht="18" x14ac:dyDescent="0.6">
      <c r="U14128"/>
      <c r="V14128"/>
      <c r="W14128"/>
      <c r="X14128"/>
    </row>
    <row r="14129" spans="21:24" ht="18" x14ac:dyDescent="0.6">
      <c r="U14129"/>
      <c r="V14129"/>
      <c r="W14129"/>
      <c r="X14129"/>
    </row>
    <row r="14130" spans="21:24" ht="18" x14ac:dyDescent="0.6">
      <c r="U14130"/>
      <c r="V14130"/>
      <c r="W14130"/>
      <c r="X14130"/>
    </row>
    <row r="14131" spans="21:24" ht="18" x14ac:dyDescent="0.6">
      <c r="U14131"/>
      <c r="V14131"/>
      <c r="W14131"/>
      <c r="X14131"/>
    </row>
    <row r="14132" spans="21:24" ht="18" x14ac:dyDescent="0.6">
      <c r="U14132"/>
      <c r="V14132"/>
      <c r="W14132"/>
      <c r="X14132"/>
    </row>
    <row r="14133" spans="21:24" ht="18" x14ac:dyDescent="0.6">
      <c r="U14133"/>
      <c r="V14133"/>
      <c r="W14133"/>
      <c r="X14133"/>
    </row>
    <row r="14134" spans="21:24" ht="18" x14ac:dyDescent="0.6">
      <c r="U14134"/>
      <c r="V14134"/>
      <c r="W14134"/>
      <c r="X14134"/>
    </row>
    <row r="14135" spans="21:24" ht="18" x14ac:dyDescent="0.6">
      <c r="U14135"/>
      <c r="V14135"/>
      <c r="W14135"/>
      <c r="X14135"/>
    </row>
    <row r="14136" spans="21:24" ht="18" x14ac:dyDescent="0.6">
      <c r="U14136"/>
      <c r="V14136"/>
      <c r="W14136"/>
      <c r="X14136"/>
    </row>
    <row r="14137" spans="21:24" ht="18" x14ac:dyDescent="0.6">
      <c r="U14137"/>
      <c r="V14137"/>
      <c r="W14137"/>
      <c r="X14137"/>
    </row>
    <row r="14138" spans="21:24" ht="18" x14ac:dyDescent="0.6">
      <c r="U14138"/>
      <c r="V14138"/>
      <c r="W14138"/>
      <c r="X14138"/>
    </row>
    <row r="14139" spans="21:24" ht="18" x14ac:dyDescent="0.6">
      <c r="U14139"/>
      <c r="V14139"/>
      <c r="W14139"/>
      <c r="X14139"/>
    </row>
    <row r="14140" spans="21:24" ht="18" x14ac:dyDescent="0.6">
      <c r="U14140"/>
      <c r="V14140"/>
      <c r="W14140"/>
      <c r="X14140"/>
    </row>
    <row r="14141" spans="21:24" ht="18" x14ac:dyDescent="0.6">
      <c r="U14141"/>
      <c r="V14141"/>
      <c r="W14141"/>
      <c r="X14141"/>
    </row>
    <row r="14142" spans="21:24" ht="18" x14ac:dyDescent="0.6">
      <c r="U14142"/>
      <c r="V14142"/>
      <c r="W14142"/>
      <c r="X14142"/>
    </row>
    <row r="14143" spans="21:24" ht="18" x14ac:dyDescent="0.6">
      <c r="U14143"/>
      <c r="V14143"/>
      <c r="W14143"/>
      <c r="X14143"/>
    </row>
    <row r="14144" spans="21:24" ht="18" x14ac:dyDescent="0.6">
      <c r="U14144"/>
      <c r="V14144"/>
      <c r="W14144"/>
      <c r="X14144"/>
    </row>
    <row r="14145" spans="21:24" ht="18" x14ac:dyDescent="0.6">
      <c r="U14145"/>
      <c r="V14145"/>
      <c r="W14145"/>
      <c r="X14145"/>
    </row>
    <row r="14146" spans="21:24" ht="18" x14ac:dyDescent="0.6">
      <c r="U14146"/>
      <c r="V14146"/>
      <c r="W14146"/>
      <c r="X14146"/>
    </row>
    <row r="14147" spans="21:24" ht="18" x14ac:dyDescent="0.6">
      <c r="U14147"/>
      <c r="V14147"/>
      <c r="W14147"/>
      <c r="X14147"/>
    </row>
    <row r="14148" spans="21:24" ht="18" x14ac:dyDescent="0.6">
      <c r="U14148"/>
      <c r="V14148"/>
      <c r="W14148"/>
      <c r="X14148"/>
    </row>
    <row r="14149" spans="21:24" ht="18" x14ac:dyDescent="0.6">
      <c r="U14149"/>
      <c r="V14149"/>
      <c r="W14149"/>
      <c r="X14149"/>
    </row>
    <row r="14150" spans="21:24" ht="18" x14ac:dyDescent="0.6">
      <c r="U14150"/>
      <c r="V14150"/>
      <c r="W14150"/>
      <c r="X14150"/>
    </row>
    <row r="14151" spans="21:24" ht="18" x14ac:dyDescent="0.6">
      <c r="U14151"/>
      <c r="V14151"/>
      <c r="W14151"/>
      <c r="X14151"/>
    </row>
    <row r="14152" spans="21:24" ht="18" x14ac:dyDescent="0.6">
      <c r="U14152"/>
      <c r="V14152"/>
      <c r="W14152"/>
      <c r="X14152"/>
    </row>
    <row r="14153" spans="21:24" ht="18" x14ac:dyDescent="0.6">
      <c r="U14153"/>
      <c r="V14153"/>
      <c r="W14153"/>
      <c r="X14153"/>
    </row>
    <row r="14154" spans="21:24" ht="18" x14ac:dyDescent="0.6">
      <c r="U14154"/>
      <c r="V14154"/>
      <c r="W14154"/>
      <c r="X14154"/>
    </row>
    <row r="14155" spans="21:24" ht="18" x14ac:dyDescent="0.6">
      <c r="U14155"/>
      <c r="V14155"/>
      <c r="W14155"/>
      <c r="X14155"/>
    </row>
    <row r="14156" spans="21:24" ht="18" x14ac:dyDescent="0.6">
      <c r="U14156"/>
      <c r="V14156"/>
      <c r="W14156"/>
      <c r="X14156"/>
    </row>
    <row r="14157" spans="21:24" ht="18" x14ac:dyDescent="0.6">
      <c r="U14157"/>
      <c r="V14157"/>
      <c r="W14157"/>
      <c r="X14157"/>
    </row>
    <row r="14158" spans="21:24" ht="18" x14ac:dyDescent="0.6">
      <c r="U14158"/>
      <c r="V14158"/>
      <c r="W14158"/>
      <c r="X14158"/>
    </row>
    <row r="14159" spans="21:24" ht="18" x14ac:dyDescent="0.6">
      <c r="U14159"/>
      <c r="V14159"/>
      <c r="W14159"/>
      <c r="X14159"/>
    </row>
    <row r="14160" spans="21:24" ht="18" x14ac:dyDescent="0.6">
      <c r="U14160"/>
      <c r="V14160"/>
      <c r="W14160"/>
      <c r="X14160"/>
    </row>
    <row r="14161" spans="21:24" ht="18" x14ac:dyDescent="0.6">
      <c r="U14161"/>
      <c r="V14161"/>
      <c r="W14161"/>
      <c r="X14161"/>
    </row>
    <row r="14162" spans="21:24" ht="18" x14ac:dyDescent="0.6">
      <c r="U14162"/>
      <c r="V14162"/>
      <c r="W14162"/>
      <c r="X14162"/>
    </row>
    <row r="14163" spans="21:24" ht="18" x14ac:dyDescent="0.6">
      <c r="U14163"/>
      <c r="V14163"/>
      <c r="W14163"/>
      <c r="X14163"/>
    </row>
    <row r="14164" spans="21:24" ht="18" x14ac:dyDescent="0.6">
      <c r="U14164"/>
      <c r="V14164"/>
      <c r="W14164"/>
      <c r="X14164"/>
    </row>
    <row r="14165" spans="21:24" ht="18" x14ac:dyDescent="0.6">
      <c r="U14165"/>
      <c r="V14165"/>
      <c r="W14165"/>
      <c r="X14165"/>
    </row>
    <row r="14166" spans="21:24" ht="18" x14ac:dyDescent="0.6">
      <c r="U14166"/>
      <c r="V14166"/>
      <c r="W14166"/>
      <c r="X14166"/>
    </row>
    <row r="14167" spans="21:24" ht="18" x14ac:dyDescent="0.6">
      <c r="U14167"/>
      <c r="V14167"/>
      <c r="W14167"/>
      <c r="X14167"/>
    </row>
    <row r="14168" spans="21:24" ht="18" x14ac:dyDescent="0.6">
      <c r="U14168"/>
      <c r="V14168"/>
      <c r="W14168"/>
      <c r="X14168"/>
    </row>
    <row r="14169" spans="21:24" ht="18" x14ac:dyDescent="0.6">
      <c r="U14169"/>
      <c r="V14169"/>
      <c r="W14169"/>
      <c r="X14169"/>
    </row>
    <row r="14170" spans="21:24" ht="18" x14ac:dyDescent="0.6">
      <c r="U14170"/>
      <c r="V14170"/>
      <c r="W14170"/>
      <c r="X14170"/>
    </row>
    <row r="14171" spans="21:24" ht="18" x14ac:dyDescent="0.6">
      <c r="U14171"/>
      <c r="V14171"/>
      <c r="W14171"/>
      <c r="X14171"/>
    </row>
    <row r="14172" spans="21:24" ht="18" x14ac:dyDescent="0.6">
      <c r="U14172"/>
      <c r="V14172"/>
      <c r="W14172"/>
      <c r="X14172"/>
    </row>
    <row r="14173" spans="21:24" ht="18" x14ac:dyDescent="0.6">
      <c r="U14173"/>
      <c r="V14173"/>
      <c r="W14173"/>
      <c r="X14173"/>
    </row>
    <row r="14174" spans="21:24" ht="18" x14ac:dyDescent="0.6">
      <c r="U14174"/>
      <c r="V14174"/>
      <c r="W14174"/>
      <c r="X14174"/>
    </row>
    <row r="14175" spans="21:24" ht="18" x14ac:dyDescent="0.6">
      <c r="U14175"/>
      <c r="V14175"/>
      <c r="W14175"/>
      <c r="X14175"/>
    </row>
    <row r="14176" spans="21:24" ht="18" x14ac:dyDescent="0.6">
      <c r="U14176"/>
      <c r="V14176"/>
      <c r="W14176"/>
      <c r="X14176"/>
    </row>
    <row r="14177" spans="21:24" ht="18" x14ac:dyDescent="0.6">
      <c r="U14177"/>
      <c r="V14177"/>
      <c r="W14177"/>
      <c r="X14177"/>
    </row>
    <row r="14178" spans="21:24" ht="18" x14ac:dyDescent="0.6">
      <c r="U14178"/>
      <c r="V14178"/>
      <c r="W14178"/>
      <c r="X14178"/>
    </row>
    <row r="14179" spans="21:24" ht="18" x14ac:dyDescent="0.6">
      <c r="U14179"/>
      <c r="V14179"/>
      <c r="W14179"/>
      <c r="X14179"/>
    </row>
    <row r="14180" spans="21:24" ht="18" x14ac:dyDescent="0.6">
      <c r="U14180"/>
      <c r="V14180"/>
      <c r="W14180"/>
      <c r="X14180"/>
    </row>
    <row r="14181" spans="21:24" ht="18" x14ac:dyDescent="0.6">
      <c r="U14181"/>
      <c r="V14181"/>
      <c r="W14181"/>
      <c r="X14181"/>
    </row>
    <row r="14182" spans="21:24" ht="18" x14ac:dyDescent="0.6">
      <c r="U14182"/>
      <c r="V14182"/>
      <c r="W14182"/>
      <c r="X14182"/>
    </row>
    <row r="14183" spans="21:24" ht="18" x14ac:dyDescent="0.6">
      <c r="U14183"/>
      <c r="V14183"/>
      <c r="W14183"/>
      <c r="X14183"/>
    </row>
    <row r="14184" spans="21:24" ht="18" x14ac:dyDescent="0.6">
      <c r="U14184"/>
      <c r="V14184"/>
      <c r="W14184"/>
      <c r="X14184"/>
    </row>
    <row r="14185" spans="21:24" ht="18" x14ac:dyDescent="0.6">
      <c r="U14185"/>
      <c r="V14185"/>
      <c r="W14185"/>
      <c r="X14185"/>
    </row>
    <row r="14186" spans="21:24" ht="18" x14ac:dyDescent="0.6">
      <c r="U14186"/>
      <c r="V14186"/>
      <c r="W14186"/>
      <c r="X14186"/>
    </row>
    <row r="14187" spans="21:24" ht="18" x14ac:dyDescent="0.6">
      <c r="U14187"/>
      <c r="V14187"/>
      <c r="W14187"/>
      <c r="X14187"/>
    </row>
    <row r="14188" spans="21:24" ht="18" x14ac:dyDescent="0.6">
      <c r="U14188"/>
      <c r="V14188"/>
      <c r="W14188"/>
      <c r="X14188"/>
    </row>
    <row r="14189" spans="21:24" ht="18" x14ac:dyDescent="0.6">
      <c r="U14189"/>
      <c r="V14189"/>
      <c r="W14189"/>
      <c r="X14189"/>
    </row>
    <row r="14190" spans="21:24" ht="18" x14ac:dyDescent="0.6">
      <c r="U14190"/>
      <c r="V14190"/>
      <c r="W14190"/>
      <c r="X14190"/>
    </row>
    <row r="14191" spans="21:24" ht="18" x14ac:dyDescent="0.6">
      <c r="U14191"/>
      <c r="V14191"/>
      <c r="W14191"/>
      <c r="X14191"/>
    </row>
    <row r="14192" spans="21:24" ht="18" x14ac:dyDescent="0.6">
      <c r="U14192"/>
      <c r="V14192"/>
      <c r="W14192"/>
      <c r="X14192"/>
    </row>
    <row r="14193" spans="21:24" ht="18" x14ac:dyDescent="0.6">
      <c r="U14193"/>
      <c r="V14193"/>
      <c r="W14193"/>
      <c r="X14193"/>
    </row>
    <row r="14194" spans="21:24" ht="18" x14ac:dyDescent="0.6">
      <c r="U14194"/>
      <c r="V14194"/>
      <c r="W14194"/>
      <c r="X14194"/>
    </row>
    <row r="14195" spans="21:24" ht="18" x14ac:dyDescent="0.6">
      <c r="U14195"/>
      <c r="V14195"/>
      <c r="W14195"/>
      <c r="X14195"/>
    </row>
    <row r="14196" spans="21:24" ht="18" x14ac:dyDescent="0.6">
      <c r="U14196"/>
      <c r="V14196"/>
      <c r="W14196"/>
      <c r="X14196"/>
    </row>
    <row r="14197" spans="21:24" ht="18" x14ac:dyDescent="0.6">
      <c r="U14197"/>
      <c r="V14197"/>
      <c r="W14197"/>
      <c r="X14197"/>
    </row>
    <row r="14198" spans="21:24" ht="18" x14ac:dyDescent="0.6">
      <c r="U14198"/>
      <c r="V14198"/>
      <c r="W14198"/>
      <c r="X14198"/>
    </row>
    <row r="14199" spans="21:24" ht="18" x14ac:dyDescent="0.6">
      <c r="U14199"/>
      <c r="V14199"/>
      <c r="W14199"/>
      <c r="X14199"/>
    </row>
    <row r="14200" spans="21:24" ht="18" x14ac:dyDescent="0.6">
      <c r="U14200"/>
      <c r="V14200"/>
      <c r="W14200"/>
      <c r="X14200"/>
    </row>
    <row r="14201" spans="21:24" ht="18" x14ac:dyDescent="0.6">
      <c r="U14201"/>
      <c r="V14201"/>
      <c r="W14201"/>
      <c r="X14201"/>
    </row>
    <row r="14202" spans="21:24" ht="18" x14ac:dyDescent="0.6">
      <c r="U14202"/>
      <c r="V14202"/>
      <c r="W14202"/>
      <c r="X14202"/>
    </row>
    <row r="14203" spans="21:24" ht="18" x14ac:dyDescent="0.6">
      <c r="U14203"/>
      <c r="V14203"/>
      <c r="W14203"/>
      <c r="X14203"/>
    </row>
    <row r="14204" spans="21:24" ht="18" x14ac:dyDescent="0.6">
      <c r="U14204"/>
      <c r="V14204"/>
      <c r="W14204"/>
      <c r="X14204"/>
    </row>
    <row r="14205" spans="21:24" ht="18" x14ac:dyDescent="0.6">
      <c r="U14205"/>
      <c r="V14205"/>
      <c r="W14205"/>
      <c r="X14205"/>
    </row>
    <row r="14206" spans="21:24" ht="18" x14ac:dyDescent="0.6">
      <c r="U14206"/>
      <c r="V14206"/>
      <c r="W14206"/>
      <c r="X14206"/>
    </row>
    <row r="14207" spans="21:24" ht="18" x14ac:dyDescent="0.6">
      <c r="U14207"/>
      <c r="V14207"/>
      <c r="W14207"/>
      <c r="X14207"/>
    </row>
    <row r="14208" spans="21:24" ht="18" x14ac:dyDescent="0.6">
      <c r="U14208"/>
      <c r="V14208"/>
      <c r="W14208"/>
      <c r="X14208"/>
    </row>
    <row r="14209" spans="21:24" ht="18" x14ac:dyDescent="0.6">
      <c r="U14209"/>
      <c r="V14209"/>
      <c r="W14209"/>
      <c r="X14209"/>
    </row>
    <row r="14210" spans="21:24" ht="18" x14ac:dyDescent="0.6">
      <c r="U14210"/>
      <c r="V14210"/>
      <c r="W14210"/>
      <c r="X14210"/>
    </row>
    <row r="14211" spans="21:24" ht="18" x14ac:dyDescent="0.6">
      <c r="U14211"/>
      <c r="V14211"/>
      <c r="W14211"/>
      <c r="X14211"/>
    </row>
    <row r="14212" spans="21:24" ht="18" x14ac:dyDescent="0.6">
      <c r="U14212"/>
      <c r="V14212"/>
      <c r="W14212"/>
      <c r="X14212"/>
    </row>
    <row r="14213" spans="21:24" ht="18" x14ac:dyDescent="0.6">
      <c r="U14213"/>
      <c r="V14213"/>
      <c r="W14213"/>
      <c r="X14213"/>
    </row>
    <row r="14214" spans="21:24" ht="18" x14ac:dyDescent="0.6">
      <c r="U14214"/>
      <c r="V14214"/>
      <c r="W14214"/>
      <c r="X14214"/>
    </row>
    <row r="14215" spans="21:24" ht="18" x14ac:dyDescent="0.6">
      <c r="U14215"/>
      <c r="V14215"/>
      <c r="W14215"/>
      <c r="X14215"/>
    </row>
    <row r="14216" spans="21:24" ht="18" x14ac:dyDescent="0.6">
      <c r="U14216"/>
      <c r="V14216"/>
      <c r="W14216"/>
      <c r="X14216"/>
    </row>
    <row r="14217" spans="21:24" ht="18" x14ac:dyDescent="0.6">
      <c r="U14217"/>
      <c r="V14217"/>
      <c r="W14217"/>
      <c r="X14217"/>
    </row>
    <row r="14218" spans="21:24" ht="18" x14ac:dyDescent="0.6">
      <c r="U14218"/>
      <c r="V14218"/>
      <c r="W14218"/>
      <c r="X14218"/>
    </row>
    <row r="14219" spans="21:24" ht="18" x14ac:dyDescent="0.6">
      <c r="U14219"/>
      <c r="V14219"/>
      <c r="W14219"/>
      <c r="X14219"/>
    </row>
    <row r="14220" spans="21:24" ht="18" x14ac:dyDescent="0.6">
      <c r="U14220"/>
      <c r="V14220"/>
      <c r="W14220"/>
      <c r="X14220"/>
    </row>
    <row r="14221" spans="21:24" ht="18" x14ac:dyDescent="0.6">
      <c r="U14221"/>
      <c r="V14221"/>
      <c r="W14221"/>
      <c r="X14221"/>
    </row>
    <row r="14222" spans="21:24" ht="18" x14ac:dyDescent="0.6">
      <c r="U14222"/>
      <c r="V14222"/>
      <c r="W14222"/>
      <c r="X14222"/>
    </row>
    <row r="14223" spans="21:24" ht="18" x14ac:dyDescent="0.6">
      <c r="U14223"/>
      <c r="V14223"/>
      <c r="W14223"/>
      <c r="X14223"/>
    </row>
    <row r="14224" spans="21:24" ht="18" x14ac:dyDescent="0.6">
      <c r="U14224"/>
      <c r="V14224"/>
      <c r="W14224"/>
      <c r="X14224"/>
    </row>
    <row r="14225" spans="21:24" ht="18" x14ac:dyDescent="0.6">
      <c r="U14225"/>
      <c r="V14225"/>
      <c r="W14225"/>
      <c r="X14225"/>
    </row>
    <row r="14226" spans="21:24" ht="18" x14ac:dyDescent="0.6">
      <c r="U14226"/>
      <c r="V14226"/>
      <c r="W14226"/>
      <c r="X14226"/>
    </row>
    <row r="14227" spans="21:24" ht="18" x14ac:dyDescent="0.6">
      <c r="U14227"/>
      <c r="V14227"/>
      <c r="W14227"/>
      <c r="X14227"/>
    </row>
    <row r="14228" spans="21:24" ht="18" x14ac:dyDescent="0.6">
      <c r="U14228"/>
      <c r="V14228"/>
      <c r="W14228"/>
      <c r="X14228"/>
    </row>
    <row r="14229" spans="21:24" ht="18" x14ac:dyDescent="0.6">
      <c r="U14229"/>
      <c r="V14229"/>
      <c r="W14229"/>
      <c r="X14229"/>
    </row>
    <row r="14230" spans="21:24" ht="18" x14ac:dyDescent="0.6">
      <c r="U14230"/>
      <c r="V14230"/>
      <c r="W14230"/>
      <c r="X14230"/>
    </row>
    <row r="14231" spans="21:24" ht="18" x14ac:dyDescent="0.6">
      <c r="U14231"/>
      <c r="V14231"/>
      <c r="W14231"/>
      <c r="X14231"/>
    </row>
    <row r="14232" spans="21:24" ht="18" x14ac:dyDescent="0.6">
      <c r="U14232"/>
      <c r="V14232"/>
      <c r="W14232"/>
      <c r="X14232"/>
    </row>
    <row r="14233" spans="21:24" ht="18" x14ac:dyDescent="0.6">
      <c r="U14233"/>
      <c r="V14233"/>
      <c r="W14233"/>
      <c r="X14233"/>
    </row>
    <row r="14234" spans="21:24" ht="18" x14ac:dyDescent="0.6">
      <c r="U14234"/>
      <c r="V14234"/>
      <c r="W14234"/>
      <c r="X14234"/>
    </row>
    <row r="14235" spans="21:24" ht="18" x14ac:dyDescent="0.6">
      <c r="U14235"/>
      <c r="V14235"/>
      <c r="W14235"/>
      <c r="X14235"/>
    </row>
    <row r="14236" spans="21:24" ht="18" x14ac:dyDescent="0.6">
      <c r="U14236"/>
      <c r="V14236"/>
      <c r="W14236"/>
      <c r="X14236"/>
    </row>
    <row r="14237" spans="21:24" ht="18" x14ac:dyDescent="0.6">
      <c r="U14237"/>
      <c r="V14237"/>
      <c r="W14237"/>
      <c r="X14237"/>
    </row>
    <row r="14238" spans="21:24" ht="18" x14ac:dyDescent="0.6">
      <c r="U14238"/>
      <c r="V14238"/>
      <c r="W14238"/>
      <c r="X14238"/>
    </row>
    <row r="14239" spans="21:24" ht="18" x14ac:dyDescent="0.6">
      <c r="U14239"/>
      <c r="V14239"/>
      <c r="W14239"/>
      <c r="X14239"/>
    </row>
    <row r="14240" spans="21:24" ht="18" x14ac:dyDescent="0.6">
      <c r="U14240"/>
      <c r="V14240"/>
      <c r="W14240"/>
      <c r="X14240"/>
    </row>
    <row r="14241" spans="21:24" ht="18" x14ac:dyDescent="0.6">
      <c r="U14241"/>
      <c r="V14241"/>
      <c r="W14241"/>
      <c r="X14241"/>
    </row>
    <row r="14242" spans="21:24" ht="18" x14ac:dyDescent="0.6">
      <c r="U14242"/>
      <c r="V14242"/>
      <c r="W14242"/>
      <c r="X14242"/>
    </row>
    <row r="14243" spans="21:24" ht="18" x14ac:dyDescent="0.6">
      <c r="U14243"/>
      <c r="V14243"/>
      <c r="W14243"/>
      <c r="X14243"/>
    </row>
    <row r="14244" spans="21:24" ht="18" x14ac:dyDescent="0.6">
      <c r="U14244"/>
      <c r="V14244"/>
      <c r="W14244"/>
      <c r="X14244"/>
    </row>
    <row r="14245" spans="21:24" ht="18" x14ac:dyDescent="0.6">
      <c r="U14245"/>
      <c r="V14245"/>
      <c r="W14245"/>
      <c r="X14245"/>
    </row>
    <row r="14246" spans="21:24" ht="18" x14ac:dyDescent="0.6">
      <c r="U14246"/>
      <c r="V14246"/>
      <c r="W14246"/>
      <c r="X14246"/>
    </row>
    <row r="14247" spans="21:24" ht="18" x14ac:dyDescent="0.6">
      <c r="U14247"/>
      <c r="V14247"/>
      <c r="W14247"/>
      <c r="X14247"/>
    </row>
    <row r="14248" spans="21:24" ht="18" x14ac:dyDescent="0.6">
      <c r="U14248"/>
      <c r="V14248"/>
      <c r="W14248"/>
      <c r="X14248"/>
    </row>
    <row r="14249" spans="21:24" ht="18" x14ac:dyDescent="0.6">
      <c r="U14249"/>
      <c r="V14249"/>
      <c r="W14249"/>
      <c r="X14249"/>
    </row>
    <row r="14250" spans="21:24" ht="18" x14ac:dyDescent="0.6">
      <c r="U14250"/>
      <c r="V14250"/>
      <c r="W14250"/>
      <c r="X14250"/>
    </row>
    <row r="14251" spans="21:24" ht="18" x14ac:dyDescent="0.6">
      <c r="U14251"/>
      <c r="V14251"/>
      <c r="W14251"/>
      <c r="X14251"/>
    </row>
    <row r="14252" spans="21:24" ht="18" x14ac:dyDescent="0.6">
      <c r="U14252"/>
      <c r="V14252"/>
      <c r="W14252"/>
      <c r="X14252"/>
    </row>
    <row r="14253" spans="21:24" ht="18" x14ac:dyDescent="0.6">
      <c r="U14253"/>
      <c r="V14253"/>
      <c r="W14253"/>
      <c r="X14253"/>
    </row>
    <row r="14254" spans="21:24" ht="18" x14ac:dyDescent="0.6">
      <c r="U14254"/>
      <c r="V14254"/>
      <c r="W14254"/>
      <c r="X14254"/>
    </row>
    <row r="14255" spans="21:24" ht="18" x14ac:dyDescent="0.6">
      <c r="U14255"/>
      <c r="V14255"/>
      <c r="W14255"/>
      <c r="X14255"/>
    </row>
    <row r="14256" spans="21:24" ht="18" x14ac:dyDescent="0.6">
      <c r="U14256"/>
      <c r="V14256"/>
      <c r="W14256"/>
      <c r="X14256"/>
    </row>
    <row r="14257" spans="21:24" ht="18" x14ac:dyDescent="0.6">
      <c r="U14257"/>
      <c r="V14257"/>
      <c r="W14257"/>
      <c r="X14257"/>
    </row>
    <row r="14258" spans="21:24" ht="18" x14ac:dyDescent="0.6">
      <c r="U14258"/>
      <c r="V14258"/>
      <c r="W14258"/>
      <c r="X14258"/>
    </row>
    <row r="14259" spans="21:24" ht="18" x14ac:dyDescent="0.6">
      <c r="U14259"/>
      <c r="V14259"/>
      <c r="W14259"/>
      <c r="X14259"/>
    </row>
    <row r="14260" spans="21:24" ht="18" x14ac:dyDescent="0.6">
      <c r="U14260"/>
      <c r="V14260"/>
      <c r="W14260"/>
      <c r="X14260"/>
    </row>
    <row r="14261" spans="21:24" ht="18" x14ac:dyDescent="0.6">
      <c r="U14261"/>
      <c r="V14261"/>
      <c r="W14261"/>
      <c r="X14261"/>
    </row>
    <row r="14262" spans="21:24" ht="18" x14ac:dyDescent="0.6">
      <c r="U14262"/>
      <c r="V14262"/>
      <c r="W14262"/>
      <c r="X14262"/>
    </row>
    <row r="14263" spans="21:24" ht="18" x14ac:dyDescent="0.6">
      <c r="U14263"/>
      <c r="V14263"/>
      <c r="W14263"/>
      <c r="X14263"/>
    </row>
    <row r="14264" spans="21:24" ht="18" x14ac:dyDescent="0.6">
      <c r="U14264"/>
      <c r="V14264"/>
      <c r="W14264"/>
      <c r="X14264"/>
    </row>
    <row r="14265" spans="21:24" ht="18" x14ac:dyDescent="0.6">
      <c r="U14265"/>
      <c r="V14265"/>
      <c r="W14265"/>
      <c r="X14265"/>
    </row>
    <row r="14266" spans="21:24" ht="18" x14ac:dyDescent="0.6">
      <c r="U14266"/>
      <c r="V14266"/>
      <c r="W14266"/>
      <c r="X14266"/>
    </row>
    <row r="14267" spans="21:24" ht="18" x14ac:dyDescent="0.6">
      <c r="U14267"/>
      <c r="V14267"/>
      <c r="W14267"/>
      <c r="X14267"/>
    </row>
    <row r="14268" spans="21:24" ht="18" x14ac:dyDescent="0.6">
      <c r="U14268"/>
      <c r="V14268"/>
      <c r="W14268"/>
      <c r="X14268"/>
    </row>
    <row r="14269" spans="21:24" ht="18" x14ac:dyDescent="0.6">
      <c r="U14269"/>
      <c r="V14269"/>
      <c r="W14269"/>
      <c r="X14269"/>
    </row>
    <row r="14270" spans="21:24" ht="18" x14ac:dyDescent="0.6">
      <c r="U14270"/>
      <c r="V14270"/>
      <c r="W14270"/>
      <c r="X14270"/>
    </row>
    <row r="14271" spans="21:24" ht="18" x14ac:dyDescent="0.6">
      <c r="U14271"/>
      <c r="V14271"/>
      <c r="W14271"/>
      <c r="X14271"/>
    </row>
    <row r="14272" spans="21:24" ht="18" x14ac:dyDescent="0.6">
      <c r="U14272"/>
      <c r="V14272"/>
      <c r="W14272"/>
      <c r="X14272"/>
    </row>
    <row r="14273" spans="21:24" ht="18" x14ac:dyDescent="0.6">
      <c r="U14273"/>
      <c r="V14273"/>
      <c r="W14273"/>
      <c r="X14273"/>
    </row>
    <row r="14274" spans="21:24" ht="18" x14ac:dyDescent="0.6">
      <c r="U14274"/>
      <c r="V14274"/>
      <c r="W14274"/>
      <c r="X14274"/>
    </row>
    <row r="14275" spans="21:24" ht="18" x14ac:dyDescent="0.6">
      <c r="U14275"/>
      <c r="V14275"/>
      <c r="W14275"/>
      <c r="X14275"/>
    </row>
    <row r="14276" spans="21:24" ht="18" x14ac:dyDescent="0.6">
      <c r="U14276"/>
      <c r="V14276"/>
      <c r="W14276"/>
      <c r="X14276"/>
    </row>
    <row r="14277" spans="21:24" ht="18" x14ac:dyDescent="0.6">
      <c r="U14277"/>
      <c r="V14277"/>
      <c r="W14277"/>
      <c r="X14277"/>
    </row>
    <row r="14278" spans="21:24" ht="18" x14ac:dyDescent="0.6">
      <c r="U14278"/>
      <c r="V14278"/>
      <c r="W14278"/>
      <c r="X14278"/>
    </row>
    <row r="14279" spans="21:24" ht="18" x14ac:dyDescent="0.6">
      <c r="U14279"/>
      <c r="V14279"/>
      <c r="W14279"/>
      <c r="X14279"/>
    </row>
    <row r="14280" spans="21:24" ht="18" x14ac:dyDescent="0.6">
      <c r="U14280"/>
      <c r="V14280"/>
      <c r="W14280"/>
      <c r="X14280"/>
    </row>
    <row r="14281" spans="21:24" ht="18" x14ac:dyDescent="0.6">
      <c r="U14281"/>
      <c r="V14281"/>
      <c r="W14281"/>
      <c r="X14281"/>
    </row>
    <row r="14282" spans="21:24" ht="18" x14ac:dyDescent="0.6">
      <c r="U14282"/>
      <c r="V14282"/>
      <c r="W14282"/>
      <c r="X14282"/>
    </row>
    <row r="14283" spans="21:24" ht="18" x14ac:dyDescent="0.6">
      <c r="U14283"/>
      <c r="V14283"/>
      <c r="W14283"/>
      <c r="X14283"/>
    </row>
    <row r="14284" spans="21:24" ht="18" x14ac:dyDescent="0.6">
      <c r="U14284"/>
      <c r="V14284"/>
      <c r="W14284"/>
      <c r="X14284"/>
    </row>
    <row r="14285" spans="21:24" ht="18" x14ac:dyDescent="0.6">
      <c r="U14285"/>
      <c r="V14285"/>
      <c r="W14285"/>
      <c r="X14285"/>
    </row>
    <row r="14286" spans="21:24" ht="18" x14ac:dyDescent="0.6">
      <c r="U14286"/>
      <c r="V14286"/>
      <c r="W14286"/>
      <c r="X14286"/>
    </row>
    <row r="14287" spans="21:24" ht="18" x14ac:dyDescent="0.6">
      <c r="U14287"/>
      <c r="V14287"/>
      <c r="W14287"/>
      <c r="X14287"/>
    </row>
    <row r="14288" spans="21:24" ht="18" x14ac:dyDescent="0.6">
      <c r="U14288"/>
      <c r="V14288"/>
      <c r="W14288"/>
      <c r="X14288"/>
    </row>
    <row r="14289" spans="21:24" ht="18" x14ac:dyDescent="0.6">
      <c r="U14289"/>
      <c r="V14289"/>
      <c r="W14289"/>
      <c r="X14289"/>
    </row>
    <row r="14290" spans="21:24" ht="18" x14ac:dyDescent="0.6">
      <c r="U14290"/>
      <c r="V14290"/>
      <c r="W14290"/>
      <c r="X14290"/>
    </row>
    <row r="14291" spans="21:24" ht="18" x14ac:dyDescent="0.6">
      <c r="U14291"/>
      <c r="V14291"/>
      <c r="W14291"/>
      <c r="X14291"/>
    </row>
    <row r="14292" spans="21:24" ht="18" x14ac:dyDescent="0.6">
      <c r="U14292"/>
      <c r="V14292"/>
      <c r="W14292"/>
      <c r="X14292"/>
    </row>
    <row r="14293" spans="21:24" ht="18" x14ac:dyDescent="0.6">
      <c r="U14293"/>
      <c r="V14293"/>
      <c r="W14293"/>
      <c r="X14293"/>
    </row>
    <row r="14294" spans="21:24" ht="18" x14ac:dyDescent="0.6">
      <c r="U14294"/>
      <c r="V14294"/>
      <c r="W14294"/>
      <c r="X14294"/>
    </row>
    <row r="14295" spans="21:24" ht="18" x14ac:dyDescent="0.6">
      <c r="U14295"/>
      <c r="V14295"/>
      <c r="W14295"/>
      <c r="X14295"/>
    </row>
    <row r="14296" spans="21:24" ht="18" x14ac:dyDescent="0.6">
      <c r="U14296"/>
      <c r="V14296"/>
      <c r="W14296"/>
      <c r="X14296"/>
    </row>
    <row r="14297" spans="21:24" ht="18" x14ac:dyDescent="0.6">
      <c r="U14297"/>
      <c r="V14297"/>
      <c r="W14297"/>
      <c r="X14297"/>
    </row>
    <row r="14298" spans="21:24" ht="18" x14ac:dyDescent="0.6">
      <c r="U14298"/>
      <c r="V14298"/>
      <c r="W14298"/>
      <c r="X14298"/>
    </row>
    <row r="14299" spans="21:24" ht="18" x14ac:dyDescent="0.6">
      <c r="U14299"/>
      <c r="V14299"/>
      <c r="W14299"/>
      <c r="X14299"/>
    </row>
    <row r="14300" spans="21:24" ht="18" x14ac:dyDescent="0.6">
      <c r="U14300"/>
      <c r="V14300"/>
      <c r="W14300"/>
      <c r="X14300"/>
    </row>
    <row r="14301" spans="21:24" ht="18" x14ac:dyDescent="0.6">
      <c r="U14301"/>
      <c r="V14301"/>
      <c r="W14301"/>
      <c r="X14301"/>
    </row>
    <row r="14302" spans="21:24" ht="18" x14ac:dyDescent="0.6">
      <c r="U14302"/>
      <c r="V14302"/>
      <c r="W14302"/>
      <c r="X14302"/>
    </row>
    <row r="14303" spans="21:24" ht="18" x14ac:dyDescent="0.6">
      <c r="U14303"/>
      <c r="V14303"/>
      <c r="W14303"/>
      <c r="X14303"/>
    </row>
    <row r="14304" spans="21:24" ht="18" x14ac:dyDescent="0.6">
      <c r="U14304"/>
      <c r="V14304"/>
      <c r="W14304"/>
      <c r="X14304"/>
    </row>
    <row r="14305" spans="21:24" ht="18" x14ac:dyDescent="0.6">
      <c r="U14305"/>
      <c r="V14305"/>
      <c r="W14305"/>
      <c r="X14305"/>
    </row>
    <row r="14306" spans="21:24" ht="18" x14ac:dyDescent="0.6">
      <c r="U14306"/>
      <c r="V14306"/>
      <c r="W14306"/>
      <c r="X14306"/>
    </row>
    <row r="14307" spans="21:24" ht="18" x14ac:dyDescent="0.6">
      <c r="U14307"/>
      <c r="V14307"/>
      <c r="W14307"/>
      <c r="X14307"/>
    </row>
    <row r="14308" spans="21:24" ht="18" x14ac:dyDescent="0.6">
      <c r="U14308"/>
      <c r="V14308"/>
      <c r="W14308"/>
      <c r="X14308"/>
    </row>
    <row r="14309" spans="21:24" ht="18" x14ac:dyDescent="0.6">
      <c r="U14309"/>
      <c r="V14309"/>
      <c r="W14309"/>
      <c r="X14309"/>
    </row>
    <row r="14310" spans="21:24" ht="18" x14ac:dyDescent="0.6">
      <c r="U14310"/>
      <c r="V14310"/>
      <c r="W14310"/>
      <c r="X14310"/>
    </row>
    <row r="14311" spans="21:24" ht="18" x14ac:dyDescent="0.6">
      <c r="U14311"/>
      <c r="V14311"/>
      <c r="W14311"/>
      <c r="X14311"/>
    </row>
    <row r="14312" spans="21:24" ht="18" x14ac:dyDescent="0.6">
      <c r="U14312"/>
      <c r="V14312"/>
      <c r="W14312"/>
      <c r="X14312"/>
    </row>
    <row r="14313" spans="21:24" ht="18" x14ac:dyDescent="0.6">
      <c r="U14313"/>
      <c r="V14313"/>
      <c r="W14313"/>
      <c r="X14313"/>
    </row>
    <row r="14314" spans="21:24" ht="18" x14ac:dyDescent="0.6">
      <c r="U14314"/>
      <c r="V14314"/>
      <c r="W14314"/>
      <c r="X14314"/>
    </row>
    <row r="14315" spans="21:24" ht="18" x14ac:dyDescent="0.6">
      <c r="U14315"/>
      <c r="V14315"/>
      <c r="W14315"/>
      <c r="X14315"/>
    </row>
    <row r="14316" spans="21:24" ht="18" x14ac:dyDescent="0.6">
      <c r="U14316"/>
      <c r="V14316"/>
      <c r="W14316"/>
      <c r="X14316"/>
    </row>
    <row r="14317" spans="21:24" ht="18" x14ac:dyDescent="0.6">
      <c r="U14317"/>
      <c r="V14317"/>
      <c r="W14317"/>
      <c r="X14317"/>
    </row>
    <row r="14318" spans="21:24" ht="18" x14ac:dyDescent="0.6">
      <c r="U14318"/>
      <c r="V14318"/>
      <c r="W14318"/>
      <c r="X14318"/>
    </row>
    <row r="14319" spans="21:24" ht="18" x14ac:dyDescent="0.6">
      <c r="U14319"/>
      <c r="V14319"/>
      <c r="W14319"/>
      <c r="X14319"/>
    </row>
    <row r="14320" spans="21:24" ht="18" x14ac:dyDescent="0.6">
      <c r="U14320"/>
      <c r="V14320"/>
      <c r="W14320"/>
      <c r="X14320"/>
    </row>
    <row r="14321" spans="21:24" ht="18" x14ac:dyDescent="0.6">
      <c r="U14321"/>
      <c r="V14321"/>
      <c r="W14321"/>
      <c r="X14321"/>
    </row>
    <row r="14322" spans="21:24" ht="18" x14ac:dyDescent="0.6">
      <c r="U14322"/>
      <c r="V14322"/>
      <c r="W14322"/>
      <c r="X14322"/>
    </row>
    <row r="14323" spans="21:24" ht="18" x14ac:dyDescent="0.6">
      <c r="U14323"/>
      <c r="V14323"/>
      <c r="W14323"/>
      <c r="X14323"/>
    </row>
    <row r="14324" spans="21:24" ht="18" x14ac:dyDescent="0.6">
      <c r="U14324"/>
      <c r="V14324"/>
      <c r="W14324"/>
      <c r="X14324"/>
    </row>
    <row r="14325" spans="21:24" ht="18" x14ac:dyDescent="0.6">
      <c r="U14325"/>
      <c r="V14325"/>
      <c r="W14325"/>
      <c r="X14325"/>
    </row>
    <row r="14326" spans="21:24" ht="18" x14ac:dyDescent="0.6">
      <c r="U14326"/>
      <c r="V14326"/>
      <c r="W14326"/>
      <c r="X14326"/>
    </row>
    <row r="14327" spans="21:24" ht="18" x14ac:dyDescent="0.6">
      <c r="U14327"/>
      <c r="V14327"/>
      <c r="W14327"/>
      <c r="X14327"/>
    </row>
    <row r="14328" spans="21:24" ht="18" x14ac:dyDescent="0.6">
      <c r="U14328"/>
      <c r="V14328"/>
      <c r="W14328"/>
      <c r="X14328"/>
    </row>
    <row r="14329" spans="21:24" ht="18" x14ac:dyDescent="0.6">
      <c r="U14329"/>
      <c r="V14329"/>
      <c r="W14329"/>
      <c r="X14329"/>
    </row>
    <row r="14330" spans="21:24" ht="18" x14ac:dyDescent="0.6">
      <c r="U14330"/>
      <c r="V14330"/>
      <c r="W14330"/>
      <c r="X14330"/>
    </row>
    <row r="14331" spans="21:24" ht="18" x14ac:dyDescent="0.6">
      <c r="U14331"/>
      <c r="V14331"/>
      <c r="W14331"/>
      <c r="X14331"/>
    </row>
    <row r="14332" spans="21:24" ht="18" x14ac:dyDescent="0.6">
      <c r="U14332"/>
      <c r="V14332"/>
      <c r="W14332"/>
      <c r="X14332"/>
    </row>
    <row r="14333" spans="21:24" ht="18" x14ac:dyDescent="0.6">
      <c r="U14333"/>
      <c r="V14333"/>
      <c r="W14333"/>
      <c r="X14333"/>
    </row>
    <row r="14334" spans="21:24" ht="18" x14ac:dyDescent="0.6">
      <c r="U14334"/>
      <c r="V14334"/>
      <c r="W14334"/>
      <c r="X14334"/>
    </row>
    <row r="14335" spans="21:24" ht="18" x14ac:dyDescent="0.6">
      <c r="U14335"/>
      <c r="V14335"/>
      <c r="W14335"/>
      <c r="X14335"/>
    </row>
    <row r="14336" spans="21:24" ht="18" x14ac:dyDescent="0.6">
      <c r="U14336"/>
      <c r="V14336"/>
      <c r="W14336"/>
      <c r="X14336"/>
    </row>
    <row r="14337" spans="21:24" ht="18" x14ac:dyDescent="0.6">
      <c r="U14337"/>
      <c r="V14337"/>
      <c r="W14337"/>
      <c r="X14337"/>
    </row>
    <row r="14338" spans="21:24" ht="18" x14ac:dyDescent="0.6">
      <c r="U14338"/>
      <c r="V14338"/>
      <c r="W14338"/>
      <c r="X14338"/>
    </row>
    <row r="14339" spans="21:24" ht="18" x14ac:dyDescent="0.6">
      <c r="U14339"/>
      <c r="V14339"/>
      <c r="W14339"/>
      <c r="X14339"/>
    </row>
    <row r="14340" spans="21:24" ht="18" x14ac:dyDescent="0.6">
      <c r="U14340"/>
      <c r="V14340"/>
      <c r="W14340"/>
      <c r="X14340"/>
    </row>
    <row r="14341" spans="21:24" ht="18" x14ac:dyDescent="0.6">
      <c r="U14341"/>
      <c r="V14341"/>
      <c r="W14341"/>
      <c r="X14341"/>
    </row>
    <row r="14342" spans="21:24" ht="18" x14ac:dyDescent="0.6">
      <c r="U14342"/>
      <c r="V14342"/>
      <c r="W14342"/>
      <c r="X14342"/>
    </row>
    <row r="14343" spans="21:24" ht="18" x14ac:dyDescent="0.6">
      <c r="U14343"/>
      <c r="V14343"/>
      <c r="W14343"/>
      <c r="X14343"/>
    </row>
    <row r="14344" spans="21:24" ht="18" x14ac:dyDescent="0.6">
      <c r="U14344"/>
      <c r="V14344"/>
      <c r="W14344"/>
      <c r="X14344"/>
    </row>
    <row r="14345" spans="21:24" ht="18" x14ac:dyDescent="0.6">
      <c r="U14345"/>
      <c r="V14345"/>
      <c r="W14345"/>
      <c r="X14345"/>
    </row>
    <row r="14346" spans="21:24" ht="18" x14ac:dyDescent="0.6">
      <c r="U14346"/>
      <c r="V14346"/>
      <c r="W14346"/>
      <c r="X14346"/>
    </row>
    <row r="14347" spans="21:24" ht="18" x14ac:dyDescent="0.6">
      <c r="U14347"/>
      <c r="V14347"/>
      <c r="W14347"/>
      <c r="X14347"/>
    </row>
    <row r="14348" spans="21:24" ht="18" x14ac:dyDescent="0.6">
      <c r="U14348"/>
      <c r="V14348"/>
      <c r="W14348"/>
      <c r="X14348"/>
    </row>
    <row r="14349" spans="21:24" ht="18" x14ac:dyDescent="0.6">
      <c r="U14349"/>
      <c r="V14349"/>
      <c r="W14349"/>
      <c r="X14349"/>
    </row>
    <row r="14350" spans="21:24" ht="18" x14ac:dyDescent="0.6">
      <c r="U14350"/>
      <c r="V14350"/>
      <c r="W14350"/>
      <c r="X14350"/>
    </row>
    <row r="14351" spans="21:24" ht="18" x14ac:dyDescent="0.6">
      <c r="U14351"/>
      <c r="V14351"/>
      <c r="W14351"/>
      <c r="X14351"/>
    </row>
    <row r="14352" spans="21:24" ht="18" x14ac:dyDescent="0.6">
      <c r="U14352"/>
      <c r="V14352"/>
      <c r="W14352"/>
      <c r="X14352"/>
    </row>
    <row r="14353" spans="21:24" ht="18" x14ac:dyDescent="0.6">
      <c r="U14353"/>
      <c r="V14353"/>
      <c r="W14353"/>
      <c r="X14353"/>
    </row>
    <row r="14354" spans="21:24" ht="18" x14ac:dyDescent="0.6">
      <c r="U14354"/>
      <c r="V14354"/>
      <c r="W14354"/>
      <c r="X14354"/>
    </row>
    <row r="14355" spans="21:24" ht="18" x14ac:dyDescent="0.6">
      <c r="U14355"/>
      <c r="V14355"/>
      <c r="W14355"/>
      <c r="X14355"/>
    </row>
    <row r="14356" spans="21:24" ht="18" x14ac:dyDescent="0.6">
      <c r="U14356"/>
      <c r="V14356"/>
      <c r="W14356"/>
      <c r="X14356"/>
    </row>
    <row r="14357" spans="21:24" ht="18" x14ac:dyDescent="0.6">
      <c r="U14357"/>
      <c r="V14357"/>
      <c r="W14357"/>
      <c r="X14357"/>
    </row>
    <row r="14358" spans="21:24" ht="18" x14ac:dyDescent="0.6">
      <c r="U14358"/>
      <c r="V14358"/>
      <c r="W14358"/>
      <c r="X14358"/>
    </row>
    <row r="14359" spans="21:24" ht="18" x14ac:dyDescent="0.6">
      <c r="U14359"/>
      <c r="V14359"/>
      <c r="W14359"/>
      <c r="X14359"/>
    </row>
    <row r="14360" spans="21:24" ht="18" x14ac:dyDescent="0.6">
      <c r="U14360"/>
      <c r="V14360"/>
      <c r="W14360"/>
      <c r="X14360"/>
    </row>
    <row r="14361" spans="21:24" ht="18" x14ac:dyDescent="0.6">
      <c r="U14361"/>
      <c r="V14361"/>
      <c r="W14361"/>
      <c r="X14361"/>
    </row>
    <row r="14362" spans="21:24" ht="18" x14ac:dyDescent="0.6">
      <c r="U14362"/>
      <c r="V14362"/>
      <c r="W14362"/>
      <c r="X14362"/>
    </row>
    <row r="14363" spans="21:24" ht="18" x14ac:dyDescent="0.6">
      <c r="U14363"/>
      <c r="V14363"/>
      <c r="W14363"/>
      <c r="X14363"/>
    </row>
    <row r="14364" spans="21:24" ht="18" x14ac:dyDescent="0.6">
      <c r="U14364"/>
      <c r="V14364"/>
      <c r="W14364"/>
      <c r="X14364"/>
    </row>
    <row r="14365" spans="21:24" ht="18" x14ac:dyDescent="0.6">
      <c r="U14365"/>
      <c r="V14365"/>
      <c r="W14365"/>
      <c r="X14365"/>
    </row>
    <row r="14366" spans="21:24" ht="18" x14ac:dyDescent="0.6">
      <c r="U14366"/>
      <c r="V14366"/>
      <c r="W14366"/>
      <c r="X14366"/>
    </row>
    <row r="14367" spans="21:24" ht="18" x14ac:dyDescent="0.6">
      <c r="U14367"/>
      <c r="V14367"/>
      <c r="W14367"/>
      <c r="X14367"/>
    </row>
    <row r="14368" spans="21:24" ht="18" x14ac:dyDescent="0.6">
      <c r="U14368"/>
      <c r="V14368"/>
      <c r="W14368"/>
      <c r="X14368"/>
    </row>
    <row r="14369" spans="21:24" ht="18" x14ac:dyDescent="0.6">
      <c r="U14369"/>
      <c r="V14369"/>
      <c r="W14369"/>
      <c r="X14369"/>
    </row>
    <row r="14370" spans="21:24" ht="18" x14ac:dyDescent="0.6">
      <c r="U14370"/>
      <c r="V14370"/>
      <c r="W14370"/>
      <c r="X14370"/>
    </row>
    <row r="14371" spans="21:24" ht="18" x14ac:dyDescent="0.6">
      <c r="U14371"/>
      <c r="V14371"/>
      <c r="W14371"/>
      <c r="X14371"/>
    </row>
    <row r="14372" spans="21:24" ht="18" x14ac:dyDescent="0.6">
      <c r="U14372"/>
      <c r="V14372"/>
      <c r="W14372"/>
      <c r="X14372"/>
    </row>
    <row r="14373" spans="21:24" ht="18" x14ac:dyDescent="0.6">
      <c r="U14373"/>
      <c r="V14373"/>
      <c r="W14373"/>
      <c r="X14373"/>
    </row>
    <row r="14374" spans="21:24" ht="18" x14ac:dyDescent="0.6">
      <c r="U14374"/>
      <c r="V14374"/>
      <c r="W14374"/>
      <c r="X14374"/>
    </row>
    <row r="14375" spans="21:24" ht="18" x14ac:dyDescent="0.6">
      <c r="U14375"/>
      <c r="V14375"/>
      <c r="W14375"/>
      <c r="X14375"/>
    </row>
    <row r="14376" spans="21:24" ht="18" x14ac:dyDescent="0.6">
      <c r="U14376"/>
      <c r="V14376"/>
      <c r="W14376"/>
      <c r="X14376"/>
    </row>
    <row r="14377" spans="21:24" ht="18" x14ac:dyDescent="0.6">
      <c r="U14377"/>
      <c r="V14377"/>
      <c r="W14377"/>
      <c r="X14377"/>
    </row>
    <row r="14378" spans="21:24" ht="18" x14ac:dyDescent="0.6">
      <c r="U14378"/>
      <c r="V14378"/>
      <c r="W14378"/>
      <c r="X14378"/>
    </row>
    <row r="14379" spans="21:24" ht="18" x14ac:dyDescent="0.6">
      <c r="U14379"/>
      <c r="V14379"/>
      <c r="W14379"/>
      <c r="X14379"/>
    </row>
    <row r="14380" spans="21:24" ht="18" x14ac:dyDescent="0.6">
      <c r="U14380"/>
      <c r="V14380"/>
      <c r="W14380"/>
      <c r="X14380"/>
    </row>
    <row r="14381" spans="21:24" ht="18" x14ac:dyDescent="0.6">
      <c r="U14381"/>
      <c r="V14381"/>
      <c r="W14381"/>
      <c r="X14381"/>
    </row>
    <row r="14382" spans="21:24" ht="18" x14ac:dyDescent="0.6">
      <c r="U14382"/>
      <c r="V14382"/>
      <c r="W14382"/>
      <c r="X14382"/>
    </row>
    <row r="14383" spans="21:24" ht="18" x14ac:dyDescent="0.6">
      <c r="U14383"/>
      <c r="V14383"/>
      <c r="W14383"/>
      <c r="X14383"/>
    </row>
    <row r="14384" spans="21:24" ht="18" x14ac:dyDescent="0.6">
      <c r="U14384"/>
      <c r="V14384"/>
      <c r="W14384"/>
      <c r="X14384"/>
    </row>
    <row r="14385" spans="21:24" ht="18" x14ac:dyDescent="0.6">
      <c r="U14385"/>
      <c r="V14385"/>
      <c r="W14385"/>
      <c r="X14385"/>
    </row>
    <row r="14386" spans="21:24" ht="18" x14ac:dyDescent="0.6">
      <c r="U14386"/>
      <c r="V14386"/>
      <c r="W14386"/>
      <c r="X14386"/>
    </row>
    <row r="14387" spans="21:24" ht="18" x14ac:dyDescent="0.6">
      <c r="U14387"/>
      <c r="V14387"/>
      <c r="W14387"/>
      <c r="X14387"/>
    </row>
    <row r="14388" spans="21:24" ht="18" x14ac:dyDescent="0.6">
      <c r="U14388"/>
      <c r="V14388"/>
      <c r="W14388"/>
      <c r="X14388"/>
    </row>
    <row r="14389" spans="21:24" ht="18" x14ac:dyDescent="0.6">
      <c r="U14389"/>
      <c r="V14389"/>
      <c r="W14389"/>
      <c r="X14389"/>
    </row>
    <row r="14390" spans="21:24" ht="18" x14ac:dyDescent="0.6">
      <c r="U14390"/>
      <c r="V14390"/>
      <c r="W14390"/>
      <c r="X14390"/>
    </row>
    <row r="14391" spans="21:24" ht="18" x14ac:dyDescent="0.6">
      <c r="U14391"/>
      <c r="V14391"/>
      <c r="W14391"/>
      <c r="X14391"/>
    </row>
    <row r="14392" spans="21:24" ht="18" x14ac:dyDescent="0.6">
      <c r="U14392"/>
      <c r="V14392"/>
      <c r="W14392"/>
      <c r="X14392"/>
    </row>
    <row r="14393" spans="21:24" ht="18" x14ac:dyDescent="0.6">
      <c r="U14393"/>
      <c r="V14393"/>
      <c r="W14393"/>
      <c r="X14393"/>
    </row>
    <row r="14394" spans="21:24" ht="18" x14ac:dyDescent="0.6">
      <c r="U14394"/>
      <c r="V14394"/>
      <c r="W14394"/>
      <c r="X14394"/>
    </row>
    <row r="14395" spans="21:24" ht="18" x14ac:dyDescent="0.6">
      <c r="U14395"/>
      <c r="V14395"/>
      <c r="W14395"/>
      <c r="X14395"/>
    </row>
    <row r="14396" spans="21:24" ht="18" x14ac:dyDescent="0.6">
      <c r="U14396"/>
      <c r="V14396"/>
      <c r="W14396"/>
      <c r="X14396"/>
    </row>
    <row r="14397" spans="21:24" ht="18" x14ac:dyDescent="0.6">
      <c r="U14397"/>
      <c r="V14397"/>
      <c r="W14397"/>
      <c r="X14397"/>
    </row>
    <row r="14398" spans="21:24" ht="18" x14ac:dyDescent="0.6">
      <c r="U14398"/>
      <c r="V14398"/>
      <c r="W14398"/>
      <c r="X14398"/>
    </row>
    <row r="14399" spans="21:24" ht="18" x14ac:dyDescent="0.6">
      <c r="U14399"/>
      <c r="V14399"/>
      <c r="W14399"/>
      <c r="X14399"/>
    </row>
    <row r="14400" spans="21:24" ht="18" x14ac:dyDescent="0.6">
      <c r="U14400"/>
      <c r="V14400"/>
      <c r="W14400"/>
      <c r="X14400"/>
    </row>
    <row r="14401" spans="21:24" ht="18" x14ac:dyDescent="0.6">
      <c r="U14401"/>
      <c r="V14401"/>
      <c r="W14401"/>
      <c r="X14401"/>
    </row>
    <row r="14402" spans="21:24" ht="18" x14ac:dyDescent="0.6">
      <c r="U14402"/>
      <c r="V14402"/>
      <c r="W14402"/>
      <c r="X14402"/>
    </row>
    <row r="14403" spans="21:24" ht="18" x14ac:dyDescent="0.6">
      <c r="U14403"/>
      <c r="V14403"/>
      <c r="W14403"/>
      <c r="X14403"/>
    </row>
    <row r="14404" spans="21:24" ht="18" x14ac:dyDescent="0.6">
      <c r="U14404"/>
      <c r="V14404"/>
      <c r="W14404"/>
      <c r="X14404"/>
    </row>
    <row r="14405" spans="21:24" ht="18" x14ac:dyDescent="0.6">
      <c r="U14405"/>
      <c r="V14405"/>
      <c r="W14405"/>
      <c r="X14405"/>
    </row>
    <row r="14406" spans="21:24" ht="18" x14ac:dyDescent="0.6">
      <c r="U14406"/>
      <c r="V14406"/>
      <c r="W14406"/>
      <c r="X14406"/>
    </row>
    <row r="14407" spans="21:24" ht="18" x14ac:dyDescent="0.6">
      <c r="U14407"/>
      <c r="V14407"/>
      <c r="W14407"/>
      <c r="X14407"/>
    </row>
    <row r="14408" spans="21:24" ht="18" x14ac:dyDescent="0.6">
      <c r="U14408"/>
      <c r="V14408"/>
      <c r="W14408"/>
      <c r="X14408"/>
    </row>
    <row r="14409" spans="21:24" ht="18" x14ac:dyDescent="0.6">
      <c r="U14409"/>
      <c r="V14409"/>
      <c r="W14409"/>
      <c r="X14409"/>
    </row>
    <row r="14410" spans="21:24" ht="18" x14ac:dyDescent="0.6">
      <c r="U14410"/>
      <c r="V14410"/>
      <c r="W14410"/>
      <c r="X14410"/>
    </row>
    <row r="14411" spans="21:24" ht="18" x14ac:dyDescent="0.6">
      <c r="U14411"/>
      <c r="V14411"/>
      <c r="W14411"/>
      <c r="X14411"/>
    </row>
    <row r="14412" spans="21:24" ht="18" x14ac:dyDescent="0.6">
      <c r="U14412"/>
      <c r="V14412"/>
      <c r="W14412"/>
      <c r="X14412"/>
    </row>
    <row r="14413" spans="21:24" ht="18" x14ac:dyDescent="0.6">
      <c r="U14413"/>
      <c r="V14413"/>
      <c r="W14413"/>
      <c r="X14413"/>
    </row>
    <row r="14414" spans="21:24" ht="18" x14ac:dyDescent="0.6">
      <c r="U14414"/>
      <c r="V14414"/>
      <c r="W14414"/>
      <c r="X14414"/>
    </row>
    <row r="14415" spans="21:24" ht="18" x14ac:dyDescent="0.6">
      <c r="U14415"/>
      <c r="V14415"/>
      <c r="W14415"/>
      <c r="X14415"/>
    </row>
    <row r="14416" spans="21:24" ht="18" x14ac:dyDescent="0.6">
      <c r="U14416"/>
      <c r="V14416"/>
      <c r="W14416"/>
      <c r="X14416"/>
    </row>
    <row r="14417" spans="21:24" ht="18" x14ac:dyDescent="0.6">
      <c r="U14417"/>
      <c r="V14417"/>
      <c r="W14417"/>
      <c r="X14417"/>
    </row>
    <row r="14418" spans="21:24" ht="18" x14ac:dyDescent="0.6">
      <c r="U14418"/>
      <c r="V14418"/>
      <c r="W14418"/>
      <c r="X14418"/>
    </row>
    <row r="14419" spans="21:24" ht="18" x14ac:dyDescent="0.6">
      <c r="U14419"/>
      <c r="V14419"/>
      <c r="W14419"/>
      <c r="X14419"/>
    </row>
    <row r="14420" spans="21:24" ht="18" x14ac:dyDescent="0.6">
      <c r="U14420"/>
      <c r="V14420"/>
      <c r="W14420"/>
      <c r="X14420"/>
    </row>
    <row r="14421" spans="21:24" ht="18" x14ac:dyDescent="0.6">
      <c r="U14421"/>
      <c r="V14421"/>
      <c r="W14421"/>
      <c r="X14421"/>
    </row>
    <row r="14422" spans="21:24" ht="18" x14ac:dyDescent="0.6">
      <c r="U14422"/>
      <c r="V14422"/>
      <c r="W14422"/>
      <c r="X14422"/>
    </row>
    <row r="14423" spans="21:24" ht="18" x14ac:dyDescent="0.6">
      <c r="U14423"/>
      <c r="V14423"/>
      <c r="W14423"/>
      <c r="X14423"/>
    </row>
    <row r="14424" spans="21:24" ht="18" x14ac:dyDescent="0.6">
      <c r="U14424"/>
      <c r="V14424"/>
      <c r="W14424"/>
      <c r="X14424"/>
    </row>
    <row r="14425" spans="21:24" ht="18" x14ac:dyDescent="0.6">
      <c r="U14425"/>
      <c r="V14425"/>
      <c r="W14425"/>
      <c r="X14425"/>
    </row>
    <row r="14426" spans="21:24" ht="18" x14ac:dyDescent="0.6">
      <c r="U14426"/>
      <c r="V14426"/>
      <c r="W14426"/>
      <c r="X14426"/>
    </row>
    <row r="14427" spans="21:24" ht="18" x14ac:dyDescent="0.6">
      <c r="U14427"/>
      <c r="V14427"/>
      <c r="W14427"/>
      <c r="X14427"/>
    </row>
    <row r="14428" spans="21:24" ht="18" x14ac:dyDescent="0.6">
      <c r="U14428"/>
      <c r="V14428"/>
      <c r="W14428"/>
      <c r="X14428"/>
    </row>
    <row r="14429" spans="21:24" ht="18" x14ac:dyDescent="0.6">
      <c r="U14429"/>
      <c r="V14429"/>
      <c r="W14429"/>
      <c r="X14429"/>
    </row>
    <row r="14430" spans="21:24" ht="18" x14ac:dyDescent="0.6">
      <c r="U14430"/>
      <c r="V14430"/>
      <c r="W14430"/>
      <c r="X14430"/>
    </row>
    <row r="14431" spans="21:24" ht="18" x14ac:dyDescent="0.6">
      <c r="U14431"/>
      <c r="V14431"/>
      <c r="W14431"/>
      <c r="X14431"/>
    </row>
    <row r="14432" spans="21:24" ht="18" x14ac:dyDescent="0.6">
      <c r="U14432"/>
      <c r="V14432"/>
      <c r="W14432"/>
      <c r="X14432"/>
    </row>
    <row r="14433" spans="21:24" ht="18" x14ac:dyDescent="0.6">
      <c r="U14433"/>
      <c r="V14433"/>
      <c r="W14433"/>
      <c r="X14433"/>
    </row>
    <row r="14434" spans="21:24" ht="18" x14ac:dyDescent="0.6">
      <c r="U14434"/>
      <c r="V14434"/>
      <c r="W14434"/>
      <c r="X14434"/>
    </row>
    <row r="14435" spans="21:24" ht="18" x14ac:dyDescent="0.6">
      <c r="U14435"/>
      <c r="V14435"/>
      <c r="W14435"/>
      <c r="X14435"/>
    </row>
    <row r="14436" spans="21:24" ht="18" x14ac:dyDescent="0.6">
      <c r="U14436"/>
      <c r="V14436"/>
      <c r="W14436"/>
      <c r="X14436"/>
    </row>
    <row r="14437" spans="21:24" ht="18" x14ac:dyDescent="0.6">
      <c r="U14437"/>
      <c r="V14437"/>
      <c r="W14437"/>
      <c r="X14437"/>
    </row>
    <row r="14438" spans="21:24" ht="18" x14ac:dyDescent="0.6">
      <c r="U14438"/>
      <c r="V14438"/>
      <c r="W14438"/>
      <c r="X14438"/>
    </row>
    <row r="14439" spans="21:24" ht="18" x14ac:dyDescent="0.6">
      <c r="U14439"/>
      <c r="V14439"/>
      <c r="W14439"/>
      <c r="X14439"/>
    </row>
    <row r="14440" spans="21:24" ht="18" x14ac:dyDescent="0.6">
      <c r="U14440"/>
      <c r="V14440"/>
      <c r="W14440"/>
      <c r="X14440"/>
    </row>
    <row r="14441" spans="21:24" ht="18" x14ac:dyDescent="0.6">
      <c r="U14441"/>
      <c r="V14441"/>
      <c r="W14441"/>
      <c r="X14441"/>
    </row>
    <row r="14442" spans="21:24" ht="18" x14ac:dyDescent="0.6">
      <c r="U14442"/>
      <c r="V14442"/>
      <c r="W14442"/>
      <c r="X14442"/>
    </row>
    <row r="14443" spans="21:24" ht="18" x14ac:dyDescent="0.6">
      <c r="U14443"/>
      <c r="V14443"/>
      <c r="W14443"/>
      <c r="X14443"/>
    </row>
    <row r="14444" spans="21:24" ht="18" x14ac:dyDescent="0.6">
      <c r="U14444"/>
      <c r="V14444"/>
      <c r="W14444"/>
      <c r="X14444"/>
    </row>
    <row r="14445" spans="21:24" ht="18" x14ac:dyDescent="0.6">
      <c r="U14445"/>
      <c r="V14445"/>
      <c r="W14445"/>
      <c r="X14445"/>
    </row>
    <row r="14446" spans="21:24" ht="18" x14ac:dyDescent="0.6">
      <c r="U14446"/>
      <c r="V14446"/>
      <c r="W14446"/>
      <c r="X14446"/>
    </row>
    <row r="14447" spans="21:24" ht="18" x14ac:dyDescent="0.6">
      <c r="U14447"/>
      <c r="V14447"/>
      <c r="W14447"/>
      <c r="X14447"/>
    </row>
    <row r="14448" spans="21:24" ht="18" x14ac:dyDescent="0.6">
      <c r="U14448"/>
      <c r="V14448"/>
      <c r="W14448"/>
      <c r="X14448"/>
    </row>
    <row r="14449" spans="21:24" ht="18" x14ac:dyDescent="0.6">
      <c r="U14449"/>
      <c r="V14449"/>
      <c r="W14449"/>
      <c r="X14449"/>
    </row>
    <row r="14450" spans="21:24" ht="18" x14ac:dyDescent="0.6">
      <c r="U14450"/>
      <c r="V14450"/>
      <c r="W14450"/>
      <c r="X14450"/>
    </row>
    <row r="14451" spans="21:24" ht="18" x14ac:dyDescent="0.6">
      <c r="U14451"/>
      <c r="V14451"/>
      <c r="W14451"/>
      <c r="X14451"/>
    </row>
    <row r="14452" spans="21:24" ht="18" x14ac:dyDescent="0.6">
      <c r="U14452"/>
      <c r="V14452"/>
      <c r="W14452"/>
      <c r="X14452"/>
    </row>
    <row r="14453" spans="21:24" ht="18" x14ac:dyDescent="0.6">
      <c r="U14453"/>
      <c r="V14453"/>
      <c r="W14453"/>
      <c r="X14453"/>
    </row>
    <row r="14454" spans="21:24" ht="18" x14ac:dyDescent="0.6">
      <c r="U14454"/>
      <c r="V14454"/>
      <c r="W14454"/>
      <c r="X14454"/>
    </row>
    <row r="14455" spans="21:24" ht="18" x14ac:dyDescent="0.6">
      <c r="U14455"/>
      <c r="V14455"/>
      <c r="W14455"/>
      <c r="X14455"/>
    </row>
    <row r="14456" spans="21:24" ht="18" x14ac:dyDescent="0.6">
      <c r="U14456"/>
      <c r="V14456"/>
      <c r="W14456"/>
      <c r="X14456"/>
    </row>
    <row r="14457" spans="21:24" ht="18" x14ac:dyDescent="0.6">
      <c r="U14457"/>
      <c r="V14457"/>
      <c r="W14457"/>
      <c r="X14457"/>
    </row>
    <row r="14458" spans="21:24" ht="18" x14ac:dyDescent="0.6">
      <c r="U14458"/>
      <c r="V14458"/>
      <c r="W14458"/>
      <c r="X14458"/>
    </row>
    <row r="14459" spans="21:24" ht="18" x14ac:dyDescent="0.6">
      <c r="U14459"/>
      <c r="V14459"/>
      <c r="W14459"/>
      <c r="X14459"/>
    </row>
    <row r="14460" spans="21:24" ht="18" x14ac:dyDescent="0.6">
      <c r="U14460"/>
      <c r="V14460"/>
      <c r="W14460"/>
      <c r="X14460"/>
    </row>
    <row r="14461" spans="21:24" ht="18" x14ac:dyDescent="0.6">
      <c r="U14461"/>
      <c r="V14461"/>
      <c r="W14461"/>
      <c r="X14461"/>
    </row>
    <row r="14462" spans="21:24" ht="18" x14ac:dyDescent="0.6">
      <c r="U14462"/>
      <c r="V14462"/>
      <c r="W14462"/>
      <c r="X14462"/>
    </row>
    <row r="14463" spans="21:24" ht="18" x14ac:dyDescent="0.6">
      <c r="U14463"/>
      <c r="V14463"/>
      <c r="W14463"/>
      <c r="X14463"/>
    </row>
    <row r="14464" spans="21:24" ht="18" x14ac:dyDescent="0.6">
      <c r="U14464"/>
      <c r="V14464"/>
      <c r="W14464"/>
      <c r="X14464"/>
    </row>
    <row r="14465" spans="21:24" ht="18" x14ac:dyDescent="0.6">
      <c r="U14465"/>
      <c r="V14465"/>
      <c r="W14465"/>
      <c r="X14465"/>
    </row>
    <row r="14466" spans="21:24" ht="18" x14ac:dyDescent="0.6">
      <c r="U14466"/>
      <c r="V14466"/>
      <c r="W14466"/>
      <c r="X14466"/>
    </row>
    <row r="14467" spans="21:24" ht="18" x14ac:dyDescent="0.6">
      <c r="U14467"/>
      <c r="V14467"/>
      <c r="W14467"/>
      <c r="X14467"/>
    </row>
    <row r="14468" spans="21:24" ht="18" x14ac:dyDescent="0.6">
      <c r="U14468"/>
      <c r="V14468"/>
      <c r="W14468"/>
      <c r="X14468"/>
    </row>
    <row r="14469" spans="21:24" ht="18" x14ac:dyDescent="0.6">
      <c r="U14469"/>
      <c r="V14469"/>
      <c r="W14469"/>
      <c r="X14469"/>
    </row>
    <row r="14470" spans="21:24" ht="18" x14ac:dyDescent="0.6">
      <c r="U14470"/>
      <c r="V14470"/>
      <c r="W14470"/>
      <c r="X14470"/>
    </row>
    <row r="14471" spans="21:24" ht="18" x14ac:dyDescent="0.6">
      <c r="U14471"/>
      <c r="V14471"/>
      <c r="W14471"/>
      <c r="X14471"/>
    </row>
    <row r="14472" spans="21:24" ht="18" x14ac:dyDescent="0.6">
      <c r="U14472"/>
      <c r="V14472"/>
      <c r="W14472"/>
      <c r="X14472"/>
    </row>
    <row r="14473" spans="21:24" ht="18" x14ac:dyDescent="0.6">
      <c r="U14473"/>
      <c r="V14473"/>
      <c r="W14473"/>
      <c r="X14473"/>
    </row>
    <row r="14474" spans="21:24" ht="18" x14ac:dyDescent="0.6">
      <c r="U14474"/>
      <c r="V14474"/>
      <c r="W14474"/>
      <c r="X14474"/>
    </row>
    <row r="14475" spans="21:24" ht="18" x14ac:dyDescent="0.6">
      <c r="U14475"/>
      <c r="V14475"/>
      <c r="W14475"/>
      <c r="X14475"/>
    </row>
    <row r="14476" spans="21:24" ht="18" x14ac:dyDescent="0.6">
      <c r="U14476"/>
      <c r="V14476"/>
      <c r="W14476"/>
      <c r="X14476"/>
    </row>
    <row r="14477" spans="21:24" ht="18" x14ac:dyDescent="0.6">
      <c r="U14477"/>
      <c r="V14477"/>
      <c r="W14477"/>
      <c r="X14477"/>
    </row>
    <row r="14478" spans="21:24" ht="18" x14ac:dyDescent="0.6">
      <c r="U14478"/>
      <c r="V14478"/>
      <c r="W14478"/>
      <c r="X14478"/>
    </row>
    <row r="14479" spans="21:24" ht="18" x14ac:dyDescent="0.6">
      <c r="U14479"/>
      <c r="V14479"/>
      <c r="W14479"/>
      <c r="X14479"/>
    </row>
    <row r="14480" spans="21:24" ht="18" x14ac:dyDescent="0.6">
      <c r="U14480"/>
      <c r="V14480"/>
      <c r="W14480"/>
      <c r="X14480"/>
    </row>
    <row r="14481" spans="21:24" ht="18" x14ac:dyDescent="0.6">
      <c r="U14481"/>
      <c r="V14481"/>
      <c r="W14481"/>
      <c r="X14481"/>
    </row>
    <row r="14482" spans="21:24" ht="18" x14ac:dyDescent="0.6">
      <c r="U14482"/>
      <c r="V14482"/>
      <c r="W14482"/>
      <c r="X14482"/>
    </row>
    <row r="14483" spans="21:24" ht="18" x14ac:dyDescent="0.6">
      <c r="U14483"/>
      <c r="V14483"/>
      <c r="W14483"/>
      <c r="X14483"/>
    </row>
    <row r="14484" spans="21:24" ht="18" x14ac:dyDescent="0.6">
      <c r="U14484"/>
      <c r="V14484"/>
      <c r="W14484"/>
      <c r="X14484"/>
    </row>
    <row r="14485" spans="21:24" ht="18" x14ac:dyDescent="0.6">
      <c r="U14485"/>
      <c r="V14485"/>
      <c r="W14485"/>
      <c r="X14485"/>
    </row>
    <row r="14486" spans="21:24" ht="18" x14ac:dyDescent="0.6">
      <c r="U14486"/>
      <c r="V14486"/>
      <c r="W14486"/>
      <c r="X14486"/>
    </row>
    <row r="14487" spans="21:24" ht="18" x14ac:dyDescent="0.6">
      <c r="U14487"/>
      <c r="V14487"/>
      <c r="W14487"/>
      <c r="X14487"/>
    </row>
    <row r="14488" spans="21:24" ht="18" x14ac:dyDescent="0.6">
      <c r="U14488"/>
      <c r="V14488"/>
      <c r="W14488"/>
      <c r="X14488"/>
    </row>
    <row r="14489" spans="21:24" ht="18" x14ac:dyDescent="0.6">
      <c r="U14489"/>
      <c r="V14489"/>
      <c r="W14489"/>
      <c r="X14489"/>
    </row>
    <row r="14490" spans="21:24" ht="18" x14ac:dyDescent="0.6">
      <c r="U14490"/>
      <c r="V14490"/>
      <c r="W14490"/>
      <c r="X14490"/>
    </row>
    <row r="14491" spans="21:24" ht="18" x14ac:dyDescent="0.6">
      <c r="U14491"/>
      <c r="V14491"/>
      <c r="W14491"/>
      <c r="X14491"/>
    </row>
    <row r="14492" spans="21:24" ht="18" x14ac:dyDescent="0.6">
      <c r="U14492"/>
      <c r="V14492"/>
      <c r="W14492"/>
      <c r="X14492"/>
    </row>
    <row r="14493" spans="21:24" ht="18" x14ac:dyDescent="0.6">
      <c r="U14493"/>
      <c r="V14493"/>
      <c r="W14493"/>
      <c r="X14493"/>
    </row>
    <row r="14494" spans="21:24" ht="18" x14ac:dyDescent="0.6">
      <c r="U14494"/>
      <c r="V14494"/>
      <c r="W14494"/>
      <c r="X14494"/>
    </row>
    <row r="14495" spans="21:24" ht="18" x14ac:dyDescent="0.6">
      <c r="U14495"/>
      <c r="V14495"/>
      <c r="W14495"/>
      <c r="X14495"/>
    </row>
    <row r="14496" spans="21:24" ht="18" x14ac:dyDescent="0.6">
      <c r="U14496"/>
      <c r="V14496"/>
      <c r="W14496"/>
      <c r="X14496"/>
    </row>
    <row r="14497" spans="21:24" ht="18" x14ac:dyDescent="0.6">
      <c r="U14497"/>
      <c r="V14497"/>
      <c r="W14497"/>
      <c r="X14497"/>
    </row>
    <row r="14498" spans="21:24" ht="18" x14ac:dyDescent="0.6">
      <c r="U14498"/>
      <c r="V14498"/>
      <c r="W14498"/>
      <c r="X14498"/>
    </row>
    <row r="14499" spans="21:24" ht="18" x14ac:dyDescent="0.6">
      <c r="U14499"/>
      <c r="V14499"/>
      <c r="W14499"/>
      <c r="X14499"/>
    </row>
    <row r="14500" spans="21:24" ht="18" x14ac:dyDescent="0.6">
      <c r="U14500"/>
      <c r="V14500"/>
      <c r="W14500"/>
      <c r="X14500"/>
    </row>
    <row r="14501" spans="21:24" ht="18" x14ac:dyDescent="0.6">
      <c r="U14501"/>
      <c r="V14501"/>
      <c r="W14501"/>
      <c r="X14501"/>
    </row>
    <row r="14502" spans="21:24" ht="18" x14ac:dyDescent="0.6">
      <c r="U14502"/>
      <c r="V14502"/>
      <c r="W14502"/>
      <c r="X14502"/>
    </row>
    <row r="14503" spans="21:24" ht="18" x14ac:dyDescent="0.6">
      <c r="U14503"/>
      <c r="V14503"/>
      <c r="W14503"/>
      <c r="X14503"/>
    </row>
    <row r="14504" spans="21:24" ht="18" x14ac:dyDescent="0.6">
      <c r="U14504"/>
      <c r="V14504"/>
      <c r="W14504"/>
      <c r="X14504"/>
    </row>
    <row r="14505" spans="21:24" ht="18" x14ac:dyDescent="0.6">
      <c r="U14505"/>
      <c r="V14505"/>
      <c r="W14505"/>
      <c r="X14505"/>
    </row>
    <row r="14506" spans="21:24" ht="18" x14ac:dyDescent="0.6">
      <c r="U14506"/>
      <c r="V14506"/>
      <c r="W14506"/>
      <c r="X14506"/>
    </row>
    <row r="14507" spans="21:24" ht="18" x14ac:dyDescent="0.6">
      <c r="U14507"/>
      <c r="V14507"/>
      <c r="W14507"/>
      <c r="X14507"/>
    </row>
    <row r="14508" spans="21:24" ht="18" x14ac:dyDescent="0.6">
      <c r="U14508"/>
      <c r="V14508"/>
      <c r="W14508"/>
      <c r="X14508"/>
    </row>
    <row r="14509" spans="21:24" ht="18" x14ac:dyDescent="0.6">
      <c r="U14509"/>
      <c r="V14509"/>
      <c r="W14509"/>
      <c r="X14509"/>
    </row>
    <row r="14510" spans="21:24" ht="18" x14ac:dyDescent="0.6">
      <c r="U14510"/>
      <c r="V14510"/>
      <c r="W14510"/>
      <c r="X14510"/>
    </row>
    <row r="14511" spans="21:24" ht="18" x14ac:dyDescent="0.6">
      <c r="U14511"/>
      <c r="V14511"/>
      <c r="W14511"/>
      <c r="X14511"/>
    </row>
    <row r="14512" spans="21:24" ht="18" x14ac:dyDescent="0.6">
      <c r="U14512"/>
      <c r="V14512"/>
      <c r="W14512"/>
      <c r="X14512"/>
    </row>
    <row r="14513" spans="21:24" ht="18" x14ac:dyDescent="0.6">
      <c r="U14513"/>
      <c r="V14513"/>
      <c r="W14513"/>
      <c r="X14513"/>
    </row>
    <row r="14514" spans="21:24" ht="18" x14ac:dyDescent="0.6">
      <c r="U14514"/>
      <c r="V14514"/>
      <c r="W14514"/>
      <c r="X14514"/>
    </row>
    <row r="14515" spans="21:24" ht="18" x14ac:dyDescent="0.6">
      <c r="U14515"/>
      <c r="V14515"/>
      <c r="W14515"/>
      <c r="X14515"/>
    </row>
    <row r="14516" spans="21:24" ht="18" x14ac:dyDescent="0.6">
      <c r="U14516"/>
      <c r="V14516"/>
      <c r="W14516"/>
      <c r="X14516"/>
    </row>
    <row r="14517" spans="21:24" ht="18" x14ac:dyDescent="0.6">
      <c r="U14517"/>
      <c r="V14517"/>
      <c r="W14517"/>
      <c r="X14517"/>
    </row>
    <row r="14518" spans="21:24" ht="18" x14ac:dyDescent="0.6">
      <c r="U14518"/>
      <c r="V14518"/>
      <c r="W14518"/>
      <c r="X14518"/>
    </row>
    <row r="14519" spans="21:24" ht="18" x14ac:dyDescent="0.6">
      <c r="U14519"/>
      <c r="V14519"/>
      <c r="W14519"/>
      <c r="X14519"/>
    </row>
    <row r="14520" spans="21:24" ht="18" x14ac:dyDescent="0.6">
      <c r="U14520"/>
      <c r="V14520"/>
      <c r="W14520"/>
      <c r="X14520"/>
    </row>
    <row r="14521" spans="21:24" ht="18" x14ac:dyDescent="0.6">
      <c r="U14521"/>
      <c r="V14521"/>
      <c r="W14521"/>
      <c r="X14521"/>
    </row>
    <row r="14522" spans="21:24" ht="18" x14ac:dyDescent="0.6">
      <c r="U14522"/>
      <c r="V14522"/>
      <c r="W14522"/>
      <c r="X14522"/>
    </row>
    <row r="14523" spans="21:24" ht="18" x14ac:dyDescent="0.6">
      <c r="U14523"/>
      <c r="V14523"/>
      <c r="W14523"/>
      <c r="X14523"/>
    </row>
    <row r="14524" spans="21:24" ht="18" x14ac:dyDescent="0.6">
      <c r="U14524"/>
      <c r="V14524"/>
      <c r="W14524"/>
      <c r="X14524"/>
    </row>
    <row r="14525" spans="21:24" ht="18" x14ac:dyDescent="0.6">
      <c r="U14525"/>
      <c r="V14525"/>
      <c r="W14525"/>
      <c r="X14525"/>
    </row>
    <row r="14526" spans="21:24" ht="18" x14ac:dyDescent="0.6">
      <c r="U14526"/>
      <c r="V14526"/>
      <c r="W14526"/>
      <c r="X14526"/>
    </row>
    <row r="14527" spans="21:24" ht="18" x14ac:dyDescent="0.6">
      <c r="U14527"/>
      <c r="V14527"/>
      <c r="W14527"/>
      <c r="X14527"/>
    </row>
    <row r="14528" spans="21:24" ht="18" x14ac:dyDescent="0.6">
      <c r="U14528"/>
      <c r="V14528"/>
      <c r="W14528"/>
      <c r="X14528"/>
    </row>
    <row r="14529" spans="21:24" ht="18" x14ac:dyDescent="0.6">
      <c r="U14529"/>
      <c r="V14529"/>
      <c r="W14529"/>
      <c r="X14529"/>
    </row>
    <row r="14530" spans="21:24" ht="18" x14ac:dyDescent="0.6">
      <c r="U14530"/>
      <c r="V14530"/>
      <c r="W14530"/>
      <c r="X14530"/>
    </row>
    <row r="14531" spans="21:24" ht="18" x14ac:dyDescent="0.6">
      <c r="U14531"/>
      <c r="V14531"/>
      <c r="W14531"/>
      <c r="X14531"/>
    </row>
    <row r="14532" spans="21:24" ht="18" x14ac:dyDescent="0.6">
      <c r="U14532"/>
      <c r="V14532"/>
      <c r="W14532"/>
      <c r="X14532"/>
    </row>
    <row r="14533" spans="21:24" ht="18" x14ac:dyDescent="0.6">
      <c r="U14533"/>
      <c r="V14533"/>
      <c r="W14533"/>
      <c r="X14533"/>
    </row>
    <row r="14534" spans="21:24" ht="18" x14ac:dyDescent="0.6">
      <c r="U14534"/>
      <c r="V14534"/>
      <c r="W14534"/>
      <c r="X14534"/>
    </row>
    <row r="14535" spans="21:24" ht="18" x14ac:dyDescent="0.6">
      <c r="U14535"/>
      <c r="V14535"/>
      <c r="W14535"/>
      <c r="X14535"/>
    </row>
    <row r="14536" spans="21:24" ht="18" x14ac:dyDescent="0.6">
      <c r="U14536"/>
      <c r="V14536"/>
      <c r="W14536"/>
      <c r="X14536"/>
    </row>
    <row r="14537" spans="21:24" ht="18" x14ac:dyDescent="0.6">
      <c r="U14537"/>
      <c r="V14537"/>
      <c r="W14537"/>
      <c r="X14537"/>
    </row>
    <row r="14538" spans="21:24" ht="18" x14ac:dyDescent="0.6">
      <c r="U14538"/>
      <c r="V14538"/>
      <c r="W14538"/>
      <c r="X14538"/>
    </row>
    <row r="14539" spans="21:24" ht="18" x14ac:dyDescent="0.6">
      <c r="U14539"/>
      <c r="V14539"/>
      <c r="W14539"/>
      <c r="X14539"/>
    </row>
    <row r="14540" spans="21:24" ht="18" x14ac:dyDescent="0.6">
      <c r="U14540"/>
      <c r="V14540"/>
      <c r="W14540"/>
      <c r="X14540"/>
    </row>
    <row r="14541" spans="21:24" ht="18" x14ac:dyDescent="0.6">
      <c r="U14541"/>
      <c r="V14541"/>
      <c r="W14541"/>
      <c r="X14541"/>
    </row>
    <row r="14542" spans="21:24" ht="18" x14ac:dyDescent="0.6">
      <c r="U14542"/>
      <c r="V14542"/>
      <c r="W14542"/>
      <c r="X14542"/>
    </row>
    <row r="14543" spans="21:24" ht="18" x14ac:dyDescent="0.6">
      <c r="U14543"/>
      <c r="V14543"/>
      <c r="W14543"/>
      <c r="X14543"/>
    </row>
    <row r="14544" spans="21:24" ht="18" x14ac:dyDescent="0.6">
      <c r="U14544"/>
      <c r="V14544"/>
      <c r="W14544"/>
      <c r="X14544"/>
    </row>
    <row r="14545" spans="21:24" ht="18" x14ac:dyDescent="0.6">
      <c r="U14545"/>
      <c r="V14545"/>
      <c r="W14545"/>
      <c r="X14545"/>
    </row>
    <row r="14546" spans="21:24" ht="18" x14ac:dyDescent="0.6">
      <c r="U14546"/>
      <c r="V14546"/>
      <c r="W14546"/>
      <c r="X14546"/>
    </row>
    <row r="14547" spans="21:24" ht="18" x14ac:dyDescent="0.6">
      <c r="U14547"/>
      <c r="V14547"/>
      <c r="W14547"/>
      <c r="X14547"/>
    </row>
    <row r="14548" spans="21:24" ht="18" x14ac:dyDescent="0.6">
      <c r="U14548"/>
      <c r="V14548"/>
      <c r="W14548"/>
      <c r="X14548"/>
    </row>
    <row r="14549" spans="21:24" ht="18" x14ac:dyDescent="0.6">
      <c r="U14549"/>
      <c r="V14549"/>
      <c r="W14549"/>
      <c r="X14549"/>
    </row>
    <row r="14550" spans="21:24" ht="18" x14ac:dyDescent="0.6">
      <c r="U14550"/>
      <c r="V14550"/>
      <c r="W14550"/>
      <c r="X14550"/>
    </row>
    <row r="14551" spans="21:24" ht="18" x14ac:dyDescent="0.6">
      <c r="U14551"/>
      <c r="V14551"/>
      <c r="W14551"/>
      <c r="X14551"/>
    </row>
    <row r="14552" spans="21:24" ht="18" x14ac:dyDescent="0.6">
      <c r="U14552"/>
      <c r="V14552"/>
      <c r="W14552"/>
      <c r="X14552"/>
    </row>
    <row r="14553" spans="21:24" ht="18" x14ac:dyDescent="0.6">
      <c r="U14553"/>
      <c r="V14553"/>
      <c r="W14553"/>
      <c r="X14553"/>
    </row>
    <row r="14554" spans="21:24" ht="18" x14ac:dyDescent="0.6">
      <c r="U14554"/>
      <c r="V14554"/>
      <c r="W14554"/>
      <c r="X14554"/>
    </row>
    <row r="14555" spans="21:24" ht="18" x14ac:dyDescent="0.6">
      <c r="U14555"/>
      <c r="V14555"/>
      <c r="W14555"/>
      <c r="X14555"/>
    </row>
    <row r="14556" spans="21:24" ht="18" x14ac:dyDescent="0.6">
      <c r="U14556"/>
      <c r="V14556"/>
      <c r="W14556"/>
      <c r="X14556"/>
    </row>
    <row r="14557" spans="21:24" ht="18" x14ac:dyDescent="0.6">
      <c r="U14557"/>
      <c r="V14557"/>
      <c r="W14557"/>
      <c r="X14557"/>
    </row>
    <row r="14558" spans="21:24" ht="18" x14ac:dyDescent="0.6">
      <c r="U14558"/>
      <c r="V14558"/>
      <c r="W14558"/>
      <c r="X14558"/>
    </row>
    <row r="14559" spans="21:24" ht="18" x14ac:dyDescent="0.6">
      <c r="U14559"/>
      <c r="V14559"/>
      <c r="W14559"/>
      <c r="X14559"/>
    </row>
    <row r="14560" spans="21:24" ht="18" x14ac:dyDescent="0.6">
      <c r="U14560"/>
      <c r="V14560"/>
      <c r="W14560"/>
      <c r="X14560"/>
    </row>
    <row r="14561" spans="21:24" ht="18" x14ac:dyDescent="0.6">
      <c r="U14561"/>
      <c r="V14561"/>
      <c r="W14561"/>
      <c r="X14561"/>
    </row>
    <row r="14562" spans="21:24" ht="18" x14ac:dyDescent="0.6">
      <c r="U14562"/>
      <c r="V14562"/>
      <c r="W14562"/>
      <c r="X14562"/>
    </row>
    <row r="14563" spans="21:24" ht="18" x14ac:dyDescent="0.6">
      <c r="U14563"/>
      <c r="V14563"/>
      <c r="W14563"/>
      <c r="X14563"/>
    </row>
    <row r="14564" spans="21:24" ht="18" x14ac:dyDescent="0.6">
      <c r="U14564"/>
      <c r="V14564"/>
      <c r="W14564"/>
      <c r="X14564"/>
    </row>
    <row r="14565" spans="21:24" ht="18" x14ac:dyDescent="0.6">
      <c r="U14565"/>
      <c r="V14565"/>
      <c r="W14565"/>
      <c r="X14565"/>
    </row>
    <row r="14566" spans="21:24" ht="18" x14ac:dyDescent="0.6">
      <c r="U14566"/>
      <c r="V14566"/>
      <c r="W14566"/>
      <c r="X14566"/>
    </row>
    <row r="14567" spans="21:24" ht="18" x14ac:dyDescent="0.6">
      <c r="U14567"/>
      <c r="V14567"/>
      <c r="W14567"/>
      <c r="X14567"/>
    </row>
    <row r="14568" spans="21:24" ht="18" x14ac:dyDescent="0.6">
      <c r="U14568"/>
      <c r="V14568"/>
      <c r="W14568"/>
      <c r="X14568"/>
    </row>
    <row r="14569" spans="21:24" ht="18" x14ac:dyDescent="0.6">
      <c r="U14569"/>
      <c r="V14569"/>
      <c r="W14569"/>
      <c r="X14569"/>
    </row>
    <row r="14570" spans="21:24" ht="18" x14ac:dyDescent="0.6">
      <c r="U14570"/>
      <c r="V14570"/>
      <c r="W14570"/>
      <c r="X14570"/>
    </row>
    <row r="14571" spans="21:24" ht="18" x14ac:dyDescent="0.6">
      <c r="U14571"/>
      <c r="V14571"/>
      <c r="W14571"/>
      <c r="X14571"/>
    </row>
    <row r="14572" spans="21:24" ht="18" x14ac:dyDescent="0.6">
      <c r="U14572"/>
      <c r="V14572"/>
      <c r="W14572"/>
      <c r="X14572"/>
    </row>
    <row r="14573" spans="21:24" ht="18" x14ac:dyDescent="0.6">
      <c r="U14573"/>
      <c r="V14573"/>
      <c r="W14573"/>
      <c r="X14573"/>
    </row>
    <row r="14574" spans="21:24" ht="18" x14ac:dyDescent="0.6">
      <c r="U14574"/>
      <c r="V14574"/>
      <c r="W14574"/>
      <c r="X14574"/>
    </row>
    <row r="14575" spans="21:24" ht="18" x14ac:dyDescent="0.6">
      <c r="U14575"/>
      <c r="V14575"/>
      <c r="W14575"/>
      <c r="X14575"/>
    </row>
    <row r="14576" spans="21:24" ht="18" x14ac:dyDescent="0.6">
      <c r="U14576"/>
      <c r="V14576"/>
      <c r="W14576"/>
      <c r="X14576"/>
    </row>
    <row r="14577" spans="21:24" ht="18" x14ac:dyDescent="0.6">
      <c r="U14577"/>
      <c r="V14577"/>
      <c r="W14577"/>
      <c r="X14577"/>
    </row>
    <row r="14578" spans="21:24" ht="18" x14ac:dyDescent="0.6">
      <c r="U14578"/>
      <c r="V14578"/>
      <c r="W14578"/>
      <c r="X14578"/>
    </row>
    <row r="14579" spans="21:24" ht="18" x14ac:dyDescent="0.6">
      <c r="U14579"/>
      <c r="V14579"/>
      <c r="W14579"/>
      <c r="X14579"/>
    </row>
    <row r="14580" spans="21:24" ht="18" x14ac:dyDescent="0.6">
      <c r="U14580"/>
      <c r="V14580"/>
      <c r="W14580"/>
      <c r="X14580"/>
    </row>
    <row r="14581" spans="21:24" ht="18" x14ac:dyDescent="0.6">
      <c r="U14581"/>
      <c r="V14581"/>
      <c r="W14581"/>
      <c r="X14581"/>
    </row>
    <row r="14582" spans="21:24" ht="18" x14ac:dyDescent="0.6">
      <c r="U14582"/>
      <c r="V14582"/>
      <c r="W14582"/>
      <c r="X14582"/>
    </row>
    <row r="14583" spans="21:24" ht="18" x14ac:dyDescent="0.6">
      <c r="U14583"/>
      <c r="V14583"/>
      <c r="W14583"/>
      <c r="X14583"/>
    </row>
    <row r="14584" spans="21:24" ht="18" x14ac:dyDescent="0.6">
      <c r="U14584"/>
      <c r="V14584"/>
      <c r="W14584"/>
      <c r="X14584"/>
    </row>
    <row r="14585" spans="21:24" ht="18" x14ac:dyDescent="0.6">
      <c r="U14585"/>
      <c r="V14585"/>
      <c r="W14585"/>
      <c r="X14585"/>
    </row>
    <row r="14586" spans="21:24" ht="18" x14ac:dyDescent="0.6">
      <c r="U14586"/>
      <c r="V14586"/>
      <c r="W14586"/>
      <c r="X14586"/>
    </row>
    <row r="14587" spans="21:24" ht="18" x14ac:dyDescent="0.6">
      <c r="U14587"/>
      <c r="V14587"/>
      <c r="W14587"/>
      <c r="X14587"/>
    </row>
    <row r="14588" spans="21:24" ht="18" x14ac:dyDescent="0.6">
      <c r="U14588"/>
      <c r="V14588"/>
      <c r="W14588"/>
      <c r="X14588"/>
    </row>
    <row r="14589" spans="21:24" ht="18" x14ac:dyDescent="0.6">
      <c r="U14589"/>
      <c r="V14589"/>
      <c r="W14589"/>
      <c r="X14589"/>
    </row>
    <row r="14590" spans="21:24" ht="18" x14ac:dyDescent="0.6">
      <c r="U14590"/>
      <c r="V14590"/>
      <c r="W14590"/>
      <c r="X14590"/>
    </row>
    <row r="14591" spans="21:24" ht="18" x14ac:dyDescent="0.6">
      <c r="U14591"/>
      <c r="V14591"/>
      <c r="W14591"/>
      <c r="X14591"/>
    </row>
    <row r="14592" spans="21:24" ht="18" x14ac:dyDescent="0.6">
      <c r="U14592"/>
      <c r="V14592"/>
      <c r="W14592"/>
      <c r="X14592"/>
    </row>
    <row r="14593" spans="21:24" ht="18" x14ac:dyDescent="0.6">
      <c r="U14593"/>
      <c r="V14593"/>
      <c r="W14593"/>
      <c r="X14593"/>
    </row>
    <row r="14594" spans="21:24" ht="18" x14ac:dyDescent="0.6">
      <c r="U14594"/>
      <c r="V14594"/>
      <c r="W14594"/>
      <c r="X14594"/>
    </row>
    <row r="14595" spans="21:24" ht="18" x14ac:dyDescent="0.6">
      <c r="U14595"/>
      <c r="V14595"/>
      <c r="W14595"/>
      <c r="X14595"/>
    </row>
    <row r="14596" spans="21:24" ht="18" x14ac:dyDescent="0.6">
      <c r="U14596"/>
      <c r="V14596"/>
      <c r="W14596"/>
      <c r="X14596"/>
    </row>
    <row r="14597" spans="21:24" ht="18" x14ac:dyDescent="0.6">
      <c r="U14597"/>
      <c r="V14597"/>
      <c r="W14597"/>
      <c r="X14597"/>
    </row>
    <row r="14598" spans="21:24" ht="18" x14ac:dyDescent="0.6">
      <c r="U14598"/>
      <c r="V14598"/>
      <c r="W14598"/>
      <c r="X14598"/>
    </row>
    <row r="14599" spans="21:24" ht="18" x14ac:dyDescent="0.6">
      <c r="U14599"/>
      <c r="V14599"/>
      <c r="W14599"/>
      <c r="X14599"/>
    </row>
    <row r="14600" spans="21:24" ht="18" x14ac:dyDescent="0.6">
      <c r="U14600"/>
      <c r="V14600"/>
      <c r="W14600"/>
      <c r="X14600"/>
    </row>
    <row r="14601" spans="21:24" ht="18" x14ac:dyDescent="0.6">
      <c r="U14601"/>
      <c r="V14601"/>
      <c r="W14601"/>
      <c r="X14601"/>
    </row>
    <row r="14602" spans="21:24" ht="18" x14ac:dyDescent="0.6">
      <c r="U14602"/>
      <c r="V14602"/>
      <c r="W14602"/>
      <c r="X14602"/>
    </row>
    <row r="14603" spans="21:24" ht="18" x14ac:dyDescent="0.6">
      <c r="U14603"/>
      <c r="V14603"/>
      <c r="W14603"/>
      <c r="X14603"/>
    </row>
    <row r="14604" spans="21:24" ht="18" x14ac:dyDescent="0.6">
      <c r="U14604"/>
      <c r="V14604"/>
      <c r="W14604"/>
      <c r="X14604"/>
    </row>
    <row r="14605" spans="21:24" ht="18" x14ac:dyDescent="0.6">
      <c r="U14605"/>
      <c r="V14605"/>
      <c r="W14605"/>
      <c r="X14605"/>
    </row>
    <row r="14606" spans="21:24" ht="18" x14ac:dyDescent="0.6">
      <c r="U14606"/>
      <c r="V14606"/>
      <c r="W14606"/>
      <c r="X14606"/>
    </row>
    <row r="14607" spans="21:24" ht="18" x14ac:dyDescent="0.6">
      <c r="U14607"/>
      <c r="V14607"/>
      <c r="W14607"/>
      <c r="X14607"/>
    </row>
    <row r="14608" spans="21:24" ht="18" x14ac:dyDescent="0.6">
      <c r="U14608"/>
      <c r="V14608"/>
      <c r="W14608"/>
      <c r="X14608"/>
    </row>
    <row r="14609" spans="21:24" ht="18" x14ac:dyDescent="0.6">
      <c r="U14609"/>
      <c r="V14609"/>
      <c r="W14609"/>
      <c r="X14609"/>
    </row>
    <row r="14610" spans="21:24" ht="18" x14ac:dyDescent="0.6">
      <c r="U14610"/>
      <c r="V14610"/>
      <c r="W14610"/>
      <c r="X14610"/>
    </row>
    <row r="14611" spans="21:24" ht="18" x14ac:dyDescent="0.6">
      <c r="U14611"/>
      <c r="V14611"/>
      <c r="W14611"/>
      <c r="X14611"/>
    </row>
    <row r="14612" spans="21:24" ht="18" x14ac:dyDescent="0.6">
      <c r="U14612"/>
      <c r="V14612"/>
      <c r="W14612"/>
      <c r="X14612"/>
    </row>
    <row r="14613" spans="21:24" ht="18" x14ac:dyDescent="0.6">
      <c r="U14613"/>
      <c r="V14613"/>
      <c r="W14613"/>
      <c r="X14613"/>
    </row>
    <row r="14614" spans="21:24" ht="18" x14ac:dyDescent="0.6">
      <c r="U14614"/>
      <c r="V14614"/>
      <c r="W14614"/>
      <c r="X14614"/>
    </row>
    <row r="14615" spans="21:24" ht="18" x14ac:dyDescent="0.6">
      <c r="U14615"/>
      <c r="V14615"/>
      <c r="W14615"/>
      <c r="X14615"/>
    </row>
    <row r="14616" spans="21:24" ht="18" x14ac:dyDescent="0.6">
      <c r="U14616"/>
      <c r="V14616"/>
      <c r="W14616"/>
      <c r="X14616"/>
    </row>
    <row r="14617" spans="21:24" ht="18" x14ac:dyDescent="0.6">
      <c r="U14617"/>
      <c r="V14617"/>
      <c r="W14617"/>
      <c r="X14617"/>
    </row>
    <row r="14618" spans="21:24" ht="18" x14ac:dyDescent="0.6">
      <c r="U14618"/>
      <c r="V14618"/>
      <c r="W14618"/>
      <c r="X14618"/>
    </row>
    <row r="14619" spans="21:24" ht="18" x14ac:dyDescent="0.6">
      <c r="U14619"/>
      <c r="V14619"/>
      <c r="W14619"/>
      <c r="X14619"/>
    </row>
    <row r="14620" spans="21:24" ht="18" x14ac:dyDescent="0.6">
      <c r="U14620"/>
      <c r="V14620"/>
      <c r="W14620"/>
      <c r="X14620"/>
    </row>
    <row r="14621" spans="21:24" ht="18" x14ac:dyDescent="0.6">
      <c r="U14621"/>
      <c r="V14621"/>
      <c r="W14621"/>
      <c r="X14621"/>
    </row>
    <row r="14622" spans="21:24" ht="18" x14ac:dyDescent="0.6">
      <c r="U14622"/>
      <c r="V14622"/>
      <c r="W14622"/>
      <c r="X14622"/>
    </row>
    <row r="14623" spans="21:24" ht="18" x14ac:dyDescent="0.6">
      <c r="U14623"/>
      <c r="V14623"/>
      <c r="W14623"/>
      <c r="X14623"/>
    </row>
    <row r="14624" spans="21:24" ht="18" x14ac:dyDescent="0.6">
      <c r="U14624"/>
      <c r="V14624"/>
      <c r="W14624"/>
      <c r="X14624"/>
    </row>
    <row r="14625" spans="21:24" ht="18" x14ac:dyDescent="0.6">
      <c r="U14625"/>
      <c r="V14625"/>
      <c r="W14625"/>
      <c r="X14625"/>
    </row>
    <row r="14626" spans="21:24" ht="18" x14ac:dyDescent="0.6">
      <c r="U14626"/>
      <c r="V14626"/>
      <c r="W14626"/>
      <c r="X14626"/>
    </row>
    <row r="14627" spans="21:24" ht="18" x14ac:dyDescent="0.6">
      <c r="U14627"/>
      <c r="V14627"/>
      <c r="W14627"/>
      <c r="X14627"/>
    </row>
    <row r="14628" spans="21:24" ht="18" x14ac:dyDescent="0.6">
      <c r="U14628"/>
      <c r="V14628"/>
      <c r="W14628"/>
      <c r="X14628"/>
    </row>
    <row r="14629" spans="21:24" ht="18" x14ac:dyDescent="0.6">
      <c r="U14629"/>
      <c r="V14629"/>
      <c r="W14629"/>
      <c r="X14629"/>
    </row>
    <row r="14630" spans="21:24" ht="18" x14ac:dyDescent="0.6">
      <c r="U14630"/>
      <c r="V14630"/>
      <c r="W14630"/>
      <c r="X14630"/>
    </row>
    <row r="14631" spans="21:24" ht="18" x14ac:dyDescent="0.6">
      <c r="U14631"/>
      <c r="V14631"/>
      <c r="W14631"/>
      <c r="X14631"/>
    </row>
    <row r="14632" spans="21:24" ht="18" x14ac:dyDescent="0.6">
      <c r="U14632"/>
      <c r="V14632"/>
      <c r="W14632"/>
      <c r="X14632"/>
    </row>
    <row r="14633" spans="21:24" ht="18" x14ac:dyDescent="0.6">
      <c r="U14633"/>
      <c r="V14633"/>
      <c r="W14633"/>
      <c r="X14633"/>
    </row>
    <row r="14634" spans="21:24" ht="18" x14ac:dyDescent="0.6">
      <c r="U14634"/>
      <c r="V14634"/>
      <c r="W14634"/>
      <c r="X14634"/>
    </row>
    <row r="14635" spans="21:24" ht="18" x14ac:dyDescent="0.6">
      <c r="U14635"/>
      <c r="V14635"/>
      <c r="W14635"/>
      <c r="X14635"/>
    </row>
    <row r="14636" spans="21:24" ht="18" x14ac:dyDescent="0.6">
      <c r="U14636"/>
      <c r="V14636"/>
      <c r="W14636"/>
      <c r="X14636"/>
    </row>
    <row r="14637" spans="21:24" ht="18" x14ac:dyDescent="0.6">
      <c r="U14637"/>
      <c r="V14637"/>
      <c r="W14637"/>
      <c r="X14637"/>
    </row>
    <row r="14638" spans="21:24" ht="18" x14ac:dyDescent="0.6">
      <c r="U14638"/>
      <c r="V14638"/>
      <c r="W14638"/>
      <c r="X14638"/>
    </row>
    <row r="14639" spans="21:24" ht="18" x14ac:dyDescent="0.6">
      <c r="U14639"/>
      <c r="V14639"/>
      <c r="W14639"/>
      <c r="X14639"/>
    </row>
    <row r="14640" spans="21:24" ht="18" x14ac:dyDescent="0.6">
      <c r="U14640"/>
      <c r="V14640"/>
      <c r="W14640"/>
      <c r="X14640"/>
    </row>
    <row r="14641" spans="21:24" ht="18" x14ac:dyDescent="0.6">
      <c r="U14641"/>
      <c r="V14641"/>
      <c r="W14641"/>
      <c r="X14641"/>
    </row>
    <row r="14642" spans="21:24" ht="18" x14ac:dyDescent="0.6">
      <c r="U14642"/>
      <c r="V14642"/>
      <c r="W14642"/>
      <c r="X14642"/>
    </row>
    <row r="14643" spans="21:24" ht="18" x14ac:dyDescent="0.6">
      <c r="U14643"/>
      <c r="V14643"/>
      <c r="W14643"/>
      <c r="X14643"/>
    </row>
    <row r="14644" spans="21:24" ht="18" x14ac:dyDescent="0.6">
      <c r="U14644"/>
      <c r="V14644"/>
      <c r="W14644"/>
      <c r="X14644"/>
    </row>
    <row r="14645" spans="21:24" ht="18" x14ac:dyDescent="0.6">
      <c r="U14645"/>
      <c r="V14645"/>
      <c r="W14645"/>
      <c r="X14645"/>
    </row>
    <row r="14646" spans="21:24" ht="18" x14ac:dyDescent="0.6">
      <c r="U14646"/>
      <c r="V14646"/>
      <c r="W14646"/>
      <c r="X14646"/>
    </row>
    <row r="14647" spans="21:24" ht="18" x14ac:dyDescent="0.6">
      <c r="U14647"/>
      <c r="V14647"/>
      <c r="W14647"/>
      <c r="X14647"/>
    </row>
    <row r="14648" spans="21:24" ht="18" x14ac:dyDescent="0.6">
      <c r="U14648"/>
      <c r="V14648"/>
      <c r="W14648"/>
      <c r="X14648"/>
    </row>
    <row r="14649" spans="21:24" ht="18" x14ac:dyDescent="0.6">
      <c r="U14649"/>
      <c r="V14649"/>
      <c r="W14649"/>
      <c r="X14649"/>
    </row>
    <row r="14650" spans="21:24" ht="18" x14ac:dyDescent="0.6">
      <c r="U14650"/>
      <c r="V14650"/>
      <c r="W14650"/>
      <c r="X14650"/>
    </row>
    <row r="14651" spans="21:24" ht="18" x14ac:dyDescent="0.6">
      <c r="U14651"/>
      <c r="V14651"/>
      <c r="W14651"/>
      <c r="X14651"/>
    </row>
    <row r="14652" spans="21:24" ht="18" x14ac:dyDescent="0.6">
      <c r="U14652"/>
      <c r="V14652"/>
      <c r="W14652"/>
      <c r="X14652"/>
    </row>
    <row r="14653" spans="21:24" ht="18" x14ac:dyDescent="0.6">
      <c r="U14653"/>
      <c r="V14653"/>
      <c r="W14653"/>
      <c r="X14653"/>
    </row>
    <row r="14654" spans="21:24" ht="18" x14ac:dyDescent="0.6">
      <c r="U14654"/>
      <c r="V14654"/>
      <c r="W14654"/>
      <c r="X14654"/>
    </row>
    <row r="14655" spans="21:24" ht="18" x14ac:dyDescent="0.6">
      <c r="U14655"/>
      <c r="V14655"/>
      <c r="W14655"/>
      <c r="X14655"/>
    </row>
    <row r="14656" spans="21:24" ht="18" x14ac:dyDescent="0.6">
      <c r="U14656"/>
      <c r="V14656"/>
      <c r="W14656"/>
      <c r="X14656"/>
    </row>
    <row r="14657" spans="21:24" ht="18" x14ac:dyDescent="0.6">
      <c r="U14657"/>
      <c r="V14657"/>
      <c r="W14657"/>
      <c r="X14657"/>
    </row>
    <row r="14658" spans="21:24" ht="18" x14ac:dyDescent="0.6">
      <c r="U14658"/>
      <c r="V14658"/>
      <c r="W14658"/>
      <c r="X14658"/>
    </row>
    <row r="14659" spans="21:24" ht="18" x14ac:dyDescent="0.6">
      <c r="U14659"/>
      <c r="V14659"/>
      <c r="W14659"/>
      <c r="X14659"/>
    </row>
    <row r="14660" spans="21:24" ht="18" x14ac:dyDescent="0.6">
      <c r="U14660"/>
      <c r="V14660"/>
      <c r="W14660"/>
      <c r="X14660"/>
    </row>
    <row r="14661" spans="21:24" ht="18" x14ac:dyDescent="0.6">
      <c r="U14661"/>
      <c r="V14661"/>
      <c r="W14661"/>
      <c r="X14661"/>
    </row>
    <row r="14662" spans="21:24" ht="18" x14ac:dyDescent="0.6">
      <c r="U14662"/>
      <c r="V14662"/>
      <c r="W14662"/>
      <c r="X14662"/>
    </row>
    <row r="14663" spans="21:24" ht="18" x14ac:dyDescent="0.6">
      <c r="U14663"/>
      <c r="V14663"/>
      <c r="W14663"/>
      <c r="X14663"/>
    </row>
    <row r="14664" spans="21:24" ht="18" x14ac:dyDescent="0.6">
      <c r="U14664"/>
      <c r="V14664"/>
      <c r="W14664"/>
      <c r="X14664"/>
    </row>
    <row r="14665" spans="21:24" ht="18" x14ac:dyDescent="0.6">
      <c r="U14665"/>
      <c r="V14665"/>
      <c r="W14665"/>
      <c r="X14665"/>
    </row>
    <row r="14666" spans="21:24" ht="18" x14ac:dyDescent="0.6">
      <c r="U14666"/>
      <c r="V14666"/>
      <c r="W14666"/>
      <c r="X14666"/>
    </row>
    <row r="14667" spans="21:24" ht="18" x14ac:dyDescent="0.6">
      <c r="U14667"/>
      <c r="V14667"/>
      <c r="W14667"/>
      <c r="X14667"/>
    </row>
    <row r="14668" spans="21:24" ht="18" x14ac:dyDescent="0.6">
      <c r="U14668"/>
      <c r="V14668"/>
      <c r="W14668"/>
      <c r="X14668"/>
    </row>
    <row r="14669" spans="21:24" ht="18" x14ac:dyDescent="0.6">
      <c r="U14669"/>
      <c r="V14669"/>
      <c r="W14669"/>
      <c r="X14669"/>
    </row>
    <row r="14670" spans="21:24" ht="18" x14ac:dyDescent="0.6">
      <c r="U14670"/>
      <c r="V14670"/>
      <c r="W14670"/>
      <c r="X14670"/>
    </row>
    <row r="14671" spans="21:24" ht="18" x14ac:dyDescent="0.6">
      <c r="U14671"/>
      <c r="V14671"/>
      <c r="W14671"/>
      <c r="X14671"/>
    </row>
    <row r="14672" spans="21:24" ht="18" x14ac:dyDescent="0.6">
      <c r="U14672"/>
      <c r="V14672"/>
      <c r="W14672"/>
      <c r="X14672"/>
    </row>
    <row r="14673" spans="21:24" ht="18" x14ac:dyDescent="0.6">
      <c r="U14673"/>
      <c r="V14673"/>
      <c r="W14673"/>
      <c r="X14673"/>
    </row>
    <row r="14674" spans="21:24" ht="18" x14ac:dyDescent="0.6">
      <c r="U14674"/>
      <c r="V14674"/>
      <c r="W14674"/>
      <c r="X14674"/>
    </row>
    <row r="14675" spans="21:24" ht="18" x14ac:dyDescent="0.6">
      <c r="U14675"/>
      <c r="V14675"/>
      <c r="W14675"/>
      <c r="X14675"/>
    </row>
    <row r="14676" spans="21:24" ht="18" x14ac:dyDescent="0.6">
      <c r="U14676"/>
      <c r="V14676"/>
      <c r="W14676"/>
      <c r="X14676"/>
    </row>
    <row r="14677" spans="21:24" ht="18" x14ac:dyDescent="0.6">
      <c r="U14677"/>
      <c r="V14677"/>
      <c r="W14677"/>
      <c r="X14677"/>
    </row>
    <row r="14678" spans="21:24" ht="18" x14ac:dyDescent="0.6">
      <c r="U14678"/>
      <c r="V14678"/>
      <c r="W14678"/>
      <c r="X14678"/>
    </row>
    <row r="14679" spans="21:24" ht="18" x14ac:dyDescent="0.6">
      <c r="U14679"/>
      <c r="V14679"/>
      <c r="W14679"/>
      <c r="X14679"/>
    </row>
    <row r="14680" spans="21:24" ht="18" x14ac:dyDescent="0.6">
      <c r="U14680"/>
      <c r="V14680"/>
      <c r="W14680"/>
      <c r="X14680"/>
    </row>
    <row r="14681" spans="21:24" ht="18" x14ac:dyDescent="0.6">
      <c r="U14681"/>
      <c r="V14681"/>
      <c r="W14681"/>
      <c r="X14681"/>
    </row>
    <row r="14682" spans="21:24" ht="18" x14ac:dyDescent="0.6">
      <c r="U14682"/>
      <c r="V14682"/>
      <c r="W14682"/>
      <c r="X14682"/>
    </row>
    <row r="14683" spans="21:24" ht="18" x14ac:dyDescent="0.6">
      <c r="U14683"/>
      <c r="V14683"/>
      <c r="W14683"/>
      <c r="X14683"/>
    </row>
    <row r="14684" spans="21:24" ht="18" x14ac:dyDescent="0.6">
      <c r="U14684"/>
      <c r="V14684"/>
      <c r="W14684"/>
      <c r="X14684"/>
    </row>
    <row r="14685" spans="21:24" ht="18" x14ac:dyDescent="0.6">
      <c r="U14685"/>
      <c r="V14685"/>
      <c r="W14685"/>
      <c r="X14685"/>
    </row>
    <row r="14686" spans="21:24" ht="18" x14ac:dyDescent="0.6">
      <c r="U14686"/>
      <c r="V14686"/>
      <c r="W14686"/>
      <c r="X14686"/>
    </row>
    <row r="14687" spans="21:24" ht="18" x14ac:dyDescent="0.6">
      <c r="U14687"/>
      <c r="V14687"/>
      <c r="W14687"/>
      <c r="X14687"/>
    </row>
    <row r="14688" spans="21:24" ht="18" x14ac:dyDescent="0.6">
      <c r="U14688"/>
      <c r="V14688"/>
      <c r="W14688"/>
      <c r="X14688"/>
    </row>
    <row r="14689" spans="21:24" ht="18" x14ac:dyDescent="0.6">
      <c r="U14689"/>
      <c r="V14689"/>
      <c r="W14689"/>
      <c r="X14689"/>
    </row>
    <row r="14690" spans="21:24" ht="18" x14ac:dyDescent="0.6">
      <c r="U14690"/>
      <c r="V14690"/>
      <c r="W14690"/>
      <c r="X14690"/>
    </row>
    <row r="14691" spans="21:24" ht="18" x14ac:dyDescent="0.6">
      <c r="U14691"/>
      <c r="V14691"/>
      <c r="W14691"/>
      <c r="X14691"/>
    </row>
    <row r="14692" spans="21:24" ht="18" x14ac:dyDescent="0.6">
      <c r="U14692"/>
      <c r="V14692"/>
      <c r="W14692"/>
      <c r="X14692"/>
    </row>
    <row r="14693" spans="21:24" ht="18" x14ac:dyDescent="0.6">
      <c r="U14693"/>
      <c r="V14693"/>
      <c r="W14693"/>
      <c r="X14693"/>
    </row>
    <row r="14694" spans="21:24" ht="18" x14ac:dyDescent="0.6">
      <c r="U14694"/>
      <c r="V14694"/>
      <c r="W14694"/>
      <c r="X14694"/>
    </row>
    <row r="14695" spans="21:24" ht="18" x14ac:dyDescent="0.6">
      <c r="U14695"/>
      <c r="V14695"/>
      <c r="W14695"/>
      <c r="X14695"/>
    </row>
    <row r="14696" spans="21:24" ht="18" x14ac:dyDescent="0.6">
      <c r="U14696"/>
      <c r="V14696"/>
      <c r="W14696"/>
      <c r="X14696"/>
    </row>
    <row r="14697" spans="21:24" ht="18" x14ac:dyDescent="0.6">
      <c r="U14697"/>
      <c r="V14697"/>
      <c r="W14697"/>
      <c r="X14697"/>
    </row>
    <row r="14698" spans="21:24" ht="18" x14ac:dyDescent="0.6">
      <c r="U14698"/>
      <c r="V14698"/>
      <c r="W14698"/>
      <c r="X14698"/>
    </row>
    <row r="14699" spans="21:24" ht="18" x14ac:dyDescent="0.6">
      <c r="U14699"/>
      <c r="V14699"/>
      <c r="W14699"/>
      <c r="X14699"/>
    </row>
    <row r="14700" spans="21:24" ht="18" x14ac:dyDescent="0.6">
      <c r="U14700"/>
      <c r="V14700"/>
      <c r="W14700"/>
      <c r="X14700"/>
    </row>
    <row r="14701" spans="21:24" ht="18" x14ac:dyDescent="0.6">
      <c r="U14701"/>
      <c r="V14701"/>
      <c r="W14701"/>
      <c r="X14701"/>
    </row>
    <row r="14702" spans="21:24" ht="18" x14ac:dyDescent="0.6">
      <c r="U14702"/>
      <c r="V14702"/>
      <c r="W14702"/>
      <c r="X14702"/>
    </row>
    <row r="14703" spans="21:24" ht="18" x14ac:dyDescent="0.6">
      <c r="U14703"/>
      <c r="V14703"/>
      <c r="W14703"/>
      <c r="X14703"/>
    </row>
    <row r="14704" spans="21:24" ht="18" x14ac:dyDescent="0.6">
      <c r="U14704"/>
      <c r="V14704"/>
      <c r="W14704"/>
      <c r="X14704"/>
    </row>
    <row r="14705" spans="21:24" ht="18" x14ac:dyDescent="0.6">
      <c r="U14705"/>
      <c r="V14705"/>
      <c r="W14705"/>
      <c r="X14705"/>
    </row>
    <row r="14706" spans="21:24" ht="18" x14ac:dyDescent="0.6">
      <c r="U14706"/>
      <c r="V14706"/>
      <c r="W14706"/>
      <c r="X14706"/>
    </row>
    <row r="14707" spans="21:24" ht="18" x14ac:dyDescent="0.6">
      <c r="U14707"/>
      <c r="V14707"/>
      <c r="W14707"/>
      <c r="X14707"/>
    </row>
    <row r="14708" spans="21:24" ht="18" x14ac:dyDescent="0.6">
      <c r="U14708"/>
      <c r="V14708"/>
      <c r="W14708"/>
      <c r="X14708"/>
    </row>
    <row r="14709" spans="21:24" ht="18" x14ac:dyDescent="0.6">
      <c r="U14709"/>
      <c r="V14709"/>
      <c r="W14709"/>
      <c r="X14709"/>
    </row>
    <row r="14710" spans="21:24" ht="18" x14ac:dyDescent="0.6">
      <c r="U14710"/>
      <c r="V14710"/>
      <c r="W14710"/>
      <c r="X14710"/>
    </row>
    <row r="14711" spans="21:24" ht="18" x14ac:dyDescent="0.6">
      <c r="U14711"/>
      <c r="V14711"/>
      <c r="W14711"/>
      <c r="X14711"/>
    </row>
    <row r="14712" spans="21:24" ht="18" x14ac:dyDescent="0.6">
      <c r="U14712"/>
      <c r="V14712"/>
      <c r="W14712"/>
      <c r="X14712"/>
    </row>
    <row r="14713" spans="21:24" ht="18" x14ac:dyDescent="0.6">
      <c r="U14713"/>
      <c r="V14713"/>
      <c r="W14713"/>
      <c r="X14713"/>
    </row>
    <row r="14714" spans="21:24" ht="18" x14ac:dyDescent="0.6">
      <c r="U14714"/>
      <c r="V14714"/>
      <c r="W14714"/>
      <c r="X14714"/>
    </row>
    <row r="14715" spans="21:24" ht="18" x14ac:dyDescent="0.6">
      <c r="U14715"/>
      <c r="V14715"/>
      <c r="W14715"/>
      <c r="X14715"/>
    </row>
    <row r="14716" spans="21:24" ht="18" x14ac:dyDescent="0.6">
      <c r="U14716"/>
      <c r="V14716"/>
      <c r="W14716"/>
      <c r="X14716"/>
    </row>
    <row r="14717" spans="21:24" ht="18" x14ac:dyDescent="0.6">
      <c r="U14717"/>
      <c r="V14717"/>
      <c r="W14717"/>
      <c r="X14717"/>
    </row>
    <row r="14718" spans="21:24" ht="18" x14ac:dyDescent="0.6">
      <c r="U14718"/>
      <c r="V14718"/>
      <c r="W14718"/>
      <c r="X14718"/>
    </row>
    <row r="14719" spans="21:24" ht="18" x14ac:dyDescent="0.6">
      <c r="U14719"/>
      <c r="V14719"/>
      <c r="W14719"/>
      <c r="X14719"/>
    </row>
    <row r="14720" spans="21:24" ht="18" x14ac:dyDescent="0.6">
      <c r="U14720"/>
      <c r="V14720"/>
      <c r="W14720"/>
      <c r="X14720"/>
    </row>
    <row r="14721" spans="21:24" ht="18" x14ac:dyDescent="0.6">
      <c r="U14721"/>
      <c r="V14721"/>
      <c r="W14721"/>
      <c r="X14721"/>
    </row>
    <row r="14722" spans="21:24" ht="18" x14ac:dyDescent="0.6">
      <c r="U14722"/>
      <c r="V14722"/>
      <c r="W14722"/>
      <c r="X14722"/>
    </row>
    <row r="14723" spans="21:24" ht="18" x14ac:dyDescent="0.6">
      <c r="U14723"/>
      <c r="V14723"/>
      <c r="W14723"/>
      <c r="X14723"/>
    </row>
    <row r="14724" spans="21:24" ht="18" x14ac:dyDescent="0.6">
      <c r="U14724"/>
      <c r="V14724"/>
      <c r="W14724"/>
      <c r="X14724"/>
    </row>
    <row r="14725" spans="21:24" ht="18" x14ac:dyDescent="0.6">
      <c r="U14725"/>
      <c r="V14725"/>
      <c r="W14725"/>
      <c r="X14725"/>
    </row>
    <row r="14726" spans="21:24" ht="18" x14ac:dyDescent="0.6">
      <c r="U14726"/>
      <c r="V14726"/>
      <c r="W14726"/>
      <c r="X14726"/>
    </row>
    <row r="14727" spans="21:24" ht="18" x14ac:dyDescent="0.6">
      <c r="U14727"/>
      <c r="V14727"/>
      <c r="W14727"/>
      <c r="X14727"/>
    </row>
    <row r="14728" spans="21:24" ht="18" x14ac:dyDescent="0.6">
      <c r="U14728"/>
      <c r="V14728"/>
      <c r="W14728"/>
      <c r="X14728"/>
    </row>
    <row r="14729" spans="21:24" ht="18" x14ac:dyDescent="0.6">
      <c r="U14729"/>
      <c r="V14729"/>
      <c r="W14729"/>
      <c r="X14729"/>
    </row>
    <row r="14730" spans="21:24" ht="18" x14ac:dyDescent="0.6">
      <c r="U14730"/>
      <c r="V14730"/>
      <c r="W14730"/>
      <c r="X14730"/>
    </row>
    <row r="14731" spans="21:24" ht="18" x14ac:dyDescent="0.6">
      <c r="U14731"/>
      <c r="V14731"/>
      <c r="W14731"/>
      <c r="X14731"/>
    </row>
    <row r="14732" spans="21:24" ht="18" x14ac:dyDescent="0.6">
      <c r="U14732"/>
      <c r="V14732"/>
      <c r="W14732"/>
      <c r="X14732"/>
    </row>
    <row r="14733" spans="21:24" ht="18" x14ac:dyDescent="0.6">
      <c r="U14733"/>
      <c r="V14733"/>
      <c r="W14733"/>
      <c r="X14733"/>
    </row>
    <row r="14734" spans="21:24" ht="18" x14ac:dyDescent="0.6">
      <c r="U14734"/>
      <c r="V14734"/>
      <c r="W14734"/>
      <c r="X14734"/>
    </row>
    <row r="14735" spans="21:24" ht="18" x14ac:dyDescent="0.6">
      <c r="U14735"/>
      <c r="V14735"/>
      <c r="W14735"/>
      <c r="X14735"/>
    </row>
    <row r="14736" spans="21:24" ht="18" x14ac:dyDescent="0.6">
      <c r="U14736"/>
      <c r="V14736"/>
      <c r="W14736"/>
      <c r="X14736"/>
    </row>
    <row r="14737" spans="21:24" ht="18" x14ac:dyDescent="0.6">
      <c r="U14737"/>
      <c r="V14737"/>
      <c r="W14737"/>
      <c r="X14737"/>
    </row>
    <row r="14738" spans="21:24" ht="18" x14ac:dyDescent="0.6">
      <c r="U14738"/>
      <c r="V14738"/>
      <c r="W14738"/>
      <c r="X14738"/>
    </row>
    <row r="14739" spans="21:24" ht="18" x14ac:dyDescent="0.6">
      <c r="U14739"/>
      <c r="V14739"/>
      <c r="W14739"/>
      <c r="X14739"/>
    </row>
    <row r="14740" spans="21:24" ht="18" x14ac:dyDescent="0.6">
      <c r="U14740"/>
      <c r="V14740"/>
      <c r="W14740"/>
      <c r="X14740"/>
    </row>
    <row r="14741" spans="21:24" ht="18" x14ac:dyDescent="0.6">
      <c r="U14741"/>
      <c r="V14741"/>
      <c r="W14741"/>
      <c r="X14741"/>
    </row>
    <row r="14742" spans="21:24" ht="18" x14ac:dyDescent="0.6">
      <c r="U14742"/>
      <c r="V14742"/>
      <c r="W14742"/>
      <c r="X14742"/>
    </row>
    <row r="14743" spans="21:24" ht="18" x14ac:dyDescent="0.6">
      <c r="U14743"/>
      <c r="V14743"/>
      <c r="W14743"/>
      <c r="X14743"/>
    </row>
    <row r="14744" spans="21:24" ht="18" x14ac:dyDescent="0.6">
      <c r="U14744"/>
      <c r="V14744"/>
      <c r="W14744"/>
      <c r="X14744"/>
    </row>
    <row r="14745" spans="21:24" ht="18" x14ac:dyDescent="0.6">
      <c r="U14745"/>
      <c r="V14745"/>
      <c r="W14745"/>
      <c r="X14745"/>
    </row>
    <row r="14746" spans="21:24" ht="18" x14ac:dyDescent="0.6">
      <c r="U14746"/>
      <c r="V14746"/>
      <c r="W14746"/>
      <c r="X14746"/>
    </row>
    <row r="14747" spans="21:24" ht="18" x14ac:dyDescent="0.6">
      <c r="U14747"/>
      <c r="V14747"/>
      <c r="W14747"/>
      <c r="X14747"/>
    </row>
    <row r="14748" spans="21:24" ht="18" x14ac:dyDescent="0.6">
      <c r="U14748"/>
      <c r="V14748"/>
      <c r="W14748"/>
      <c r="X14748"/>
    </row>
    <row r="14749" spans="21:24" ht="18" x14ac:dyDescent="0.6">
      <c r="U14749"/>
      <c r="V14749"/>
      <c r="W14749"/>
      <c r="X14749"/>
    </row>
    <row r="14750" spans="21:24" ht="18" x14ac:dyDescent="0.6">
      <c r="U14750"/>
      <c r="V14750"/>
      <c r="W14750"/>
      <c r="X14750"/>
    </row>
    <row r="14751" spans="21:24" ht="18" x14ac:dyDescent="0.6">
      <c r="U14751"/>
      <c r="V14751"/>
      <c r="W14751"/>
      <c r="X14751"/>
    </row>
    <row r="14752" spans="21:24" ht="18" x14ac:dyDescent="0.6">
      <c r="U14752"/>
      <c r="V14752"/>
      <c r="W14752"/>
      <c r="X14752"/>
    </row>
    <row r="14753" spans="21:24" ht="18" x14ac:dyDescent="0.6">
      <c r="U14753"/>
      <c r="V14753"/>
      <c r="W14753"/>
      <c r="X14753"/>
    </row>
    <row r="14754" spans="21:24" ht="18" x14ac:dyDescent="0.6">
      <c r="U14754"/>
      <c r="V14754"/>
      <c r="W14754"/>
      <c r="X14754"/>
    </row>
    <row r="14755" spans="21:24" ht="18" x14ac:dyDescent="0.6">
      <c r="U14755"/>
      <c r="V14755"/>
      <c r="W14755"/>
      <c r="X14755"/>
    </row>
    <row r="14756" spans="21:24" ht="18" x14ac:dyDescent="0.6">
      <c r="U14756"/>
      <c r="V14756"/>
      <c r="W14756"/>
      <c r="X14756"/>
    </row>
    <row r="14757" spans="21:24" ht="18" x14ac:dyDescent="0.6">
      <c r="U14757"/>
      <c r="V14757"/>
      <c r="W14757"/>
      <c r="X14757"/>
    </row>
    <row r="14758" spans="21:24" ht="18" x14ac:dyDescent="0.6">
      <c r="U14758"/>
      <c r="V14758"/>
      <c r="W14758"/>
      <c r="X14758"/>
    </row>
    <row r="14759" spans="21:24" ht="18" x14ac:dyDescent="0.6">
      <c r="U14759"/>
      <c r="V14759"/>
      <c r="W14759"/>
      <c r="X14759"/>
    </row>
    <row r="14760" spans="21:24" ht="18" x14ac:dyDescent="0.6">
      <c r="U14760"/>
      <c r="V14760"/>
      <c r="W14760"/>
      <c r="X14760"/>
    </row>
    <row r="14761" spans="21:24" ht="18" x14ac:dyDescent="0.6">
      <c r="U14761"/>
      <c r="V14761"/>
      <c r="W14761"/>
      <c r="X14761"/>
    </row>
    <row r="14762" spans="21:24" ht="18" x14ac:dyDescent="0.6">
      <c r="U14762"/>
      <c r="V14762"/>
      <c r="W14762"/>
      <c r="X14762"/>
    </row>
    <row r="14763" spans="21:24" ht="18" x14ac:dyDescent="0.6">
      <c r="U14763"/>
      <c r="V14763"/>
      <c r="W14763"/>
      <c r="X14763"/>
    </row>
    <row r="14764" spans="21:24" ht="18" x14ac:dyDescent="0.6">
      <c r="U14764"/>
      <c r="V14764"/>
      <c r="W14764"/>
      <c r="X14764"/>
    </row>
    <row r="14765" spans="21:24" ht="18" x14ac:dyDescent="0.6">
      <c r="U14765"/>
      <c r="V14765"/>
      <c r="W14765"/>
      <c r="X14765"/>
    </row>
    <row r="14766" spans="21:24" ht="18" x14ac:dyDescent="0.6">
      <c r="U14766"/>
      <c r="V14766"/>
      <c r="W14766"/>
      <c r="X14766"/>
    </row>
    <row r="14767" spans="21:24" ht="18" x14ac:dyDescent="0.6">
      <c r="U14767"/>
      <c r="V14767"/>
      <c r="W14767"/>
      <c r="X14767"/>
    </row>
    <row r="14768" spans="21:24" ht="18" x14ac:dyDescent="0.6">
      <c r="U14768"/>
      <c r="V14768"/>
      <c r="W14768"/>
      <c r="X14768"/>
    </row>
    <row r="14769" spans="21:24" ht="18" x14ac:dyDescent="0.6">
      <c r="U14769"/>
      <c r="V14769"/>
      <c r="W14769"/>
      <c r="X14769"/>
    </row>
    <row r="14770" spans="21:24" ht="18" x14ac:dyDescent="0.6">
      <c r="U14770"/>
      <c r="V14770"/>
      <c r="W14770"/>
      <c r="X14770"/>
    </row>
    <row r="14771" spans="21:24" ht="18" x14ac:dyDescent="0.6">
      <c r="U14771"/>
      <c r="V14771"/>
      <c r="W14771"/>
      <c r="X14771"/>
    </row>
    <row r="14772" spans="21:24" ht="18" x14ac:dyDescent="0.6">
      <c r="U14772"/>
      <c r="V14772"/>
      <c r="W14772"/>
      <c r="X14772"/>
    </row>
    <row r="14773" spans="21:24" ht="18" x14ac:dyDescent="0.6">
      <c r="U14773"/>
      <c r="V14773"/>
      <c r="W14773"/>
      <c r="X14773"/>
    </row>
    <row r="14774" spans="21:24" ht="18" x14ac:dyDescent="0.6">
      <c r="U14774"/>
      <c r="V14774"/>
      <c r="W14774"/>
      <c r="X14774"/>
    </row>
    <row r="14775" spans="21:24" ht="18" x14ac:dyDescent="0.6">
      <c r="U14775"/>
      <c r="V14775"/>
      <c r="W14775"/>
      <c r="X14775"/>
    </row>
    <row r="14776" spans="21:24" ht="18" x14ac:dyDescent="0.6">
      <c r="U14776"/>
      <c r="V14776"/>
      <c r="W14776"/>
      <c r="X14776"/>
    </row>
    <row r="14777" spans="21:24" ht="18" x14ac:dyDescent="0.6">
      <c r="U14777"/>
      <c r="V14777"/>
      <c r="W14777"/>
      <c r="X14777"/>
    </row>
    <row r="14778" spans="21:24" ht="18" x14ac:dyDescent="0.6">
      <c r="U14778"/>
      <c r="V14778"/>
      <c r="W14778"/>
      <c r="X14778"/>
    </row>
    <row r="14779" spans="21:24" ht="18" x14ac:dyDescent="0.6">
      <c r="U14779"/>
      <c r="V14779"/>
      <c r="W14779"/>
      <c r="X14779"/>
    </row>
    <row r="14780" spans="21:24" ht="18" x14ac:dyDescent="0.6">
      <c r="U14780"/>
      <c r="V14780"/>
      <c r="W14780"/>
      <c r="X14780"/>
    </row>
    <row r="14781" spans="21:24" ht="18" x14ac:dyDescent="0.6">
      <c r="U14781"/>
      <c r="V14781"/>
      <c r="W14781"/>
      <c r="X14781"/>
    </row>
    <row r="14782" spans="21:24" ht="18" x14ac:dyDescent="0.6">
      <c r="U14782"/>
      <c r="V14782"/>
      <c r="W14782"/>
      <c r="X14782"/>
    </row>
    <row r="14783" spans="21:24" ht="18" x14ac:dyDescent="0.6">
      <c r="U14783"/>
      <c r="V14783"/>
      <c r="W14783"/>
      <c r="X14783"/>
    </row>
    <row r="14784" spans="21:24" ht="18" x14ac:dyDescent="0.6">
      <c r="U14784"/>
      <c r="V14784"/>
      <c r="W14784"/>
      <c r="X14784"/>
    </row>
    <row r="14785" spans="21:24" ht="18" x14ac:dyDescent="0.6">
      <c r="U14785"/>
      <c r="V14785"/>
      <c r="W14785"/>
      <c r="X14785"/>
    </row>
    <row r="14786" spans="21:24" ht="18" x14ac:dyDescent="0.6">
      <c r="U14786"/>
      <c r="V14786"/>
      <c r="W14786"/>
      <c r="X14786"/>
    </row>
    <row r="14787" spans="21:24" ht="18" x14ac:dyDescent="0.6">
      <c r="U14787"/>
      <c r="V14787"/>
      <c r="W14787"/>
      <c r="X14787"/>
    </row>
    <row r="14788" spans="21:24" ht="18" x14ac:dyDescent="0.6">
      <c r="U14788"/>
      <c r="V14788"/>
      <c r="W14788"/>
      <c r="X14788"/>
    </row>
    <row r="14789" spans="21:24" ht="18" x14ac:dyDescent="0.6">
      <c r="U14789"/>
      <c r="V14789"/>
      <c r="W14789"/>
      <c r="X14789"/>
    </row>
    <row r="14790" spans="21:24" ht="18" x14ac:dyDescent="0.6">
      <c r="U14790"/>
      <c r="V14790"/>
      <c r="W14790"/>
      <c r="X14790"/>
    </row>
    <row r="14791" spans="21:24" ht="18" x14ac:dyDescent="0.6">
      <c r="U14791"/>
      <c r="V14791"/>
      <c r="W14791"/>
      <c r="X14791"/>
    </row>
    <row r="14792" spans="21:24" ht="18" x14ac:dyDescent="0.6">
      <c r="U14792"/>
      <c r="V14792"/>
      <c r="W14792"/>
      <c r="X14792"/>
    </row>
    <row r="14793" spans="21:24" ht="18" x14ac:dyDescent="0.6">
      <c r="U14793"/>
      <c r="V14793"/>
      <c r="W14793"/>
      <c r="X14793"/>
    </row>
    <row r="14794" spans="21:24" ht="18" x14ac:dyDescent="0.6">
      <c r="U14794"/>
      <c r="V14794"/>
      <c r="W14794"/>
      <c r="X14794"/>
    </row>
    <row r="14795" spans="21:24" ht="18" x14ac:dyDescent="0.6">
      <c r="U14795"/>
      <c r="V14795"/>
      <c r="W14795"/>
      <c r="X14795"/>
    </row>
    <row r="14796" spans="21:24" ht="18" x14ac:dyDescent="0.6">
      <c r="U14796"/>
      <c r="V14796"/>
      <c r="W14796"/>
      <c r="X14796"/>
    </row>
    <row r="14797" spans="21:24" ht="18" x14ac:dyDescent="0.6">
      <c r="U14797"/>
      <c r="V14797"/>
      <c r="W14797"/>
      <c r="X14797"/>
    </row>
    <row r="14798" spans="21:24" ht="18" x14ac:dyDescent="0.6">
      <c r="U14798"/>
      <c r="V14798"/>
      <c r="W14798"/>
      <c r="X14798"/>
    </row>
    <row r="14799" spans="21:24" ht="18" x14ac:dyDescent="0.6">
      <c r="U14799"/>
      <c r="V14799"/>
      <c r="W14799"/>
      <c r="X14799"/>
    </row>
    <row r="14800" spans="21:24" ht="18" x14ac:dyDescent="0.6">
      <c r="U14800"/>
      <c r="V14800"/>
      <c r="W14800"/>
      <c r="X14800"/>
    </row>
    <row r="14801" spans="21:24" ht="18" x14ac:dyDescent="0.6">
      <c r="U14801"/>
      <c r="V14801"/>
      <c r="W14801"/>
      <c r="X14801"/>
    </row>
    <row r="14802" spans="21:24" ht="18" x14ac:dyDescent="0.6">
      <c r="U14802"/>
      <c r="V14802"/>
      <c r="W14802"/>
      <c r="X14802"/>
    </row>
    <row r="14803" spans="21:24" ht="18" x14ac:dyDescent="0.6">
      <c r="U14803"/>
      <c r="V14803"/>
      <c r="W14803"/>
      <c r="X14803"/>
    </row>
    <row r="14804" spans="21:24" ht="18" x14ac:dyDescent="0.6">
      <c r="U14804"/>
      <c r="V14804"/>
      <c r="W14804"/>
      <c r="X14804"/>
    </row>
    <row r="14805" spans="21:24" ht="18" x14ac:dyDescent="0.6">
      <c r="U14805"/>
      <c r="V14805"/>
      <c r="W14805"/>
      <c r="X14805"/>
    </row>
    <row r="14806" spans="21:24" ht="18" x14ac:dyDescent="0.6">
      <c r="U14806"/>
      <c r="V14806"/>
      <c r="W14806"/>
      <c r="X14806"/>
    </row>
    <row r="14807" spans="21:24" ht="18" x14ac:dyDescent="0.6">
      <c r="U14807"/>
      <c r="V14807"/>
      <c r="W14807"/>
      <c r="X14807"/>
    </row>
    <row r="14808" spans="21:24" ht="18" x14ac:dyDescent="0.6">
      <c r="U14808"/>
      <c r="V14808"/>
      <c r="W14808"/>
      <c r="X14808"/>
    </row>
    <row r="14809" spans="21:24" ht="18" x14ac:dyDescent="0.6">
      <c r="U14809"/>
      <c r="V14809"/>
      <c r="W14809"/>
      <c r="X14809"/>
    </row>
    <row r="14810" spans="21:24" ht="18" x14ac:dyDescent="0.6">
      <c r="U14810"/>
      <c r="V14810"/>
      <c r="W14810"/>
      <c r="X14810"/>
    </row>
    <row r="14811" spans="21:24" ht="18" x14ac:dyDescent="0.6">
      <c r="U14811"/>
      <c r="V14811"/>
      <c r="W14811"/>
      <c r="X14811"/>
    </row>
    <row r="14812" spans="21:24" ht="18" x14ac:dyDescent="0.6">
      <c r="U14812"/>
      <c r="V14812"/>
      <c r="W14812"/>
      <c r="X14812"/>
    </row>
    <row r="14813" spans="21:24" ht="18" x14ac:dyDescent="0.6">
      <c r="U14813"/>
      <c r="V14813"/>
      <c r="W14813"/>
      <c r="X14813"/>
    </row>
    <row r="14814" spans="21:24" ht="18" x14ac:dyDescent="0.6">
      <c r="U14814"/>
      <c r="V14814"/>
      <c r="W14814"/>
      <c r="X14814"/>
    </row>
    <row r="14815" spans="21:24" ht="18" x14ac:dyDescent="0.6">
      <c r="U14815"/>
      <c r="V14815"/>
      <c r="W14815"/>
      <c r="X14815"/>
    </row>
    <row r="14816" spans="21:24" ht="18" x14ac:dyDescent="0.6">
      <c r="U14816"/>
      <c r="V14816"/>
      <c r="W14816"/>
      <c r="X14816"/>
    </row>
    <row r="14817" spans="21:24" ht="18" x14ac:dyDescent="0.6">
      <c r="U14817"/>
      <c r="V14817"/>
      <c r="W14817"/>
      <c r="X14817"/>
    </row>
    <row r="14818" spans="21:24" ht="18" x14ac:dyDescent="0.6">
      <c r="U14818"/>
      <c r="V14818"/>
      <c r="W14818"/>
      <c r="X14818"/>
    </row>
    <row r="14819" spans="21:24" ht="18" x14ac:dyDescent="0.6">
      <c r="U14819"/>
      <c r="V14819"/>
      <c r="W14819"/>
      <c r="X14819"/>
    </row>
    <row r="14820" spans="21:24" ht="18" x14ac:dyDescent="0.6">
      <c r="U14820"/>
      <c r="V14820"/>
      <c r="W14820"/>
      <c r="X14820"/>
    </row>
    <row r="14821" spans="21:24" ht="18" x14ac:dyDescent="0.6">
      <c r="U14821"/>
      <c r="V14821"/>
      <c r="W14821"/>
      <c r="X14821"/>
    </row>
    <row r="14822" spans="21:24" ht="18" x14ac:dyDescent="0.6">
      <c r="U14822"/>
      <c r="V14822"/>
      <c r="W14822"/>
      <c r="X14822"/>
    </row>
    <row r="14823" spans="21:24" ht="18" x14ac:dyDescent="0.6">
      <c r="U14823"/>
      <c r="V14823"/>
      <c r="W14823"/>
      <c r="X14823"/>
    </row>
    <row r="14824" spans="21:24" ht="18" x14ac:dyDescent="0.6">
      <c r="U14824"/>
      <c r="V14824"/>
      <c r="W14824"/>
      <c r="X14824"/>
    </row>
    <row r="14825" spans="21:24" ht="18" x14ac:dyDescent="0.6">
      <c r="U14825"/>
      <c r="V14825"/>
      <c r="W14825"/>
      <c r="X14825"/>
    </row>
    <row r="14826" spans="21:24" ht="18" x14ac:dyDescent="0.6">
      <c r="U14826"/>
      <c r="V14826"/>
      <c r="W14826"/>
      <c r="X14826"/>
    </row>
    <row r="14827" spans="21:24" ht="18" x14ac:dyDescent="0.6">
      <c r="U14827"/>
      <c r="V14827"/>
      <c r="W14827"/>
      <c r="X14827"/>
    </row>
    <row r="14828" spans="21:24" ht="18" x14ac:dyDescent="0.6">
      <c r="U14828"/>
      <c r="V14828"/>
      <c r="W14828"/>
      <c r="X14828"/>
    </row>
    <row r="14829" spans="21:24" ht="18" x14ac:dyDescent="0.6">
      <c r="U14829"/>
      <c r="V14829"/>
      <c r="W14829"/>
      <c r="X14829"/>
    </row>
    <row r="14830" spans="21:24" ht="18" x14ac:dyDescent="0.6">
      <c r="U14830"/>
      <c r="V14830"/>
      <c r="W14830"/>
      <c r="X14830"/>
    </row>
    <row r="14831" spans="21:24" ht="18" x14ac:dyDescent="0.6">
      <c r="U14831"/>
      <c r="V14831"/>
      <c r="W14831"/>
      <c r="X14831"/>
    </row>
    <row r="14832" spans="21:24" ht="18" x14ac:dyDescent="0.6">
      <c r="U14832"/>
      <c r="V14832"/>
      <c r="W14832"/>
      <c r="X14832"/>
    </row>
    <row r="14833" spans="21:24" ht="18" x14ac:dyDescent="0.6">
      <c r="U14833"/>
      <c r="V14833"/>
      <c r="W14833"/>
      <c r="X14833"/>
    </row>
    <row r="14834" spans="21:24" ht="18" x14ac:dyDescent="0.6">
      <c r="U14834"/>
      <c r="V14834"/>
      <c r="W14834"/>
      <c r="X14834"/>
    </row>
    <row r="14835" spans="21:24" ht="18" x14ac:dyDescent="0.6">
      <c r="U14835"/>
      <c r="V14835"/>
      <c r="W14835"/>
      <c r="X14835"/>
    </row>
    <row r="14836" spans="21:24" ht="18" x14ac:dyDescent="0.6">
      <c r="U14836"/>
      <c r="V14836"/>
      <c r="W14836"/>
      <c r="X14836"/>
    </row>
    <row r="14837" spans="21:24" ht="18" x14ac:dyDescent="0.6">
      <c r="U14837"/>
      <c r="V14837"/>
      <c r="W14837"/>
      <c r="X14837"/>
    </row>
    <row r="14838" spans="21:24" ht="18" x14ac:dyDescent="0.6">
      <c r="U14838"/>
      <c r="V14838"/>
      <c r="W14838"/>
      <c r="X14838"/>
    </row>
    <row r="14839" spans="21:24" ht="18" x14ac:dyDescent="0.6">
      <c r="U14839"/>
      <c r="V14839"/>
      <c r="W14839"/>
      <c r="X14839"/>
    </row>
    <row r="14840" spans="21:24" ht="18" x14ac:dyDescent="0.6">
      <c r="U14840"/>
      <c r="V14840"/>
      <c r="W14840"/>
      <c r="X14840"/>
    </row>
    <row r="14841" spans="21:24" ht="18" x14ac:dyDescent="0.6">
      <c r="U14841"/>
      <c r="V14841"/>
      <c r="W14841"/>
      <c r="X14841"/>
    </row>
    <row r="14842" spans="21:24" ht="18" x14ac:dyDescent="0.6">
      <c r="U14842"/>
      <c r="V14842"/>
      <c r="W14842"/>
      <c r="X14842"/>
    </row>
    <row r="14843" spans="21:24" ht="18" x14ac:dyDescent="0.6">
      <c r="U14843"/>
      <c r="V14843"/>
      <c r="W14843"/>
      <c r="X14843"/>
    </row>
    <row r="14844" spans="21:24" ht="18" x14ac:dyDescent="0.6">
      <c r="U14844"/>
      <c r="V14844"/>
      <c r="W14844"/>
      <c r="X14844"/>
    </row>
    <row r="14845" spans="21:24" ht="18" x14ac:dyDescent="0.6">
      <c r="U14845"/>
      <c r="V14845"/>
      <c r="W14845"/>
      <c r="X14845"/>
    </row>
    <row r="14846" spans="21:24" ht="18" x14ac:dyDescent="0.6">
      <c r="U14846"/>
      <c r="V14846"/>
      <c r="W14846"/>
      <c r="X14846"/>
    </row>
    <row r="14847" spans="21:24" ht="18" x14ac:dyDescent="0.6">
      <c r="U14847"/>
      <c r="V14847"/>
      <c r="W14847"/>
      <c r="X14847"/>
    </row>
    <row r="14848" spans="21:24" ht="18" x14ac:dyDescent="0.6">
      <c r="U14848"/>
      <c r="V14848"/>
      <c r="W14848"/>
      <c r="X14848"/>
    </row>
    <row r="14849" spans="21:24" ht="18" x14ac:dyDescent="0.6">
      <c r="U14849"/>
      <c r="V14849"/>
      <c r="W14849"/>
      <c r="X14849"/>
    </row>
    <row r="14850" spans="21:24" ht="18" x14ac:dyDescent="0.6">
      <c r="U14850"/>
      <c r="V14850"/>
      <c r="W14850"/>
      <c r="X14850"/>
    </row>
    <row r="14851" spans="21:24" ht="18" x14ac:dyDescent="0.6">
      <c r="U14851"/>
      <c r="V14851"/>
      <c r="W14851"/>
      <c r="X14851"/>
    </row>
    <row r="14852" spans="21:24" ht="18" x14ac:dyDescent="0.6">
      <c r="U14852"/>
      <c r="V14852"/>
      <c r="W14852"/>
      <c r="X14852"/>
    </row>
    <row r="14853" spans="21:24" ht="18" x14ac:dyDescent="0.6">
      <c r="U14853"/>
      <c r="V14853"/>
      <c r="W14853"/>
      <c r="X14853"/>
    </row>
    <row r="14854" spans="21:24" ht="18" x14ac:dyDescent="0.6">
      <c r="U14854"/>
      <c r="V14854"/>
      <c r="W14854"/>
      <c r="X14854"/>
    </row>
    <row r="14855" spans="21:24" ht="18" x14ac:dyDescent="0.6">
      <c r="U14855"/>
      <c r="V14855"/>
      <c r="W14855"/>
      <c r="X14855"/>
    </row>
    <row r="14856" spans="21:24" ht="18" x14ac:dyDescent="0.6">
      <c r="U14856"/>
      <c r="V14856"/>
      <c r="W14856"/>
      <c r="X14856"/>
    </row>
    <row r="14857" spans="21:24" ht="18" x14ac:dyDescent="0.6">
      <c r="U14857"/>
      <c r="V14857"/>
      <c r="W14857"/>
      <c r="X14857"/>
    </row>
    <row r="14858" spans="21:24" ht="18" x14ac:dyDescent="0.6">
      <c r="U14858"/>
      <c r="V14858"/>
      <c r="W14858"/>
      <c r="X14858"/>
    </row>
    <row r="14859" spans="21:24" ht="18" x14ac:dyDescent="0.6">
      <c r="U14859"/>
      <c r="V14859"/>
      <c r="W14859"/>
      <c r="X14859"/>
    </row>
    <row r="14860" spans="21:24" ht="18" x14ac:dyDescent="0.6">
      <c r="U14860"/>
      <c r="V14860"/>
      <c r="W14860"/>
      <c r="X14860"/>
    </row>
    <row r="14861" spans="21:24" ht="18" x14ac:dyDescent="0.6">
      <c r="U14861"/>
      <c r="V14861"/>
      <c r="W14861"/>
      <c r="X14861"/>
    </row>
    <row r="14862" spans="21:24" ht="18" x14ac:dyDescent="0.6">
      <c r="U14862"/>
      <c r="V14862"/>
      <c r="W14862"/>
      <c r="X14862"/>
    </row>
    <row r="14863" spans="21:24" ht="18" x14ac:dyDescent="0.6">
      <c r="U14863"/>
      <c r="V14863"/>
      <c r="W14863"/>
      <c r="X14863"/>
    </row>
    <row r="14864" spans="21:24" ht="18" x14ac:dyDescent="0.6">
      <c r="U14864"/>
      <c r="V14864"/>
      <c r="W14864"/>
      <c r="X14864"/>
    </row>
    <row r="14865" spans="21:24" ht="18" x14ac:dyDescent="0.6">
      <c r="U14865"/>
      <c r="V14865"/>
      <c r="W14865"/>
      <c r="X14865"/>
    </row>
    <row r="14866" spans="21:24" ht="18" x14ac:dyDescent="0.6">
      <c r="U14866"/>
      <c r="V14866"/>
      <c r="W14866"/>
      <c r="X14866"/>
    </row>
    <row r="14867" spans="21:24" ht="18" x14ac:dyDescent="0.6">
      <c r="U14867"/>
      <c r="V14867"/>
      <c r="W14867"/>
      <c r="X14867"/>
    </row>
    <row r="14868" spans="21:24" ht="18" x14ac:dyDescent="0.6">
      <c r="U14868"/>
      <c r="V14868"/>
      <c r="W14868"/>
      <c r="X14868"/>
    </row>
    <row r="14869" spans="21:24" ht="18" x14ac:dyDescent="0.6">
      <c r="U14869"/>
      <c r="V14869"/>
      <c r="W14869"/>
      <c r="X14869"/>
    </row>
    <row r="14870" spans="21:24" ht="18" x14ac:dyDescent="0.6">
      <c r="U14870"/>
      <c r="V14870"/>
      <c r="W14870"/>
      <c r="X14870"/>
    </row>
    <row r="14871" spans="21:24" ht="18" x14ac:dyDescent="0.6">
      <c r="U14871"/>
      <c r="V14871"/>
      <c r="W14871"/>
      <c r="X14871"/>
    </row>
    <row r="14872" spans="21:24" ht="18" x14ac:dyDescent="0.6">
      <c r="U14872"/>
      <c r="V14872"/>
      <c r="W14872"/>
      <c r="X14872"/>
    </row>
    <row r="14873" spans="21:24" ht="18" x14ac:dyDescent="0.6">
      <c r="U14873"/>
      <c r="V14873"/>
      <c r="W14873"/>
      <c r="X14873"/>
    </row>
    <row r="14874" spans="21:24" ht="18" x14ac:dyDescent="0.6">
      <c r="U14874"/>
      <c r="V14874"/>
      <c r="W14874"/>
      <c r="X14874"/>
    </row>
    <row r="14875" spans="21:24" ht="18" x14ac:dyDescent="0.6">
      <c r="U14875"/>
      <c r="V14875"/>
      <c r="W14875"/>
      <c r="X14875"/>
    </row>
    <row r="14876" spans="21:24" ht="18" x14ac:dyDescent="0.6">
      <c r="U14876"/>
      <c r="V14876"/>
      <c r="W14876"/>
      <c r="X14876"/>
    </row>
    <row r="14877" spans="21:24" ht="18" x14ac:dyDescent="0.6">
      <c r="U14877"/>
      <c r="V14877"/>
      <c r="W14877"/>
      <c r="X14877"/>
    </row>
    <row r="14878" spans="21:24" ht="18" x14ac:dyDescent="0.6">
      <c r="U14878"/>
      <c r="V14878"/>
      <c r="W14878"/>
      <c r="X14878"/>
    </row>
    <row r="14879" spans="21:24" ht="18" x14ac:dyDescent="0.6">
      <c r="U14879"/>
      <c r="V14879"/>
      <c r="W14879"/>
      <c r="X14879"/>
    </row>
    <row r="14880" spans="21:24" ht="18" x14ac:dyDescent="0.6">
      <c r="U14880"/>
      <c r="V14880"/>
      <c r="W14880"/>
      <c r="X14880"/>
    </row>
    <row r="14881" spans="21:24" ht="18" x14ac:dyDescent="0.6">
      <c r="U14881"/>
      <c r="V14881"/>
      <c r="W14881"/>
      <c r="X14881"/>
    </row>
    <row r="14882" spans="21:24" ht="18" x14ac:dyDescent="0.6">
      <c r="U14882"/>
      <c r="V14882"/>
      <c r="W14882"/>
      <c r="X14882"/>
    </row>
    <row r="14883" spans="21:24" ht="18" x14ac:dyDescent="0.6">
      <c r="U14883"/>
      <c r="V14883"/>
      <c r="W14883"/>
      <c r="X14883"/>
    </row>
    <row r="14884" spans="21:24" ht="18" x14ac:dyDescent="0.6">
      <c r="U14884"/>
      <c r="V14884"/>
      <c r="W14884"/>
      <c r="X14884"/>
    </row>
    <row r="14885" spans="21:24" ht="18" x14ac:dyDescent="0.6">
      <c r="U14885"/>
      <c r="V14885"/>
      <c r="W14885"/>
      <c r="X14885"/>
    </row>
    <row r="14886" spans="21:24" ht="18" x14ac:dyDescent="0.6">
      <c r="U14886"/>
      <c r="V14886"/>
      <c r="W14886"/>
      <c r="X14886"/>
    </row>
    <row r="14887" spans="21:24" ht="18" x14ac:dyDescent="0.6">
      <c r="U14887"/>
      <c r="V14887"/>
      <c r="W14887"/>
      <c r="X14887"/>
    </row>
    <row r="14888" spans="21:24" ht="18" x14ac:dyDescent="0.6">
      <c r="U14888"/>
      <c r="V14888"/>
      <c r="W14888"/>
      <c r="X14888"/>
    </row>
    <row r="14889" spans="21:24" ht="18" x14ac:dyDescent="0.6">
      <c r="U14889"/>
      <c r="V14889"/>
      <c r="W14889"/>
      <c r="X14889"/>
    </row>
    <row r="14890" spans="21:24" ht="18" x14ac:dyDescent="0.6">
      <c r="U14890"/>
      <c r="V14890"/>
      <c r="W14890"/>
      <c r="X14890"/>
    </row>
    <row r="14891" spans="21:24" ht="18" x14ac:dyDescent="0.6">
      <c r="U14891"/>
      <c r="V14891"/>
      <c r="W14891"/>
      <c r="X14891"/>
    </row>
    <row r="14892" spans="21:24" ht="18" x14ac:dyDescent="0.6">
      <c r="U14892"/>
      <c r="V14892"/>
      <c r="W14892"/>
      <c r="X14892"/>
    </row>
    <row r="14893" spans="21:24" ht="18" x14ac:dyDescent="0.6">
      <c r="U14893"/>
      <c r="V14893"/>
      <c r="W14893"/>
      <c r="X14893"/>
    </row>
    <row r="14894" spans="21:24" ht="18" x14ac:dyDescent="0.6">
      <c r="U14894"/>
      <c r="V14894"/>
      <c r="W14894"/>
      <c r="X14894"/>
    </row>
    <row r="14895" spans="21:24" ht="18" x14ac:dyDescent="0.6">
      <c r="U14895"/>
      <c r="V14895"/>
      <c r="W14895"/>
      <c r="X14895"/>
    </row>
    <row r="14896" spans="21:24" ht="18" x14ac:dyDescent="0.6">
      <c r="U14896"/>
      <c r="V14896"/>
      <c r="W14896"/>
      <c r="X14896"/>
    </row>
    <row r="14897" spans="21:24" ht="18" x14ac:dyDescent="0.6">
      <c r="U14897"/>
      <c r="V14897"/>
      <c r="W14897"/>
      <c r="X14897"/>
    </row>
    <row r="14898" spans="21:24" ht="18" x14ac:dyDescent="0.6">
      <c r="U14898"/>
      <c r="V14898"/>
      <c r="W14898"/>
      <c r="X14898"/>
    </row>
    <row r="14899" spans="21:24" ht="18" x14ac:dyDescent="0.6">
      <c r="U14899"/>
      <c r="V14899"/>
      <c r="W14899"/>
      <c r="X14899"/>
    </row>
    <row r="14900" spans="21:24" ht="18" x14ac:dyDescent="0.6">
      <c r="U14900"/>
      <c r="V14900"/>
      <c r="W14900"/>
      <c r="X14900"/>
    </row>
    <row r="14901" spans="21:24" ht="18" x14ac:dyDescent="0.6">
      <c r="U14901"/>
      <c r="V14901"/>
      <c r="W14901"/>
      <c r="X14901"/>
    </row>
    <row r="14902" spans="21:24" ht="18" x14ac:dyDescent="0.6">
      <c r="U14902"/>
      <c r="V14902"/>
      <c r="W14902"/>
      <c r="X14902"/>
    </row>
    <row r="14903" spans="21:24" ht="18" x14ac:dyDescent="0.6">
      <c r="U14903"/>
      <c r="V14903"/>
      <c r="W14903"/>
      <c r="X14903"/>
    </row>
    <row r="14904" spans="21:24" ht="18" x14ac:dyDescent="0.6">
      <c r="U14904"/>
      <c r="V14904"/>
      <c r="W14904"/>
      <c r="X14904"/>
    </row>
    <row r="14905" spans="21:24" ht="18" x14ac:dyDescent="0.6">
      <c r="U14905"/>
      <c r="V14905"/>
      <c r="W14905"/>
      <c r="X14905"/>
    </row>
    <row r="14906" spans="21:24" ht="18" x14ac:dyDescent="0.6">
      <c r="U14906"/>
      <c r="V14906"/>
      <c r="W14906"/>
      <c r="X14906"/>
    </row>
    <row r="14907" spans="21:24" ht="18" x14ac:dyDescent="0.6">
      <c r="U14907"/>
      <c r="V14907"/>
      <c r="W14907"/>
      <c r="X14907"/>
    </row>
    <row r="14908" spans="21:24" ht="18" x14ac:dyDescent="0.6">
      <c r="U14908"/>
      <c r="V14908"/>
      <c r="W14908"/>
      <c r="X14908"/>
    </row>
    <row r="14909" spans="21:24" ht="18" x14ac:dyDescent="0.6">
      <c r="U14909"/>
      <c r="V14909"/>
      <c r="W14909"/>
      <c r="X14909"/>
    </row>
    <row r="14910" spans="21:24" ht="18" x14ac:dyDescent="0.6">
      <c r="U14910"/>
      <c r="V14910"/>
      <c r="W14910"/>
      <c r="X14910"/>
    </row>
    <row r="14911" spans="21:24" ht="18" x14ac:dyDescent="0.6">
      <c r="U14911"/>
      <c r="V14911"/>
      <c r="W14911"/>
      <c r="X14911"/>
    </row>
    <row r="14912" spans="21:24" ht="18" x14ac:dyDescent="0.6">
      <c r="U14912"/>
      <c r="V14912"/>
      <c r="W14912"/>
      <c r="X14912"/>
    </row>
    <row r="14913" spans="21:24" ht="18" x14ac:dyDescent="0.6">
      <c r="U14913"/>
      <c r="V14913"/>
      <c r="W14913"/>
      <c r="X14913"/>
    </row>
    <row r="14914" spans="21:24" ht="18" x14ac:dyDescent="0.6">
      <c r="U14914"/>
      <c r="V14914"/>
      <c r="W14914"/>
      <c r="X14914"/>
    </row>
    <row r="14915" spans="21:24" ht="18" x14ac:dyDescent="0.6">
      <c r="U14915"/>
      <c r="V14915"/>
      <c r="W14915"/>
      <c r="X14915"/>
    </row>
    <row r="14916" spans="21:24" ht="18" x14ac:dyDescent="0.6">
      <c r="U14916"/>
      <c r="V14916"/>
      <c r="W14916"/>
      <c r="X14916"/>
    </row>
    <row r="14917" spans="21:24" ht="18" x14ac:dyDescent="0.6">
      <c r="U14917"/>
      <c r="V14917"/>
      <c r="W14917"/>
      <c r="X14917"/>
    </row>
    <row r="14918" spans="21:24" ht="18" x14ac:dyDescent="0.6">
      <c r="U14918"/>
      <c r="V14918"/>
      <c r="W14918"/>
      <c r="X14918"/>
    </row>
    <row r="14919" spans="21:24" ht="18" x14ac:dyDescent="0.6">
      <c r="U14919"/>
      <c r="V14919"/>
      <c r="W14919"/>
      <c r="X14919"/>
    </row>
    <row r="14920" spans="21:24" ht="18" x14ac:dyDescent="0.6">
      <c r="U14920"/>
      <c r="V14920"/>
      <c r="W14920"/>
      <c r="X14920"/>
    </row>
    <row r="14921" spans="21:24" ht="18" x14ac:dyDescent="0.6">
      <c r="U14921"/>
      <c r="V14921"/>
      <c r="W14921"/>
      <c r="X14921"/>
    </row>
    <row r="14922" spans="21:24" ht="18" x14ac:dyDescent="0.6">
      <c r="U14922"/>
      <c r="V14922"/>
      <c r="W14922"/>
      <c r="X14922"/>
    </row>
    <row r="14923" spans="21:24" ht="18" x14ac:dyDescent="0.6">
      <c r="U14923"/>
      <c r="V14923"/>
      <c r="W14923"/>
      <c r="X14923"/>
    </row>
    <row r="14924" spans="21:24" ht="18" x14ac:dyDescent="0.6">
      <c r="U14924"/>
      <c r="V14924"/>
      <c r="W14924"/>
      <c r="X14924"/>
    </row>
    <row r="14925" spans="21:24" ht="18" x14ac:dyDescent="0.6">
      <c r="U14925"/>
      <c r="V14925"/>
      <c r="W14925"/>
      <c r="X14925"/>
    </row>
    <row r="14926" spans="21:24" ht="18" x14ac:dyDescent="0.6">
      <c r="U14926"/>
      <c r="V14926"/>
      <c r="W14926"/>
      <c r="X14926"/>
    </row>
    <row r="14927" spans="21:24" ht="18" x14ac:dyDescent="0.6">
      <c r="U14927"/>
      <c r="V14927"/>
      <c r="W14927"/>
      <c r="X14927"/>
    </row>
    <row r="14928" spans="21:24" ht="18" x14ac:dyDescent="0.6">
      <c r="U14928"/>
      <c r="V14928"/>
      <c r="W14928"/>
      <c r="X14928"/>
    </row>
    <row r="14929" spans="21:24" ht="18" x14ac:dyDescent="0.6">
      <c r="U14929"/>
      <c r="V14929"/>
      <c r="W14929"/>
      <c r="X14929"/>
    </row>
    <row r="14930" spans="21:24" ht="18" x14ac:dyDescent="0.6">
      <c r="U14930"/>
      <c r="V14930"/>
      <c r="W14930"/>
      <c r="X14930"/>
    </row>
    <row r="14931" spans="21:24" ht="18" x14ac:dyDescent="0.6">
      <c r="U14931"/>
      <c r="V14931"/>
      <c r="W14931"/>
      <c r="X14931"/>
    </row>
    <row r="14932" spans="21:24" ht="18" x14ac:dyDescent="0.6">
      <c r="U14932"/>
      <c r="V14932"/>
      <c r="W14932"/>
      <c r="X14932"/>
    </row>
    <row r="14933" spans="21:24" ht="18" x14ac:dyDescent="0.6">
      <c r="U14933"/>
      <c r="V14933"/>
      <c r="W14933"/>
      <c r="X14933"/>
    </row>
    <row r="14934" spans="21:24" ht="18" x14ac:dyDescent="0.6">
      <c r="U14934"/>
      <c r="V14934"/>
      <c r="W14934"/>
      <c r="X14934"/>
    </row>
    <row r="14935" spans="21:24" ht="18" x14ac:dyDescent="0.6">
      <c r="U14935"/>
      <c r="V14935"/>
      <c r="W14935"/>
      <c r="X14935"/>
    </row>
    <row r="14936" spans="21:24" ht="18" x14ac:dyDescent="0.6">
      <c r="U14936"/>
      <c r="V14936"/>
      <c r="W14936"/>
      <c r="X14936"/>
    </row>
    <row r="14937" spans="21:24" ht="18" x14ac:dyDescent="0.6">
      <c r="U14937"/>
      <c r="V14937"/>
      <c r="W14937"/>
      <c r="X14937"/>
    </row>
    <row r="14938" spans="21:24" ht="18" x14ac:dyDescent="0.6">
      <c r="U14938"/>
      <c r="V14938"/>
      <c r="W14938"/>
      <c r="X14938"/>
    </row>
    <row r="14939" spans="21:24" ht="18" x14ac:dyDescent="0.6">
      <c r="U14939"/>
      <c r="V14939"/>
      <c r="W14939"/>
      <c r="X14939"/>
    </row>
    <row r="14940" spans="21:24" ht="18" x14ac:dyDescent="0.6">
      <c r="U14940"/>
      <c r="V14940"/>
      <c r="W14940"/>
      <c r="X14940"/>
    </row>
    <row r="14941" spans="21:24" ht="18" x14ac:dyDescent="0.6">
      <c r="U14941"/>
      <c r="V14941"/>
      <c r="W14941"/>
      <c r="X14941"/>
    </row>
    <row r="14942" spans="21:24" ht="18" x14ac:dyDescent="0.6">
      <c r="U14942"/>
      <c r="V14942"/>
      <c r="W14942"/>
      <c r="X14942"/>
    </row>
    <row r="14943" spans="21:24" ht="18" x14ac:dyDescent="0.6">
      <c r="U14943"/>
      <c r="V14943"/>
      <c r="W14943"/>
      <c r="X14943"/>
    </row>
    <row r="14944" spans="21:24" ht="18" x14ac:dyDescent="0.6">
      <c r="U14944"/>
      <c r="V14944"/>
      <c r="W14944"/>
      <c r="X14944"/>
    </row>
    <row r="14945" spans="21:24" ht="18" x14ac:dyDescent="0.6">
      <c r="U14945"/>
      <c r="V14945"/>
      <c r="W14945"/>
      <c r="X14945"/>
    </row>
    <row r="14946" spans="21:24" ht="18" x14ac:dyDescent="0.6">
      <c r="U14946"/>
      <c r="V14946"/>
      <c r="W14946"/>
      <c r="X14946"/>
    </row>
    <row r="14947" spans="21:24" ht="18" x14ac:dyDescent="0.6">
      <c r="U14947"/>
      <c r="V14947"/>
      <c r="W14947"/>
      <c r="X14947"/>
    </row>
    <row r="14948" spans="21:24" ht="18" x14ac:dyDescent="0.6">
      <c r="U14948"/>
      <c r="V14948"/>
      <c r="W14948"/>
      <c r="X14948"/>
    </row>
    <row r="14949" spans="21:24" ht="18" x14ac:dyDescent="0.6">
      <c r="U14949"/>
      <c r="V14949"/>
      <c r="W14949"/>
      <c r="X14949"/>
    </row>
    <row r="14950" spans="21:24" ht="18" x14ac:dyDescent="0.6">
      <c r="U14950"/>
      <c r="V14950"/>
      <c r="W14950"/>
      <c r="X14950"/>
    </row>
    <row r="14951" spans="21:24" ht="18" x14ac:dyDescent="0.6">
      <c r="U14951"/>
      <c r="V14951"/>
      <c r="W14951"/>
      <c r="X14951"/>
    </row>
    <row r="14952" spans="21:24" ht="18" x14ac:dyDescent="0.6">
      <c r="U14952"/>
      <c r="V14952"/>
      <c r="W14952"/>
      <c r="X14952"/>
    </row>
    <row r="14953" spans="21:24" ht="18" x14ac:dyDescent="0.6">
      <c r="U14953"/>
      <c r="V14953"/>
      <c r="W14953"/>
      <c r="X14953"/>
    </row>
    <row r="14954" spans="21:24" ht="18" x14ac:dyDescent="0.6">
      <c r="U14954"/>
      <c r="V14954"/>
      <c r="W14954"/>
      <c r="X14954"/>
    </row>
    <row r="14955" spans="21:24" ht="18" x14ac:dyDescent="0.6">
      <c r="U14955"/>
      <c r="V14955"/>
      <c r="W14955"/>
      <c r="X14955"/>
    </row>
    <row r="14956" spans="21:24" ht="18" x14ac:dyDescent="0.6">
      <c r="U14956"/>
      <c r="V14956"/>
      <c r="W14956"/>
      <c r="X14956"/>
    </row>
    <row r="14957" spans="21:24" ht="18" x14ac:dyDescent="0.6">
      <c r="U14957"/>
      <c r="V14957"/>
      <c r="W14957"/>
      <c r="X14957"/>
    </row>
    <row r="14958" spans="21:24" ht="18" x14ac:dyDescent="0.6">
      <c r="U14958"/>
      <c r="V14958"/>
      <c r="W14958"/>
      <c r="X14958"/>
    </row>
    <row r="14959" spans="21:24" ht="18" x14ac:dyDescent="0.6">
      <c r="U14959"/>
      <c r="V14959"/>
      <c r="W14959"/>
      <c r="X14959"/>
    </row>
    <row r="14960" spans="21:24" ht="18" x14ac:dyDescent="0.6">
      <c r="U14960"/>
      <c r="V14960"/>
      <c r="W14960"/>
      <c r="X14960"/>
    </row>
    <row r="14961" spans="21:24" ht="18" x14ac:dyDescent="0.6">
      <c r="U14961"/>
      <c r="V14961"/>
      <c r="W14961"/>
      <c r="X14961"/>
    </row>
    <row r="14962" spans="21:24" ht="18" x14ac:dyDescent="0.6">
      <c r="U14962"/>
      <c r="V14962"/>
      <c r="W14962"/>
      <c r="X14962"/>
    </row>
    <row r="14963" spans="21:24" ht="18" x14ac:dyDescent="0.6">
      <c r="U14963"/>
      <c r="V14963"/>
      <c r="W14963"/>
      <c r="X14963"/>
    </row>
    <row r="14964" spans="21:24" ht="18" x14ac:dyDescent="0.6">
      <c r="U14964"/>
      <c r="V14964"/>
      <c r="W14964"/>
      <c r="X14964"/>
    </row>
    <row r="14965" spans="21:24" ht="18" x14ac:dyDescent="0.6">
      <c r="U14965"/>
      <c r="V14965"/>
      <c r="W14965"/>
      <c r="X14965"/>
    </row>
    <row r="14966" spans="21:24" ht="18" x14ac:dyDescent="0.6">
      <c r="U14966"/>
      <c r="V14966"/>
      <c r="W14966"/>
      <c r="X14966"/>
    </row>
    <row r="14967" spans="21:24" ht="18" x14ac:dyDescent="0.6">
      <c r="U14967"/>
      <c r="V14967"/>
      <c r="W14967"/>
      <c r="X14967"/>
    </row>
    <row r="14968" spans="21:24" ht="18" x14ac:dyDescent="0.6">
      <c r="U14968"/>
      <c r="V14968"/>
      <c r="W14968"/>
      <c r="X14968"/>
    </row>
    <row r="14969" spans="21:24" ht="18" x14ac:dyDescent="0.6">
      <c r="U14969"/>
      <c r="V14969"/>
      <c r="W14969"/>
      <c r="X14969"/>
    </row>
    <row r="14970" spans="21:24" ht="18" x14ac:dyDescent="0.6">
      <c r="U14970"/>
      <c r="V14970"/>
      <c r="W14970"/>
      <c r="X14970"/>
    </row>
    <row r="14971" spans="21:24" ht="18" x14ac:dyDescent="0.6">
      <c r="U14971"/>
      <c r="V14971"/>
      <c r="W14971"/>
      <c r="X14971"/>
    </row>
    <row r="14972" spans="21:24" ht="18" x14ac:dyDescent="0.6">
      <c r="U14972"/>
      <c r="V14972"/>
      <c r="W14972"/>
      <c r="X14972"/>
    </row>
    <row r="14973" spans="21:24" ht="18" x14ac:dyDescent="0.6">
      <c r="U14973"/>
      <c r="V14973"/>
      <c r="W14973"/>
      <c r="X14973"/>
    </row>
    <row r="14974" spans="21:24" ht="18" x14ac:dyDescent="0.6">
      <c r="U14974"/>
      <c r="V14974"/>
      <c r="W14974"/>
      <c r="X14974"/>
    </row>
    <row r="14975" spans="21:24" ht="18" x14ac:dyDescent="0.6">
      <c r="U14975"/>
      <c r="V14975"/>
      <c r="W14975"/>
      <c r="X14975"/>
    </row>
    <row r="14976" spans="21:24" ht="18" x14ac:dyDescent="0.6">
      <c r="U14976"/>
      <c r="V14976"/>
      <c r="W14976"/>
      <c r="X14976"/>
    </row>
    <row r="14977" spans="21:24" ht="18" x14ac:dyDescent="0.6">
      <c r="U14977"/>
      <c r="V14977"/>
      <c r="W14977"/>
      <c r="X14977"/>
    </row>
    <row r="14978" spans="21:24" ht="18" x14ac:dyDescent="0.6">
      <c r="U14978"/>
      <c r="V14978"/>
      <c r="W14978"/>
      <c r="X14978"/>
    </row>
    <row r="14979" spans="21:24" ht="18" x14ac:dyDescent="0.6">
      <c r="U14979"/>
      <c r="V14979"/>
      <c r="W14979"/>
      <c r="X14979"/>
    </row>
    <row r="14980" spans="21:24" ht="18" x14ac:dyDescent="0.6">
      <c r="U14980"/>
      <c r="V14980"/>
      <c r="W14980"/>
      <c r="X14980"/>
    </row>
    <row r="14981" spans="21:24" ht="18" x14ac:dyDescent="0.6">
      <c r="U14981"/>
      <c r="V14981"/>
      <c r="W14981"/>
      <c r="X14981"/>
    </row>
    <row r="14982" spans="21:24" ht="18" x14ac:dyDescent="0.6">
      <c r="U14982"/>
      <c r="V14982"/>
      <c r="W14982"/>
      <c r="X14982"/>
    </row>
    <row r="14983" spans="21:24" ht="18" x14ac:dyDescent="0.6">
      <c r="U14983"/>
      <c r="V14983"/>
      <c r="W14983"/>
      <c r="X14983"/>
    </row>
    <row r="14984" spans="21:24" ht="18" x14ac:dyDescent="0.6">
      <c r="U14984"/>
      <c r="V14984"/>
      <c r="W14984"/>
      <c r="X14984"/>
    </row>
    <row r="14985" spans="21:24" ht="18" x14ac:dyDescent="0.6">
      <c r="U14985"/>
      <c r="V14985"/>
      <c r="W14985"/>
      <c r="X14985"/>
    </row>
    <row r="14986" spans="21:24" ht="18" x14ac:dyDescent="0.6">
      <c r="U14986"/>
      <c r="V14986"/>
      <c r="W14986"/>
      <c r="X14986"/>
    </row>
    <row r="14987" spans="21:24" ht="18" x14ac:dyDescent="0.6">
      <c r="U14987"/>
      <c r="V14987"/>
      <c r="W14987"/>
      <c r="X14987"/>
    </row>
    <row r="14988" spans="21:24" ht="18" x14ac:dyDescent="0.6">
      <c r="U14988"/>
      <c r="V14988"/>
      <c r="W14988"/>
      <c r="X14988"/>
    </row>
    <row r="14989" spans="21:24" ht="18" x14ac:dyDescent="0.6">
      <c r="U14989"/>
      <c r="V14989"/>
      <c r="W14989"/>
      <c r="X14989"/>
    </row>
    <row r="14990" spans="21:24" ht="18" x14ac:dyDescent="0.6">
      <c r="U14990"/>
      <c r="V14990"/>
      <c r="W14990"/>
      <c r="X14990"/>
    </row>
    <row r="14991" spans="21:24" ht="18" x14ac:dyDescent="0.6">
      <c r="U14991"/>
      <c r="V14991"/>
      <c r="W14991"/>
      <c r="X14991"/>
    </row>
    <row r="14992" spans="21:24" ht="18" x14ac:dyDescent="0.6">
      <c r="U14992"/>
      <c r="V14992"/>
      <c r="W14992"/>
      <c r="X14992"/>
    </row>
    <row r="14993" spans="21:24" ht="18" x14ac:dyDescent="0.6">
      <c r="U14993"/>
      <c r="V14993"/>
      <c r="W14993"/>
      <c r="X14993"/>
    </row>
    <row r="14994" spans="21:24" ht="18" x14ac:dyDescent="0.6">
      <c r="U14994"/>
      <c r="V14994"/>
      <c r="W14994"/>
      <c r="X14994"/>
    </row>
    <row r="14995" spans="21:24" ht="18" x14ac:dyDescent="0.6">
      <c r="U14995"/>
      <c r="V14995"/>
      <c r="W14995"/>
      <c r="X14995"/>
    </row>
    <row r="14996" spans="21:24" ht="18" x14ac:dyDescent="0.6">
      <c r="U14996"/>
      <c r="V14996"/>
      <c r="W14996"/>
      <c r="X14996"/>
    </row>
    <row r="14997" spans="21:24" ht="18" x14ac:dyDescent="0.6">
      <c r="U14997"/>
      <c r="V14997"/>
      <c r="W14997"/>
      <c r="X14997"/>
    </row>
    <row r="14998" spans="21:24" ht="18" x14ac:dyDescent="0.6">
      <c r="U14998"/>
      <c r="V14998"/>
      <c r="W14998"/>
      <c r="X14998"/>
    </row>
    <row r="14999" spans="21:24" ht="18" x14ac:dyDescent="0.6">
      <c r="U14999"/>
      <c r="V14999"/>
      <c r="W14999"/>
      <c r="X14999"/>
    </row>
    <row r="15000" spans="21:24" ht="18" x14ac:dyDescent="0.6">
      <c r="U15000"/>
      <c r="V15000"/>
      <c r="W15000"/>
      <c r="X15000"/>
    </row>
    <row r="15001" spans="21:24" ht="18" x14ac:dyDescent="0.6">
      <c r="U15001"/>
      <c r="V15001"/>
      <c r="W15001"/>
      <c r="X15001"/>
    </row>
    <row r="15002" spans="21:24" ht="18" x14ac:dyDescent="0.6">
      <c r="U15002"/>
      <c r="V15002"/>
      <c r="W15002"/>
      <c r="X15002"/>
    </row>
    <row r="15003" spans="21:24" ht="18" x14ac:dyDescent="0.6">
      <c r="U15003"/>
      <c r="V15003"/>
      <c r="W15003"/>
      <c r="X15003"/>
    </row>
    <row r="15004" spans="21:24" ht="18" x14ac:dyDescent="0.6">
      <c r="U15004"/>
      <c r="V15004"/>
      <c r="W15004"/>
      <c r="X15004"/>
    </row>
    <row r="15005" spans="21:24" ht="18" x14ac:dyDescent="0.6">
      <c r="U15005"/>
      <c r="V15005"/>
      <c r="W15005"/>
      <c r="X15005"/>
    </row>
    <row r="15006" spans="21:24" ht="18" x14ac:dyDescent="0.6">
      <c r="U15006"/>
      <c r="V15006"/>
      <c r="W15006"/>
      <c r="X15006"/>
    </row>
    <row r="15007" spans="21:24" ht="18" x14ac:dyDescent="0.6">
      <c r="U15007"/>
      <c r="V15007"/>
      <c r="W15007"/>
      <c r="X15007"/>
    </row>
    <row r="15008" spans="21:24" ht="18" x14ac:dyDescent="0.6">
      <c r="U15008"/>
      <c r="V15008"/>
      <c r="W15008"/>
      <c r="X15008"/>
    </row>
    <row r="15009" spans="21:24" ht="18" x14ac:dyDescent="0.6">
      <c r="U15009"/>
      <c r="V15009"/>
      <c r="W15009"/>
      <c r="X15009"/>
    </row>
    <row r="15010" spans="21:24" ht="18" x14ac:dyDescent="0.6">
      <c r="U15010"/>
      <c r="V15010"/>
      <c r="W15010"/>
      <c r="X15010"/>
    </row>
    <row r="15011" spans="21:24" ht="18" x14ac:dyDescent="0.6">
      <c r="U15011"/>
      <c r="V15011"/>
      <c r="W15011"/>
      <c r="X15011"/>
    </row>
    <row r="15012" spans="21:24" ht="18" x14ac:dyDescent="0.6">
      <c r="U15012"/>
      <c r="V15012"/>
      <c r="W15012"/>
      <c r="X15012"/>
    </row>
    <row r="15013" spans="21:24" ht="18" x14ac:dyDescent="0.6">
      <c r="U15013"/>
      <c r="V15013"/>
      <c r="W15013"/>
      <c r="X15013"/>
    </row>
    <row r="15014" spans="21:24" ht="18" x14ac:dyDescent="0.6">
      <c r="U15014"/>
      <c r="V15014"/>
      <c r="W15014"/>
      <c r="X15014"/>
    </row>
    <row r="15015" spans="21:24" ht="18" x14ac:dyDescent="0.6">
      <c r="U15015"/>
      <c r="V15015"/>
      <c r="W15015"/>
      <c r="X15015"/>
    </row>
    <row r="15016" spans="21:24" ht="18" x14ac:dyDescent="0.6">
      <c r="U15016"/>
      <c r="V15016"/>
      <c r="W15016"/>
      <c r="X15016"/>
    </row>
    <row r="15017" spans="21:24" ht="18" x14ac:dyDescent="0.6">
      <c r="U15017"/>
      <c r="V15017"/>
      <c r="W15017"/>
      <c r="X15017"/>
    </row>
    <row r="15018" spans="21:24" ht="18" x14ac:dyDescent="0.6">
      <c r="U15018"/>
      <c r="V15018"/>
      <c r="W15018"/>
      <c r="X15018"/>
    </row>
    <row r="15019" spans="21:24" ht="18" x14ac:dyDescent="0.6">
      <c r="U15019"/>
      <c r="V15019"/>
      <c r="W15019"/>
      <c r="X15019"/>
    </row>
    <row r="15020" spans="21:24" ht="18" x14ac:dyDescent="0.6">
      <c r="U15020"/>
      <c r="V15020"/>
      <c r="W15020"/>
      <c r="X15020"/>
    </row>
    <row r="15021" spans="21:24" ht="18" x14ac:dyDescent="0.6">
      <c r="U15021"/>
      <c r="V15021"/>
      <c r="W15021"/>
      <c r="X15021"/>
    </row>
    <row r="15022" spans="21:24" ht="18" x14ac:dyDescent="0.6">
      <c r="U15022"/>
      <c r="V15022"/>
      <c r="W15022"/>
      <c r="X15022"/>
    </row>
    <row r="15023" spans="21:24" ht="18" x14ac:dyDescent="0.6">
      <c r="U15023"/>
      <c r="V15023"/>
      <c r="W15023"/>
      <c r="X15023"/>
    </row>
    <row r="15024" spans="21:24" ht="18" x14ac:dyDescent="0.6">
      <c r="U15024"/>
      <c r="V15024"/>
      <c r="W15024"/>
      <c r="X15024"/>
    </row>
    <row r="15025" spans="21:24" ht="18" x14ac:dyDescent="0.6">
      <c r="U15025"/>
      <c r="V15025"/>
      <c r="W15025"/>
      <c r="X15025"/>
    </row>
    <row r="15026" spans="21:24" ht="18" x14ac:dyDescent="0.6">
      <c r="U15026"/>
      <c r="V15026"/>
      <c r="W15026"/>
      <c r="X15026"/>
    </row>
    <row r="15027" spans="21:24" ht="18" x14ac:dyDescent="0.6">
      <c r="U15027"/>
      <c r="V15027"/>
      <c r="W15027"/>
      <c r="X15027"/>
    </row>
    <row r="15028" spans="21:24" ht="18" x14ac:dyDescent="0.6">
      <c r="U15028"/>
      <c r="V15028"/>
      <c r="W15028"/>
      <c r="X15028"/>
    </row>
    <row r="15029" spans="21:24" ht="18" x14ac:dyDescent="0.6">
      <c r="U15029"/>
      <c r="V15029"/>
      <c r="W15029"/>
      <c r="X15029"/>
    </row>
    <row r="15030" spans="21:24" ht="18" x14ac:dyDescent="0.6">
      <c r="U15030"/>
      <c r="V15030"/>
      <c r="W15030"/>
      <c r="X15030"/>
    </row>
    <row r="15031" spans="21:24" ht="18" x14ac:dyDescent="0.6">
      <c r="U15031"/>
      <c r="V15031"/>
      <c r="W15031"/>
      <c r="X15031"/>
    </row>
    <row r="15032" spans="21:24" ht="18" x14ac:dyDescent="0.6">
      <c r="U15032"/>
      <c r="V15032"/>
      <c r="W15032"/>
      <c r="X15032"/>
    </row>
    <row r="15033" spans="21:24" ht="18" x14ac:dyDescent="0.6">
      <c r="U15033"/>
      <c r="V15033"/>
      <c r="W15033"/>
      <c r="X15033"/>
    </row>
    <row r="15034" spans="21:24" ht="18" x14ac:dyDescent="0.6">
      <c r="U15034"/>
      <c r="V15034"/>
      <c r="W15034"/>
      <c r="X15034"/>
    </row>
    <row r="15035" spans="21:24" ht="18" x14ac:dyDescent="0.6">
      <c r="U15035"/>
      <c r="V15035"/>
      <c r="W15035"/>
      <c r="X15035"/>
    </row>
    <row r="15036" spans="21:24" ht="18" x14ac:dyDescent="0.6">
      <c r="U15036"/>
      <c r="V15036"/>
      <c r="W15036"/>
      <c r="X15036"/>
    </row>
    <row r="15037" spans="21:24" ht="18" x14ac:dyDescent="0.6">
      <c r="U15037"/>
      <c r="V15037"/>
      <c r="W15037"/>
      <c r="X15037"/>
    </row>
    <row r="15038" spans="21:24" ht="18" x14ac:dyDescent="0.6">
      <c r="U15038"/>
      <c r="V15038"/>
      <c r="W15038"/>
      <c r="X15038"/>
    </row>
    <row r="15039" spans="21:24" ht="18" x14ac:dyDescent="0.6">
      <c r="U15039"/>
      <c r="V15039"/>
      <c r="W15039"/>
      <c r="X15039"/>
    </row>
    <row r="15040" spans="21:24" ht="18" x14ac:dyDescent="0.6">
      <c r="U15040"/>
      <c r="V15040"/>
      <c r="W15040"/>
      <c r="X15040"/>
    </row>
    <row r="15041" spans="21:24" ht="18" x14ac:dyDescent="0.6">
      <c r="U15041"/>
      <c r="V15041"/>
      <c r="W15041"/>
      <c r="X15041"/>
    </row>
    <row r="15042" spans="21:24" ht="18" x14ac:dyDescent="0.6">
      <c r="U15042"/>
      <c r="V15042"/>
      <c r="W15042"/>
      <c r="X15042"/>
    </row>
    <row r="15043" spans="21:24" ht="18" x14ac:dyDescent="0.6">
      <c r="U15043"/>
      <c r="V15043"/>
      <c r="W15043"/>
      <c r="X15043"/>
    </row>
    <row r="15044" spans="21:24" ht="18" x14ac:dyDescent="0.6">
      <c r="U15044"/>
      <c r="V15044"/>
      <c r="W15044"/>
      <c r="X15044"/>
    </row>
    <row r="15045" spans="21:24" ht="18" x14ac:dyDescent="0.6">
      <c r="U15045"/>
      <c r="V15045"/>
      <c r="W15045"/>
      <c r="X15045"/>
    </row>
    <row r="15046" spans="21:24" ht="18" x14ac:dyDescent="0.6">
      <c r="U15046"/>
      <c r="V15046"/>
      <c r="W15046"/>
      <c r="X15046"/>
    </row>
    <row r="15047" spans="21:24" ht="18" x14ac:dyDescent="0.6">
      <c r="U15047"/>
      <c r="V15047"/>
      <c r="W15047"/>
      <c r="X15047"/>
    </row>
    <row r="15048" spans="21:24" ht="18" x14ac:dyDescent="0.6">
      <c r="U15048"/>
      <c r="V15048"/>
      <c r="W15048"/>
      <c r="X15048"/>
    </row>
    <row r="15049" spans="21:24" ht="18" x14ac:dyDescent="0.6">
      <c r="U15049"/>
      <c r="V15049"/>
      <c r="W15049"/>
      <c r="X15049"/>
    </row>
    <row r="15050" spans="21:24" ht="18" x14ac:dyDescent="0.6">
      <c r="U15050"/>
      <c r="V15050"/>
      <c r="W15050"/>
      <c r="X15050"/>
    </row>
    <row r="15051" spans="21:24" ht="18" x14ac:dyDescent="0.6">
      <c r="U15051"/>
      <c r="V15051"/>
      <c r="W15051"/>
      <c r="X15051"/>
    </row>
    <row r="15052" spans="21:24" ht="18" x14ac:dyDescent="0.6">
      <c r="U15052"/>
      <c r="V15052"/>
      <c r="W15052"/>
      <c r="X15052"/>
    </row>
    <row r="15053" spans="21:24" ht="18" x14ac:dyDescent="0.6">
      <c r="U15053"/>
      <c r="V15053"/>
      <c r="W15053"/>
      <c r="X15053"/>
    </row>
    <row r="15054" spans="21:24" ht="18" x14ac:dyDescent="0.6">
      <c r="U15054"/>
      <c r="V15054"/>
      <c r="W15054"/>
      <c r="X15054"/>
    </row>
    <row r="15055" spans="21:24" ht="18" x14ac:dyDescent="0.6">
      <c r="U15055"/>
      <c r="V15055"/>
      <c r="W15055"/>
      <c r="X15055"/>
    </row>
    <row r="15056" spans="21:24" ht="18" x14ac:dyDescent="0.6">
      <c r="U15056"/>
      <c r="V15056"/>
      <c r="W15056"/>
      <c r="X15056"/>
    </row>
    <row r="15057" spans="21:24" ht="18" x14ac:dyDescent="0.6">
      <c r="U15057"/>
      <c r="V15057"/>
      <c r="W15057"/>
      <c r="X15057"/>
    </row>
    <row r="15058" spans="21:24" ht="18" x14ac:dyDescent="0.6">
      <c r="U15058"/>
      <c r="V15058"/>
      <c r="W15058"/>
      <c r="X15058"/>
    </row>
    <row r="15059" spans="21:24" ht="18" x14ac:dyDescent="0.6">
      <c r="U15059"/>
      <c r="V15059"/>
      <c r="W15059"/>
      <c r="X15059"/>
    </row>
    <row r="15060" spans="21:24" ht="18" x14ac:dyDescent="0.6">
      <c r="U15060"/>
      <c r="V15060"/>
      <c r="W15060"/>
      <c r="X15060"/>
    </row>
    <row r="15061" spans="21:24" ht="18" x14ac:dyDescent="0.6">
      <c r="U15061"/>
      <c r="V15061"/>
      <c r="W15061"/>
      <c r="X15061"/>
    </row>
    <row r="15062" spans="21:24" ht="18" x14ac:dyDescent="0.6">
      <c r="U15062"/>
      <c r="V15062"/>
      <c r="W15062"/>
      <c r="X15062"/>
    </row>
    <row r="15063" spans="21:24" ht="18" x14ac:dyDescent="0.6">
      <c r="U15063"/>
      <c r="V15063"/>
      <c r="W15063"/>
      <c r="X15063"/>
    </row>
    <row r="15064" spans="21:24" ht="18" x14ac:dyDescent="0.6">
      <c r="U15064"/>
      <c r="V15064"/>
      <c r="W15064"/>
      <c r="X15064"/>
    </row>
    <row r="15065" spans="21:24" ht="18" x14ac:dyDescent="0.6">
      <c r="U15065"/>
      <c r="V15065"/>
      <c r="W15065"/>
      <c r="X15065"/>
    </row>
    <row r="15066" spans="21:24" ht="18" x14ac:dyDescent="0.6">
      <c r="U15066"/>
      <c r="V15066"/>
      <c r="W15066"/>
      <c r="X15066"/>
    </row>
    <row r="15067" spans="21:24" ht="18" x14ac:dyDescent="0.6">
      <c r="U15067"/>
      <c r="V15067"/>
      <c r="W15067"/>
      <c r="X15067"/>
    </row>
    <row r="15068" spans="21:24" ht="18" x14ac:dyDescent="0.6">
      <c r="U15068"/>
      <c r="V15068"/>
      <c r="W15068"/>
      <c r="X15068"/>
    </row>
    <row r="15069" spans="21:24" ht="18" x14ac:dyDescent="0.6">
      <c r="U15069"/>
      <c r="V15069"/>
      <c r="W15069"/>
      <c r="X15069"/>
    </row>
    <row r="15070" spans="21:24" ht="18" x14ac:dyDescent="0.6">
      <c r="U15070"/>
      <c r="V15070"/>
      <c r="W15070"/>
      <c r="X15070"/>
    </row>
    <row r="15071" spans="21:24" ht="18" x14ac:dyDescent="0.6">
      <c r="U15071"/>
      <c r="V15071"/>
      <c r="W15071"/>
      <c r="X15071"/>
    </row>
    <row r="15072" spans="21:24" ht="18" x14ac:dyDescent="0.6">
      <c r="U15072"/>
      <c r="V15072"/>
      <c r="W15072"/>
      <c r="X15072"/>
    </row>
    <row r="15073" spans="21:24" ht="18" x14ac:dyDescent="0.6">
      <c r="U15073"/>
      <c r="V15073"/>
      <c r="W15073"/>
      <c r="X15073"/>
    </row>
    <row r="15074" spans="21:24" ht="18" x14ac:dyDescent="0.6">
      <c r="U15074"/>
      <c r="V15074"/>
      <c r="W15074"/>
      <c r="X15074"/>
    </row>
    <row r="15075" spans="21:24" ht="18" x14ac:dyDescent="0.6">
      <c r="U15075"/>
      <c r="V15075"/>
      <c r="W15075"/>
      <c r="X15075"/>
    </row>
    <row r="15076" spans="21:24" ht="18" x14ac:dyDescent="0.6">
      <c r="U15076"/>
      <c r="V15076"/>
      <c r="W15076"/>
      <c r="X15076"/>
    </row>
    <row r="15077" spans="21:24" ht="18" x14ac:dyDescent="0.6">
      <c r="U15077"/>
      <c r="V15077"/>
      <c r="W15077"/>
      <c r="X15077"/>
    </row>
    <row r="15078" spans="21:24" ht="18" x14ac:dyDescent="0.6">
      <c r="U15078"/>
      <c r="V15078"/>
      <c r="W15078"/>
      <c r="X15078"/>
    </row>
    <row r="15079" spans="21:24" ht="18" x14ac:dyDescent="0.6">
      <c r="U15079"/>
      <c r="V15079"/>
      <c r="W15079"/>
      <c r="X15079"/>
    </row>
    <row r="15080" spans="21:24" ht="18" x14ac:dyDescent="0.6">
      <c r="U15080"/>
      <c r="V15080"/>
      <c r="W15080"/>
      <c r="X15080"/>
    </row>
    <row r="15081" spans="21:24" ht="18" x14ac:dyDescent="0.6">
      <c r="U15081"/>
      <c r="V15081"/>
      <c r="W15081"/>
      <c r="X15081"/>
    </row>
    <row r="15082" spans="21:24" ht="18" x14ac:dyDescent="0.6">
      <c r="U15082"/>
      <c r="V15082"/>
      <c r="W15082"/>
      <c r="X15082"/>
    </row>
    <row r="15083" spans="21:24" ht="18" x14ac:dyDescent="0.6">
      <c r="U15083"/>
      <c r="V15083"/>
      <c r="W15083"/>
      <c r="X15083"/>
    </row>
    <row r="15084" spans="21:24" ht="18" x14ac:dyDescent="0.6">
      <c r="U15084"/>
      <c r="V15084"/>
      <c r="W15084"/>
      <c r="X15084"/>
    </row>
    <row r="15085" spans="21:24" ht="18" x14ac:dyDescent="0.6">
      <c r="U15085"/>
      <c r="V15085"/>
      <c r="W15085"/>
      <c r="X15085"/>
    </row>
    <row r="15086" spans="21:24" ht="18" x14ac:dyDescent="0.6">
      <c r="U15086"/>
      <c r="V15086"/>
      <c r="W15086"/>
      <c r="X15086"/>
    </row>
    <row r="15087" spans="21:24" ht="18" x14ac:dyDescent="0.6">
      <c r="U15087"/>
      <c r="V15087"/>
      <c r="W15087"/>
      <c r="X15087"/>
    </row>
    <row r="15088" spans="21:24" ht="18" x14ac:dyDescent="0.6">
      <c r="U15088"/>
      <c r="V15088"/>
      <c r="W15088"/>
      <c r="X15088"/>
    </row>
    <row r="15089" spans="21:24" ht="18" x14ac:dyDescent="0.6">
      <c r="U15089"/>
      <c r="V15089"/>
      <c r="W15089"/>
      <c r="X15089"/>
    </row>
    <row r="15090" spans="21:24" ht="18" x14ac:dyDescent="0.6">
      <c r="U15090"/>
      <c r="V15090"/>
      <c r="W15090"/>
      <c r="X15090"/>
    </row>
    <row r="15091" spans="21:24" ht="18" x14ac:dyDescent="0.6">
      <c r="U15091"/>
      <c r="V15091"/>
      <c r="W15091"/>
      <c r="X15091"/>
    </row>
    <row r="15092" spans="21:24" ht="18" x14ac:dyDescent="0.6">
      <c r="U15092"/>
      <c r="V15092"/>
      <c r="W15092"/>
      <c r="X15092"/>
    </row>
    <row r="15093" spans="21:24" ht="18" x14ac:dyDescent="0.6">
      <c r="U15093"/>
      <c r="V15093"/>
      <c r="W15093"/>
      <c r="X15093"/>
    </row>
    <row r="15094" spans="21:24" ht="18" x14ac:dyDescent="0.6">
      <c r="U15094"/>
      <c r="V15094"/>
      <c r="W15094"/>
      <c r="X15094"/>
    </row>
    <row r="15095" spans="21:24" ht="18" x14ac:dyDescent="0.6">
      <c r="U15095"/>
      <c r="V15095"/>
      <c r="W15095"/>
      <c r="X15095"/>
    </row>
    <row r="15096" spans="21:24" ht="18" x14ac:dyDescent="0.6">
      <c r="U15096"/>
      <c r="V15096"/>
      <c r="W15096"/>
      <c r="X15096"/>
    </row>
    <row r="15097" spans="21:24" ht="18" x14ac:dyDescent="0.6">
      <c r="U15097"/>
      <c r="V15097"/>
      <c r="W15097"/>
      <c r="X15097"/>
    </row>
    <row r="15098" spans="21:24" ht="18" x14ac:dyDescent="0.6">
      <c r="U15098"/>
      <c r="V15098"/>
      <c r="W15098"/>
      <c r="X15098"/>
    </row>
    <row r="15099" spans="21:24" ht="18" x14ac:dyDescent="0.6">
      <c r="U15099"/>
      <c r="V15099"/>
      <c r="W15099"/>
      <c r="X15099"/>
    </row>
    <row r="15100" spans="21:24" ht="18" x14ac:dyDescent="0.6">
      <c r="U15100"/>
      <c r="V15100"/>
      <c r="W15100"/>
      <c r="X15100"/>
    </row>
    <row r="15101" spans="21:24" ht="18" x14ac:dyDescent="0.6">
      <c r="U15101"/>
      <c r="V15101"/>
      <c r="W15101"/>
      <c r="X15101"/>
    </row>
    <row r="15102" spans="21:24" ht="18" x14ac:dyDescent="0.6">
      <c r="U15102"/>
      <c r="V15102"/>
      <c r="W15102"/>
      <c r="X15102"/>
    </row>
    <row r="15103" spans="21:24" ht="18" x14ac:dyDescent="0.6">
      <c r="U15103"/>
      <c r="V15103"/>
      <c r="W15103"/>
      <c r="X15103"/>
    </row>
    <row r="15104" spans="21:24" ht="18" x14ac:dyDescent="0.6">
      <c r="U15104"/>
      <c r="V15104"/>
      <c r="W15104"/>
      <c r="X15104"/>
    </row>
    <row r="15105" spans="21:24" ht="18" x14ac:dyDescent="0.6">
      <c r="U15105"/>
      <c r="V15105"/>
      <c r="W15105"/>
      <c r="X15105"/>
    </row>
    <row r="15106" spans="21:24" ht="18" x14ac:dyDescent="0.6">
      <c r="U15106"/>
      <c r="V15106"/>
      <c r="W15106"/>
      <c r="X15106"/>
    </row>
    <row r="15107" spans="21:24" ht="18" x14ac:dyDescent="0.6">
      <c r="U15107"/>
      <c r="V15107"/>
      <c r="W15107"/>
      <c r="X15107"/>
    </row>
    <row r="15108" spans="21:24" ht="18" x14ac:dyDescent="0.6">
      <c r="U15108"/>
      <c r="V15108"/>
      <c r="W15108"/>
      <c r="X15108"/>
    </row>
    <row r="15109" spans="21:24" ht="18" x14ac:dyDescent="0.6">
      <c r="U15109"/>
      <c r="V15109"/>
      <c r="W15109"/>
      <c r="X15109"/>
    </row>
    <row r="15110" spans="21:24" ht="18" x14ac:dyDescent="0.6">
      <c r="U15110"/>
      <c r="V15110"/>
      <c r="W15110"/>
      <c r="X15110"/>
    </row>
    <row r="15111" spans="21:24" ht="18" x14ac:dyDescent="0.6">
      <c r="U15111"/>
      <c r="V15111"/>
      <c r="W15111"/>
      <c r="X15111"/>
    </row>
    <row r="15112" spans="21:24" ht="18" x14ac:dyDescent="0.6">
      <c r="U15112"/>
      <c r="V15112"/>
      <c r="W15112"/>
      <c r="X15112"/>
    </row>
    <row r="15113" spans="21:24" ht="18" x14ac:dyDescent="0.6">
      <c r="U15113"/>
      <c r="V15113"/>
      <c r="W15113"/>
      <c r="X15113"/>
    </row>
    <row r="15114" spans="21:24" ht="18" x14ac:dyDescent="0.6">
      <c r="U15114"/>
      <c r="V15114"/>
      <c r="W15114"/>
      <c r="X15114"/>
    </row>
    <row r="15115" spans="21:24" ht="18" x14ac:dyDescent="0.6">
      <c r="U15115"/>
      <c r="V15115"/>
      <c r="W15115"/>
      <c r="X15115"/>
    </row>
    <row r="15116" spans="21:24" ht="18" x14ac:dyDescent="0.6">
      <c r="U15116"/>
      <c r="V15116"/>
      <c r="W15116"/>
      <c r="X15116"/>
    </row>
    <row r="15117" spans="21:24" ht="18" x14ac:dyDescent="0.6">
      <c r="U15117"/>
      <c r="V15117"/>
      <c r="W15117"/>
      <c r="X15117"/>
    </row>
    <row r="15118" spans="21:24" ht="18" x14ac:dyDescent="0.6">
      <c r="U15118"/>
      <c r="V15118"/>
      <c r="W15118"/>
      <c r="X15118"/>
    </row>
    <row r="15119" spans="21:24" ht="18" x14ac:dyDescent="0.6">
      <c r="U15119"/>
      <c r="V15119"/>
      <c r="W15119"/>
      <c r="X15119"/>
    </row>
    <row r="15120" spans="21:24" ht="18" x14ac:dyDescent="0.6">
      <c r="U15120"/>
      <c r="V15120"/>
      <c r="W15120"/>
      <c r="X15120"/>
    </row>
    <row r="15121" spans="21:24" ht="18" x14ac:dyDescent="0.6">
      <c r="U15121"/>
      <c r="V15121"/>
      <c r="W15121"/>
      <c r="X15121"/>
    </row>
    <row r="15122" spans="21:24" ht="18" x14ac:dyDescent="0.6">
      <c r="U15122"/>
      <c r="V15122"/>
      <c r="W15122"/>
      <c r="X15122"/>
    </row>
    <row r="15123" spans="21:24" ht="18" x14ac:dyDescent="0.6">
      <c r="U15123"/>
      <c r="V15123"/>
      <c r="W15123"/>
      <c r="X15123"/>
    </row>
    <row r="15124" spans="21:24" ht="18" x14ac:dyDescent="0.6">
      <c r="U15124"/>
      <c r="V15124"/>
      <c r="W15124"/>
      <c r="X15124"/>
    </row>
    <row r="15125" spans="21:24" ht="18" x14ac:dyDescent="0.6">
      <c r="U15125"/>
      <c r="V15125"/>
      <c r="W15125"/>
      <c r="X15125"/>
    </row>
    <row r="15126" spans="21:24" ht="18" x14ac:dyDescent="0.6">
      <c r="U15126"/>
      <c r="V15126"/>
      <c r="W15126"/>
      <c r="X15126"/>
    </row>
    <row r="15127" spans="21:24" ht="18" x14ac:dyDescent="0.6">
      <c r="U15127"/>
      <c r="V15127"/>
      <c r="W15127"/>
      <c r="X15127"/>
    </row>
    <row r="15128" spans="21:24" ht="18" x14ac:dyDescent="0.6">
      <c r="U15128"/>
      <c r="V15128"/>
      <c r="W15128"/>
      <c r="X15128"/>
    </row>
    <row r="15129" spans="21:24" ht="18" x14ac:dyDescent="0.6">
      <c r="U15129"/>
      <c r="V15129"/>
      <c r="W15129"/>
      <c r="X15129"/>
    </row>
    <row r="15130" spans="21:24" ht="18" x14ac:dyDescent="0.6">
      <c r="U15130"/>
      <c r="V15130"/>
      <c r="W15130"/>
      <c r="X15130"/>
    </row>
    <row r="15131" spans="21:24" ht="18" x14ac:dyDescent="0.6">
      <c r="U15131"/>
      <c r="V15131"/>
      <c r="W15131"/>
      <c r="X15131"/>
    </row>
    <row r="15132" spans="21:24" ht="18" x14ac:dyDescent="0.6">
      <c r="U15132"/>
      <c r="V15132"/>
      <c r="W15132"/>
      <c r="X15132"/>
    </row>
    <row r="15133" spans="21:24" ht="18" x14ac:dyDescent="0.6">
      <c r="U15133"/>
      <c r="V15133"/>
      <c r="W15133"/>
      <c r="X15133"/>
    </row>
    <row r="15134" spans="21:24" ht="18" x14ac:dyDescent="0.6">
      <c r="U15134"/>
      <c r="V15134"/>
      <c r="W15134"/>
      <c r="X15134"/>
    </row>
    <row r="15135" spans="21:24" ht="18" x14ac:dyDescent="0.6">
      <c r="U15135"/>
      <c r="V15135"/>
      <c r="W15135"/>
      <c r="X15135"/>
    </row>
    <row r="15136" spans="21:24" ht="18" x14ac:dyDescent="0.6">
      <c r="U15136"/>
      <c r="V15136"/>
      <c r="W15136"/>
      <c r="X15136"/>
    </row>
    <row r="15137" spans="21:24" ht="18" x14ac:dyDescent="0.6">
      <c r="U15137"/>
      <c r="V15137"/>
      <c r="W15137"/>
      <c r="X15137"/>
    </row>
    <row r="15138" spans="21:24" ht="18" x14ac:dyDescent="0.6">
      <c r="U15138"/>
      <c r="V15138"/>
      <c r="W15138"/>
      <c r="X15138"/>
    </row>
    <row r="15139" spans="21:24" ht="18" x14ac:dyDescent="0.6">
      <c r="U15139"/>
      <c r="V15139"/>
      <c r="W15139"/>
      <c r="X15139"/>
    </row>
    <row r="15140" spans="21:24" ht="18" x14ac:dyDescent="0.6">
      <c r="U15140"/>
      <c r="V15140"/>
      <c r="W15140"/>
      <c r="X15140"/>
    </row>
    <row r="15141" spans="21:24" ht="18" x14ac:dyDescent="0.6">
      <c r="U15141"/>
      <c r="V15141"/>
      <c r="W15141"/>
      <c r="X15141"/>
    </row>
    <row r="15142" spans="21:24" ht="18" x14ac:dyDescent="0.6">
      <c r="U15142"/>
      <c r="V15142"/>
      <c r="W15142"/>
      <c r="X15142"/>
    </row>
    <row r="15143" spans="21:24" ht="18" x14ac:dyDescent="0.6">
      <c r="U15143"/>
      <c r="V15143"/>
      <c r="W15143"/>
      <c r="X15143"/>
    </row>
    <row r="15144" spans="21:24" ht="18" x14ac:dyDescent="0.6">
      <c r="U15144"/>
      <c r="V15144"/>
      <c r="W15144"/>
      <c r="X15144"/>
    </row>
    <row r="15145" spans="21:24" ht="18" x14ac:dyDescent="0.6">
      <c r="U15145"/>
      <c r="V15145"/>
      <c r="W15145"/>
      <c r="X15145"/>
    </row>
    <row r="15146" spans="21:24" ht="18" x14ac:dyDescent="0.6">
      <c r="U15146"/>
      <c r="V15146"/>
      <c r="W15146"/>
      <c r="X15146"/>
    </row>
    <row r="15147" spans="21:24" ht="18" x14ac:dyDescent="0.6">
      <c r="U15147"/>
      <c r="V15147"/>
      <c r="W15147"/>
      <c r="X15147"/>
    </row>
    <row r="15148" spans="21:24" ht="18" x14ac:dyDescent="0.6">
      <c r="U15148"/>
      <c r="V15148"/>
      <c r="W15148"/>
      <c r="X15148"/>
    </row>
    <row r="15149" spans="21:24" ht="18" x14ac:dyDescent="0.6">
      <c r="U15149"/>
      <c r="V15149"/>
      <c r="W15149"/>
      <c r="X15149"/>
    </row>
    <row r="15150" spans="21:24" ht="18" x14ac:dyDescent="0.6">
      <c r="U15150"/>
      <c r="V15150"/>
      <c r="W15150"/>
      <c r="X15150"/>
    </row>
    <row r="15151" spans="21:24" ht="18" x14ac:dyDescent="0.6">
      <c r="U15151"/>
      <c r="V15151"/>
      <c r="W15151"/>
      <c r="X15151"/>
    </row>
    <row r="15152" spans="21:24" ht="18" x14ac:dyDescent="0.6">
      <c r="U15152"/>
      <c r="V15152"/>
      <c r="W15152"/>
      <c r="X15152"/>
    </row>
    <row r="15153" spans="21:24" ht="18" x14ac:dyDescent="0.6">
      <c r="U15153"/>
      <c r="V15153"/>
      <c r="W15153"/>
      <c r="X15153"/>
    </row>
    <row r="15154" spans="21:24" ht="18" x14ac:dyDescent="0.6">
      <c r="U15154"/>
      <c r="V15154"/>
      <c r="W15154"/>
      <c r="X15154"/>
    </row>
    <row r="15155" spans="21:24" ht="18" x14ac:dyDescent="0.6">
      <c r="U15155"/>
      <c r="V15155"/>
      <c r="W15155"/>
      <c r="X15155"/>
    </row>
    <row r="15156" spans="21:24" ht="18" x14ac:dyDescent="0.6">
      <c r="U15156"/>
      <c r="V15156"/>
      <c r="W15156"/>
      <c r="X15156"/>
    </row>
    <row r="15157" spans="21:24" ht="18" x14ac:dyDescent="0.6">
      <c r="U15157"/>
      <c r="V15157"/>
      <c r="W15157"/>
      <c r="X15157"/>
    </row>
    <row r="15158" spans="21:24" ht="18" x14ac:dyDescent="0.6">
      <c r="U15158"/>
      <c r="V15158"/>
      <c r="W15158"/>
      <c r="X15158"/>
    </row>
    <row r="15159" spans="21:24" ht="18" x14ac:dyDescent="0.6">
      <c r="U15159"/>
      <c r="V15159"/>
      <c r="W15159"/>
      <c r="X15159"/>
    </row>
    <row r="15160" spans="21:24" ht="18" x14ac:dyDescent="0.6">
      <c r="U15160"/>
      <c r="V15160"/>
      <c r="W15160"/>
      <c r="X15160"/>
    </row>
    <row r="15161" spans="21:24" ht="18" x14ac:dyDescent="0.6">
      <c r="U15161"/>
      <c r="V15161"/>
      <c r="W15161"/>
      <c r="X15161"/>
    </row>
    <row r="15162" spans="21:24" ht="18" x14ac:dyDescent="0.6">
      <c r="U15162"/>
      <c r="V15162"/>
      <c r="W15162"/>
      <c r="X15162"/>
    </row>
    <row r="15163" spans="21:24" ht="18" x14ac:dyDescent="0.6">
      <c r="U15163"/>
      <c r="V15163"/>
      <c r="W15163"/>
      <c r="X15163"/>
    </row>
    <row r="15164" spans="21:24" ht="18" x14ac:dyDescent="0.6">
      <c r="U15164"/>
      <c r="V15164"/>
      <c r="W15164"/>
      <c r="X15164"/>
    </row>
    <row r="15165" spans="21:24" ht="18" x14ac:dyDescent="0.6">
      <c r="U15165"/>
      <c r="V15165"/>
      <c r="W15165"/>
      <c r="X15165"/>
    </row>
    <row r="15166" spans="21:24" ht="18" x14ac:dyDescent="0.6">
      <c r="U15166"/>
      <c r="V15166"/>
      <c r="W15166"/>
      <c r="X15166"/>
    </row>
    <row r="15167" spans="21:24" ht="18" x14ac:dyDescent="0.6">
      <c r="U15167"/>
      <c r="V15167"/>
      <c r="W15167"/>
      <c r="X15167"/>
    </row>
    <row r="15168" spans="21:24" ht="18" x14ac:dyDescent="0.6">
      <c r="U15168"/>
      <c r="V15168"/>
      <c r="W15168"/>
      <c r="X15168"/>
    </row>
    <row r="15169" spans="21:24" ht="18" x14ac:dyDescent="0.6">
      <c r="U15169"/>
      <c r="V15169"/>
      <c r="W15169"/>
      <c r="X15169"/>
    </row>
    <row r="15170" spans="21:24" ht="18" x14ac:dyDescent="0.6">
      <c r="U15170"/>
      <c r="V15170"/>
      <c r="W15170"/>
      <c r="X15170"/>
    </row>
    <row r="15171" spans="21:24" ht="18" x14ac:dyDescent="0.6">
      <c r="U15171"/>
      <c r="V15171"/>
      <c r="W15171"/>
      <c r="X15171"/>
    </row>
    <row r="15172" spans="21:24" ht="18" x14ac:dyDescent="0.6">
      <c r="U15172"/>
      <c r="V15172"/>
      <c r="W15172"/>
      <c r="X15172"/>
    </row>
    <row r="15173" spans="21:24" ht="18" x14ac:dyDescent="0.6">
      <c r="U15173"/>
      <c r="V15173"/>
      <c r="W15173"/>
      <c r="X15173"/>
    </row>
    <row r="15174" spans="21:24" ht="18" x14ac:dyDescent="0.6">
      <c r="U15174"/>
      <c r="V15174"/>
      <c r="W15174"/>
      <c r="X15174"/>
    </row>
    <row r="15175" spans="21:24" ht="18" x14ac:dyDescent="0.6">
      <c r="U15175"/>
      <c r="V15175"/>
      <c r="W15175"/>
      <c r="X15175"/>
    </row>
    <row r="15176" spans="21:24" ht="18" x14ac:dyDescent="0.6">
      <c r="U15176"/>
      <c r="V15176"/>
      <c r="W15176"/>
      <c r="X15176"/>
    </row>
    <row r="15177" spans="21:24" ht="18" x14ac:dyDescent="0.6">
      <c r="U15177"/>
      <c r="V15177"/>
      <c r="W15177"/>
      <c r="X15177"/>
    </row>
    <row r="15178" spans="21:24" ht="18" x14ac:dyDescent="0.6">
      <c r="U15178"/>
      <c r="V15178"/>
      <c r="W15178"/>
      <c r="X15178"/>
    </row>
    <row r="15179" spans="21:24" ht="18" x14ac:dyDescent="0.6">
      <c r="U15179"/>
      <c r="V15179"/>
      <c r="W15179"/>
      <c r="X15179"/>
    </row>
    <row r="15180" spans="21:24" ht="18" x14ac:dyDescent="0.6">
      <c r="U15180"/>
      <c r="V15180"/>
      <c r="W15180"/>
      <c r="X15180"/>
    </row>
    <row r="15181" spans="21:24" ht="18" x14ac:dyDescent="0.6">
      <c r="U15181"/>
      <c r="V15181"/>
      <c r="W15181"/>
      <c r="X15181"/>
    </row>
    <row r="15182" spans="21:24" ht="18" x14ac:dyDescent="0.6">
      <c r="U15182"/>
      <c r="V15182"/>
      <c r="W15182"/>
      <c r="X15182"/>
    </row>
    <row r="15183" spans="21:24" ht="18" x14ac:dyDescent="0.6">
      <c r="U15183"/>
      <c r="V15183"/>
      <c r="W15183"/>
      <c r="X15183"/>
    </row>
    <row r="15184" spans="21:24" ht="18" x14ac:dyDescent="0.6">
      <c r="U15184"/>
      <c r="V15184"/>
      <c r="W15184"/>
      <c r="X15184"/>
    </row>
    <row r="15185" spans="21:24" ht="18" x14ac:dyDescent="0.6">
      <c r="U15185"/>
      <c r="V15185"/>
      <c r="W15185"/>
      <c r="X15185"/>
    </row>
    <row r="15186" spans="21:24" ht="18" x14ac:dyDescent="0.6">
      <c r="U15186"/>
      <c r="V15186"/>
      <c r="W15186"/>
      <c r="X15186"/>
    </row>
    <row r="15187" spans="21:24" ht="18" x14ac:dyDescent="0.6">
      <c r="U15187"/>
      <c r="V15187"/>
      <c r="W15187"/>
      <c r="X15187"/>
    </row>
    <row r="15188" spans="21:24" ht="18" x14ac:dyDescent="0.6">
      <c r="U15188"/>
      <c r="V15188"/>
      <c r="W15188"/>
      <c r="X15188"/>
    </row>
    <row r="15189" spans="21:24" ht="18" x14ac:dyDescent="0.6">
      <c r="U15189"/>
      <c r="V15189"/>
      <c r="W15189"/>
      <c r="X15189"/>
    </row>
    <row r="15190" spans="21:24" ht="18" x14ac:dyDescent="0.6">
      <c r="U15190"/>
      <c r="V15190"/>
      <c r="W15190"/>
      <c r="X15190"/>
    </row>
    <row r="15191" spans="21:24" ht="18" x14ac:dyDescent="0.6">
      <c r="U15191"/>
      <c r="V15191"/>
      <c r="W15191"/>
      <c r="X15191"/>
    </row>
    <row r="15192" spans="21:24" ht="18" x14ac:dyDescent="0.6">
      <c r="U15192"/>
      <c r="V15192"/>
      <c r="W15192"/>
      <c r="X15192"/>
    </row>
    <row r="15193" spans="21:24" ht="18" x14ac:dyDescent="0.6">
      <c r="U15193"/>
      <c r="V15193"/>
      <c r="W15193"/>
      <c r="X15193"/>
    </row>
    <row r="15194" spans="21:24" ht="18" x14ac:dyDescent="0.6">
      <c r="U15194"/>
      <c r="V15194"/>
      <c r="W15194"/>
      <c r="X15194"/>
    </row>
    <row r="15195" spans="21:24" ht="18" x14ac:dyDescent="0.6">
      <c r="U15195"/>
      <c r="V15195"/>
      <c r="W15195"/>
      <c r="X15195"/>
    </row>
    <row r="15196" spans="21:24" ht="18" x14ac:dyDescent="0.6">
      <c r="U15196"/>
      <c r="V15196"/>
      <c r="W15196"/>
      <c r="X15196"/>
    </row>
    <row r="15197" spans="21:24" ht="18" x14ac:dyDescent="0.6">
      <c r="U15197"/>
      <c r="V15197"/>
      <c r="W15197"/>
      <c r="X15197"/>
    </row>
    <row r="15198" spans="21:24" ht="18" x14ac:dyDescent="0.6">
      <c r="U15198"/>
      <c r="V15198"/>
      <c r="W15198"/>
      <c r="X15198"/>
    </row>
    <row r="15199" spans="21:24" ht="18" x14ac:dyDescent="0.6">
      <c r="U15199"/>
      <c r="V15199"/>
      <c r="W15199"/>
      <c r="X15199"/>
    </row>
    <row r="15200" spans="21:24" ht="18" x14ac:dyDescent="0.6">
      <c r="U15200"/>
      <c r="V15200"/>
      <c r="W15200"/>
      <c r="X15200"/>
    </row>
    <row r="15201" spans="21:24" ht="18" x14ac:dyDescent="0.6">
      <c r="U15201"/>
      <c r="V15201"/>
      <c r="W15201"/>
      <c r="X15201"/>
    </row>
    <row r="15202" spans="21:24" ht="18" x14ac:dyDescent="0.6">
      <c r="U15202"/>
      <c r="V15202"/>
      <c r="W15202"/>
      <c r="X15202"/>
    </row>
    <row r="15203" spans="21:24" ht="18" x14ac:dyDescent="0.6">
      <c r="U15203"/>
      <c r="V15203"/>
      <c r="W15203"/>
      <c r="X15203"/>
    </row>
    <row r="15204" spans="21:24" ht="18" x14ac:dyDescent="0.6">
      <c r="U15204"/>
      <c r="V15204"/>
      <c r="W15204"/>
      <c r="X15204"/>
    </row>
    <row r="15205" spans="21:24" ht="18" x14ac:dyDescent="0.6">
      <c r="U15205"/>
      <c r="V15205"/>
      <c r="W15205"/>
      <c r="X15205"/>
    </row>
    <row r="15206" spans="21:24" ht="18" x14ac:dyDescent="0.6">
      <c r="U15206"/>
      <c r="V15206"/>
      <c r="W15206"/>
      <c r="X15206"/>
    </row>
    <row r="15207" spans="21:24" ht="18" x14ac:dyDescent="0.6">
      <c r="U15207"/>
      <c r="V15207"/>
      <c r="W15207"/>
      <c r="X15207"/>
    </row>
    <row r="15208" spans="21:24" ht="18" x14ac:dyDescent="0.6">
      <c r="U15208"/>
      <c r="V15208"/>
      <c r="W15208"/>
      <c r="X15208"/>
    </row>
    <row r="15209" spans="21:24" ht="18" x14ac:dyDescent="0.6">
      <c r="U15209"/>
      <c r="V15209"/>
      <c r="W15209"/>
      <c r="X15209"/>
    </row>
    <row r="15210" spans="21:24" ht="18" x14ac:dyDescent="0.6">
      <c r="U15210"/>
      <c r="V15210"/>
      <c r="W15210"/>
      <c r="X15210"/>
    </row>
    <row r="15211" spans="21:24" ht="18" x14ac:dyDescent="0.6">
      <c r="U15211"/>
      <c r="V15211"/>
      <c r="W15211"/>
      <c r="X15211"/>
    </row>
    <row r="15212" spans="21:24" ht="18" x14ac:dyDescent="0.6">
      <c r="U15212"/>
      <c r="V15212"/>
      <c r="W15212"/>
      <c r="X15212"/>
    </row>
    <row r="15213" spans="21:24" ht="18" x14ac:dyDescent="0.6">
      <c r="U15213"/>
      <c r="V15213"/>
      <c r="W15213"/>
      <c r="X15213"/>
    </row>
    <row r="15214" spans="21:24" ht="18" x14ac:dyDescent="0.6">
      <c r="U15214"/>
      <c r="V15214"/>
      <c r="W15214"/>
      <c r="X15214"/>
    </row>
    <row r="15215" spans="21:24" ht="18" x14ac:dyDescent="0.6">
      <c r="U15215"/>
      <c r="V15215"/>
      <c r="W15215"/>
      <c r="X15215"/>
    </row>
    <row r="15216" spans="21:24" ht="18" x14ac:dyDescent="0.6">
      <c r="U15216"/>
      <c r="V15216"/>
      <c r="W15216"/>
      <c r="X15216"/>
    </row>
    <row r="15217" spans="21:24" ht="18" x14ac:dyDescent="0.6">
      <c r="U15217"/>
      <c r="V15217"/>
      <c r="W15217"/>
      <c r="X15217"/>
    </row>
    <row r="15218" spans="21:24" ht="18" x14ac:dyDescent="0.6">
      <c r="U15218"/>
      <c r="V15218"/>
      <c r="W15218"/>
      <c r="X15218"/>
    </row>
    <row r="15219" spans="21:24" ht="18" x14ac:dyDescent="0.6">
      <c r="U15219"/>
      <c r="V15219"/>
      <c r="W15219"/>
      <c r="X15219"/>
    </row>
    <row r="15220" spans="21:24" ht="18" x14ac:dyDescent="0.6">
      <c r="U15220"/>
      <c r="V15220"/>
      <c r="W15220"/>
      <c r="X15220"/>
    </row>
    <row r="15221" spans="21:24" ht="18" x14ac:dyDescent="0.6">
      <c r="U15221"/>
      <c r="V15221"/>
      <c r="W15221"/>
      <c r="X15221"/>
    </row>
    <row r="15222" spans="21:24" ht="18" x14ac:dyDescent="0.6">
      <c r="U15222"/>
      <c r="V15222"/>
      <c r="W15222"/>
      <c r="X15222"/>
    </row>
    <row r="15223" spans="21:24" ht="18" x14ac:dyDescent="0.6">
      <c r="U15223"/>
      <c r="V15223"/>
      <c r="W15223"/>
      <c r="X15223"/>
    </row>
    <row r="15224" spans="21:24" ht="18" x14ac:dyDescent="0.6">
      <c r="U15224"/>
      <c r="V15224"/>
      <c r="W15224"/>
      <c r="X15224"/>
    </row>
    <row r="15225" spans="21:24" ht="18" x14ac:dyDescent="0.6">
      <c r="U15225"/>
      <c r="V15225"/>
      <c r="W15225"/>
      <c r="X15225"/>
    </row>
    <row r="15226" spans="21:24" ht="18" x14ac:dyDescent="0.6">
      <c r="U15226"/>
      <c r="V15226"/>
      <c r="W15226"/>
      <c r="X15226"/>
    </row>
    <row r="15227" spans="21:24" ht="18" x14ac:dyDescent="0.6">
      <c r="U15227"/>
      <c r="V15227"/>
      <c r="W15227"/>
      <c r="X15227"/>
    </row>
    <row r="15228" spans="21:24" ht="18" x14ac:dyDescent="0.6">
      <c r="U15228"/>
      <c r="V15228"/>
      <c r="W15228"/>
      <c r="X15228"/>
    </row>
    <row r="15229" spans="21:24" ht="18" x14ac:dyDescent="0.6">
      <c r="U15229"/>
      <c r="V15229"/>
      <c r="W15229"/>
      <c r="X15229"/>
    </row>
    <row r="15230" spans="21:24" ht="18" x14ac:dyDescent="0.6">
      <c r="U15230"/>
      <c r="V15230"/>
      <c r="W15230"/>
      <c r="X15230"/>
    </row>
    <row r="15231" spans="21:24" ht="18" x14ac:dyDescent="0.6">
      <c r="U15231"/>
      <c r="V15231"/>
      <c r="W15231"/>
      <c r="X15231"/>
    </row>
    <row r="15232" spans="21:24" ht="18" x14ac:dyDescent="0.6">
      <c r="U15232"/>
      <c r="V15232"/>
      <c r="W15232"/>
      <c r="X15232"/>
    </row>
    <row r="15233" spans="21:24" ht="18" x14ac:dyDescent="0.6">
      <c r="U15233"/>
      <c r="V15233"/>
      <c r="W15233"/>
      <c r="X15233"/>
    </row>
    <row r="15234" spans="21:24" ht="18" x14ac:dyDescent="0.6">
      <c r="U15234"/>
      <c r="V15234"/>
      <c r="W15234"/>
      <c r="X15234"/>
    </row>
    <row r="15235" spans="21:24" ht="18" x14ac:dyDescent="0.6">
      <c r="U15235"/>
      <c r="V15235"/>
      <c r="W15235"/>
      <c r="X15235"/>
    </row>
    <row r="15236" spans="21:24" ht="18" x14ac:dyDescent="0.6">
      <c r="U15236"/>
      <c r="V15236"/>
      <c r="W15236"/>
      <c r="X15236"/>
    </row>
    <row r="15237" spans="21:24" ht="18" x14ac:dyDescent="0.6">
      <c r="U15237"/>
      <c r="V15237"/>
      <c r="W15237"/>
      <c r="X15237"/>
    </row>
    <row r="15238" spans="21:24" ht="18" x14ac:dyDescent="0.6">
      <c r="U15238"/>
      <c r="V15238"/>
      <c r="W15238"/>
      <c r="X15238"/>
    </row>
    <row r="15239" spans="21:24" ht="18" x14ac:dyDescent="0.6">
      <c r="U15239"/>
      <c r="V15239"/>
      <c r="W15239"/>
      <c r="X15239"/>
    </row>
    <row r="15240" spans="21:24" ht="18" x14ac:dyDescent="0.6">
      <c r="U15240"/>
      <c r="V15240"/>
      <c r="W15240"/>
      <c r="X15240"/>
    </row>
    <row r="15241" spans="21:24" ht="18" x14ac:dyDescent="0.6">
      <c r="U15241"/>
      <c r="V15241"/>
      <c r="W15241"/>
      <c r="X15241"/>
    </row>
    <row r="15242" spans="21:24" ht="18" x14ac:dyDescent="0.6">
      <c r="U15242"/>
      <c r="V15242"/>
      <c r="W15242"/>
      <c r="X15242"/>
    </row>
    <row r="15243" spans="21:24" ht="18" x14ac:dyDescent="0.6">
      <c r="U15243"/>
      <c r="V15243"/>
      <c r="W15243"/>
      <c r="X15243"/>
    </row>
    <row r="15244" spans="21:24" ht="18" x14ac:dyDescent="0.6">
      <c r="U15244"/>
      <c r="V15244"/>
      <c r="W15244"/>
      <c r="X15244"/>
    </row>
    <row r="15245" spans="21:24" ht="18" x14ac:dyDescent="0.6">
      <c r="U15245"/>
      <c r="V15245"/>
      <c r="W15245"/>
      <c r="X15245"/>
    </row>
    <row r="15246" spans="21:24" ht="18" x14ac:dyDescent="0.6">
      <c r="U15246"/>
      <c r="V15246"/>
      <c r="W15246"/>
      <c r="X15246"/>
    </row>
    <row r="15247" spans="21:24" ht="18" x14ac:dyDescent="0.6">
      <c r="U15247"/>
      <c r="V15247"/>
      <c r="W15247"/>
      <c r="X15247"/>
    </row>
    <row r="15248" spans="21:24" ht="18" x14ac:dyDescent="0.6">
      <c r="U15248"/>
      <c r="V15248"/>
      <c r="W15248"/>
      <c r="X15248"/>
    </row>
    <row r="15249" spans="21:24" ht="18" x14ac:dyDescent="0.6">
      <c r="U15249"/>
      <c r="V15249"/>
      <c r="W15249"/>
      <c r="X15249"/>
    </row>
    <row r="15250" spans="21:24" ht="18" x14ac:dyDescent="0.6">
      <c r="U15250"/>
      <c r="V15250"/>
      <c r="W15250"/>
      <c r="X15250"/>
    </row>
    <row r="15251" spans="21:24" ht="18" x14ac:dyDescent="0.6">
      <c r="U15251"/>
      <c r="V15251"/>
      <c r="W15251"/>
      <c r="X15251"/>
    </row>
    <row r="15252" spans="21:24" ht="18" x14ac:dyDescent="0.6">
      <c r="U15252"/>
      <c r="V15252"/>
      <c r="W15252"/>
      <c r="X15252"/>
    </row>
    <row r="15253" spans="21:24" ht="18" x14ac:dyDescent="0.6">
      <c r="U15253"/>
      <c r="V15253"/>
      <c r="W15253"/>
      <c r="X15253"/>
    </row>
    <row r="15254" spans="21:24" ht="18" x14ac:dyDescent="0.6">
      <c r="U15254"/>
      <c r="V15254"/>
      <c r="W15254"/>
      <c r="X15254"/>
    </row>
    <row r="15255" spans="21:24" ht="18" x14ac:dyDescent="0.6">
      <c r="U15255"/>
      <c r="V15255"/>
      <c r="W15255"/>
      <c r="X15255"/>
    </row>
    <row r="15256" spans="21:24" ht="18" x14ac:dyDescent="0.6">
      <c r="U15256"/>
      <c r="V15256"/>
      <c r="W15256"/>
      <c r="X15256"/>
    </row>
    <row r="15257" spans="21:24" ht="18" x14ac:dyDescent="0.6">
      <c r="U15257"/>
      <c r="V15257"/>
      <c r="W15257"/>
      <c r="X15257"/>
    </row>
    <row r="15258" spans="21:24" ht="18" x14ac:dyDescent="0.6">
      <c r="U15258"/>
      <c r="V15258"/>
      <c r="W15258"/>
      <c r="X15258"/>
    </row>
    <row r="15259" spans="21:24" ht="18" x14ac:dyDescent="0.6">
      <c r="U15259"/>
      <c r="V15259"/>
      <c r="W15259"/>
      <c r="X15259"/>
    </row>
    <row r="15260" spans="21:24" ht="18" x14ac:dyDescent="0.6">
      <c r="U15260"/>
      <c r="V15260"/>
      <c r="W15260"/>
      <c r="X15260"/>
    </row>
    <row r="15261" spans="21:24" ht="18" x14ac:dyDescent="0.6">
      <c r="U15261"/>
      <c r="V15261"/>
      <c r="W15261"/>
      <c r="X15261"/>
    </row>
    <row r="15262" spans="21:24" ht="18" x14ac:dyDescent="0.6">
      <c r="U15262"/>
      <c r="V15262"/>
      <c r="W15262"/>
      <c r="X15262"/>
    </row>
    <row r="15263" spans="21:24" ht="18" x14ac:dyDescent="0.6">
      <c r="U15263"/>
      <c r="V15263"/>
      <c r="W15263"/>
      <c r="X15263"/>
    </row>
    <row r="15264" spans="21:24" ht="18" x14ac:dyDescent="0.6">
      <c r="U15264"/>
      <c r="V15264"/>
      <c r="W15264"/>
      <c r="X15264"/>
    </row>
    <row r="15265" spans="21:24" ht="18" x14ac:dyDescent="0.6">
      <c r="U15265"/>
      <c r="V15265"/>
      <c r="W15265"/>
      <c r="X15265"/>
    </row>
    <row r="15266" spans="21:24" ht="18" x14ac:dyDescent="0.6">
      <c r="U15266"/>
      <c r="V15266"/>
      <c r="W15266"/>
      <c r="X15266"/>
    </row>
    <row r="15267" spans="21:24" ht="18" x14ac:dyDescent="0.6">
      <c r="U15267"/>
      <c r="V15267"/>
      <c r="W15267"/>
      <c r="X15267"/>
    </row>
    <row r="15268" spans="21:24" ht="18" x14ac:dyDescent="0.6">
      <c r="U15268"/>
      <c r="V15268"/>
      <c r="W15268"/>
      <c r="X15268"/>
    </row>
    <row r="15269" spans="21:24" ht="18" x14ac:dyDescent="0.6">
      <c r="U15269"/>
      <c r="V15269"/>
      <c r="W15269"/>
      <c r="X15269"/>
    </row>
    <row r="15270" spans="21:24" ht="18" x14ac:dyDescent="0.6">
      <c r="U15270"/>
      <c r="V15270"/>
      <c r="W15270"/>
      <c r="X15270"/>
    </row>
    <row r="15271" spans="21:24" ht="18" x14ac:dyDescent="0.6">
      <c r="U15271"/>
      <c r="V15271"/>
      <c r="W15271"/>
      <c r="X15271"/>
    </row>
    <row r="15272" spans="21:24" ht="18" x14ac:dyDescent="0.6">
      <c r="U15272"/>
      <c r="V15272"/>
      <c r="W15272"/>
      <c r="X15272"/>
    </row>
    <row r="15273" spans="21:24" ht="18" x14ac:dyDescent="0.6">
      <c r="U15273"/>
      <c r="V15273"/>
      <c r="W15273"/>
      <c r="X15273"/>
    </row>
    <row r="15274" spans="21:24" ht="18" x14ac:dyDescent="0.6">
      <c r="U15274"/>
      <c r="V15274"/>
      <c r="W15274"/>
      <c r="X15274"/>
    </row>
    <row r="15275" spans="21:24" ht="18" x14ac:dyDescent="0.6">
      <c r="U15275"/>
      <c r="V15275"/>
      <c r="W15275"/>
      <c r="X15275"/>
    </row>
    <row r="15276" spans="21:24" ht="18" x14ac:dyDescent="0.6">
      <c r="U15276"/>
      <c r="V15276"/>
      <c r="W15276"/>
      <c r="X15276"/>
    </row>
    <row r="15277" spans="21:24" ht="18" x14ac:dyDescent="0.6">
      <c r="U15277"/>
      <c r="V15277"/>
      <c r="W15277"/>
      <c r="X15277"/>
    </row>
    <row r="15278" spans="21:24" ht="18" x14ac:dyDescent="0.6">
      <c r="U15278"/>
      <c r="V15278"/>
      <c r="W15278"/>
      <c r="X15278"/>
    </row>
    <row r="15279" spans="21:24" ht="18" x14ac:dyDescent="0.6">
      <c r="U15279"/>
      <c r="V15279"/>
      <c r="W15279"/>
      <c r="X15279"/>
    </row>
    <row r="15280" spans="21:24" ht="18" x14ac:dyDescent="0.6">
      <c r="U15280"/>
      <c r="V15280"/>
      <c r="W15280"/>
      <c r="X15280"/>
    </row>
    <row r="15281" spans="21:24" ht="18" x14ac:dyDescent="0.6">
      <c r="U15281"/>
      <c r="V15281"/>
      <c r="W15281"/>
      <c r="X15281"/>
    </row>
    <row r="15282" spans="21:24" ht="18" x14ac:dyDescent="0.6">
      <c r="U15282"/>
      <c r="V15282"/>
      <c r="W15282"/>
      <c r="X15282"/>
    </row>
    <row r="15283" spans="21:24" ht="18" x14ac:dyDescent="0.6">
      <c r="U15283"/>
      <c r="V15283"/>
      <c r="W15283"/>
      <c r="X15283"/>
    </row>
    <row r="15284" spans="21:24" ht="18" x14ac:dyDescent="0.6">
      <c r="U15284"/>
      <c r="V15284"/>
      <c r="W15284"/>
      <c r="X15284"/>
    </row>
    <row r="15285" spans="21:24" ht="18" x14ac:dyDescent="0.6">
      <c r="U15285"/>
      <c r="V15285"/>
      <c r="W15285"/>
      <c r="X15285"/>
    </row>
    <row r="15286" spans="21:24" ht="18" x14ac:dyDescent="0.6">
      <c r="U15286"/>
      <c r="V15286"/>
      <c r="W15286"/>
      <c r="X15286"/>
    </row>
    <row r="15287" spans="21:24" ht="18" x14ac:dyDescent="0.6">
      <c r="U15287"/>
      <c r="V15287"/>
      <c r="W15287"/>
      <c r="X15287"/>
    </row>
    <row r="15288" spans="21:24" ht="18" x14ac:dyDescent="0.6">
      <c r="U15288"/>
      <c r="V15288"/>
      <c r="W15288"/>
      <c r="X15288"/>
    </row>
    <row r="15289" spans="21:24" ht="18" x14ac:dyDescent="0.6">
      <c r="U15289"/>
      <c r="V15289"/>
      <c r="W15289"/>
      <c r="X15289"/>
    </row>
    <row r="15290" spans="21:24" ht="18" x14ac:dyDescent="0.6">
      <c r="U15290"/>
      <c r="V15290"/>
      <c r="W15290"/>
      <c r="X15290"/>
    </row>
    <row r="15291" spans="21:24" ht="18" x14ac:dyDescent="0.6">
      <c r="U15291"/>
      <c r="V15291"/>
      <c r="W15291"/>
      <c r="X15291"/>
    </row>
    <row r="15292" spans="21:24" ht="18" x14ac:dyDescent="0.6">
      <c r="U15292"/>
      <c r="V15292"/>
      <c r="W15292"/>
      <c r="X15292"/>
    </row>
    <row r="15293" spans="21:24" ht="18" x14ac:dyDescent="0.6">
      <c r="U15293"/>
      <c r="V15293"/>
      <c r="W15293"/>
      <c r="X15293"/>
    </row>
    <row r="15294" spans="21:24" ht="18" x14ac:dyDescent="0.6">
      <c r="U15294"/>
      <c r="V15294"/>
      <c r="W15294"/>
      <c r="X15294"/>
    </row>
    <row r="15295" spans="21:24" ht="18" x14ac:dyDescent="0.6">
      <c r="U15295"/>
      <c r="V15295"/>
      <c r="W15295"/>
      <c r="X15295"/>
    </row>
    <row r="15296" spans="21:24" ht="18" x14ac:dyDescent="0.6">
      <c r="U15296"/>
      <c r="V15296"/>
      <c r="W15296"/>
      <c r="X15296"/>
    </row>
    <row r="15297" spans="21:24" ht="18" x14ac:dyDescent="0.6">
      <c r="U15297"/>
      <c r="V15297"/>
      <c r="W15297"/>
      <c r="X15297"/>
    </row>
    <row r="15298" spans="21:24" ht="18" x14ac:dyDescent="0.6">
      <c r="U15298"/>
      <c r="V15298"/>
      <c r="W15298"/>
      <c r="X15298"/>
    </row>
    <row r="15299" spans="21:24" ht="18" x14ac:dyDescent="0.6">
      <c r="U15299"/>
      <c r="V15299"/>
      <c r="W15299"/>
      <c r="X15299"/>
    </row>
    <row r="15300" spans="21:24" ht="18" x14ac:dyDescent="0.6">
      <c r="U15300"/>
      <c r="V15300"/>
      <c r="W15300"/>
      <c r="X15300"/>
    </row>
    <row r="15301" spans="21:24" ht="18" x14ac:dyDescent="0.6">
      <c r="U15301"/>
      <c r="V15301"/>
      <c r="W15301"/>
      <c r="X15301"/>
    </row>
    <row r="15302" spans="21:24" ht="18" x14ac:dyDescent="0.6">
      <c r="U15302"/>
      <c r="V15302"/>
      <c r="W15302"/>
      <c r="X15302"/>
    </row>
    <row r="15303" spans="21:24" ht="18" x14ac:dyDescent="0.6">
      <c r="U15303"/>
      <c r="V15303"/>
      <c r="W15303"/>
      <c r="X15303"/>
    </row>
    <row r="15304" spans="21:24" ht="18" x14ac:dyDescent="0.6">
      <c r="U15304"/>
      <c r="V15304"/>
      <c r="W15304"/>
      <c r="X15304"/>
    </row>
    <row r="15305" spans="21:24" ht="18" x14ac:dyDescent="0.6">
      <c r="U15305"/>
      <c r="V15305"/>
      <c r="W15305"/>
      <c r="X15305"/>
    </row>
    <row r="15306" spans="21:24" ht="18" x14ac:dyDescent="0.6">
      <c r="U15306"/>
      <c r="V15306"/>
      <c r="W15306"/>
      <c r="X15306"/>
    </row>
    <row r="15307" spans="21:24" ht="18" x14ac:dyDescent="0.6">
      <c r="U15307"/>
      <c r="V15307"/>
      <c r="W15307"/>
      <c r="X15307"/>
    </row>
    <row r="15308" spans="21:24" ht="18" x14ac:dyDescent="0.6">
      <c r="U15308"/>
      <c r="V15308"/>
      <c r="W15308"/>
      <c r="X15308"/>
    </row>
    <row r="15309" spans="21:24" ht="18" x14ac:dyDescent="0.6">
      <c r="U15309"/>
      <c r="V15309"/>
      <c r="W15309"/>
      <c r="X15309"/>
    </row>
    <row r="15310" spans="21:24" ht="18" x14ac:dyDescent="0.6">
      <c r="U15310"/>
      <c r="V15310"/>
      <c r="W15310"/>
      <c r="X15310"/>
    </row>
    <row r="15311" spans="21:24" ht="18" x14ac:dyDescent="0.6">
      <c r="U15311"/>
      <c r="V15311"/>
      <c r="W15311"/>
      <c r="X15311"/>
    </row>
    <row r="15312" spans="21:24" ht="18" x14ac:dyDescent="0.6">
      <c r="U15312"/>
      <c r="V15312"/>
      <c r="W15312"/>
      <c r="X15312"/>
    </row>
    <row r="15313" spans="21:24" ht="18" x14ac:dyDescent="0.6">
      <c r="U15313"/>
      <c r="V15313"/>
      <c r="W15313"/>
      <c r="X15313"/>
    </row>
    <row r="15314" spans="21:24" ht="18" x14ac:dyDescent="0.6">
      <c r="U15314"/>
      <c r="V15314"/>
      <c r="W15314"/>
      <c r="X15314"/>
    </row>
    <row r="15315" spans="21:24" ht="18" x14ac:dyDescent="0.6">
      <c r="U15315"/>
      <c r="V15315"/>
      <c r="W15315"/>
      <c r="X15315"/>
    </row>
    <row r="15316" spans="21:24" ht="18" x14ac:dyDescent="0.6">
      <c r="U15316"/>
      <c r="V15316"/>
      <c r="W15316"/>
      <c r="X15316"/>
    </row>
    <row r="15317" spans="21:24" ht="18" x14ac:dyDescent="0.6">
      <c r="U15317"/>
      <c r="V15317"/>
      <c r="W15317"/>
      <c r="X15317"/>
    </row>
    <row r="15318" spans="21:24" ht="18" x14ac:dyDescent="0.6">
      <c r="U15318"/>
      <c r="V15318"/>
      <c r="W15318"/>
      <c r="X15318"/>
    </row>
    <row r="15319" spans="21:24" ht="18" x14ac:dyDescent="0.6">
      <c r="U15319"/>
      <c r="V15319"/>
      <c r="W15319"/>
      <c r="X15319"/>
    </row>
    <row r="15320" spans="21:24" ht="18" x14ac:dyDescent="0.6">
      <c r="U15320"/>
      <c r="V15320"/>
      <c r="W15320"/>
      <c r="X15320"/>
    </row>
    <row r="15321" spans="21:24" ht="18" x14ac:dyDescent="0.6">
      <c r="U15321"/>
      <c r="V15321"/>
      <c r="W15321"/>
      <c r="X15321"/>
    </row>
    <row r="15322" spans="21:24" ht="18" x14ac:dyDescent="0.6">
      <c r="U15322"/>
      <c r="V15322"/>
      <c r="W15322"/>
      <c r="X15322"/>
    </row>
    <row r="15323" spans="21:24" ht="18" x14ac:dyDescent="0.6">
      <c r="U15323"/>
      <c r="V15323"/>
      <c r="W15323"/>
      <c r="X15323"/>
    </row>
    <row r="15324" spans="21:24" ht="18" x14ac:dyDescent="0.6">
      <c r="U15324"/>
      <c r="V15324"/>
      <c r="W15324"/>
      <c r="X15324"/>
    </row>
    <row r="15325" spans="21:24" ht="18" x14ac:dyDescent="0.6">
      <c r="U15325"/>
      <c r="V15325"/>
      <c r="W15325"/>
      <c r="X15325"/>
    </row>
    <row r="15326" spans="21:24" ht="18" x14ac:dyDescent="0.6">
      <c r="U15326"/>
      <c r="V15326"/>
      <c r="W15326"/>
      <c r="X15326"/>
    </row>
    <row r="15327" spans="21:24" ht="18" x14ac:dyDescent="0.6">
      <c r="U15327"/>
      <c r="V15327"/>
      <c r="W15327"/>
      <c r="X15327"/>
    </row>
    <row r="15328" spans="21:24" ht="18" x14ac:dyDescent="0.6">
      <c r="U15328"/>
      <c r="V15328"/>
      <c r="W15328"/>
      <c r="X15328"/>
    </row>
    <row r="15329" spans="21:24" ht="18" x14ac:dyDescent="0.6">
      <c r="U15329"/>
      <c r="V15329"/>
      <c r="W15329"/>
      <c r="X15329"/>
    </row>
    <row r="15330" spans="21:24" ht="18" x14ac:dyDescent="0.6">
      <c r="U15330"/>
      <c r="V15330"/>
      <c r="W15330"/>
      <c r="X15330"/>
    </row>
    <row r="15331" spans="21:24" ht="18" x14ac:dyDescent="0.6">
      <c r="U15331"/>
      <c r="V15331"/>
      <c r="W15331"/>
      <c r="X15331"/>
    </row>
    <row r="15332" spans="21:24" ht="18" x14ac:dyDescent="0.6">
      <c r="U15332"/>
      <c r="V15332"/>
      <c r="W15332"/>
      <c r="X15332"/>
    </row>
    <row r="15333" spans="21:24" ht="18" x14ac:dyDescent="0.6">
      <c r="U15333"/>
      <c r="V15333"/>
      <c r="W15333"/>
      <c r="X15333"/>
    </row>
    <row r="15334" spans="21:24" ht="18" x14ac:dyDescent="0.6">
      <c r="U15334"/>
      <c r="V15334"/>
      <c r="W15334"/>
      <c r="X15334"/>
    </row>
    <row r="15335" spans="21:24" ht="18" x14ac:dyDescent="0.6">
      <c r="U15335"/>
      <c r="V15335"/>
      <c r="W15335"/>
      <c r="X15335"/>
    </row>
    <row r="15336" spans="21:24" ht="18" x14ac:dyDescent="0.6">
      <c r="U15336"/>
      <c r="V15336"/>
      <c r="W15336"/>
      <c r="X15336"/>
    </row>
    <row r="15337" spans="21:24" ht="18" x14ac:dyDescent="0.6">
      <c r="U15337"/>
      <c r="V15337"/>
      <c r="W15337"/>
      <c r="X15337"/>
    </row>
    <row r="15338" spans="21:24" ht="18" x14ac:dyDescent="0.6">
      <c r="U15338"/>
      <c r="V15338"/>
      <c r="W15338"/>
      <c r="X15338"/>
    </row>
    <row r="15339" spans="21:24" ht="18" x14ac:dyDescent="0.6">
      <c r="U15339"/>
      <c r="V15339"/>
      <c r="W15339"/>
      <c r="X15339"/>
    </row>
    <row r="15340" spans="21:24" ht="18" x14ac:dyDescent="0.6">
      <c r="U15340"/>
      <c r="V15340"/>
      <c r="W15340"/>
      <c r="X15340"/>
    </row>
    <row r="15341" spans="21:24" ht="18" x14ac:dyDescent="0.6">
      <c r="U15341"/>
      <c r="V15341"/>
      <c r="W15341"/>
      <c r="X15341"/>
    </row>
    <row r="15342" spans="21:24" ht="18" x14ac:dyDescent="0.6">
      <c r="U15342"/>
      <c r="V15342"/>
      <c r="W15342"/>
      <c r="X15342"/>
    </row>
    <row r="15343" spans="21:24" ht="18" x14ac:dyDescent="0.6">
      <c r="U15343"/>
      <c r="V15343"/>
      <c r="W15343"/>
      <c r="X15343"/>
    </row>
    <row r="15344" spans="21:24" ht="18" x14ac:dyDescent="0.6">
      <c r="U15344"/>
      <c r="V15344"/>
      <c r="W15344"/>
      <c r="X15344"/>
    </row>
    <row r="15345" spans="21:24" ht="18" x14ac:dyDescent="0.6">
      <c r="U15345"/>
      <c r="V15345"/>
      <c r="W15345"/>
      <c r="X15345"/>
    </row>
    <row r="15346" spans="21:24" ht="18" x14ac:dyDescent="0.6">
      <c r="U15346"/>
      <c r="V15346"/>
      <c r="W15346"/>
      <c r="X15346"/>
    </row>
    <row r="15347" spans="21:24" ht="18" x14ac:dyDescent="0.6">
      <c r="U15347"/>
      <c r="V15347"/>
      <c r="W15347"/>
      <c r="X15347"/>
    </row>
    <row r="15348" spans="21:24" ht="18" x14ac:dyDescent="0.6">
      <c r="U15348"/>
      <c r="V15348"/>
      <c r="W15348"/>
      <c r="X15348"/>
    </row>
    <row r="15349" spans="21:24" ht="18" x14ac:dyDescent="0.6">
      <c r="U15349"/>
      <c r="V15349"/>
      <c r="W15349"/>
      <c r="X15349"/>
    </row>
    <row r="15350" spans="21:24" ht="18" x14ac:dyDescent="0.6">
      <c r="U15350"/>
      <c r="V15350"/>
      <c r="W15350"/>
      <c r="X15350"/>
    </row>
    <row r="15351" spans="21:24" ht="18" x14ac:dyDescent="0.6">
      <c r="U15351"/>
      <c r="V15351"/>
      <c r="W15351"/>
      <c r="X15351"/>
    </row>
    <row r="15352" spans="21:24" ht="18" x14ac:dyDescent="0.6">
      <c r="U15352"/>
      <c r="V15352"/>
      <c r="W15352"/>
      <c r="X15352"/>
    </row>
    <row r="15353" spans="21:24" ht="18" x14ac:dyDescent="0.6">
      <c r="U15353"/>
      <c r="V15353"/>
      <c r="W15353"/>
      <c r="X15353"/>
    </row>
    <row r="15354" spans="21:24" ht="18" x14ac:dyDescent="0.6">
      <c r="U15354"/>
      <c r="V15354"/>
      <c r="W15354"/>
      <c r="X15354"/>
    </row>
    <row r="15355" spans="21:24" ht="18" x14ac:dyDescent="0.6">
      <c r="U15355"/>
      <c r="V15355"/>
      <c r="W15355"/>
      <c r="X15355"/>
    </row>
    <row r="15356" spans="21:24" ht="18" x14ac:dyDescent="0.6">
      <c r="U15356"/>
      <c r="V15356"/>
      <c r="W15356"/>
      <c r="X15356"/>
    </row>
    <row r="15357" spans="21:24" ht="18" x14ac:dyDescent="0.6">
      <c r="U15357"/>
      <c r="V15357"/>
      <c r="W15357"/>
      <c r="X15357"/>
    </row>
    <row r="15358" spans="21:24" ht="18" x14ac:dyDescent="0.6">
      <c r="U15358"/>
      <c r="V15358"/>
      <c r="W15358"/>
      <c r="X15358"/>
    </row>
    <row r="15359" spans="21:24" ht="18" x14ac:dyDescent="0.6">
      <c r="U15359"/>
      <c r="V15359"/>
      <c r="W15359"/>
      <c r="X15359"/>
    </row>
    <row r="15360" spans="21:24" ht="18" x14ac:dyDescent="0.6">
      <c r="U15360"/>
      <c r="V15360"/>
      <c r="W15360"/>
      <c r="X15360"/>
    </row>
    <row r="15361" spans="21:24" ht="18" x14ac:dyDescent="0.6">
      <c r="U15361"/>
      <c r="V15361"/>
      <c r="W15361"/>
      <c r="X15361"/>
    </row>
    <row r="15362" spans="21:24" ht="18" x14ac:dyDescent="0.6">
      <c r="U15362"/>
      <c r="V15362"/>
      <c r="W15362"/>
      <c r="X15362"/>
    </row>
    <row r="15363" spans="21:24" ht="18" x14ac:dyDescent="0.6">
      <c r="U15363"/>
      <c r="V15363"/>
      <c r="W15363"/>
      <c r="X15363"/>
    </row>
    <row r="15364" spans="21:24" ht="18" x14ac:dyDescent="0.6">
      <c r="U15364"/>
      <c r="V15364"/>
      <c r="W15364"/>
      <c r="X15364"/>
    </row>
    <row r="15365" spans="21:24" ht="18" x14ac:dyDescent="0.6">
      <c r="U15365"/>
      <c r="V15365"/>
      <c r="W15365"/>
      <c r="X15365"/>
    </row>
    <row r="15366" spans="21:24" ht="18" x14ac:dyDescent="0.6">
      <c r="U15366"/>
      <c r="V15366"/>
      <c r="W15366"/>
      <c r="X15366"/>
    </row>
    <row r="15367" spans="21:24" ht="18" x14ac:dyDescent="0.6">
      <c r="U15367"/>
      <c r="V15367"/>
      <c r="W15367"/>
      <c r="X15367"/>
    </row>
    <row r="15368" spans="21:24" ht="18" x14ac:dyDescent="0.6">
      <c r="U15368"/>
      <c r="V15368"/>
      <c r="W15368"/>
      <c r="X15368"/>
    </row>
    <row r="15369" spans="21:24" ht="18" x14ac:dyDescent="0.6">
      <c r="U15369"/>
      <c r="V15369"/>
      <c r="W15369"/>
      <c r="X15369"/>
    </row>
    <row r="15370" spans="21:24" ht="18" x14ac:dyDescent="0.6">
      <c r="U15370"/>
      <c r="V15370"/>
      <c r="W15370"/>
      <c r="X15370"/>
    </row>
    <row r="15371" spans="21:24" ht="18" x14ac:dyDescent="0.6">
      <c r="U15371"/>
      <c r="V15371"/>
      <c r="W15371"/>
      <c r="X15371"/>
    </row>
    <row r="15372" spans="21:24" ht="18" x14ac:dyDescent="0.6">
      <c r="U15372"/>
      <c r="V15372"/>
      <c r="W15372"/>
      <c r="X15372"/>
    </row>
    <row r="15373" spans="21:24" ht="18" x14ac:dyDescent="0.6">
      <c r="U15373"/>
      <c r="V15373"/>
      <c r="W15373"/>
      <c r="X15373"/>
    </row>
    <row r="15374" spans="21:24" ht="18" x14ac:dyDescent="0.6">
      <c r="U15374"/>
      <c r="V15374"/>
      <c r="W15374"/>
      <c r="X15374"/>
    </row>
    <row r="15375" spans="21:24" ht="18" x14ac:dyDescent="0.6">
      <c r="U15375"/>
      <c r="V15375"/>
      <c r="W15375"/>
      <c r="X15375"/>
    </row>
    <row r="15376" spans="21:24" ht="18" x14ac:dyDescent="0.6">
      <c r="U15376"/>
      <c r="V15376"/>
      <c r="W15376"/>
      <c r="X15376"/>
    </row>
    <row r="15377" spans="21:24" ht="18" x14ac:dyDescent="0.6">
      <c r="U15377"/>
      <c r="V15377"/>
      <c r="W15377"/>
      <c r="X15377"/>
    </row>
    <row r="15378" spans="21:24" ht="18" x14ac:dyDescent="0.6">
      <c r="U15378"/>
      <c r="V15378"/>
      <c r="W15378"/>
      <c r="X15378"/>
    </row>
    <row r="15379" spans="21:24" ht="18" x14ac:dyDescent="0.6">
      <c r="U15379"/>
      <c r="V15379"/>
      <c r="W15379"/>
      <c r="X15379"/>
    </row>
    <row r="15380" spans="21:24" ht="18" x14ac:dyDescent="0.6">
      <c r="U15380"/>
      <c r="V15380"/>
      <c r="W15380"/>
      <c r="X15380"/>
    </row>
    <row r="15381" spans="21:24" ht="18" x14ac:dyDescent="0.6">
      <c r="U15381"/>
      <c r="V15381"/>
      <c r="W15381"/>
      <c r="X15381"/>
    </row>
    <row r="15382" spans="21:24" ht="18" x14ac:dyDescent="0.6">
      <c r="U15382"/>
      <c r="V15382"/>
      <c r="W15382"/>
      <c r="X15382"/>
    </row>
    <row r="15383" spans="21:24" ht="18" x14ac:dyDescent="0.6">
      <c r="U15383"/>
      <c r="V15383"/>
      <c r="W15383"/>
      <c r="X15383"/>
    </row>
    <row r="15384" spans="21:24" ht="18" x14ac:dyDescent="0.6">
      <c r="U15384"/>
      <c r="V15384"/>
      <c r="W15384"/>
      <c r="X15384"/>
    </row>
    <row r="15385" spans="21:24" ht="18" x14ac:dyDescent="0.6">
      <c r="U15385"/>
      <c r="V15385"/>
      <c r="W15385"/>
      <c r="X15385"/>
    </row>
    <row r="15386" spans="21:24" ht="18" x14ac:dyDescent="0.6">
      <c r="U15386"/>
      <c r="V15386"/>
      <c r="W15386"/>
      <c r="X15386"/>
    </row>
    <row r="15387" spans="21:24" ht="18" x14ac:dyDescent="0.6">
      <c r="U15387"/>
      <c r="V15387"/>
      <c r="W15387"/>
      <c r="X15387"/>
    </row>
    <row r="15388" spans="21:24" ht="18" x14ac:dyDescent="0.6">
      <c r="U15388"/>
      <c r="V15388"/>
      <c r="W15388"/>
      <c r="X15388"/>
    </row>
    <row r="15389" spans="21:24" ht="18" x14ac:dyDescent="0.6">
      <c r="U15389"/>
      <c r="V15389"/>
      <c r="W15389"/>
      <c r="X15389"/>
    </row>
    <row r="15390" spans="21:24" ht="18" x14ac:dyDescent="0.6">
      <c r="U15390"/>
      <c r="V15390"/>
      <c r="W15390"/>
      <c r="X15390"/>
    </row>
    <row r="15391" spans="21:24" ht="18" x14ac:dyDescent="0.6">
      <c r="U15391"/>
      <c r="V15391"/>
      <c r="W15391"/>
      <c r="X15391"/>
    </row>
    <row r="15392" spans="21:24" ht="18" x14ac:dyDescent="0.6">
      <c r="U15392"/>
      <c r="V15392"/>
      <c r="W15392"/>
      <c r="X15392"/>
    </row>
    <row r="15393" spans="21:24" ht="18" x14ac:dyDescent="0.6">
      <c r="U15393"/>
      <c r="V15393"/>
      <c r="W15393"/>
      <c r="X15393"/>
    </row>
    <row r="15394" spans="21:24" ht="18" x14ac:dyDescent="0.6">
      <c r="U15394"/>
      <c r="V15394"/>
      <c r="W15394"/>
      <c r="X15394"/>
    </row>
    <row r="15395" spans="21:24" ht="18" x14ac:dyDescent="0.6">
      <c r="U15395"/>
      <c r="V15395"/>
      <c r="W15395"/>
      <c r="X15395"/>
    </row>
    <row r="15396" spans="21:24" ht="18" x14ac:dyDescent="0.6">
      <c r="U15396"/>
      <c r="V15396"/>
      <c r="W15396"/>
      <c r="X15396"/>
    </row>
    <row r="15397" spans="21:24" ht="18" x14ac:dyDescent="0.6">
      <c r="U15397"/>
      <c r="V15397"/>
      <c r="W15397"/>
      <c r="X15397"/>
    </row>
    <row r="15398" spans="21:24" ht="18" x14ac:dyDescent="0.6">
      <c r="U15398"/>
      <c r="V15398"/>
      <c r="W15398"/>
      <c r="X15398"/>
    </row>
    <row r="15399" spans="21:24" ht="18" x14ac:dyDescent="0.6">
      <c r="U15399"/>
      <c r="V15399"/>
      <c r="W15399"/>
      <c r="X15399"/>
    </row>
    <row r="15400" spans="21:24" ht="18" x14ac:dyDescent="0.6">
      <c r="U15400"/>
      <c r="V15400"/>
      <c r="W15400"/>
      <c r="X15400"/>
    </row>
    <row r="15401" spans="21:24" ht="18" x14ac:dyDescent="0.6">
      <c r="U15401"/>
      <c r="V15401"/>
      <c r="W15401"/>
      <c r="X15401"/>
    </row>
    <row r="15402" spans="21:24" ht="18" x14ac:dyDescent="0.6">
      <c r="U15402"/>
      <c r="V15402"/>
      <c r="W15402"/>
      <c r="X15402"/>
    </row>
    <row r="15403" spans="21:24" ht="18" x14ac:dyDescent="0.6">
      <c r="U15403"/>
      <c r="V15403"/>
      <c r="W15403"/>
      <c r="X15403"/>
    </row>
    <row r="15404" spans="21:24" ht="18" x14ac:dyDescent="0.6">
      <c r="U15404"/>
      <c r="V15404"/>
      <c r="W15404"/>
      <c r="X15404"/>
    </row>
    <row r="15405" spans="21:24" ht="18" x14ac:dyDescent="0.6">
      <c r="U15405"/>
      <c r="V15405"/>
      <c r="W15405"/>
      <c r="X15405"/>
    </row>
    <row r="15406" spans="21:24" ht="18" x14ac:dyDescent="0.6">
      <c r="U15406"/>
      <c r="V15406"/>
      <c r="W15406"/>
      <c r="X15406"/>
    </row>
    <row r="15407" spans="21:24" ht="18" x14ac:dyDescent="0.6">
      <c r="U15407"/>
      <c r="V15407"/>
      <c r="W15407"/>
      <c r="X15407"/>
    </row>
    <row r="15408" spans="21:24" ht="18" x14ac:dyDescent="0.6">
      <c r="U15408"/>
      <c r="V15408"/>
      <c r="W15408"/>
      <c r="X15408"/>
    </row>
    <row r="15409" spans="21:24" ht="18" x14ac:dyDescent="0.6">
      <c r="U15409"/>
      <c r="V15409"/>
      <c r="W15409"/>
      <c r="X15409"/>
    </row>
    <row r="15410" spans="21:24" ht="18" x14ac:dyDescent="0.6">
      <c r="U15410"/>
      <c r="V15410"/>
      <c r="W15410"/>
      <c r="X15410"/>
    </row>
    <row r="15411" spans="21:24" ht="18" x14ac:dyDescent="0.6">
      <c r="U15411"/>
      <c r="V15411"/>
      <c r="W15411"/>
      <c r="X15411"/>
    </row>
    <row r="15412" spans="21:24" ht="18" x14ac:dyDescent="0.6">
      <c r="U15412"/>
      <c r="V15412"/>
      <c r="W15412"/>
      <c r="X15412"/>
    </row>
    <row r="15413" spans="21:24" ht="18" x14ac:dyDescent="0.6">
      <c r="U15413"/>
      <c r="V15413"/>
      <c r="W15413"/>
      <c r="X15413"/>
    </row>
    <row r="15414" spans="21:24" ht="18" x14ac:dyDescent="0.6">
      <c r="U15414"/>
      <c r="V15414"/>
      <c r="W15414"/>
      <c r="X15414"/>
    </row>
    <row r="15415" spans="21:24" ht="18" x14ac:dyDescent="0.6">
      <c r="U15415"/>
      <c r="V15415"/>
      <c r="W15415"/>
      <c r="X15415"/>
    </row>
    <row r="15416" spans="21:24" ht="18" x14ac:dyDescent="0.6">
      <c r="U15416"/>
      <c r="V15416"/>
      <c r="W15416"/>
      <c r="X15416"/>
    </row>
    <row r="15417" spans="21:24" ht="18" x14ac:dyDescent="0.6">
      <c r="U15417"/>
      <c r="V15417"/>
      <c r="W15417"/>
      <c r="X15417"/>
    </row>
    <row r="15418" spans="21:24" ht="18" x14ac:dyDescent="0.6">
      <c r="U15418"/>
      <c r="V15418"/>
      <c r="W15418"/>
      <c r="X15418"/>
    </row>
    <row r="15419" spans="21:24" ht="18" x14ac:dyDescent="0.6">
      <c r="U15419"/>
      <c r="V15419"/>
      <c r="W15419"/>
      <c r="X15419"/>
    </row>
    <row r="15420" spans="21:24" ht="18" x14ac:dyDescent="0.6">
      <c r="U15420"/>
      <c r="V15420"/>
      <c r="W15420"/>
      <c r="X15420"/>
    </row>
    <row r="15421" spans="21:24" ht="18" x14ac:dyDescent="0.6">
      <c r="U15421"/>
      <c r="V15421"/>
      <c r="W15421"/>
      <c r="X15421"/>
    </row>
    <row r="15422" spans="21:24" ht="18" x14ac:dyDescent="0.6">
      <c r="U15422"/>
      <c r="V15422"/>
      <c r="W15422"/>
      <c r="X15422"/>
    </row>
    <row r="15423" spans="21:24" ht="18" x14ac:dyDescent="0.6">
      <c r="U15423"/>
      <c r="V15423"/>
      <c r="W15423"/>
      <c r="X15423"/>
    </row>
    <row r="15424" spans="21:24" ht="18" x14ac:dyDescent="0.6">
      <c r="U15424"/>
      <c r="V15424"/>
      <c r="W15424"/>
      <c r="X15424"/>
    </row>
    <row r="15425" spans="21:24" ht="18" x14ac:dyDescent="0.6">
      <c r="U15425"/>
      <c r="V15425"/>
      <c r="W15425"/>
      <c r="X15425"/>
    </row>
    <row r="15426" spans="21:24" ht="18" x14ac:dyDescent="0.6">
      <c r="U15426"/>
      <c r="V15426"/>
      <c r="W15426"/>
      <c r="X15426"/>
    </row>
    <row r="15427" spans="21:24" ht="18" x14ac:dyDescent="0.6">
      <c r="U15427"/>
      <c r="V15427"/>
      <c r="W15427"/>
      <c r="X15427"/>
    </row>
    <row r="15428" spans="21:24" ht="18" x14ac:dyDescent="0.6">
      <c r="U15428"/>
      <c r="V15428"/>
      <c r="W15428"/>
      <c r="X15428"/>
    </row>
    <row r="15429" spans="21:24" ht="18" x14ac:dyDescent="0.6">
      <c r="U15429"/>
      <c r="V15429"/>
      <c r="W15429"/>
      <c r="X15429"/>
    </row>
    <row r="15430" spans="21:24" ht="18" x14ac:dyDescent="0.6">
      <c r="U15430"/>
      <c r="V15430"/>
      <c r="W15430"/>
      <c r="X15430"/>
    </row>
    <row r="15431" spans="21:24" ht="18" x14ac:dyDescent="0.6">
      <c r="U15431"/>
      <c r="V15431"/>
      <c r="W15431"/>
      <c r="X15431"/>
    </row>
    <row r="15432" spans="21:24" ht="18" x14ac:dyDescent="0.6">
      <c r="U15432"/>
      <c r="V15432"/>
      <c r="W15432"/>
      <c r="X15432"/>
    </row>
    <row r="15433" spans="21:24" ht="18" x14ac:dyDescent="0.6">
      <c r="U15433"/>
      <c r="V15433"/>
      <c r="W15433"/>
      <c r="X15433"/>
    </row>
    <row r="15434" spans="21:24" ht="18" x14ac:dyDescent="0.6">
      <c r="U15434"/>
      <c r="V15434"/>
      <c r="W15434"/>
      <c r="X15434"/>
    </row>
    <row r="15435" spans="21:24" ht="18" x14ac:dyDescent="0.6">
      <c r="U15435"/>
      <c r="V15435"/>
      <c r="W15435"/>
      <c r="X15435"/>
    </row>
    <row r="15436" spans="21:24" ht="18" x14ac:dyDescent="0.6">
      <c r="U15436"/>
      <c r="V15436"/>
      <c r="W15436"/>
      <c r="X15436"/>
    </row>
    <row r="15437" spans="21:24" ht="18" x14ac:dyDescent="0.6">
      <c r="U15437"/>
      <c r="V15437"/>
      <c r="W15437"/>
      <c r="X15437"/>
    </row>
    <row r="15438" spans="21:24" ht="18" x14ac:dyDescent="0.6">
      <c r="U15438"/>
      <c r="V15438"/>
      <c r="W15438"/>
      <c r="X15438"/>
    </row>
    <row r="15439" spans="21:24" ht="18" x14ac:dyDescent="0.6">
      <c r="U15439"/>
      <c r="V15439"/>
      <c r="W15439"/>
      <c r="X15439"/>
    </row>
    <row r="15440" spans="21:24" ht="18" x14ac:dyDescent="0.6">
      <c r="U15440"/>
      <c r="V15440"/>
      <c r="W15440"/>
      <c r="X15440"/>
    </row>
    <row r="15441" spans="21:24" ht="18" x14ac:dyDescent="0.6">
      <c r="U15441"/>
      <c r="V15441"/>
      <c r="W15441"/>
      <c r="X15441"/>
    </row>
    <row r="15442" spans="21:24" ht="18" x14ac:dyDescent="0.6">
      <c r="U15442"/>
      <c r="V15442"/>
      <c r="W15442"/>
      <c r="X15442"/>
    </row>
    <row r="15443" spans="21:24" ht="18" x14ac:dyDescent="0.6">
      <c r="U15443"/>
      <c r="V15443"/>
      <c r="W15443"/>
      <c r="X15443"/>
    </row>
    <row r="15444" spans="21:24" ht="18" x14ac:dyDescent="0.6">
      <c r="U15444"/>
      <c r="V15444"/>
      <c r="W15444"/>
      <c r="X15444"/>
    </row>
    <row r="15445" spans="21:24" ht="18" x14ac:dyDescent="0.6">
      <c r="U15445"/>
      <c r="V15445"/>
      <c r="W15445"/>
      <c r="X15445"/>
    </row>
    <row r="15446" spans="21:24" ht="18" x14ac:dyDescent="0.6">
      <c r="U15446"/>
      <c r="V15446"/>
      <c r="W15446"/>
      <c r="X15446"/>
    </row>
    <row r="15447" spans="21:24" ht="18" x14ac:dyDescent="0.6">
      <c r="U15447"/>
      <c r="V15447"/>
      <c r="W15447"/>
      <c r="X15447"/>
    </row>
    <row r="15448" spans="21:24" ht="18" x14ac:dyDescent="0.6">
      <c r="U15448"/>
      <c r="V15448"/>
      <c r="W15448"/>
      <c r="X15448"/>
    </row>
    <row r="15449" spans="21:24" ht="18" x14ac:dyDescent="0.6">
      <c r="U15449"/>
      <c r="V15449"/>
      <c r="W15449"/>
      <c r="X15449"/>
    </row>
    <row r="15450" spans="21:24" ht="18" x14ac:dyDescent="0.6">
      <c r="U15450"/>
      <c r="V15450"/>
      <c r="W15450"/>
      <c r="X15450"/>
    </row>
    <row r="15451" spans="21:24" ht="18" x14ac:dyDescent="0.6">
      <c r="U15451"/>
      <c r="V15451"/>
      <c r="W15451"/>
      <c r="X15451"/>
    </row>
    <row r="15452" spans="21:24" ht="18" x14ac:dyDescent="0.6">
      <c r="U15452"/>
      <c r="V15452"/>
      <c r="W15452"/>
      <c r="X15452"/>
    </row>
    <row r="15453" spans="21:24" ht="18" x14ac:dyDescent="0.6">
      <c r="U15453"/>
      <c r="V15453"/>
      <c r="W15453"/>
      <c r="X15453"/>
    </row>
    <row r="15454" spans="21:24" ht="18" x14ac:dyDescent="0.6">
      <c r="U15454"/>
      <c r="V15454"/>
      <c r="W15454"/>
      <c r="X15454"/>
    </row>
    <row r="15455" spans="21:24" ht="18" x14ac:dyDescent="0.6">
      <c r="U15455"/>
      <c r="V15455"/>
      <c r="W15455"/>
      <c r="X15455"/>
    </row>
    <row r="15456" spans="21:24" ht="18" x14ac:dyDescent="0.6">
      <c r="U15456"/>
      <c r="V15456"/>
      <c r="W15456"/>
      <c r="X15456"/>
    </row>
    <row r="15457" spans="21:24" ht="18" x14ac:dyDescent="0.6">
      <c r="U15457"/>
      <c r="V15457"/>
      <c r="W15457"/>
      <c r="X15457"/>
    </row>
    <row r="15458" spans="21:24" ht="18" x14ac:dyDescent="0.6">
      <c r="U15458"/>
      <c r="V15458"/>
      <c r="W15458"/>
      <c r="X15458"/>
    </row>
    <row r="15459" spans="21:24" ht="18" x14ac:dyDescent="0.6">
      <c r="U15459"/>
      <c r="V15459"/>
      <c r="W15459"/>
      <c r="X15459"/>
    </row>
    <row r="15460" spans="21:24" ht="18" x14ac:dyDescent="0.6">
      <c r="U15460"/>
      <c r="V15460"/>
      <c r="W15460"/>
      <c r="X15460"/>
    </row>
    <row r="15461" spans="21:24" ht="18" x14ac:dyDescent="0.6">
      <c r="U15461"/>
      <c r="V15461"/>
      <c r="W15461"/>
      <c r="X15461"/>
    </row>
    <row r="15462" spans="21:24" ht="18" x14ac:dyDescent="0.6">
      <c r="U15462"/>
      <c r="V15462"/>
      <c r="W15462"/>
      <c r="X15462"/>
    </row>
    <row r="15463" spans="21:24" ht="18" x14ac:dyDescent="0.6">
      <c r="U15463"/>
      <c r="V15463"/>
      <c r="W15463"/>
      <c r="X15463"/>
    </row>
    <row r="15464" spans="21:24" ht="18" x14ac:dyDescent="0.6">
      <c r="U15464"/>
      <c r="V15464"/>
      <c r="W15464"/>
      <c r="X15464"/>
    </row>
    <row r="15465" spans="21:24" ht="18" x14ac:dyDescent="0.6">
      <c r="U15465"/>
      <c r="V15465"/>
      <c r="W15465"/>
      <c r="X15465"/>
    </row>
    <row r="15466" spans="21:24" ht="18" x14ac:dyDescent="0.6">
      <c r="U15466"/>
      <c r="V15466"/>
      <c r="W15466"/>
      <c r="X15466"/>
    </row>
    <row r="15467" spans="21:24" ht="18" x14ac:dyDescent="0.6">
      <c r="U15467"/>
      <c r="V15467"/>
      <c r="W15467"/>
      <c r="X15467"/>
    </row>
    <row r="15468" spans="21:24" ht="18" x14ac:dyDescent="0.6">
      <c r="U15468"/>
      <c r="V15468"/>
      <c r="W15468"/>
      <c r="X15468"/>
    </row>
    <row r="15469" spans="21:24" ht="18" x14ac:dyDescent="0.6">
      <c r="U15469"/>
      <c r="V15469"/>
      <c r="W15469"/>
      <c r="X15469"/>
    </row>
    <row r="15470" spans="21:24" ht="18" x14ac:dyDescent="0.6">
      <c r="U15470"/>
      <c r="V15470"/>
      <c r="W15470"/>
      <c r="X15470"/>
    </row>
    <row r="15471" spans="21:24" ht="18" x14ac:dyDescent="0.6">
      <c r="U15471"/>
      <c r="V15471"/>
      <c r="W15471"/>
      <c r="X15471"/>
    </row>
    <row r="15472" spans="21:24" ht="18" x14ac:dyDescent="0.6">
      <c r="U15472"/>
      <c r="V15472"/>
      <c r="W15472"/>
      <c r="X15472"/>
    </row>
    <row r="15473" spans="21:24" ht="18" x14ac:dyDescent="0.6">
      <c r="U15473"/>
      <c r="V15473"/>
      <c r="W15473"/>
      <c r="X15473"/>
    </row>
    <row r="15474" spans="21:24" ht="18" x14ac:dyDescent="0.6">
      <c r="U15474"/>
      <c r="V15474"/>
      <c r="W15474"/>
      <c r="X15474"/>
    </row>
    <row r="15475" spans="21:24" ht="18" x14ac:dyDescent="0.6">
      <c r="U15475"/>
      <c r="V15475"/>
      <c r="W15475"/>
      <c r="X15475"/>
    </row>
    <row r="15476" spans="21:24" ht="18" x14ac:dyDescent="0.6">
      <c r="U15476"/>
      <c r="V15476"/>
      <c r="W15476"/>
      <c r="X15476"/>
    </row>
    <row r="15477" spans="21:24" ht="18" x14ac:dyDescent="0.6">
      <c r="U15477"/>
      <c r="V15477"/>
      <c r="W15477"/>
      <c r="X15477"/>
    </row>
    <row r="15478" spans="21:24" ht="18" x14ac:dyDescent="0.6">
      <c r="U15478"/>
      <c r="V15478"/>
      <c r="W15478"/>
      <c r="X15478"/>
    </row>
    <row r="15479" spans="21:24" ht="18" x14ac:dyDescent="0.6">
      <c r="U15479"/>
      <c r="V15479"/>
      <c r="W15479"/>
      <c r="X15479"/>
    </row>
    <row r="15480" spans="21:24" ht="18" x14ac:dyDescent="0.6">
      <c r="U15480"/>
      <c r="V15480"/>
      <c r="W15480"/>
      <c r="X15480"/>
    </row>
    <row r="15481" spans="21:24" ht="18" x14ac:dyDescent="0.6">
      <c r="U15481"/>
      <c r="V15481"/>
      <c r="W15481"/>
      <c r="X15481"/>
    </row>
    <row r="15482" spans="21:24" ht="18" x14ac:dyDescent="0.6">
      <c r="U15482"/>
      <c r="V15482"/>
      <c r="W15482"/>
      <c r="X15482"/>
    </row>
    <row r="15483" spans="21:24" ht="18" x14ac:dyDescent="0.6">
      <c r="U15483"/>
      <c r="V15483"/>
      <c r="W15483"/>
      <c r="X15483"/>
    </row>
    <row r="15484" spans="21:24" ht="18" x14ac:dyDescent="0.6">
      <c r="U15484"/>
      <c r="V15484"/>
      <c r="W15484"/>
      <c r="X15484"/>
    </row>
    <row r="15485" spans="21:24" ht="18" x14ac:dyDescent="0.6">
      <c r="U15485"/>
      <c r="V15485"/>
      <c r="W15485"/>
      <c r="X15485"/>
    </row>
    <row r="15486" spans="21:24" ht="18" x14ac:dyDescent="0.6">
      <c r="U15486"/>
      <c r="V15486"/>
      <c r="W15486"/>
      <c r="X15486"/>
    </row>
    <row r="15487" spans="21:24" ht="18" x14ac:dyDescent="0.6">
      <c r="U15487"/>
      <c r="V15487"/>
      <c r="W15487"/>
      <c r="X15487"/>
    </row>
    <row r="15488" spans="21:24" ht="18" x14ac:dyDescent="0.6">
      <c r="U15488"/>
      <c r="V15488"/>
      <c r="W15488"/>
      <c r="X15488"/>
    </row>
    <row r="15489" spans="21:24" ht="18" x14ac:dyDescent="0.6">
      <c r="U15489"/>
      <c r="V15489"/>
      <c r="W15489"/>
      <c r="X15489"/>
    </row>
    <row r="15490" spans="21:24" ht="18" x14ac:dyDescent="0.6">
      <c r="U15490"/>
      <c r="V15490"/>
      <c r="W15490"/>
      <c r="X15490"/>
    </row>
    <row r="15491" spans="21:24" ht="18" x14ac:dyDescent="0.6">
      <c r="U15491"/>
      <c r="V15491"/>
      <c r="W15491"/>
      <c r="X15491"/>
    </row>
    <row r="15492" spans="21:24" ht="18" x14ac:dyDescent="0.6">
      <c r="U15492"/>
      <c r="V15492"/>
      <c r="W15492"/>
      <c r="X15492"/>
    </row>
    <row r="15493" spans="21:24" ht="18" x14ac:dyDescent="0.6">
      <c r="U15493"/>
      <c r="V15493"/>
      <c r="W15493"/>
      <c r="X15493"/>
    </row>
    <row r="15494" spans="21:24" ht="18" x14ac:dyDescent="0.6">
      <c r="U15494"/>
      <c r="V15494"/>
      <c r="W15494"/>
      <c r="X15494"/>
    </row>
    <row r="15495" spans="21:24" ht="18" x14ac:dyDescent="0.6">
      <c r="U15495"/>
      <c r="V15495"/>
      <c r="W15495"/>
      <c r="X15495"/>
    </row>
    <row r="15496" spans="21:24" ht="18" x14ac:dyDescent="0.6">
      <c r="U15496"/>
      <c r="V15496"/>
      <c r="W15496"/>
      <c r="X15496"/>
    </row>
    <row r="15497" spans="21:24" ht="18" x14ac:dyDescent="0.6">
      <c r="U15497"/>
      <c r="V15497"/>
      <c r="W15497"/>
      <c r="X15497"/>
    </row>
    <row r="15498" spans="21:24" ht="18" x14ac:dyDescent="0.6">
      <c r="U15498"/>
      <c r="V15498"/>
      <c r="W15498"/>
      <c r="X15498"/>
    </row>
    <row r="15499" spans="21:24" ht="18" x14ac:dyDescent="0.6">
      <c r="U15499"/>
      <c r="V15499"/>
      <c r="W15499"/>
      <c r="X15499"/>
    </row>
    <row r="15500" spans="21:24" ht="18" x14ac:dyDescent="0.6">
      <c r="U15500"/>
      <c r="V15500"/>
      <c r="W15500"/>
      <c r="X15500"/>
    </row>
    <row r="15501" spans="21:24" ht="18" x14ac:dyDescent="0.6">
      <c r="U15501"/>
      <c r="V15501"/>
      <c r="W15501"/>
      <c r="X15501"/>
    </row>
    <row r="15502" spans="21:24" ht="18" x14ac:dyDescent="0.6">
      <c r="U15502"/>
      <c r="V15502"/>
      <c r="W15502"/>
      <c r="X15502"/>
    </row>
    <row r="15503" spans="21:24" ht="18" x14ac:dyDescent="0.6">
      <c r="U15503"/>
      <c r="V15503"/>
      <c r="W15503"/>
      <c r="X15503"/>
    </row>
    <row r="15504" spans="21:24" ht="18" x14ac:dyDescent="0.6">
      <c r="U15504"/>
      <c r="V15504"/>
      <c r="W15504"/>
      <c r="X15504"/>
    </row>
    <row r="15505" spans="21:24" ht="18" x14ac:dyDescent="0.6">
      <c r="U15505"/>
      <c r="V15505"/>
      <c r="W15505"/>
      <c r="X15505"/>
    </row>
    <row r="15506" spans="21:24" ht="18" x14ac:dyDescent="0.6">
      <c r="U15506"/>
      <c r="V15506"/>
      <c r="W15506"/>
      <c r="X15506"/>
    </row>
    <row r="15507" spans="21:24" ht="18" x14ac:dyDescent="0.6">
      <c r="U15507"/>
      <c r="V15507"/>
      <c r="W15507"/>
      <c r="X15507"/>
    </row>
    <row r="15508" spans="21:24" ht="18" x14ac:dyDescent="0.6">
      <c r="U15508"/>
      <c r="V15508"/>
      <c r="W15508"/>
      <c r="X15508"/>
    </row>
    <row r="15509" spans="21:24" ht="18" x14ac:dyDescent="0.6">
      <c r="U15509"/>
      <c r="V15509"/>
      <c r="W15509"/>
      <c r="X15509"/>
    </row>
    <row r="15510" spans="21:24" ht="18" x14ac:dyDescent="0.6">
      <c r="U15510"/>
      <c r="V15510"/>
      <c r="W15510"/>
      <c r="X15510"/>
    </row>
    <row r="15511" spans="21:24" ht="18" x14ac:dyDescent="0.6">
      <c r="U15511"/>
      <c r="V15511"/>
      <c r="W15511"/>
      <c r="X15511"/>
    </row>
    <row r="15512" spans="21:24" ht="18" x14ac:dyDescent="0.6">
      <c r="U15512"/>
      <c r="V15512"/>
      <c r="W15512"/>
      <c r="X15512"/>
    </row>
    <row r="15513" spans="21:24" ht="18" x14ac:dyDescent="0.6">
      <c r="U15513"/>
      <c r="V15513"/>
      <c r="W15513"/>
      <c r="X15513"/>
    </row>
    <row r="15514" spans="21:24" ht="18" x14ac:dyDescent="0.6">
      <c r="U15514"/>
      <c r="V15514"/>
      <c r="W15514"/>
      <c r="X15514"/>
    </row>
    <row r="15515" spans="21:24" ht="18" x14ac:dyDescent="0.6">
      <c r="U15515"/>
      <c r="V15515"/>
      <c r="W15515"/>
      <c r="X15515"/>
    </row>
    <row r="15516" spans="21:24" ht="18" x14ac:dyDescent="0.6">
      <c r="U15516"/>
      <c r="V15516"/>
      <c r="W15516"/>
      <c r="X15516"/>
    </row>
    <row r="15517" spans="21:24" ht="18" x14ac:dyDescent="0.6">
      <c r="U15517"/>
      <c r="V15517"/>
      <c r="W15517"/>
      <c r="X15517"/>
    </row>
    <row r="15518" spans="21:24" ht="18" x14ac:dyDescent="0.6">
      <c r="U15518"/>
      <c r="V15518"/>
      <c r="W15518"/>
      <c r="X15518"/>
    </row>
    <row r="15519" spans="21:24" ht="18" x14ac:dyDescent="0.6">
      <c r="U15519"/>
      <c r="V15519"/>
      <c r="W15519"/>
      <c r="X15519"/>
    </row>
    <row r="15520" spans="21:24" ht="18" x14ac:dyDescent="0.6">
      <c r="U15520"/>
      <c r="V15520"/>
      <c r="W15520"/>
      <c r="X15520"/>
    </row>
    <row r="15521" spans="21:24" ht="18" x14ac:dyDescent="0.6">
      <c r="U15521"/>
      <c r="V15521"/>
      <c r="W15521"/>
      <c r="X15521"/>
    </row>
    <row r="15522" spans="21:24" ht="18" x14ac:dyDescent="0.6">
      <c r="U15522"/>
      <c r="V15522"/>
      <c r="W15522"/>
      <c r="X15522"/>
    </row>
    <row r="15523" spans="21:24" ht="18" x14ac:dyDescent="0.6">
      <c r="U15523"/>
      <c r="V15523"/>
      <c r="W15523"/>
      <c r="X15523"/>
    </row>
    <row r="15524" spans="21:24" ht="18" x14ac:dyDescent="0.6">
      <c r="U15524"/>
      <c r="V15524"/>
      <c r="W15524"/>
      <c r="X15524"/>
    </row>
    <row r="15525" spans="21:24" ht="18" x14ac:dyDescent="0.6">
      <c r="U15525"/>
      <c r="V15525"/>
      <c r="W15525"/>
      <c r="X15525"/>
    </row>
    <row r="15526" spans="21:24" ht="18" x14ac:dyDescent="0.6">
      <c r="U15526"/>
      <c r="V15526"/>
      <c r="W15526"/>
      <c r="X15526"/>
    </row>
    <row r="15527" spans="21:24" ht="18" x14ac:dyDescent="0.6">
      <c r="U15527"/>
      <c r="V15527"/>
      <c r="W15527"/>
      <c r="X15527"/>
    </row>
    <row r="15528" spans="21:24" ht="18" x14ac:dyDescent="0.6">
      <c r="U15528"/>
      <c r="V15528"/>
      <c r="W15528"/>
      <c r="X15528"/>
    </row>
    <row r="15529" spans="21:24" ht="18" x14ac:dyDescent="0.6">
      <c r="U15529"/>
      <c r="V15529"/>
      <c r="W15529"/>
      <c r="X15529"/>
    </row>
    <row r="15530" spans="21:24" ht="18" x14ac:dyDescent="0.6">
      <c r="U15530"/>
      <c r="V15530"/>
      <c r="W15530"/>
      <c r="X15530"/>
    </row>
    <row r="15531" spans="21:24" ht="18" x14ac:dyDescent="0.6">
      <c r="U15531"/>
      <c r="V15531"/>
      <c r="W15531"/>
      <c r="X15531"/>
    </row>
    <row r="15532" spans="21:24" ht="18" x14ac:dyDescent="0.6">
      <c r="U15532"/>
      <c r="V15532"/>
      <c r="W15532"/>
      <c r="X15532"/>
    </row>
    <row r="15533" spans="21:24" ht="18" x14ac:dyDescent="0.6">
      <c r="U15533"/>
      <c r="V15533"/>
      <c r="W15533"/>
      <c r="X15533"/>
    </row>
    <row r="15534" spans="21:24" ht="18" x14ac:dyDescent="0.6">
      <c r="U15534"/>
      <c r="V15534"/>
      <c r="W15534"/>
      <c r="X15534"/>
    </row>
    <row r="15535" spans="21:24" ht="18" x14ac:dyDescent="0.6">
      <c r="U15535"/>
      <c r="V15535"/>
      <c r="W15535"/>
      <c r="X15535"/>
    </row>
    <row r="15536" spans="21:24" ht="18" x14ac:dyDescent="0.6">
      <c r="U15536"/>
      <c r="V15536"/>
      <c r="W15536"/>
      <c r="X15536"/>
    </row>
    <row r="15537" spans="21:24" ht="18" x14ac:dyDescent="0.6">
      <c r="U15537"/>
      <c r="V15537"/>
      <c r="W15537"/>
      <c r="X15537"/>
    </row>
    <row r="15538" spans="21:24" ht="18" x14ac:dyDescent="0.6">
      <c r="U15538"/>
      <c r="V15538"/>
      <c r="W15538"/>
      <c r="X15538"/>
    </row>
    <row r="15539" spans="21:24" ht="18" x14ac:dyDescent="0.6">
      <c r="U15539"/>
      <c r="V15539"/>
      <c r="W15539"/>
      <c r="X15539"/>
    </row>
    <row r="15540" spans="21:24" ht="18" x14ac:dyDescent="0.6">
      <c r="U15540"/>
      <c r="V15540"/>
      <c r="W15540"/>
      <c r="X15540"/>
    </row>
    <row r="15541" spans="21:24" ht="18" x14ac:dyDescent="0.6">
      <c r="U15541"/>
      <c r="V15541"/>
      <c r="W15541"/>
      <c r="X15541"/>
    </row>
    <row r="15542" spans="21:24" ht="18" x14ac:dyDescent="0.6">
      <c r="U15542"/>
      <c r="V15542"/>
      <c r="W15542"/>
      <c r="X15542"/>
    </row>
    <row r="15543" spans="21:24" ht="18" x14ac:dyDescent="0.6">
      <c r="U15543"/>
      <c r="V15543"/>
      <c r="W15543"/>
      <c r="X15543"/>
    </row>
    <row r="15544" spans="21:24" ht="18" x14ac:dyDescent="0.6">
      <c r="U15544"/>
      <c r="V15544"/>
      <c r="W15544"/>
      <c r="X15544"/>
    </row>
    <row r="15545" spans="21:24" ht="18" x14ac:dyDescent="0.6">
      <c r="U15545"/>
      <c r="V15545"/>
      <c r="W15545"/>
      <c r="X15545"/>
    </row>
    <row r="15546" spans="21:24" ht="18" x14ac:dyDescent="0.6">
      <c r="U15546"/>
      <c r="V15546"/>
      <c r="W15546"/>
      <c r="X15546"/>
    </row>
    <row r="15547" spans="21:24" ht="18" x14ac:dyDescent="0.6">
      <c r="U15547"/>
      <c r="V15547"/>
      <c r="W15547"/>
      <c r="X15547"/>
    </row>
    <row r="15548" spans="21:24" ht="18" x14ac:dyDescent="0.6">
      <c r="U15548"/>
      <c r="V15548"/>
      <c r="W15548"/>
      <c r="X15548"/>
    </row>
    <row r="15549" spans="21:24" ht="18" x14ac:dyDescent="0.6">
      <c r="U15549"/>
      <c r="V15549"/>
      <c r="W15549"/>
      <c r="X15549"/>
    </row>
    <row r="15550" spans="21:24" ht="18" x14ac:dyDescent="0.6">
      <c r="U15550"/>
      <c r="V15550"/>
      <c r="W15550"/>
      <c r="X15550"/>
    </row>
    <row r="15551" spans="21:24" ht="18" x14ac:dyDescent="0.6">
      <c r="U15551"/>
      <c r="V15551"/>
      <c r="W15551"/>
      <c r="X15551"/>
    </row>
    <row r="15552" spans="21:24" ht="18" x14ac:dyDescent="0.6">
      <c r="U15552"/>
      <c r="V15552"/>
      <c r="W15552"/>
      <c r="X15552"/>
    </row>
    <row r="15553" spans="21:24" ht="18" x14ac:dyDescent="0.6">
      <c r="U15553"/>
      <c r="V15553"/>
      <c r="W15553"/>
      <c r="X15553"/>
    </row>
    <row r="15554" spans="21:24" ht="18" x14ac:dyDescent="0.6">
      <c r="U15554"/>
      <c r="V15554"/>
      <c r="W15554"/>
      <c r="X15554"/>
    </row>
    <row r="15555" spans="21:24" ht="18" x14ac:dyDescent="0.6">
      <c r="U15555"/>
      <c r="V15555"/>
      <c r="W15555"/>
      <c r="X15555"/>
    </row>
    <row r="15556" spans="21:24" ht="18" x14ac:dyDescent="0.6">
      <c r="U15556"/>
      <c r="V15556"/>
      <c r="W15556"/>
      <c r="X15556"/>
    </row>
    <row r="15557" spans="21:24" ht="18" x14ac:dyDescent="0.6">
      <c r="U15557"/>
      <c r="V15557"/>
      <c r="W15557"/>
      <c r="X15557"/>
    </row>
    <row r="15558" spans="21:24" ht="18" x14ac:dyDescent="0.6">
      <c r="U15558"/>
      <c r="V15558"/>
      <c r="W15558"/>
      <c r="X15558"/>
    </row>
    <row r="15559" spans="21:24" ht="18" x14ac:dyDescent="0.6">
      <c r="U15559"/>
      <c r="V15559"/>
      <c r="W15559"/>
      <c r="X15559"/>
    </row>
    <row r="15560" spans="21:24" ht="18" x14ac:dyDescent="0.6">
      <c r="U15560"/>
      <c r="V15560"/>
      <c r="W15560"/>
      <c r="X15560"/>
    </row>
    <row r="15561" spans="21:24" ht="18" x14ac:dyDescent="0.6">
      <c r="U15561"/>
      <c r="V15561"/>
      <c r="W15561"/>
      <c r="X15561"/>
    </row>
    <row r="15562" spans="21:24" ht="18" x14ac:dyDescent="0.6">
      <c r="U15562"/>
      <c r="V15562"/>
      <c r="W15562"/>
      <c r="X15562"/>
    </row>
    <row r="15563" spans="21:24" ht="18" x14ac:dyDescent="0.6">
      <c r="U15563"/>
      <c r="V15563"/>
      <c r="W15563"/>
      <c r="X15563"/>
    </row>
    <row r="15564" spans="21:24" ht="18" x14ac:dyDescent="0.6">
      <c r="U15564"/>
      <c r="V15564"/>
      <c r="W15564"/>
      <c r="X15564"/>
    </row>
    <row r="15565" spans="21:24" ht="18" x14ac:dyDescent="0.6">
      <c r="U15565"/>
      <c r="V15565"/>
      <c r="W15565"/>
      <c r="X15565"/>
    </row>
    <row r="15566" spans="21:24" ht="18" x14ac:dyDescent="0.6">
      <c r="U15566"/>
      <c r="V15566"/>
      <c r="W15566"/>
      <c r="X15566"/>
    </row>
    <row r="15567" spans="21:24" ht="18" x14ac:dyDescent="0.6">
      <c r="U15567"/>
      <c r="V15567"/>
      <c r="W15567"/>
      <c r="X15567"/>
    </row>
    <row r="15568" spans="21:24" ht="18" x14ac:dyDescent="0.6">
      <c r="U15568"/>
      <c r="V15568"/>
      <c r="W15568"/>
      <c r="X15568"/>
    </row>
    <row r="15569" spans="21:24" ht="18" x14ac:dyDescent="0.6">
      <c r="U15569"/>
      <c r="V15569"/>
      <c r="W15569"/>
      <c r="X15569"/>
    </row>
    <row r="15570" spans="21:24" ht="18" x14ac:dyDescent="0.6">
      <c r="U15570"/>
      <c r="V15570"/>
      <c r="W15570"/>
      <c r="X15570"/>
    </row>
    <row r="15571" spans="21:24" ht="18" x14ac:dyDescent="0.6">
      <c r="U15571"/>
      <c r="V15571"/>
      <c r="W15571"/>
      <c r="X15571"/>
    </row>
    <row r="15572" spans="21:24" ht="18" x14ac:dyDescent="0.6">
      <c r="U15572"/>
      <c r="V15572"/>
      <c r="W15572"/>
      <c r="X15572"/>
    </row>
    <row r="15573" spans="21:24" ht="18" x14ac:dyDescent="0.6">
      <c r="U15573"/>
      <c r="V15573"/>
      <c r="W15573"/>
      <c r="X15573"/>
    </row>
    <row r="15574" spans="21:24" ht="18" x14ac:dyDescent="0.6">
      <c r="U15574"/>
      <c r="V15574"/>
      <c r="W15574"/>
      <c r="X15574"/>
    </row>
    <row r="15575" spans="21:24" ht="18" x14ac:dyDescent="0.6">
      <c r="U15575"/>
      <c r="V15575"/>
      <c r="W15575"/>
      <c r="X15575"/>
    </row>
    <row r="15576" spans="21:24" ht="18" x14ac:dyDescent="0.6">
      <c r="U15576"/>
      <c r="V15576"/>
      <c r="W15576"/>
      <c r="X15576"/>
    </row>
    <row r="15577" spans="21:24" ht="18" x14ac:dyDescent="0.6">
      <c r="U15577"/>
      <c r="V15577"/>
      <c r="W15577"/>
      <c r="X15577"/>
    </row>
    <row r="15578" spans="21:24" ht="18" x14ac:dyDescent="0.6">
      <c r="U15578"/>
      <c r="V15578"/>
      <c r="W15578"/>
      <c r="X15578"/>
    </row>
    <row r="15579" spans="21:24" ht="18" x14ac:dyDescent="0.6">
      <c r="U15579"/>
      <c r="V15579"/>
      <c r="W15579"/>
      <c r="X15579"/>
    </row>
    <row r="15580" spans="21:24" ht="18" x14ac:dyDescent="0.6">
      <c r="U15580"/>
      <c r="V15580"/>
      <c r="W15580"/>
      <c r="X15580"/>
    </row>
    <row r="15581" spans="21:24" ht="18" x14ac:dyDescent="0.6">
      <c r="U15581"/>
      <c r="V15581"/>
      <c r="W15581"/>
      <c r="X15581"/>
    </row>
    <row r="15582" spans="21:24" ht="18" x14ac:dyDescent="0.6">
      <c r="U15582"/>
      <c r="V15582"/>
      <c r="W15582"/>
      <c r="X15582"/>
    </row>
    <row r="15583" spans="21:24" ht="18" x14ac:dyDescent="0.6">
      <c r="U15583"/>
      <c r="V15583"/>
      <c r="W15583"/>
      <c r="X15583"/>
    </row>
    <row r="15584" spans="21:24" ht="18" x14ac:dyDescent="0.6">
      <c r="U15584"/>
      <c r="V15584"/>
      <c r="W15584"/>
      <c r="X15584"/>
    </row>
    <row r="15585" spans="21:24" ht="18" x14ac:dyDescent="0.6">
      <c r="U15585"/>
      <c r="V15585"/>
      <c r="W15585"/>
      <c r="X15585"/>
    </row>
    <row r="15586" spans="21:24" ht="18" x14ac:dyDescent="0.6">
      <c r="U15586"/>
      <c r="V15586"/>
      <c r="W15586"/>
      <c r="X15586"/>
    </row>
    <row r="15587" spans="21:24" ht="18" x14ac:dyDescent="0.6">
      <c r="U15587"/>
      <c r="V15587"/>
      <c r="W15587"/>
      <c r="X15587"/>
    </row>
    <row r="15588" spans="21:24" ht="18" x14ac:dyDescent="0.6">
      <c r="U15588"/>
      <c r="V15588"/>
      <c r="W15588"/>
      <c r="X15588"/>
    </row>
    <row r="15589" spans="21:24" ht="18" x14ac:dyDescent="0.6">
      <c r="U15589"/>
      <c r="V15589"/>
      <c r="W15589"/>
      <c r="X15589"/>
    </row>
    <row r="15590" spans="21:24" ht="18" x14ac:dyDescent="0.6">
      <c r="U15590"/>
      <c r="V15590"/>
      <c r="W15590"/>
      <c r="X15590"/>
    </row>
    <row r="15591" spans="21:24" ht="18" x14ac:dyDescent="0.6">
      <c r="U15591"/>
      <c r="V15591"/>
      <c r="W15591"/>
      <c r="X15591"/>
    </row>
    <row r="15592" spans="21:24" ht="18" x14ac:dyDescent="0.6">
      <c r="U15592"/>
      <c r="V15592"/>
      <c r="W15592"/>
      <c r="X15592"/>
    </row>
    <row r="15593" spans="21:24" ht="18" x14ac:dyDescent="0.6">
      <c r="U15593"/>
      <c r="V15593"/>
      <c r="W15593"/>
      <c r="X15593"/>
    </row>
    <row r="15594" spans="21:24" ht="18" x14ac:dyDescent="0.6">
      <c r="U15594"/>
      <c r="V15594"/>
      <c r="W15594"/>
      <c r="X15594"/>
    </row>
    <row r="15595" spans="21:24" ht="18" x14ac:dyDescent="0.6">
      <c r="U15595"/>
      <c r="V15595"/>
      <c r="W15595"/>
      <c r="X15595"/>
    </row>
    <row r="15596" spans="21:24" ht="18" x14ac:dyDescent="0.6">
      <c r="U15596"/>
      <c r="V15596"/>
      <c r="W15596"/>
      <c r="X15596"/>
    </row>
    <row r="15597" spans="21:24" ht="18" x14ac:dyDescent="0.6">
      <c r="U15597"/>
      <c r="V15597"/>
      <c r="W15597"/>
      <c r="X15597"/>
    </row>
    <row r="15598" spans="21:24" ht="18" x14ac:dyDescent="0.6">
      <c r="U15598"/>
      <c r="V15598"/>
      <c r="W15598"/>
      <c r="X15598"/>
    </row>
    <row r="15599" spans="21:24" ht="18" x14ac:dyDescent="0.6">
      <c r="U15599"/>
      <c r="V15599"/>
      <c r="W15599"/>
      <c r="X15599"/>
    </row>
    <row r="15600" spans="21:24" ht="18" x14ac:dyDescent="0.6">
      <c r="U15600"/>
      <c r="V15600"/>
      <c r="W15600"/>
      <c r="X15600"/>
    </row>
    <row r="15601" spans="21:24" ht="18" x14ac:dyDescent="0.6">
      <c r="U15601"/>
      <c r="V15601"/>
      <c r="W15601"/>
      <c r="X15601"/>
    </row>
    <row r="15602" spans="21:24" ht="18" x14ac:dyDescent="0.6">
      <c r="U15602"/>
      <c r="V15602"/>
      <c r="W15602"/>
      <c r="X15602"/>
    </row>
    <row r="15603" spans="21:24" ht="18" x14ac:dyDescent="0.6">
      <c r="U15603"/>
      <c r="V15603"/>
      <c r="W15603"/>
      <c r="X15603"/>
    </row>
    <row r="15604" spans="21:24" ht="18" x14ac:dyDescent="0.6">
      <c r="U15604"/>
      <c r="V15604"/>
      <c r="W15604"/>
      <c r="X15604"/>
    </row>
    <row r="15605" spans="21:24" ht="18" x14ac:dyDescent="0.6">
      <c r="U15605"/>
      <c r="V15605"/>
      <c r="W15605"/>
      <c r="X15605"/>
    </row>
    <row r="15606" spans="21:24" ht="18" x14ac:dyDescent="0.6">
      <c r="U15606"/>
      <c r="V15606"/>
      <c r="W15606"/>
      <c r="X15606"/>
    </row>
    <row r="15607" spans="21:24" ht="18" x14ac:dyDescent="0.6">
      <c r="U15607"/>
      <c r="V15607"/>
      <c r="W15607"/>
      <c r="X15607"/>
    </row>
    <row r="15608" spans="21:24" ht="18" x14ac:dyDescent="0.6">
      <c r="U15608"/>
      <c r="V15608"/>
      <c r="W15608"/>
      <c r="X15608"/>
    </row>
    <row r="15609" spans="21:24" ht="18" x14ac:dyDescent="0.6">
      <c r="U15609"/>
      <c r="V15609"/>
      <c r="W15609"/>
      <c r="X15609"/>
    </row>
    <row r="15610" spans="21:24" ht="18" x14ac:dyDescent="0.6">
      <c r="U15610"/>
      <c r="V15610"/>
      <c r="W15610"/>
      <c r="X15610"/>
    </row>
    <row r="15611" spans="21:24" ht="18" x14ac:dyDescent="0.6">
      <c r="U15611"/>
      <c r="V15611"/>
      <c r="W15611"/>
      <c r="X15611"/>
    </row>
    <row r="15612" spans="21:24" ht="18" x14ac:dyDescent="0.6">
      <c r="U15612"/>
      <c r="V15612"/>
      <c r="W15612"/>
      <c r="X15612"/>
    </row>
    <row r="15613" spans="21:24" ht="18" x14ac:dyDescent="0.6">
      <c r="U15613"/>
      <c r="V15613"/>
      <c r="W15613"/>
      <c r="X15613"/>
    </row>
    <row r="15614" spans="21:24" ht="18" x14ac:dyDescent="0.6">
      <c r="U15614"/>
      <c r="V15614"/>
      <c r="W15614"/>
      <c r="X15614"/>
    </row>
    <row r="15615" spans="21:24" ht="18" x14ac:dyDescent="0.6">
      <c r="U15615"/>
      <c r="V15615"/>
      <c r="W15615"/>
      <c r="X15615"/>
    </row>
    <row r="15616" spans="21:24" ht="18" x14ac:dyDescent="0.6">
      <c r="U15616"/>
      <c r="V15616"/>
      <c r="W15616"/>
      <c r="X15616"/>
    </row>
    <row r="15617" spans="21:24" ht="18" x14ac:dyDescent="0.6">
      <c r="U15617"/>
      <c r="V15617"/>
      <c r="W15617"/>
      <c r="X15617"/>
    </row>
    <row r="15618" spans="21:24" ht="18" x14ac:dyDescent="0.6">
      <c r="U15618"/>
      <c r="V15618"/>
      <c r="W15618"/>
      <c r="X15618"/>
    </row>
    <row r="15619" spans="21:24" ht="18" x14ac:dyDescent="0.6">
      <c r="U15619"/>
      <c r="V15619"/>
      <c r="W15619"/>
      <c r="X15619"/>
    </row>
    <row r="15620" spans="21:24" ht="18" x14ac:dyDescent="0.6">
      <c r="U15620"/>
      <c r="V15620"/>
      <c r="W15620"/>
      <c r="X15620"/>
    </row>
    <row r="15621" spans="21:24" ht="18" x14ac:dyDescent="0.6">
      <c r="U15621"/>
      <c r="V15621"/>
      <c r="W15621"/>
      <c r="X15621"/>
    </row>
    <row r="15622" spans="21:24" ht="18" x14ac:dyDescent="0.6">
      <c r="U15622"/>
      <c r="V15622"/>
      <c r="W15622"/>
      <c r="X15622"/>
    </row>
    <row r="15623" spans="21:24" ht="18" x14ac:dyDescent="0.6">
      <c r="U15623"/>
      <c r="V15623"/>
      <c r="W15623"/>
      <c r="X15623"/>
    </row>
    <row r="15624" spans="21:24" ht="18" x14ac:dyDescent="0.6">
      <c r="U15624"/>
      <c r="V15624"/>
      <c r="W15624"/>
      <c r="X15624"/>
    </row>
    <row r="15625" spans="21:24" ht="18" x14ac:dyDescent="0.6">
      <c r="U15625"/>
      <c r="V15625"/>
      <c r="W15625"/>
      <c r="X15625"/>
    </row>
    <row r="15626" spans="21:24" ht="18" x14ac:dyDescent="0.6">
      <c r="U15626"/>
      <c r="V15626"/>
      <c r="W15626"/>
      <c r="X15626"/>
    </row>
    <row r="15627" spans="21:24" ht="18" x14ac:dyDescent="0.6">
      <c r="U15627"/>
      <c r="V15627"/>
      <c r="W15627"/>
      <c r="X15627"/>
    </row>
    <row r="15628" spans="21:24" ht="18" x14ac:dyDescent="0.6">
      <c r="U15628"/>
      <c r="V15628"/>
      <c r="W15628"/>
      <c r="X15628"/>
    </row>
    <row r="15629" spans="21:24" ht="18" x14ac:dyDescent="0.6">
      <c r="U15629"/>
      <c r="V15629"/>
      <c r="W15629"/>
      <c r="X15629"/>
    </row>
    <row r="15630" spans="21:24" ht="18" x14ac:dyDescent="0.6">
      <c r="U15630"/>
      <c r="V15630"/>
      <c r="W15630"/>
      <c r="X15630"/>
    </row>
    <row r="15631" spans="21:24" ht="18" x14ac:dyDescent="0.6">
      <c r="U15631"/>
      <c r="V15631"/>
      <c r="W15631"/>
      <c r="X15631"/>
    </row>
    <row r="15632" spans="21:24" ht="18" x14ac:dyDescent="0.6">
      <c r="U15632"/>
      <c r="V15632"/>
      <c r="W15632"/>
      <c r="X15632"/>
    </row>
    <row r="15633" spans="21:24" ht="18" x14ac:dyDescent="0.6">
      <c r="U15633"/>
      <c r="V15633"/>
      <c r="W15633"/>
      <c r="X15633"/>
    </row>
    <row r="15634" spans="21:24" ht="18" x14ac:dyDescent="0.6">
      <c r="U15634"/>
      <c r="V15634"/>
      <c r="W15634"/>
      <c r="X15634"/>
    </row>
    <row r="15635" spans="21:24" ht="18" x14ac:dyDescent="0.6">
      <c r="U15635"/>
      <c r="V15635"/>
      <c r="W15635"/>
      <c r="X15635"/>
    </row>
    <row r="15636" spans="21:24" ht="18" x14ac:dyDescent="0.6">
      <c r="U15636"/>
      <c r="V15636"/>
      <c r="W15636"/>
      <c r="X15636"/>
    </row>
    <row r="15637" spans="21:24" ht="18" x14ac:dyDescent="0.6">
      <c r="U15637"/>
      <c r="V15637"/>
      <c r="W15637"/>
      <c r="X15637"/>
    </row>
    <row r="15638" spans="21:24" ht="18" x14ac:dyDescent="0.6">
      <c r="U15638"/>
      <c r="V15638"/>
      <c r="W15638"/>
      <c r="X15638"/>
    </row>
    <row r="15639" spans="21:24" ht="18" x14ac:dyDescent="0.6">
      <c r="U15639"/>
      <c r="V15639"/>
      <c r="W15639"/>
      <c r="X15639"/>
    </row>
    <row r="15640" spans="21:24" ht="18" x14ac:dyDescent="0.6">
      <c r="U15640"/>
      <c r="V15640"/>
      <c r="W15640"/>
      <c r="X15640"/>
    </row>
    <row r="15641" spans="21:24" ht="18" x14ac:dyDescent="0.6">
      <c r="U15641"/>
      <c r="V15641"/>
      <c r="W15641"/>
      <c r="X15641"/>
    </row>
    <row r="15642" spans="21:24" ht="18" x14ac:dyDescent="0.6">
      <c r="U15642"/>
      <c r="V15642"/>
      <c r="W15642"/>
      <c r="X15642"/>
    </row>
    <row r="15643" spans="21:24" ht="18" x14ac:dyDescent="0.6">
      <c r="U15643"/>
      <c r="V15643"/>
      <c r="W15643"/>
      <c r="X15643"/>
    </row>
    <row r="15644" spans="21:24" ht="18" x14ac:dyDescent="0.6">
      <c r="U15644"/>
      <c r="V15644"/>
      <c r="W15644"/>
      <c r="X15644"/>
    </row>
    <row r="15645" spans="21:24" ht="18" x14ac:dyDescent="0.6">
      <c r="U15645"/>
      <c r="V15645"/>
      <c r="W15645"/>
      <c r="X15645"/>
    </row>
    <row r="15646" spans="21:24" ht="18" x14ac:dyDescent="0.6">
      <c r="U15646"/>
      <c r="V15646"/>
      <c r="W15646"/>
      <c r="X15646"/>
    </row>
    <row r="15647" spans="21:24" ht="18" x14ac:dyDescent="0.6">
      <c r="U15647"/>
      <c r="V15647"/>
      <c r="W15647"/>
      <c r="X15647"/>
    </row>
    <row r="15648" spans="21:24" ht="18" x14ac:dyDescent="0.6">
      <c r="U15648"/>
      <c r="V15648"/>
      <c r="W15648"/>
      <c r="X15648"/>
    </row>
    <row r="15649" spans="21:24" ht="18" x14ac:dyDescent="0.6">
      <c r="U15649"/>
      <c r="V15649"/>
      <c r="W15649"/>
      <c r="X15649"/>
    </row>
    <row r="15650" spans="21:24" ht="18" x14ac:dyDescent="0.6">
      <c r="U15650"/>
      <c r="V15650"/>
      <c r="W15650"/>
      <c r="X15650"/>
    </row>
    <row r="15651" spans="21:24" ht="18" x14ac:dyDescent="0.6">
      <c r="U15651"/>
      <c r="V15651"/>
      <c r="W15651"/>
      <c r="X15651"/>
    </row>
    <row r="15652" spans="21:24" ht="18" x14ac:dyDescent="0.6">
      <c r="U15652"/>
      <c r="V15652"/>
      <c r="W15652"/>
      <c r="X15652"/>
    </row>
    <row r="15653" spans="21:24" ht="18" x14ac:dyDescent="0.6">
      <c r="U15653"/>
      <c r="V15653"/>
      <c r="W15653"/>
      <c r="X15653"/>
    </row>
    <row r="15654" spans="21:24" ht="18" x14ac:dyDescent="0.6">
      <c r="U15654"/>
      <c r="V15654"/>
      <c r="W15654"/>
      <c r="X15654"/>
    </row>
    <row r="15655" spans="21:24" ht="18" x14ac:dyDescent="0.6">
      <c r="U15655"/>
      <c r="V15655"/>
      <c r="W15655"/>
      <c r="X15655"/>
    </row>
    <row r="15656" spans="21:24" ht="18" x14ac:dyDescent="0.6">
      <c r="U15656"/>
      <c r="V15656"/>
      <c r="W15656"/>
      <c r="X15656"/>
    </row>
    <row r="15657" spans="21:24" ht="18" x14ac:dyDescent="0.6">
      <c r="U15657"/>
      <c r="V15657"/>
      <c r="W15657"/>
      <c r="X15657"/>
    </row>
    <row r="15658" spans="21:24" ht="18" x14ac:dyDescent="0.6">
      <c r="U15658"/>
      <c r="V15658"/>
      <c r="W15658"/>
      <c r="X15658"/>
    </row>
    <row r="15659" spans="21:24" ht="18" x14ac:dyDescent="0.6">
      <c r="U15659"/>
      <c r="V15659"/>
      <c r="W15659"/>
      <c r="X15659"/>
    </row>
    <row r="15660" spans="21:24" ht="18" x14ac:dyDescent="0.6">
      <c r="U15660"/>
      <c r="V15660"/>
      <c r="W15660"/>
      <c r="X15660"/>
    </row>
    <row r="15661" spans="21:24" ht="18" x14ac:dyDescent="0.6">
      <c r="U15661"/>
      <c r="V15661"/>
      <c r="W15661"/>
      <c r="X15661"/>
    </row>
    <row r="15662" spans="21:24" ht="18" x14ac:dyDescent="0.6">
      <c r="U15662"/>
      <c r="V15662"/>
      <c r="W15662"/>
      <c r="X15662"/>
    </row>
    <row r="15663" spans="21:24" ht="18" x14ac:dyDescent="0.6">
      <c r="U15663"/>
      <c r="V15663"/>
      <c r="W15663"/>
      <c r="X15663"/>
    </row>
    <row r="15664" spans="21:24" ht="18" x14ac:dyDescent="0.6">
      <c r="U15664"/>
      <c r="V15664"/>
      <c r="W15664"/>
      <c r="X15664"/>
    </row>
    <row r="15665" spans="21:24" ht="18" x14ac:dyDescent="0.6">
      <c r="U15665"/>
      <c r="V15665"/>
      <c r="W15665"/>
      <c r="X15665"/>
    </row>
    <row r="15666" spans="21:24" ht="18" x14ac:dyDescent="0.6">
      <c r="U15666"/>
      <c r="V15666"/>
      <c r="W15666"/>
      <c r="X15666"/>
    </row>
    <row r="15667" spans="21:24" ht="18" x14ac:dyDescent="0.6">
      <c r="U15667"/>
      <c r="V15667"/>
      <c r="W15667"/>
      <c r="X15667"/>
    </row>
    <row r="15668" spans="21:24" ht="18" x14ac:dyDescent="0.6">
      <c r="U15668"/>
      <c r="V15668"/>
      <c r="W15668"/>
      <c r="X15668"/>
    </row>
    <row r="15669" spans="21:24" ht="18" x14ac:dyDescent="0.6">
      <c r="U15669"/>
      <c r="V15669"/>
      <c r="W15669"/>
      <c r="X15669"/>
    </row>
    <row r="15670" spans="21:24" ht="18" x14ac:dyDescent="0.6">
      <c r="U15670"/>
      <c r="V15670"/>
      <c r="W15670"/>
      <c r="X15670"/>
    </row>
    <row r="15671" spans="21:24" ht="18" x14ac:dyDescent="0.6">
      <c r="U15671"/>
      <c r="V15671"/>
      <c r="W15671"/>
      <c r="X15671"/>
    </row>
    <row r="15672" spans="21:24" ht="18" x14ac:dyDescent="0.6">
      <c r="U15672"/>
      <c r="V15672"/>
      <c r="W15672"/>
      <c r="X15672"/>
    </row>
    <row r="15673" spans="21:24" ht="18" x14ac:dyDescent="0.6">
      <c r="U15673"/>
      <c r="V15673"/>
      <c r="W15673"/>
      <c r="X15673"/>
    </row>
    <row r="15674" spans="21:24" ht="18" x14ac:dyDescent="0.6">
      <c r="U15674"/>
      <c r="V15674"/>
      <c r="W15674"/>
      <c r="X15674"/>
    </row>
    <row r="15675" spans="21:24" ht="18" x14ac:dyDescent="0.6">
      <c r="U15675"/>
      <c r="V15675"/>
      <c r="W15675"/>
      <c r="X15675"/>
    </row>
    <row r="15676" spans="21:24" ht="18" x14ac:dyDescent="0.6">
      <c r="U15676"/>
      <c r="V15676"/>
      <c r="W15676"/>
      <c r="X15676"/>
    </row>
    <row r="15677" spans="21:24" ht="18" x14ac:dyDescent="0.6">
      <c r="U15677"/>
      <c r="V15677"/>
      <c r="W15677"/>
      <c r="X15677"/>
    </row>
    <row r="15678" spans="21:24" ht="18" x14ac:dyDescent="0.6">
      <c r="U15678"/>
      <c r="V15678"/>
      <c r="W15678"/>
      <c r="X15678"/>
    </row>
    <row r="15679" spans="21:24" ht="18" x14ac:dyDescent="0.6">
      <c r="U15679"/>
      <c r="V15679"/>
      <c r="W15679"/>
      <c r="X15679"/>
    </row>
    <row r="15680" spans="21:24" ht="18" x14ac:dyDescent="0.6">
      <c r="U15680"/>
      <c r="V15680"/>
      <c r="W15680"/>
      <c r="X15680"/>
    </row>
    <row r="15681" spans="21:24" ht="18" x14ac:dyDescent="0.6">
      <c r="U15681"/>
      <c r="V15681"/>
      <c r="W15681"/>
      <c r="X15681"/>
    </row>
    <row r="15682" spans="21:24" ht="18" x14ac:dyDescent="0.6">
      <c r="U15682"/>
      <c r="V15682"/>
      <c r="W15682"/>
      <c r="X15682"/>
    </row>
    <row r="15683" spans="21:24" ht="18" x14ac:dyDescent="0.6">
      <c r="U15683"/>
      <c r="V15683"/>
      <c r="W15683"/>
      <c r="X15683"/>
    </row>
    <row r="15684" spans="21:24" ht="18" x14ac:dyDescent="0.6">
      <c r="U15684"/>
      <c r="V15684"/>
      <c r="W15684"/>
      <c r="X15684"/>
    </row>
    <row r="15685" spans="21:24" ht="18" x14ac:dyDescent="0.6">
      <c r="U15685"/>
      <c r="V15685"/>
      <c r="W15685"/>
      <c r="X15685"/>
    </row>
    <row r="15686" spans="21:24" ht="18" x14ac:dyDescent="0.6">
      <c r="U15686"/>
      <c r="V15686"/>
      <c r="W15686"/>
      <c r="X15686"/>
    </row>
    <row r="15687" spans="21:24" ht="18" x14ac:dyDescent="0.6">
      <c r="U15687"/>
      <c r="V15687"/>
      <c r="W15687"/>
      <c r="X15687"/>
    </row>
    <row r="15688" spans="21:24" ht="18" x14ac:dyDescent="0.6">
      <c r="U15688"/>
      <c r="V15688"/>
      <c r="W15688"/>
      <c r="X15688"/>
    </row>
    <row r="15689" spans="21:24" ht="18" x14ac:dyDescent="0.6">
      <c r="U15689"/>
      <c r="V15689"/>
      <c r="W15689"/>
      <c r="X15689"/>
    </row>
    <row r="15690" spans="21:24" ht="18" x14ac:dyDescent="0.6">
      <c r="U15690"/>
      <c r="V15690"/>
      <c r="W15690"/>
      <c r="X15690"/>
    </row>
    <row r="15691" spans="21:24" ht="18" x14ac:dyDescent="0.6">
      <c r="U15691"/>
      <c r="V15691"/>
      <c r="W15691"/>
      <c r="X15691"/>
    </row>
    <row r="15692" spans="21:24" ht="18" x14ac:dyDescent="0.6">
      <c r="U15692"/>
      <c r="V15692"/>
      <c r="W15692"/>
      <c r="X15692"/>
    </row>
    <row r="15693" spans="21:24" ht="18" x14ac:dyDescent="0.6">
      <c r="U15693"/>
      <c r="V15693"/>
      <c r="W15693"/>
      <c r="X15693"/>
    </row>
    <row r="15694" spans="21:24" ht="18" x14ac:dyDescent="0.6">
      <c r="U15694"/>
      <c r="V15694"/>
      <c r="W15694"/>
      <c r="X15694"/>
    </row>
    <row r="15695" spans="21:24" ht="18" x14ac:dyDescent="0.6">
      <c r="U15695"/>
      <c r="V15695"/>
      <c r="W15695"/>
      <c r="X15695"/>
    </row>
    <row r="15696" spans="21:24" ht="18" x14ac:dyDescent="0.6">
      <c r="U15696"/>
      <c r="V15696"/>
      <c r="W15696"/>
      <c r="X15696"/>
    </row>
    <row r="15697" spans="21:24" ht="18" x14ac:dyDescent="0.6">
      <c r="U15697"/>
      <c r="V15697"/>
      <c r="W15697"/>
      <c r="X15697"/>
    </row>
    <row r="15698" spans="21:24" ht="18" x14ac:dyDescent="0.6">
      <c r="U15698"/>
      <c r="V15698"/>
      <c r="W15698"/>
      <c r="X15698"/>
    </row>
    <row r="15699" spans="21:24" ht="18" x14ac:dyDescent="0.6">
      <c r="U15699"/>
      <c r="V15699"/>
      <c r="W15699"/>
      <c r="X15699"/>
    </row>
    <row r="15700" spans="21:24" ht="18" x14ac:dyDescent="0.6">
      <c r="U15700"/>
      <c r="V15700"/>
      <c r="W15700"/>
      <c r="X15700"/>
    </row>
    <row r="15701" spans="21:24" ht="18" x14ac:dyDescent="0.6">
      <c r="U15701"/>
      <c r="V15701"/>
      <c r="W15701"/>
      <c r="X15701"/>
    </row>
    <row r="15702" spans="21:24" ht="18" x14ac:dyDescent="0.6">
      <c r="U15702"/>
      <c r="V15702"/>
      <c r="W15702"/>
      <c r="X15702"/>
    </row>
    <row r="15703" spans="21:24" ht="18" x14ac:dyDescent="0.6">
      <c r="U15703"/>
      <c r="V15703"/>
      <c r="W15703"/>
      <c r="X15703"/>
    </row>
    <row r="15704" spans="21:24" ht="18" x14ac:dyDescent="0.6">
      <c r="U15704"/>
      <c r="V15704"/>
      <c r="W15704"/>
      <c r="X15704"/>
    </row>
    <row r="15705" spans="21:24" ht="18" x14ac:dyDescent="0.6">
      <c r="U15705"/>
      <c r="V15705"/>
      <c r="W15705"/>
      <c r="X15705"/>
    </row>
    <row r="15706" spans="21:24" ht="18" x14ac:dyDescent="0.6">
      <c r="U15706"/>
      <c r="V15706"/>
      <c r="W15706"/>
      <c r="X15706"/>
    </row>
    <row r="15707" spans="21:24" ht="18" x14ac:dyDescent="0.6">
      <c r="U15707"/>
      <c r="V15707"/>
      <c r="W15707"/>
      <c r="X15707"/>
    </row>
    <row r="15708" spans="21:24" ht="18" x14ac:dyDescent="0.6">
      <c r="U15708"/>
      <c r="V15708"/>
      <c r="W15708"/>
      <c r="X15708"/>
    </row>
    <row r="15709" spans="21:24" ht="18" x14ac:dyDescent="0.6">
      <c r="U15709"/>
      <c r="V15709"/>
      <c r="W15709"/>
      <c r="X15709"/>
    </row>
    <row r="15710" spans="21:24" ht="18" x14ac:dyDescent="0.6">
      <c r="U15710"/>
      <c r="V15710"/>
      <c r="W15710"/>
      <c r="X15710"/>
    </row>
    <row r="15711" spans="21:24" ht="18" x14ac:dyDescent="0.6">
      <c r="U15711"/>
      <c r="V15711"/>
      <c r="W15711"/>
      <c r="X15711"/>
    </row>
    <row r="15712" spans="21:24" ht="18" x14ac:dyDescent="0.6">
      <c r="U15712"/>
      <c r="V15712"/>
      <c r="W15712"/>
      <c r="X15712"/>
    </row>
    <row r="15713" spans="21:24" ht="18" x14ac:dyDescent="0.6">
      <c r="U15713"/>
      <c r="V15713"/>
      <c r="W15713"/>
      <c r="X15713"/>
    </row>
    <row r="15714" spans="21:24" ht="18" x14ac:dyDescent="0.6">
      <c r="U15714"/>
      <c r="V15714"/>
      <c r="W15714"/>
      <c r="X15714"/>
    </row>
    <row r="15715" spans="21:24" ht="18" x14ac:dyDescent="0.6">
      <c r="U15715"/>
      <c r="V15715"/>
      <c r="W15715"/>
      <c r="X15715"/>
    </row>
    <row r="15716" spans="21:24" ht="18" x14ac:dyDescent="0.6">
      <c r="U15716"/>
      <c r="V15716"/>
      <c r="W15716"/>
      <c r="X15716"/>
    </row>
    <row r="15717" spans="21:24" ht="18" x14ac:dyDescent="0.6">
      <c r="U15717"/>
      <c r="V15717"/>
      <c r="W15717"/>
      <c r="X15717"/>
    </row>
    <row r="15718" spans="21:24" ht="18" x14ac:dyDescent="0.6">
      <c r="U15718"/>
      <c r="V15718"/>
      <c r="W15718"/>
      <c r="X15718"/>
    </row>
    <row r="15719" spans="21:24" ht="18" x14ac:dyDescent="0.6">
      <c r="U15719"/>
      <c r="V15719"/>
      <c r="W15719"/>
      <c r="X15719"/>
    </row>
    <row r="15720" spans="21:24" ht="18" x14ac:dyDescent="0.6">
      <c r="U15720"/>
      <c r="V15720"/>
      <c r="W15720"/>
      <c r="X15720"/>
    </row>
    <row r="15721" spans="21:24" ht="18" x14ac:dyDescent="0.6">
      <c r="U15721"/>
      <c r="V15721"/>
      <c r="W15721"/>
      <c r="X15721"/>
    </row>
    <row r="15722" spans="21:24" ht="18" x14ac:dyDescent="0.6">
      <c r="U15722"/>
      <c r="V15722"/>
      <c r="W15722"/>
      <c r="X15722"/>
    </row>
    <row r="15723" spans="21:24" ht="18" x14ac:dyDescent="0.6">
      <c r="U15723"/>
      <c r="V15723"/>
      <c r="W15723"/>
      <c r="X15723"/>
    </row>
    <row r="15724" spans="21:24" ht="18" x14ac:dyDescent="0.6">
      <c r="U15724"/>
      <c r="V15724"/>
      <c r="W15724"/>
      <c r="X15724"/>
    </row>
    <row r="15725" spans="21:24" ht="18" x14ac:dyDescent="0.6">
      <c r="U15725"/>
      <c r="V15725"/>
      <c r="W15725"/>
      <c r="X15725"/>
    </row>
    <row r="15726" spans="21:24" ht="18" x14ac:dyDescent="0.6">
      <c r="U15726"/>
      <c r="V15726"/>
      <c r="W15726"/>
      <c r="X15726"/>
    </row>
    <row r="15727" spans="21:24" ht="18" x14ac:dyDescent="0.6">
      <c r="U15727"/>
      <c r="V15727"/>
      <c r="W15727"/>
      <c r="X15727"/>
    </row>
    <row r="15728" spans="21:24" ht="18" x14ac:dyDescent="0.6">
      <c r="U15728"/>
      <c r="V15728"/>
      <c r="W15728"/>
      <c r="X15728"/>
    </row>
    <row r="15729" spans="21:24" ht="18" x14ac:dyDescent="0.6">
      <c r="U15729"/>
      <c r="V15729"/>
      <c r="W15729"/>
      <c r="X15729"/>
    </row>
    <row r="15730" spans="21:24" ht="18" x14ac:dyDescent="0.6">
      <c r="U15730"/>
      <c r="V15730"/>
      <c r="W15730"/>
      <c r="X15730"/>
    </row>
    <row r="15731" spans="21:24" ht="18" x14ac:dyDescent="0.6">
      <c r="U15731"/>
      <c r="V15731"/>
      <c r="W15731"/>
      <c r="X15731"/>
    </row>
    <row r="15732" spans="21:24" ht="18" x14ac:dyDescent="0.6">
      <c r="U15732"/>
      <c r="V15732"/>
      <c r="W15732"/>
      <c r="X15732"/>
    </row>
    <row r="15733" spans="21:24" ht="18" x14ac:dyDescent="0.6">
      <c r="U15733"/>
      <c r="V15733"/>
      <c r="W15733"/>
      <c r="X15733"/>
    </row>
    <row r="15734" spans="21:24" ht="18" x14ac:dyDescent="0.6">
      <c r="U15734"/>
      <c r="V15734"/>
      <c r="W15734"/>
      <c r="X15734"/>
    </row>
    <row r="15735" spans="21:24" ht="18" x14ac:dyDescent="0.6">
      <c r="U15735"/>
      <c r="V15735"/>
      <c r="W15735"/>
      <c r="X15735"/>
    </row>
    <row r="15736" spans="21:24" ht="18" x14ac:dyDescent="0.6">
      <c r="U15736"/>
      <c r="V15736"/>
      <c r="W15736"/>
      <c r="X15736"/>
    </row>
    <row r="15737" spans="21:24" ht="18" x14ac:dyDescent="0.6">
      <c r="U15737"/>
      <c r="V15737"/>
      <c r="W15737"/>
      <c r="X15737"/>
    </row>
    <row r="15738" spans="21:24" ht="18" x14ac:dyDescent="0.6">
      <c r="U15738"/>
      <c r="V15738"/>
      <c r="W15738"/>
      <c r="X15738"/>
    </row>
    <row r="15739" spans="21:24" ht="18" x14ac:dyDescent="0.6">
      <c r="U15739"/>
      <c r="V15739"/>
      <c r="W15739"/>
      <c r="X15739"/>
    </row>
    <row r="15740" spans="21:24" ht="18" x14ac:dyDescent="0.6">
      <c r="U15740"/>
      <c r="V15740"/>
      <c r="W15740"/>
      <c r="X15740"/>
    </row>
    <row r="15741" spans="21:24" ht="18" x14ac:dyDescent="0.6">
      <c r="U15741"/>
      <c r="V15741"/>
      <c r="W15741"/>
      <c r="X15741"/>
    </row>
    <row r="15742" spans="21:24" ht="18" x14ac:dyDescent="0.6">
      <c r="U15742"/>
      <c r="V15742"/>
      <c r="W15742"/>
      <c r="X15742"/>
    </row>
    <row r="15743" spans="21:24" ht="18" x14ac:dyDescent="0.6">
      <c r="U15743"/>
      <c r="V15743"/>
      <c r="W15743"/>
      <c r="X15743"/>
    </row>
    <row r="15744" spans="21:24" ht="18" x14ac:dyDescent="0.6">
      <c r="U15744"/>
      <c r="V15744"/>
      <c r="W15744"/>
      <c r="X15744"/>
    </row>
    <row r="15745" spans="21:24" ht="18" x14ac:dyDescent="0.6">
      <c r="U15745"/>
      <c r="V15745"/>
      <c r="W15745"/>
      <c r="X15745"/>
    </row>
    <row r="15746" spans="21:24" ht="18" x14ac:dyDescent="0.6">
      <c r="U15746"/>
      <c r="V15746"/>
      <c r="W15746"/>
      <c r="X15746"/>
    </row>
    <row r="15747" spans="21:24" ht="18" x14ac:dyDescent="0.6">
      <c r="U15747"/>
      <c r="V15747"/>
      <c r="W15747"/>
      <c r="X15747"/>
    </row>
    <row r="15748" spans="21:24" ht="18" x14ac:dyDescent="0.6">
      <c r="U15748"/>
      <c r="V15748"/>
      <c r="W15748"/>
      <c r="X15748"/>
    </row>
    <row r="15749" spans="21:24" ht="18" x14ac:dyDescent="0.6">
      <c r="U15749"/>
      <c r="V15749"/>
      <c r="W15749"/>
      <c r="X15749"/>
    </row>
    <row r="15750" spans="21:24" ht="18" x14ac:dyDescent="0.6">
      <c r="U15750"/>
      <c r="V15750"/>
      <c r="W15750"/>
      <c r="X15750"/>
    </row>
    <row r="15751" spans="21:24" ht="18" x14ac:dyDescent="0.6">
      <c r="U15751"/>
      <c r="V15751"/>
      <c r="W15751"/>
      <c r="X15751"/>
    </row>
    <row r="15752" spans="21:24" ht="18" x14ac:dyDescent="0.6">
      <c r="U15752"/>
      <c r="V15752"/>
      <c r="W15752"/>
      <c r="X15752"/>
    </row>
    <row r="15753" spans="21:24" ht="18" x14ac:dyDescent="0.6">
      <c r="U15753"/>
      <c r="V15753"/>
      <c r="W15753"/>
      <c r="X15753"/>
    </row>
    <row r="15754" spans="21:24" ht="18" x14ac:dyDescent="0.6">
      <c r="U15754"/>
      <c r="V15754"/>
      <c r="W15754"/>
      <c r="X15754"/>
    </row>
    <row r="15755" spans="21:24" ht="18" x14ac:dyDescent="0.6">
      <c r="U15755"/>
      <c r="V15755"/>
      <c r="W15755"/>
      <c r="X15755"/>
    </row>
    <row r="15756" spans="21:24" ht="18" x14ac:dyDescent="0.6">
      <c r="U15756"/>
      <c r="V15756"/>
      <c r="W15756"/>
      <c r="X15756"/>
    </row>
    <row r="15757" spans="21:24" ht="18" x14ac:dyDescent="0.6">
      <c r="U15757"/>
      <c r="V15757"/>
      <c r="W15757"/>
      <c r="X15757"/>
    </row>
    <row r="15758" spans="21:24" ht="18" x14ac:dyDescent="0.6">
      <c r="U15758"/>
      <c r="V15758"/>
      <c r="W15758"/>
      <c r="X15758"/>
    </row>
    <row r="15759" spans="21:24" ht="18" x14ac:dyDescent="0.6">
      <c r="U15759"/>
      <c r="V15759"/>
      <c r="W15759"/>
      <c r="X15759"/>
    </row>
    <row r="15760" spans="21:24" ht="18" x14ac:dyDescent="0.6">
      <c r="U15760"/>
      <c r="V15760"/>
      <c r="W15760"/>
      <c r="X15760"/>
    </row>
    <row r="15761" spans="21:24" ht="18" x14ac:dyDescent="0.6">
      <c r="U15761"/>
      <c r="V15761"/>
      <c r="W15761"/>
      <c r="X15761"/>
    </row>
    <row r="15762" spans="21:24" ht="18" x14ac:dyDescent="0.6">
      <c r="U15762"/>
      <c r="V15762"/>
      <c r="W15762"/>
      <c r="X15762"/>
    </row>
    <row r="15763" spans="21:24" ht="18" x14ac:dyDescent="0.6">
      <c r="U15763"/>
      <c r="V15763"/>
      <c r="W15763"/>
      <c r="X15763"/>
    </row>
    <row r="15764" spans="21:24" ht="18" x14ac:dyDescent="0.6">
      <c r="U15764"/>
      <c r="V15764"/>
      <c r="W15764"/>
      <c r="X15764"/>
    </row>
    <row r="15765" spans="21:24" ht="18" x14ac:dyDescent="0.6">
      <c r="U15765"/>
      <c r="V15765"/>
      <c r="W15765"/>
      <c r="X15765"/>
    </row>
    <row r="15766" spans="21:24" ht="18" x14ac:dyDescent="0.6">
      <c r="U15766"/>
      <c r="V15766"/>
      <c r="W15766"/>
      <c r="X15766"/>
    </row>
    <row r="15767" spans="21:24" ht="18" x14ac:dyDescent="0.6">
      <c r="U15767"/>
      <c r="V15767"/>
      <c r="W15767"/>
      <c r="X15767"/>
    </row>
    <row r="15768" spans="21:24" ht="18" x14ac:dyDescent="0.6">
      <c r="U15768"/>
      <c r="V15768"/>
      <c r="W15768"/>
      <c r="X15768"/>
    </row>
    <row r="15769" spans="21:24" ht="18" x14ac:dyDescent="0.6">
      <c r="U15769"/>
      <c r="V15769"/>
      <c r="W15769"/>
      <c r="X15769"/>
    </row>
    <row r="15770" spans="21:24" ht="18" x14ac:dyDescent="0.6">
      <c r="U15770"/>
      <c r="V15770"/>
      <c r="W15770"/>
      <c r="X15770"/>
    </row>
    <row r="15771" spans="21:24" ht="18" x14ac:dyDescent="0.6">
      <c r="U15771"/>
      <c r="V15771"/>
      <c r="W15771"/>
      <c r="X15771"/>
    </row>
    <row r="15772" spans="21:24" ht="18" x14ac:dyDescent="0.6">
      <c r="U15772"/>
      <c r="V15772"/>
      <c r="W15772"/>
      <c r="X15772"/>
    </row>
    <row r="15773" spans="21:24" ht="18" x14ac:dyDescent="0.6">
      <c r="U15773"/>
      <c r="V15773"/>
      <c r="W15773"/>
      <c r="X15773"/>
    </row>
    <row r="15774" spans="21:24" ht="18" x14ac:dyDescent="0.6">
      <c r="U15774"/>
      <c r="V15774"/>
      <c r="W15774"/>
      <c r="X15774"/>
    </row>
    <row r="15775" spans="21:24" ht="18" x14ac:dyDescent="0.6">
      <c r="U15775"/>
      <c r="V15775"/>
      <c r="W15775"/>
      <c r="X15775"/>
    </row>
    <row r="15776" spans="21:24" ht="18" x14ac:dyDescent="0.6">
      <c r="U15776"/>
      <c r="V15776"/>
      <c r="W15776"/>
      <c r="X15776"/>
    </row>
    <row r="15777" spans="21:24" ht="18" x14ac:dyDescent="0.6">
      <c r="U15777"/>
      <c r="V15777"/>
      <c r="W15777"/>
      <c r="X15777"/>
    </row>
    <row r="15778" spans="21:24" ht="18" x14ac:dyDescent="0.6">
      <c r="U15778"/>
      <c r="V15778"/>
      <c r="W15778"/>
      <c r="X15778"/>
    </row>
    <row r="15779" spans="21:24" ht="18" x14ac:dyDescent="0.6">
      <c r="U15779"/>
      <c r="V15779"/>
      <c r="W15779"/>
      <c r="X15779"/>
    </row>
    <row r="15780" spans="21:24" ht="18" x14ac:dyDescent="0.6">
      <c r="U15780"/>
      <c r="V15780"/>
      <c r="W15780"/>
      <c r="X15780"/>
    </row>
    <row r="15781" spans="21:24" ht="18" x14ac:dyDescent="0.6">
      <c r="U15781"/>
      <c r="V15781"/>
      <c r="W15781"/>
      <c r="X15781"/>
    </row>
    <row r="15782" spans="21:24" ht="18" x14ac:dyDescent="0.6">
      <c r="U15782"/>
      <c r="V15782"/>
      <c r="W15782"/>
      <c r="X15782"/>
    </row>
    <row r="15783" spans="21:24" ht="18" x14ac:dyDescent="0.6">
      <c r="U15783"/>
      <c r="V15783"/>
      <c r="W15783"/>
      <c r="X15783"/>
    </row>
    <row r="15784" spans="21:24" ht="18" x14ac:dyDescent="0.6">
      <c r="U15784"/>
      <c r="V15784"/>
      <c r="W15784"/>
      <c r="X15784"/>
    </row>
    <row r="15785" spans="21:24" ht="18" x14ac:dyDescent="0.6">
      <c r="U15785"/>
      <c r="V15785"/>
      <c r="W15785"/>
      <c r="X15785"/>
    </row>
    <row r="15786" spans="21:24" ht="18" x14ac:dyDescent="0.6">
      <c r="U15786"/>
      <c r="V15786"/>
      <c r="W15786"/>
      <c r="X15786"/>
    </row>
    <row r="15787" spans="21:24" ht="18" x14ac:dyDescent="0.6">
      <c r="U15787"/>
      <c r="V15787"/>
      <c r="W15787"/>
      <c r="X15787"/>
    </row>
    <row r="15788" spans="21:24" ht="18" x14ac:dyDescent="0.6">
      <c r="U15788"/>
      <c r="V15788"/>
      <c r="W15788"/>
      <c r="X15788"/>
    </row>
    <row r="15789" spans="21:24" ht="18" x14ac:dyDescent="0.6">
      <c r="U15789"/>
      <c r="V15789"/>
      <c r="W15789"/>
      <c r="X15789"/>
    </row>
    <row r="15790" spans="21:24" ht="18" x14ac:dyDescent="0.6">
      <c r="U15790"/>
      <c r="V15790"/>
      <c r="W15790"/>
      <c r="X15790"/>
    </row>
    <row r="15791" spans="21:24" ht="18" x14ac:dyDescent="0.6">
      <c r="U15791"/>
      <c r="V15791"/>
      <c r="W15791"/>
      <c r="X15791"/>
    </row>
    <row r="15792" spans="21:24" ht="18" x14ac:dyDescent="0.6">
      <c r="U15792"/>
      <c r="V15792"/>
      <c r="W15792"/>
      <c r="X15792"/>
    </row>
    <row r="15793" spans="21:24" ht="18" x14ac:dyDescent="0.6">
      <c r="U15793"/>
      <c r="V15793"/>
      <c r="W15793"/>
      <c r="X15793"/>
    </row>
    <row r="15794" spans="21:24" ht="18" x14ac:dyDescent="0.6">
      <c r="U15794"/>
      <c r="V15794"/>
      <c r="W15794"/>
      <c r="X15794"/>
    </row>
    <row r="15795" spans="21:24" ht="18" x14ac:dyDescent="0.6">
      <c r="U15795"/>
      <c r="V15795"/>
      <c r="W15795"/>
      <c r="X15795"/>
    </row>
    <row r="15796" spans="21:24" ht="18" x14ac:dyDescent="0.6">
      <c r="U15796"/>
      <c r="V15796"/>
      <c r="W15796"/>
      <c r="X15796"/>
    </row>
    <row r="15797" spans="21:24" ht="18" x14ac:dyDescent="0.6">
      <c r="U15797"/>
      <c r="V15797"/>
      <c r="W15797"/>
      <c r="X15797"/>
    </row>
    <row r="15798" spans="21:24" ht="18" x14ac:dyDescent="0.6">
      <c r="U15798"/>
      <c r="V15798"/>
      <c r="W15798"/>
      <c r="X15798"/>
    </row>
    <row r="15799" spans="21:24" ht="18" x14ac:dyDescent="0.6">
      <c r="U15799"/>
      <c r="V15799"/>
      <c r="W15799"/>
      <c r="X15799"/>
    </row>
    <row r="15800" spans="21:24" ht="18" x14ac:dyDescent="0.6">
      <c r="U15800"/>
      <c r="V15800"/>
      <c r="W15800"/>
      <c r="X15800"/>
    </row>
    <row r="15801" spans="21:24" ht="18" x14ac:dyDescent="0.6">
      <c r="U15801"/>
      <c r="V15801"/>
      <c r="W15801"/>
      <c r="X15801"/>
    </row>
    <row r="15802" spans="21:24" ht="18" x14ac:dyDescent="0.6">
      <c r="U15802"/>
      <c r="V15802"/>
      <c r="W15802"/>
      <c r="X15802"/>
    </row>
    <row r="15803" spans="21:24" ht="18" x14ac:dyDescent="0.6">
      <c r="U15803"/>
      <c r="V15803"/>
      <c r="W15803"/>
      <c r="X15803"/>
    </row>
    <row r="15804" spans="21:24" ht="18" x14ac:dyDescent="0.6">
      <c r="U15804"/>
      <c r="V15804"/>
      <c r="W15804"/>
      <c r="X15804"/>
    </row>
    <row r="15805" spans="21:24" ht="18" x14ac:dyDescent="0.6">
      <c r="U15805"/>
      <c r="V15805"/>
      <c r="W15805"/>
      <c r="X15805"/>
    </row>
    <row r="15806" spans="21:24" ht="18" x14ac:dyDescent="0.6">
      <c r="U15806"/>
      <c r="V15806"/>
      <c r="W15806"/>
      <c r="X15806"/>
    </row>
    <row r="15807" spans="21:24" ht="18" x14ac:dyDescent="0.6">
      <c r="U15807"/>
      <c r="V15807"/>
      <c r="W15807"/>
      <c r="X15807"/>
    </row>
    <row r="15808" spans="21:24" ht="18" x14ac:dyDescent="0.6">
      <c r="U15808"/>
      <c r="V15808"/>
      <c r="W15808"/>
      <c r="X15808"/>
    </row>
    <row r="15809" spans="21:24" ht="18" x14ac:dyDescent="0.6">
      <c r="U15809"/>
      <c r="V15809"/>
      <c r="W15809"/>
      <c r="X15809"/>
    </row>
    <row r="15810" spans="21:24" ht="18" x14ac:dyDescent="0.6">
      <c r="U15810"/>
      <c r="V15810"/>
      <c r="W15810"/>
      <c r="X15810"/>
    </row>
    <row r="15811" spans="21:24" ht="18" x14ac:dyDescent="0.6">
      <c r="U15811"/>
      <c r="V15811"/>
      <c r="W15811"/>
      <c r="X15811"/>
    </row>
    <row r="15812" spans="21:24" ht="18" x14ac:dyDescent="0.6">
      <c r="U15812"/>
      <c r="V15812"/>
      <c r="W15812"/>
      <c r="X15812"/>
    </row>
    <row r="15813" spans="21:24" ht="18" x14ac:dyDescent="0.6">
      <c r="U15813"/>
      <c r="V15813"/>
      <c r="W15813"/>
      <c r="X15813"/>
    </row>
    <row r="15814" spans="21:24" ht="18" x14ac:dyDescent="0.6">
      <c r="U15814"/>
      <c r="V15814"/>
      <c r="W15814"/>
      <c r="X15814"/>
    </row>
    <row r="15815" spans="21:24" ht="18" x14ac:dyDescent="0.6">
      <c r="U15815"/>
      <c r="V15815"/>
      <c r="W15815"/>
      <c r="X15815"/>
    </row>
    <row r="15816" spans="21:24" ht="18" x14ac:dyDescent="0.6">
      <c r="U15816"/>
      <c r="V15816"/>
      <c r="W15816"/>
      <c r="X15816"/>
    </row>
    <row r="15817" spans="21:24" ht="18" x14ac:dyDescent="0.6">
      <c r="U15817"/>
      <c r="V15817"/>
      <c r="W15817"/>
      <c r="X15817"/>
    </row>
    <row r="15818" spans="21:24" ht="18" x14ac:dyDescent="0.6">
      <c r="U15818"/>
      <c r="V15818"/>
      <c r="W15818"/>
      <c r="X15818"/>
    </row>
    <row r="15819" spans="21:24" ht="18" x14ac:dyDescent="0.6">
      <c r="U15819"/>
      <c r="V15819"/>
      <c r="W15819"/>
      <c r="X15819"/>
    </row>
    <row r="15820" spans="21:24" ht="18" x14ac:dyDescent="0.6">
      <c r="U15820"/>
      <c r="V15820"/>
      <c r="W15820"/>
      <c r="X15820"/>
    </row>
    <row r="15821" spans="21:24" ht="18" x14ac:dyDescent="0.6">
      <c r="U15821"/>
      <c r="V15821"/>
      <c r="W15821"/>
      <c r="X15821"/>
    </row>
    <row r="15822" spans="21:24" ht="18" x14ac:dyDescent="0.6">
      <c r="U15822"/>
      <c r="V15822"/>
      <c r="W15822"/>
      <c r="X15822"/>
    </row>
    <row r="15823" spans="21:24" ht="18" x14ac:dyDescent="0.6">
      <c r="U15823"/>
      <c r="V15823"/>
      <c r="W15823"/>
      <c r="X15823"/>
    </row>
    <row r="15824" spans="21:24" ht="18" x14ac:dyDescent="0.6">
      <c r="U15824"/>
      <c r="V15824"/>
      <c r="W15824"/>
      <c r="X15824"/>
    </row>
    <row r="15825" spans="21:24" ht="18" x14ac:dyDescent="0.6">
      <c r="U15825"/>
      <c r="V15825"/>
      <c r="W15825"/>
      <c r="X15825"/>
    </row>
    <row r="15826" spans="21:24" ht="18" x14ac:dyDescent="0.6">
      <c r="U15826"/>
      <c r="V15826"/>
      <c r="W15826"/>
      <c r="X15826"/>
    </row>
    <row r="15827" spans="21:24" ht="18" x14ac:dyDescent="0.6">
      <c r="U15827"/>
      <c r="V15827"/>
      <c r="W15827"/>
      <c r="X15827"/>
    </row>
    <row r="15828" spans="21:24" ht="18" x14ac:dyDescent="0.6">
      <c r="U15828"/>
      <c r="V15828"/>
      <c r="W15828"/>
      <c r="X15828"/>
    </row>
    <row r="15829" spans="21:24" ht="18" x14ac:dyDescent="0.6">
      <c r="U15829"/>
      <c r="V15829"/>
      <c r="W15829"/>
      <c r="X15829"/>
    </row>
    <row r="15830" spans="21:24" ht="18" x14ac:dyDescent="0.6">
      <c r="U15830"/>
      <c r="V15830"/>
      <c r="W15830"/>
      <c r="X15830"/>
    </row>
    <row r="15831" spans="21:24" ht="18" x14ac:dyDescent="0.6">
      <c r="U15831"/>
      <c r="V15831"/>
      <c r="W15831"/>
      <c r="X15831"/>
    </row>
    <row r="15832" spans="21:24" ht="18" x14ac:dyDescent="0.6">
      <c r="U15832"/>
      <c r="V15832"/>
      <c r="W15832"/>
      <c r="X15832"/>
    </row>
    <row r="15833" spans="21:24" ht="18" x14ac:dyDescent="0.6">
      <c r="U15833"/>
      <c r="V15833"/>
      <c r="W15833"/>
      <c r="X15833"/>
    </row>
    <row r="15834" spans="21:24" ht="18" x14ac:dyDescent="0.6">
      <c r="U15834"/>
      <c r="V15834"/>
      <c r="W15834"/>
      <c r="X15834"/>
    </row>
    <row r="15835" spans="21:24" ht="18" x14ac:dyDescent="0.6">
      <c r="U15835"/>
      <c r="V15835"/>
      <c r="W15835"/>
      <c r="X15835"/>
    </row>
    <row r="15836" spans="21:24" ht="18" x14ac:dyDescent="0.6">
      <c r="U15836"/>
      <c r="V15836"/>
      <c r="W15836"/>
      <c r="X15836"/>
    </row>
    <row r="15837" spans="21:24" ht="18" x14ac:dyDescent="0.6">
      <c r="U15837"/>
      <c r="V15837"/>
      <c r="W15837"/>
      <c r="X15837"/>
    </row>
    <row r="15838" spans="21:24" ht="18" x14ac:dyDescent="0.6">
      <c r="U15838"/>
      <c r="V15838"/>
      <c r="W15838"/>
      <c r="X15838"/>
    </row>
    <row r="15839" spans="21:24" ht="18" x14ac:dyDescent="0.6">
      <c r="U15839"/>
      <c r="V15839"/>
      <c r="W15839"/>
      <c r="X15839"/>
    </row>
    <row r="15840" spans="21:24" ht="18" x14ac:dyDescent="0.6">
      <c r="U15840"/>
      <c r="V15840"/>
      <c r="W15840"/>
      <c r="X15840"/>
    </row>
    <row r="15841" spans="21:24" ht="18" x14ac:dyDescent="0.6">
      <c r="U15841"/>
      <c r="V15841"/>
      <c r="W15841"/>
      <c r="X15841"/>
    </row>
    <row r="15842" spans="21:24" ht="18" x14ac:dyDescent="0.6">
      <c r="U15842"/>
      <c r="V15842"/>
      <c r="W15842"/>
      <c r="X15842"/>
    </row>
    <row r="15843" spans="21:24" ht="18" x14ac:dyDescent="0.6">
      <c r="U15843"/>
      <c r="V15843"/>
      <c r="W15843"/>
      <c r="X15843"/>
    </row>
    <row r="15844" spans="21:24" ht="18" x14ac:dyDescent="0.6">
      <c r="U15844"/>
      <c r="V15844"/>
      <c r="W15844"/>
      <c r="X15844"/>
    </row>
    <row r="15845" spans="21:24" ht="18" x14ac:dyDescent="0.6">
      <c r="U15845"/>
      <c r="V15845"/>
      <c r="W15845"/>
      <c r="X15845"/>
    </row>
    <row r="15846" spans="21:24" ht="18" x14ac:dyDescent="0.6">
      <c r="U15846"/>
      <c r="V15846"/>
      <c r="W15846"/>
      <c r="X15846"/>
    </row>
    <row r="15847" spans="21:24" ht="18" x14ac:dyDescent="0.6">
      <c r="U15847"/>
      <c r="V15847"/>
      <c r="W15847"/>
      <c r="X15847"/>
    </row>
    <row r="15848" spans="21:24" ht="18" x14ac:dyDescent="0.6">
      <c r="U15848"/>
      <c r="V15848"/>
      <c r="W15848"/>
      <c r="X15848"/>
    </row>
    <row r="15849" spans="21:24" ht="18" x14ac:dyDescent="0.6">
      <c r="U15849"/>
      <c r="V15849"/>
      <c r="W15849"/>
      <c r="X15849"/>
    </row>
    <row r="15850" spans="21:24" ht="18" x14ac:dyDescent="0.6">
      <c r="U15850"/>
      <c r="V15850"/>
      <c r="W15850"/>
      <c r="X15850"/>
    </row>
    <row r="15851" spans="21:24" ht="18" x14ac:dyDescent="0.6">
      <c r="U15851"/>
      <c r="V15851"/>
      <c r="W15851"/>
      <c r="X15851"/>
    </row>
    <row r="15852" spans="21:24" ht="18" x14ac:dyDescent="0.6">
      <c r="U15852"/>
      <c r="V15852"/>
      <c r="W15852"/>
      <c r="X15852"/>
    </row>
    <row r="15853" spans="21:24" ht="18" x14ac:dyDescent="0.6">
      <c r="U15853"/>
      <c r="V15853"/>
      <c r="W15853"/>
      <c r="X15853"/>
    </row>
    <row r="15854" spans="21:24" ht="18" x14ac:dyDescent="0.6">
      <c r="U15854"/>
      <c r="V15854"/>
      <c r="W15854"/>
      <c r="X15854"/>
    </row>
    <row r="15855" spans="21:24" ht="18" x14ac:dyDescent="0.6">
      <c r="U15855"/>
      <c r="V15855"/>
      <c r="W15855"/>
      <c r="X15855"/>
    </row>
    <row r="15856" spans="21:24" ht="18" x14ac:dyDescent="0.6">
      <c r="U15856"/>
      <c r="V15856"/>
      <c r="W15856"/>
      <c r="X15856"/>
    </row>
    <row r="15857" spans="21:24" ht="18" x14ac:dyDescent="0.6">
      <c r="U15857"/>
      <c r="V15857"/>
      <c r="W15857"/>
      <c r="X15857"/>
    </row>
    <row r="15858" spans="21:24" ht="18" x14ac:dyDescent="0.6">
      <c r="U15858"/>
      <c r="V15858"/>
      <c r="W15858"/>
      <c r="X15858"/>
    </row>
    <row r="15859" spans="21:24" ht="18" x14ac:dyDescent="0.6">
      <c r="U15859"/>
      <c r="V15859"/>
      <c r="W15859"/>
      <c r="X15859"/>
    </row>
    <row r="15860" spans="21:24" ht="18" x14ac:dyDescent="0.6">
      <c r="U15860"/>
      <c r="V15860"/>
      <c r="W15860"/>
      <c r="X15860"/>
    </row>
    <row r="15861" spans="21:24" ht="18" x14ac:dyDescent="0.6">
      <c r="U15861"/>
      <c r="V15861"/>
      <c r="W15861"/>
      <c r="X15861"/>
    </row>
    <row r="15862" spans="21:24" ht="18" x14ac:dyDescent="0.6">
      <c r="U15862"/>
      <c r="V15862"/>
      <c r="W15862"/>
      <c r="X15862"/>
    </row>
    <row r="15863" spans="21:24" ht="18" x14ac:dyDescent="0.6">
      <c r="U15863"/>
      <c r="V15863"/>
      <c r="W15863"/>
      <c r="X15863"/>
    </row>
    <row r="15864" spans="21:24" ht="18" x14ac:dyDescent="0.6">
      <c r="U15864"/>
      <c r="V15864"/>
      <c r="W15864"/>
      <c r="X15864"/>
    </row>
    <row r="15865" spans="21:24" ht="18" x14ac:dyDescent="0.6">
      <c r="U15865"/>
      <c r="V15865"/>
      <c r="W15865"/>
      <c r="X15865"/>
    </row>
    <row r="15866" spans="21:24" ht="18" x14ac:dyDescent="0.6">
      <c r="U15866"/>
      <c r="V15866"/>
      <c r="W15866"/>
      <c r="X15866"/>
    </row>
    <row r="15867" spans="21:24" ht="18" x14ac:dyDescent="0.6">
      <c r="U15867"/>
      <c r="V15867"/>
      <c r="W15867"/>
      <c r="X15867"/>
    </row>
    <row r="15868" spans="21:24" ht="18" x14ac:dyDescent="0.6">
      <c r="U15868"/>
      <c r="V15868"/>
      <c r="W15868"/>
      <c r="X15868"/>
    </row>
    <row r="15869" spans="21:24" ht="18" x14ac:dyDescent="0.6">
      <c r="U15869"/>
      <c r="V15869"/>
      <c r="W15869"/>
      <c r="X15869"/>
    </row>
    <row r="15870" spans="21:24" ht="18" x14ac:dyDescent="0.6">
      <c r="U15870"/>
      <c r="V15870"/>
      <c r="W15870"/>
      <c r="X15870"/>
    </row>
    <row r="15871" spans="21:24" ht="18" x14ac:dyDescent="0.6">
      <c r="U15871"/>
      <c r="V15871"/>
      <c r="W15871"/>
      <c r="X15871"/>
    </row>
    <row r="15872" spans="21:24" ht="18" x14ac:dyDescent="0.6">
      <c r="U15872"/>
      <c r="V15872"/>
      <c r="W15872"/>
      <c r="X15872"/>
    </row>
    <row r="15873" spans="21:24" ht="18" x14ac:dyDescent="0.6">
      <c r="U15873"/>
      <c r="V15873"/>
      <c r="W15873"/>
      <c r="X15873"/>
    </row>
    <row r="15874" spans="21:24" ht="18" x14ac:dyDescent="0.6">
      <c r="U15874"/>
      <c r="V15874"/>
      <c r="W15874"/>
      <c r="X15874"/>
    </row>
    <row r="15875" spans="21:24" ht="18" x14ac:dyDescent="0.6">
      <c r="U15875"/>
      <c r="V15875"/>
      <c r="W15875"/>
      <c r="X15875"/>
    </row>
    <row r="15876" spans="21:24" ht="18" x14ac:dyDescent="0.6">
      <c r="U15876"/>
      <c r="V15876"/>
      <c r="W15876"/>
      <c r="X15876"/>
    </row>
    <row r="15877" spans="21:24" ht="18" x14ac:dyDescent="0.6">
      <c r="U15877"/>
      <c r="V15877"/>
      <c r="W15877"/>
      <c r="X15877"/>
    </row>
    <row r="15878" spans="21:24" ht="18" x14ac:dyDescent="0.6">
      <c r="U15878"/>
      <c r="V15878"/>
      <c r="W15878"/>
      <c r="X15878"/>
    </row>
    <row r="15879" spans="21:24" ht="18" x14ac:dyDescent="0.6">
      <c r="U15879"/>
      <c r="V15879"/>
      <c r="W15879"/>
      <c r="X15879"/>
    </row>
    <row r="15880" spans="21:24" ht="18" x14ac:dyDescent="0.6">
      <c r="U15880"/>
      <c r="V15880"/>
      <c r="W15880"/>
      <c r="X15880"/>
    </row>
    <row r="15881" spans="21:24" ht="18" x14ac:dyDescent="0.6">
      <c r="U15881"/>
      <c r="V15881"/>
      <c r="W15881"/>
      <c r="X15881"/>
    </row>
    <row r="15882" spans="21:24" ht="18" x14ac:dyDescent="0.6">
      <c r="U15882"/>
      <c r="V15882"/>
      <c r="W15882"/>
      <c r="X15882"/>
    </row>
    <row r="15883" spans="21:24" ht="18" x14ac:dyDescent="0.6">
      <c r="U15883"/>
      <c r="V15883"/>
      <c r="W15883"/>
      <c r="X15883"/>
    </row>
    <row r="15884" spans="21:24" ht="18" x14ac:dyDescent="0.6">
      <c r="U15884"/>
      <c r="V15884"/>
      <c r="W15884"/>
      <c r="X15884"/>
    </row>
    <row r="15885" spans="21:24" ht="18" x14ac:dyDescent="0.6">
      <c r="U15885"/>
      <c r="V15885"/>
      <c r="W15885"/>
      <c r="X15885"/>
    </row>
    <row r="15886" spans="21:24" ht="18" x14ac:dyDescent="0.6">
      <c r="U15886"/>
      <c r="V15886"/>
      <c r="W15886"/>
      <c r="X15886"/>
    </row>
    <row r="15887" spans="21:24" ht="18" x14ac:dyDescent="0.6">
      <c r="U15887"/>
      <c r="V15887"/>
      <c r="W15887"/>
      <c r="X15887"/>
    </row>
    <row r="15888" spans="21:24" ht="18" x14ac:dyDescent="0.6">
      <c r="U15888"/>
      <c r="V15888"/>
      <c r="W15888"/>
      <c r="X15888"/>
    </row>
    <row r="15889" spans="21:24" ht="18" x14ac:dyDescent="0.6">
      <c r="U15889"/>
      <c r="V15889"/>
      <c r="W15889"/>
      <c r="X15889"/>
    </row>
    <row r="15890" spans="21:24" ht="18" x14ac:dyDescent="0.6">
      <c r="U15890"/>
      <c r="V15890"/>
      <c r="W15890"/>
      <c r="X15890"/>
    </row>
    <row r="15891" spans="21:24" ht="18" x14ac:dyDescent="0.6">
      <c r="U15891"/>
      <c r="V15891"/>
      <c r="W15891"/>
      <c r="X15891"/>
    </row>
    <row r="15892" spans="21:24" ht="18" x14ac:dyDescent="0.6">
      <c r="U15892"/>
      <c r="V15892"/>
      <c r="W15892"/>
      <c r="X15892"/>
    </row>
    <row r="15893" spans="21:24" ht="18" x14ac:dyDescent="0.6">
      <c r="U15893"/>
      <c r="V15893"/>
      <c r="W15893"/>
      <c r="X15893"/>
    </row>
    <row r="15894" spans="21:24" ht="18" x14ac:dyDescent="0.6">
      <c r="U15894"/>
      <c r="V15894"/>
      <c r="W15894"/>
      <c r="X15894"/>
    </row>
    <row r="15895" spans="21:24" ht="18" x14ac:dyDescent="0.6">
      <c r="U15895"/>
      <c r="V15895"/>
      <c r="W15895"/>
      <c r="X15895"/>
    </row>
    <row r="15896" spans="21:24" ht="18" x14ac:dyDescent="0.6">
      <c r="U15896"/>
      <c r="V15896"/>
      <c r="W15896"/>
      <c r="X15896"/>
    </row>
    <row r="15897" spans="21:24" ht="18" x14ac:dyDescent="0.6">
      <c r="U15897"/>
      <c r="V15897"/>
      <c r="W15897"/>
      <c r="X15897"/>
    </row>
    <row r="15898" spans="21:24" ht="18" x14ac:dyDescent="0.6">
      <c r="U15898"/>
      <c r="V15898"/>
      <c r="W15898"/>
      <c r="X15898"/>
    </row>
    <row r="15899" spans="21:24" ht="18" x14ac:dyDescent="0.6">
      <c r="U15899"/>
      <c r="V15899"/>
      <c r="W15899"/>
      <c r="X15899"/>
    </row>
    <row r="15900" spans="21:24" ht="18" x14ac:dyDescent="0.6">
      <c r="U15900"/>
      <c r="V15900"/>
      <c r="W15900"/>
      <c r="X15900"/>
    </row>
    <row r="15901" spans="21:24" ht="18" x14ac:dyDescent="0.6">
      <c r="U15901"/>
      <c r="V15901"/>
      <c r="W15901"/>
      <c r="X15901"/>
    </row>
    <row r="15902" spans="21:24" ht="18" x14ac:dyDescent="0.6">
      <c r="U15902"/>
      <c r="V15902"/>
      <c r="W15902"/>
      <c r="X15902"/>
    </row>
    <row r="15903" spans="21:24" ht="18" x14ac:dyDescent="0.6">
      <c r="U15903"/>
      <c r="V15903"/>
      <c r="W15903"/>
      <c r="X15903"/>
    </row>
    <row r="15904" spans="21:24" ht="18" x14ac:dyDescent="0.6">
      <c r="U15904"/>
      <c r="V15904"/>
      <c r="W15904"/>
      <c r="X15904"/>
    </row>
    <row r="15905" spans="21:24" ht="18" x14ac:dyDescent="0.6">
      <c r="U15905"/>
      <c r="V15905"/>
      <c r="W15905"/>
      <c r="X15905"/>
    </row>
    <row r="15906" spans="21:24" ht="18" x14ac:dyDescent="0.6">
      <c r="U15906"/>
      <c r="V15906"/>
      <c r="W15906"/>
      <c r="X15906"/>
    </row>
    <row r="15907" spans="21:24" ht="18" x14ac:dyDescent="0.6">
      <c r="U15907"/>
      <c r="V15907"/>
      <c r="W15907"/>
      <c r="X15907"/>
    </row>
    <row r="15908" spans="21:24" ht="18" x14ac:dyDescent="0.6">
      <c r="U15908"/>
      <c r="V15908"/>
      <c r="W15908"/>
      <c r="X15908"/>
    </row>
    <row r="15909" spans="21:24" ht="18" x14ac:dyDescent="0.6">
      <c r="U15909"/>
      <c r="V15909"/>
      <c r="W15909"/>
      <c r="X15909"/>
    </row>
    <row r="15910" spans="21:24" ht="18" x14ac:dyDescent="0.6">
      <c r="U15910"/>
      <c r="V15910"/>
      <c r="W15910"/>
      <c r="X15910"/>
    </row>
    <row r="15911" spans="21:24" ht="18" x14ac:dyDescent="0.6">
      <c r="U15911"/>
      <c r="V15911"/>
      <c r="W15911"/>
      <c r="X15911"/>
    </row>
    <row r="15912" spans="21:24" ht="18" x14ac:dyDescent="0.6">
      <c r="U15912"/>
      <c r="V15912"/>
      <c r="W15912"/>
      <c r="X15912"/>
    </row>
    <row r="15913" spans="21:24" ht="18" x14ac:dyDescent="0.6">
      <c r="U15913"/>
      <c r="V15913"/>
      <c r="W15913"/>
      <c r="X15913"/>
    </row>
    <row r="15914" spans="21:24" ht="18" x14ac:dyDescent="0.6">
      <c r="U15914"/>
      <c r="V15914"/>
      <c r="W15914"/>
      <c r="X15914"/>
    </row>
    <row r="15915" spans="21:24" ht="18" x14ac:dyDescent="0.6">
      <c r="U15915"/>
      <c r="V15915"/>
      <c r="W15915"/>
      <c r="X15915"/>
    </row>
    <row r="15916" spans="21:24" ht="18" x14ac:dyDescent="0.6">
      <c r="U15916"/>
      <c r="V15916"/>
      <c r="W15916"/>
      <c r="X15916"/>
    </row>
    <row r="15917" spans="21:24" ht="18" x14ac:dyDescent="0.6">
      <c r="U15917"/>
      <c r="V15917"/>
      <c r="W15917"/>
      <c r="X15917"/>
    </row>
    <row r="15918" spans="21:24" ht="18" x14ac:dyDescent="0.6">
      <c r="U15918"/>
      <c r="V15918"/>
      <c r="W15918"/>
      <c r="X15918"/>
    </row>
    <row r="15919" spans="21:24" ht="18" x14ac:dyDescent="0.6">
      <c r="U15919"/>
      <c r="V15919"/>
      <c r="W15919"/>
      <c r="X15919"/>
    </row>
    <row r="15920" spans="21:24" ht="18" x14ac:dyDescent="0.6">
      <c r="U15920"/>
      <c r="V15920"/>
      <c r="W15920"/>
      <c r="X15920"/>
    </row>
    <row r="15921" spans="21:24" ht="18" x14ac:dyDescent="0.6">
      <c r="U15921"/>
      <c r="V15921"/>
      <c r="W15921"/>
      <c r="X15921"/>
    </row>
    <row r="15922" spans="21:24" ht="18" x14ac:dyDescent="0.6">
      <c r="U15922"/>
      <c r="V15922"/>
      <c r="W15922"/>
      <c r="X15922"/>
    </row>
    <row r="15923" spans="21:24" ht="18" x14ac:dyDescent="0.6">
      <c r="U15923"/>
      <c r="V15923"/>
      <c r="W15923"/>
      <c r="X15923"/>
    </row>
    <row r="15924" spans="21:24" ht="18" x14ac:dyDescent="0.6">
      <c r="U15924"/>
      <c r="V15924"/>
      <c r="W15924"/>
      <c r="X15924"/>
    </row>
    <row r="15925" spans="21:24" ht="18" x14ac:dyDescent="0.6">
      <c r="U15925"/>
      <c r="V15925"/>
      <c r="W15925"/>
      <c r="X15925"/>
    </row>
    <row r="15926" spans="21:24" ht="18" x14ac:dyDescent="0.6">
      <c r="U15926"/>
      <c r="V15926"/>
      <c r="W15926"/>
      <c r="X15926"/>
    </row>
    <row r="15927" spans="21:24" ht="18" x14ac:dyDescent="0.6">
      <c r="U15927"/>
      <c r="V15927"/>
      <c r="W15927"/>
      <c r="X15927"/>
    </row>
    <row r="15928" spans="21:24" ht="18" x14ac:dyDescent="0.6">
      <c r="U15928"/>
      <c r="V15928"/>
      <c r="W15928"/>
      <c r="X15928"/>
    </row>
    <row r="15929" spans="21:24" ht="18" x14ac:dyDescent="0.6">
      <c r="U15929"/>
      <c r="V15929"/>
      <c r="W15929"/>
      <c r="X15929"/>
    </row>
    <row r="15930" spans="21:24" ht="18" x14ac:dyDescent="0.6">
      <c r="U15930"/>
      <c r="V15930"/>
      <c r="W15930"/>
      <c r="X15930"/>
    </row>
    <row r="15931" spans="21:24" ht="18" x14ac:dyDescent="0.6">
      <c r="U15931"/>
      <c r="V15931"/>
      <c r="W15931"/>
      <c r="X15931"/>
    </row>
    <row r="15932" spans="21:24" ht="18" x14ac:dyDescent="0.6">
      <c r="U15932"/>
      <c r="V15932"/>
      <c r="W15932"/>
      <c r="X15932"/>
    </row>
    <row r="15933" spans="21:24" ht="18" x14ac:dyDescent="0.6">
      <c r="U15933"/>
      <c r="V15933"/>
      <c r="W15933"/>
      <c r="X15933"/>
    </row>
    <row r="15934" spans="21:24" ht="18" x14ac:dyDescent="0.6">
      <c r="U15934"/>
      <c r="V15934"/>
      <c r="W15934"/>
      <c r="X15934"/>
    </row>
    <row r="15935" spans="21:24" ht="18" x14ac:dyDescent="0.6">
      <c r="U15935"/>
      <c r="V15935"/>
      <c r="W15935"/>
      <c r="X15935"/>
    </row>
    <row r="15936" spans="21:24" ht="18" x14ac:dyDescent="0.6">
      <c r="U15936"/>
      <c r="V15936"/>
      <c r="W15936"/>
      <c r="X15936"/>
    </row>
    <row r="15937" spans="21:24" ht="18" x14ac:dyDescent="0.6">
      <c r="U15937"/>
      <c r="V15937"/>
      <c r="W15937"/>
      <c r="X15937"/>
    </row>
    <row r="15938" spans="21:24" ht="18" x14ac:dyDescent="0.6">
      <c r="U15938"/>
      <c r="V15938"/>
      <c r="W15938"/>
      <c r="X15938"/>
    </row>
    <row r="15939" spans="21:24" ht="18" x14ac:dyDescent="0.6">
      <c r="U15939"/>
      <c r="V15939"/>
      <c r="W15939"/>
      <c r="X15939"/>
    </row>
    <row r="15940" spans="21:24" ht="18" x14ac:dyDescent="0.6">
      <c r="U15940"/>
      <c r="V15940"/>
      <c r="W15940"/>
      <c r="X15940"/>
    </row>
    <row r="15941" spans="21:24" ht="18" x14ac:dyDescent="0.6">
      <c r="U15941"/>
      <c r="V15941"/>
      <c r="W15941"/>
      <c r="X15941"/>
    </row>
    <row r="15942" spans="21:24" ht="18" x14ac:dyDescent="0.6">
      <c r="U15942"/>
      <c r="V15942"/>
      <c r="W15942"/>
      <c r="X15942"/>
    </row>
    <row r="15943" spans="21:24" ht="18" x14ac:dyDescent="0.6">
      <c r="U15943"/>
      <c r="V15943"/>
      <c r="W15943"/>
      <c r="X15943"/>
    </row>
    <row r="15944" spans="21:24" ht="18" x14ac:dyDescent="0.6">
      <c r="U15944"/>
      <c r="V15944"/>
      <c r="W15944"/>
      <c r="X15944"/>
    </row>
    <row r="15945" spans="21:24" ht="18" x14ac:dyDescent="0.6">
      <c r="U15945"/>
      <c r="V15945"/>
      <c r="W15945"/>
      <c r="X15945"/>
    </row>
    <row r="15946" spans="21:24" ht="18" x14ac:dyDescent="0.6">
      <c r="U15946"/>
      <c r="V15946"/>
      <c r="W15946"/>
      <c r="X15946"/>
    </row>
    <row r="15947" spans="21:24" ht="18" x14ac:dyDescent="0.6">
      <c r="U15947"/>
      <c r="V15947"/>
      <c r="W15947"/>
      <c r="X15947"/>
    </row>
    <row r="15948" spans="21:24" ht="18" x14ac:dyDescent="0.6">
      <c r="U15948"/>
      <c r="V15948"/>
      <c r="W15948"/>
      <c r="X15948"/>
    </row>
    <row r="15949" spans="21:24" ht="18" x14ac:dyDescent="0.6">
      <c r="U15949"/>
      <c r="V15949"/>
      <c r="W15949"/>
      <c r="X15949"/>
    </row>
    <row r="15950" spans="21:24" ht="18" x14ac:dyDescent="0.6">
      <c r="U15950"/>
      <c r="V15950"/>
      <c r="W15950"/>
      <c r="X15950"/>
    </row>
    <row r="15951" spans="21:24" ht="18" x14ac:dyDescent="0.6">
      <c r="U15951"/>
      <c r="V15951"/>
      <c r="W15951"/>
      <c r="X15951"/>
    </row>
    <row r="15952" spans="21:24" ht="18" x14ac:dyDescent="0.6">
      <c r="U15952"/>
      <c r="V15952"/>
      <c r="W15952"/>
      <c r="X15952"/>
    </row>
    <row r="15953" spans="21:24" ht="18" x14ac:dyDescent="0.6">
      <c r="U15953"/>
      <c r="V15953"/>
      <c r="W15953"/>
      <c r="X15953"/>
    </row>
    <row r="15954" spans="21:24" ht="18" x14ac:dyDescent="0.6">
      <c r="U15954"/>
      <c r="V15954"/>
      <c r="W15954"/>
      <c r="X15954"/>
    </row>
    <row r="15955" spans="21:24" ht="18" x14ac:dyDescent="0.6">
      <c r="U15955"/>
      <c r="V15955"/>
      <c r="W15955"/>
      <c r="X15955"/>
    </row>
    <row r="15956" spans="21:24" ht="18" x14ac:dyDescent="0.6">
      <c r="U15956"/>
      <c r="V15956"/>
      <c r="W15956"/>
      <c r="X15956"/>
    </row>
    <row r="15957" spans="21:24" ht="18" x14ac:dyDescent="0.6">
      <c r="U15957"/>
      <c r="V15957"/>
      <c r="W15957"/>
      <c r="X15957"/>
    </row>
    <row r="15958" spans="21:24" ht="18" x14ac:dyDescent="0.6">
      <c r="U15958"/>
      <c r="V15958"/>
      <c r="W15958"/>
      <c r="X15958"/>
    </row>
    <row r="15959" spans="21:24" ht="18" x14ac:dyDescent="0.6">
      <c r="U15959"/>
      <c r="V15959"/>
      <c r="W15959"/>
      <c r="X15959"/>
    </row>
    <row r="15960" spans="21:24" ht="18" x14ac:dyDescent="0.6">
      <c r="U15960"/>
      <c r="V15960"/>
      <c r="W15960"/>
      <c r="X15960"/>
    </row>
    <row r="15961" spans="21:24" ht="18" x14ac:dyDescent="0.6">
      <c r="U15961"/>
      <c r="V15961"/>
      <c r="W15961"/>
      <c r="X15961"/>
    </row>
    <row r="15962" spans="21:24" ht="18" x14ac:dyDescent="0.6">
      <c r="U15962"/>
      <c r="V15962"/>
      <c r="W15962"/>
      <c r="X15962"/>
    </row>
    <row r="15963" spans="21:24" ht="18" x14ac:dyDescent="0.6">
      <c r="U15963"/>
      <c r="V15963"/>
      <c r="W15963"/>
      <c r="X15963"/>
    </row>
    <row r="15964" spans="21:24" ht="18" x14ac:dyDescent="0.6">
      <c r="U15964"/>
      <c r="V15964"/>
      <c r="W15964"/>
      <c r="X15964"/>
    </row>
    <row r="15965" spans="21:24" ht="18" x14ac:dyDescent="0.6">
      <c r="U15965"/>
      <c r="V15965"/>
      <c r="W15965"/>
      <c r="X15965"/>
    </row>
    <row r="15966" spans="21:24" ht="18" x14ac:dyDescent="0.6">
      <c r="U15966"/>
      <c r="V15966"/>
      <c r="W15966"/>
      <c r="X15966"/>
    </row>
    <row r="15967" spans="21:24" ht="18" x14ac:dyDescent="0.6">
      <c r="U15967"/>
      <c r="V15967"/>
      <c r="W15967"/>
      <c r="X15967"/>
    </row>
    <row r="15968" spans="21:24" ht="18" x14ac:dyDescent="0.6">
      <c r="U15968"/>
      <c r="V15968"/>
      <c r="W15968"/>
      <c r="X15968"/>
    </row>
    <row r="15969" spans="21:24" ht="18" x14ac:dyDescent="0.6">
      <c r="U15969"/>
      <c r="V15969"/>
      <c r="W15969"/>
      <c r="X15969"/>
    </row>
    <row r="15970" spans="21:24" ht="18" x14ac:dyDescent="0.6">
      <c r="U15970"/>
      <c r="V15970"/>
      <c r="W15970"/>
      <c r="X15970"/>
    </row>
    <row r="15971" spans="21:24" ht="18" x14ac:dyDescent="0.6">
      <c r="U15971"/>
      <c r="V15971"/>
      <c r="W15971"/>
      <c r="X15971"/>
    </row>
    <row r="15972" spans="21:24" ht="18" x14ac:dyDescent="0.6">
      <c r="U15972"/>
      <c r="V15972"/>
      <c r="W15972"/>
      <c r="X15972"/>
    </row>
    <row r="15973" spans="21:24" ht="18" x14ac:dyDescent="0.6">
      <c r="U15973"/>
      <c r="V15973"/>
      <c r="W15973"/>
      <c r="X15973"/>
    </row>
    <row r="15974" spans="21:24" ht="18" x14ac:dyDescent="0.6">
      <c r="U15974"/>
      <c r="V15974"/>
      <c r="W15974"/>
      <c r="X15974"/>
    </row>
    <row r="15975" spans="21:24" ht="18" x14ac:dyDescent="0.6">
      <c r="U15975"/>
      <c r="V15975"/>
      <c r="W15975"/>
      <c r="X15975"/>
    </row>
    <row r="15976" spans="21:24" ht="18" x14ac:dyDescent="0.6">
      <c r="U15976"/>
      <c r="V15976"/>
      <c r="W15976"/>
      <c r="X15976"/>
    </row>
    <row r="15977" spans="21:24" ht="18" x14ac:dyDescent="0.6">
      <c r="U15977"/>
      <c r="V15977"/>
      <c r="W15977"/>
      <c r="X15977"/>
    </row>
    <row r="15978" spans="21:24" ht="18" x14ac:dyDescent="0.6">
      <c r="U15978"/>
      <c r="V15978"/>
      <c r="W15978"/>
      <c r="X15978"/>
    </row>
    <row r="15979" spans="21:24" ht="18" x14ac:dyDescent="0.6">
      <c r="U15979"/>
      <c r="V15979"/>
      <c r="W15979"/>
      <c r="X15979"/>
    </row>
    <row r="15980" spans="21:24" ht="18" x14ac:dyDescent="0.6">
      <c r="U15980"/>
      <c r="V15980"/>
      <c r="W15980"/>
      <c r="X15980"/>
    </row>
    <row r="15981" spans="21:24" ht="18" x14ac:dyDescent="0.6">
      <c r="U15981"/>
      <c r="V15981"/>
      <c r="W15981"/>
      <c r="X15981"/>
    </row>
    <row r="15982" spans="21:24" ht="18" x14ac:dyDescent="0.6">
      <c r="U15982"/>
      <c r="V15982"/>
      <c r="W15982"/>
      <c r="X15982"/>
    </row>
    <row r="15983" spans="21:24" ht="18" x14ac:dyDescent="0.6">
      <c r="U15983"/>
      <c r="V15983"/>
      <c r="W15983"/>
      <c r="X15983"/>
    </row>
    <row r="15984" spans="21:24" ht="18" x14ac:dyDescent="0.6">
      <c r="U15984"/>
      <c r="V15984"/>
      <c r="W15984"/>
      <c r="X15984"/>
    </row>
    <row r="15985" spans="21:24" ht="18" x14ac:dyDescent="0.6">
      <c r="U15985"/>
      <c r="V15985"/>
      <c r="W15985"/>
      <c r="X15985"/>
    </row>
    <row r="15986" spans="21:24" ht="18" x14ac:dyDescent="0.6">
      <c r="U15986"/>
      <c r="V15986"/>
      <c r="W15986"/>
      <c r="X15986"/>
    </row>
    <row r="15987" spans="21:24" ht="18" x14ac:dyDescent="0.6">
      <c r="U15987"/>
      <c r="V15987"/>
      <c r="W15987"/>
      <c r="X15987"/>
    </row>
    <row r="15988" spans="21:24" ht="18" x14ac:dyDescent="0.6">
      <c r="U15988"/>
      <c r="V15988"/>
      <c r="W15988"/>
      <c r="X15988"/>
    </row>
    <row r="15989" spans="21:24" ht="18" x14ac:dyDescent="0.6">
      <c r="U15989"/>
      <c r="V15989"/>
      <c r="W15989"/>
      <c r="X15989"/>
    </row>
    <row r="15990" spans="21:24" ht="18" x14ac:dyDescent="0.6">
      <c r="U15990"/>
      <c r="V15990"/>
      <c r="W15990"/>
      <c r="X15990"/>
    </row>
    <row r="15991" spans="21:24" ht="18" x14ac:dyDescent="0.6">
      <c r="U15991"/>
      <c r="V15991"/>
      <c r="W15991"/>
      <c r="X15991"/>
    </row>
    <row r="15992" spans="21:24" ht="18" x14ac:dyDescent="0.6">
      <c r="U15992"/>
      <c r="V15992"/>
      <c r="W15992"/>
      <c r="X15992"/>
    </row>
    <row r="15993" spans="21:24" ht="18" x14ac:dyDescent="0.6">
      <c r="U15993"/>
      <c r="V15993"/>
      <c r="W15993"/>
      <c r="X15993"/>
    </row>
    <row r="15994" spans="21:24" ht="18" x14ac:dyDescent="0.6">
      <c r="U15994"/>
      <c r="V15994"/>
      <c r="W15994"/>
      <c r="X15994"/>
    </row>
    <row r="15995" spans="21:24" ht="18" x14ac:dyDescent="0.6">
      <c r="U15995"/>
      <c r="V15995"/>
      <c r="W15995"/>
      <c r="X15995"/>
    </row>
    <row r="15996" spans="21:24" ht="18" x14ac:dyDescent="0.6">
      <c r="U15996"/>
      <c r="V15996"/>
      <c r="W15996"/>
      <c r="X15996"/>
    </row>
    <row r="15997" spans="21:24" ht="18" x14ac:dyDescent="0.6">
      <c r="U15997"/>
      <c r="V15997"/>
      <c r="W15997"/>
      <c r="X15997"/>
    </row>
    <row r="15998" spans="21:24" ht="18" x14ac:dyDescent="0.6">
      <c r="U15998"/>
      <c r="V15998"/>
      <c r="W15998"/>
      <c r="X15998"/>
    </row>
    <row r="15999" spans="21:24" ht="18" x14ac:dyDescent="0.6">
      <c r="U15999"/>
      <c r="V15999"/>
      <c r="W15999"/>
      <c r="X15999"/>
    </row>
    <row r="16000" spans="21:24" ht="18" x14ac:dyDescent="0.6">
      <c r="U16000"/>
      <c r="V16000"/>
      <c r="W16000"/>
      <c r="X16000"/>
    </row>
    <row r="16001" spans="21:24" ht="18" x14ac:dyDescent="0.6">
      <c r="U16001"/>
      <c r="V16001"/>
      <c r="W16001"/>
      <c r="X16001"/>
    </row>
    <row r="16002" spans="21:24" ht="18" x14ac:dyDescent="0.6">
      <c r="U16002"/>
      <c r="V16002"/>
      <c r="W16002"/>
      <c r="X16002"/>
    </row>
    <row r="16003" spans="21:24" ht="18" x14ac:dyDescent="0.6">
      <c r="U16003"/>
      <c r="V16003"/>
      <c r="W16003"/>
      <c r="X16003"/>
    </row>
    <row r="16004" spans="21:24" ht="18" x14ac:dyDescent="0.6">
      <c r="U16004"/>
      <c r="V16004"/>
      <c r="W16004"/>
      <c r="X16004"/>
    </row>
    <row r="16005" spans="21:24" ht="18" x14ac:dyDescent="0.6">
      <c r="U16005"/>
      <c r="V16005"/>
      <c r="W16005"/>
      <c r="X16005"/>
    </row>
    <row r="16006" spans="21:24" ht="18" x14ac:dyDescent="0.6">
      <c r="U16006"/>
      <c r="V16006"/>
      <c r="W16006"/>
      <c r="X16006"/>
    </row>
    <row r="16007" spans="21:24" ht="18" x14ac:dyDescent="0.6">
      <c r="U16007"/>
      <c r="V16007"/>
      <c r="W16007"/>
      <c r="X16007"/>
    </row>
    <row r="16008" spans="21:24" ht="18" x14ac:dyDescent="0.6">
      <c r="U16008"/>
      <c r="V16008"/>
      <c r="W16008"/>
      <c r="X16008"/>
    </row>
    <row r="16009" spans="21:24" ht="18" x14ac:dyDescent="0.6">
      <c r="U16009"/>
      <c r="V16009"/>
      <c r="W16009"/>
      <c r="X16009"/>
    </row>
    <row r="16010" spans="21:24" ht="18" x14ac:dyDescent="0.6">
      <c r="U16010"/>
      <c r="V16010"/>
      <c r="W16010"/>
      <c r="X16010"/>
    </row>
    <row r="16011" spans="21:24" ht="18" x14ac:dyDescent="0.6">
      <c r="U16011"/>
      <c r="V16011"/>
      <c r="W16011"/>
      <c r="X16011"/>
    </row>
    <row r="16012" spans="21:24" ht="18" x14ac:dyDescent="0.6">
      <c r="U16012"/>
      <c r="V16012"/>
      <c r="W16012"/>
      <c r="X16012"/>
    </row>
    <row r="16013" spans="21:24" ht="18" x14ac:dyDescent="0.6">
      <c r="U16013"/>
      <c r="V16013"/>
      <c r="W16013"/>
      <c r="X16013"/>
    </row>
    <row r="16014" spans="21:24" ht="18" x14ac:dyDescent="0.6">
      <c r="U16014"/>
      <c r="V16014"/>
      <c r="W16014"/>
      <c r="X16014"/>
    </row>
    <row r="16015" spans="21:24" ht="18" x14ac:dyDescent="0.6">
      <c r="U16015"/>
      <c r="V16015"/>
      <c r="W16015"/>
      <c r="X16015"/>
    </row>
    <row r="16016" spans="21:24" ht="18" x14ac:dyDescent="0.6">
      <c r="U16016"/>
      <c r="V16016"/>
      <c r="W16016"/>
      <c r="X16016"/>
    </row>
    <row r="16017" spans="21:24" ht="18" x14ac:dyDescent="0.6">
      <c r="U16017"/>
      <c r="V16017"/>
      <c r="W16017"/>
      <c r="X16017"/>
    </row>
    <row r="16018" spans="21:24" ht="18" x14ac:dyDescent="0.6">
      <c r="U16018"/>
      <c r="V16018"/>
      <c r="W16018"/>
      <c r="X16018"/>
    </row>
    <row r="16019" spans="21:24" ht="18" x14ac:dyDescent="0.6">
      <c r="U16019"/>
      <c r="V16019"/>
      <c r="W16019"/>
      <c r="X16019"/>
    </row>
    <row r="16020" spans="21:24" ht="18" x14ac:dyDescent="0.6">
      <c r="U16020"/>
      <c r="V16020"/>
      <c r="W16020"/>
      <c r="X16020"/>
    </row>
    <row r="16021" spans="21:24" ht="18" x14ac:dyDescent="0.6">
      <c r="U16021"/>
      <c r="V16021"/>
      <c r="W16021"/>
      <c r="X16021"/>
    </row>
    <row r="16022" spans="21:24" ht="18" x14ac:dyDescent="0.6">
      <c r="U16022"/>
      <c r="V16022"/>
      <c r="W16022"/>
      <c r="X16022"/>
    </row>
    <row r="16023" spans="21:24" ht="18" x14ac:dyDescent="0.6">
      <c r="U16023"/>
      <c r="V16023"/>
      <c r="W16023"/>
      <c r="X16023"/>
    </row>
    <row r="16024" spans="21:24" ht="18" x14ac:dyDescent="0.6">
      <c r="U16024"/>
      <c r="V16024"/>
      <c r="W16024"/>
      <c r="X16024"/>
    </row>
    <row r="16025" spans="21:24" ht="18" x14ac:dyDescent="0.6">
      <c r="U16025"/>
      <c r="V16025"/>
      <c r="W16025"/>
      <c r="X16025"/>
    </row>
    <row r="16026" spans="21:24" ht="18" x14ac:dyDescent="0.6">
      <c r="U16026"/>
      <c r="V16026"/>
      <c r="W16026"/>
      <c r="X16026"/>
    </row>
    <row r="16027" spans="21:24" ht="18" x14ac:dyDescent="0.6">
      <c r="U16027"/>
      <c r="V16027"/>
      <c r="W16027"/>
      <c r="X16027"/>
    </row>
    <row r="16028" spans="21:24" ht="18" x14ac:dyDescent="0.6">
      <c r="U16028"/>
      <c r="V16028"/>
      <c r="W16028"/>
      <c r="X16028"/>
    </row>
    <row r="16029" spans="21:24" ht="18" x14ac:dyDescent="0.6">
      <c r="U16029"/>
      <c r="V16029"/>
      <c r="W16029"/>
      <c r="X16029"/>
    </row>
    <row r="16030" spans="21:24" ht="18" x14ac:dyDescent="0.6">
      <c r="U16030"/>
      <c r="V16030"/>
      <c r="W16030"/>
      <c r="X16030"/>
    </row>
    <row r="16031" spans="21:24" ht="18" x14ac:dyDescent="0.6">
      <c r="U16031"/>
      <c r="V16031"/>
      <c r="W16031"/>
      <c r="X16031"/>
    </row>
    <row r="16032" spans="21:24" ht="18" x14ac:dyDescent="0.6">
      <c r="U16032"/>
      <c r="V16032"/>
      <c r="W16032"/>
      <c r="X16032"/>
    </row>
    <row r="16033" spans="21:24" ht="18" x14ac:dyDescent="0.6">
      <c r="U16033"/>
      <c r="V16033"/>
      <c r="W16033"/>
      <c r="X16033"/>
    </row>
    <row r="16034" spans="21:24" ht="18" x14ac:dyDescent="0.6">
      <c r="U16034"/>
      <c r="V16034"/>
      <c r="W16034"/>
      <c r="X16034"/>
    </row>
    <row r="16035" spans="21:24" ht="18" x14ac:dyDescent="0.6">
      <c r="U16035"/>
      <c r="V16035"/>
      <c r="W16035"/>
      <c r="X16035"/>
    </row>
    <row r="16036" spans="21:24" ht="18" x14ac:dyDescent="0.6">
      <c r="U16036"/>
      <c r="V16036"/>
      <c r="W16036"/>
      <c r="X16036"/>
    </row>
    <row r="16037" spans="21:24" ht="18" x14ac:dyDescent="0.6">
      <c r="U16037"/>
      <c r="V16037"/>
      <c r="W16037"/>
      <c r="X16037"/>
    </row>
    <row r="16038" spans="21:24" ht="18" x14ac:dyDescent="0.6">
      <c r="U16038"/>
      <c r="V16038"/>
      <c r="W16038"/>
      <c r="X16038"/>
    </row>
    <row r="16039" spans="21:24" ht="18" x14ac:dyDescent="0.6">
      <c r="U16039"/>
      <c r="V16039"/>
      <c r="W16039"/>
      <c r="X16039"/>
    </row>
    <row r="16040" spans="21:24" ht="18" x14ac:dyDescent="0.6">
      <c r="U16040"/>
      <c r="V16040"/>
      <c r="W16040"/>
      <c r="X16040"/>
    </row>
    <row r="16041" spans="21:24" ht="18" x14ac:dyDescent="0.6">
      <c r="U16041"/>
      <c r="V16041"/>
      <c r="W16041"/>
      <c r="X16041"/>
    </row>
    <row r="16042" spans="21:24" ht="18" x14ac:dyDescent="0.6">
      <c r="U16042"/>
      <c r="V16042"/>
      <c r="W16042"/>
      <c r="X16042"/>
    </row>
    <row r="16043" spans="21:24" ht="18" x14ac:dyDescent="0.6">
      <c r="U16043"/>
      <c r="V16043"/>
      <c r="W16043"/>
      <c r="X16043"/>
    </row>
    <row r="16044" spans="21:24" ht="18" x14ac:dyDescent="0.6">
      <c r="U16044"/>
      <c r="V16044"/>
      <c r="W16044"/>
      <c r="X16044"/>
    </row>
    <row r="16045" spans="21:24" ht="18" x14ac:dyDescent="0.6">
      <c r="U16045"/>
      <c r="V16045"/>
      <c r="W16045"/>
      <c r="X16045"/>
    </row>
    <row r="16046" spans="21:24" ht="18" x14ac:dyDescent="0.6">
      <c r="U16046"/>
      <c r="V16046"/>
      <c r="W16046"/>
      <c r="X16046"/>
    </row>
    <row r="16047" spans="21:24" ht="18" x14ac:dyDescent="0.6">
      <c r="U16047"/>
      <c r="V16047"/>
      <c r="W16047"/>
      <c r="X16047"/>
    </row>
    <row r="16048" spans="21:24" ht="18" x14ac:dyDescent="0.6">
      <c r="U16048"/>
      <c r="V16048"/>
      <c r="W16048"/>
      <c r="X16048"/>
    </row>
    <row r="16049" spans="21:24" ht="18" x14ac:dyDescent="0.6">
      <c r="U16049"/>
      <c r="V16049"/>
      <c r="W16049"/>
      <c r="X16049"/>
    </row>
    <row r="16050" spans="21:24" ht="18" x14ac:dyDescent="0.6">
      <c r="U16050"/>
      <c r="V16050"/>
      <c r="W16050"/>
      <c r="X16050"/>
    </row>
    <row r="16051" spans="21:24" ht="18" x14ac:dyDescent="0.6">
      <c r="U16051"/>
      <c r="V16051"/>
      <c r="W16051"/>
      <c r="X16051"/>
    </row>
    <row r="16052" spans="21:24" ht="18" x14ac:dyDescent="0.6">
      <c r="U16052"/>
      <c r="V16052"/>
      <c r="W16052"/>
      <c r="X16052"/>
    </row>
    <row r="16053" spans="21:24" ht="18" x14ac:dyDescent="0.6">
      <c r="U16053"/>
      <c r="V16053"/>
      <c r="W16053"/>
      <c r="X16053"/>
    </row>
    <row r="16054" spans="21:24" ht="18" x14ac:dyDescent="0.6">
      <c r="U16054"/>
      <c r="V16054"/>
      <c r="W16054"/>
      <c r="X16054"/>
    </row>
    <row r="16055" spans="21:24" ht="18" x14ac:dyDescent="0.6">
      <c r="U16055"/>
      <c r="V16055"/>
      <c r="W16055"/>
      <c r="X16055"/>
    </row>
    <row r="16056" spans="21:24" ht="18" x14ac:dyDescent="0.6">
      <c r="U16056"/>
      <c r="V16056"/>
      <c r="W16056"/>
      <c r="X16056"/>
    </row>
    <row r="16057" spans="21:24" ht="18" x14ac:dyDescent="0.6">
      <c r="U16057"/>
      <c r="V16057"/>
      <c r="W16057"/>
      <c r="X16057"/>
    </row>
    <row r="16058" spans="21:24" ht="18" x14ac:dyDescent="0.6">
      <c r="U16058"/>
      <c r="V16058"/>
      <c r="W16058"/>
      <c r="X16058"/>
    </row>
    <row r="16059" spans="21:24" ht="18" x14ac:dyDescent="0.6">
      <c r="U16059"/>
      <c r="V16059"/>
      <c r="W16059"/>
      <c r="X16059"/>
    </row>
    <row r="16060" spans="21:24" ht="18" x14ac:dyDescent="0.6">
      <c r="U16060"/>
      <c r="V16060"/>
      <c r="W16060"/>
      <c r="X16060"/>
    </row>
    <row r="16061" spans="21:24" ht="18" x14ac:dyDescent="0.6">
      <c r="U16061"/>
      <c r="V16061"/>
      <c r="W16061"/>
      <c r="X16061"/>
    </row>
    <row r="16062" spans="21:24" ht="18" x14ac:dyDescent="0.6">
      <c r="U16062"/>
      <c r="V16062"/>
      <c r="W16062"/>
      <c r="X16062"/>
    </row>
    <row r="16063" spans="21:24" ht="18" x14ac:dyDescent="0.6">
      <c r="U16063"/>
      <c r="V16063"/>
      <c r="W16063"/>
      <c r="X16063"/>
    </row>
    <row r="16064" spans="21:24" ht="18" x14ac:dyDescent="0.6">
      <c r="U16064"/>
      <c r="V16064"/>
      <c r="W16064"/>
      <c r="X16064"/>
    </row>
    <row r="16065" spans="21:24" ht="18" x14ac:dyDescent="0.6">
      <c r="U16065"/>
      <c r="V16065"/>
      <c r="W16065"/>
      <c r="X16065"/>
    </row>
    <row r="16066" spans="21:24" ht="18" x14ac:dyDescent="0.6">
      <c r="U16066"/>
      <c r="V16066"/>
      <c r="W16066"/>
      <c r="X16066"/>
    </row>
    <row r="16067" spans="21:24" ht="18" x14ac:dyDescent="0.6">
      <c r="U16067"/>
      <c r="V16067"/>
      <c r="W16067"/>
      <c r="X16067"/>
    </row>
    <row r="16068" spans="21:24" ht="18" x14ac:dyDescent="0.6">
      <c r="U16068"/>
      <c r="V16068"/>
      <c r="W16068"/>
      <c r="X16068"/>
    </row>
    <row r="16069" spans="21:24" ht="18" x14ac:dyDescent="0.6">
      <c r="U16069"/>
      <c r="V16069"/>
      <c r="W16069"/>
      <c r="X16069"/>
    </row>
    <row r="16070" spans="21:24" ht="18" x14ac:dyDescent="0.6">
      <c r="U16070"/>
      <c r="V16070"/>
      <c r="W16070"/>
      <c r="X16070"/>
    </row>
    <row r="16071" spans="21:24" ht="18" x14ac:dyDescent="0.6">
      <c r="U16071"/>
      <c r="V16071"/>
      <c r="W16071"/>
      <c r="X16071"/>
    </row>
    <row r="16072" spans="21:24" ht="18" x14ac:dyDescent="0.6">
      <c r="U16072"/>
      <c r="V16072"/>
      <c r="W16072"/>
      <c r="X16072"/>
    </row>
    <row r="16073" spans="21:24" ht="18" x14ac:dyDescent="0.6">
      <c r="U16073"/>
      <c r="V16073"/>
      <c r="W16073"/>
      <c r="X16073"/>
    </row>
    <row r="16074" spans="21:24" ht="18" x14ac:dyDescent="0.6">
      <c r="U16074"/>
      <c r="V16074"/>
      <c r="W16074"/>
      <c r="X16074"/>
    </row>
    <row r="16075" spans="21:24" ht="18" x14ac:dyDescent="0.6">
      <c r="U16075"/>
      <c r="V16075"/>
      <c r="W16075"/>
      <c r="X16075"/>
    </row>
    <row r="16076" spans="21:24" ht="18" x14ac:dyDescent="0.6">
      <c r="U16076"/>
      <c r="V16076"/>
      <c r="W16076"/>
      <c r="X16076"/>
    </row>
    <row r="16077" spans="21:24" ht="18" x14ac:dyDescent="0.6">
      <c r="U16077"/>
      <c r="V16077"/>
      <c r="W16077"/>
      <c r="X16077"/>
    </row>
    <row r="16078" spans="21:24" ht="18" x14ac:dyDescent="0.6">
      <c r="U16078"/>
      <c r="V16078"/>
      <c r="W16078"/>
      <c r="X16078"/>
    </row>
    <row r="16079" spans="21:24" ht="18" x14ac:dyDescent="0.6">
      <c r="U16079"/>
      <c r="V16079"/>
      <c r="W16079"/>
      <c r="X16079"/>
    </row>
    <row r="16080" spans="21:24" ht="18" x14ac:dyDescent="0.6">
      <c r="U16080"/>
      <c r="V16080"/>
      <c r="W16080"/>
      <c r="X16080"/>
    </row>
    <row r="16081" spans="21:24" ht="18" x14ac:dyDescent="0.6">
      <c r="U16081"/>
      <c r="V16081"/>
      <c r="W16081"/>
      <c r="X16081"/>
    </row>
    <row r="16082" spans="21:24" ht="18" x14ac:dyDescent="0.6">
      <c r="U16082"/>
      <c r="V16082"/>
      <c r="W16082"/>
      <c r="X16082"/>
    </row>
    <row r="16083" spans="21:24" ht="18" x14ac:dyDescent="0.6">
      <c r="U16083"/>
      <c r="V16083"/>
      <c r="W16083"/>
      <c r="X16083"/>
    </row>
    <row r="16084" spans="21:24" ht="18" x14ac:dyDescent="0.6">
      <c r="U16084"/>
      <c r="V16084"/>
      <c r="W16084"/>
      <c r="X16084"/>
    </row>
    <row r="16085" spans="21:24" ht="18" x14ac:dyDescent="0.6">
      <c r="U16085"/>
      <c r="V16085"/>
      <c r="W16085"/>
      <c r="X16085"/>
    </row>
    <row r="16086" spans="21:24" ht="18" x14ac:dyDescent="0.6">
      <c r="U16086"/>
      <c r="V16086"/>
      <c r="W16086"/>
      <c r="X16086"/>
    </row>
    <row r="16087" spans="21:24" ht="18" x14ac:dyDescent="0.6">
      <c r="U16087"/>
      <c r="V16087"/>
      <c r="W16087"/>
      <c r="X16087"/>
    </row>
    <row r="16088" spans="21:24" ht="18" x14ac:dyDescent="0.6">
      <c r="U16088"/>
      <c r="V16088"/>
      <c r="W16088"/>
      <c r="X16088"/>
    </row>
    <row r="16089" spans="21:24" ht="18" x14ac:dyDescent="0.6">
      <c r="U16089"/>
      <c r="V16089"/>
      <c r="W16089"/>
      <c r="X16089"/>
    </row>
    <row r="16090" spans="21:24" ht="18" x14ac:dyDescent="0.6">
      <c r="U16090"/>
      <c r="V16090"/>
      <c r="W16090"/>
      <c r="X16090"/>
    </row>
    <row r="16091" spans="21:24" ht="18" x14ac:dyDescent="0.6">
      <c r="U16091"/>
      <c r="V16091"/>
      <c r="W16091"/>
      <c r="X16091"/>
    </row>
    <row r="16092" spans="21:24" ht="18" x14ac:dyDescent="0.6">
      <c r="U16092"/>
      <c r="V16092"/>
      <c r="W16092"/>
      <c r="X16092"/>
    </row>
    <row r="16093" spans="21:24" ht="18" x14ac:dyDescent="0.6">
      <c r="U16093"/>
      <c r="V16093"/>
      <c r="W16093"/>
      <c r="X16093"/>
    </row>
    <row r="16094" spans="21:24" ht="18" x14ac:dyDescent="0.6">
      <c r="U16094"/>
      <c r="V16094"/>
      <c r="W16094"/>
      <c r="X16094"/>
    </row>
    <row r="16095" spans="21:24" ht="18" x14ac:dyDescent="0.6">
      <c r="U16095"/>
      <c r="V16095"/>
      <c r="W16095"/>
      <c r="X16095"/>
    </row>
    <row r="16096" spans="21:24" ht="18" x14ac:dyDescent="0.6">
      <c r="U16096"/>
      <c r="V16096"/>
      <c r="W16096"/>
      <c r="X16096"/>
    </row>
    <row r="16097" spans="21:24" ht="18" x14ac:dyDescent="0.6">
      <c r="U16097"/>
      <c r="V16097"/>
      <c r="W16097"/>
      <c r="X16097"/>
    </row>
    <row r="16098" spans="21:24" ht="18" x14ac:dyDescent="0.6">
      <c r="U16098"/>
      <c r="V16098"/>
      <c r="W16098"/>
      <c r="X16098"/>
    </row>
    <row r="16099" spans="21:24" ht="18" x14ac:dyDescent="0.6">
      <c r="U16099"/>
      <c r="V16099"/>
      <c r="W16099"/>
      <c r="X16099"/>
    </row>
    <row r="16100" spans="21:24" ht="18" x14ac:dyDescent="0.6">
      <c r="U16100"/>
      <c r="V16100"/>
      <c r="W16100"/>
      <c r="X16100"/>
    </row>
    <row r="16101" spans="21:24" ht="18" x14ac:dyDescent="0.6">
      <c r="U16101"/>
      <c r="V16101"/>
      <c r="W16101"/>
      <c r="X16101"/>
    </row>
    <row r="16102" spans="21:24" ht="18" x14ac:dyDescent="0.6">
      <c r="U16102"/>
      <c r="V16102"/>
      <c r="W16102"/>
      <c r="X16102"/>
    </row>
    <row r="16103" spans="21:24" ht="18" x14ac:dyDescent="0.6">
      <c r="U16103"/>
      <c r="V16103"/>
      <c r="W16103"/>
      <c r="X16103"/>
    </row>
    <row r="16104" spans="21:24" ht="18" x14ac:dyDescent="0.6">
      <c r="U16104"/>
      <c r="V16104"/>
      <c r="W16104"/>
      <c r="X16104"/>
    </row>
    <row r="16105" spans="21:24" ht="18" x14ac:dyDescent="0.6">
      <c r="U16105"/>
      <c r="V16105"/>
      <c r="W16105"/>
      <c r="X16105"/>
    </row>
    <row r="16106" spans="21:24" ht="18" x14ac:dyDescent="0.6">
      <c r="U16106"/>
      <c r="V16106"/>
      <c r="W16106"/>
      <c r="X16106"/>
    </row>
    <row r="16107" spans="21:24" ht="18" x14ac:dyDescent="0.6">
      <c r="U16107"/>
      <c r="V16107"/>
      <c r="W16107"/>
      <c r="X16107"/>
    </row>
    <row r="16108" spans="21:24" ht="18" x14ac:dyDescent="0.6">
      <c r="U16108"/>
      <c r="V16108"/>
      <c r="W16108"/>
      <c r="X16108"/>
    </row>
    <row r="16109" spans="21:24" ht="18" x14ac:dyDescent="0.6">
      <c r="U16109"/>
      <c r="V16109"/>
      <c r="W16109"/>
      <c r="X16109"/>
    </row>
    <row r="16110" spans="21:24" ht="18" x14ac:dyDescent="0.6">
      <c r="U16110"/>
      <c r="V16110"/>
      <c r="W16110"/>
      <c r="X16110"/>
    </row>
    <row r="16111" spans="21:24" ht="18" x14ac:dyDescent="0.6">
      <c r="U16111"/>
      <c r="V16111"/>
      <c r="W16111"/>
      <c r="X16111"/>
    </row>
    <row r="16112" spans="21:24" ht="18" x14ac:dyDescent="0.6">
      <c r="U16112"/>
      <c r="V16112"/>
      <c r="W16112"/>
      <c r="X16112"/>
    </row>
    <row r="16113" spans="21:24" ht="18" x14ac:dyDescent="0.6">
      <c r="U16113"/>
      <c r="V16113"/>
      <c r="W16113"/>
      <c r="X16113"/>
    </row>
    <row r="16114" spans="21:24" ht="18" x14ac:dyDescent="0.6">
      <c r="U16114"/>
      <c r="V16114"/>
      <c r="W16114"/>
      <c r="X16114"/>
    </row>
    <row r="16115" spans="21:24" ht="18" x14ac:dyDescent="0.6">
      <c r="U16115"/>
      <c r="V16115"/>
      <c r="W16115"/>
      <c r="X16115"/>
    </row>
    <row r="16116" spans="21:24" ht="18" x14ac:dyDescent="0.6">
      <c r="U16116"/>
      <c r="V16116"/>
      <c r="W16116"/>
      <c r="X16116"/>
    </row>
    <row r="16117" spans="21:24" ht="18" x14ac:dyDescent="0.6">
      <c r="U16117"/>
      <c r="V16117"/>
      <c r="W16117"/>
      <c r="X16117"/>
    </row>
    <row r="16118" spans="21:24" ht="18" x14ac:dyDescent="0.6">
      <c r="U16118"/>
      <c r="V16118"/>
      <c r="W16118"/>
      <c r="X16118"/>
    </row>
    <row r="16119" spans="21:24" ht="18" x14ac:dyDescent="0.6">
      <c r="U16119"/>
      <c r="V16119"/>
      <c r="W16119"/>
      <c r="X16119"/>
    </row>
    <row r="16120" spans="21:24" ht="18" x14ac:dyDescent="0.6">
      <c r="U16120"/>
      <c r="V16120"/>
      <c r="W16120"/>
      <c r="X16120"/>
    </row>
    <row r="16121" spans="21:24" ht="18" x14ac:dyDescent="0.6">
      <c r="U16121"/>
      <c r="V16121"/>
      <c r="W16121"/>
      <c r="X16121"/>
    </row>
    <row r="16122" spans="21:24" ht="18" x14ac:dyDescent="0.6">
      <c r="U16122"/>
      <c r="V16122"/>
      <c r="W16122"/>
      <c r="X16122"/>
    </row>
    <row r="16123" spans="21:24" ht="18" x14ac:dyDescent="0.6">
      <c r="U16123"/>
      <c r="V16123"/>
      <c r="W16123"/>
      <c r="X16123"/>
    </row>
    <row r="16124" spans="21:24" ht="18" x14ac:dyDescent="0.6">
      <c r="U16124"/>
      <c r="V16124"/>
      <c r="W16124"/>
      <c r="X16124"/>
    </row>
    <row r="16125" spans="21:24" ht="18" x14ac:dyDescent="0.6">
      <c r="U16125"/>
      <c r="V16125"/>
      <c r="W16125"/>
      <c r="X16125"/>
    </row>
    <row r="16126" spans="21:24" ht="18" x14ac:dyDescent="0.6">
      <c r="U16126"/>
      <c r="V16126"/>
      <c r="W16126"/>
      <c r="X16126"/>
    </row>
    <row r="16127" spans="21:24" ht="18" x14ac:dyDescent="0.6">
      <c r="U16127"/>
      <c r="V16127"/>
      <c r="W16127"/>
      <c r="X16127"/>
    </row>
    <row r="16128" spans="21:24" ht="18" x14ac:dyDescent="0.6">
      <c r="U16128"/>
      <c r="V16128"/>
      <c r="W16128"/>
      <c r="X16128"/>
    </row>
    <row r="16129" spans="21:24" ht="18" x14ac:dyDescent="0.6">
      <c r="U16129"/>
      <c r="V16129"/>
      <c r="W16129"/>
      <c r="X16129"/>
    </row>
    <row r="16130" spans="21:24" ht="18" x14ac:dyDescent="0.6">
      <c r="U16130"/>
      <c r="V16130"/>
      <c r="W16130"/>
      <c r="X16130"/>
    </row>
    <row r="16131" spans="21:24" ht="18" x14ac:dyDescent="0.6">
      <c r="U16131"/>
      <c r="V16131"/>
      <c r="W16131"/>
      <c r="X16131"/>
    </row>
    <row r="16132" spans="21:24" ht="18" x14ac:dyDescent="0.6">
      <c r="U16132"/>
      <c r="V16132"/>
      <c r="W16132"/>
      <c r="X16132"/>
    </row>
    <row r="16133" spans="21:24" ht="18" x14ac:dyDescent="0.6">
      <c r="U16133"/>
      <c r="V16133"/>
      <c r="W16133"/>
      <c r="X16133"/>
    </row>
    <row r="16134" spans="21:24" ht="18" x14ac:dyDescent="0.6">
      <c r="U16134"/>
      <c r="V16134"/>
      <c r="W16134"/>
      <c r="X16134"/>
    </row>
    <row r="16135" spans="21:24" ht="18" x14ac:dyDescent="0.6">
      <c r="U16135"/>
      <c r="V16135"/>
      <c r="W16135"/>
      <c r="X16135"/>
    </row>
    <row r="16136" spans="21:24" ht="18" x14ac:dyDescent="0.6">
      <c r="U16136"/>
      <c r="V16136"/>
      <c r="W16136"/>
      <c r="X16136"/>
    </row>
    <row r="16137" spans="21:24" ht="18" x14ac:dyDescent="0.6">
      <c r="U16137"/>
      <c r="V16137"/>
      <c r="W16137"/>
      <c r="X16137"/>
    </row>
    <row r="16138" spans="21:24" ht="18" x14ac:dyDescent="0.6">
      <c r="U16138"/>
      <c r="V16138"/>
      <c r="W16138"/>
      <c r="X16138"/>
    </row>
    <row r="16139" spans="21:24" ht="18" x14ac:dyDescent="0.6">
      <c r="U16139"/>
      <c r="V16139"/>
      <c r="W16139"/>
      <c r="X16139"/>
    </row>
    <row r="16140" spans="21:24" ht="18" x14ac:dyDescent="0.6">
      <c r="U16140"/>
      <c r="V16140"/>
      <c r="W16140"/>
      <c r="X16140"/>
    </row>
    <row r="16141" spans="21:24" ht="18" x14ac:dyDescent="0.6">
      <c r="U16141"/>
      <c r="V16141"/>
      <c r="W16141"/>
      <c r="X16141"/>
    </row>
    <row r="16142" spans="21:24" ht="18" x14ac:dyDescent="0.6">
      <c r="U16142"/>
      <c r="V16142"/>
      <c r="W16142"/>
      <c r="X16142"/>
    </row>
    <row r="16143" spans="21:24" ht="18" x14ac:dyDescent="0.6">
      <c r="U16143"/>
      <c r="V16143"/>
      <c r="W16143"/>
      <c r="X16143"/>
    </row>
    <row r="16144" spans="21:24" ht="18" x14ac:dyDescent="0.6">
      <c r="U16144"/>
      <c r="V16144"/>
      <c r="W16144"/>
      <c r="X16144"/>
    </row>
    <row r="16145" spans="21:24" ht="18" x14ac:dyDescent="0.6">
      <c r="U16145"/>
      <c r="V16145"/>
      <c r="W16145"/>
      <c r="X16145"/>
    </row>
    <row r="16146" spans="21:24" ht="18" x14ac:dyDescent="0.6">
      <c r="U16146"/>
      <c r="V16146"/>
      <c r="W16146"/>
      <c r="X16146"/>
    </row>
    <row r="16147" spans="21:24" ht="18" x14ac:dyDescent="0.6">
      <c r="U16147"/>
      <c r="V16147"/>
      <c r="W16147"/>
      <c r="X16147"/>
    </row>
    <row r="16148" spans="21:24" ht="18" x14ac:dyDescent="0.6">
      <c r="U16148"/>
      <c r="V16148"/>
      <c r="W16148"/>
      <c r="X16148"/>
    </row>
    <row r="16149" spans="21:24" ht="18" x14ac:dyDescent="0.6">
      <c r="U16149"/>
      <c r="V16149"/>
      <c r="W16149"/>
      <c r="X16149"/>
    </row>
    <row r="16150" spans="21:24" ht="18" x14ac:dyDescent="0.6">
      <c r="U16150"/>
      <c r="V16150"/>
      <c r="W16150"/>
      <c r="X16150"/>
    </row>
    <row r="16151" spans="21:24" ht="18" x14ac:dyDescent="0.6">
      <c r="U16151"/>
      <c r="V16151"/>
      <c r="W16151"/>
      <c r="X16151"/>
    </row>
    <row r="16152" spans="21:24" ht="18" x14ac:dyDescent="0.6">
      <c r="U16152"/>
      <c r="V16152"/>
      <c r="W16152"/>
      <c r="X16152"/>
    </row>
    <row r="16153" spans="21:24" ht="18" x14ac:dyDescent="0.6">
      <c r="U16153"/>
      <c r="V16153"/>
      <c r="W16153"/>
      <c r="X16153"/>
    </row>
    <row r="16154" spans="21:24" ht="18" x14ac:dyDescent="0.6">
      <c r="U16154"/>
      <c r="V16154"/>
      <c r="W16154"/>
      <c r="X16154"/>
    </row>
    <row r="16155" spans="21:24" ht="18" x14ac:dyDescent="0.6">
      <c r="U16155"/>
      <c r="V16155"/>
      <c r="W16155"/>
      <c r="X16155"/>
    </row>
    <row r="16156" spans="21:24" ht="18" x14ac:dyDescent="0.6">
      <c r="U16156"/>
      <c r="V16156"/>
      <c r="W16156"/>
      <c r="X16156"/>
    </row>
    <row r="16157" spans="21:24" ht="18" x14ac:dyDescent="0.6">
      <c r="U16157"/>
      <c r="V16157"/>
      <c r="W16157"/>
      <c r="X16157"/>
    </row>
    <row r="16158" spans="21:24" ht="18" x14ac:dyDescent="0.6">
      <c r="U16158"/>
      <c r="V16158"/>
      <c r="W16158"/>
      <c r="X16158"/>
    </row>
    <row r="16159" spans="21:24" ht="18" x14ac:dyDescent="0.6">
      <c r="U16159"/>
      <c r="V16159"/>
      <c r="W16159"/>
      <c r="X16159"/>
    </row>
    <row r="16160" spans="21:24" ht="18" x14ac:dyDescent="0.6">
      <c r="U16160"/>
      <c r="V16160"/>
      <c r="W16160"/>
      <c r="X16160"/>
    </row>
    <row r="16161" spans="21:24" ht="18" x14ac:dyDescent="0.6">
      <c r="U16161"/>
      <c r="V16161"/>
      <c r="W16161"/>
      <c r="X16161"/>
    </row>
    <row r="16162" spans="21:24" ht="18" x14ac:dyDescent="0.6">
      <c r="U16162"/>
      <c r="V16162"/>
      <c r="W16162"/>
      <c r="X16162"/>
    </row>
    <row r="16163" spans="21:24" ht="18" x14ac:dyDescent="0.6">
      <c r="U16163"/>
      <c r="V16163"/>
      <c r="W16163"/>
      <c r="X16163"/>
    </row>
    <row r="16164" spans="21:24" ht="18" x14ac:dyDescent="0.6">
      <c r="U16164"/>
      <c r="V16164"/>
      <c r="W16164"/>
      <c r="X16164"/>
    </row>
    <row r="16165" spans="21:24" ht="18" x14ac:dyDescent="0.6">
      <c r="U16165"/>
      <c r="V16165"/>
      <c r="W16165"/>
      <c r="X16165"/>
    </row>
    <row r="16166" spans="21:24" ht="18" x14ac:dyDescent="0.6">
      <c r="U16166"/>
      <c r="V16166"/>
      <c r="W16166"/>
      <c r="X16166"/>
    </row>
    <row r="16167" spans="21:24" ht="18" x14ac:dyDescent="0.6">
      <c r="U16167"/>
      <c r="V16167"/>
      <c r="W16167"/>
      <c r="X16167"/>
    </row>
    <row r="16168" spans="21:24" ht="18" x14ac:dyDescent="0.6">
      <c r="U16168"/>
      <c r="V16168"/>
      <c r="W16168"/>
      <c r="X16168"/>
    </row>
    <row r="16169" spans="21:24" ht="18" x14ac:dyDescent="0.6">
      <c r="U16169"/>
      <c r="V16169"/>
      <c r="W16169"/>
      <c r="X16169"/>
    </row>
    <row r="16170" spans="21:24" ht="18" x14ac:dyDescent="0.6">
      <c r="U16170"/>
      <c r="V16170"/>
      <c r="W16170"/>
      <c r="X16170"/>
    </row>
    <row r="16171" spans="21:24" ht="18" x14ac:dyDescent="0.6">
      <c r="U16171"/>
      <c r="V16171"/>
      <c r="W16171"/>
      <c r="X16171"/>
    </row>
    <row r="16172" spans="21:24" ht="18" x14ac:dyDescent="0.6">
      <c r="U16172"/>
      <c r="V16172"/>
      <c r="W16172"/>
      <c r="X16172"/>
    </row>
    <row r="16173" spans="21:24" ht="18" x14ac:dyDescent="0.6">
      <c r="U16173"/>
      <c r="V16173"/>
      <c r="W16173"/>
      <c r="X16173"/>
    </row>
    <row r="16174" spans="21:24" ht="18" x14ac:dyDescent="0.6">
      <c r="U16174"/>
      <c r="V16174"/>
      <c r="W16174"/>
      <c r="X16174"/>
    </row>
    <row r="16175" spans="21:24" ht="18" x14ac:dyDescent="0.6">
      <c r="U16175"/>
      <c r="V16175"/>
      <c r="W16175"/>
      <c r="X16175"/>
    </row>
    <row r="16176" spans="21:24" ht="18" x14ac:dyDescent="0.6">
      <c r="U16176"/>
      <c r="V16176"/>
      <c r="W16176"/>
      <c r="X16176"/>
    </row>
    <row r="16177" spans="21:24" ht="18" x14ac:dyDescent="0.6">
      <c r="U16177"/>
      <c r="V16177"/>
      <c r="W16177"/>
      <c r="X16177"/>
    </row>
    <row r="16178" spans="21:24" ht="18" x14ac:dyDescent="0.6">
      <c r="U16178"/>
      <c r="V16178"/>
      <c r="W16178"/>
      <c r="X16178"/>
    </row>
    <row r="16179" spans="21:24" ht="18" x14ac:dyDescent="0.6">
      <c r="U16179"/>
      <c r="V16179"/>
      <c r="W16179"/>
      <c r="X16179"/>
    </row>
    <row r="16180" spans="21:24" ht="18" x14ac:dyDescent="0.6">
      <c r="U16180"/>
      <c r="V16180"/>
      <c r="W16180"/>
      <c r="X16180"/>
    </row>
    <row r="16181" spans="21:24" ht="18" x14ac:dyDescent="0.6">
      <c r="U16181"/>
      <c r="V16181"/>
      <c r="W16181"/>
      <c r="X16181"/>
    </row>
    <row r="16182" spans="21:24" ht="18" x14ac:dyDescent="0.6">
      <c r="U16182"/>
      <c r="V16182"/>
      <c r="W16182"/>
      <c r="X16182"/>
    </row>
    <row r="16183" spans="21:24" ht="18" x14ac:dyDescent="0.6">
      <c r="U16183"/>
      <c r="V16183"/>
      <c r="W16183"/>
      <c r="X16183"/>
    </row>
    <row r="16184" spans="21:24" ht="18" x14ac:dyDescent="0.6">
      <c r="U16184"/>
      <c r="V16184"/>
      <c r="W16184"/>
      <c r="X16184"/>
    </row>
    <row r="16185" spans="21:24" ht="18" x14ac:dyDescent="0.6">
      <c r="U16185"/>
      <c r="V16185"/>
      <c r="W16185"/>
      <c r="X16185"/>
    </row>
    <row r="16186" spans="21:24" ht="18" x14ac:dyDescent="0.6">
      <c r="U16186"/>
      <c r="V16186"/>
      <c r="W16186"/>
      <c r="X16186"/>
    </row>
    <row r="16187" spans="21:24" ht="18" x14ac:dyDescent="0.6">
      <c r="U16187"/>
      <c r="V16187"/>
      <c r="W16187"/>
      <c r="X16187"/>
    </row>
    <row r="16188" spans="21:24" ht="18" x14ac:dyDescent="0.6">
      <c r="U16188"/>
      <c r="V16188"/>
      <c r="W16188"/>
      <c r="X16188"/>
    </row>
    <row r="16189" spans="21:24" ht="18" x14ac:dyDescent="0.6">
      <c r="U16189"/>
      <c r="V16189"/>
      <c r="W16189"/>
      <c r="X16189"/>
    </row>
    <row r="16190" spans="21:24" ht="18" x14ac:dyDescent="0.6">
      <c r="U16190"/>
      <c r="V16190"/>
      <c r="W16190"/>
      <c r="X16190"/>
    </row>
    <row r="16191" spans="21:24" ht="18" x14ac:dyDescent="0.6">
      <c r="U16191"/>
      <c r="V16191"/>
      <c r="W16191"/>
      <c r="X16191"/>
    </row>
    <row r="16192" spans="21:24" ht="18" x14ac:dyDescent="0.6">
      <c r="U16192"/>
      <c r="V16192"/>
      <c r="W16192"/>
      <c r="X16192"/>
    </row>
    <row r="16193" spans="21:24" ht="18" x14ac:dyDescent="0.6">
      <c r="U16193"/>
      <c r="V16193"/>
      <c r="W16193"/>
      <c r="X16193"/>
    </row>
    <row r="16194" spans="21:24" ht="18" x14ac:dyDescent="0.6">
      <c r="U16194"/>
      <c r="V16194"/>
      <c r="W16194"/>
      <c r="X16194"/>
    </row>
    <row r="16195" spans="21:24" ht="18" x14ac:dyDescent="0.6">
      <c r="U16195"/>
      <c r="V16195"/>
      <c r="W16195"/>
      <c r="X16195"/>
    </row>
    <row r="16196" spans="21:24" ht="18" x14ac:dyDescent="0.6">
      <c r="U16196"/>
      <c r="V16196"/>
      <c r="W16196"/>
      <c r="X16196"/>
    </row>
    <row r="16197" spans="21:24" ht="18" x14ac:dyDescent="0.6">
      <c r="U16197"/>
      <c r="V16197"/>
      <c r="W16197"/>
      <c r="X16197"/>
    </row>
    <row r="16198" spans="21:24" ht="18" x14ac:dyDescent="0.6">
      <c r="U16198"/>
      <c r="V16198"/>
      <c r="W16198"/>
      <c r="X16198"/>
    </row>
    <row r="16199" spans="21:24" ht="18" x14ac:dyDescent="0.6">
      <c r="U16199"/>
      <c r="V16199"/>
      <c r="W16199"/>
      <c r="X16199"/>
    </row>
    <row r="16200" spans="21:24" ht="18" x14ac:dyDescent="0.6">
      <c r="U16200"/>
      <c r="V16200"/>
      <c r="W16200"/>
      <c r="X16200"/>
    </row>
    <row r="16201" spans="21:24" ht="18" x14ac:dyDescent="0.6">
      <c r="U16201"/>
      <c r="V16201"/>
      <c r="W16201"/>
      <c r="X16201"/>
    </row>
    <row r="16202" spans="21:24" ht="18" x14ac:dyDescent="0.6">
      <c r="U16202"/>
      <c r="V16202"/>
      <c r="W16202"/>
      <c r="X16202"/>
    </row>
    <row r="16203" spans="21:24" ht="18" x14ac:dyDescent="0.6">
      <c r="U16203"/>
      <c r="V16203"/>
      <c r="W16203"/>
      <c r="X16203"/>
    </row>
    <row r="16204" spans="21:24" ht="18" x14ac:dyDescent="0.6">
      <c r="U16204"/>
      <c r="V16204"/>
      <c r="W16204"/>
      <c r="X16204"/>
    </row>
    <row r="16205" spans="21:24" ht="18" x14ac:dyDescent="0.6">
      <c r="U16205"/>
      <c r="V16205"/>
      <c r="W16205"/>
      <c r="X16205"/>
    </row>
    <row r="16206" spans="21:24" ht="18" x14ac:dyDescent="0.6">
      <c r="U16206"/>
      <c r="V16206"/>
      <c r="W16206"/>
      <c r="X16206"/>
    </row>
    <row r="16207" spans="21:24" ht="18" x14ac:dyDescent="0.6">
      <c r="U16207"/>
      <c r="V16207"/>
      <c r="W16207"/>
      <c r="X16207"/>
    </row>
    <row r="16208" spans="21:24" ht="18" x14ac:dyDescent="0.6">
      <c r="U16208"/>
      <c r="V16208"/>
      <c r="W16208"/>
      <c r="X16208"/>
    </row>
    <row r="16209" spans="21:24" ht="18" x14ac:dyDescent="0.6">
      <c r="U16209"/>
      <c r="V16209"/>
      <c r="W16209"/>
      <c r="X16209"/>
    </row>
    <row r="16210" spans="21:24" ht="18" x14ac:dyDescent="0.6">
      <c r="U16210"/>
      <c r="V16210"/>
      <c r="W16210"/>
      <c r="X16210"/>
    </row>
    <row r="16211" spans="21:24" ht="18" x14ac:dyDescent="0.6">
      <c r="U16211"/>
      <c r="V16211"/>
      <c r="W16211"/>
      <c r="X16211"/>
    </row>
    <row r="16212" spans="21:24" ht="18" x14ac:dyDescent="0.6">
      <c r="U16212"/>
      <c r="V16212"/>
      <c r="W16212"/>
      <c r="X16212"/>
    </row>
    <row r="16213" spans="21:24" ht="18" x14ac:dyDescent="0.6">
      <c r="U16213"/>
      <c r="V16213"/>
      <c r="W16213"/>
      <c r="X16213"/>
    </row>
    <row r="16214" spans="21:24" ht="18" x14ac:dyDescent="0.6">
      <c r="U16214"/>
      <c r="V16214"/>
      <c r="W16214"/>
      <c r="X16214"/>
    </row>
    <row r="16215" spans="21:24" ht="18" x14ac:dyDescent="0.6">
      <c r="U16215"/>
      <c r="V16215"/>
      <c r="W16215"/>
      <c r="X16215"/>
    </row>
    <row r="16216" spans="21:24" ht="18" x14ac:dyDescent="0.6">
      <c r="U16216"/>
      <c r="V16216"/>
      <c r="W16216"/>
      <c r="X16216"/>
    </row>
    <row r="16217" spans="21:24" ht="18" x14ac:dyDescent="0.6">
      <c r="U16217"/>
      <c r="V16217"/>
      <c r="W16217"/>
      <c r="X16217"/>
    </row>
    <row r="16218" spans="21:24" ht="18" x14ac:dyDescent="0.6">
      <c r="U16218"/>
      <c r="V16218"/>
      <c r="W16218"/>
      <c r="X16218"/>
    </row>
    <row r="16219" spans="21:24" ht="18" x14ac:dyDescent="0.6">
      <c r="U16219"/>
      <c r="V16219"/>
      <c r="W16219"/>
      <c r="X16219"/>
    </row>
    <row r="16220" spans="21:24" ht="18" x14ac:dyDescent="0.6">
      <c r="U16220"/>
      <c r="V16220"/>
      <c r="W16220"/>
      <c r="X16220"/>
    </row>
    <row r="16221" spans="21:24" ht="18" x14ac:dyDescent="0.6">
      <c r="U16221"/>
      <c r="V16221"/>
      <c r="W16221"/>
      <c r="X16221"/>
    </row>
    <row r="16222" spans="21:24" ht="18" x14ac:dyDescent="0.6">
      <c r="U16222"/>
      <c r="V16222"/>
      <c r="W16222"/>
      <c r="X16222"/>
    </row>
    <row r="16223" spans="21:24" ht="18" x14ac:dyDescent="0.6">
      <c r="U16223"/>
      <c r="V16223"/>
      <c r="W16223"/>
      <c r="X16223"/>
    </row>
    <row r="16224" spans="21:24" ht="18" x14ac:dyDescent="0.6">
      <c r="U16224"/>
      <c r="V16224"/>
      <c r="W16224"/>
      <c r="X16224"/>
    </row>
    <row r="16225" spans="21:24" ht="18" x14ac:dyDescent="0.6">
      <c r="U16225"/>
      <c r="V16225"/>
      <c r="W16225"/>
      <c r="X16225"/>
    </row>
    <row r="16226" spans="21:24" ht="18" x14ac:dyDescent="0.6">
      <c r="U16226"/>
      <c r="V16226"/>
      <c r="W16226"/>
      <c r="X16226"/>
    </row>
    <row r="16227" spans="21:24" ht="18" x14ac:dyDescent="0.6">
      <c r="U16227"/>
      <c r="V16227"/>
      <c r="W16227"/>
      <c r="X16227"/>
    </row>
    <row r="16228" spans="21:24" ht="18" x14ac:dyDescent="0.6">
      <c r="U16228"/>
      <c r="V16228"/>
      <c r="W16228"/>
      <c r="X16228"/>
    </row>
    <row r="16229" spans="21:24" ht="18" x14ac:dyDescent="0.6">
      <c r="U16229"/>
      <c r="V16229"/>
      <c r="W16229"/>
      <c r="X16229"/>
    </row>
    <row r="16230" spans="21:24" ht="18" x14ac:dyDescent="0.6">
      <c r="U16230"/>
      <c r="V16230"/>
      <c r="W16230"/>
      <c r="X16230"/>
    </row>
    <row r="16231" spans="21:24" ht="18" x14ac:dyDescent="0.6">
      <c r="U16231"/>
      <c r="V16231"/>
      <c r="W16231"/>
      <c r="X16231"/>
    </row>
    <row r="16232" spans="21:24" ht="18" x14ac:dyDescent="0.6">
      <c r="U16232"/>
      <c r="V16232"/>
      <c r="W16232"/>
      <c r="X16232"/>
    </row>
    <row r="16233" spans="21:24" ht="18" x14ac:dyDescent="0.6">
      <c r="U16233"/>
      <c r="V16233"/>
      <c r="W16233"/>
      <c r="X16233"/>
    </row>
    <row r="16234" spans="21:24" ht="18" x14ac:dyDescent="0.6">
      <c r="U16234"/>
      <c r="V16234"/>
      <c r="W16234"/>
      <c r="X16234"/>
    </row>
    <row r="16235" spans="21:24" ht="18" x14ac:dyDescent="0.6">
      <c r="U16235"/>
      <c r="V16235"/>
      <c r="W16235"/>
      <c r="X16235"/>
    </row>
    <row r="16236" spans="21:24" ht="18" x14ac:dyDescent="0.6">
      <c r="U16236"/>
      <c r="V16236"/>
      <c r="W16236"/>
      <c r="X16236"/>
    </row>
    <row r="16237" spans="21:24" ht="18" x14ac:dyDescent="0.6">
      <c r="U16237"/>
      <c r="V16237"/>
      <c r="W16237"/>
      <c r="X16237"/>
    </row>
    <row r="16238" spans="21:24" ht="18" x14ac:dyDescent="0.6">
      <c r="U16238"/>
      <c r="V16238"/>
      <c r="W16238"/>
      <c r="X16238"/>
    </row>
    <row r="16239" spans="21:24" ht="18" x14ac:dyDescent="0.6">
      <c r="U16239"/>
      <c r="V16239"/>
      <c r="W16239"/>
      <c r="X16239"/>
    </row>
    <row r="16240" spans="21:24" ht="18" x14ac:dyDescent="0.6">
      <c r="U16240"/>
      <c r="V16240"/>
      <c r="W16240"/>
      <c r="X16240"/>
    </row>
    <row r="16241" spans="21:24" ht="18" x14ac:dyDescent="0.6">
      <c r="U16241"/>
      <c r="V16241"/>
      <c r="W16241"/>
      <c r="X16241"/>
    </row>
    <row r="16242" spans="21:24" ht="18" x14ac:dyDescent="0.6">
      <c r="U16242"/>
      <c r="V16242"/>
      <c r="W16242"/>
      <c r="X16242"/>
    </row>
    <row r="16243" spans="21:24" ht="18" x14ac:dyDescent="0.6">
      <c r="U16243"/>
      <c r="V16243"/>
      <c r="W16243"/>
      <c r="X16243"/>
    </row>
    <row r="16244" spans="21:24" ht="18" x14ac:dyDescent="0.6">
      <c r="U16244"/>
      <c r="V16244"/>
      <c r="W16244"/>
      <c r="X16244"/>
    </row>
    <row r="16245" spans="21:24" ht="18" x14ac:dyDescent="0.6">
      <c r="U16245"/>
      <c r="V16245"/>
      <c r="W16245"/>
      <c r="X16245"/>
    </row>
    <row r="16246" spans="21:24" ht="18" x14ac:dyDescent="0.6">
      <c r="U16246"/>
      <c r="V16246"/>
      <c r="W16246"/>
      <c r="X16246"/>
    </row>
    <row r="16247" spans="21:24" ht="18" x14ac:dyDescent="0.6">
      <c r="U16247"/>
      <c r="V16247"/>
      <c r="W16247"/>
      <c r="X16247"/>
    </row>
    <row r="16248" spans="21:24" ht="18" x14ac:dyDescent="0.6">
      <c r="U16248"/>
      <c r="V16248"/>
      <c r="W16248"/>
      <c r="X16248"/>
    </row>
    <row r="16249" spans="21:24" ht="18" x14ac:dyDescent="0.6">
      <c r="U16249"/>
      <c r="V16249"/>
      <c r="W16249"/>
      <c r="X16249"/>
    </row>
    <row r="16250" spans="21:24" ht="18" x14ac:dyDescent="0.6">
      <c r="U16250"/>
      <c r="V16250"/>
      <c r="W16250"/>
      <c r="X16250"/>
    </row>
    <row r="16251" spans="21:24" ht="18" x14ac:dyDescent="0.6">
      <c r="U16251"/>
      <c r="V16251"/>
      <c r="W16251"/>
      <c r="X16251"/>
    </row>
    <row r="16252" spans="21:24" ht="18" x14ac:dyDescent="0.6">
      <c r="U16252"/>
      <c r="V16252"/>
      <c r="W16252"/>
      <c r="X16252"/>
    </row>
    <row r="16253" spans="21:24" ht="18" x14ac:dyDescent="0.6">
      <c r="U16253"/>
      <c r="V16253"/>
      <c r="W16253"/>
      <c r="X16253"/>
    </row>
    <row r="16254" spans="21:24" ht="18" x14ac:dyDescent="0.6">
      <c r="U16254"/>
      <c r="V16254"/>
      <c r="W16254"/>
      <c r="X16254"/>
    </row>
    <row r="16255" spans="21:24" ht="18" x14ac:dyDescent="0.6">
      <c r="U16255"/>
      <c r="V16255"/>
      <c r="W16255"/>
      <c r="X16255"/>
    </row>
    <row r="16256" spans="21:24" ht="18" x14ac:dyDescent="0.6">
      <c r="U16256"/>
      <c r="V16256"/>
      <c r="W16256"/>
      <c r="X16256"/>
    </row>
    <row r="16257" spans="21:24" ht="18" x14ac:dyDescent="0.6">
      <c r="U16257"/>
      <c r="V16257"/>
      <c r="W16257"/>
      <c r="X16257"/>
    </row>
    <row r="16258" spans="21:24" ht="18" x14ac:dyDescent="0.6">
      <c r="U16258"/>
      <c r="V16258"/>
      <c r="W16258"/>
      <c r="X16258"/>
    </row>
    <row r="16259" spans="21:24" ht="18" x14ac:dyDescent="0.6">
      <c r="U16259"/>
      <c r="V16259"/>
      <c r="W16259"/>
      <c r="X16259"/>
    </row>
    <row r="16260" spans="21:24" ht="18" x14ac:dyDescent="0.6">
      <c r="U16260"/>
      <c r="V16260"/>
      <c r="W16260"/>
      <c r="X16260"/>
    </row>
    <row r="16261" spans="21:24" ht="18" x14ac:dyDescent="0.6">
      <c r="U16261"/>
      <c r="V16261"/>
      <c r="W16261"/>
      <c r="X16261"/>
    </row>
    <row r="16262" spans="21:24" ht="18" x14ac:dyDescent="0.6">
      <c r="U16262"/>
      <c r="V16262"/>
      <c r="W16262"/>
      <c r="X16262"/>
    </row>
    <row r="16263" spans="21:24" ht="18" x14ac:dyDescent="0.6">
      <c r="U16263"/>
      <c r="V16263"/>
      <c r="W16263"/>
      <c r="X16263"/>
    </row>
    <row r="16264" spans="21:24" ht="18" x14ac:dyDescent="0.6">
      <c r="U16264"/>
      <c r="V16264"/>
      <c r="W16264"/>
      <c r="X16264"/>
    </row>
    <row r="16265" spans="21:24" ht="18" x14ac:dyDescent="0.6">
      <c r="U16265"/>
      <c r="V16265"/>
      <c r="W16265"/>
      <c r="X16265"/>
    </row>
    <row r="16266" spans="21:24" ht="18" x14ac:dyDescent="0.6">
      <c r="U16266"/>
      <c r="V16266"/>
      <c r="W16266"/>
      <c r="X16266"/>
    </row>
    <row r="16267" spans="21:24" ht="18" x14ac:dyDescent="0.6">
      <c r="U16267"/>
      <c r="V16267"/>
      <c r="W16267"/>
      <c r="X16267"/>
    </row>
    <row r="16268" spans="21:24" ht="18" x14ac:dyDescent="0.6">
      <c r="U16268"/>
      <c r="V16268"/>
      <c r="W16268"/>
      <c r="X16268"/>
    </row>
    <row r="16269" spans="21:24" ht="18" x14ac:dyDescent="0.6">
      <c r="U16269"/>
      <c r="V16269"/>
      <c r="W16269"/>
      <c r="X16269"/>
    </row>
    <row r="16270" spans="21:24" ht="18" x14ac:dyDescent="0.6">
      <c r="U16270"/>
      <c r="V16270"/>
      <c r="W16270"/>
      <c r="X16270"/>
    </row>
    <row r="16271" spans="21:24" ht="18" x14ac:dyDescent="0.6">
      <c r="U16271"/>
      <c r="V16271"/>
      <c r="W16271"/>
      <c r="X16271"/>
    </row>
    <row r="16272" spans="21:24" ht="18" x14ac:dyDescent="0.6">
      <c r="U16272"/>
      <c r="V16272"/>
      <c r="W16272"/>
      <c r="X16272"/>
    </row>
    <row r="16273" spans="21:24" ht="18" x14ac:dyDescent="0.6">
      <c r="U16273"/>
      <c r="V16273"/>
      <c r="W16273"/>
      <c r="X16273"/>
    </row>
    <row r="16274" spans="21:24" ht="18" x14ac:dyDescent="0.6">
      <c r="U16274"/>
      <c r="V16274"/>
      <c r="W16274"/>
      <c r="X16274"/>
    </row>
    <row r="16275" spans="21:24" ht="18" x14ac:dyDescent="0.6">
      <c r="U16275"/>
      <c r="V16275"/>
      <c r="W16275"/>
      <c r="X16275"/>
    </row>
    <row r="16276" spans="21:24" ht="18" x14ac:dyDescent="0.6">
      <c r="U16276"/>
      <c r="V16276"/>
      <c r="W16276"/>
      <c r="X16276"/>
    </row>
    <row r="16277" spans="21:24" ht="18" x14ac:dyDescent="0.6">
      <c r="U16277"/>
      <c r="V16277"/>
      <c r="W16277"/>
      <c r="X16277"/>
    </row>
    <row r="16278" spans="21:24" ht="18" x14ac:dyDescent="0.6">
      <c r="U16278"/>
      <c r="V16278"/>
      <c r="W16278"/>
      <c r="X16278"/>
    </row>
    <row r="16279" spans="21:24" ht="18" x14ac:dyDescent="0.6">
      <c r="U16279"/>
      <c r="V16279"/>
      <c r="W16279"/>
      <c r="X16279"/>
    </row>
    <row r="16280" spans="21:24" ht="18" x14ac:dyDescent="0.6">
      <c r="U16280"/>
      <c r="V16280"/>
      <c r="W16280"/>
      <c r="X16280"/>
    </row>
    <row r="16281" spans="21:24" ht="18" x14ac:dyDescent="0.6">
      <c r="U16281"/>
      <c r="V16281"/>
      <c r="W16281"/>
      <c r="X16281"/>
    </row>
    <row r="16282" spans="21:24" ht="18" x14ac:dyDescent="0.6">
      <c r="U16282"/>
      <c r="V16282"/>
      <c r="W16282"/>
      <c r="X16282"/>
    </row>
    <row r="16283" spans="21:24" ht="18" x14ac:dyDescent="0.6">
      <c r="U16283"/>
      <c r="V16283"/>
      <c r="W16283"/>
      <c r="X16283"/>
    </row>
    <row r="16284" spans="21:24" ht="18" x14ac:dyDescent="0.6">
      <c r="U16284"/>
      <c r="V16284"/>
      <c r="W16284"/>
      <c r="X16284"/>
    </row>
    <row r="16285" spans="21:24" ht="18" x14ac:dyDescent="0.6">
      <c r="U16285"/>
      <c r="V16285"/>
      <c r="W16285"/>
      <c r="X16285"/>
    </row>
    <row r="16286" spans="21:24" ht="18" x14ac:dyDescent="0.6">
      <c r="U16286"/>
      <c r="V16286"/>
      <c r="W16286"/>
      <c r="X16286"/>
    </row>
    <row r="16287" spans="21:24" ht="18" x14ac:dyDescent="0.6">
      <c r="U16287"/>
      <c r="V16287"/>
      <c r="W16287"/>
      <c r="X16287"/>
    </row>
    <row r="16288" spans="21:24" ht="18" x14ac:dyDescent="0.6">
      <c r="U16288"/>
      <c r="V16288"/>
      <c r="W16288"/>
      <c r="X16288"/>
    </row>
    <row r="16289" spans="21:24" ht="18" x14ac:dyDescent="0.6">
      <c r="U16289"/>
      <c r="V16289"/>
      <c r="W16289"/>
      <c r="X16289"/>
    </row>
    <row r="16290" spans="21:24" ht="18" x14ac:dyDescent="0.6">
      <c r="U16290"/>
      <c r="V16290"/>
      <c r="W16290"/>
      <c r="X16290"/>
    </row>
    <row r="16291" spans="21:24" ht="18" x14ac:dyDescent="0.6">
      <c r="U16291"/>
      <c r="V16291"/>
      <c r="W16291"/>
      <c r="X16291"/>
    </row>
    <row r="16292" spans="21:24" ht="18" x14ac:dyDescent="0.6">
      <c r="U16292"/>
      <c r="V16292"/>
      <c r="W16292"/>
      <c r="X16292"/>
    </row>
    <row r="16293" spans="21:24" ht="18" x14ac:dyDescent="0.6">
      <c r="U16293"/>
      <c r="V16293"/>
      <c r="W16293"/>
      <c r="X16293"/>
    </row>
    <row r="16294" spans="21:24" ht="18" x14ac:dyDescent="0.6">
      <c r="U16294"/>
      <c r="V16294"/>
      <c r="W16294"/>
      <c r="X16294"/>
    </row>
    <row r="16295" spans="21:24" ht="18" x14ac:dyDescent="0.6">
      <c r="U16295"/>
      <c r="V16295"/>
      <c r="W16295"/>
      <c r="X16295"/>
    </row>
    <row r="16296" spans="21:24" ht="18" x14ac:dyDescent="0.6">
      <c r="U16296"/>
      <c r="V16296"/>
      <c r="W16296"/>
      <c r="X16296"/>
    </row>
    <row r="16297" spans="21:24" ht="18" x14ac:dyDescent="0.6">
      <c r="U16297"/>
      <c r="V16297"/>
      <c r="W16297"/>
      <c r="X16297"/>
    </row>
    <row r="16298" spans="21:24" ht="18" x14ac:dyDescent="0.6">
      <c r="U16298"/>
      <c r="V16298"/>
      <c r="W16298"/>
      <c r="X16298"/>
    </row>
    <row r="16299" spans="21:24" ht="18" x14ac:dyDescent="0.6">
      <c r="U16299"/>
      <c r="V16299"/>
      <c r="W16299"/>
      <c r="X16299"/>
    </row>
    <row r="16300" spans="21:24" ht="18" x14ac:dyDescent="0.6">
      <c r="U16300"/>
      <c r="V16300"/>
      <c r="W16300"/>
      <c r="X16300"/>
    </row>
    <row r="16301" spans="21:24" ht="18" x14ac:dyDescent="0.6">
      <c r="U16301"/>
      <c r="V16301"/>
      <c r="W16301"/>
      <c r="X16301"/>
    </row>
    <row r="16302" spans="21:24" ht="18" x14ac:dyDescent="0.6">
      <c r="U16302"/>
      <c r="V16302"/>
      <c r="W16302"/>
      <c r="X16302"/>
    </row>
    <row r="16303" spans="21:24" ht="18" x14ac:dyDescent="0.6">
      <c r="U16303"/>
      <c r="V16303"/>
      <c r="W16303"/>
      <c r="X16303"/>
    </row>
    <row r="16304" spans="21:24" ht="18" x14ac:dyDescent="0.6">
      <c r="U16304"/>
      <c r="V16304"/>
      <c r="W16304"/>
      <c r="X16304"/>
    </row>
    <row r="16305" spans="21:24" ht="18" x14ac:dyDescent="0.6">
      <c r="U16305"/>
      <c r="V16305"/>
      <c r="W16305"/>
      <c r="X16305"/>
    </row>
    <row r="16306" spans="21:24" ht="18" x14ac:dyDescent="0.6">
      <c r="U16306"/>
      <c r="V16306"/>
      <c r="W16306"/>
      <c r="X16306"/>
    </row>
    <row r="16307" spans="21:24" ht="18" x14ac:dyDescent="0.6">
      <c r="U16307"/>
      <c r="V16307"/>
      <c r="W16307"/>
      <c r="X16307"/>
    </row>
    <row r="16308" spans="21:24" ht="18" x14ac:dyDescent="0.6">
      <c r="U16308"/>
      <c r="V16308"/>
      <c r="W16308"/>
      <c r="X16308"/>
    </row>
    <row r="16309" spans="21:24" ht="18" x14ac:dyDescent="0.6">
      <c r="U16309"/>
      <c r="V16309"/>
      <c r="W16309"/>
      <c r="X16309"/>
    </row>
    <row r="16310" spans="21:24" ht="18" x14ac:dyDescent="0.6">
      <c r="U16310"/>
      <c r="V16310"/>
      <c r="W16310"/>
      <c r="X16310"/>
    </row>
    <row r="16311" spans="21:24" ht="18" x14ac:dyDescent="0.6">
      <c r="U16311"/>
      <c r="V16311"/>
      <c r="W16311"/>
      <c r="X16311"/>
    </row>
    <row r="16312" spans="21:24" ht="18" x14ac:dyDescent="0.6">
      <c r="U16312"/>
      <c r="V16312"/>
      <c r="W16312"/>
      <c r="X16312"/>
    </row>
    <row r="16313" spans="21:24" ht="18" x14ac:dyDescent="0.6">
      <c r="U16313"/>
      <c r="V16313"/>
      <c r="W16313"/>
      <c r="X16313"/>
    </row>
    <row r="16314" spans="21:24" ht="18" x14ac:dyDescent="0.6">
      <c r="U16314"/>
      <c r="V16314"/>
      <c r="W16314"/>
      <c r="X16314"/>
    </row>
    <row r="16315" spans="21:24" ht="18" x14ac:dyDescent="0.6">
      <c r="U16315"/>
      <c r="V16315"/>
      <c r="W16315"/>
      <c r="X16315"/>
    </row>
    <row r="16316" spans="21:24" ht="18" x14ac:dyDescent="0.6">
      <c r="U16316"/>
      <c r="V16316"/>
      <c r="W16316"/>
      <c r="X16316"/>
    </row>
    <row r="16317" spans="21:24" ht="18" x14ac:dyDescent="0.6">
      <c r="U16317"/>
      <c r="V16317"/>
      <c r="W16317"/>
      <c r="X16317"/>
    </row>
    <row r="16318" spans="21:24" ht="18" x14ac:dyDescent="0.6">
      <c r="U16318"/>
      <c r="V16318"/>
      <c r="W16318"/>
      <c r="X16318"/>
    </row>
    <row r="16319" spans="21:24" ht="18" x14ac:dyDescent="0.6">
      <c r="U16319"/>
      <c r="V16319"/>
      <c r="W16319"/>
      <c r="X16319"/>
    </row>
    <row r="16320" spans="21:24" ht="18" x14ac:dyDescent="0.6">
      <c r="U16320"/>
      <c r="V16320"/>
      <c r="W16320"/>
      <c r="X16320"/>
    </row>
    <row r="16321" spans="21:24" ht="18" x14ac:dyDescent="0.6">
      <c r="U16321"/>
      <c r="V16321"/>
      <c r="W16321"/>
      <c r="X16321"/>
    </row>
    <row r="16322" spans="21:24" ht="18" x14ac:dyDescent="0.6">
      <c r="U16322"/>
      <c r="V16322"/>
      <c r="W16322"/>
      <c r="X16322"/>
    </row>
    <row r="16323" spans="21:24" ht="18" x14ac:dyDescent="0.6">
      <c r="U16323"/>
      <c r="V16323"/>
      <c r="W16323"/>
      <c r="X16323"/>
    </row>
    <row r="16324" spans="21:24" ht="18" x14ac:dyDescent="0.6">
      <c r="U16324"/>
      <c r="V16324"/>
      <c r="W16324"/>
      <c r="X16324"/>
    </row>
    <row r="16325" spans="21:24" ht="18" x14ac:dyDescent="0.6">
      <c r="U16325"/>
      <c r="V16325"/>
      <c r="W16325"/>
      <c r="X16325"/>
    </row>
    <row r="16326" spans="21:24" ht="18" x14ac:dyDescent="0.6">
      <c r="U16326"/>
      <c r="V16326"/>
      <c r="W16326"/>
      <c r="X16326"/>
    </row>
    <row r="16327" spans="21:24" ht="18" x14ac:dyDescent="0.6">
      <c r="U16327"/>
      <c r="V16327"/>
      <c r="W16327"/>
      <c r="X16327"/>
    </row>
    <row r="16328" spans="21:24" ht="18" x14ac:dyDescent="0.6">
      <c r="U16328"/>
      <c r="V16328"/>
      <c r="W16328"/>
      <c r="X16328"/>
    </row>
    <row r="16329" spans="21:24" ht="18" x14ac:dyDescent="0.6">
      <c r="U16329"/>
      <c r="V16329"/>
      <c r="W16329"/>
      <c r="X16329"/>
    </row>
    <row r="16330" spans="21:24" ht="18" x14ac:dyDescent="0.6">
      <c r="U16330"/>
      <c r="V16330"/>
      <c r="W16330"/>
      <c r="X16330"/>
    </row>
    <row r="16331" spans="21:24" ht="18" x14ac:dyDescent="0.6">
      <c r="U16331"/>
      <c r="V16331"/>
      <c r="W16331"/>
      <c r="X16331"/>
    </row>
    <row r="16332" spans="21:24" ht="18" x14ac:dyDescent="0.6">
      <c r="U16332"/>
      <c r="V16332"/>
      <c r="W16332"/>
      <c r="X16332"/>
    </row>
    <row r="16333" spans="21:24" ht="18" x14ac:dyDescent="0.6">
      <c r="U16333"/>
      <c r="V16333"/>
      <c r="W16333"/>
      <c r="X16333"/>
    </row>
    <row r="16334" spans="21:24" ht="18" x14ac:dyDescent="0.6">
      <c r="U16334"/>
      <c r="V16334"/>
      <c r="W16334"/>
      <c r="X16334"/>
    </row>
    <row r="16335" spans="21:24" ht="18" x14ac:dyDescent="0.6">
      <c r="U16335"/>
      <c r="V16335"/>
      <c r="W16335"/>
      <c r="X16335"/>
    </row>
    <row r="16336" spans="21:24" ht="18" x14ac:dyDescent="0.6">
      <c r="U16336"/>
      <c r="V16336"/>
      <c r="W16336"/>
      <c r="X16336"/>
    </row>
    <row r="16337" spans="21:24" ht="18" x14ac:dyDescent="0.6">
      <c r="U16337"/>
      <c r="V16337"/>
      <c r="W16337"/>
      <c r="X16337"/>
    </row>
    <row r="16338" spans="21:24" ht="18" x14ac:dyDescent="0.6">
      <c r="U16338"/>
      <c r="V16338"/>
      <c r="W16338"/>
      <c r="X16338"/>
    </row>
    <row r="16339" spans="21:24" ht="18" x14ac:dyDescent="0.6">
      <c r="U16339"/>
      <c r="V16339"/>
      <c r="W16339"/>
      <c r="X16339"/>
    </row>
    <row r="16340" spans="21:24" ht="18" x14ac:dyDescent="0.6">
      <c r="U16340"/>
      <c r="V16340"/>
      <c r="W16340"/>
      <c r="X16340"/>
    </row>
    <row r="16341" spans="21:24" ht="18" x14ac:dyDescent="0.6">
      <c r="U16341"/>
      <c r="V16341"/>
      <c r="W16341"/>
      <c r="X16341"/>
    </row>
    <row r="16342" spans="21:24" ht="18" x14ac:dyDescent="0.6">
      <c r="U16342"/>
      <c r="V16342"/>
      <c r="W16342"/>
      <c r="X16342"/>
    </row>
    <row r="16343" spans="21:24" ht="18" x14ac:dyDescent="0.6">
      <c r="U16343"/>
      <c r="V16343"/>
      <c r="W16343"/>
      <c r="X16343"/>
    </row>
    <row r="16344" spans="21:24" ht="18" x14ac:dyDescent="0.6">
      <c r="U16344"/>
      <c r="V16344"/>
      <c r="W16344"/>
      <c r="X16344"/>
    </row>
    <row r="16345" spans="21:24" ht="18" x14ac:dyDescent="0.6">
      <c r="U16345"/>
      <c r="V16345"/>
      <c r="W16345"/>
      <c r="X16345"/>
    </row>
    <row r="16346" spans="21:24" ht="18" x14ac:dyDescent="0.6">
      <c r="U16346"/>
      <c r="V16346"/>
      <c r="W16346"/>
      <c r="X16346"/>
    </row>
    <row r="16347" spans="21:24" ht="18" x14ac:dyDescent="0.6">
      <c r="U16347"/>
      <c r="V16347"/>
      <c r="W16347"/>
      <c r="X16347"/>
    </row>
    <row r="16348" spans="21:24" ht="18" x14ac:dyDescent="0.6">
      <c r="U16348"/>
      <c r="V16348"/>
      <c r="W16348"/>
      <c r="X16348"/>
    </row>
    <row r="16349" spans="21:24" ht="18" x14ac:dyDescent="0.6">
      <c r="U16349"/>
      <c r="V16349"/>
      <c r="W16349"/>
      <c r="X16349"/>
    </row>
    <row r="16350" spans="21:24" ht="18" x14ac:dyDescent="0.6">
      <c r="U16350"/>
      <c r="V16350"/>
      <c r="W16350"/>
      <c r="X16350"/>
    </row>
    <row r="16351" spans="21:24" ht="18" x14ac:dyDescent="0.6">
      <c r="U16351"/>
      <c r="V16351"/>
      <c r="W16351"/>
      <c r="X16351"/>
    </row>
    <row r="16352" spans="21:24" ht="18" x14ac:dyDescent="0.6">
      <c r="U16352"/>
      <c r="V16352"/>
      <c r="W16352"/>
      <c r="X16352"/>
    </row>
    <row r="16353" spans="21:24" ht="18" x14ac:dyDescent="0.6">
      <c r="U16353"/>
      <c r="V16353"/>
      <c r="W16353"/>
      <c r="X16353"/>
    </row>
    <row r="16354" spans="21:24" ht="18" x14ac:dyDescent="0.6">
      <c r="U16354"/>
      <c r="V16354"/>
      <c r="W16354"/>
      <c r="X16354"/>
    </row>
    <row r="16355" spans="21:24" ht="18" x14ac:dyDescent="0.6">
      <c r="U16355"/>
      <c r="V16355"/>
      <c r="W16355"/>
      <c r="X16355"/>
    </row>
    <row r="16356" spans="21:24" ht="18" x14ac:dyDescent="0.6">
      <c r="U16356"/>
      <c r="V16356"/>
      <c r="W16356"/>
      <c r="X16356"/>
    </row>
    <row r="16357" spans="21:24" ht="18" x14ac:dyDescent="0.6">
      <c r="U16357"/>
      <c r="V16357"/>
      <c r="W16357"/>
      <c r="X16357"/>
    </row>
    <row r="16358" spans="21:24" ht="18" x14ac:dyDescent="0.6">
      <c r="U16358"/>
      <c r="V16358"/>
      <c r="W16358"/>
      <c r="X16358"/>
    </row>
    <row r="16359" spans="21:24" ht="18" x14ac:dyDescent="0.6">
      <c r="U16359"/>
      <c r="V16359"/>
      <c r="W16359"/>
      <c r="X16359"/>
    </row>
    <row r="16360" spans="21:24" ht="18" x14ac:dyDescent="0.6">
      <c r="U16360"/>
      <c r="V16360"/>
      <c r="W16360"/>
      <c r="X16360"/>
    </row>
    <row r="16361" spans="21:24" ht="18" x14ac:dyDescent="0.6">
      <c r="U16361"/>
      <c r="V16361"/>
      <c r="W16361"/>
      <c r="X16361"/>
    </row>
    <row r="16362" spans="21:24" ht="18" x14ac:dyDescent="0.6">
      <c r="U16362"/>
      <c r="V16362"/>
      <c r="W16362"/>
      <c r="X16362"/>
    </row>
    <row r="16363" spans="21:24" ht="18" x14ac:dyDescent="0.6">
      <c r="U16363"/>
      <c r="V16363"/>
      <c r="W16363"/>
      <c r="X16363"/>
    </row>
    <row r="16364" spans="21:24" ht="18" x14ac:dyDescent="0.6">
      <c r="U16364"/>
      <c r="V16364"/>
      <c r="W16364"/>
      <c r="X16364"/>
    </row>
    <row r="16365" spans="21:24" ht="18" x14ac:dyDescent="0.6">
      <c r="U16365"/>
      <c r="V16365"/>
      <c r="W16365"/>
      <c r="X16365"/>
    </row>
    <row r="16366" spans="21:24" ht="18" x14ac:dyDescent="0.6">
      <c r="U16366"/>
      <c r="V16366"/>
      <c r="W16366"/>
      <c r="X16366"/>
    </row>
    <row r="16367" spans="21:24" ht="18" x14ac:dyDescent="0.6">
      <c r="U16367"/>
      <c r="V16367"/>
      <c r="W16367"/>
      <c r="X16367"/>
    </row>
    <row r="16368" spans="21:24" ht="18" x14ac:dyDescent="0.6">
      <c r="U16368"/>
      <c r="V16368"/>
      <c r="W16368"/>
      <c r="X16368"/>
    </row>
    <row r="16369" spans="21:24" ht="18" x14ac:dyDescent="0.6">
      <c r="U16369"/>
      <c r="V16369"/>
      <c r="W16369"/>
      <c r="X16369"/>
    </row>
    <row r="16370" spans="21:24" ht="18" x14ac:dyDescent="0.6">
      <c r="U16370"/>
      <c r="V16370"/>
      <c r="W16370"/>
      <c r="X16370"/>
    </row>
    <row r="16371" spans="21:24" ht="18" x14ac:dyDescent="0.6">
      <c r="U16371"/>
      <c r="V16371"/>
      <c r="W16371"/>
      <c r="X16371"/>
    </row>
    <row r="16372" spans="21:24" ht="18" x14ac:dyDescent="0.6">
      <c r="U16372"/>
      <c r="V16372"/>
      <c r="W16372"/>
      <c r="X16372"/>
    </row>
    <row r="16373" spans="21:24" ht="18" x14ac:dyDescent="0.6">
      <c r="U16373"/>
      <c r="V16373"/>
      <c r="W16373"/>
      <c r="X16373"/>
    </row>
    <row r="16374" spans="21:24" ht="18" x14ac:dyDescent="0.6">
      <c r="U16374"/>
      <c r="V16374"/>
      <c r="W16374"/>
      <c r="X16374"/>
    </row>
    <row r="16375" spans="21:24" ht="18" x14ac:dyDescent="0.6">
      <c r="U16375"/>
      <c r="V16375"/>
      <c r="W16375"/>
      <c r="X16375"/>
    </row>
    <row r="16376" spans="21:24" ht="18" x14ac:dyDescent="0.6">
      <c r="U16376"/>
      <c r="V16376"/>
      <c r="W16376"/>
      <c r="X16376"/>
    </row>
    <row r="16377" spans="21:24" ht="18" x14ac:dyDescent="0.6">
      <c r="U16377"/>
      <c r="V16377"/>
      <c r="W16377"/>
      <c r="X16377"/>
    </row>
    <row r="16378" spans="21:24" ht="18" x14ac:dyDescent="0.6">
      <c r="U16378"/>
      <c r="V16378"/>
      <c r="W16378"/>
      <c r="X16378"/>
    </row>
    <row r="16379" spans="21:24" ht="18" x14ac:dyDescent="0.6">
      <c r="U16379"/>
      <c r="V16379"/>
      <c r="W16379"/>
      <c r="X16379"/>
    </row>
    <row r="16380" spans="21:24" ht="18" x14ac:dyDescent="0.6">
      <c r="U16380"/>
      <c r="V16380"/>
      <c r="W16380"/>
      <c r="X16380"/>
    </row>
    <row r="16381" spans="21:24" ht="18" x14ac:dyDescent="0.6">
      <c r="U16381"/>
      <c r="V16381"/>
      <c r="W16381"/>
      <c r="X16381"/>
    </row>
    <row r="16382" spans="21:24" ht="18" x14ac:dyDescent="0.6">
      <c r="U16382"/>
      <c r="V16382"/>
      <c r="W16382"/>
      <c r="X16382"/>
    </row>
    <row r="16383" spans="21:24" ht="18" x14ac:dyDescent="0.6">
      <c r="U16383"/>
      <c r="V16383"/>
      <c r="W16383"/>
      <c r="X16383"/>
    </row>
    <row r="16384" spans="21:24" ht="18" x14ac:dyDescent="0.6">
      <c r="U16384"/>
      <c r="V16384"/>
      <c r="W16384"/>
      <c r="X16384"/>
    </row>
    <row r="16385" spans="21:24" ht="18" x14ac:dyDescent="0.6">
      <c r="U16385"/>
      <c r="V16385"/>
      <c r="W16385"/>
      <c r="X16385"/>
    </row>
    <row r="16386" spans="21:24" ht="18" x14ac:dyDescent="0.6">
      <c r="U16386"/>
      <c r="V16386"/>
      <c r="W16386"/>
      <c r="X16386"/>
    </row>
    <row r="16387" spans="21:24" ht="18" x14ac:dyDescent="0.6">
      <c r="U16387"/>
      <c r="V16387"/>
      <c r="W16387"/>
      <c r="X16387"/>
    </row>
    <row r="16388" spans="21:24" ht="18" x14ac:dyDescent="0.6">
      <c r="U16388"/>
      <c r="V16388"/>
      <c r="W16388"/>
      <c r="X16388"/>
    </row>
    <row r="16389" spans="21:24" ht="18" x14ac:dyDescent="0.6">
      <c r="U16389"/>
      <c r="V16389"/>
      <c r="W16389"/>
      <c r="X16389"/>
    </row>
    <row r="16390" spans="21:24" ht="18" x14ac:dyDescent="0.6">
      <c r="U16390"/>
      <c r="V16390"/>
      <c r="W16390"/>
      <c r="X16390"/>
    </row>
    <row r="16391" spans="21:24" ht="18" x14ac:dyDescent="0.6">
      <c r="U16391"/>
      <c r="V16391"/>
      <c r="W16391"/>
      <c r="X16391"/>
    </row>
    <row r="16392" spans="21:24" ht="18" x14ac:dyDescent="0.6">
      <c r="U16392"/>
      <c r="V16392"/>
      <c r="W16392"/>
      <c r="X16392"/>
    </row>
    <row r="16393" spans="21:24" ht="18" x14ac:dyDescent="0.6">
      <c r="U16393"/>
      <c r="V16393"/>
      <c r="W16393"/>
      <c r="X16393"/>
    </row>
    <row r="16394" spans="21:24" ht="18" x14ac:dyDescent="0.6">
      <c r="U16394"/>
      <c r="V16394"/>
      <c r="W16394"/>
      <c r="X16394"/>
    </row>
    <row r="16395" spans="21:24" ht="18" x14ac:dyDescent="0.6">
      <c r="U16395"/>
      <c r="V16395"/>
      <c r="W16395"/>
      <c r="X16395"/>
    </row>
    <row r="16396" spans="21:24" ht="18" x14ac:dyDescent="0.6">
      <c r="U16396"/>
      <c r="V16396"/>
      <c r="W16396"/>
      <c r="X16396"/>
    </row>
    <row r="16397" spans="21:24" ht="18" x14ac:dyDescent="0.6">
      <c r="U16397"/>
      <c r="V16397"/>
      <c r="W16397"/>
      <c r="X16397"/>
    </row>
    <row r="16398" spans="21:24" ht="18" x14ac:dyDescent="0.6">
      <c r="U16398"/>
      <c r="V16398"/>
      <c r="W16398"/>
      <c r="X16398"/>
    </row>
    <row r="16399" spans="21:24" ht="18" x14ac:dyDescent="0.6">
      <c r="U16399"/>
      <c r="V16399"/>
      <c r="W16399"/>
      <c r="X16399"/>
    </row>
    <row r="16400" spans="21:24" ht="18" x14ac:dyDescent="0.6">
      <c r="U16400"/>
      <c r="V16400"/>
      <c r="W16400"/>
      <c r="X16400"/>
    </row>
    <row r="16401" spans="21:24" ht="18" x14ac:dyDescent="0.6">
      <c r="U16401"/>
      <c r="V16401"/>
      <c r="W16401"/>
      <c r="X16401"/>
    </row>
    <row r="16402" spans="21:24" ht="18" x14ac:dyDescent="0.6">
      <c r="U16402"/>
      <c r="V16402"/>
      <c r="W16402"/>
      <c r="X16402"/>
    </row>
    <row r="16403" spans="21:24" ht="18" x14ac:dyDescent="0.6">
      <c r="U16403"/>
      <c r="V16403"/>
      <c r="W16403"/>
      <c r="X16403"/>
    </row>
    <row r="16404" spans="21:24" ht="18" x14ac:dyDescent="0.6">
      <c r="U16404"/>
      <c r="V16404"/>
      <c r="W16404"/>
      <c r="X16404"/>
    </row>
    <row r="16405" spans="21:24" ht="18" x14ac:dyDescent="0.6">
      <c r="U16405"/>
      <c r="V16405"/>
      <c r="W16405"/>
      <c r="X16405"/>
    </row>
    <row r="16406" spans="21:24" ht="18" x14ac:dyDescent="0.6">
      <c r="U16406"/>
      <c r="V16406"/>
      <c r="W16406"/>
      <c r="X16406"/>
    </row>
    <row r="16407" spans="21:24" ht="18" x14ac:dyDescent="0.6">
      <c r="U16407"/>
      <c r="V16407"/>
      <c r="W16407"/>
      <c r="X16407"/>
    </row>
    <row r="16408" spans="21:24" ht="18" x14ac:dyDescent="0.6">
      <c r="U16408"/>
      <c r="V16408"/>
      <c r="W16408"/>
      <c r="X16408"/>
    </row>
    <row r="16409" spans="21:24" ht="18" x14ac:dyDescent="0.6">
      <c r="U16409"/>
      <c r="V16409"/>
      <c r="W16409"/>
      <c r="X16409"/>
    </row>
    <row r="16410" spans="21:24" ht="18" x14ac:dyDescent="0.6">
      <c r="U16410"/>
      <c r="V16410"/>
      <c r="W16410"/>
      <c r="X16410"/>
    </row>
    <row r="16411" spans="21:24" ht="18" x14ac:dyDescent="0.6">
      <c r="U16411"/>
      <c r="V16411"/>
      <c r="W16411"/>
      <c r="X16411"/>
    </row>
    <row r="16412" spans="21:24" ht="18" x14ac:dyDescent="0.6">
      <c r="U16412"/>
      <c r="V16412"/>
      <c r="W16412"/>
      <c r="X16412"/>
    </row>
    <row r="16413" spans="21:24" ht="18" x14ac:dyDescent="0.6">
      <c r="U16413"/>
      <c r="V16413"/>
      <c r="W16413"/>
      <c r="X16413"/>
    </row>
    <row r="16414" spans="21:24" ht="18" x14ac:dyDescent="0.6">
      <c r="U16414"/>
      <c r="V16414"/>
      <c r="W16414"/>
      <c r="X16414"/>
    </row>
    <row r="16415" spans="21:24" ht="18" x14ac:dyDescent="0.6">
      <c r="U16415"/>
      <c r="V16415"/>
      <c r="W16415"/>
      <c r="X16415"/>
    </row>
    <row r="16416" spans="21:24" ht="18" x14ac:dyDescent="0.6">
      <c r="U16416"/>
      <c r="V16416"/>
      <c r="W16416"/>
      <c r="X16416"/>
    </row>
    <row r="16417" spans="21:24" ht="18" x14ac:dyDescent="0.6">
      <c r="U16417"/>
      <c r="V16417"/>
      <c r="W16417"/>
      <c r="X16417"/>
    </row>
    <row r="16418" spans="21:24" ht="18" x14ac:dyDescent="0.6">
      <c r="U16418"/>
      <c r="V16418"/>
      <c r="W16418"/>
      <c r="X16418"/>
    </row>
    <row r="16419" spans="21:24" ht="18" x14ac:dyDescent="0.6">
      <c r="U16419"/>
      <c r="V16419"/>
      <c r="W16419"/>
      <c r="X16419"/>
    </row>
    <row r="16420" spans="21:24" ht="18" x14ac:dyDescent="0.6">
      <c r="U16420"/>
      <c r="V16420"/>
      <c r="W16420"/>
      <c r="X16420"/>
    </row>
    <row r="16421" spans="21:24" ht="18" x14ac:dyDescent="0.6">
      <c r="U16421"/>
      <c r="V16421"/>
      <c r="W16421"/>
      <c r="X16421"/>
    </row>
    <row r="16422" spans="21:24" ht="18" x14ac:dyDescent="0.6">
      <c r="U16422"/>
      <c r="V16422"/>
      <c r="W16422"/>
      <c r="X16422"/>
    </row>
    <row r="16423" spans="21:24" ht="18" x14ac:dyDescent="0.6">
      <c r="U16423"/>
      <c r="V16423"/>
      <c r="W16423"/>
      <c r="X16423"/>
    </row>
    <row r="16424" spans="21:24" ht="18" x14ac:dyDescent="0.6">
      <c r="U16424"/>
      <c r="V16424"/>
      <c r="W16424"/>
      <c r="X16424"/>
    </row>
    <row r="16425" spans="21:24" ht="18" x14ac:dyDescent="0.6">
      <c r="U16425"/>
      <c r="V16425"/>
      <c r="W16425"/>
      <c r="X16425"/>
    </row>
    <row r="16426" spans="21:24" ht="18" x14ac:dyDescent="0.6">
      <c r="U16426"/>
      <c r="V16426"/>
      <c r="W16426"/>
      <c r="X16426"/>
    </row>
    <row r="16427" spans="21:24" ht="18" x14ac:dyDescent="0.6">
      <c r="U16427"/>
      <c r="V16427"/>
      <c r="W16427"/>
      <c r="X16427"/>
    </row>
    <row r="16428" spans="21:24" ht="18" x14ac:dyDescent="0.6">
      <c r="U16428"/>
      <c r="V16428"/>
      <c r="W16428"/>
      <c r="X16428"/>
    </row>
    <row r="16429" spans="21:24" ht="18" x14ac:dyDescent="0.6">
      <c r="U16429"/>
      <c r="V16429"/>
      <c r="W16429"/>
      <c r="X16429"/>
    </row>
    <row r="16430" spans="21:24" ht="18" x14ac:dyDescent="0.6">
      <c r="U16430"/>
      <c r="V16430"/>
      <c r="W16430"/>
      <c r="X16430"/>
    </row>
    <row r="16431" spans="21:24" ht="18" x14ac:dyDescent="0.6">
      <c r="U16431"/>
      <c r="V16431"/>
      <c r="W16431"/>
      <c r="X16431"/>
    </row>
    <row r="16432" spans="21:24" ht="18" x14ac:dyDescent="0.6">
      <c r="U16432"/>
      <c r="V16432"/>
      <c r="W16432"/>
      <c r="X16432"/>
    </row>
    <row r="16433" spans="21:24" ht="18" x14ac:dyDescent="0.6">
      <c r="U16433"/>
      <c r="V16433"/>
      <c r="W16433"/>
      <c r="X16433"/>
    </row>
    <row r="16434" spans="21:24" ht="18" x14ac:dyDescent="0.6">
      <c r="U16434"/>
      <c r="V16434"/>
      <c r="W16434"/>
      <c r="X16434"/>
    </row>
    <row r="16435" spans="21:24" ht="18" x14ac:dyDescent="0.6">
      <c r="U16435"/>
      <c r="V16435"/>
      <c r="W16435"/>
      <c r="X16435"/>
    </row>
    <row r="16436" spans="21:24" ht="18" x14ac:dyDescent="0.6">
      <c r="U16436"/>
      <c r="V16436"/>
      <c r="W16436"/>
      <c r="X16436"/>
    </row>
    <row r="16437" spans="21:24" ht="18" x14ac:dyDescent="0.6">
      <c r="U16437"/>
      <c r="V16437"/>
      <c r="W16437"/>
      <c r="X16437"/>
    </row>
    <row r="16438" spans="21:24" ht="18" x14ac:dyDescent="0.6">
      <c r="U16438"/>
      <c r="V16438"/>
      <c r="W16438"/>
      <c r="X16438"/>
    </row>
    <row r="16439" spans="21:24" ht="18" x14ac:dyDescent="0.6">
      <c r="U16439"/>
      <c r="V16439"/>
      <c r="W16439"/>
      <c r="X16439"/>
    </row>
    <row r="16440" spans="21:24" ht="18" x14ac:dyDescent="0.6">
      <c r="U16440"/>
      <c r="V16440"/>
      <c r="W16440"/>
      <c r="X16440"/>
    </row>
    <row r="16441" spans="21:24" ht="18" x14ac:dyDescent="0.6">
      <c r="U16441"/>
      <c r="V16441"/>
      <c r="W16441"/>
      <c r="X16441"/>
    </row>
    <row r="16442" spans="21:24" ht="18" x14ac:dyDescent="0.6">
      <c r="U16442"/>
      <c r="V16442"/>
      <c r="W16442"/>
      <c r="X16442"/>
    </row>
    <row r="16443" spans="21:24" ht="18" x14ac:dyDescent="0.6">
      <c r="U16443"/>
      <c r="V16443"/>
      <c r="W16443"/>
      <c r="X16443"/>
    </row>
    <row r="16444" spans="21:24" ht="18" x14ac:dyDescent="0.6">
      <c r="U16444"/>
      <c r="V16444"/>
      <c r="W16444"/>
      <c r="X16444"/>
    </row>
    <row r="16445" spans="21:24" ht="18" x14ac:dyDescent="0.6">
      <c r="U16445"/>
      <c r="V16445"/>
      <c r="W16445"/>
      <c r="X16445"/>
    </row>
    <row r="16446" spans="21:24" ht="18" x14ac:dyDescent="0.6">
      <c r="U16446"/>
      <c r="V16446"/>
      <c r="W16446"/>
      <c r="X16446"/>
    </row>
    <row r="16447" spans="21:24" ht="18" x14ac:dyDescent="0.6">
      <c r="U16447"/>
      <c r="V16447"/>
      <c r="W16447"/>
      <c r="X16447"/>
    </row>
    <row r="16448" spans="21:24" ht="18" x14ac:dyDescent="0.6">
      <c r="U16448"/>
      <c r="V16448"/>
      <c r="W16448"/>
      <c r="X16448"/>
    </row>
    <row r="16449" spans="21:24" ht="18" x14ac:dyDescent="0.6">
      <c r="U16449"/>
      <c r="V16449"/>
      <c r="W16449"/>
      <c r="X16449"/>
    </row>
    <row r="16450" spans="21:24" ht="18" x14ac:dyDescent="0.6">
      <c r="U16450"/>
      <c r="V16450"/>
      <c r="W16450"/>
      <c r="X16450"/>
    </row>
    <row r="16451" spans="21:24" ht="18" x14ac:dyDescent="0.6">
      <c r="U16451"/>
      <c r="V16451"/>
      <c r="W16451"/>
      <c r="X16451"/>
    </row>
    <row r="16452" spans="21:24" ht="18" x14ac:dyDescent="0.6">
      <c r="U16452"/>
      <c r="V16452"/>
      <c r="W16452"/>
      <c r="X16452"/>
    </row>
    <row r="16453" spans="21:24" ht="18" x14ac:dyDescent="0.6">
      <c r="U16453"/>
      <c r="V16453"/>
      <c r="W16453"/>
      <c r="X16453"/>
    </row>
    <row r="16454" spans="21:24" ht="18" x14ac:dyDescent="0.6">
      <c r="U16454"/>
      <c r="V16454"/>
      <c r="W16454"/>
      <c r="X16454"/>
    </row>
    <row r="16455" spans="21:24" ht="18" x14ac:dyDescent="0.6">
      <c r="U16455"/>
      <c r="V16455"/>
      <c r="W16455"/>
      <c r="X16455"/>
    </row>
    <row r="16456" spans="21:24" ht="18" x14ac:dyDescent="0.6">
      <c r="U16456"/>
      <c r="V16456"/>
      <c r="W16456"/>
      <c r="X16456"/>
    </row>
    <row r="16457" spans="21:24" ht="18" x14ac:dyDescent="0.6">
      <c r="U16457"/>
      <c r="V16457"/>
      <c r="W16457"/>
      <c r="X16457"/>
    </row>
    <row r="16458" spans="21:24" ht="18" x14ac:dyDescent="0.6">
      <c r="U16458"/>
      <c r="V16458"/>
      <c r="W16458"/>
      <c r="X16458"/>
    </row>
    <row r="16459" spans="21:24" ht="18" x14ac:dyDescent="0.6">
      <c r="U16459"/>
      <c r="V16459"/>
      <c r="W16459"/>
      <c r="X16459"/>
    </row>
    <row r="16460" spans="21:24" ht="18" x14ac:dyDescent="0.6">
      <c r="U16460"/>
      <c r="V16460"/>
      <c r="W16460"/>
      <c r="X16460"/>
    </row>
    <row r="16461" spans="21:24" ht="18" x14ac:dyDescent="0.6">
      <c r="U16461"/>
      <c r="V16461"/>
      <c r="W16461"/>
      <c r="X16461"/>
    </row>
    <row r="16462" spans="21:24" ht="18" x14ac:dyDescent="0.6">
      <c r="U16462"/>
      <c r="V16462"/>
      <c r="W16462"/>
      <c r="X16462"/>
    </row>
    <row r="16463" spans="21:24" ht="18" x14ac:dyDescent="0.6">
      <c r="U16463"/>
      <c r="V16463"/>
      <c r="W16463"/>
      <c r="X16463"/>
    </row>
    <row r="16464" spans="21:24" ht="18" x14ac:dyDescent="0.6">
      <c r="U16464"/>
      <c r="V16464"/>
      <c r="W16464"/>
      <c r="X16464"/>
    </row>
    <row r="16465" spans="21:24" ht="18" x14ac:dyDescent="0.6">
      <c r="U16465"/>
      <c r="V16465"/>
      <c r="W16465"/>
      <c r="X16465"/>
    </row>
    <row r="16466" spans="21:24" ht="18" x14ac:dyDescent="0.6">
      <c r="U16466"/>
      <c r="V16466"/>
      <c r="W16466"/>
      <c r="X16466"/>
    </row>
    <row r="16467" spans="21:24" ht="18" x14ac:dyDescent="0.6">
      <c r="U16467"/>
      <c r="V16467"/>
      <c r="W16467"/>
      <c r="X16467"/>
    </row>
    <row r="16468" spans="21:24" ht="18" x14ac:dyDescent="0.6">
      <c r="U16468"/>
      <c r="V16468"/>
      <c r="W16468"/>
      <c r="X16468"/>
    </row>
    <row r="16469" spans="21:24" ht="18" x14ac:dyDescent="0.6">
      <c r="U16469"/>
      <c r="V16469"/>
      <c r="W16469"/>
      <c r="X16469"/>
    </row>
    <row r="16470" spans="21:24" ht="18" x14ac:dyDescent="0.6">
      <c r="U16470"/>
      <c r="V16470"/>
      <c r="W16470"/>
      <c r="X16470"/>
    </row>
    <row r="16471" spans="21:24" ht="18" x14ac:dyDescent="0.6">
      <c r="U16471"/>
      <c r="V16471"/>
      <c r="W16471"/>
      <c r="X16471"/>
    </row>
    <row r="16472" spans="21:24" ht="18" x14ac:dyDescent="0.6">
      <c r="U16472"/>
      <c r="V16472"/>
      <c r="W16472"/>
      <c r="X16472"/>
    </row>
    <row r="16473" spans="21:24" ht="18" x14ac:dyDescent="0.6">
      <c r="U16473"/>
      <c r="V16473"/>
      <c r="W16473"/>
      <c r="X16473"/>
    </row>
    <row r="16474" spans="21:24" ht="18" x14ac:dyDescent="0.6">
      <c r="U16474"/>
      <c r="V16474"/>
      <c r="W16474"/>
      <c r="X16474"/>
    </row>
    <row r="16475" spans="21:24" ht="18" x14ac:dyDescent="0.6">
      <c r="U16475"/>
      <c r="V16475"/>
      <c r="W16475"/>
      <c r="X16475"/>
    </row>
    <row r="16476" spans="21:24" ht="18" x14ac:dyDescent="0.6">
      <c r="U16476"/>
      <c r="V16476"/>
      <c r="W16476"/>
      <c r="X16476"/>
    </row>
    <row r="16477" spans="21:24" ht="18" x14ac:dyDescent="0.6">
      <c r="U16477"/>
      <c r="V16477"/>
      <c r="W16477"/>
      <c r="X16477"/>
    </row>
    <row r="16478" spans="21:24" ht="18" x14ac:dyDescent="0.6">
      <c r="U16478"/>
      <c r="V16478"/>
      <c r="W16478"/>
      <c r="X16478"/>
    </row>
    <row r="16479" spans="21:24" ht="18" x14ac:dyDescent="0.6">
      <c r="U16479"/>
      <c r="V16479"/>
      <c r="W16479"/>
      <c r="X16479"/>
    </row>
    <row r="16480" spans="21:24" ht="18" x14ac:dyDescent="0.6">
      <c r="U16480"/>
      <c r="V16480"/>
      <c r="W16480"/>
      <c r="X16480"/>
    </row>
    <row r="16481" spans="21:24" ht="18" x14ac:dyDescent="0.6">
      <c r="U16481"/>
      <c r="V16481"/>
      <c r="W16481"/>
      <c r="X16481"/>
    </row>
    <row r="16482" spans="21:24" ht="18" x14ac:dyDescent="0.6">
      <c r="U16482"/>
      <c r="V16482"/>
      <c r="W16482"/>
      <c r="X16482"/>
    </row>
    <row r="16483" spans="21:24" ht="18" x14ac:dyDescent="0.6">
      <c r="U16483"/>
      <c r="V16483"/>
      <c r="W16483"/>
      <c r="X16483"/>
    </row>
    <row r="16484" spans="21:24" ht="18" x14ac:dyDescent="0.6">
      <c r="U16484"/>
      <c r="V16484"/>
      <c r="W16484"/>
      <c r="X16484"/>
    </row>
    <row r="16485" spans="21:24" ht="18" x14ac:dyDescent="0.6">
      <c r="U16485"/>
      <c r="V16485"/>
      <c r="W16485"/>
      <c r="X16485"/>
    </row>
    <row r="16486" spans="21:24" ht="18" x14ac:dyDescent="0.6">
      <c r="U16486"/>
      <c r="V16486"/>
      <c r="W16486"/>
      <c r="X16486"/>
    </row>
    <row r="16487" spans="21:24" ht="18" x14ac:dyDescent="0.6">
      <c r="U16487"/>
      <c r="V16487"/>
      <c r="W16487"/>
      <c r="X16487"/>
    </row>
    <row r="16488" spans="21:24" ht="18" x14ac:dyDescent="0.6">
      <c r="U16488"/>
      <c r="V16488"/>
      <c r="W16488"/>
      <c r="X16488"/>
    </row>
    <row r="16489" spans="21:24" ht="18" x14ac:dyDescent="0.6">
      <c r="U16489"/>
      <c r="V16489"/>
      <c r="W16489"/>
      <c r="X16489"/>
    </row>
    <row r="16490" spans="21:24" ht="18" x14ac:dyDescent="0.6">
      <c r="U16490"/>
      <c r="V16490"/>
      <c r="W16490"/>
      <c r="X16490"/>
    </row>
    <row r="16491" spans="21:24" ht="18" x14ac:dyDescent="0.6">
      <c r="U16491"/>
      <c r="V16491"/>
      <c r="W16491"/>
      <c r="X16491"/>
    </row>
    <row r="16492" spans="21:24" ht="18" x14ac:dyDescent="0.6">
      <c r="U16492"/>
      <c r="V16492"/>
      <c r="W16492"/>
      <c r="X16492"/>
    </row>
    <row r="16493" spans="21:24" ht="18" x14ac:dyDescent="0.6">
      <c r="U16493"/>
      <c r="V16493"/>
      <c r="W16493"/>
      <c r="X16493"/>
    </row>
    <row r="16494" spans="21:24" ht="18" x14ac:dyDescent="0.6">
      <c r="U16494"/>
      <c r="V16494"/>
      <c r="W16494"/>
      <c r="X16494"/>
    </row>
    <row r="16495" spans="21:24" ht="18" x14ac:dyDescent="0.6">
      <c r="U16495"/>
      <c r="V16495"/>
      <c r="W16495"/>
      <c r="X16495"/>
    </row>
    <row r="16496" spans="21:24" ht="18" x14ac:dyDescent="0.6">
      <c r="U16496"/>
      <c r="V16496"/>
      <c r="W16496"/>
      <c r="X16496"/>
    </row>
    <row r="16497" spans="21:24" ht="18" x14ac:dyDescent="0.6">
      <c r="U16497"/>
      <c r="V16497"/>
      <c r="W16497"/>
      <c r="X16497"/>
    </row>
    <row r="16498" spans="21:24" ht="18" x14ac:dyDescent="0.6">
      <c r="U16498"/>
      <c r="V16498"/>
      <c r="W16498"/>
      <c r="X16498"/>
    </row>
    <row r="16499" spans="21:24" ht="18" x14ac:dyDescent="0.6">
      <c r="U16499"/>
      <c r="V16499"/>
      <c r="W16499"/>
      <c r="X16499"/>
    </row>
    <row r="16500" spans="21:24" ht="18" x14ac:dyDescent="0.6">
      <c r="U16500"/>
      <c r="V16500"/>
      <c r="W16500"/>
      <c r="X16500"/>
    </row>
    <row r="16501" spans="21:24" ht="18" x14ac:dyDescent="0.6">
      <c r="U16501"/>
      <c r="V16501"/>
      <c r="W16501"/>
      <c r="X16501"/>
    </row>
    <row r="16502" spans="21:24" ht="18" x14ac:dyDescent="0.6">
      <c r="U16502"/>
      <c r="V16502"/>
      <c r="W16502"/>
      <c r="X16502"/>
    </row>
    <row r="16503" spans="21:24" ht="18" x14ac:dyDescent="0.6">
      <c r="U16503"/>
      <c r="V16503"/>
      <c r="W16503"/>
      <c r="X16503"/>
    </row>
    <row r="16504" spans="21:24" ht="18" x14ac:dyDescent="0.6">
      <c r="U16504"/>
      <c r="V16504"/>
      <c r="W16504"/>
      <c r="X16504"/>
    </row>
    <row r="16505" spans="21:24" ht="18" x14ac:dyDescent="0.6">
      <c r="U16505"/>
      <c r="V16505"/>
      <c r="W16505"/>
      <c r="X16505"/>
    </row>
    <row r="16506" spans="21:24" ht="18" x14ac:dyDescent="0.6">
      <c r="U16506"/>
      <c r="V16506"/>
      <c r="W16506"/>
      <c r="X16506"/>
    </row>
    <row r="16507" spans="21:24" ht="18" x14ac:dyDescent="0.6">
      <c r="U16507"/>
      <c r="V16507"/>
      <c r="W16507"/>
      <c r="X16507"/>
    </row>
    <row r="16508" spans="21:24" ht="18" x14ac:dyDescent="0.6">
      <c r="U16508"/>
      <c r="V16508"/>
      <c r="W16508"/>
      <c r="X16508"/>
    </row>
    <row r="16509" spans="21:24" ht="18" x14ac:dyDescent="0.6">
      <c r="U16509"/>
      <c r="V16509"/>
      <c r="W16509"/>
      <c r="X16509"/>
    </row>
    <row r="16510" spans="21:24" ht="18" x14ac:dyDescent="0.6">
      <c r="U16510"/>
      <c r="V16510"/>
      <c r="W16510"/>
      <c r="X16510"/>
    </row>
    <row r="16511" spans="21:24" ht="18" x14ac:dyDescent="0.6">
      <c r="U16511"/>
      <c r="V16511"/>
      <c r="W16511"/>
      <c r="X16511"/>
    </row>
    <row r="16512" spans="21:24" ht="18" x14ac:dyDescent="0.6">
      <c r="U16512"/>
      <c r="V16512"/>
      <c r="W16512"/>
      <c r="X16512"/>
    </row>
    <row r="16513" spans="21:24" ht="18" x14ac:dyDescent="0.6">
      <c r="U16513"/>
      <c r="V16513"/>
      <c r="W16513"/>
      <c r="X16513"/>
    </row>
    <row r="16514" spans="21:24" ht="18" x14ac:dyDescent="0.6">
      <c r="U16514"/>
      <c r="V16514"/>
      <c r="W16514"/>
      <c r="X16514"/>
    </row>
    <row r="16515" spans="21:24" ht="18" x14ac:dyDescent="0.6">
      <c r="U16515"/>
      <c r="V16515"/>
      <c r="W16515"/>
      <c r="X16515"/>
    </row>
    <row r="16516" spans="21:24" ht="18" x14ac:dyDescent="0.6">
      <c r="U16516"/>
      <c r="V16516"/>
      <c r="W16516"/>
      <c r="X16516"/>
    </row>
    <row r="16517" spans="21:24" ht="18" x14ac:dyDescent="0.6">
      <c r="U16517"/>
      <c r="V16517"/>
      <c r="W16517"/>
      <c r="X16517"/>
    </row>
    <row r="16518" spans="21:24" ht="18" x14ac:dyDescent="0.6">
      <c r="U16518"/>
      <c r="V16518"/>
      <c r="W16518"/>
      <c r="X16518"/>
    </row>
    <row r="16519" spans="21:24" ht="18" x14ac:dyDescent="0.6">
      <c r="U16519"/>
      <c r="V16519"/>
      <c r="W16519"/>
      <c r="X16519"/>
    </row>
    <row r="16520" spans="21:24" ht="18" x14ac:dyDescent="0.6">
      <c r="U16520"/>
      <c r="V16520"/>
      <c r="W16520"/>
      <c r="X16520"/>
    </row>
    <row r="16521" spans="21:24" ht="18" x14ac:dyDescent="0.6">
      <c r="U16521"/>
      <c r="V16521"/>
      <c r="W16521"/>
      <c r="X16521"/>
    </row>
    <row r="16522" spans="21:24" ht="18" x14ac:dyDescent="0.6">
      <c r="U16522"/>
      <c r="V16522"/>
      <c r="W16522"/>
      <c r="X16522"/>
    </row>
    <row r="16523" spans="21:24" ht="18" x14ac:dyDescent="0.6">
      <c r="U16523"/>
      <c r="V16523"/>
      <c r="W16523"/>
      <c r="X16523"/>
    </row>
    <row r="16524" spans="21:24" ht="18" x14ac:dyDescent="0.6">
      <c r="U16524"/>
      <c r="V16524"/>
      <c r="W16524"/>
      <c r="X16524"/>
    </row>
    <row r="16525" spans="21:24" ht="18" x14ac:dyDescent="0.6">
      <c r="U16525"/>
      <c r="V16525"/>
      <c r="W16525"/>
      <c r="X16525"/>
    </row>
    <row r="16526" spans="21:24" ht="18" x14ac:dyDescent="0.6">
      <c r="U16526"/>
      <c r="V16526"/>
      <c r="W16526"/>
      <c r="X16526"/>
    </row>
    <row r="16527" spans="21:24" ht="18" x14ac:dyDescent="0.6">
      <c r="U16527"/>
      <c r="V16527"/>
      <c r="W16527"/>
      <c r="X16527"/>
    </row>
    <row r="16528" spans="21:24" ht="18" x14ac:dyDescent="0.6">
      <c r="U16528"/>
      <c r="V16528"/>
      <c r="W16528"/>
      <c r="X16528"/>
    </row>
    <row r="16529" spans="21:24" ht="18" x14ac:dyDescent="0.6">
      <c r="U16529"/>
      <c r="V16529"/>
      <c r="W16529"/>
      <c r="X16529"/>
    </row>
    <row r="16530" spans="21:24" ht="18" x14ac:dyDescent="0.6">
      <c r="U16530"/>
      <c r="V16530"/>
      <c r="W16530"/>
      <c r="X16530"/>
    </row>
    <row r="16531" spans="21:24" ht="18" x14ac:dyDescent="0.6">
      <c r="U16531"/>
      <c r="V16531"/>
      <c r="W16531"/>
      <c r="X16531"/>
    </row>
    <row r="16532" spans="21:24" ht="18" x14ac:dyDescent="0.6">
      <c r="U16532"/>
      <c r="V16532"/>
      <c r="W16532"/>
      <c r="X16532"/>
    </row>
    <row r="16533" spans="21:24" ht="18" x14ac:dyDescent="0.6">
      <c r="U16533"/>
      <c r="V16533"/>
      <c r="W16533"/>
      <c r="X16533"/>
    </row>
    <row r="16534" spans="21:24" ht="18" x14ac:dyDescent="0.6">
      <c r="U16534"/>
      <c r="V16534"/>
      <c r="W16534"/>
      <c r="X16534"/>
    </row>
    <row r="16535" spans="21:24" ht="18" x14ac:dyDescent="0.6">
      <c r="U16535"/>
      <c r="V16535"/>
      <c r="W16535"/>
      <c r="X16535"/>
    </row>
    <row r="16536" spans="21:24" ht="18" x14ac:dyDescent="0.6">
      <c r="U16536"/>
      <c r="V16536"/>
      <c r="W16536"/>
      <c r="X16536"/>
    </row>
    <row r="16537" spans="21:24" ht="18" x14ac:dyDescent="0.6">
      <c r="U16537"/>
      <c r="V16537"/>
      <c r="W16537"/>
      <c r="X16537"/>
    </row>
    <row r="16538" spans="21:24" ht="18" x14ac:dyDescent="0.6">
      <c r="U16538"/>
      <c r="V16538"/>
      <c r="W16538"/>
      <c r="X16538"/>
    </row>
    <row r="16539" spans="21:24" ht="18" x14ac:dyDescent="0.6">
      <c r="U16539"/>
      <c r="V16539"/>
      <c r="W16539"/>
      <c r="X16539"/>
    </row>
    <row r="16540" spans="21:24" ht="18" x14ac:dyDescent="0.6">
      <c r="U16540"/>
      <c r="V16540"/>
      <c r="W16540"/>
      <c r="X16540"/>
    </row>
    <row r="16541" spans="21:24" ht="18" x14ac:dyDescent="0.6">
      <c r="U16541"/>
      <c r="V16541"/>
      <c r="W16541"/>
      <c r="X16541"/>
    </row>
    <row r="16542" spans="21:24" ht="18" x14ac:dyDescent="0.6">
      <c r="U16542"/>
      <c r="V16542"/>
      <c r="W16542"/>
      <c r="X16542"/>
    </row>
    <row r="16543" spans="21:24" ht="18" x14ac:dyDescent="0.6">
      <c r="U16543"/>
      <c r="V16543"/>
      <c r="W16543"/>
      <c r="X16543"/>
    </row>
    <row r="16544" spans="21:24" ht="18" x14ac:dyDescent="0.6">
      <c r="U16544"/>
      <c r="V16544"/>
      <c r="W16544"/>
      <c r="X16544"/>
    </row>
    <row r="16545" spans="21:24" ht="18" x14ac:dyDescent="0.6">
      <c r="U16545"/>
      <c r="V16545"/>
      <c r="W16545"/>
      <c r="X16545"/>
    </row>
    <row r="16546" spans="21:24" ht="18" x14ac:dyDescent="0.6">
      <c r="U16546"/>
      <c r="V16546"/>
      <c r="W16546"/>
      <c r="X16546"/>
    </row>
    <row r="16547" spans="21:24" ht="18" x14ac:dyDescent="0.6">
      <c r="U16547"/>
      <c r="V16547"/>
      <c r="W16547"/>
      <c r="X16547"/>
    </row>
    <row r="16548" spans="21:24" ht="18" x14ac:dyDescent="0.6">
      <c r="U16548"/>
      <c r="V16548"/>
      <c r="W16548"/>
      <c r="X16548"/>
    </row>
    <row r="16549" spans="21:24" ht="18" x14ac:dyDescent="0.6">
      <c r="U16549"/>
      <c r="V16549"/>
      <c r="W16549"/>
      <c r="X16549"/>
    </row>
    <row r="16550" spans="21:24" ht="18" x14ac:dyDescent="0.6">
      <c r="U16550"/>
      <c r="V16550"/>
      <c r="W16550"/>
      <c r="X16550"/>
    </row>
    <row r="16551" spans="21:24" ht="18" x14ac:dyDescent="0.6">
      <c r="U16551"/>
      <c r="V16551"/>
      <c r="W16551"/>
      <c r="X16551"/>
    </row>
    <row r="16552" spans="21:24" ht="18" x14ac:dyDescent="0.6">
      <c r="U16552"/>
      <c r="V16552"/>
      <c r="W16552"/>
      <c r="X16552"/>
    </row>
    <row r="16553" spans="21:24" ht="18" x14ac:dyDescent="0.6">
      <c r="U16553"/>
      <c r="V16553"/>
      <c r="W16553"/>
      <c r="X16553"/>
    </row>
    <row r="16554" spans="21:24" ht="18" x14ac:dyDescent="0.6">
      <c r="U16554"/>
      <c r="V16554"/>
      <c r="W16554"/>
      <c r="X16554"/>
    </row>
    <row r="16555" spans="21:24" ht="18" x14ac:dyDescent="0.6">
      <c r="U16555"/>
      <c r="V16555"/>
      <c r="W16555"/>
      <c r="X16555"/>
    </row>
    <row r="16556" spans="21:24" ht="18" x14ac:dyDescent="0.6">
      <c r="U16556"/>
      <c r="V16556"/>
      <c r="W16556"/>
      <c r="X16556"/>
    </row>
    <row r="16557" spans="21:24" ht="18" x14ac:dyDescent="0.6">
      <c r="U16557"/>
      <c r="V16557"/>
      <c r="W16557"/>
      <c r="X16557"/>
    </row>
    <row r="16558" spans="21:24" ht="18" x14ac:dyDescent="0.6">
      <c r="U16558"/>
      <c r="V16558"/>
      <c r="W16558"/>
      <c r="X16558"/>
    </row>
    <row r="16559" spans="21:24" ht="18" x14ac:dyDescent="0.6">
      <c r="U16559"/>
      <c r="V16559"/>
      <c r="W16559"/>
      <c r="X16559"/>
    </row>
    <row r="16560" spans="21:24" ht="18" x14ac:dyDescent="0.6">
      <c r="U16560"/>
      <c r="V16560"/>
      <c r="W16560"/>
      <c r="X16560"/>
    </row>
    <row r="16561" spans="21:24" ht="18" x14ac:dyDescent="0.6">
      <c r="U16561"/>
      <c r="V16561"/>
      <c r="W16561"/>
      <c r="X16561"/>
    </row>
    <row r="16562" spans="21:24" ht="18" x14ac:dyDescent="0.6">
      <c r="U16562"/>
      <c r="V16562"/>
      <c r="W16562"/>
      <c r="X16562"/>
    </row>
    <row r="16563" spans="21:24" ht="18" x14ac:dyDescent="0.6">
      <c r="U16563"/>
      <c r="V16563"/>
      <c r="W16563"/>
      <c r="X16563"/>
    </row>
    <row r="16564" spans="21:24" ht="18" x14ac:dyDescent="0.6">
      <c r="U16564"/>
      <c r="V16564"/>
      <c r="W16564"/>
      <c r="X16564"/>
    </row>
    <row r="16565" spans="21:24" ht="18" x14ac:dyDescent="0.6">
      <c r="U16565"/>
      <c r="V16565"/>
      <c r="W16565"/>
      <c r="X16565"/>
    </row>
    <row r="16566" spans="21:24" ht="18" x14ac:dyDescent="0.6">
      <c r="U16566"/>
      <c r="V16566"/>
      <c r="W16566"/>
      <c r="X16566"/>
    </row>
    <row r="16567" spans="21:24" ht="18" x14ac:dyDescent="0.6">
      <c r="U16567"/>
      <c r="V16567"/>
      <c r="W16567"/>
      <c r="X16567"/>
    </row>
    <row r="16568" spans="21:24" ht="18" x14ac:dyDescent="0.6">
      <c r="U16568"/>
      <c r="V16568"/>
      <c r="W16568"/>
      <c r="X16568"/>
    </row>
    <row r="16569" spans="21:24" ht="18" x14ac:dyDescent="0.6">
      <c r="U16569"/>
      <c r="V16569"/>
      <c r="W16569"/>
      <c r="X16569"/>
    </row>
    <row r="16570" spans="21:24" ht="18" x14ac:dyDescent="0.6">
      <c r="U16570"/>
      <c r="V16570"/>
      <c r="W16570"/>
      <c r="X16570"/>
    </row>
    <row r="16571" spans="21:24" ht="18" x14ac:dyDescent="0.6">
      <c r="U16571"/>
      <c r="V16571"/>
      <c r="W16571"/>
      <c r="X16571"/>
    </row>
    <row r="16572" spans="21:24" ht="18" x14ac:dyDescent="0.6">
      <c r="U16572"/>
      <c r="V16572"/>
      <c r="W16572"/>
      <c r="X16572"/>
    </row>
    <row r="16573" spans="21:24" ht="18" x14ac:dyDescent="0.6">
      <c r="U16573"/>
      <c r="V16573"/>
      <c r="W16573"/>
      <c r="X16573"/>
    </row>
    <row r="16574" spans="21:24" ht="18" x14ac:dyDescent="0.6">
      <c r="U16574"/>
      <c r="V16574"/>
      <c r="W16574"/>
      <c r="X16574"/>
    </row>
    <row r="16575" spans="21:24" ht="18" x14ac:dyDescent="0.6">
      <c r="U16575"/>
      <c r="V16575"/>
      <c r="W16575"/>
      <c r="X16575"/>
    </row>
    <row r="16576" spans="21:24" ht="18" x14ac:dyDescent="0.6">
      <c r="U16576"/>
      <c r="V16576"/>
      <c r="W16576"/>
      <c r="X16576"/>
    </row>
    <row r="16577" spans="21:24" ht="18" x14ac:dyDescent="0.6">
      <c r="U16577"/>
      <c r="V16577"/>
      <c r="W16577"/>
      <c r="X16577"/>
    </row>
    <row r="16578" spans="21:24" ht="18" x14ac:dyDescent="0.6">
      <c r="U16578"/>
      <c r="V16578"/>
      <c r="W16578"/>
      <c r="X16578"/>
    </row>
    <row r="16579" spans="21:24" ht="18" x14ac:dyDescent="0.6">
      <c r="U16579"/>
      <c r="V16579"/>
      <c r="W16579"/>
      <c r="X16579"/>
    </row>
    <row r="16580" spans="21:24" ht="18" x14ac:dyDescent="0.6">
      <c r="U16580"/>
      <c r="V16580"/>
      <c r="W16580"/>
      <c r="X16580"/>
    </row>
    <row r="16581" spans="21:24" ht="18" x14ac:dyDescent="0.6">
      <c r="U16581"/>
      <c r="V16581"/>
      <c r="W16581"/>
      <c r="X16581"/>
    </row>
    <row r="16582" spans="21:24" ht="18" x14ac:dyDescent="0.6">
      <c r="U16582"/>
      <c r="V16582"/>
      <c r="W16582"/>
      <c r="X16582"/>
    </row>
    <row r="16583" spans="21:24" ht="18" x14ac:dyDescent="0.6">
      <c r="U16583"/>
      <c r="V16583"/>
      <c r="W16583"/>
      <c r="X16583"/>
    </row>
    <row r="16584" spans="21:24" ht="18" x14ac:dyDescent="0.6">
      <c r="U16584"/>
      <c r="V16584"/>
      <c r="W16584"/>
      <c r="X16584"/>
    </row>
    <row r="16585" spans="21:24" ht="18" x14ac:dyDescent="0.6">
      <c r="U16585"/>
      <c r="V16585"/>
      <c r="W16585"/>
      <c r="X16585"/>
    </row>
    <row r="16586" spans="21:24" ht="18" x14ac:dyDescent="0.6">
      <c r="U16586"/>
      <c r="V16586"/>
      <c r="W16586"/>
      <c r="X16586"/>
    </row>
    <row r="16587" spans="21:24" ht="18" x14ac:dyDescent="0.6">
      <c r="U16587"/>
      <c r="V16587"/>
      <c r="W16587"/>
      <c r="X16587"/>
    </row>
    <row r="16588" spans="21:24" ht="18" x14ac:dyDescent="0.6">
      <c r="U16588"/>
      <c r="V16588"/>
      <c r="W16588"/>
      <c r="X16588"/>
    </row>
    <row r="16589" spans="21:24" ht="18" x14ac:dyDescent="0.6">
      <c r="U16589"/>
      <c r="V16589"/>
      <c r="W16589"/>
      <c r="X16589"/>
    </row>
    <row r="16590" spans="21:24" ht="18" x14ac:dyDescent="0.6">
      <c r="U16590"/>
      <c r="V16590"/>
      <c r="W16590"/>
      <c r="X16590"/>
    </row>
    <row r="16591" spans="21:24" ht="18" x14ac:dyDescent="0.6">
      <c r="U16591"/>
      <c r="V16591"/>
      <c r="W16591"/>
      <c r="X16591"/>
    </row>
    <row r="16592" spans="21:24" ht="18" x14ac:dyDescent="0.6">
      <c r="U16592"/>
      <c r="V16592"/>
      <c r="W16592"/>
      <c r="X16592"/>
    </row>
    <row r="16593" spans="21:24" ht="18" x14ac:dyDescent="0.6">
      <c r="U16593"/>
      <c r="V16593"/>
      <c r="W16593"/>
      <c r="X16593"/>
    </row>
    <row r="16594" spans="21:24" ht="18" x14ac:dyDescent="0.6">
      <c r="U16594"/>
      <c r="V16594"/>
      <c r="W16594"/>
      <c r="X16594"/>
    </row>
    <row r="16595" spans="21:24" ht="18" x14ac:dyDescent="0.6">
      <c r="U16595"/>
      <c r="V16595"/>
      <c r="W16595"/>
      <c r="X16595"/>
    </row>
    <row r="16596" spans="21:24" ht="18" x14ac:dyDescent="0.6">
      <c r="U16596"/>
      <c r="V16596"/>
      <c r="W16596"/>
      <c r="X16596"/>
    </row>
    <row r="16597" spans="21:24" ht="18" x14ac:dyDescent="0.6">
      <c r="U16597"/>
      <c r="V16597"/>
      <c r="W16597"/>
      <c r="X16597"/>
    </row>
    <row r="16598" spans="21:24" ht="18" x14ac:dyDescent="0.6">
      <c r="U16598"/>
      <c r="V16598"/>
      <c r="W16598"/>
      <c r="X16598"/>
    </row>
    <row r="16599" spans="21:24" ht="18" x14ac:dyDescent="0.6">
      <c r="U16599"/>
      <c r="V16599"/>
      <c r="W16599"/>
      <c r="X16599"/>
    </row>
    <row r="16600" spans="21:24" ht="18" x14ac:dyDescent="0.6">
      <c r="U16600"/>
      <c r="V16600"/>
      <c r="W16600"/>
      <c r="X16600"/>
    </row>
    <row r="16601" spans="21:24" ht="18" x14ac:dyDescent="0.6">
      <c r="U16601"/>
      <c r="V16601"/>
      <c r="W16601"/>
      <c r="X16601"/>
    </row>
    <row r="16602" spans="21:24" ht="18" x14ac:dyDescent="0.6">
      <c r="U16602"/>
      <c r="V16602"/>
      <c r="W16602"/>
      <c r="X16602"/>
    </row>
    <row r="16603" spans="21:24" ht="18" x14ac:dyDescent="0.6">
      <c r="U16603"/>
      <c r="V16603"/>
      <c r="W16603"/>
      <c r="X16603"/>
    </row>
    <row r="16604" spans="21:24" ht="18" x14ac:dyDescent="0.6">
      <c r="U16604"/>
      <c r="V16604"/>
      <c r="W16604"/>
      <c r="X16604"/>
    </row>
    <row r="16605" spans="21:24" ht="18" x14ac:dyDescent="0.6">
      <c r="U16605"/>
      <c r="V16605"/>
      <c r="W16605"/>
      <c r="X16605"/>
    </row>
    <row r="16606" spans="21:24" ht="18" x14ac:dyDescent="0.6">
      <c r="U16606"/>
      <c r="V16606"/>
      <c r="W16606"/>
      <c r="X16606"/>
    </row>
    <row r="16607" spans="21:24" ht="18" x14ac:dyDescent="0.6">
      <c r="U16607"/>
      <c r="V16607"/>
      <c r="W16607"/>
      <c r="X16607"/>
    </row>
    <row r="16608" spans="21:24" ht="18" x14ac:dyDescent="0.6">
      <c r="U16608"/>
      <c r="V16608"/>
      <c r="W16608"/>
      <c r="X16608"/>
    </row>
    <row r="16609" spans="21:24" ht="18" x14ac:dyDescent="0.6">
      <c r="U16609"/>
      <c r="V16609"/>
      <c r="W16609"/>
      <c r="X16609"/>
    </row>
    <row r="16610" spans="21:24" ht="18" x14ac:dyDescent="0.6">
      <c r="U16610"/>
      <c r="V16610"/>
      <c r="W16610"/>
      <c r="X16610"/>
    </row>
    <row r="16611" spans="21:24" ht="18" x14ac:dyDescent="0.6">
      <c r="U16611"/>
      <c r="V16611"/>
      <c r="W16611"/>
      <c r="X16611"/>
    </row>
    <row r="16612" spans="21:24" ht="18" x14ac:dyDescent="0.6">
      <c r="U16612"/>
      <c r="V16612"/>
      <c r="W16612"/>
      <c r="X16612"/>
    </row>
    <row r="16613" spans="21:24" ht="18" x14ac:dyDescent="0.6">
      <c r="U16613"/>
      <c r="V16613"/>
      <c r="W16613"/>
      <c r="X16613"/>
    </row>
    <row r="16614" spans="21:24" ht="18" x14ac:dyDescent="0.6">
      <c r="U16614"/>
      <c r="V16614"/>
      <c r="W16614"/>
      <c r="X16614"/>
    </row>
    <row r="16615" spans="21:24" ht="18" x14ac:dyDescent="0.6">
      <c r="U16615"/>
      <c r="V16615"/>
      <c r="W16615"/>
      <c r="X16615"/>
    </row>
    <row r="16616" spans="21:24" ht="18" x14ac:dyDescent="0.6">
      <c r="U16616"/>
      <c r="V16616"/>
      <c r="W16616"/>
      <c r="X16616"/>
    </row>
    <row r="16617" spans="21:24" ht="18" x14ac:dyDescent="0.6">
      <c r="U16617"/>
      <c r="V16617"/>
      <c r="W16617"/>
      <c r="X16617"/>
    </row>
    <row r="16618" spans="21:24" ht="18" x14ac:dyDescent="0.6">
      <c r="U16618"/>
      <c r="V16618"/>
      <c r="W16618"/>
      <c r="X16618"/>
    </row>
    <row r="16619" spans="21:24" ht="18" x14ac:dyDescent="0.6">
      <c r="U16619"/>
      <c r="V16619"/>
      <c r="W16619"/>
      <c r="X16619"/>
    </row>
    <row r="16620" spans="21:24" ht="18" x14ac:dyDescent="0.6">
      <c r="U16620"/>
      <c r="V16620"/>
      <c r="W16620"/>
      <c r="X16620"/>
    </row>
    <row r="16621" spans="21:24" ht="18" x14ac:dyDescent="0.6">
      <c r="U16621"/>
      <c r="V16621"/>
      <c r="W16621"/>
      <c r="X16621"/>
    </row>
    <row r="16622" spans="21:24" ht="18" x14ac:dyDescent="0.6">
      <c r="U16622"/>
      <c r="V16622"/>
      <c r="W16622"/>
      <c r="X16622"/>
    </row>
    <row r="16623" spans="21:24" ht="18" x14ac:dyDescent="0.6">
      <c r="U16623"/>
      <c r="V16623"/>
      <c r="W16623"/>
      <c r="X16623"/>
    </row>
    <row r="16624" spans="21:24" ht="18" x14ac:dyDescent="0.6">
      <c r="U16624"/>
      <c r="V16624"/>
      <c r="W16624"/>
      <c r="X16624"/>
    </row>
    <row r="16625" spans="21:24" ht="18" x14ac:dyDescent="0.6">
      <c r="U16625"/>
      <c r="V16625"/>
      <c r="W16625"/>
      <c r="X16625"/>
    </row>
    <row r="16626" spans="21:24" ht="18" x14ac:dyDescent="0.6">
      <c r="U16626"/>
      <c r="V16626"/>
      <c r="W16626"/>
      <c r="X16626"/>
    </row>
    <row r="16627" spans="21:24" ht="18" x14ac:dyDescent="0.6">
      <c r="U16627"/>
      <c r="V16627"/>
      <c r="W16627"/>
      <c r="X16627"/>
    </row>
    <row r="16628" spans="21:24" ht="18" x14ac:dyDescent="0.6">
      <c r="U16628"/>
      <c r="V16628"/>
      <c r="W16628"/>
      <c r="X16628"/>
    </row>
    <row r="16629" spans="21:24" ht="18" x14ac:dyDescent="0.6">
      <c r="U16629"/>
      <c r="V16629"/>
      <c r="W16629"/>
      <c r="X16629"/>
    </row>
    <row r="16630" spans="21:24" ht="18" x14ac:dyDescent="0.6">
      <c r="U16630"/>
      <c r="V16630"/>
      <c r="W16630"/>
      <c r="X16630"/>
    </row>
    <row r="16631" spans="21:24" ht="18" x14ac:dyDescent="0.6">
      <c r="U16631"/>
      <c r="V16631"/>
      <c r="W16631"/>
      <c r="X16631"/>
    </row>
    <row r="16632" spans="21:24" ht="18" x14ac:dyDescent="0.6">
      <c r="U16632"/>
      <c r="V16632"/>
      <c r="W16632"/>
      <c r="X16632"/>
    </row>
    <row r="16633" spans="21:24" ht="18" x14ac:dyDescent="0.6">
      <c r="U16633"/>
      <c r="V16633"/>
      <c r="W16633"/>
      <c r="X16633"/>
    </row>
    <row r="16634" spans="21:24" ht="18" x14ac:dyDescent="0.6">
      <c r="U16634"/>
      <c r="V16634"/>
      <c r="W16634"/>
      <c r="X16634"/>
    </row>
    <row r="16635" spans="21:24" ht="18" x14ac:dyDescent="0.6">
      <c r="U16635"/>
      <c r="V16635"/>
      <c r="W16635"/>
      <c r="X16635"/>
    </row>
    <row r="16636" spans="21:24" ht="18" x14ac:dyDescent="0.6">
      <c r="U16636"/>
      <c r="V16636"/>
      <c r="W16636"/>
      <c r="X16636"/>
    </row>
    <row r="16637" spans="21:24" ht="18" x14ac:dyDescent="0.6">
      <c r="U16637"/>
      <c r="V16637"/>
      <c r="W16637"/>
      <c r="X16637"/>
    </row>
    <row r="16638" spans="21:24" ht="18" x14ac:dyDescent="0.6">
      <c r="U16638"/>
      <c r="V16638"/>
      <c r="W16638"/>
      <c r="X16638"/>
    </row>
    <row r="16639" spans="21:24" ht="18" x14ac:dyDescent="0.6">
      <c r="U16639"/>
      <c r="V16639"/>
      <c r="W16639"/>
      <c r="X16639"/>
    </row>
    <row r="16640" spans="21:24" ht="18" x14ac:dyDescent="0.6">
      <c r="U16640"/>
      <c r="V16640"/>
      <c r="W16640"/>
      <c r="X16640"/>
    </row>
    <row r="16641" spans="21:24" ht="18" x14ac:dyDescent="0.6">
      <c r="U16641"/>
      <c r="V16641"/>
      <c r="W16641"/>
      <c r="X16641"/>
    </row>
    <row r="16642" spans="21:24" ht="18" x14ac:dyDescent="0.6">
      <c r="U16642"/>
      <c r="V16642"/>
      <c r="W16642"/>
      <c r="X16642"/>
    </row>
    <row r="16643" spans="21:24" ht="18" x14ac:dyDescent="0.6">
      <c r="U16643"/>
      <c r="V16643"/>
      <c r="W16643"/>
      <c r="X16643"/>
    </row>
    <row r="16644" spans="21:24" ht="18" x14ac:dyDescent="0.6">
      <c r="U16644"/>
      <c r="V16644"/>
      <c r="W16644"/>
      <c r="X16644"/>
    </row>
    <row r="16645" spans="21:24" ht="18" x14ac:dyDescent="0.6">
      <c r="U16645"/>
      <c r="V16645"/>
      <c r="W16645"/>
      <c r="X16645"/>
    </row>
    <row r="16646" spans="21:24" ht="18" x14ac:dyDescent="0.6">
      <c r="U16646"/>
      <c r="V16646"/>
      <c r="W16646"/>
      <c r="X16646"/>
    </row>
    <row r="16647" spans="21:24" ht="18" x14ac:dyDescent="0.6">
      <c r="U16647"/>
      <c r="V16647"/>
      <c r="W16647"/>
      <c r="X16647"/>
    </row>
    <row r="16648" spans="21:24" ht="18" x14ac:dyDescent="0.6">
      <c r="U16648"/>
      <c r="V16648"/>
      <c r="W16648"/>
      <c r="X16648"/>
    </row>
    <row r="16649" spans="21:24" ht="18" x14ac:dyDescent="0.6">
      <c r="U16649"/>
      <c r="V16649"/>
      <c r="W16649"/>
      <c r="X16649"/>
    </row>
    <row r="16650" spans="21:24" ht="18" x14ac:dyDescent="0.6">
      <c r="U16650"/>
      <c r="V16650"/>
      <c r="W16650"/>
      <c r="X16650"/>
    </row>
    <row r="16651" spans="21:24" ht="18" x14ac:dyDescent="0.6">
      <c r="U16651"/>
      <c r="V16651"/>
      <c r="W16651"/>
      <c r="X16651"/>
    </row>
    <row r="16652" spans="21:24" ht="18" x14ac:dyDescent="0.6">
      <c r="U16652"/>
      <c r="V16652"/>
      <c r="W16652"/>
      <c r="X16652"/>
    </row>
    <row r="16653" spans="21:24" ht="18" x14ac:dyDescent="0.6">
      <c r="U16653"/>
      <c r="V16653"/>
      <c r="W16653"/>
      <c r="X16653"/>
    </row>
    <row r="16654" spans="21:24" ht="18" x14ac:dyDescent="0.6">
      <c r="U16654"/>
      <c r="V16654"/>
      <c r="W16654"/>
      <c r="X16654"/>
    </row>
    <row r="16655" spans="21:24" ht="18" x14ac:dyDescent="0.6">
      <c r="U16655"/>
      <c r="V16655"/>
      <c r="W16655"/>
      <c r="X16655"/>
    </row>
    <row r="16656" spans="21:24" ht="18" x14ac:dyDescent="0.6">
      <c r="U16656"/>
      <c r="V16656"/>
      <c r="W16656"/>
      <c r="X16656"/>
    </row>
    <row r="16657" spans="21:24" ht="18" x14ac:dyDescent="0.6">
      <c r="U16657"/>
      <c r="V16657"/>
      <c r="W16657"/>
      <c r="X16657"/>
    </row>
    <row r="16658" spans="21:24" ht="18" x14ac:dyDescent="0.6">
      <c r="U16658"/>
      <c r="V16658"/>
      <c r="W16658"/>
      <c r="X16658"/>
    </row>
    <row r="16659" spans="21:24" ht="18" x14ac:dyDescent="0.6">
      <c r="U16659"/>
      <c r="V16659"/>
      <c r="W16659"/>
      <c r="X16659"/>
    </row>
    <row r="16660" spans="21:24" ht="18" x14ac:dyDescent="0.6">
      <c r="U16660"/>
      <c r="V16660"/>
      <c r="W16660"/>
      <c r="X16660"/>
    </row>
    <row r="16661" spans="21:24" ht="18" x14ac:dyDescent="0.6">
      <c r="U16661"/>
      <c r="V16661"/>
      <c r="W16661"/>
      <c r="X16661"/>
    </row>
    <row r="16662" spans="21:24" ht="18" x14ac:dyDescent="0.6">
      <c r="U16662"/>
      <c r="V16662"/>
      <c r="W16662"/>
      <c r="X16662"/>
    </row>
    <row r="16663" spans="21:24" ht="18" x14ac:dyDescent="0.6">
      <c r="U16663"/>
      <c r="V16663"/>
      <c r="W16663"/>
      <c r="X16663"/>
    </row>
    <row r="16664" spans="21:24" ht="18" x14ac:dyDescent="0.6">
      <c r="U16664"/>
      <c r="V16664"/>
      <c r="W16664"/>
      <c r="X16664"/>
    </row>
    <row r="16665" spans="21:24" ht="18" x14ac:dyDescent="0.6">
      <c r="U16665"/>
      <c r="V16665"/>
      <c r="W16665"/>
      <c r="X16665"/>
    </row>
    <row r="16666" spans="21:24" ht="18" x14ac:dyDescent="0.6">
      <c r="U16666"/>
      <c r="V16666"/>
      <c r="W16666"/>
      <c r="X16666"/>
    </row>
    <row r="16667" spans="21:24" ht="18" x14ac:dyDescent="0.6">
      <c r="U16667"/>
      <c r="V16667"/>
      <c r="W16667"/>
      <c r="X16667"/>
    </row>
    <row r="16668" spans="21:24" ht="18" x14ac:dyDescent="0.6">
      <c r="U16668"/>
      <c r="V16668"/>
      <c r="W16668"/>
      <c r="X16668"/>
    </row>
    <row r="16669" spans="21:24" ht="18" x14ac:dyDescent="0.6">
      <c r="U16669"/>
      <c r="V16669"/>
      <c r="W16669"/>
      <c r="X16669"/>
    </row>
    <row r="16670" spans="21:24" ht="18" x14ac:dyDescent="0.6">
      <c r="U16670"/>
      <c r="V16670"/>
      <c r="W16670"/>
      <c r="X16670"/>
    </row>
    <row r="16671" spans="21:24" ht="18" x14ac:dyDescent="0.6">
      <c r="U16671"/>
      <c r="V16671"/>
      <c r="W16671"/>
      <c r="X16671"/>
    </row>
    <row r="16672" spans="21:24" ht="18" x14ac:dyDescent="0.6">
      <c r="U16672"/>
      <c r="V16672"/>
      <c r="W16672"/>
      <c r="X16672"/>
    </row>
    <row r="16673" spans="21:24" ht="18" x14ac:dyDescent="0.6">
      <c r="U16673"/>
      <c r="V16673"/>
      <c r="W16673"/>
      <c r="X16673"/>
    </row>
    <row r="16674" spans="21:24" ht="18" x14ac:dyDescent="0.6">
      <c r="U16674"/>
      <c r="V16674"/>
      <c r="W16674"/>
      <c r="X16674"/>
    </row>
    <row r="16675" spans="21:24" ht="18" x14ac:dyDescent="0.6">
      <c r="U16675"/>
      <c r="V16675"/>
      <c r="W16675"/>
      <c r="X16675"/>
    </row>
    <row r="16676" spans="21:24" ht="18" x14ac:dyDescent="0.6">
      <c r="U16676"/>
      <c r="V16676"/>
      <c r="W16676"/>
      <c r="X16676"/>
    </row>
    <row r="16677" spans="21:24" ht="18" x14ac:dyDescent="0.6">
      <c r="U16677"/>
      <c r="V16677"/>
      <c r="W16677"/>
      <c r="X16677"/>
    </row>
    <row r="16678" spans="21:24" ht="18" x14ac:dyDescent="0.6">
      <c r="U16678"/>
      <c r="V16678"/>
      <c r="W16678"/>
      <c r="X16678"/>
    </row>
    <row r="16679" spans="21:24" ht="18" x14ac:dyDescent="0.6">
      <c r="U16679"/>
      <c r="V16679"/>
      <c r="W16679"/>
      <c r="X16679"/>
    </row>
    <row r="16680" spans="21:24" ht="18" x14ac:dyDescent="0.6">
      <c r="U16680"/>
      <c r="V16680"/>
      <c r="W16680"/>
      <c r="X16680"/>
    </row>
    <row r="16681" spans="21:24" ht="18" x14ac:dyDescent="0.6">
      <c r="U16681"/>
      <c r="V16681"/>
      <c r="W16681"/>
      <c r="X16681"/>
    </row>
    <row r="16682" spans="21:24" ht="18" x14ac:dyDescent="0.6">
      <c r="U16682"/>
      <c r="V16682"/>
      <c r="W16682"/>
      <c r="X16682"/>
    </row>
    <row r="16683" spans="21:24" ht="18" x14ac:dyDescent="0.6">
      <c r="U16683"/>
      <c r="V16683"/>
      <c r="W16683"/>
      <c r="X16683"/>
    </row>
    <row r="16684" spans="21:24" ht="18" x14ac:dyDescent="0.6">
      <c r="U16684"/>
      <c r="V16684"/>
      <c r="W16684"/>
      <c r="X16684"/>
    </row>
    <row r="16685" spans="21:24" ht="18" x14ac:dyDescent="0.6">
      <c r="U16685"/>
      <c r="V16685"/>
      <c r="W16685"/>
      <c r="X16685"/>
    </row>
    <row r="16686" spans="21:24" ht="18" x14ac:dyDescent="0.6">
      <c r="U16686"/>
      <c r="V16686"/>
      <c r="W16686"/>
      <c r="X16686"/>
    </row>
    <row r="16687" spans="21:24" ht="18" x14ac:dyDescent="0.6">
      <c r="U16687"/>
      <c r="V16687"/>
      <c r="W16687"/>
      <c r="X16687"/>
    </row>
    <row r="16688" spans="21:24" ht="18" x14ac:dyDescent="0.6">
      <c r="U16688"/>
      <c r="V16688"/>
      <c r="W16688"/>
      <c r="X16688"/>
    </row>
    <row r="16689" spans="21:24" ht="18" x14ac:dyDescent="0.6">
      <c r="U16689"/>
      <c r="V16689"/>
      <c r="W16689"/>
      <c r="X16689"/>
    </row>
    <row r="16690" spans="21:24" ht="18" x14ac:dyDescent="0.6">
      <c r="U16690"/>
      <c r="V16690"/>
      <c r="W16690"/>
      <c r="X16690"/>
    </row>
    <row r="16691" spans="21:24" ht="18" x14ac:dyDescent="0.6">
      <c r="U16691"/>
      <c r="V16691"/>
      <c r="W16691"/>
      <c r="X16691"/>
    </row>
    <row r="16692" spans="21:24" ht="18" x14ac:dyDescent="0.6">
      <c r="U16692"/>
      <c r="V16692"/>
      <c r="W16692"/>
      <c r="X16692"/>
    </row>
    <row r="16693" spans="21:24" ht="18" x14ac:dyDescent="0.6">
      <c r="U16693"/>
      <c r="V16693"/>
      <c r="W16693"/>
      <c r="X16693"/>
    </row>
    <row r="16694" spans="21:24" ht="18" x14ac:dyDescent="0.6">
      <c r="U16694"/>
      <c r="V16694"/>
      <c r="W16694"/>
      <c r="X16694"/>
    </row>
    <row r="16695" spans="21:24" ht="18" x14ac:dyDescent="0.6">
      <c r="U16695"/>
      <c r="V16695"/>
      <c r="W16695"/>
      <c r="X16695"/>
    </row>
    <row r="16696" spans="21:24" ht="18" x14ac:dyDescent="0.6">
      <c r="U16696"/>
      <c r="V16696"/>
      <c r="W16696"/>
      <c r="X16696"/>
    </row>
    <row r="16697" spans="21:24" ht="18" x14ac:dyDescent="0.6">
      <c r="U16697"/>
      <c r="V16697"/>
      <c r="W16697"/>
      <c r="X16697"/>
    </row>
    <row r="16698" spans="21:24" ht="18" x14ac:dyDescent="0.6">
      <c r="U16698"/>
      <c r="V16698"/>
      <c r="W16698"/>
      <c r="X16698"/>
    </row>
    <row r="16699" spans="21:24" ht="18" x14ac:dyDescent="0.6">
      <c r="U16699"/>
      <c r="V16699"/>
      <c r="W16699"/>
      <c r="X16699"/>
    </row>
    <row r="16700" spans="21:24" ht="18" x14ac:dyDescent="0.6">
      <c r="U16700"/>
      <c r="V16700"/>
      <c r="W16700"/>
      <c r="X16700"/>
    </row>
    <row r="16701" spans="21:24" ht="18" x14ac:dyDescent="0.6">
      <c r="U16701"/>
      <c r="V16701"/>
      <c r="W16701"/>
      <c r="X16701"/>
    </row>
    <row r="16702" spans="21:24" ht="18" x14ac:dyDescent="0.6">
      <c r="U16702"/>
      <c r="V16702"/>
      <c r="W16702"/>
      <c r="X16702"/>
    </row>
    <row r="16703" spans="21:24" ht="18" x14ac:dyDescent="0.6">
      <c r="U16703"/>
      <c r="V16703"/>
      <c r="W16703"/>
      <c r="X16703"/>
    </row>
    <row r="16704" spans="21:24" ht="18" x14ac:dyDescent="0.6">
      <c r="U16704"/>
      <c r="V16704"/>
      <c r="W16704"/>
      <c r="X16704"/>
    </row>
    <row r="16705" spans="21:24" ht="18" x14ac:dyDescent="0.6">
      <c r="U16705"/>
      <c r="V16705"/>
      <c r="W16705"/>
      <c r="X16705"/>
    </row>
    <row r="16706" spans="21:24" ht="18" x14ac:dyDescent="0.6">
      <c r="U16706"/>
      <c r="V16706"/>
      <c r="W16706"/>
      <c r="X16706"/>
    </row>
    <row r="16707" spans="21:24" ht="18" x14ac:dyDescent="0.6">
      <c r="U16707"/>
      <c r="V16707"/>
      <c r="W16707"/>
      <c r="X16707"/>
    </row>
    <row r="16708" spans="21:24" ht="18" x14ac:dyDescent="0.6">
      <c r="U16708"/>
      <c r="V16708"/>
      <c r="W16708"/>
      <c r="X16708"/>
    </row>
    <row r="16709" spans="21:24" ht="18" x14ac:dyDescent="0.6">
      <c r="U16709"/>
      <c r="V16709"/>
      <c r="W16709"/>
      <c r="X16709"/>
    </row>
    <row r="16710" spans="21:24" ht="18" x14ac:dyDescent="0.6">
      <c r="U16710"/>
      <c r="V16710"/>
      <c r="W16710"/>
      <c r="X16710"/>
    </row>
    <row r="16711" spans="21:24" ht="18" x14ac:dyDescent="0.6">
      <c r="U16711"/>
      <c r="V16711"/>
      <c r="W16711"/>
      <c r="X16711"/>
    </row>
    <row r="16712" spans="21:24" ht="18" x14ac:dyDescent="0.6">
      <c r="U16712"/>
      <c r="V16712"/>
      <c r="W16712"/>
      <c r="X16712"/>
    </row>
    <row r="16713" spans="21:24" ht="18" x14ac:dyDescent="0.6">
      <c r="U16713"/>
      <c r="V16713"/>
      <c r="W16713"/>
      <c r="X16713"/>
    </row>
    <row r="16714" spans="21:24" ht="18" x14ac:dyDescent="0.6">
      <c r="U16714"/>
      <c r="V16714"/>
      <c r="W16714"/>
      <c r="X16714"/>
    </row>
    <row r="16715" spans="21:24" ht="18" x14ac:dyDescent="0.6">
      <c r="U16715"/>
      <c r="V16715"/>
      <c r="W16715"/>
      <c r="X16715"/>
    </row>
    <row r="16716" spans="21:24" ht="18" x14ac:dyDescent="0.6">
      <c r="U16716"/>
      <c r="V16716"/>
      <c r="W16716"/>
      <c r="X16716"/>
    </row>
    <row r="16717" spans="21:24" ht="18" x14ac:dyDescent="0.6">
      <c r="U16717"/>
      <c r="V16717"/>
      <c r="W16717"/>
      <c r="X16717"/>
    </row>
    <row r="16718" spans="21:24" ht="18" x14ac:dyDescent="0.6">
      <c r="U16718"/>
      <c r="V16718"/>
      <c r="W16718"/>
      <c r="X16718"/>
    </row>
    <row r="16719" spans="21:24" ht="18" x14ac:dyDescent="0.6">
      <c r="U16719"/>
      <c r="V16719"/>
      <c r="W16719"/>
      <c r="X16719"/>
    </row>
    <row r="16720" spans="21:24" ht="18" x14ac:dyDescent="0.6">
      <c r="U16720"/>
      <c r="V16720"/>
      <c r="W16720"/>
      <c r="X16720"/>
    </row>
    <row r="16721" spans="21:24" ht="18" x14ac:dyDescent="0.6">
      <c r="U16721"/>
      <c r="V16721"/>
      <c r="W16721"/>
      <c r="X16721"/>
    </row>
    <row r="16722" spans="21:24" ht="18" x14ac:dyDescent="0.6">
      <c r="U16722"/>
      <c r="V16722"/>
      <c r="W16722"/>
      <c r="X16722"/>
    </row>
    <row r="16723" spans="21:24" ht="18" x14ac:dyDescent="0.6">
      <c r="U16723"/>
      <c r="V16723"/>
      <c r="W16723"/>
      <c r="X16723"/>
    </row>
    <row r="16724" spans="21:24" ht="18" x14ac:dyDescent="0.6">
      <c r="U16724"/>
      <c r="V16724"/>
      <c r="W16724"/>
      <c r="X16724"/>
    </row>
    <row r="16725" spans="21:24" ht="18" x14ac:dyDescent="0.6">
      <c r="U16725"/>
      <c r="V16725"/>
      <c r="W16725"/>
      <c r="X16725"/>
    </row>
    <row r="16726" spans="21:24" ht="18" x14ac:dyDescent="0.6">
      <c r="U16726"/>
      <c r="V16726"/>
      <c r="W16726"/>
      <c r="X16726"/>
    </row>
    <row r="16727" spans="21:24" ht="18" x14ac:dyDescent="0.6">
      <c r="U16727"/>
      <c r="V16727"/>
      <c r="W16727"/>
      <c r="X16727"/>
    </row>
    <row r="16728" spans="21:24" ht="18" x14ac:dyDescent="0.6">
      <c r="U16728"/>
      <c r="V16728"/>
      <c r="W16728"/>
      <c r="X16728"/>
    </row>
    <row r="16729" spans="21:24" ht="18" x14ac:dyDescent="0.6">
      <c r="U16729"/>
      <c r="V16729"/>
      <c r="W16729"/>
      <c r="X16729"/>
    </row>
    <row r="16730" spans="21:24" ht="18" x14ac:dyDescent="0.6">
      <c r="U16730"/>
      <c r="V16730"/>
      <c r="W16730"/>
      <c r="X16730"/>
    </row>
    <row r="16731" spans="21:24" ht="18" x14ac:dyDescent="0.6">
      <c r="U16731"/>
      <c r="V16731"/>
      <c r="W16731"/>
      <c r="X16731"/>
    </row>
    <row r="16732" spans="21:24" ht="18" x14ac:dyDescent="0.6">
      <c r="U16732"/>
      <c r="V16732"/>
      <c r="W16732"/>
      <c r="X16732"/>
    </row>
    <row r="16733" spans="21:24" ht="18" x14ac:dyDescent="0.6">
      <c r="U16733"/>
      <c r="V16733"/>
      <c r="W16733"/>
      <c r="X16733"/>
    </row>
    <row r="16734" spans="21:24" ht="18" x14ac:dyDescent="0.6">
      <c r="U16734"/>
      <c r="V16734"/>
      <c r="W16734"/>
      <c r="X16734"/>
    </row>
    <row r="16735" spans="21:24" ht="18" x14ac:dyDescent="0.6">
      <c r="U16735"/>
      <c r="V16735"/>
      <c r="W16735"/>
      <c r="X16735"/>
    </row>
    <row r="16736" spans="21:24" ht="18" x14ac:dyDescent="0.6">
      <c r="U16736"/>
      <c r="V16736"/>
      <c r="W16736"/>
      <c r="X16736"/>
    </row>
    <row r="16737" spans="21:24" ht="18" x14ac:dyDescent="0.6">
      <c r="U16737"/>
      <c r="V16737"/>
      <c r="W16737"/>
      <c r="X16737"/>
    </row>
    <row r="16738" spans="21:24" ht="18" x14ac:dyDescent="0.6">
      <c r="U16738"/>
      <c r="V16738"/>
      <c r="W16738"/>
      <c r="X16738"/>
    </row>
    <row r="16739" spans="21:24" ht="18" x14ac:dyDescent="0.6">
      <c r="U16739"/>
      <c r="V16739"/>
      <c r="W16739"/>
      <c r="X16739"/>
    </row>
    <row r="16740" spans="21:24" ht="18" x14ac:dyDescent="0.6">
      <c r="U16740"/>
      <c r="V16740"/>
      <c r="W16740"/>
      <c r="X16740"/>
    </row>
    <row r="16741" spans="21:24" ht="18" x14ac:dyDescent="0.6">
      <c r="U16741"/>
      <c r="V16741"/>
      <c r="W16741"/>
      <c r="X16741"/>
    </row>
    <row r="16742" spans="21:24" ht="18" x14ac:dyDescent="0.6">
      <c r="U16742"/>
      <c r="V16742"/>
      <c r="W16742"/>
      <c r="X16742"/>
    </row>
    <row r="16743" spans="21:24" ht="18" x14ac:dyDescent="0.6">
      <c r="U16743"/>
      <c r="V16743"/>
      <c r="W16743"/>
      <c r="X16743"/>
    </row>
    <row r="16744" spans="21:24" ht="18" x14ac:dyDescent="0.6">
      <c r="U16744"/>
      <c r="V16744"/>
      <c r="W16744"/>
      <c r="X16744"/>
    </row>
    <row r="16745" spans="21:24" ht="18" x14ac:dyDescent="0.6">
      <c r="U16745"/>
      <c r="V16745"/>
      <c r="W16745"/>
      <c r="X16745"/>
    </row>
    <row r="16746" spans="21:24" ht="18" x14ac:dyDescent="0.6">
      <c r="U16746"/>
      <c r="V16746"/>
      <c r="W16746"/>
      <c r="X16746"/>
    </row>
    <row r="16747" spans="21:24" ht="18" x14ac:dyDescent="0.6">
      <c r="U16747"/>
      <c r="V16747"/>
      <c r="W16747"/>
      <c r="X16747"/>
    </row>
    <row r="16748" spans="21:24" ht="18" x14ac:dyDescent="0.6">
      <c r="U16748"/>
      <c r="V16748"/>
      <c r="W16748"/>
      <c r="X16748"/>
    </row>
    <row r="16749" spans="21:24" ht="18" x14ac:dyDescent="0.6">
      <c r="U16749"/>
      <c r="V16749"/>
      <c r="W16749"/>
      <c r="X16749"/>
    </row>
    <row r="16750" spans="21:24" ht="18" x14ac:dyDescent="0.6">
      <c r="U16750"/>
      <c r="V16750"/>
      <c r="W16750"/>
      <c r="X16750"/>
    </row>
    <row r="16751" spans="21:24" ht="18" x14ac:dyDescent="0.6">
      <c r="U16751"/>
      <c r="V16751"/>
      <c r="W16751"/>
      <c r="X16751"/>
    </row>
    <row r="16752" spans="21:24" ht="18" x14ac:dyDescent="0.6">
      <c r="U16752"/>
      <c r="V16752"/>
      <c r="W16752"/>
      <c r="X16752"/>
    </row>
    <row r="16753" spans="21:24" ht="18" x14ac:dyDescent="0.6">
      <c r="U16753"/>
      <c r="V16753"/>
      <c r="W16753"/>
      <c r="X16753"/>
    </row>
    <row r="16754" spans="21:24" ht="18" x14ac:dyDescent="0.6">
      <c r="U16754"/>
      <c r="V16754"/>
      <c r="W16754"/>
      <c r="X16754"/>
    </row>
    <row r="16755" spans="21:24" ht="18" x14ac:dyDescent="0.6">
      <c r="U16755"/>
      <c r="V16755"/>
      <c r="W16755"/>
      <c r="X16755"/>
    </row>
    <row r="16756" spans="21:24" ht="18" x14ac:dyDescent="0.6">
      <c r="U16756"/>
      <c r="V16756"/>
      <c r="W16756"/>
      <c r="X16756"/>
    </row>
    <row r="16757" spans="21:24" ht="18" x14ac:dyDescent="0.6">
      <c r="U16757"/>
      <c r="V16757"/>
      <c r="W16757"/>
      <c r="X16757"/>
    </row>
    <row r="16758" spans="21:24" ht="18" x14ac:dyDescent="0.6">
      <c r="U16758"/>
      <c r="V16758"/>
      <c r="W16758"/>
      <c r="X16758"/>
    </row>
    <row r="16759" spans="21:24" ht="18" x14ac:dyDescent="0.6">
      <c r="U16759"/>
      <c r="V16759"/>
      <c r="W16759"/>
      <c r="X16759"/>
    </row>
    <row r="16760" spans="21:24" ht="18" x14ac:dyDescent="0.6">
      <c r="U16760"/>
      <c r="V16760"/>
      <c r="W16760"/>
      <c r="X16760"/>
    </row>
    <row r="16761" spans="21:24" ht="18" x14ac:dyDescent="0.6">
      <c r="U16761"/>
      <c r="V16761"/>
      <c r="W16761"/>
      <c r="X16761"/>
    </row>
    <row r="16762" spans="21:24" ht="18" x14ac:dyDescent="0.6">
      <c r="U16762"/>
      <c r="V16762"/>
      <c r="W16762"/>
      <c r="X16762"/>
    </row>
    <row r="16763" spans="21:24" ht="18" x14ac:dyDescent="0.6">
      <c r="U16763"/>
      <c r="V16763"/>
      <c r="W16763"/>
      <c r="X16763"/>
    </row>
    <row r="16764" spans="21:24" ht="18" x14ac:dyDescent="0.6">
      <c r="U16764"/>
      <c r="V16764"/>
      <c r="W16764"/>
      <c r="X16764"/>
    </row>
    <row r="16765" spans="21:24" ht="18" x14ac:dyDescent="0.6">
      <c r="U16765"/>
      <c r="V16765"/>
      <c r="W16765"/>
      <c r="X16765"/>
    </row>
    <row r="16766" spans="21:24" ht="18" x14ac:dyDescent="0.6">
      <c r="U16766"/>
      <c r="V16766"/>
      <c r="W16766"/>
      <c r="X16766"/>
    </row>
    <row r="16767" spans="21:24" ht="18" x14ac:dyDescent="0.6">
      <c r="U16767"/>
      <c r="V16767"/>
      <c r="W16767"/>
      <c r="X16767"/>
    </row>
    <row r="16768" spans="21:24" ht="18" x14ac:dyDescent="0.6">
      <c r="U16768"/>
      <c r="V16768"/>
      <c r="W16768"/>
      <c r="X16768"/>
    </row>
    <row r="16769" spans="21:24" ht="18" x14ac:dyDescent="0.6">
      <c r="U16769"/>
      <c r="V16769"/>
      <c r="W16769"/>
      <c r="X16769"/>
    </row>
    <row r="16770" spans="21:24" ht="18" x14ac:dyDescent="0.6">
      <c r="U16770"/>
      <c r="V16770"/>
      <c r="W16770"/>
      <c r="X16770"/>
    </row>
    <row r="16771" spans="21:24" ht="18" x14ac:dyDescent="0.6">
      <c r="U16771"/>
      <c r="V16771"/>
      <c r="W16771"/>
      <c r="X16771"/>
    </row>
    <row r="16772" spans="21:24" ht="18" x14ac:dyDescent="0.6">
      <c r="U16772"/>
      <c r="V16772"/>
      <c r="W16772"/>
      <c r="X16772"/>
    </row>
    <row r="16773" spans="21:24" ht="18" x14ac:dyDescent="0.6">
      <c r="U16773"/>
      <c r="V16773"/>
      <c r="W16773"/>
      <c r="X16773"/>
    </row>
    <row r="16774" spans="21:24" ht="18" x14ac:dyDescent="0.6">
      <c r="U16774"/>
      <c r="V16774"/>
      <c r="W16774"/>
      <c r="X16774"/>
    </row>
    <row r="16775" spans="21:24" ht="18" x14ac:dyDescent="0.6">
      <c r="U16775"/>
      <c r="V16775"/>
      <c r="W16775"/>
      <c r="X16775"/>
    </row>
    <row r="16776" spans="21:24" ht="18" x14ac:dyDescent="0.6">
      <c r="U16776"/>
      <c r="V16776"/>
      <c r="W16776"/>
      <c r="X16776"/>
    </row>
    <row r="16777" spans="21:24" ht="18" x14ac:dyDescent="0.6">
      <c r="U16777"/>
      <c r="V16777"/>
      <c r="W16777"/>
      <c r="X16777"/>
    </row>
    <row r="16778" spans="21:24" ht="18" x14ac:dyDescent="0.6">
      <c r="U16778"/>
      <c r="V16778"/>
      <c r="W16778"/>
      <c r="X16778"/>
    </row>
    <row r="16779" spans="21:24" ht="18" x14ac:dyDescent="0.6">
      <c r="U16779"/>
      <c r="V16779"/>
      <c r="W16779"/>
      <c r="X16779"/>
    </row>
    <row r="16780" spans="21:24" ht="18" x14ac:dyDescent="0.6">
      <c r="U16780"/>
      <c r="V16780"/>
      <c r="W16780"/>
      <c r="X16780"/>
    </row>
    <row r="16781" spans="21:24" ht="18" x14ac:dyDescent="0.6">
      <c r="U16781"/>
      <c r="V16781"/>
      <c r="W16781"/>
      <c r="X16781"/>
    </row>
    <row r="16782" spans="21:24" ht="18" x14ac:dyDescent="0.6">
      <c r="U16782"/>
      <c r="V16782"/>
      <c r="W16782"/>
      <c r="X16782"/>
    </row>
    <row r="16783" spans="21:24" ht="18" x14ac:dyDescent="0.6">
      <c r="U16783"/>
      <c r="V16783"/>
      <c r="W16783"/>
      <c r="X16783"/>
    </row>
    <row r="16784" spans="21:24" ht="18" x14ac:dyDescent="0.6">
      <c r="U16784"/>
      <c r="V16784"/>
      <c r="W16784"/>
      <c r="X16784"/>
    </row>
    <row r="16785" spans="21:24" ht="18" x14ac:dyDescent="0.6">
      <c r="U16785"/>
      <c r="V16785"/>
      <c r="W16785"/>
      <c r="X16785"/>
    </row>
    <row r="16786" spans="21:24" ht="18" x14ac:dyDescent="0.6">
      <c r="U16786"/>
      <c r="V16786"/>
      <c r="W16786"/>
      <c r="X16786"/>
    </row>
    <row r="16787" spans="21:24" ht="18" x14ac:dyDescent="0.6">
      <c r="U16787"/>
      <c r="V16787"/>
      <c r="W16787"/>
      <c r="X16787"/>
    </row>
    <row r="16788" spans="21:24" ht="18" x14ac:dyDescent="0.6">
      <c r="U16788"/>
      <c r="V16788"/>
      <c r="W16788"/>
      <c r="X16788"/>
    </row>
    <row r="16789" spans="21:24" ht="18" x14ac:dyDescent="0.6">
      <c r="U16789"/>
      <c r="V16789"/>
      <c r="W16789"/>
      <c r="X16789"/>
    </row>
    <row r="16790" spans="21:24" ht="18" x14ac:dyDescent="0.6">
      <c r="U16790"/>
      <c r="V16790"/>
      <c r="W16790"/>
      <c r="X16790"/>
    </row>
    <row r="16791" spans="21:24" ht="18" x14ac:dyDescent="0.6">
      <c r="U16791"/>
      <c r="V16791"/>
      <c r="W16791"/>
      <c r="X16791"/>
    </row>
    <row r="16792" spans="21:24" ht="18" x14ac:dyDescent="0.6">
      <c r="U16792"/>
      <c r="V16792"/>
      <c r="W16792"/>
      <c r="X16792"/>
    </row>
    <row r="16793" spans="21:24" ht="18" x14ac:dyDescent="0.6">
      <c r="U16793"/>
      <c r="V16793"/>
      <c r="W16793"/>
      <c r="X16793"/>
    </row>
    <row r="16794" spans="21:24" ht="18" x14ac:dyDescent="0.6">
      <c r="U16794"/>
      <c r="V16794"/>
      <c r="W16794"/>
      <c r="X16794"/>
    </row>
    <row r="16795" spans="21:24" ht="18" x14ac:dyDescent="0.6">
      <c r="U16795"/>
      <c r="V16795"/>
      <c r="W16795"/>
      <c r="X16795"/>
    </row>
    <row r="16796" spans="21:24" ht="18" x14ac:dyDescent="0.6">
      <c r="U16796"/>
      <c r="V16796"/>
      <c r="W16796"/>
      <c r="X16796"/>
    </row>
    <row r="16797" spans="21:24" ht="18" x14ac:dyDescent="0.6">
      <c r="U16797"/>
      <c r="V16797"/>
      <c r="W16797"/>
      <c r="X16797"/>
    </row>
    <row r="16798" spans="21:24" ht="18" x14ac:dyDescent="0.6">
      <c r="U16798"/>
      <c r="V16798"/>
      <c r="W16798"/>
      <c r="X16798"/>
    </row>
    <row r="16799" spans="21:24" ht="18" x14ac:dyDescent="0.6">
      <c r="U16799"/>
      <c r="V16799"/>
      <c r="W16799"/>
      <c r="X16799"/>
    </row>
    <row r="16800" spans="21:24" ht="18" x14ac:dyDescent="0.6">
      <c r="U16800"/>
      <c r="V16800"/>
      <c r="W16800"/>
      <c r="X16800"/>
    </row>
    <row r="16801" spans="21:24" ht="18" x14ac:dyDescent="0.6">
      <c r="U16801"/>
      <c r="V16801"/>
      <c r="W16801"/>
      <c r="X16801"/>
    </row>
    <row r="16802" spans="21:24" ht="18" x14ac:dyDescent="0.6">
      <c r="U16802"/>
      <c r="V16802"/>
      <c r="W16802"/>
      <c r="X16802"/>
    </row>
    <row r="16803" spans="21:24" ht="18" x14ac:dyDescent="0.6">
      <c r="U16803"/>
      <c r="V16803"/>
      <c r="W16803"/>
      <c r="X16803"/>
    </row>
    <row r="16804" spans="21:24" ht="18" x14ac:dyDescent="0.6">
      <c r="U16804"/>
      <c r="V16804"/>
      <c r="W16804"/>
      <c r="X16804"/>
    </row>
    <row r="16805" spans="21:24" ht="18" x14ac:dyDescent="0.6">
      <c r="U16805"/>
      <c r="V16805"/>
      <c r="W16805"/>
      <c r="X16805"/>
    </row>
    <row r="16806" spans="21:24" ht="18" x14ac:dyDescent="0.6">
      <c r="U16806"/>
      <c r="V16806"/>
      <c r="W16806"/>
      <c r="X16806"/>
    </row>
    <row r="16807" spans="21:24" ht="18" x14ac:dyDescent="0.6">
      <c r="U16807"/>
      <c r="V16807"/>
      <c r="W16807"/>
      <c r="X16807"/>
    </row>
    <row r="16808" spans="21:24" ht="18" x14ac:dyDescent="0.6">
      <c r="U16808"/>
      <c r="V16808"/>
      <c r="W16808"/>
      <c r="X16808"/>
    </row>
    <row r="16809" spans="21:24" ht="18" x14ac:dyDescent="0.6">
      <c r="U16809"/>
      <c r="V16809"/>
      <c r="W16809"/>
      <c r="X16809"/>
    </row>
    <row r="16810" spans="21:24" ht="18" x14ac:dyDescent="0.6">
      <c r="U16810"/>
      <c r="V16810"/>
      <c r="W16810"/>
      <c r="X16810"/>
    </row>
    <row r="16811" spans="21:24" ht="18" x14ac:dyDescent="0.6">
      <c r="U16811"/>
      <c r="V16811"/>
      <c r="W16811"/>
      <c r="X16811"/>
    </row>
    <row r="16812" spans="21:24" ht="18" x14ac:dyDescent="0.6">
      <c r="U16812"/>
      <c r="V16812"/>
      <c r="W16812"/>
      <c r="X16812"/>
    </row>
    <row r="16813" spans="21:24" ht="18" x14ac:dyDescent="0.6">
      <c r="U16813"/>
      <c r="V16813"/>
      <c r="W16813"/>
      <c r="X16813"/>
    </row>
    <row r="16814" spans="21:24" ht="18" x14ac:dyDescent="0.6">
      <c r="U16814"/>
      <c r="V16814"/>
      <c r="W16814"/>
      <c r="X16814"/>
    </row>
    <row r="16815" spans="21:24" ht="18" x14ac:dyDescent="0.6">
      <c r="U16815"/>
      <c r="V16815"/>
      <c r="W16815"/>
      <c r="X16815"/>
    </row>
    <row r="16816" spans="21:24" ht="18" x14ac:dyDescent="0.6">
      <c r="U16816"/>
      <c r="V16816"/>
      <c r="W16816"/>
      <c r="X16816"/>
    </row>
    <row r="16817" spans="21:24" ht="18" x14ac:dyDescent="0.6">
      <c r="U16817"/>
      <c r="V16817"/>
      <c r="W16817"/>
      <c r="X16817"/>
    </row>
    <row r="16818" spans="21:24" ht="18" x14ac:dyDescent="0.6">
      <c r="U16818"/>
      <c r="V16818"/>
      <c r="W16818"/>
      <c r="X16818"/>
    </row>
    <row r="16819" spans="21:24" ht="18" x14ac:dyDescent="0.6">
      <c r="U16819"/>
      <c r="V16819"/>
      <c r="W16819"/>
      <c r="X16819"/>
    </row>
    <row r="16820" spans="21:24" ht="18" x14ac:dyDescent="0.6">
      <c r="U16820"/>
      <c r="V16820"/>
      <c r="W16820"/>
      <c r="X16820"/>
    </row>
    <row r="16821" spans="21:24" ht="18" x14ac:dyDescent="0.6">
      <c r="U16821"/>
      <c r="V16821"/>
      <c r="W16821"/>
      <c r="X16821"/>
    </row>
    <row r="16822" spans="21:24" ht="18" x14ac:dyDescent="0.6">
      <c r="U16822"/>
      <c r="V16822"/>
      <c r="W16822"/>
      <c r="X16822"/>
    </row>
    <row r="16823" spans="21:24" ht="18" x14ac:dyDescent="0.6">
      <c r="U16823"/>
      <c r="V16823"/>
      <c r="W16823"/>
      <c r="X16823"/>
    </row>
    <row r="16824" spans="21:24" ht="18" x14ac:dyDescent="0.6">
      <c r="U16824"/>
      <c r="V16824"/>
      <c r="W16824"/>
      <c r="X16824"/>
    </row>
    <row r="16825" spans="21:24" ht="18" x14ac:dyDescent="0.6">
      <c r="U16825"/>
      <c r="V16825"/>
      <c r="W16825"/>
      <c r="X16825"/>
    </row>
    <row r="16826" spans="21:24" ht="18" x14ac:dyDescent="0.6">
      <c r="U16826"/>
      <c r="V16826"/>
      <c r="W16826"/>
      <c r="X16826"/>
    </row>
    <row r="16827" spans="21:24" ht="18" x14ac:dyDescent="0.6">
      <c r="U16827"/>
      <c r="V16827"/>
      <c r="W16827"/>
      <c r="X16827"/>
    </row>
    <row r="16828" spans="21:24" ht="18" x14ac:dyDescent="0.6">
      <c r="U16828"/>
      <c r="V16828"/>
      <c r="W16828"/>
      <c r="X16828"/>
    </row>
    <row r="16829" spans="21:24" ht="18" x14ac:dyDescent="0.6">
      <c r="U16829"/>
      <c r="V16829"/>
      <c r="W16829"/>
      <c r="X16829"/>
    </row>
    <row r="16830" spans="21:24" ht="18" x14ac:dyDescent="0.6">
      <c r="U16830"/>
      <c r="V16830"/>
      <c r="W16830"/>
      <c r="X16830"/>
    </row>
    <row r="16831" spans="21:24" ht="18" x14ac:dyDescent="0.6">
      <c r="U16831"/>
      <c r="V16831"/>
      <c r="W16831"/>
      <c r="X16831"/>
    </row>
    <row r="16832" spans="21:24" ht="18" x14ac:dyDescent="0.6">
      <c r="U16832"/>
      <c r="V16832"/>
      <c r="W16832"/>
      <c r="X16832"/>
    </row>
    <row r="16833" spans="21:24" ht="18" x14ac:dyDescent="0.6">
      <c r="U16833"/>
      <c r="V16833"/>
      <c r="W16833"/>
      <c r="X16833"/>
    </row>
    <row r="16834" spans="21:24" ht="18" x14ac:dyDescent="0.6">
      <c r="U16834"/>
      <c r="V16834"/>
      <c r="W16834"/>
      <c r="X16834"/>
    </row>
    <row r="16835" spans="21:24" ht="18" x14ac:dyDescent="0.6">
      <c r="U16835"/>
      <c r="V16835"/>
      <c r="W16835"/>
      <c r="X16835"/>
    </row>
    <row r="16836" spans="21:24" ht="18" x14ac:dyDescent="0.6">
      <c r="U16836"/>
      <c r="V16836"/>
      <c r="W16836"/>
      <c r="X16836"/>
    </row>
    <row r="16837" spans="21:24" ht="18" x14ac:dyDescent="0.6">
      <c r="U16837"/>
      <c r="V16837"/>
      <c r="W16837"/>
      <c r="X16837"/>
    </row>
    <row r="16838" spans="21:24" ht="18" x14ac:dyDescent="0.6">
      <c r="U16838"/>
      <c r="V16838"/>
      <c r="W16838"/>
      <c r="X16838"/>
    </row>
    <row r="16839" spans="21:24" ht="18" x14ac:dyDescent="0.6">
      <c r="U16839"/>
      <c r="V16839"/>
      <c r="W16839"/>
      <c r="X16839"/>
    </row>
    <row r="16840" spans="21:24" ht="18" x14ac:dyDescent="0.6">
      <c r="U16840"/>
      <c r="V16840"/>
      <c r="W16840"/>
      <c r="X16840"/>
    </row>
    <row r="16841" spans="21:24" ht="18" x14ac:dyDescent="0.6">
      <c r="U16841"/>
      <c r="V16841"/>
      <c r="W16841"/>
      <c r="X16841"/>
    </row>
    <row r="16842" spans="21:24" ht="18" x14ac:dyDescent="0.6">
      <c r="U16842"/>
      <c r="V16842"/>
      <c r="W16842"/>
      <c r="X16842"/>
    </row>
    <row r="16843" spans="21:24" ht="18" x14ac:dyDescent="0.6">
      <c r="U16843"/>
      <c r="V16843"/>
      <c r="W16843"/>
      <c r="X16843"/>
    </row>
    <row r="16844" spans="21:24" ht="18" x14ac:dyDescent="0.6">
      <c r="U16844"/>
      <c r="V16844"/>
      <c r="W16844"/>
      <c r="X16844"/>
    </row>
    <row r="16845" spans="21:24" ht="18" x14ac:dyDescent="0.6">
      <c r="U16845"/>
      <c r="V16845"/>
      <c r="W16845"/>
      <c r="X16845"/>
    </row>
    <row r="16846" spans="21:24" ht="18" x14ac:dyDescent="0.6">
      <c r="U16846"/>
      <c r="V16846"/>
      <c r="W16846"/>
      <c r="X16846"/>
    </row>
    <row r="16847" spans="21:24" ht="18" x14ac:dyDescent="0.6">
      <c r="U16847"/>
      <c r="V16847"/>
      <c r="W16847"/>
      <c r="X16847"/>
    </row>
    <row r="16848" spans="21:24" ht="18" x14ac:dyDescent="0.6">
      <c r="U16848"/>
      <c r="V16848"/>
      <c r="W16848"/>
      <c r="X16848"/>
    </row>
    <row r="16849" spans="21:24" ht="18" x14ac:dyDescent="0.6">
      <c r="U16849"/>
      <c r="V16849"/>
      <c r="W16849"/>
      <c r="X16849"/>
    </row>
    <row r="16850" spans="21:24" ht="18" x14ac:dyDescent="0.6">
      <c r="U16850"/>
      <c r="V16850"/>
      <c r="W16850"/>
      <c r="X16850"/>
    </row>
    <row r="16851" spans="21:24" ht="18" x14ac:dyDescent="0.6">
      <c r="U16851"/>
      <c r="V16851"/>
      <c r="W16851"/>
      <c r="X16851"/>
    </row>
    <row r="16852" spans="21:24" ht="18" x14ac:dyDescent="0.6">
      <c r="U16852"/>
      <c r="V16852"/>
      <c r="W16852"/>
      <c r="X16852"/>
    </row>
    <row r="16853" spans="21:24" ht="18" x14ac:dyDescent="0.6">
      <c r="U16853"/>
      <c r="V16853"/>
      <c r="W16853"/>
      <c r="X16853"/>
    </row>
    <row r="16854" spans="21:24" ht="18" x14ac:dyDescent="0.6">
      <c r="U16854"/>
      <c r="V16854"/>
      <c r="W16854"/>
      <c r="X16854"/>
    </row>
    <row r="16855" spans="21:24" ht="18" x14ac:dyDescent="0.6">
      <c r="U16855"/>
      <c r="V16855"/>
      <c r="W16855"/>
      <c r="X16855"/>
    </row>
    <row r="16856" spans="21:24" ht="18" x14ac:dyDescent="0.6">
      <c r="U16856"/>
      <c r="V16856"/>
      <c r="W16856"/>
      <c r="X16856"/>
    </row>
    <row r="16857" spans="21:24" ht="18" x14ac:dyDescent="0.6">
      <c r="U16857"/>
      <c r="V16857"/>
      <c r="W16857"/>
      <c r="X16857"/>
    </row>
    <row r="16858" spans="21:24" ht="18" x14ac:dyDescent="0.6">
      <c r="U16858"/>
      <c r="V16858"/>
      <c r="W16858"/>
      <c r="X16858"/>
    </row>
    <row r="16859" spans="21:24" ht="18" x14ac:dyDescent="0.6">
      <c r="U16859"/>
      <c r="V16859"/>
      <c r="W16859"/>
      <c r="X16859"/>
    </row>
    <row r="16860" spans="21:24" ht="18" x14ac:dyDescent="0.6">
      <c r="U16860"/>
      <c r="V16860"/>
      <c r="W16860"/>
      <c r="X16860"/>
    </row>
    <row r="16861" spans="21:24" ht="18" x14ac:dyDescent="0.6">
      <c r="U16861"/>
      <c r="V16861"/>
      <c r="W16861"/>
      <c r="X16861"/>
    </row>
    <row r="16862" spans="21:24" ht="18" x14ac:dyDescent="0.6">
      <c r="U16862"/>
      <c r="V16862"/>
      <c r="W16862"/>
      <c r="X16862"/>
    </row>
    <row r="16863" spans="21:24" ht="18" x14ac:dyDescent="0.6">
      <c r="U16863"/>
      <c r="V16863"/>
      <c r="W16863"/>
      <c r="X16863"/>
    </row>
    <row r="16864" spans="21:24" ht="18" x14ac:dyDescent="0.6">
      <c r="U16864"/>
      <c r="V16864"/>
      <c r="W16864"/>
      <c r="X16864"/>
    </row>
    <row r="16865" spans="21:24" ht="18" x14ac:dyDescent="0.6">
      <c r="U16865"/>
      <c r="V16865"/>
      <c r="W16865"/>
      <c r="X16865"/>
    </row>
    <row r="16866" spans="21:24" ht="18" x14ac:dyDescent="0.6">
      <c r="U16866"/>
      <c r="V16866"/>
      <c r="W16866"/>
      <c r="X16866"/>
    </row>
    <row r="16867" spans="21:24" ht="18" x14ac:dyDescent="0.6">
      <c r="U16867"/>
      <c r="V16867"/>
      <c r="W16867"/>
      <c r="X16867"/>
    </row>
    <row r="16868" spans="21:24" ht="18" x14ac:dyDescent="0.6">
      <c r="U16868"/>
      <c r="V16868"/>
      <c r="W16868"/>
      <c r="X16868"/>
    </row>
    <row r="16869" spans="21:24" ht="18" x14ac:dyDescent="0.6">
      <c r="U16869"/>
      <c r="V16869"/>
      <c r="W16869"/>
      <c r="X16869"/>
    </row>
    <row r="16870" spans="21:24" ht="18" x14ac:dyDescent="0.6">
      <c r="U16870"/>
      <c r="V16870"/>
      <c r="W16870"/>
      <c r="X16870"/>
    </row>
    <row r="16871" spans="21:24" ht="18" x14ac:dyDescent="0.6">
      <c r="U16871"/>
      <c r="V16871"/>
      <c r="W16871"/>
      <c r="X16871"/>
    </row>
    <row r="16872" spans="21:24" ht="18" x14ac:dyDescent="0.6">
      <c r="U16872"/>
      <c r="V16872"/>
      <c r="W16872"/>
      <c r="X16872"/>
    </row>
    <row r="16873" spans="21:24" ht="18" x14ac:dyDescent="0.6">
      <c r="U16873"/>
      <c r="V16873"/>
      <c r="W16873"/>
      <c r="X16873"/>
    </row>
    <row r="16874" spans="21:24" ht="18" x14ac:dyDescent="0.6">
      <c r="U16874"/>
      <c r="V16874"/>
      <c r="W16874"/>
      <c r="X16874"/>
    </row>
    <row r="16875" spans="21:24" ht="18" x14ac:dyDescent="0.6">
      <c r="U16875"/>
      <c r="V16875"/>
      <c r="W16875"/>
      <c r="X16875"/>
    </row>
    <row r="16876" spans="21:24" ht="18" x14ac:dyDescent="0.6">
      <c r="U16876"/>
      <c r="V16876"/>
      <c r="W16876"/>
      <c r="X16876"/>
    </row>
    <row r="16877" spans="21:24" ht="18" x14ac:dyDescent="0.6">
      <c r="U16877"/>
      <c r="V16877"/>
      <c r="W16877"/>
      <c r="X16877"/>
    </row>
    <row r="16878" spans="21:24" ht="18" x14ac:dyDescent="0.6">
      <c r="U16878"/>
      <c r="V16878"/>
      <c r="W16878"/>
      <c r="X16878"/>
    </row>
    <row r="16879" spans="21:24" ht="18" x14ac:dyDescent="0.6">
      <c r="U16879"/>
      <c r="V16879"/>
      <c r="W16879"/>
      <c r="X16879"/>
    </row>
    <row r="16880" spans="21:24" ht="18" x14ac:dyDescent="0.6">
      <c r="U16880"/>
      <c r="V16880"/>
      <c r="W16880"/>
      <c r="X16880"/>
    </row>
    <row r="16881" spans="21:24" ht="18" x14ac:dyDescent="0.6">
      <c r="U16881"/>
      <c r="V16881"/>
      <c r="W16881"/>
      <c r="X16881"/>
    </row>
    <row r="16882" spans="21:24" ht="18" x14ac:dyDescent="0.6">
      <c r="U16882"/>
      <c r="V16882"/>
      <c r="W16882"/>
      <c r="X16882"/>
    </row>
    <row r="16883" spans="21:24" ht="18" x14ac:dyDescent="0.6">
      <c r="U16883"/>
      <c r="V16883"/>
      <c r="W16883"/>
      <c r="X16883"/>
    </row>
    <row r="16884" spans="21:24" ht="18" x14ac:dyDescent="0.6">
      <c r="U16884"/>
      <c r="V16884"/>
      <c r="W16884"/>
      <c r="X16884"/>
    </row>
    <row r="16885" spans="21:24" ht="18" x14ac:dyDescent="0.6">
      <c r="U16885"/>
      <c r="V16885"/>
      <c r="W16885"/>
      <c r="X16885"/>
    </row>
    <row r="16886" spans="21:24" ht="18" x14ac:dyDescent="0.6">
      <c r="U16886"/>
      <c r="V16886"/>
      <c r="W16886"/>
      <c r="X16886"/>
    </row>
    <row r="16887" spans="21:24" ht="18" x14ac:dyDescent="0.6">
      <c r="U16887"/>
      <c r="V16887"/>
      <c r="W16887"/>
      <c r="X16887"/>
    </row>
    <row r="16888" spans="21:24" ht="18" x14ac:dyDescent="0.6">
      <c r="U16888"/>
      <c r="V16888"/>
      <c r="W16888"/>
      <c r="X16888"/>
    </row>
    <row r="16889" spans="21:24" ht="18" x14ac:dyDescent="0.6">
      <c r="U16889"/>
      <c r="V16889"/>
      <c r="W16889"/>
      <c r="X16889"/>
    </row>
    <row r="16890" spans="21:24" ht="18" x14ac:dyDescent="0.6">
      <c r="U16890"/>
      <c r="V16890"/>
      <c r="W16890"/>
      <c r="X16890"/>
    </row>
    <row r="16891" spans="21:24" ht="18" x14ac:dyDescent="0.6">
      <c r="U16891"/>
      <c r="V16891"/>
      <c r="W16891"/>
      <c r="X16891"/>
    </row>
    <row r="16892" spans="21:24" ht="18" x14ac:dyDescent="0.6">
      <c r="U16892"/>
      <c r="V16892"/>
      <c r="W16892"/>
      <c r="X16892"/>
    </row>
    <row r="16893" spans="21:24" ht="18" x14ac:dyDescent="0.6">
      <c r="U16893"/>
      <c r="V16893"/>
      <c r="W16893"/>
      <c r="X16893"/>
    </row>
    <row r="16894" spans="21:24" ht="18" x14ac:dyDescent="0.6">
      <c r="U16894"/>
      <c r="V16894"/>
      <c r="W16894"/>
      <c r="X16894"/>
    </row>
    <row r="16895" spans="21:24" ht="18" x14ac:dyDescent="0.6">
      <c r="U16895"/>
      <c r="V16895"/>
      <c r="W16895"/>
      <c r="X16895"/>
    </row>
    <row r="16896" spans="21:24" ht="18" x14ac:dyDescent="0.6">
      <c r="U16896"/>
      <c r="V16896"/>
      <c r="W16896"/>
      <c r="X16896"/>
    </row>
    <row r="16897" spans="21:24" ht="18" x14ac:dyDescent="0.6">
      <c r="U16897"/>
      <c r="V16897"/>
      <c r="W16897"/>
      <c r="X16897"/>
    </row>
    <row r="16898" spans="21:24" ht="18" x14ac:dyDescent="0.6">
      <c r="U16898"/>
      <c r="V16898"/>
      <c r="W16898"/>
      <c r="X16898"/>
    </row>
    <row r="16899" spans="21:24" ht="18" x14ac:dyDescent="0.6">
      <c r="U16899"/>
      <c r="V16899"/>
      <c r="W16899"/>
      <c r="X16899"/>
    </row>
    <row r="16900" spans="21:24" ht="18" x14ac:dyDescent="0.6">
      <c r="U16900"/>
      <c r="V16900"/>
      <c r="W16900"/>
      <c r="X16900"/>
    </row>
    <row r="16901" spans="21:24" ht="18" x14ac:dyDescent="0.6">
      <c r="U16901"/>
      <c r="V16901"/>
      <c r="W16901"/>
      <c r="X16901"/>
    </row>
    <row r="16902" spans="21:24" ht="18" x14ac:dyDescent="0.6">
      <c r="U16902"/>
      <c r="V16902"/>
      <c r="W16902"/>
      <c r="X16902"/>
    </row>
    <row r="16903" spans="21:24" ht="18" x14ac:dyDescent="0.6">
      <c r="U16903"/>
      <c r="V16903"/>
      <c r="W16903"/>
      <c r="X16903"/>
    </row>
    <row r="16904" spans="21:24" ht="18" x14ac:dyDescent="0.6">
      <c r="U16904"/>
      <c r="V16904"/>
      <c r="W16904"/>
      <c r="X16904"/>
    </row>
    <row r="16905" spans="21:24" ht="18" x14ac:dyDescent="0.6">
      <c r="U16905"/>
      <c r="V16905"/>
      <c r="W16905"/>
      <c r="X16905"/>
    </row>
    <row r="16906" spans="21:24" ht="18" x14ac:dyDescent="0.6">
      <c r="U16906"/>
      <c r="V16906"/>
      <c r="W16906"/>
      <c r="X16906"/>
    </row>
    <row r="16907" spans="21:24" ht="18" x14ac:dyDescent="0.6">
      <c r="U16907"/>
      <c r="V16907"/>
      <c r="W16907"/>
      <c r="X16907"/>
    </row>
    <row r="16908" spans="21:24" ht="18" x14ac:dyDescent="0.6">
      <c r="U16908"/>
      <c r="V16908"/>
      <c r="W16908"/>
      <c r="X16908"/>
    </row>
    <row r="16909" spans="21:24" ht="18" x14ac:dyDescent="0.6">
      <c r="U16909"/>
      <c r="V16909"/>
      <c r="W16909"/>
      <c r="X16909"/>
    </row>
    <row r="16910" spans="21:24" ht="18" x14ac:dyDescent="0.6">
      <c r="U16910"/>
      <c r="V16910"/>
      <c r="W16910"/>
      <c r="X16910"/>
    </row>
    <row r="16911" spans="21:24" ht="18" x14ac:dyDescent="0.6">
      <c r="U16911"/>
      <c r="V16911"/>
      <c r="W16911"/>
      <c r="X16911"/>
    </row>
    <row r="16912" spans="21:24" ht="18" x14ac:dyDescent="0.6">
      <c r="U16912"/>
      <c r="V16912"/>
      <c r="W16912"/>
      <c r="X16912"/>
    </row>
    <row r="16913" spans="21:24" ht="18" x14ac:dyDescent="0.6">
      <c r="U16913"/>
      <c r="V16913"/>
      <c r="W16913"/>
      <c r="X16913"/>
    </row>
    <row r="16914" spans="21:24" ht="18" x14ac:dyDescent="0.6">
      <c r="U16914"/>
      <c r="V16914"/>
      <c r="W16914"/>
      <c r="X16914"/>
    </row>
    <row r="16915" spans="21:24" ht="18" x14ac:dyDescent="0.6">
      <c r="U16915"/>
      <c r="V16915"/>
      <c r="W16915"/>
      <c r="X16915"/>
    </row>
    <row r="16916" spans="21:24" ht="18" x14ac:dyDescent="0.6">
      <c r="U16916"/>
      <c r="V16916"/>
      <c r="W16916"/>
      <c r="X16916"/>
    </row>
    <row r="16917" spans="21:24" ht="18" x14ac:dyDescent="0.6">
      <c r="U16917"/>
      <c r="V16917"/>
      <c r="W16917"/>
      <c r="X16917"/>
    </row>
    <row r="16918" spans="21:24" ht="18" x14ac:dyDescent="0.6">
      <c r="U16918"/>
      <c r="V16918"/>
      <c r="W16918"/>
      <c r="X16918"/>
    </row>
    <row r="16919" spans="21:24" ht="18" x14ac:dyDescent="0.6">
      <c r="U16919"/>
      <c r="V16919"/>
      <c r="W16919"/>
      <c r="X16919"/>
    </row>
    <row r="16920" spans="21:24" ht="18" x14ac:dyDescent="0.6">
      <c r="U16920"/>
      <c r="V16920"/>
      <c r="W16920"/>
      <c r="X16920"/>
    </row>
    <row r="16921" spans="21:24" ht="18" x14ac:dyDescent="0.6">
      <c r="U16921"/>
      <c r="V16921"/>
      <c r="W16921"/>
      <c r="X16921"/>
    </row>
    <row r="16922" spans="21:24" ht="18" x14ac:dyDescent="0.6">
      <c r="U16922"/>
      <c r="V16922"/>
      <c r="W16922"/>
      <c r="X16922"/>
    </row>
    <row r="16923" spans="21:24" ht="18" x14ac:dyDescent="0.6">
      <c r="U16923"/>
      <c r="V16923"/>
      <c r="W16923"/>
      <c r="X16923"/>
    </row>
    <row r="16924" spans="21:24" ht="18" x14ac:dyDescent="0.6">
      <c r="U16924"/>
      <c r="V16924"/>
      <c r="W16924"/>
      <c r="X16924"/>
    </row>
    <row r="16925" spans="21:24" ht="18" x14ac:dyDescent="0.6">
      <c r="U16925"/>
      <c r="V16925"/>
      <c r="W16925"/>
      <c r="X16925"/>
    </row>
    <row r="16926" spans="21:24" ht="18" x14ac:dyDescent="0.6">
      <c r="U16926"/>
      <c r="V16926"/>
      <c r="W16926"/>
      <c r="X16926"/>
    </row>
    <row r="16927" spans="21:24" ht="18" x14ac:dyDescent="0.6">
      <c r="U16927"/>
      <c r="V16927"/>
      <c r="W16927"/>
      <c r="X16927"/>
    </row>
    <row r="16928" spans="21:24" ht="18" x14ac:dyDescent="0.6">
      <c r="U16928"/>
      <c r="V16928"/>
      <c r="W16928"/>
      <c r="X16928"/>
    </row>
    <row r="16929" spans="21:24" ht="18" x14ac:dyDescent="0.6">
      <c r="U16929"/>
      <c r="V16929"/>
      <c r="W16929"/>
      <c r="X16929"/>
    </row>
    <row r="16930" spans="21:24" ht="18" x14ac:dyDescent="0.6">
      <c r="U16930"/>
      <c r="V16930"/>
      <c r="W16930"/>
      <c r="X16930"/>
    </row>
    <row r="16931" spans="21:24" ht="18" x14ac:dyDescent="0.6">
      <c r="U16931"/>
      <c r="V16931"/>
      <c r="W16931"/>
      <c r="X16931"/>
    </row>
    <row r="16932" spans="21:24" ht="18" x14ac:dyDescent="0.6">
      <c r="U16932"/>
      <c r="V16932"/>
      <c r="W16932"/>
      <c r="X16932"/>
    </row>
    <row r="16933" spans="21:24" ht="18" x14ac:dyDescent="0.6">
      <c r="U16933"/>
      <c r="V16933"/>
      <c r="W16933"/>
      <c r="X16933"/>
    </row>
    <row r="16934" spans="21:24" ht="18" x14ac:dyDescent="0.6">
      <c r="U16934"/>
      <c r="V16934"/>
      <c r="W16934"/>
      <c r="X16934"/>
    </row>
    <row r="16935" spans="21:24" ht="18" x14ac:dyDescent="0.6">
      <c r="U16935"/>
      <c r="V16935"/>
      <c r="W16935"/>
      <c r="X16935"/>
    </row>
    <row r="16936" spans="21:24" ht="18" x14ac:dyDescent="0.6">
      <c r="U16936"/>
      <c r="V16936"/>
      <c r="W16936"/>
      <c r="X16936"/>
    </row>
    <row r="16937" spans="21:24" ht="18" x14ac:dyDescent="0.6">
      <c r="U16937"/>
      <c r="V16937"/>
      <c r="W16937"/>
      <c r="X16937"/>
    </row>
    <row r="16938" spans="21:24" ht="18" x14ac:dyDescent="0.6">
      <c r="U16938"/>
      <c r="V16938"/>
      <c r="W16938"/>
      <c r="X16938"/>
    </row>
    <row r="16939" spans="21:24" ht="18" x14ac:dyDescent="0.6">
      <c r="U16939"/>
      <c r="V16939"/>
      <c r="W16939"/>
      <c r="X16939"/>
    </row>
    <row r="16940" spans="21:24" ht="18" x14ac:dyDescent="0.6">
      <c r="U16940"/>
      <c r="V16940"/>
      <c r="W16940"/>
      <c r="X16940"/>
    </row>
    <row r="16941" spans="21:24" ht="18" x14ac:dyDescent="0.6">
      <c r="U16941"/>
      <c r="V16941"/>
      <c r="W16941"/>
      <c r="X16941"/>
    </row>
    <row r="16942" spans="21:24" ht="18" x14ac:dyDescent="0.6">
      <c r="U16942"/>
      <c r="V16942"/>
      <c r="W16942"/>
      <c r="X16942"/>
    </row>
    <row r="16943" spans="21:24" ht="18" x14ac:dyDescent="0.6">
      <c r="U16943"/>
      <c r="V16943"/>
      <c r="W16943"/>
      <c r="X16943"/>
    </row>
    <row r="16944" spans="21:24" ht="18" x14ac:dyDescent="0.6">
      <c r="U16944"/>
      <c r="V16944"/>
      <c r="W16944"/>
      <c r="X16944"/>
    </row>
    <row r="16945" spans="21:24" ht="18" x14ac:dyDescent="0.6">
      <c r="U16945"/>
      <c r="V16945"/>
      <c r="W16945"/>
      <c r="X16945"/>
    </row>
    <row r="16946" spans="21:24" ht="18" x14ac:dyDescent="0.6">
      <c r="U16946"/>
      <c r="V16946"/>
      <c r="W16946"/>
      <c r="X16946"/>
    </row>
    <row r="16947" spans="21:24" ht="18" x14ac:dyDescent="0.6">
      <c r="U16947"/>
      <c r="V16947"/>
      <c r="W16947"/>
      <c r="X16947"/>
    </row>
    <row r="16948" spans="21:24" ht="18" x14ac:dyDescent="0.6">
      <c r="U16948"/>
      <c r="V16948"/>
      <c r="W16948"/>
      <c r="X16948"/>
    </row>
    <row r="16949" spans="21:24" ht="18" x14ac:dyDescent="0.6">
      <c r="U16949"/>
      <c r="V16949"/>
      <c r="W16949"/>
      <c r="X16949"/>
    </row>
    <row r="16950" spans="21:24" ht="18" x14ac:dyDescent="0.6">
      <c r="U16950"/>
      <c r="V16950"/>
      <c r="W16950"/>
      <c r="X16950"/>
    </row>
    <row r="16951" spans="21:24" ht="18" x14ac:dyDescent="0.6">
      <c r="U16951"/>
      <c r="V16951"/>
      <c r="W16951"/>
      <c r="X16951"/>
    </row>
    <row r="16952" spans="21:24" ht="18" x14ac:dyDescent="0.6">
      <c r="U16952"/>
      <c r="V16952"/>
      <c r="W16952"/>
      <c r="X16952"/>
    </row>
    <row r="16953" spans="21:24" ht="18" x14ac:dyDescent="0.6">
      <c r="U16953"/>
      <c r="V16953"/>
      <c r="W16953"/>
      <c r="X16953"/>
    </row>
    <row r="16954" spans="21:24" ht="18" x14ac:dyDescent="0.6">
      <c r="U16954"/>
      <c r="V16954"/>
      <c r="W16954"/>
      <c r="X16954"/>
    </row>
    <row r="16955" spans="21:24" ht="18" x14ac:dyDescent="0.6">
      <c r="U16955"/>
      <c r="V16955"/>
      <c r="W16955"/>
      <c r="X16955"/>
    </row>
    <row r="16956" spans="21:24" ht="18" x14ac:dyDescent="0.6">
      <c r="U16956"/>
      <c r="V16956"/>
      <c r="W16956"/>
      <c r="X16956"/>
    </row>
    <row r="16957" spans="21:24" ht="18" x14ac:dyDescent="0.6">
      <c r="U16957"/>
      <c r="V16957"/>
      <c r="W16957"/>
      <c r="X16957"/>
    </row>
    <row r="16958" spans="21:24" ht="18" x14ac:dyDescent="0.6">
      <c r="U16958"/>
      <c r="V16958"/>
      <c r="W16958"/>
      <c r="X16958"/>
    </row>
    <row r="16959" spans="21:24" ht="18" x14ac:dyDescent="0.6">
      <c r="U16959"/>
      <c r="V16959"/>
      <c r="W16959"/>
      <c r="X16959"/>
    </row>
    <row r="16960" spans="21:24" ht="18" x14ac:dyDescent="0.6">
      <c r="U16960"/>
      <c r="V16960"/>
      <c r="W16960"/>
      <c r="X16960"/>
    </row>
    <row r="16961" spans="21:24" ht="18" x14ac:dyDescent="0.6">
      <c r="U16961"/>
      <c r="V16961"/>
      <c r="W16961"/>
      <c r="X16961"/>
    </row>
    <row r="16962" spans="21:24" ht="18" x14ac:dyDescent="0.6">
      <c r="U16962"/>
      <c r="V16962"/>
      <c r="W16962"/>
      <c r="X16962"/>
    </row>
    <row r="16963" spans="21:24" ht="18" x14ac:dyDescent="0.6">
      <c r="U16963"/>
      <c r="V16963"/>
      <c r="W16963"/>
      <c r="X16963"/>
    </row>
    <row r="16964" spans="21:24" ht="18" x14ac:dyDescent="0.6">
      <c r="U16964"/>
      <c r="V16964"/>
      <c r="W16964"/>
      <c r="X16964"/>
    </row>
    <row r="16965" spans="21:24" ht="18" x14ac:dyDescent="0.6">
      <c r="U16965"/>
      <c r="V16965"/>
      <c r="W16965"/>
      <c r="X16965"/>
    </row>
    <row r="16966" spans="21:24" ht="18" x14ac:dyDescent="0.6">
      <c r="U16966"/>
      <c r="V16966"/>
      <c r="W16966"/>
      <c r="X16966"/>
    </row>
    <row r="16967" spans="21:24" ht="18" x14ac:dyDescent="0.6">
      <c r="U16967"/>
      <c r="V16967"/>
      <c r="W16967"/>
      <c r="X16967"/>
    </row>
    <row r="16968" spans="21:24" ht="18" x14ac:dyDescent="0.6">
      <c r="U16968"/>
      <c r="V16968"/>
      <c r="W16968"/>
      <c r="X16968"/>
    </row>
    <row r="16969" spans="21:24" ht="18" x14ac:dyDescent="0.6">
      <c r="U16969"/>
      <c r="V16969"/>
      <c r="W16969"/>
      <c r="X16969"/>
    </row>
    <row r="16970" spans="21:24" ht="18" x14ac:dyDescent="0.6">
      <c r="U16970"/>
      <c r="V16970"/>
      <c r="W16970"/>
      <c r="X16970"/>
    </row>
    <row r="16971" spans="21:24" ht="18" x14ac:dyDescent="0.6">
      <c r="U16971"/>
      <c r="V16971"/>
      <c r="W16971"/>
      <c r="X16971"/>
    </row>
    <row r="16972" spans="21:24" ht="18" x14ac:dyDescent="0.6">
      <c r="U16972"/>
      <c r="V16972"/>
      <c r="W16972"/>
      <c r="X16972"/>
    </row>
    <row r="16973" spans="21:24" ht="18" x14ac:dyDescent="0.6">
      <c r="U16973"/>
      <c r="V16973"/>
      <c r="W16973"/>
      <c r="X16973"/>
    </row>
    <row r="16974" spans="21:24" ht="18" x14ac:dyDescent="0.6">
      <c r="U16974"/>
      <c r="V16974"/>
      <c r="W16974"/>
      <c r="X16974"/>
    </row>
    <row r="16975" spans="21:24" ht="18" x14ac:dyDescent="0.6">
      <c r="U16975"/>
      <c r="V16975"/>
      <c r="W16975"/>
      <c r="X16975"/>
    </row>
    <row r="16976" spans="21:24" ht="18" x14ac:dyDescent="0.6">
      <c r="U16976"/>
      <c r="V16976"/>
      <c r="W16976"/>
      <c r="X16976"/>
    </row>
    <row r="16977" spans="21:24" ht="18" x14ac:dyDescent="0.6">
      <c r="U16977"/>
      <c r="V16977"/>
      <c r="W16977"/>
      <c r="X16977"/>
    </row>
    <row r="16978" spans="21:24" ht="18" x14ac:dyDescent="0.6">
      <c r="U16978"/>
      <c r="V16978"/>
      <c r="W16978"/>
      <c r="X16978"/>
    </row>
    <row r="16979" spans="21:24" ht="18" x14ac:dyDescent="0.6">
      <c r="U16979"/>
      <c r="V16979"/>
      <c r="W16979"/>
      <c r="X16979"/>
    </row>
    <row r="16980" spans="21:24" ht="18" x14ac:dyDescent="0.6">
      <c r="U16980"/>
      <c r="V16980"/>
      <c r="W16980"/>
      <c r="X16980"/>
    </row>
    <row r="16981" spans="21:24" ht="18" x14ac:dyDescent="0.6">
      <c r="U16981"/>
      <c r="V16981"/>
      <c r="W16981"/>
      <c r="X16981"/>
    </row>
    <row r="16982" spans="21:24" ht="18" x14ac:dyDescent="0.6">
      <c r="U16982"/>
      <c r="V16982"/>
      <c r="W16982"/>
      <c r="X16982"/>
    </row>
    <row r="16983" spans="21:24" ht="18" x14ac:dyDescent="0.6">
      <c r="U16983"/>
      <c r="V16983"/>
      <c r="W16983"/>
      <c r="X16983"/>
    </row>
    <row r="16984" spans="21:24" ht="18" x14ac:dyDescent="0.6">
      <c r="U16984"/>
      <c r="V16984"/>
      <c r="W16984"/>
      <c r="X16984"/>
    </row>
    <row r="16985" spans="21:24" ht="18" x14ac:dyDescent="0.6">
      <c r="U16985"/>
      <c r="V16985"/>
      <c r="W16985"/>
      <c r="X16985"/>
    </row>
    <row r="16986" spans="21:24" ht="18" x14ac:dyDescent="0.6">
      <c r="U16986"/>
      <c r="V16986"/>
      <c r="W16986"/>
      <c r="X16986"/>
    </row>
    <row r="16987" spans="21:24" ht="18" x14ac:dyDescent="0.6">
      <c r="U16987"/>
      <c r="V16987"/>
      <c r="W16987"/>
      <c r="X16987"/>
    </row>
    <row r="16988" spans="21:24" ht="18" x14ac:dyDescent="0.6">
      <c r="U16988"/>
      <c r="V16988"/>
      <c r="W16988"/>
      <c r="X16988"/>
    </row>
    <row r="16989" spans="21:24" ht="18" x14ac:dyDescent="0.6">
      <c r="U16989"/>
      <c r="V16989"/>
      <c r="W16989"/>
      <c r="X16989"/>
    </row>
    <row r="16990" spans="21:24" ht="18" x14ac:dyDescent="0.6">
      <c r="U16990"/>
      <c r="V16990"/>
      <c r="W16990"/>
      <c r="X16990"/>
    </row>
    <row r="16991" spans="21:24" ht="18" x14ac:dyDescent="0.6">
      <c r="U16991"/>
      <c r="V16991"/>
      <c r="W16991"/>
      <c r="X16991"/>
    </row>
    <row r="16992" spans="21:24" ht="18" x14ac:dyDescent="0.6">
      <c r="U16992"/>
      <c r="V16992"/>
      <c r="W16992"/>
      <c r="X16992"/>
    </row>
    <row r="16993" spans="21:24" ht="18" x14ac:dyDescent="0.6">
      <c r="U16993"/>
      <c r="V16993"/>
      <c r="W16993"/>
      <c r="X16993"/>
    </row>
    <row r="16994" spans="21:24" ht="18" x14ac:dyDescent="0.6">
      <c r="U16994"/>
      <c r="V16994"/>
      <c r="W16994"/>
      <c r="X16994"/>
    </row>
    <row r="16995" spans="21:24" ht="18" x14ac:dyDescent="0.6">
      <c r="U16995"/>
      <c r="V16995"/>
      <c r="W16995"/>
      <c r="X16995"/>
    </row>
    <row r="16996" spans="21:24" ht="18" x14ac:dyDescent="0.6">
      <c r="U16996"/>
      <c r="V16996"/>
      <c r="W16996"/>
      <c r="X16996"/>
    </row>
    <row r="16997" spans="21:24" ht="18" x14ac:dyDescent="0.6">
      <c r="U16997"/>
      <c r="V16997"/>
      <c r="W16997"/>
      <c r="X16997"/>
    </row>
    <row r="16998" spans="21:24" ht="18" x14ac:dyDescent="0.6">
      <c r="U16998"/>
      <c r="V16998"/>
      <c r="W16998"/>
      <c r="X16998"/>
    </row>
    <row r="16999" spans="21:24" ht="18" x14ac:dyDescent="0.6">
      <c r="U16999"/>
      <c r="V16999"/>
      <c r="W16999"/>
      <c r="X16999"/>
    </row>
    <row r="17000" spans="21:24" ht="18" x14ac:dyDescent="0.6">
      <c r="U17000"/>
      <c r="V17000"/>
      <c r="W17000"/>
      <c r="X17000"/>
    </row>
    <row r="17001" spans="21:24" ht="18" x14ac:dyDescent="0.6">
      <c r="U17001"/>
      <c r="V17001"/>
      <c r="W17001"/>
      <c r="X17001"/>
    </row>
    <row r="17002" spans="21:24" ht="18" x14ac:dyDescent="0.6">
      <c r="U17002"/>
      <c r="V17002"/>
      <c r="W17002"/>
      <c r="X17002"/>
    </row>
    <row r="17003" spans="21:24" ht="18" x14ac:dyDescent="0.6">
      <c r="U17003"/>
      <c r="V17003"/>
      <c r="W17003"/>
      <c r="X17003"/>
    </row>
    <row r="17004" spans="21:24" ht="18" x14ac:dyDescent="0.6">
      <c r="U17004"/>
      <c r="V17004"/>
      <c r="W17004"/>
      <c r="X17004"/>
    </row>
    <row r="17005" spans="21:24" ht="18" x14ac:dyDescent="0.6">
      <c r="U17005"/>
      <c r="V17005"/>
      <c r="W17005"/>
      <c r="X17005"/>
    </row>
    <row r="17006" spans="21:24" ht="18" x14ac:dyDescent="0.6">
      <c r="U17006"/>
      <c r="V17006"/>
      <c r="W17006"/>
      <c r="X17006"/>
    </row>
    <row r="17007" spans="21:24" ht="18" x14ac:dyDescent="0.6">
      <c r="U17007"/>
      <c r="V17007"/>
      <c r="W17007"/>
      <c r="X17007"/>
    </row>
    <row r="17008" spans="21:24" ht="18" x14ac:dyDescent="0.6">
      <c r="U17008"/>
      <c r="V17008"/>
      <c r="W17008"/>
      <c r="X17008"/>
    </row>
    <row r="17009" spans="21:24" ht="18" x14ac:dyDescent="0.6">
      <c r="U17009"/>
      <c r="V17009"/>
      <c r="W17009"/>
      <c r="X17009"/>
    </row>
    <row r="17010" spans="21:24" ht="18" x14ac:dyDescent="0.6">
      <c r="U17010"/>
      <c r="V17010"/>
      <c r="W17010"/>
      <c r="X17010"/>
    </row>
    <row r="17011" spans="21:24" ht="18" x14ac:dyDescent="0.6">
      <c r="U17011"/>
      <c r="V17011"/>
      <c r="W17011"/>
      <c r="X17011"/>
    </row>
    <row r="17012" spans="21:24" ht="18" x14ac:dyDescent="0.6">
      <c r="U17012"/>
      <c r="V17012"/>
      <c r="W17012"/>
      <c r="X17012"/>
    </row>
    <row r="17013" spans="21:24" ht="18" x14ac:dyDescent="0.6">
      <c r="U17013"/>
      <c r="V17013"/>
      <c r="W17013"/>
      <c r="X17013"/>
    </row>
    <row r="17014" spans="21:24" ht="18" x14ac:dyDescent="0.6">
      <c r="U17014"/>
      <c r="V17014"/>
      <c r="W17014"/>
      <c r="X17014"/>
    </row>
    <row r="17015" spans="21:24" ht="18" x14ac:dyDescent="0.6">
      <c r="U17015"/>
      <c r="V17015"/>
      <c r="W17015"/>
      <c r="X17015"/>
    </row>
    <row r="17016" spans="21:24" ht="18" x14ac:dyDescent="0.6">
      <c r="U17016"/>
      <c r="V17016"/>
      <c r="W17016"/>
      <c r="X17016"/>
    </row>
    <row r="17017" spans="21:24" ht="18" x14ac:dyDescent="0.6">
      <c r="U17017"/>
      <c r="V17017"/>
      <c r="W17017"/>
      <c r="X17017"/>
    </row>
    <row r="17018" spans="21:24" ht="18" x14ac:dyDescent="0.6">
      <c r="U17018"/>
      <c r="V17018"/>
      <c r="W17018"/>
      <c r="X17018"/>
    </row>
    <row r="17019" spans="21:24" ht="18" x14ac:dyDescent="0.6">
      <c r="U17019"/>
      <c r="V17019"/>
      <c r="W17019"/>
      <c r="X17019"/>
    </row>
    <row r="17020" spans="21:24" ht="18" x14ac:dyDescent="0.6">
      <c r="U17020"/>
      <c r="V17020"/>
      <c r="W17020"/>
      <c r="X17020"/>
    </row>
    <row r="17021" spans="21:24" ht="18" x14ac:dyDescent="0.6">
      <c r="U17021"/>
      <c r="V17021"/>
      <c r="W17021"/>
      <c r="X17021"/>
    </row>
    <row r="17022" spans="21:24" ht="18" x14ac:dyDescent="0.6">
      <c r="U17022"/>
      <c r="V17022"/>
      <c r="W17022"/>
      <c r="X17022"/>
    </row>
    <row r="17023" spans="21:24" ht="18" x14ac:dyDescent="0.6">
      <c r="U17023"/>
      <c r="V17023"/>
      <c r="W17023"/>
      <c r="X17023"/>
    </row>
    <row r="17024" spans="21:24" ht="18" x14ac:dyDescent="0.6">
      <c r="U17024"/>
      <c r="V17024"/>
      <c r="W17024"/>
      <c r="X17024"/>
    </row>
    <row r="17025" spans="21:24" ht="18" x14ac:dyDescent="0.6">
      <c r="U17025"/>
      <c r="V17025"/>
      <c r="W17025"/>
      <c r="X17025"/>
    </row>
    <row r="17026" spans="21:24" ht="18" x14ac:dyDescent="0.6">
      <c r="U17026"/>
      <c r="V17026"/>
      <c r="W17026"/>
      <c r="X17026"/>
    </row>
    <row r="17027" spans="21:24" ht="18" x14ac:dyDescent="0.6">
      <c r="U17027"/>
      <c r="V17027"/>
      <c r="W17027"/>
      <c r="X17027"/>
    </row>
    <row r="17028" spans="21:24" ht="18" x14ac:dyDescent="0.6">
      <c r="U17028"/>
      <c r="V17028"/>
      <c r="W17028"/>
      <c r="X17028"/>
    </row>
    <row r="17029" spans="21:24" ht="18" x14ac:dyDescent="0.6">
      <c r="U17029"/>
      <c r="V17029"/>
      <c r="W17029"/>
      <c r="X17029"/>
    </row>
    <row r="17030" spans="21:24" ht="18" x14ac:dyDescent="0.6">
      <c r="U17030"/>
      <c r="V17030"/>
      <c r="W17030"/>
      <c r="X17030"/>
    </row>
    <row r="17031" spans="21:24" ht="18" x14ac:dyDescent="0.6">
      <c r="U17031"/>
      <c r="V17031"/>
      <c r="W17031"/>
      <c r="X17031"/>
    </row>
    <row r="17032" spans="21:24" ht="18" x14ac:dyDescent="0.6">
      <c r="U17032"/>
      <c r="V17032"/>
      <c r="W17032"/>
      <c r="X17032"/>
    </row>
    <row r="17033" spans="21:24" ht="18" x14ac:dyDescent="0.6">
      <c r="U17033"/>
      <c r="V17033"/>
      <c r="W17033"/>
      <c r="X17033"/>
    </row>
    <row r="17034" spans="21:24" ht="18" x14ac:dyDescent="0.6">
      <c r="U17034"/>
      <c r="V17034"/>
      <c r="W17034"/>
      <c r="X17034"/>
    </row>
    <row r="17035" spans="21:24" ht="18" x14ac:dyDescent="0.6">
      <c r="U17035"/>
      <c r="V17035"/>
      <c r="W17035"/>
      <c r="X17035"/>
    </row>
    <row r="17036" spans="21:24" ht="18" x14ac:dyDescent="0.6">
      <c r="U17036"/>
      <c r="V17036"/>
      <c r="W17036"/>
      <c r="X17036"/>
    </row>
    <row r="17037" spans="21:24" ht="18" x14ac:dyDescent="0.6">
      <c r="U17037"/>
      <c r="V17037"/>
      <c r="W17037"/>
      <c r="X17037"/>
    </row>
    <row r="17038" spans="21:24" ht="18" x14ac:dyDescent="0.6">
      <c r="U17038"/>
      <c r="V17038"/>
      <c r="W17038"/>
      <c r="X17038"/>
    </row>
    <row r="17039" spans="21:24" ht="18" x14ac:dyDescent="0.6">
      <c r="U17039"/>
      <c r="V17039"/>
      <c r="W17039"/>
      <c r="X17039"/>
    </row>
    <row r="17040" spans="21:24" ht="18" x14ac:dyDescent="0.6">
      <c r="U17040"/>
      <c r="V17040"/>
      <c r="W17040"/>
      <c r="X17040"/>
    </row>
    <row r="17041" spans="21:24" ht="18" x14ac:dyDescent="0.6">
      <c r="U17041"/>
      <c r="V17041"/>
      <c r="W17041"/>
      <c r="X17041"/>
    </row>
    <row r="17042" spans="21:24" ht="18" x14ac:dyDescent="0.6">
      <c r="U17042"/>
      <c r="V17042"/>
      <c r="W17042"/>
      <c r="X17042"/>
    </row>
    <row r="17043" spans="21:24" ht="18" x14ac:dyDescent="0.6">
      <c r="U17043"/>
      <c r="V17043"/>
      <c r="W17043"/>
      <c r="X17043"/>
    </row>
    <row r="17044" spans="21:24" ht="18" x14ac:dyDescent="0.6">
      <c r="U17044"/>
      <c r="V17044"/>
      <c r="W17044"/>
      <c r="X17044"/>
    </row>
    <row r="17045" spans="21:24" ht="18" x14ac:dyDescent="0.6">
      <c r="U17045"/>
      <c r="V17045"/>
      <c r="W17045"/>
      <c r="X17045"/>
    </row>
    <row r="17046" spans="21:24" ht="18" x14ac:dyDescent="0.6">
      <c r="U17046"/>
      <c r="V17046"/>
      <c r="W17046"/>
      <c r="X17046"/>
    </row>
    <row r="17047" spans="21:24" ht="18" x14ac:dyDescent="0.6">
      <c r="U17047"/>
      <c r="V17047"/>
      <c r="W17047"/>
      <c r="X17047"/>
    </row>
    <row r="17048" spans="21:24" ht="18" x14ac:dyDescent="0.6">
      <c r="U17048"/>
      <c r="V17048"/>
      <c r="W17048"/>
      <c r="X17048"/>
    </row>
    <row r="17049" spans="21:24" ht="18" x14ac:dyDescent="0.6">
      <c r="U17049"/>
      <c r="V17049"/>
      <c r="W17049"/>
      <c r="X17049"/>
    </row>
    <row r="17050" spans="21:24" ht="18" x14ac:dyDescent="0.6">
      <c r="U17050"/>
      <c r="V17050"/>
      <c r="W17050"/>
      <c r="X17050"/>
    </row>
    <row r="17051" spans="21:24" ht="18" x14ac:dyDescent="0.6">
      <c r="U17051"/>
      <c r="V17051"/>
      <c r="W17051"/>
      <c r="X17051"/>
    </row>
    <row r="17052" spans="21:24" ht="18" x14ac:dyDescent="0.6">
      <c r="U17052"/>
      <c r="V17052"/>
      <c r="W17052"/>
      <c r="X17052"/>
    </row>
    <row r="17053" spans="21:24" ht="18" x14ac:dyDescent="0.6">
      <c r="U17053"/>
      <c r="V17053"/>
      <c r="W17053"/>
      <c r="X17053"/>
    </row>
    <row r="17054" spans="21:24" ht="18" x14ac:dyDescent="0.6">
      <c r="U17054"/>
      <c r="V17054"/>
      <c r="W17054"/>
      <c r="X17054"/>
    </row>
    <row r="17055" spans="21:24" ht="18" x14ac:dyDescent="0.6">
      <c r="U17055"/>
      <c r="V17055"/>
      <c r="W17055"/>
      <c r="X17055"/>
    </row>
    <row r="17056" spans="21:24" ht="18" x14ac:dyDescent="0.6">
      <c r="U17056"/>
      <c r="V17056"/>
      <c r="W17056"/>
      <c r="X17056"/>
    </row>
    <row r="17057" spans="21:24" ht="18" x14ac:dyDescent="0.6">
      <c r="U17057"/>
      <c r="V17057"/>
      <c r="W17057"/>
      <c r="X17057"/>
    </row>
    <row r="17058" spans="21:24" ht="18" x14ac:dyDescent="0.6">
      <c r="U17058"/>
      <c r="V17058"/>
      <c r="W17058"/>
      <c r="X17058"/>
    </row>
    <row r="17059" spans="21:24" ht="18" x14ac:dyDescent="0.6">
      <c r="U17059"/>
      <c r="V17059"/>
      <c r="W17059"/>
      <c r="X17059"/>
    </row>
    <row r="17060" spans="21:24" ht="18" x14ac:dyDescent="0.6">
      <c r="U17060"/>
      <c r="V17060"/>
      <c r="W17060"/>
      <c r="X17060"/>
    </row>
    <row r="17061" spans="21:24" ht="18" x14ac:dyDescent="0.6">
      <c r="U17061"/>
      <c r="V17061"/>
      <c r="W17061"/>
      <c r="X17061"/>
    </row>
    <row r="17062" spans="21:24" ht="18" x14ac:dyDescent="0.6">
      <c r="U17062"/>
      <c r="V17062"/>
      <c r="W17062"/>
      <c r="X17062"/>
    </row>
    <row r="17063" spans="21:24" ht="18" x14ac:dyDescent="0.6">
      <c r="U17063"/>
      <c r="V17063"/>
      <c r="W17063"/>
      <c r="X17063"/>
    </row>
    <row r="17064" spans="21:24" ht="18" x14ac:dyDescent="0.6">
      <c r="U17064"/>
      <c r="V17064"/>
      <c r="W17064"/>
      <c r="X17064"/>
    </row>
    <row r="17065" spans="21:24" ht="18" x14ac:dyDescent="0.6">
      <c r="U17065"/>
      <c r="V17065"/>
      <c r="W17065"/>
      <c r="X17065"/>
    </row>
    <row r="17066" spans="21:24" ht="18" x14ac:dyDescent="0.6">
      <c r="U17066"/>
      <c r="V17066"/>
      <c r="W17066"/>
      <c r="X17066"/>
    </row>
    <row r="17067" spans="21:24" ht="18" x14ac:dyDescent="0.6">
      <c r="U17067"/>
      <c r="V17067"/>
      <c r="W17067"/>
      <c r="X17067"/>
    </row>
    <row r="17068" spans="21:24" ht="18" x14ac:dyDescent="0.6">
      <c r="U17068"/>
      <c r="V17068"/>
      <c r="W17068"/>
      <c r="X17068"/>
    </row>
    <row r="17069" spans="21:24" ht="18" x14ac:dyDescent="0.6">
      <c r="U17069"/>
      <c r="V17069"/>
      <c r="W17069"/>
      <c r="X17069"/>
    </row>
    <row r="17070" spans="21:24" ht="18" x14ac:dyDescent="0.6">
      <c r="U17070"/>
      <c r="V17070"/>
      <c r="W17070"/>
      <c r="X17070"/>
    </row>
    <row r="17071" spans="21:24" ht="18" x14ac:dyDescent="0.6">
      <c r="U17071"/>
      <c r="V17071"/>
      <c r="W17071"/>
      <c r="X17071"/>
    </row>
    <row r="17072" spans="21:24" ht="18" x14ac:dyDescent="0.6">
      <c r="U17072"/>
      <c r="V17072"/>
      <c r="W17072"/>
      <c r="X17072"/>
    </row>
    <row r="17073" spans="21:24" ht="18" x14ac:dyDescent="0.6">
      <c r="U17073"/>
      <c r="V17073"/>
      <c r="W17073"/>
      <c r="X17073"/>
    </row>
    <row r="17074" spans="21:24" ht="18" x14ac:dyDescent="0.6">
      <c r="U17074"/>
      <c r="V17074"/>
      <c r="W17074"/>
      <c r="X17074"/>
    </row>
    <row r="17075" spans="21:24" ht="18" x14ac:dyDescent="0.6">
      <c r="U17075"/>
      <c r="V17075"/>
      <c r="W17075"/>
      <c r="X17075"/>
    </row>
    <row r="17076" spans="21:24" ht="18" x14ac:dyDescent="0.6">
      <c r="U17076"/>
      <c r="V17076"/>
      <c r="W17076"/>
      <c r="X17076"/>
    </row>
    <row r="17077" spans="21:24" ht="18" x14ac:dyDescent="0.6">
      <c r="U17077"/>
      <c r="V17077"/>
      <c r="W17077"/>
      <c r="X17077"/>
    </row>
    <row r="17078" spans="21:24" ht="18" x14ac:dyDescent="0.6">
      <c r="U17078"/>
      <c r="V17078"/>
      <c r="W17078"/>
      <c r="X17078"/>
    </row>
    <row r="17079" spans="21:24" ht="18" x14ac:dyDescent="0.6">
      <c r="U17079"/>
      <c r="V17079"/>
      <c r="W17079"/>
      <c r="X17079"/>
    </row>
    <row r="17080" spans="21:24" ht="18" x14ac:dyDescent="0.6">
      <c r="U17080"/>
      <c r="V17080"/>
      <c r="W17080"/>
      <c r="X17080"/>
    </row>
    <row r="17081" spans="21:24" ht="18" x14ac:dyDescent="0.6">
      <c r="U17081"/>
      <c r="V17081"/>
      <c r="W17081"/>
      <c r="X17081"/>
    </row>
    <row r="17082" spans="21:24" ht="18" x14ac:dyDescent="0.6">
      <c r="U17082"/>
      <c r="V17082"/>
      <c r="W17082"/>
      <c r="X17082"/>
    </row>
    <row r="17083" spans="21:24" ht="18" x14ac:dyDescent="0.6">
      <c r="U17083"/>
      <c r="V17083"/>
      <c r="W17083"/>
      <c r="X17083"/>
    </row>
    <row r="17084" spans="21:24" ht="18" x14ac:dyDescent="0.6">
      <c r="U17084"/>
      <c r="V17084"/>
      <c r="W17084"/>
      <c r="X17084"/>
    </row>
    <row r="17085" spans="21:24" ht="18" x14ac:dyDescent="0.6">
      <c r="U17085"/>
      <c r="V17085"/>
      <c r="W17085"/>
      <c r="X17085"/>
    </row>
    <row r="17086" spans="21:24" ht="18" x14ac:dyDescent="0.6">
      <c r="U17086"/>
      <c r="V17086"/>
      <c r="W17086"/>
      <c r="X17086"/>
    </row>
    <row r="17087" spans="21:24" ht="18" x14ac:dyDescent="0.6">
      <c r="U17087"/>
      <c r="V17087"/>
      <c r="W17087"/>
      <c r="X17087"/>
    </row>
    <row r="17088" spans="21:24" ht="18" x14ac:dyDescent="0.6">
      <c r="U17088"/>
      <c r="V17088"/>
      <c r="W17088"/>
      <c r="X17088"/>
    </row>
    <row r="17089" spans="21:24" ht="18" x14ac:dyDescent="0.6">
      <c r="U17089"/>
      <c r="V17089"/>
      <c r="W17089"/>
      <c r="X17089"/>
    </row>
    <row r="17090" spans="21:24" ht="18" x14ac:dyDescent="0.6">
      <c r="U17090"/>
      <c r="V17090"/>
      <c r="W17090"/>
      <c r="X17090"/>
    </row>
    <row r="17091" spans="21:24" ht="18" x14ac:dyDescent="0.6">
      <c r="U17091"/>
      <c r="V17091"/>
      <c r="W17091"/>
      <c r="X17091"/>
    </row>
    <row r="17092" spans="21:24" ht="18" x14ac:dyDescent="0.6">
      <c r="U17092"/>
      <c r="V17092"/>
      <c r="W17092"/>
      <c r="X17092"/>
    </row>
    <row r="17093" spans="21:24" ht="18" x14ac:dyDescent="0.6">
      <c r="U17093"/>
      <c r="V17093"/>
      <c r="W17093"/>
      <c r="X17093"/>
    </row>
    <row r="17094" spans="21:24" ht="18" x14ac:dyDescent="0.6">
      <c r="U17094"/>
      <c r="V17094"/>
      <c r="W17094"/>
      <c r="X17094"/>
    </row>
    <row r="17095" spans="21:24" ht="18" x14ac:dyDescent="0.6">
      <c r="U17095"/>
      <c r="V17095"/>
      <c r="W17095"/>
      <c r="X17095"/>
    </row>
    <row r="17096" spans="21:24" ht="18" x14ac:dyDescent="0.6">
      <c r="U17096"/>
      <c r="V17096"/>
      <c r="W17096"/>
      <c r="X17096"/>
    </row>
    <row r="17097" spans="21:24" ht="18" x14ac:dyDescent="0.6">
      <c r="U17097"/>
      <c r="V17097"/>
      <c r="W17097"/>
      <c r="X17097"/>
    </row>
    <row r="17098" spans="21:24" ht="18" x14ac:dyDescent="0.6">
      <c r="U17098"/>
      <c r="V17098"/>
      <c r="W17098"/>
      <c r="X17098"/>
    </row>
    <row r="17099" spans="21:24" ht="18" x14ac:dyDescent="0.6">
      <c r="U17099"/>
      <c r="V17099"/>
      <c r="W17099"/>
      <c r="X17099"/>
    </row>
    <row r="17100" spans="21:24" ht="18" x14ac:dyDescent="0.6">
      <c r="U17100"/>
      <c r="V17100"/>
      <c r="W17100"/>
      <c r="X17100"/>
    </row>
    <row r="17101" spans="21:24" ht="18" x14ac:dyDescent="0.6">
      <c r="U17101"/>
      <c r="V17101"/>
      <c r="W17101"/>
      <c r="X17101"/>
    </row>
    <row r="17102" spans="21:24" ht="18" x14ac:dyDescent="0.6">
      <c r="U17102"/>
      <c r="V17102"/>
      <c r="W17102"/>
      <c r="X17102"/>
    </row>
    <row r="17103" spans="21:24" ht="18" x14ac:dyDescent="0.6">
      <c r="U17103"/>
      <c r="V17103"/>
      <c r="W17103"/>
      <c r="X17103"/>
    </row>
    <row r="17104" spans="21:24" ht="18" x14ac:dyDescent="0.6">
      <c r="U17104"/>
      <c r="V17104"/>
      <c r="W17104"/>
      <c r="X17104"/>
    </row>
    <row r="17105" spans="21:24" ht="18" x14ac:dyDescent="0.6">
      <c r="U17105"/>
      <c r="V17105"/>
      <c r="W17105"/>
      <c r="X17105"/>
    </row>
    <row r="17106" spans="21:24" ht="18" x14ac:dyDescent="0.6">
      <c r="U17106"/>
      <c r="V17106"/>
      <c r="W17106"/>
      <c r="X17106"/>
    </row>
    <row r="17107" spans="21:24" ht="18" x14ac:dyDescent="0.6">
      <c r="U17107"/>
      <c r="V17107"/>
      <c r="W17107"/>
      <c r="X17107"/>
    </row>
    <row r="17108" spans="21:24" ht="18" x14ac:dyDescent="0.6">
      <c r="U17108"/>
      <c r="V17108"/>
      <c r="W17108"/>
      <c r="X17108"/>
    </row>
    <row r="17109" spans="21:24" ht="18" x14ac:dyDescent="0.6">
      <c r="U17109"/>
      <c r="V17109"/>
      <c r="W17109"/>
      <c r="X17109"/>
    </row>
    <row r="17110" spans="21:24" ht="18" x14ac:dyDescent="0.6">
      <c r="U17110"/>
      <c r="V17110"/>
      <c r="W17110"/>
      <c r="X17110"/>
    </row>
    <row r="17111" spans="21:24" ht="18" x14ac:dyDescent="0.6">
      <c r="U17111"/>
      <c r="V17111"/>
      <c r="W17111"/>
      <c r="X17111"/>
    </row>
    <row r="17112" spans="21:24" ht="18" x14ac:dyDescent="0.6">
      <c r="U17112"/>
      <c r="V17112"/>
      <c r="W17112"/>
      <c r="X17112"/>
    </row>
    <row r="17113" spans="21:24" ht="18" x14ac:dyDescent="0.6">
      <c r="U17113"/>
      <c r="V17113"/>
      <c r="W17113"/>
      <c r="X17113"/>
    </row>
    <row r="17114" spans="21:24" ht="18" x14ac:dyDescent="0.6">
      <c r="U17114"/>
      <c r="V17114"/>
      <c r="W17114"/>
      <c r="X17114"/>
    </row>
    <row r="17115" spans="21:24" ht="18" x14ac:dyDescent="0.6">
      <c r="U17115"/>
      <c r="V17115"/>
      <c r="W17115"/>
      <c r="X17115"/>
    </row>
    <row r="17116" spans="21:24" ht="18" x14ac:dyDescent="0.6">
      <c r="U17116"/>
      <c r="V17116"/>
      <c r="W17116"/>
      <c r="X17116"/>
    </row>
    <row r="17117" spans="21:24" ht="18" x14ac:dyDescent="0.6">
      <c r="U17117"/>
      <c r="V17117"/>
      <c r="W17117"/>
      <c r="X17117"/>
    </row>
    <row r="17118" spans="21:24" ht="18" x14ac:dyDescent="0.6">
      <c r="U17118"/>
      <c r="V17118"/>
      <c r="W17118"/>
      <c r="X17118"/>
    </row>
    <row r="17119" spans="21:24" ht="18" x14ac:dyDescent="0.6">
      <c r="U17119"/>
      <c r="V17119"/>
      <c r="W17119"/>
      <c r="X17119"/>
    </row>
    <row r="17120" spans="21:24" ht="18" x14ac:dyDescent="0.6">
      <c r="U17120"/>
      <c r="V17120"/>
      <c r="W17120"/>
      <c r="X17120"/>
    </row>
    <row r="17121" spans="21:24" ht="18" x14ac:dyDescent="0.6">
      <c r="U17121"/>
      <c r="V17121"/>
      <c r="W17121"/>
      <c r="X17121"/>
    </row>
    <row r="17122" spans="21:24" ht="18" x14ac:dyDescent="0.6">
      <c r="U17122"/>
      <c r="V17122"/>
      <c r="W17122"/>
      <c r="X17122"/>
    </row>
    <row r="17123" spans="21:24" ht="18" x14ac:dyDescent="0.6">
      <c r="U17123"/>
      <c r="V17123"/>
      <c r="W17123"/>
      <c r="X17123"/>
    </row>
    <row r="17124" spans="21:24" ht="18" x14ac:dyDescent="0.6">
      <c r="U17124"/>
      <c r="V17124"/>
      <c r="W17124"/>
      <c r="X17124"/>
    </row>
    <row r="17125" spans="21:24" ht="18" x14ac:dyDescent="0.6">
      <c r="U17125"/>
      <c r="V17125"/>
      <c r="W17125"/>
      <c r="X17125"/>
    </row>
    <row r="17126" spans="21:24" ht="18" x14ac:dyDescent="0.6">
      <c r="U17126"/>
      <c r="V17126"/>
      <c r="W17126"/>
      <c r="X17126"/>
    </row>
    <row r="17127" spans="21:24" ht="18" x14ac:dyDescent="0.6">
      <c r="U17127"/>
      <c r="V17127"/>
      <c r="W17127"/>
      <c r="X17127"/>
    </row>
    <row r="17128" spans="21:24" ht="18" x14ac:dyDescent="0.6">
      <c r="U17128"/>
      <c r="V17128"/>
      <c r="W17128"/>
      <c r="X17128"/>
    </row>
    <row r="17129" spans="21:24" ht="18" x14ac:dyDescent="0.6">
      <c r="U17129"/>
      <c r="V17129"/>
      <c r="W17129"/>
      <c r="X17129"/>
    </row>
    <row r="17130" spans="21:24" ht="18" x14ac:dyDescent="0.6">
      <c r="U17130"/>
      <c r="V17130"/>
      <c r="W17130"/>
      <c r="X17130"/>
    </row>
    <row r="17131" spans="21:24" ht="18" x14ac:dyDescent="0.6">
      <c r="U17131"/>
      <c r="V17131"/>
      <c r="W17131"/>
      <c r="X17131"/>
    </row>
    <row r="17132" spans="21:24" ht="18" x14ac:dyDescent="0.6">
      <c r="U17132"/>
      <c r="V17132"/>
      <c r="W17132"/>
      <c r="X17132"/>
    </row>
    <row r="17133" spans="21:24" ht="18" x14ac:dyDescent="0.6">
      <c r="U17133"/>
      <c r="V17133"/>
      <c r="W17133"/>
      <c r="X17133"/>
    </row>
    <row r="17134" spans="21:24" ht="18" x14ac:dyDescent="0.6">
      <c r="U17134"/>
      <c r="V17134"/>
      <c r="W17134"/>
      <c r="X17134"/>
    </row>
    <row r="17135" spans="21:24" ht="18" x14ac:dyDescent="0.6">
      <c r="U17135"/>
      <c r="V17135"/>
      <c r="W17135"/>
      <c r="X17135"/>
    </row>
    <row r="17136" spans="21:24" ht="18" x14ac:dyDescent="0.6">
      <c r="U17136"/>
      <c r="V17136"/>
      <c r="W17136"/>
      <c r="X17136"/>
    </row>
    <row r="17137" spans="21:24" ht="18" x14ac:dyDescent="0.6">
      <c r="U17137"/>
      <c r="V17137"/>
      <c r="W17137"/>
      <c r="X17137"/>
    </row>
    <row r="17138" spans="21:24" ht="18" x14ac:dyDescent="0.6">
      <c r="U17138"/>
      <c r="V17138"/>
      <c r="W17138"/>
      <c r="X17138"/>
    </row>
    <row r="17139" spans="21:24" ht="18" x14ac:dyDescent="0.6">
      <c r="U17139"/>
      <c r="V17139"/>
      <c r="W17139"/>
      <c r="X17139"/>
    </row>
    <row r="17140" spans="21:24" ht="18" x14ac:dyDescent="0.6">
      <c r="U17140"/>
      <c r="V17140"/>
      <c r="W17140"/>
      <c r="X17140"/>
    </row>
    <row r="17141" spans="21:24" ht="18" x14ac:dyDescent="0.6">
      <c r="U17141"/>
      <c r="V17141"/>
      <c r="W17141"/>
      <c r="X17141"/>
    </row>
    <row r="17142" spans="21:24" ht="18" x14ac:dyDescent="0.6">
      <c r="U17142"/>
      <c r="V17142"/>
      <c r="W17142"/>
      <c r="X17142"/>
    </row>
    <row r="17143" spans="21:24" ht="18" x14ac:dyDescent="0.6">
      <c r="U17143"/>
      <c r="V17143"/>
      <c r="W17143"/>
      <c r="X17143"/>
    </row>
    <row r="17144" spans="21:24" ht="18" x14ac:dyDescent="0.6">
      <c r="U17144"/>
      <c r="V17144"/>
      <c r="W17144"/>
      <c r="X17144"/>
    </row>
    <row r="17145" spans="21:24" ht="18" x14ac:dyDescent="0.6">
      <c r="U17145"/>
      <c r="V17145"/>
      <c r="W17145"/>
      <c r="X17145"/>
    </row>
    <row r="17146" spans="21:24" ht="18" x14ac:dyDescent="0.6">
      <c r="U17146"/>
      <c r="V17146"/>
      <c r="W17146"/>
      <c r="X17146"/>
    </row>
    <row r="17147" spans="21:24" ht="18" x14ac:dyDescent="0.6">
      <c r="U17147"/>
      <c r="V17147"/>
      <c r="W17147"/>
      <c r="X17147"/>
    </row>
    <row r="17148" spans="21:24" ht="18" x14ac:dyDescent="0.6">
      <c r="U17148"/>
      <c r="V17148"/>
      <c r="W17148"/>
      <c r="X17148"/>
    </row>
    <row r="17149" spans="21:24" ht="18" x14ac:dyDescent="0.6">
      <c r="U17149"/>
      <c r="V17149"/>
      <c r="W17149"/>
      <c r="X17149"/>
    </row>
    <row r="17150" spans="21:24" ht="18" x14ac:dyDescent="0.6">
      <c r="U17150"/>
      <c r="V17150"/>
      <c r="W17150"/>
      <c r="X17150"/>
    </row>
    <row r="17151" spans="21:24" ht="18" x14ac:dyDescent="0.6">
      <c r="U17151"/>
      <c r="V17151"/>
      <c r="W17151"/>
      <c r="X17151"/>
    </row>
    <row r="17152" spans="21:24" ht="18" x14ac:dyDescent="0.6">
      <c r="U17152"/>
      <c r="V17152"/>
      <c r="W17152"/>
      <c r="X17152"/>
    </row>
    <row r="17153" spans="21:24" ht="18" x14ac:dyDescent="0.6">
      <c r="U17153"/>
      <c r="V17153"/>
      <c r="W17153"/>
      <c r="X17153"/>
    </row>
    <row r="17154" spans="21:24" ht="18" x14ac:dyDescent="0.6">
      <c r="U17154"/>
      <c r="V17154"/>
      <c r="W17154"/>
      <c r="X17154"/>
    </row>
    <row r="17155" spans="21:24" ht="18" x14ac:dyDescent="0.6">
      <c r="U17155"/>
      <c r="V17155"/>
      <c r="W17155"/>
      <c r="X17155"/>
    </row>
    <row r="17156" spans="21:24" ht="18" x14ac:dyDescent="0.6">
      <c r="U17156"/>
      <c r="V17156"/>
      <c r="W17156"/>
      <c r="X17156"/>
    </row>
    <row r="17157" spans="21:24" ht="18" x14ac:dyDescent="0.6">
      <c r="U17157"/>
      <c r="V17157"/>
      <c r="W17157"/>
      <c r="X17157"/>
    </row>
    <row r="17158" spans="21:24" ht="18" x14ac:dyDescent="0.6">
      <c r="U17158"/>
      <c r="V17158"/>
      <c r="W17158"/>
      <c r="X17158"/>
    </row>
    <row r="17159" spans="21:24" ht="18" x14ac:dyDescent="0.6">
      <c r="U17159"/>
      <c r="V17159"/>
      <c r="W17159"/>
      <c r="X17159"/>
    </row>
    <row r="17160" spans="21:24" ht="18" x14ac:dyDescent="0.6">
      <c r="U17160"/>
      <c r="V17160"/>
      <c r="W17160"/>
      <c r="X17160"/>
    </row>
    <row r="17161" spans="21:24" ht="18" x14ac:dyDescent="0.6">
      <c r="U17161"/>
      <c r="V17161"/>
      <c r="W17161"/>
      <c r="X17161"/>
    </row>
    <row r="17162" spans="21:24" ht="18" x14ac:dyDescent="0.6">
      <c r="U17162"/>
      <c r="V17162"/>
      <c r="W17162"/>
      <c r="X17162"/>
    </row>
    <row r="17163" spans="21:24" ht="18" x14ac:dyDescent="0.6">
      <c r="U17163"/>
      <c r="V17163"/>
      <c r="W17163"/>
      <c r="X17163"/>
    </row>
    <row r="17164" spans="21:24" ht="18" x14ac:dyDescent="0.6">
      <c r="U17164"/>
      <c r="V17164"/>
      <c r="W17164"/>
      <c r="X17164"/>
    </row>
    <row r="17165" spans="21:24" ht="18" x14ac:dyDescent="0.6">
      <c r="U17165"/>
      <c r="V17165"/>
      <c r="W17165"/>
      <c r="X17165"/>
    </row>
    <row r="17166" spans="21:24" ht="18" x14ac:dyDescent="0.6">
      <c r="U17166"/>
      <c r="V17166"/>
      <c r="W17166"/>
      <c r="X17166"/>
    </row>
    <row r="17167" spans="21:24" ht="18" x14ac:dyDescent="0.6">
      <c r="U17167"/>
      <c r="V17167"/>
      <c r="W17167"/>
      <c r="X17167"/>
    </row>
    <row r="17168" spans="21:24" ht="18" x14ac:dyDescent="0.6">
      <c r="U17168"/>
      <c r="V17168"/>
      <c r="W17168"/>
      <c r="X17168"/>
    </row>
    <row r="17169" spans="21:24" ht="18" x14ac:dyDescent="0.6">
      <c r="U17169"/>
      <c r="V17169"/>
      <c r="W17169"/>
      <c r="X17169"/>
    </row>
    <row r="17170" spans="21:24" ht="18" x14ac:dyDescent="0.6">
      <c r="U17170"/>
      <c r="V17170"/>
      <c r="W17170"/>
      <c r="X17170"/>
    </row>
    <row r="17171" spans="21:24" ht="18" x14ac:dyDescent="0.6">
      <c r="U17171"/>
      <c r="V17171"/>
      <c r="W17171"/>
      <c r="X17171"/>
    </row>
    <row r="17172" spans="21:24" ht="18" x14ac:dyDescent="0.6">
      <c r="U17172"/>
      <c r="V17172"/>
      <c r="W17172"/>
      <c r="X17172"/>
    </row>
    <row r="17173" spans="21:24" ht="18" x14ac:dyDescent="0.6">
      <c r="U17173"/>
      <c r="V17173"/>
      <c r="W17173"/>
      <c r="X17173"/>
    </row>
    <row r="17174" spans="21:24" ht="18" x14ac:dyDescent="0.6">
      <c r="U17174"/>
      <c r="V17174"/>
      <c r="W17174"/>
      <c r="X17174"/>
    </row>
    <row r="17175" spans="21:24" ht="18" x14ac:dyDescent="0.6">
      <c r="U17175"/>
      <c r="V17175"/>
      <c r="W17175"/>
      <c r="X17175"/>
    </row>
    <row r="17176" spans="21:24" ht="18" x14ac:dyDescent="0.6">
      <c r="U17176"/>
      <c r="V17176"/>
      <c r="W17176"/>
      <c r="X17176"/>
    </row>
    <row r="17177" spans="21:24" ht="18" x14ac:dyDescent="0.6">
      <c r="U17177"/>
      <c r="V17177"/>
      <c r="W17177"/>
      <c r="X17177"/>
    </row>
    <row r="17178" spans="21:24" ht="18" x14ac:dyDescent="0.6">
      <c r="U17178"/>
      <c r="V17178"/>
      <c r="W17178"/>
      <c r="X17178"/>
    </row>
    <row r="17179" spans="21:24" ht="18" x14ac:dyDescent="0.6">
      <c r="U17179"/>
      <c r="V17179"/>
      <c r="W17179"/>
      <c r="X17179"/>
    </row>
    <row r="17180" spans="21:24" ht="18" x14ac:dyDescent="0.6">
      <c r="U17180"/>
      <c r="V17180"/>
      <c r="W17180"/>
      <c r="X17180"/>
    </row>
    <row r="17181" spans="21:24" ht="18" x14ac:dyDescent="0.6">
      <c r="U17181"/>
      <c r="V17181"/>
      <c r="W17181"/>
      <c r="X17181"/>
    </row>
    <row r="17182" spans="21:24" ht="18" x14ac:dyDescent="0.6">
      <c r="U17182"/>
      <c r="V17182"/>
      <c r="W17182"/>
      <c r="X17182"/>
    </row>
    <row r="17183" spans="21:24" ht="18" x14ac:dyDescent="0.6">
      <c r="U17183"/>
      <c r="V17183"/>
      <c r="W17183"/>
      <c r="X17183"/>
    </row>
    <row r="17184" spans="21:24" ht="18" x14ac:dyDescent="0.6">
      <c r="U17184"/>
      <c r="V17184"/>
      <c r="W17184"/>
      <c r="X17184"/>
    </row>
    <row r="17185" spans="21:24" ht="18" x14ac:dyDescent="0.6">
      <c r="U17185"/>
      <c r="V17185"/>
      <c r="W17185"/>
      <c r="X17185"/>
    </row>
    <row r="17186" spans="21:24" ht="18" x14ac:dyDescent="0.6">
      <c r="U17186"/>
      <c r="V17186"/>
      <c r="W17186"/>
      <c r="X17186"/>
    </row>
    <row r="17187" spans="21:24" ht="18" x14ac:dyDescent="0.6">
      <c r="U17187"/>
      <c r="V17187"/>
      <c r="W17187"/>
      <c r="X17187"/>
    </row>
    <row r="17188" spans="21:24" ht="18" x14ac:dyDescent="0.6">
      <c r="U17188"/>
      <c r="V17188"/>
      <c r="W17188"/>
      <c r="X17188"/>
    </row>
    <row r="17189" spans="21:24" ht="18" x14ac:dyDescent="0.6">
      <c r="U17189"/>
      <c r="V17189"/>
      <c r="W17189"/>
      <c r="X17189"/>
    </row>
    <row r="17190" spans="21:24" ht="18" x14ac:dyDescent="0.6">
      <c r="U17190"/>
      <c r="V17190"/>
      <c r="W17190"/>
      <c r="X17190"/>
    </row>
    <row r="17191" spans="21:24" ht="18" x14ac:dyDescent="0.6">
      <c r="U17191"/>
      <c r="V17191"/>
      <c r="W17191"/>
      <c r="X17191"/>
    </row>
    <row r="17192" spans="21:24" ht="18" x14ac:dyDescent="0.6">
      <c r="U17192"/>
      <c r="V17192"/>
      <c r="W17192"/>
      <c r="X17192"/>
    </row>
    <row r="17193" spans="21:24" ht="18" x14ac:dyDescent="0.6">
      <c r="U17193"/>
      <c r="V17193"/>
      <c r="W17193"/>
      <c r="X17193"/>
    </row>
    <row r="17194" spans="21:24" ht="18" x14ac:dyDescent="0.6">
      <c r="U17194"/>
      <c r="V17194"/>
      <c r="W17194"/>
      <c r="X17194"/>
    </row>
    <row r="17195" spans="21:24" ht="18" x14ac:dyDescent="0.6">
      <c r="U17195"/>
      <c r="V17195"/>
      <c r="W17195"/>
      <c r="X17195"/>
    </row>
    <row r="17196" spans="21:24" ht="18" x14ac:dyDescent="0.6">
      <c r="U17196"/>
      <c r="V17196"/>
      <c r="W17196"/>
      <c r="X17196"/>
    </row>
    <row r="17197" spans="21:24" ht="18" x14ac:dyDescent="0.6">
      <c r="U17197"/>
      <c r="V17197"/>
      <c r="W17197"/>
      <c r="X17197"/>
    </row>
    <row r="17198" spans="21:24" ht="18" x14ac:dyDescent="0.6">
      <c r="U17198"/>
      <c r="V17198"/>
      <c r="W17198"/>
      <c r="X17198"/>
    </row>
    <row r="17199" spans="21:24" ht="18" x14ac:dyDescent="0.6">
      <c r="U17199"/>
      <c r="V17199"/>
      <c r="W17199"/>
      <c r="X17199"/>
    </row>
    <row r="17200" spans="21:24" ht="18" x14ac:dyDescent="0.6">
      <c r="U17200"/>
      <c r="V17200"/>
      <c r="W17200"/>
      <c r="X17200"/>
    </row>
    <row r="17201" spans="21:24" ht="18" x14ac:dyDescent="0.6">
      <c r="U17201"/>
      <c r="V17201"/>
      <c r="W17201"/>
      <c r="X17201"/>
    </row>
    <row r="17202" spans="21:24" ht="18" x14ac:dyDescent="0.6">
      <c r="U17202"/>
      <c r="V17202"/>
      <c r="W17202"/>
      <c r="X17202"/>
    </row>
    <row r="17203" spans="21:24" ht="18" x14ac:dyDescent="0.6">
      <c r="U17203"/>
      <c r="V17203"/>
      <c r="W17203"/>
      <c r="X17203"/>
    </row>
    <row r="17204" spans="21:24" ht="18" x14ac:dyDescent="0.6">
      <c r="U17204"/>
      <c r="V17204"/>
      <c r="W17204"/>
      <c r="X17204"/>
    </row>
    <row r="17205" spans="21:24" ht="18" x14ac:dyDescent="0.6">
      <c r="U17205"/>
      <c r="V17205"/>
      <c r="W17205"/>
      <c r="X17205"/>
    </row>
    <row r="17206" spans="21:24" ht="18" x14ac:dyDescent="0.6">
      <c r="U17206"/>
      <c r="V17206"/>
      <c r="W17206"/>
      <c r="X17206"/>
    </row>
    <row r="17207" spans="21:24" ht="18" x14ac:dyDescent="0.6">
      <c r="U17207"/>
      <c r="V17207"/>
      <c r="W17207"/>
      <c r="X17207"/>
    </row>
    <row r="17208" spans="21:24" ht="18" x14ac:dyDescent="0.6">
      <c r="U17208"/>
      <c r="V17208"/>
      <c r="W17208"/>
      <c r="X17208"/>
    </row>
    <row r="17209" spans="21:24" ht="18" x14ac:dyDescent="0.6">
      <c r="U17209"/>
      <c r="V17209"/>
      <c r="W17209"/>
      <c r="X17209"/>
    </row>
    <row r="17210" spans="21:24" ht="18" x14ac:dyDescent="0.6">
      <c r="U17210"/>
      <c r="V17210"/>
      <c r="W17210"/>
      <c r="X17210"/>
    </row>
    <row r="17211" spans="21:24" ht="18" x14ac:dyDescent="0.6">
      <c r="U17211"/>
      <c r="V17211"/>
      <c r="W17211"/>
      <c r="X17211"/>
    </row>
    <row r="17212" spans="21:24" ht="18" x14ac:dyDescent="0.6">
      <c r="U17212"/>
      <c r="V17212"/>
      <c r="W17212"/>
      <c r="X17212"/>
    </row>
    <row r="17213" spans="21:24" ht="18" x14ac:dyDescent="0.6">
      <c r="U17213"/>
      <c r="V17213"/>
      <c r="W17213"/>
      <c r="X17213"/>
    </row>
    <row r="17214" spans="21:24" ht="18" x14ac:dyDescent="0.6">
      <c r="U17214"/>
      <c r="V17214"/>
      <c r="W17214"/>
      <c r="X17214"/>
    </row>
    <row r="17215" spans="21:24" ht="18" x14ac:dyDescent="0.6">
      <c r="U17215"/>
      <c r="V17215"/>
      <c r="W17215"/>
      <c r="X17215"/>
    </row>
    <row r="17216" spans="21:24" ht="18" x14ac:dyDescent="0.6">
      <c r="U17216"/>
      <c r="V17216"/>
      <c r="W17216"/>
      <c r="X17216"/>
    </row>
    <row r="17217" spans="21:24" ht="18" x14ac:dyDescent="0.6">
      <c r="U17217"/>
      <c r="V17217"/>
      <c r="W17217"/>
      <c r="X17217"/>
    </row>
    <row r="17218" spans="21:24" ht="18" x14ac:dyDescent="0.6">
      <c r="U17218"/>
      <c r="V17218"/>
      <c r="W17218"/>
      <c r="X17218"/>
    </row>
    <row r="17219" spans="21:24" ht="18" x14ac:dyDescent="0.6">
      <c r="U17219"/>
      <c r="V17219"/>
      <c r="W17219"/>
      <c r="X17219"/>
    </row>
    <row r="17220" spans="21:24" ht="18" x14ac:dyDescent="0.6">
      <c r="U17220"/>
      <c r="V17220"/>
      <c r="W17220"/>
      <c r="X17220"/>
    </row>
    <row r="17221" spans="21:24" ht="18" x14ac:dyDescent="0.6">
      <c r="U17221"/>
      <c r="V17221"/>
      <c r="W17221"/>
      <c r="X17221"/>
    </row>
    <row r="17222" spans="21:24" ht="18" x14ac:dyDescent="0.6">
      <c r="U17222"/>
      <c r="V17222"/>
      <c r="W17222"/>
      <c r="X17222"/>
    </row>
    <row r="17223" spans="21:24" ht="18" x14ac:dyDescent="0.6">
      <c r="U17223"/>
      <c r="V17223"/>
      <c r="W17223"/>
      <c r="X17223"/>
    </row>
    <row r="17224" spans="21:24" ht="18" x14ac:dyDescent="0.6">
      <c r="U17224"/>
      <c r="V17224"/>
      <c r="W17224"/>
      <c r="X17224"/>
    </row>
    <row r="17225" spans="21:24" ht="18" x14ac:dyDescent="0.6">
      <c r="U17225"/>
      <c r="V17225"/>
      <c r="W17225"/>
      <c r="X17225"/>
    </row>
    <row r="17226" spans="21:24" ht="18" x14ac:dyDescent="0.6">
      <c r="U17226"/>
      <c r="V17226"/>
      <c r="W17226"/>
      <c r="X17226"/>
    </row>
    <row r="17227" spans="21:24" ht="18" x14ac:dyDescent="0.6">
      <c r="U17227"/>
      <c r="V17227"/>
      <c r="W17227"/>
      <c r="X17227"/>
    </row>
    <row r="17228" spans="21:24" ht="18" x14ac:dyDescent="0.6">
      <c r="U17228"/>
      <c r="V17228"/>
      <c r="W17228"/>
      <c r="X17228"/>
    </row>
    <row r="17229" spans="21:24" ht="18" x14ac:dyDescent="0.6">
      <c r="U17229"/>
      <c r="V17229"/>
      <c r="W17229"/>
      <c r="X17229"/>
    </row>
    <row r="17230" spans="21:24" ht="18" x14ac:dyDescent="0.6">
      <c r="U17230"/>
      <c r="V17230"/>
      <c r="W17230"/>
      <c r="X17230"/>
    </row>
    <row r="17231" spans="21:24" ht="18" x14ac:dyDescent="0.6">
      <c r="U17231"/>
      <c r="V17231"/>
      <c r="W17231"/>
      <c r="X17231"/>
    </row>
    <row r="17232" spans="21:24" ht="18" x14ac:dyDescent="0.6">
      <c r="U17232"/>
      <c r="V17232"/>
      <c r="W17232"/>
      <c r="X17232"/>
    </row>
    <row r="17233" spans="21:24" ht="18" x14ac:dyDescent="0.6">
      <c r="U17233"/>
      <c r="V17233"/>
      <c r="W17233"/>
      <c r="X17233"/>
    </row>
    <row r="17234" spans="21:24" ht="18" x14ac:dyDescent="0.6">
      <c r="U17234"/>
      <c r="V17234"/>
      <c r="W17234"/>
      <c r="X17234"/>
    </row>
    <row r="17235" spans="21:24" ht="18" x14ac:dyDescent="0.6">
      <c r="U17235"/>
      <c r="V17235"/>
      <c r="W17235"/>
      <c r="X17235"/>
    </row>
    <row r="17236" spans="21:24" ht="18" x14ac:dyDescent="0.6">
      <c r="U17236"/>
      <c r="V17236"/>
      <c r="W17236"/>
      <c r="X17236"/>
    </row>
    <row r="17237" spans="21:24" ht="18" x14ac:dyDescent="0.6">
      <c r="U17237"/>
      <c r="V17237"/>
      <c r="W17237"/>
      <c r="X17237"/>
    </row>
    <row r="17238" spans="21:24" ht="18" x14ac:dyDescent="0.6">
      <c r="U17238"/>
      <c r="V17238"/>
      <c r="W17238"/>
      <c r="X17238"/>
    </row>
    <row r="17239" spans="21:24" ht="18" x14ac:dyDescent="0.6">
      <c r="U17239"/>
      <c r="V17239"/>
      <c r="W17239"/>
      <c r="X17239"/>
    </row>
    <row r="17240" spans="21:24" ht="18" x14ac:dyDescent="0.6">
      <c r="U17240"/>
      <c r="V17240"/>
      <c r="W17240"/>
      <c r="X17240"/>
    </row>
    <row r="17241" spans="21:24" ht="18" x14ac:dyDescent="0.6">
      <c r="U17241"/>
      <c r="V17241"/>
      <c r="W17241"/>
      <c r="X17241"/>
    </row>
    <row r="17242" spans="21:24" ht="18" x14ac:dyDescent="0.6">
      <c r="U17242"/>
      <c r="V17242"/>
      <c r="W17242"/>
      <c r="X17242"/>
    </row>
    <row r="17243" spans="21:24" ht="18" x14ac:dyDescent="0.6">
      <c r="U17243"/>
      <c r="V17243"/>
      <c r="W17243"/>
      <c r="X17243"/>
    </row>
    <row r="17244" spans="21:24" ht="18" x14ac:dyDescent="0.6">
      <c r="U17244"/>
      <c r="V17244"/>
      <c r="W17244"/>
      <c r="X17244"/>
    </row>
    <row r="17245" spans="21:24" ht="18" x14ac:dyDescent="0.6">
      <c r="U17245"/>
      <c r="V17245"/>
      <c r="W17245"/>
      <c r="X17245"/>
    </row>
    <row r="17246" spans="21:24" ht="18" x14ac:dyDescent="0.6">
      <c r="U17246"/>
      <c r="V17246"/>
      <c r="W17246"/>
      <c r="X17246"/>
    </row>
    <row r="17247" spans="21:24" ht="18" x14ac:dyDescent="0.6">
      <c r="U17247"/>
      <c r="V17247"/>
      <c r="W17247"/>
      <c r="X17247"/>
    </row>
    <row r="17248" spans="21:24" ht="18" x14ac:dyDescent="0.6">
      <c r="U17248"/>
      <c r="V17248"/>
      <c r="W17248"/>
      <c r="X17248"/>
    </row>
    <row r="17249" spans="21:24" ht="18" x14ac:dyDescent="0.6">
      <c r="U17249"/>
      <c r="V17249"/>
      <c r="W17249"/>
      <c r="X17249"/>
    </row>
    <row r="17250" spans="21:24" ht="18" x14ac:dyDescent="0.6">
      <c r="U17250"/>
      <c r="V17250"/>
      <c r="W17250"/>
      <c r="X17250"/>
    </row>
    <row r="17251" spans="21:24" ht="18" x14ac:dyDescent="0.6">
      <c r="U17251"/>
      <c r="V17251"/>
      <c r="W17251"/>
      <c r="X17251"/>
    </row>
    <row r="17252" spans="21:24" ht="18" x14ac:dyDescent="0.6">
      <c r="U17252"/>
      <c r="V17252"/>
      <c r="W17252"/>
      <c r="X17252"/>
    </row>
    <row r="17253" spans="21:24" ht="18" x14ac:dyDescent="0.6">
      <c r="U17253"/>
      <c r="V17253"/>
      <c r="W17253"/>
      <c r="X17253"/>
    </row>
    <row r="17254" spans="21:24" ht="18" x14ac:dyDescent="0.6">
      <c r="U17254"/>
      <c r="V17254"/>
      <c r="W17254"/>
      <c r="X17254"/>
    </row>
    <row r="17255" spans="21:24" ht="18" x14ac:dyDescent="0.6">
      <c r="U17255"/>
      <c r="V17255"/>
      <c r="W17255"/>
      <c r="X17255"/>
    </row>
    <row r="17256" spans="21:24" ht="18" x14ac:dyDescent="0.6">
      <c r="U17256"/>
      <c r="V17256"/>
      <c r="W17256"/>
      <c r="X17256"/>
    </row>
    <row r="17257" spans="21:24" ht="18" x14ac:dyDescent="0.6">
      <c r="U17257"/>
      <c r="V17257"/>
      <c r="W17257"/>
      <c r="X17257"/>
    </row>
    <row r="17258" spans="21:24" ht="18" x14ac:dyDescent="0.6">
      <c r="U17258"/>
      <c r="V17258"/>
      <c r="W17258"/>
      <c r="X17258"/>
    </row>
    <row r="17259" spans="21:24" ht="18" x14ac:dyDescent="0.6">
      <c r="U17259"/>
      <c r="V17259"/>
      <c r="W17259"/>
      <c r="X17259"/>
    </row>
    <row r="17260" spans="21:24" ht="18" x14ac:dyDescent="0.6">
      <c r="U17260"/>
      <c r="V17260"/>
      <c r="W17260"/>
      <c r="X17260"/>
    </row>
    <row r="17261" spans="21:24" ht="18" x14ac:dyDescent="0.6">
      <c r="U17261"/>
      <c r="V17261"/>
      <c r="W17261"/>
      <c r="X17261"/>
    </row>
    <row r="17262" spans="21:24" ht="18" x14ac:dyDescent="0.6">
      <c r="U17262"/>
      <c r="V17262"/>
      <c r="W17262"/>
      <c r="X17262"/>
    </row>
    <row r="17263" spans="21:24" ht="18" x14ac:dyDescent="0.6">
      <c r="U17263"/>
      <c r="V17263"/>
      <c r="W17263"/>
      <c r="X17263"/>
    </row>
    <row r="17264" spans="21:24" ht="18" x14ac:dyDescent="0.6">
      <c r="U17264"/>
      <c r="V17264"/>
      <c r="W17264"/>
      <c r="X17264"/>
    </row>
    <row r="17265" spans="21:24" ht="18" x14ac:dyDescent="0.6">
      <c r="U17265"/>
      <c r="V17265"/>
      <c r="W17265"/>
      <c r="X17265"/>
    </row>
    <row r="17266" spans="21:24" ht="18" x14ac:dyDescent="0.6">
      <c r="U17266"/>
      <c r="V17266"/>
      <c r="W17266"/>
      <c r="X17266"/>
    </row>
    <row r="17267" spans="21:24" ht="18" x14ac:dyDescent="0.6">
      <c r="U17267"/>
      <c r="V17267"/>
      <c r="W17267"/>
      <c r="X17267"/>
    </row>
    <row r="17268" spans="21:24" ht="18" x14ac:dyDescent="0.6">
      <c r="U17268"/>
      <c r="V17268"/>
      <c r="W17268"/>
      <c r="X17268"/>
    </row>
    <row r="17269" spans="21:24" ht="18" x14ac:dyDescent="0.6">
      <c r="U17269"/>
      <c r="V17269"/>
      <c r="W17269"/>
      <c r="X17269"/>
    </row>
    <row r="17270" spans="21:24" ht="18" x14ac:dyDescent="0.6">
      <c r="U17270"/>
      <c r="V17270"/>
      <c r="W17270"/>
      <c r="X17270"/>
    </row>
    <row r="17271" spans="21:24" ht="18" x14ac:dyDescent="0.6">
      <c r="U17271"/>
      <c r="V17271"/>
      <c r="W17271"/>
      <c r="X17271"/>
    </row>
    <row r="17272" spans="21:24" ht="18" x14ac:dyDescent="0.6">
      <c r="U17272"/>
      <c r="V17272"/>
      <c r="W17272"/>
      <c r="X17272"/>
    </row>
    <row r="17273" spans="21:24" ht="18" x14ac:dyDescent="0.6">
      <c r="U17273"/>
      <c r="V17273"/>
      <c r="W17273"/>
      <c r="X17273"/>
    </row>
    <row r="17274" spans="21:24" ht="18" x14ac:dyDescent="0.6">
      <c r="U17274"/>
      <c r="V17274"/>
      <c r="W17274"/>
      <c r="X17274"/>
    </row>
    <row r="17275" spans="21:24" ht="18" x14ac:dyDescent="0.6">
      <c r="U17275"/>
      <c r="V17275"/>
      <c r="W17275"/>
      <c r="X17275"/>
    </row>
    <row r="17276" spans="21:24" ht="18" x14ac:dyDescent="0.6">
      <c r="U17276"/>
      <c r="V17276"/>
      <c r="W17276"/>
      <c r="X17276"/>
    </row>
    <row r="17277" spans="21:24" ht="18" x14ac:dyDescent="0.6">
      <c r="U17277"/>
      <c r="V17277"/>
      <c r="W17277"/>
      <c r="X17277"/>
    </row>
    <row r="17278" spans="21:24" ht="18" x14ac:dyDescent="0.6">
      <c r="U17278"/>
      <c r="V17278"/>
      <c r="W17278"/>
      <c r="X17278"/>
    </row>
    <row r="17279" spans="21:24" ht="18" x14ac:dyDescent="0.6">
      <c r="U17279"/>
      <c r="V17279"/>
      <c r="W17279"/>
      <c r="X17279"/>
    </row>
    <row r="17280" spans="21:24" ht="18" x14ac:dyDescent="0.6">
      <c r="U17280"/>
      <c r="V17280"/>
      <c r="W17280"/>
      <c r="X17280"/>
    </row>
    <row r="17281" spans="21:24" ht="18" x14ac:dyDescent="0.6">
      <c r="U17281"/>
      <c r="V17281"/>
      <c r="W17281"/>
      <c r="X17281"/>
    </row>
    <row r="17282" spans="21:24" ht="18" x14ac:dyDescent="0.6">
      <c r="U17282"/>
      <c r="V17282"/>
      <c r="W17282"/>
      <c r="X17282"/>
    </row>
    <row r="17283" spans="21:24" ht="18" x14ac:dyDescent="0.6">
      <c r="U17283"/>
      <c r="V17283"/>
      <c r="W17283"/>
      <c r="X17283"/>
    </row>
    <row r="17284" spans="21:24" ht="18" x14ac:dyDescent="0.6">
      <c r="U17284"/>
      <c r="V17284"/>
      <c r="W17284"/>
      <c r="X17284"/>
    </row>
    <row r="17285" spans="21:24" ht="18" x14ac:dyDescent="0.6">
      <c r="U17285"/>
      <c r="V17285"/>
      <c r="W17285"/>
      <c r="X17285"/>
    </row>
    <row r="17286" spans="21:24" ht="18" x14ac:dyDescent="0.6">
      <c r="U17286"/>
      <c r="V17286"/>
      <c r="W17286"/>
      <c r="X17286"/>
    </row>
    <row r="17287" spans="21:24" ht="18" x14ac:dyDescent="0.6">
      <c r="U17287"/>
      <c r="V17287"/>
      <c r="W17287"/>
      <c r="X17287"/>
    </row>
    <row r="17288" spans="21:24" ht="18" x14ac:dyDescent="0.6">
      <c r="U17288"/>
      <c r="V17288"/>
      <c r="W17288"/>
      <c r="X17288"/>
    </row>
    <row r="17289" spans="21:24" ht="18" x14ac:dyDescent="0.6">
      <c r="U17289"/>
      <c r="V17289"/>
      <c r="W17289"/>
      <c r="X17289"/>
    </row>
    <row r="17290" spans="21:24" ht="18" x14ac:dyDescent="0.6">
      <c r="U17290"/>
      <c r="V17290"/>
      <c r="W17290"/>
      <c r="X17290"/>
    </row>
    <row r="17291" spans="21:24" ht="18" x14ac:dyDescent="0.6">
      <c r="U17291"/>
      <c r="V17291"/>
      <c r="W17291"/>
      <c r="X17291"/>
    </row>
    <row r="17292" spans="21:24" ht="18" x14ac:dyDescent="0.6">
      <c r="U17292"/>
      <c r="V17292"/>
      <c r="W17292"/>
      <c r="X17292"/>
    </row>
    <row r="17293" spans="21:24" ht="18" x14ac:dyDescent="0.6">
      <c r="U17293"/>
      <c r="V17293"/>
      <c r="W17293"/>
      <c r="X17293"/>
    </row>
    <row r="17294" spans="21:24" ht="18" x14ac:dyDescent="0.6">
      <c r="U17294"/>
      <c r="V17294"/>
      <c r="W17294"/>
      <c r="X17294"/>
    </row>
    <row r="17295" spans="21:24" ht="18" x14ac:dyDescent="0.6">
      <c r="U17295"/>
      <c r="V17295"/>
      <c r="W17295"/>
      <c r="X17295"/>
    </row>
    <row r="17296" spans="21:24" ht="18" x14ac:dyDescent="0.6">
      <c r="U17296"/>
      <c r="V17296"/>
      <c r="W17296"/>
      <c r="X17296"/>
    </row>
    <row r="17297" spans="21:24" ht="18" x14ac:dyDescent="0.6">
      <c r="U17297"/>
      <c r="V17297"/>
      <c r="W17297"/>
      <c r="X17297"/>
    </row>
    <row r="17298" spans="21:24" ht="18" x14ac:dyDescent="0.6">
      <c r="U17298"/>
      <c r="V17298"/>
      <c r="W17298"/>
      <c r="X17298"/>
    </row>
    <row r="17299" spans="21:24" ht="18" x14ac:dyDescent="0.6">
      <c r="U17299"/>
      <c r="V17299"/>
      <c r="W17299"/>
      <c r="X17299"/>
    </row>
    <row r="17300" spans="21:24" ht="18" x14ac:dyDescent="0.6">
      <c r="U17300"/>
      <c r="V17300"/>
      <c r="W17300"/>
      <c r="X17300"/>
    </row>
    <row r="17301" spans="21:24" ht="18" x14ac:dyDescent="0.6">
      <c r="U17301"/>
      <c r="V17301"/>
      <c r="W17301"/>
      <c r="X17301"/>
    </row>
    <row r="17302" spans="21:24" ht="18" x14ac:dyDescent="0.6">
      <c r="U17302"/>
      <c r="V17302"/>
      <c r="W17302"/>
      <c r="X17302"/>
    </row>
    <row r="17303" spans="21:24" ht="18" x14ac:dyDescent="0.6">
      <c r="U17303"/>
      <c r="V17303"/>
      <c r="W17303"/>
      <c r="X17303"/>
    </row>
    <row r="17304" spans="21:24" ht="18" x14ac:dyDescent="0.6">
      <c r="U17304"/>
      <c r="V17304"/>
      <c r="W17304"/>
      <c r="X17304"/>
    </row>
    <row r="17305" spans="21:24" ht="18" x14ac:dyDescent="0.6">
      <c r="U17305"/>
      <c r="V17305"/>
      <c r="W17305"/>
      <c r="X17305"/>
    </row>
    <row r="17306" spans="21:24" ht="18" x14ac:dyDescent="0.6">
      <c r="U17306"/>
      <c r="V17306"/>
      <c r="W17306"/>
      <c r="X17306"/>
    </row>
    <row r="17307" spans="21:24" ht="18" x14ac:dyDescent="0.6">
      <c r="U17307"/>
      <c r="V17307"/>
      <c r="W17307"/>
      <c r="X17307"/>
    </row>
    <row r="17308" spans="21:24" ht="18" x14ac:dyDescent="0.6">
      <c r="U17308"/>
      <c r="V17308"/>
      <c r="W17308"/>
      <c r="X17308"/>
    </row>
    <row r="17309" spans="21:24" ht="18" x14ac:dyDescent="0.6">
      <c r="U17309"/>
      <c r="V17309"/>
      <c r="W17309"/>
      <c r="X17309"/>
    </row>
    <row r="17310" spans="21:24" ht="18" x14ac:dyDescent="0.6">
      <c r="U17310"/>
      <c r="V17310"/>
      <c r="W17310"/>
      <c r="X17310"/>
    </row>
    <row r="17311" spans="21:24" ht="18" x14ac:dyDescent="0.6">
      <c r="U17311"/>
      <c r="V17311"/>
      <c r="W17311"/>
      <c r="X17311"/>
    </row>
    <row r="17312" spans="21:24" ht="18" x14ac:dyDescent="0.6">
      <c r="U17312"/>
      <c r="V17312"/>
      <c r="W17312"/>
      <c r="X17312"/>
    </row>
    <row r="17313" spans="21:24" ht="18" x14ac:dyDescent="0.6">
      <c r="U17313"/>
      <c r="V17313"/>
      <c r="W17313"/>
      <c r="X17313"/>
    </row>
    <row r="17314" spans="21:24" ht="18" x14ac:dyDescent="0.6">
      <c r="U17314"/>
      <c r="V17314"/>
      <c r="W17314"/>
      <c r="X17314"/>
    </row>
    <row r="17315" spans="21:24" ht="18" x14ac:dyDescent="0.6">
      <c r="U17315"/>
      <c r="V17315"/>
      <c r="W17315"/>
      <c r="X17315"/>
    </row>
    <row r="17316" spans="21:24" ht="18" x14ac:dyDescent="0.6">
      <c r="U17316"/>
      <c r="V17316"/>
      <c r="W17316"/>
      <c r="X17316"/>
    </row>
    <row r="17317" spans="21:24" ht="18" x14ac:dyDescent="0.6">
      <c r="U17317"/>
      <c r="V17317"/>
      <c r="W17317"/>
      <c r="X17317"/>
    </row>
    <row r="17318" spans="21:24" ht="18" x14ac:dyDescent="0.6">
      <c r="U17318"/>
      <c r="V17318"/>
      <c r="W17318"/>
      <c r="X17318"/>
    </row>
    <row r="17319" spans="21:24" ht="18" x14ac:dyDescent="0.6">
      <c r="U17319"/>
      <c r="V17319"/>
      <c r="W17319"/>
      <c r="X17319"/>
    </row>
    <row r="17320" spans="21:24" ht="18" x14ac:dyDescent="0.6">
      <c r="U17320"/>
      <c r="V17320"/>
      <c r="W17320"/>
      <c r="X17320"/>
    </row>
    <row r="17321" spans="21:24" ht="18" x14ac:dyDescent="0.6">
      <c r="U17321"/>
      <c r="V17321"/>
      <c r="W17321"/>
      <c r="X17321"/>
    </row>
    <row r="17322" spans="21:24" ht="18" x14ac:dyDescent="0.6">
      <c r="U17322"/>
      <c r="V17322"/>
      <c r="W17322"/>
      <c r="X17322"/>
    </row>
    <row r="17323" spans="21:24" ht="18" x14ac:dyDescent="0.6">
      <c r="U17323"/>
      <c r="V17323"/>
      <c r="W17323"/>
      <c r="X17323"/>
    </row>
    <row r="17324" spans="21:24" ht="18" x14ac:dyDescent="0.6">
      <c r="U17324"/>
      <c r="V17324"/>
      <c r="W17324"/>
      <c r="X17324"/>
    </row>
    <row r="17325" spans="21:24" ht="18" x14ac:dyDescent="0.6">
      <c r="U17325"/>
      <c r="V17325"/>
      <c r="W17325"/>
      <c r="X17325"/>
    </row>
    <row r="17326" spans="21:24" ht="18" x14ac:dyDescent="0.6">
      <c r="U17326"/>
      <c r="V17326"/>
      <c r="W17326"/>
      <c r="X17326"/>
    </row>
    <row r="17327" spans="21:24" ht="18" x14ac:dyDescent="0.6">
      <c r="U17327"/>
      <c r="V17327"/>
      <c r="W17327"/>
      <c r="X17327"/>
    </row>
    <row r="17328" spans="21:24" ht="18" x14ac:dyDescent="0.6">
      <c r="U17328"/>
      <c r="V17328"/>
      <c r="W17328"/>
      <c r="X17328"/>
    </row>
    <row r="17329" spans="21:24" ht="18" x14ac:dyDescent="0.6">
      <c r="U17329"/>
      <c r="V17329"/>
      <c r="W17329"/>
      <c r="X17329"/>
    </row>
    <row r="17330" spans="21:24" ht="18" x14ac:dyDescent="0.6">
      <c r="U17330"/>
      <c r="V17330"/>
      <c r="W17330"/>
      <c r="X17330"/>
    </row>
    <row r="17331" spans="21:24" ht="18" x14ac:dyDescent="0.6">
      <c r="U17331"/>
      <c r="V17331"/>
      <c r="W17331"/>
      <c r="X17331"/>
    </row>
    <row r="17332" spans="21:24" ht="18" x14ac:dyDescent="0.6">
      <c r="U17332"/>
      <c r="V17332"/>
      <c r="W17332"/>
      <c r="X17332"/>
    </row>
    <row r="17333" spans="21:24" ht="18" x14ac:dyDescent="0.6">
      <c r="U17333"/>
      <c r="V17333"/>
      <c r="W17333"/>
      <c r="X17333"/>
    </row>
    <row r="17334" spans="21:24" ht="18" x14ac:dyDescent="0.6">
      <c r="U17334"/>
      <c r="V17334"/>
      <c r="W17334"/>
      <c r="X17334"/>
    </row>
    <row r="17335" spans="21:24" ht="18" x14ac:dyDescent="0.6">
      <c r="U17335"/>
      <c r="V17335"/>
      <c r="W17335"/>
      <c r="X17335"/>
    </row>
    <row r="17336" spans="21:24" ht="18" x14ac:dyDescent="0.6">
      <c r="U17336"/>
      <c r="V17336"/>
      <c r="W17336"/>
      <c r="X17336"/>
    </row>
    <row r="17337" spans="21:24" ht="18" x14ac:dyDescent="0.6">
      <c r="U17337"/>
      <c r="V17337"/>
      <c r="W17337"/>
      <c r="X17337"/>
    </row>
    <row r="17338" spans="21:24" ht="18" x14ac:dyDescent="0.6">
      <c r="U17338"/>
      <c r="V17338"/>
      <c r="W17338"/>
      <c r="X17338"/>
    </row>
    <row r="17339" spans="21:24" ht="18" x14ac:dyDescent="0.6">
      <c r="U17339"/>
      <c r="V17339"/>
      <c r="W17339"/>
      <c r="X17339"/>
    </row>
    <row r="17340" spans="21:24" ht="18" x14ac:dyDescent="0.6">
      <c r="U17340"/>
      <c r="V17340"/>
      <c r="W17340"/>
      <c r="X17340"/>
    </row>
    <row r="17341" spans="21:24" ht="18" x14ac:dyDescent="0.6">
      <c r="U17341"/>
      <c r="V17341"/>
      <c r="W17341"/>
      <c r="X17341"/>
    </row>
    <row r="17342" spans="21:24" ht="18" x14ac:dyDescent="0.6">
      <c r="U17342"/>
      <c r="V17342"/>
      <c r="W17342"/>
      <c r="X17342"/>
    </row>
    <row r="17343" spans="21:24" ht="18" x14ac:dyDescent="0.6">
      <c r="U17343"/>
      <c r="V17343"/>
      <c r="W17343"/>
      <c r="X17343"/>
    </row>
    <row r="17344" spans="21:24" ht="18" x14ac:dyDescent="0.6">
      <c r="U17344"/>
      <c r="V17344"/>
      <c r="W17344"/>
      <c r="X17344"/>
    </row>
    <row r="17345" spans="21:24" ht="18" x14ac:dyDescent="0.6">
      <c r="U17345"/>
      <c r="V17345"/>
      <c r="W17345"/>
      <c r="X17345"/>
    </row>
    <row r="17346" spans="21:24" ht="18" x14ac:dyDescent="0.6">
      <c r="U17346"/>
      <c r="V17346"/>
      <c r="W17346"/>
      <c r="X17346"/>
    </row>
    <row r="17347" spans="21:24" ht="18" x14ac:dyDescent="0.6">
      <c r="U17347"/>
      <c r="V17347"/>
      <c r="W17347"/>
      <c r="X17347"/>
    </row>
    <row r="17348" spans="21:24" ht="18" x14ac:dyDescent="0.6">
      <c r="U17348"/>
      <c r="V17348"/>
      <c r="W17348"/>
      <c r="X17348"/>
    </row>
    <row r="17349" spans="21:24" ht="18" x14ac:dyDescent="0.6">
      <c r="U17349"/>
      <c r="V17349"/>
      <c r="W17349"/>
      <c r="X17349"/>
    </row>
    <row r="17350" spans="21:24" ht="18" x14ac:dyDescent="0.6">
      <c r="U17350"/>
      <c r="V17350"/>
      <c r="W17350"/>
      <c r="X17350"/>
    </row>
    <row r="17351" spans="21:24" ht="18" x14ac:dyDescent="0.6">
      <c r="U17351"/>
      <c r="V17351"/>
      <c r="W17351"/>
      <c r="X17351"/>
    </row>
    <row r="17352" spans="21:24" ht="18" x14ac:dyDescent="0.6">
      <c r="U17352"/>
      <c r="V17352"/>
      <c r="W17352"/>
      <c r="X17352"/>
    </row>
    <row r="17353" spans="21:24" ht="18" x14ac:dyDescent="0.6">
      <c r="U17353"/>
      <c r="V17353"/>
      <c r="W17353"/>
      <c r="X17353"/>
    </row>
    <row r="17354" spans="21:24" ht="18" x14ac:dyDescent="0.6">
      <c r="U17354"/>
      <c r="V17354"/>
      <c r="W17354"/>
      <c r="X17354"/>
    </row>
    <row r="17355" spans="21:24" ht="18" x14ac:dyDescent="0.6">
      <c r="U17355"/>
      <c r="V17355"/>
      <c r="W17355"/>
      <c r="X17355"/>
    </row>
    <row r="17356" spans="21:24" ht="18" x14ac:dyDescent="0.6">
      <c r="U17356"/>
      <c r="V17356"/>
      <c r="W17356"/>
      <c r="X17356"/>
    </row>
    <row r="17357" spans="21:24" ht="18" x14ac:dyDescent="0.6">
      <c r="U17357"/>
      <c r="V17357"/>
      <c r="W17357"/>
      <c r="X17357"/>
    </row>
    <row r="17358" spans="21:24" ht="18" x14ac:dyDescent="0.6">
      <c r="U17358"/>
      <c r="V17358"/>
      <c r="W17358"/>
      <c r="X17358"/>
    </row>
    <row r="17359" spans="21:24" ht="18" x14ac:dyDescent="0.6">
      <c r="U17359"/>
      <c r="V17359"/>
      <c r="W17359"/>
      <c r="X17359"/>
    </row>
    <row r="17360" spans="21:24" ht="18" x14ac:dyDescent="0.6">
      <c r="U17360"/>
      <c r="V17360"/>
      <c r="W17360"/>
      <c r="X17360"/>
    </row>
    <row r="17361" spans="21:24" ht="18" x14ac:dyDescent="0.6">
      <c r="U17361"/>
      <c r="V17361"/>
      <c r="W17361"/>
      <c r="X17361"/>
    </row>
    <row r="17362" spans="21:24" ht="18" x14ac:dyDescent="0.6">
      <c r="U17362"/>
      <c r="V17362"/>
      <c r="W17362"/>
      <c r="X17362"/>
    </row>
    <row r="17363" spans="21:24" ht="18" x14ac:dyDescent="0.6">
      <c r="U17363"/>
      <c r="V17363"/>
      <c r="W17363"/>
      <c r="X17363"/>
    </row>
    <row r="17364" spans="21:24" ht="18" x14ac:dyDescent="0.6">
      <c r="U17364"/>
      <c r="V17364"/>
      <c r="W17364"/>
      <c r="X17364"/>
    </row>
    <row r="17365" spans="21:24" ht="18" x14ac:dyDescent="0.6">
      <c r="U17365"/>
      <c r="V17365"/>
      <c r="W17365"/>
      <c r="X17365"/>
    </row>
    <row r="17366" spans="21:24" ht="18" x14ac:dyDescent="0.6">
      <c r="U17366"/>
      <c r="V17366"/>
      <c r="W17366"/>
      <c r="X17366"/>
    </row>
    <row r="17367" spans="21:24" ht="18" x14ac:dyDescent="0.6">
      <c r="U17367"/>
      <c r="V17367"/>
      <c r="W17367"/>
      <c r="X17367"/>
    </row>
    <row r="17368" spans="21:24" ht="18" x14ac:dyDescent="0.6">
      <c r="U17368"/>
      <c r="V17368"/>
      <c r="W17368"/>
      <c r="X17368"/>
    </row>
    <row r="17369" spans="21:24" ht="18" x14ac:dyDescent="0.6">
      <c r="U17369"/>
      <c r="V17369"/>
      <c r="W17369"/>
      <c r="X17369"/>
    </row>
    <row r="17370" spans="21:24" ht="18" x14ac:dyDescent="0.6">
      <c r="U17370"/>
      <c r="V17370"/>
      <c r="W17370"/>
      <c r="X17370"/>
    </row>
    <row r="17371" spans="21:24" ht="18" x14ac:dyDescent="0.6">
      <c r="U17371"/>
      <c r="V17371"/>
      <c r="W17371"/>
      <c r="X17371"/>
    </row>
    <row r="17372" spans="21:24" ht="18" x14ac:dyDescent="0.6">
      <c r="U17372"/>
      <c r="V17372"/>
      <c r="W17372"/>
      <c r="X17372"/>
    </row>
    <row r="17373" spans="21:24" ht="18" x14ac:dyDescent="0.6">
      <c r="U17373"/>
      <c r="V17373"/>
      <c r="W17373"/>
      <c r="X17373"/>
    </row>
    <row r="17374" spans="21:24" ht="18" x14ac:dyDescent="0.6">
      <c r="U17374"/>
      <c r="V17374"/>
      <c r="W17374"/>
      <c r="X17374"/>
    </row>
    <row r="17375" spans="21:24" ht="18" x14ac:dyDescent="0.6">
      <c r="U17375"/>
      <c r="V17375"/>
      <c r="W17375"/>
      <c r="X17375"/>
    </row>
    <row r="17376" spans="21:24" ht="18" x14ac:dyDescent="0.6">
      <c r="U17376"/>
      <c r="V17376"/>
      <c r="W17376"/>
      <c r="X17376"/>
    </row>
    <row r="17377" spans="21:24" ht="18" x14ac:dyDescent="0.6">
      <c r="U17377"/>
      <c r="V17377"/>
      <c r="W17377"/>
      <c r="X17377"/>
    </row>
    <row r="17378" spans="21:24" ht="18" x14ac:dyDescent="0.6">
      <c r="U17378"/>
      <c r="V17378"/>
      <c r="W17378"/>
      <c r="X17378"/>
    </row>
    <row r="17379" spans="21:24" ht="18" x14ac:dyDescent="0.6">
      <c r="U17379"/>
      <c r="V17379"/>
      <c r="W17379"/>
      <c r="X17379"/>
    </row>
    <row r="17380" spans="21:24" ht="18" x14ac:dyDescent="0.6">
      <c r="U17380"/>
      <c r="V17380"/>
      <c r="W17380"/>
      <c r="X17380"/>
    </row>
    <row r="17381" spans="21:24" ht="18" x14ac:dyDescent="0.6">
      <c r="U17381"/>
      <c r="V17381"/>
      <c r="W17381"/>
      <c r="X17381"/>
    </row>
    <row r="17382" spans="21:24" ht="18" x14ac:dyDescent="0.6">
      <c r="U17382"/>
      <c r="V17382"/>
      <c r="W17382"/>
      <c r="X17382"/>
    </row>
    <row r="17383" spans="21:24" ht="18" x14ac:dyDescent="0.6">
      <c r="U17383"/>
      <c r="V17383"/>
      <c r="W17383"/>
      <c r="X17383"/>
    </row>
    <row r="17384" spans="21:24" ht="18" x14ac:dyDescent="0.6">
      <c r="U17384"/>
      <c r="V17384"/>
      <c r="W17384"/>
      <c r="X17384"/>
    </row>
    <row r="17385" spans="21:24" ht="18" x14ac:dyDescent="0.6">
      <c r="U17385"/>
      <c r="V17385"/>
      <c r="W17385"/>
      <c r="X17385"/>
    </row>
    <row r="17386" spans="21:24" ht="18" x14ac:dyDescent="0.6">
      <c r="U17386"/>
      <c r="V17386"/>
      <c r="W17386"/>
      <c r="X17386"/>
    </row>
    <row r="17387" spans="21:24" ht="18" x14ac:dyDescent="0.6">
      <c r="U17387"/>
      <c r="V17387"/>
      <c r="W17387"/>
      <c r="X17387"/>
    </row>
    <row r="17388" spans="21:24" ht="18" x14ac:dyDescent="0.6">
      <c r="U17388"/>
      <c r="V17388"/>
      <c r="W17388"/>
      <c r="X17388"/>
    </row>
    <row r="17389" spans="21:24" ht="18" x14ac:dyDescent="0.6">
      <c r="U17389"/>
      <c r="V17389"/>
      <c r="W17389"/>
      <c r="X17389"/>
    </row>
    <row r="17390" spans="21:24" ht="18" x14ac:dyDescent="0.6">
      <c r="U17390"/>
      <c r="V17390"/>
      <c r="W17390"/>
      <c r="X17390"/>
    </row>
    <row r="17391" spans="21:24" ht="18" x14ac:dyDescent="0.6">
      <c r="U17391"/>
      <c r="V17391"/>
      <c r="W17391"/>
      <c r="X17391"/>
    </row>
    <row r="17392" spans="21:24" ht="18" x14ac:dyDescent="0.6">
      <c r="U17392"/>
      <c r="V17392"/>
      <c r="W17392"/>
      <c r="X17392"/>
    </row>
    <row r="17393" spans="21:24" ht="18" x14ac:dyDescent="0.6">
      <c r="U17393"/>
      <c r="V17393"/>
      <c r="W17393"/>
      <c r="X17393"/>
    </row>
    <row r="17394" spans="21:24" ht="18" x14ac:dyDescent="0.6">
      <c r="U17394"/>
      <c r="V17394"/>
      <c r="W17394"/>
      <c r="X17394"/>
    </row>
    <row r="17395" spans="21:24" ht="18" x14ac:dyDescent="0.6">
      <c r="U17395"/>
      <c r="V17395"/>
      <c r="W17395"/>
      <c r="X17395"/>
    </row>
    <row r="17396" spans="21:24" ht="18" x14ac:dyDescent="0.6">
      <c r="U17396"/>
      <c r="V17396"/>
      <c r="W17396"/>
      <c r="X17396"/>
    </row>
    <row r="17397" spans="21:24" ht="18" x14ac:dyDescent="0.6">
      <c r="U17397"/>
      <c r="V17397"/>
      <c r="W17397"/>
      <c r="X17397"/>
    </row>
    <row r="17398" spans="21:24" ht="18" x14ac:dyDescent="0.6">
      <c r="U17398"/>
      <c r="V17398"/>
      <c r="W17398"/>
      <c r="X17398"/>
    </row>
    <row r="17399" spans="21:24" ht="18" x14ac:dyDescent="0.6">
      <c r="U17399"/>
      <c r="V17399"/>
      <c r="W17399"/>
      <c r="X17399"/>
    </row>
    <row r="17400" spans="21:24" ht="18" x14ac:dyDescent="0.6">
      <c r="U17400"/>
      <c r="V17400"/>
      <c r="W17400"/>
      <c r="X17400"/>
    </row>
    <row r="17401" spans="21:24" ht="18" x14ac:dyDescent="0.6">
      <c r="U17401"/>
      <c r="V17401"/>
      <c r="W17401"/>
      <c r="X17401"/>
    </row>
    <row r="17402" spans="21:24" ht="18" x14ac:dyDescent="0.6">
      <c r="U17402"/>
      <c r="V17402"/>
      <c r="W17402"/>
      <c r="X17402"/>
    </row>
    <row r="17403" spans="21:24" ht="18" x14ac:dyDescent="0.6">
      <c r="U17403"/>
      <c r="V17403"/>
      <c r="W17403"/>
      <c r="X17403"/>
    </row>
    <row r="17404" spans="21:24" ht="18" x14ac:dyDescent="0.6">
      <c r="U17404"/>
      <c r="V17404"/>
      <c r="W17404"/>
      <c r="X17404"/>
    </row>
    <row r="17405" spans="21:24" ht="18" x14ac:dyDescent="0.6">
      <c r="U17405"/>
      <c r="V17405"/>
      <c r="W17405"/>
      <c r="X17405"/>
    </row>
    <row r="17406" spans="21:24" ht="18" x14ac:dyDescent="0.6">
      <c r="U17406"/>
      <c r="V17406"/>
      <c r="W17406"/>
      <c r="X17406"/>
    </row>
    <row r="17407" spans="21:24" ht="18" x14ac:dyDescent="0.6">
      <c r="U17407"/>
      <c r="V17407"/>
      <c r="W17407"/>
      <c r="X17407"/>
    </row>
    <row r="17408" spans="21:24" ht="18" x14ac:dyDescent="0.6">
      <c r="U17408"/>
      <c r="V17408"/>
      <c r="W17408"/>
      <c r="X17408"/>
    </row>
    <row r="17409" spans="21:24" ht="18" x14ac:dyDescent="0.6">
      <c r="U17409"/>
      <c r="V17409"/>
      <c r="W17409"/>
      <c r="X17409"/>
    </row>
    <row r="17410" spans="21:24" ht="18" x14ac:dyDescent="0.6">
      <c r="U17410"/>
      <c r="V17410"/>
      <c r="W17410"/>
      <c r="X17410"/>
    </row>
    <row r="17411" spans="21:24" ht="18" x14ac:dyDescent="0.6">
      <c r="U17411"/>
      <c r="V17411"/>
      <c r="W17411"/>
      <c r="X17411"/>
    </row>
    <row r="17412" spans="21:24" ht="18" x14ac:dyDescent="0.6">
      <c r="U17412"/>
      <c r="V17412"/>
      <c r="W17412"/>
      <c r="X17412"/>
    </row>
    <row r="17413" spans="21:24" ht="18" x14ac:dyDescent="0.6">
      <c r="U17413"/>
      <c r="V17413"/>
      <c r="W17413"/>
      <c r="X17413"/>
    </row>
    <row r="17414" spans="21:24" ht="18" x14ac:dyDescent="0.6">
      <c r="U17414"/>
      <c r="V17414"/>
      <c r="W17414"/>
      <c r="X17414"/>
    </row>
    <row r="17415" spans="21:24" ht="18" x14ac:dyDescent="0.6">
      <c r="U17415"/>
      <c r="V17415"/>
      <c r="W17415"/>
      <c r="X17415"/>
    </row>
    <row r="17416" spans="21:24" ht="18" x14ac:dyDescent="0.6">
      <c r="U17416"/>
      <c r="V17416"/>
      <c r="W17416"/>
      <c r="X17416"/>
    </row>
    <row r="17417" spans="21:24" ht="18" x14ac:dyDescent="0.6">
      <c r="U17417"/>
      <c r="V17417"/>
      <c r="W17417"/>
      <c r="X17417"/>
    </row>
    <row r="17418" spans="21:24" ht="18" x14ac:dyDescent="0.6">
      <c r="U17418"/>
      <c r="V17418"/>
      <c r="W17418"/>
      <c r="X17418"/>
    </row>
    <row r="17419" spans="21:24" ht="18" x14ac:dyDescent="0.6">
      <c r="U17419"/>
      <c r="V17419"/>
      <c r="W17419"/>
      <c r="X17419"/>
    </row>
    <row r="17420" spans="21:24" ht="18" x14ac:dyDescent="0.6">
      <c r="U17420"/>
      <c r="V17420"/>
      <c r="W17420"/>
      <c r="X17420"/>
    </row>
    <row r="17421" spans="21:24" ht="18" x14ac:dyDescent="0.6">
      <c r="U17421"/>
      <c r="V17421"/>
      <c r="W17421"/>
      <c r="X17421"/>
    </row>
    <row r="17422" spans="21:24" ht="18" x14ac:dyDescent="0.6">
      <c r="U17422"/>
      <c r="V17422"/>
      <c r="W17422"/>
      <c r="X17422"/>
    </row>
    <row r="17423" spans="21:24" ht="18" x14ac:dyDescent="0.6">
      <c r="U17423"/>
      <c r="V17423"/>
      <c r="W17423"/>
      <c r="X17423"/>
    </row>
    <row r="17424" spans="21:24" ht="18" x14ac:dyDescent="0.6">
      <c r="U17424"/>
      <c r="V17424"/>
      <c r="W17424"/>
      <c r="X17424"/>
    </row>
    <row r="17425" spans="21:24" ht="18" x14ac:dyDescent="0.6">
      <c r="U17425"/>
      <c r="V17425"/>
      <c r="W17425"/>
      <c r="X17425"/>
    </row>
    <row r="17426" spans="21:24" ht="18" x14ac:dyDescent="0.6">
      <c r="U17426"/>
      <c r="V17426"/>
      <c r="W17426"/>
      <c r="X17426"/>
    </row>
    <row r="17427" spans="21:24" ht="18" x14ac:dyDescent="0.6">
      <c r="U17427"/>
      <c r="V17427"/>
      <c r="W17427"/>
      <c r="X17427"/>
    </row>
    <row r="17428" spans="21:24" ht="18" x14ac:dyDescent="0.6">
      <c r="U17428"/>
      <c r="V17428"/>
      <c r="W17428"/>
      <c r="X17428"/>
    </row>
    <row r="17429" spans="21:24" ht="18" x14ac:dyDescent="0.6">
      <c r="U17429"/>
      <c r="V17429"/>
      <c r="W17429"/>
      <c r="X17429"/>
    </row>
    <row r="17430" spans="21:24" ht="18" x14ac:dyDescent="0.6">
      <c r="U17430"/>
      <c r="V17430"/>
      <c r="W17430"/>
      <c r="X17430"/>
    </row>
    <row r="17431" spans="21:24" ht="18" x14ac:dyDescent="0.6">
      <c r="U17431"/>
      <c r="V17431"/>
      <c r="W17431"/>
      <c r="X17431"/>
    </row>
    <row r="17432" spans="21:24" ht="18" x14ac:dyDescent="0.6">
      <c r="U17432"/>
      <c r="V17432"/>
      <c r="W17432"/>
      <c r="X17432"/>
    </row>
    <row r="17433" spans="21:24" ht="18" x14ac:dyDescent="0.6">
      <c r="U17433"/>
      <c r="V17433"/>
      <c r="W17433"/>
      <c r="X17433"/>
    </row>
    <row r="17434" spans="21:24" ht="18" x14ac:dyDescent="0.6">
      <c r="U17434"/>
      <c r="V17434"/>
      <c r="W17434"/>
      <c r="X17434"/>
    </row>
    <row r="17435" spans="21:24" ht="18" x14ac:dyDescent="0.6">
      <c r="U17435"/>
      <c r="V17435"/>
      <c r="W17435"/>
      <c r="X17435"/>
    </row>
    <row r="17436" spans="21:24" ht="18" x14ac:dyDescent="0.6">
      <c r="U17436"/>
      <c r="V17436"/>
      <c r="W17436"/>
      <c r="X17436"/>
    </row>
    <row r="17437" spans="21:24" ht="18" x14ac:dyDescent="0.6">
      <c r="U17437"/>
      <c r="V17437"/>
      <c r="W17437"/>
      <c r="X17437"/>
    </row>
    <row r="17438" spans="21:24" ht="18" x14ac:dyDescent="0.6">
      <c r="U17438"/>
      <c r="V17438"/>
      <c r="W17438"/>
      <c r="X17438"/>
    </row>
    <row r="17439" spans="21:24" ht="18" x14ac:dyDescent="0.6">
      <c r="U17439"/>
      <c r="V17439"/>
      <c r="W17439"/>
      <c r="X17439"/>
    </row>
    <row r="17440" spans="21:24" ht="18" x14ac:dyDescent="0.6">
      <c r="U17440"/>
      <c r="V17440"/>
      <c r="W17440"/>
      <c r="X17440"/>
    </row>
    <row r="17441" spans="21:24" ht="18" x14ac:dyDescent="0.6">
      <c r="U17441"/>
      <c r="V17441"/>
      <c r="W17441"/>
      <c r="X17441"/>
    </row>
    <row r="17442" spans="21:24" ht="18" x14ac:dyDescent="0.6">
      <c r="U17442"/>
      <c r="V17442"/>
      <c r="W17442"/>
      <c r="X17442"/>
    </row>
    <row r="17443" spans="21:24" ht="18" x14ac:dyDescent="0.6">
      <c r="U17443"/>
      <c r="V17443"/>
      <c r="W17443"/>
      <c r="X17443"/>
    </row>
    <row r="17444" spans="21:24" ht="18" x14ac:dyDescent="0.6">
      <c r="U17444"/>
      <c r="V17444"/>
      <c r="W17444"/>
      <c r="X17444"/>
    </row>
    <row r="17445" spans="21:24" ht="18" x14ac:dyDescent="0.6">
      <c r="U17445"/>
      <c r="V17445"/>
      <c r="W17445"/>
      <c r="X17445"/>
    </row>
    <row r="17446" spans="21:24" ht="18" x14ac:dyDescent="0.6">
      <c r="U17446"/>
      <c r="V17446"/>
      <c r="W17446"/>
      <c r="X17446"/>
    </row>
    <row r="17447" spans="21:24" ht="18" x14ac:dyDescent="0.6">
      <c r="U17447"/>
      <c r="V17447"/>
      <c r="W17447"/>
      <c r="X17447"/>
    </row>
    <row r="17448" spans="21:24" ht="18" x14ac:dyDescent="0.6">
      <c r="U17448"/>
      <c r="V17448"/>
      <c r="W17448"/>
      <c r="X17448"/>
    </row>
    <row r="17449" spans="21:24" ht="18" x14ac:dyDescent="0.6">
      <c r="U17449"/>
      <c r="V17449"/>
      <c r="W17449"/>
      <c r="X17449"/>
    </row>
    <row r="17450" spans="21:24" ht="18" x14ac:dyDescent="0.6">
      <c r="U17450"/>
      <c r="V17450"/>
      <c r="W17450"/>
      <c r="X17450"/>
    </row>
    <row r="17451" spans="21:24" ht="18" x14ac:dyDescent="0.6">
      <c r="U17451"/>
      <c r="V17451"/>
      <c r="W17451"/>
      <c r="X17451"/>
    </row>
    <row r="17452" spans="21:24" ht="18" x14ac:dyDescent="0.6">
      <c r="U17452"/>
      <c r="V17452"/>
      <c r="W17452"/>
      <c r="X17452"/>
    </row>
    <row r="17453" spans="21:24" ht="18" x14ac:dyDescent="0.6">
      <c r="U17453"/>
      <c r="V17453"/>
      <c r="W17453"/>
      <c r="X17453"/>
    </row>
    <row r="17454" spans="21:24" ht="18" x14ac:dyDescent="0.6">
      <c r="U17454"/>
      <c r="V17454"/>
      <c r="W17454"/>
      <c r="X17454"/>
    </row>
    <row r="17455" spans="21:24" ht="18" x14ac:dyDescent="0.6">
      <c r="U17455"/>
      <c r="V17455"/>
      <c r="W17455"/>
      <c r="X17455"/>
    </row>
    <row r="17456" spans="21:24" ht="18" x14ac:dyDescent="0.6">
      <c r="U17456"/>
      <c r="V17456"/>
      <c r="W17456"/>
      <c r="X17456"/>
    </row>
    <row r="17457" spans="21:24" ht="18" x14ac:dyDescent="0.6">
      <c r="U17457"/>
      <c r="V17457"/>
      <c r="W17457"/>
      <c r="X17457"/>
    </row>
    <row r="17458" spans="21:24" ht="18" x14ac:dyDescent="0.6">
      <c r="U17458"/>
      <c r="V17458"/>
      <c r="W17458"/>
      <c r="X17458"/>
    </row>
    <row r="17459" spans="21:24" ht="18" x14ac:dyDescent="0.6">
      <c r="U17459"/>
      <c r="V17459"/>
      <c r="W17459"/>
      <c r="X17459"/>
    </row>
    <row r="17460" spans="21:24" ht="18" x14ac:dyDescent="0.6">
      <c r="U17460"/>
      <c r="V17460"/>
      <c r="W17460"/>
      <c r="X17460"/>
    </row>
    <row r="17461" spans="21:24" ht="18" x14ac:dyDescent="0.6">
      <c r="U17461"/>
      <c r="V17461"/>
      <c r="W17461"/>
      <c r="X17461"/>
    </row>
    <row r="17462" spans="21:24" ht="18" x14ac:dyDescent="0.6">
      <c r="U17462"/>
      <c r="V17462"/>
      <c r="W17462"/>
      <c r="X17462"/>
    </row>
    <row r="17463" spans="21:24" ht="18" x14ac:dyDescent="0.6">
      <c r="U17463"/>
      <c r="V17463"/>
      <c r="W17463"/>
      <c r="X17463"/>
    </row>
    <row r="17464" spans="21:24" ht="18" x14ac:dyDescent="0.6">
      <c r="U17464"/>
      <c r="V17464"/>
      <c r="W17464"/>
      <c r="X17464"/>
    </row>
    <row r="17465" spans="21:24" ht="18" x14ac:dyDescent="0.6">
      <c r="U17465"/>
      <c r="V17465"/>
      <c r="W17465"/>
      <c r="X17465"/>
    </row>
    <row r="17466" spans="21:24" ht="18" x14ac:dyDescent="0.6">
      <c r="U17466"/>
      <c r="V17466"/>
      <c r="W17466"/>
      <c r="X17466"/>
    </row>
    <row r="17467" spans="21:24" ht="18" x14ac:dyDescent="0.6">
      <c r="U17467"/>
      <c r="V17467"/>
      <c r="W17467"/>
      <c r="X17467"/>
    </row>
    <row r="17468" spans="21:24" ht="18" x14ac:dyDescent="0.6">
      <c r="U17468"/>
      <c r="V17468"/>
      <c r="W17468"/>
      <c r="X17468"/>
    </row>
    <row r="17469" spans="21:24" ht="18" x14ac:dyDescent="0.6">
      <c r="U17469"/>
      <c r="V17469"/>
      <c r="W17469"/>
      <c r="X17469"/>
    </row>
    <row r="17470" spans="21:24" ht="18" x14ac:dyDescent="0.6">
      <c r="U17470"/>
      <c r="V17470"/>
      <c r="W17470"/>
      <c r="X17470"/>
    </row>
    <row r="17471" spans="21:24" ht="18" x14ac:dyDescent="0.6">
      <c r="U17471"/>
      <c r="V17471"/>
      <c r="W17471"/>
      <c r="X17471"/>
    </row>
    <row r="17472" spans="21:24" ht="18" x14ac:dyDescent="0.6">
      <c r="U17472"/>
      <c r="V17472"/>
      <c r="W17472"/>
      <c r="X17472"/>
    </row>
    <row r="17473" spans="21:24" ht="18" x14ac:dyDescent="0.6">
      <c r="U17473"/>
      <c r="V17473"/>
      <c r="W17473"/>
      <c r="X17473"/>
    </row>
    <row r="17474" spans="21:24" ht="18" x14ac:dyDescent="0.6">
      <c r="U17474"/>
      <c r="V17474"/>
      <c r="W17474"/>
      <c r="X17474"/>
    </row>
    <row r="17475" spans="21:24" ht="18" x14ac:dyDescent="0.6">
      <c r="U17475"/>
      <c r="V17475"/>
      <c r="W17475"/>
      <c r="X17475"/>
    </row>
    <row r="17476" spans="21:24" ht="18" x14ac:dyDescent="0.6">
      <c r="U17476"/>
      <c r="V17476"/>
      <c r="W17476"/>
      <c r="X17476"/>
    </row>
    <row r="17477" spans="21:24" ht="18" x14ac:dyDescent="0.6">
      <c r="U17477"/>
      <c r="V17477"/>
      <c r="W17477"/>
      <c r="X17477"/>
    </row>
    <row r="17478" spans="21:24" ht="18" x14ac:dyDescent="0.6">
      <c r="U17478"/>
      <c r="V17478"/>
      <c r="W17478"/>
      <c r="X17478"/>
    </row>
    <row r="17479" spans="21:24" ht="18" x14ac:dyDescent="0.6">
      <c r="U17479"/>
      <c r="V17479"/>
      <c r="W17479"/>
      <c r="X17479"/>
    </row>
    <row r="17480" spans="21:24" ht="18" x14ac:dyDescent="0.6">
      <c r="U17480"/>
      <c r="V17480"/>
      <c r="W17480"/>
      <c r="X17480"/>
    </row>
    <row r="17481" spans="21:24" ht="18" x14ac:dyDescent="0.6">
      <c r="U17481"/>
      <c r="V17481"/>
      <c r="W17481"/>
      <c r="X17481"/>
    </row>
    <row r="17482" spans="21:24" ht="18" x14ac:dyDescent="0.6">
      <c r="U17482"/>
      <c r="V17482"/>
      <c r="W17482"/>
      <c r="X17482"/>
    </row>
    <row r="17483" spans="21:24" ht="18" x14ac:dyDescent="0.6">
      <c r="U17483"/>
      <c r="V17483"/>
      <c r="W17483"/>
      <c r="X17483"/>
    </row>
    <row r="17484" spans="21:24" ht="18" x14ac:dyDescent="0.6">
      <c r="U17484"/>
      <c r="V17484"/>
      <c r="W17484"/>
      <c r="X17484"/>
    </row>
    <row r="17485" spans="21:24" ht="18" x14ac:dyDescent="0.6">
      <c r="U17485"/>
      <c r="V17485"/>
      <c r="W17485"/>
      <c r="X17485"/>
    </row>
    <row r="17486" spans="21:24" ht="18" x14ac:dyDescent="0.6">
      <c r="U17486"/>
      <c r="V17486"/>
      <c r="W17486"/>
      <c r="X17486"/>
    </row>
    <row r="17487" spans="21:24" ht="18" x14ac:dyDescent="0.6">
      <c r="U17487"/>
      <c r="V17487"/>
      <c r="W17487"/>
      <c r="X17487"/>
    </row>
    <row r="17488" spans="21:24" ht="18" x14ac:dyDescent="0.6">
      <c r="U17488"/>
      <c r="V17488"/>
      <c r="W17488"/>
      <c r="X17488"/>
    </row>
    <row r="17489" spans="21:24" ht="18" x14ac:dyDescent="0.6">
      <c r="U17489"/>
      <c r="V17489"/>
      <c r="W17489"/>
      <c r="X17489"/>
    </row>
    <row r="17490" spans="21:24" ht="18" x14ac:dyDescent="0.6">
      <c r="U17490"/>
      <c r="V17490"/>
      <c r="W17490"/>
      <c r="X17490"/>
    </row>
    <row r="17491" spans="21:24" ht="18" x14ac:dyDescent="0.6">
      <c r="U17491"/>
      <c r="V17491"/>
      <c r="W17491"/>
      <c r="X17491"/>
    </row>
    <row r="17492" spans="21:24" ht="18" x14ac:dyDescent="0.6">
      <c r="U17492"/>
      <c r="V17492"/>
      <c r="W17492"/>
      <c r="X17492"/>
    </row>
    <row r="17493" spans="21:24" ht="18" x14ac:dyDescent="0.6">
      <c r="U17493"/>
      <c r="V17493"/>
      <c r="W17493"/>
      <c r="X17493"/>
    </row>
    <row r="17494" spans="21:24" ht="18" x14ac:dyDescent="0.6">
      <c r="U17494"/>
      <c r="V17494"/>
      <c r="W17494"/>
      <c r="X17494"/>
    </row>
    <row r="17495" spans="21:24" ht="18" x14ac:dyDescent="0.6">
      <c r="U17495"/>
      <c r="V17495"/>
      <c r="W17495"/>
      <c r="X17495"/>
    </row>
    <row r="17496" spans="21:24" ht="18" x14ac:dyDescent="0.6">
      <c r="U17496"/>
      <c r="V17496"/>
      <c r="W17496"/>
      <c r="X17496"/>
    </row>
    <row r="17497" spans="21:24" ht="18" x14ac:dyDescent="0.6">
      <c r="U17497"/>
      <c r="V17497"/>
      <c r="W17497"/>
      <c r="X17497"/>
    </row>
    <row r="17498" spans="21:24" ht="18" x14ac:dyDescent="0.6">
      <c r="U17498"/>
      <c r="V17498"/>
      <c r="W17498"/>
      <c r="X17498"/>
    </row>
    <row r="17499" spans="21:24" ht="18" x14ac:dyDescent="0.6">
      <c r="U17499"/>
      <c r="V17499"/>
      <c r="W17499"/>
      <c r="X17499"/>
    </row>
    <row r="17500" spans="21:24" ht="18" x14ac:dyDescent="0.6">
      <c r="U17500"/>
      <c r="V17500"/>
      <c r="W17500"/>
      <c r="X17500"/>
    </row>
    <row r="17501" spans="21:24" ht="18" x14ac:dyDescent="0.6">
      <c r="U17501"/>
      <c r="V17501"/>
      <c r="W17501"/>
      <c r="X17501"/>
    </row>
    <row r="17502" spans="21:24" ht="18" x14ac:dyDescent="0.6">
      <c r="U17502"/>
      <c r="V17502"/>
      <c r="W17502"/>
      <c r="X17502"/>
    </row>
    <row r="17503" spans="21:24" ht="18" x14ac:dyDescent="0.6">
      <c r="U17503"/>
      <c r="V17503"/>
      <c r="W17503"/>
      <c r="X17503"/>
    </row>
    <row r="17504" spans="21:24" ht="18" x14ac:dyDescent="0.6">
      <c r="U17504"/>
      <c r="V17504"/>
      <c r="W17504"/>
      <c r="X17504"/>
    </row>
    <row r="17505" spans="21:24" ht="18" x14ac:dyDescent="0.6">
      <c r="U17505"/>
      <c r="V17505"/>
      <c r="W17505"/>
      <c r="X17505"/>
    </row>
    <row r="17506" spans="21:24" ht="18" x14ac:dyDescent="0.6">
      <c r="U17506"/>
      <c r="V17506"/>
      <c r="W17506"/>
      <c r="X17506"/>
    </row>
    <row r="17507" spans="21:24" ht="18" x14ac:dyDescent="0.6">
      <c r="U17507"/>
      <c r="V17507"/>
      <c r="W17507"/>
      <c r="X17507"/>
    </row>
    <row r="17508" spans="21:24" ht="18" x14ac:dyDescent="0.6">
      <c r="U17508"/>
      <c r="V17508"/>
      <c r="W17508"/>
      <c r="X17508"/>
    </row>
    <row r="17509" spans="21:24" ht="18" x14ac:dyDescent="0.6">
      <c r="U17509"/>
      <c r="V17509"/>
      <c r="W17509"/>
      <c r="X17509"/>
    </row>
    <row r="17510" spans="21:24" ht="18" x14ac:dyDescent="0.6">
      <c r="U17510"/>
      <c r="V17510"/>
      <c r="W17510"/>
      <c r="X17510"/>
    </row>
    <row r="17511" spans="21:24" ht="18" x14ac:dyDescent="0.6">
      <c r="U17511"/>
      <c r="V17511"/>
      <c r="W17511"/>
      <c r="X17511"/>
    </row>
    <row r="17512" spans="21:24" ht="18" x14ac:dyDescent="0.6">
      <c r="U17512"/>
      <c r="V17512"/>
      <c r="W17512"/>
      <c r="X17512"/>
    </row>
    <row r="17513" spans="21:24" ht="18" x14ac:dyDescent="0.6">
      <c r="U17513"/>
      <c r="V17513"/>
      <c r="W17513"/>
      <c r="X17513"/>
    </row>
    <row r="17514" spans="21:24" ht="18" x14ac:dyDescent="0.6">
      <c r="U17514"/>
      <c r="V17514"/>
      <c r="W17514"/>
      <c r="X17514"/>
    </row>
    <row r="17515" spans="21:24" ht="18" x14ac:dyDescent="0.6">
      <c r="U17515"/>
      <c r="V17515"/>
      <c r="W17515"/>
      <c r="X17515"/>
    </row>
    <row r="17516" spans="21:24" ht="18" x14ac:dyDescent="0.6">
      <c r="U17516"/>
      <c r="V17516"/>
      <c r="W17516"/>
      <c r="X17516"/>
    </row>
    <row r="17517" spans="21:24" ht="18" x14ac:dyDescent="0.6">
      <c r="U17517"/>
      <c r="V17517"/>
      <c r="W17517"/>
      <c r="X17517"/>
    </row>
    <row r="17518" spans="21:24" ht="18" x14ac:dyDescent="0.6">
      <c r="U17518"/>
      <c r="V17518"/>
      <c r="W17518"/>
      <c r="X17518"/>
    </row>
    <row r="17519" spans="21:24" ht="18" x14ac:dyDescent="0.6">
      <c r="U17519"/>
      <c r="V17519"/>
      <c r="W17519"/>
      <c r="X17519"/>
    </row>
    <row r="17520" spans="21:24" ht="18" x14ac:dyDescent="0.6">
      <c r="U17520"/>
      <c r="V17520"/>
      <c r="W17520"/>
      <c r="X17520"/>
    </row>
    <row r="17521" spans="21:24" ht="18" x14ac:dyDescent="0.6">
      <c r="U17521"/>
      <c r="V17521"/>
      <c r="W17521"/>
      <c r="X17521"/>
    </row>
    <row r="17522" spans="21:24" ht="18" x14ac:dyDescent="0.6">
      <c r="U17522"/>
      <c r="V17522"/>
      <c r="W17522"/>
      <c r="X17522"/>
    </row>
    <row r="17523" spans="21:24" ht="18" x14ac:dyDescent="0.6">
      <c r="U17523"/>
      <c r="V17523"/>
      <c r="W17523"/>
      <c r="X17523"/>
    </row>
    <row r="17524" spans="21:24" ht="18" x14ac:dyDescent="0.6">
      <c r="U17524"/>
      <c r="V17524"/>
      <c r="W17524"/>
      <c r="X17524"/>
    </row>
    <row r="17525" spans="21:24" ht="18" x14ac:dyDescent="0.6">
      <c r="U17525"/>
      <c r="V17525"/>
      <c r="W17525"/>
      <c r="X17525"/>
    </row>
    <row r="17526" spans="21:24" ht="18" x14ac:dyDescent="0.6">
      <c r="U17526"/>
      <c r="V17526"/>
      <c r="W17526"/>
      <c r="X17526"/>
    </row>
    <row r="17527" spans="21:24" ht="18" x14ac:dyDescent="0.6">
      <c r="U17527"/>
      <c r="V17527"/>
      <c r="W17527"/>
      <c r="X17527"/>
    </row>
    <row r="17528" spans="21:24" ht="18" x14ac:dyDescent="0.6">
      <c r="U17528"/>
      <c r="V17528"/>
      <c r="W17528"/>
      <c r="X17528"/>
    </row>
    <row r="17529" spans="21:24" ht="18" x14ac:dyDescent="0.6">
      <c r="U17529"/>
      <c r="V17529"/>
      <c r="W17529"/>
      <c r="X17529"/>
    </row>
    <row r="17530" spans="21:24" ht="18" x14ac:dyDescent="0.6">
      <c r="U17530"/>
      <c r="V17530"/>
      <c r="W17530"/>
      <c r="X17530"/>
    </row>
    <row r="17531" spans="21:24" ht="18" x14ac:dyDescent="0.6">
      <c r="U17531"/>
      <c r="V17531"/>
      <c r="W17531"/>
      <c r="X17531"/>
    </row>
    <row r="17532" spans="21:24" ht="18" x14ac:dyDescent="0.6">
      <c r="U17532"/>
      <c r="V17532"/>
      <c r="W17532"/>
      <c r="X17532"/>
    </row>
    <row r="17533" spans="21:24" ht="18" x14ac:dyDescent="0.6">
      <c r="U17533"/>
      <c r="V17533"/>
      <c r="W17533"/>
      <c r="X17533"/>
    </row>
    <row r="17534" spans="21:24" ht="18" x14ac:dyDescent="0.6">
      <c r="U17534"/>
      <c r="V17534"/>
      <c r="W17534"/>
      <c r="X17534"/>
    </row>
    <row r="17535" spans="21:24" ht="18" x14ac:dyDescent="0.6">
      <c r="U17535"/>
      <c r="V17535"/>
      <c r="W17535"/>
      <c r="X17535"/>
    </row>
    <row r="17536" spans="21:24" ht="18" x14ac:dyDescent="0.6">
      <c r="U17536"/>
      <c r="V17536"/>
      <c r="W17536"/>
      <c r="X17536"/>
    </row>
    <row r="17537" spans="21:24" ht="18" x14ac:dyDescent="0.6">
      <c r="U17537"/>
      <c r="V17537"/>
      <c r="W17537"/>
      <c r="X17537"/>
    </row>
    <row r="17538" spans="21:24" ht="18" x14ac:dyDescent="0.6">
      <c r="U17538"/>
      <c r="V17538"/>
      <c r="W17538"/>
      <c r="X17538"/>
    </row>
    <row r="17539" spans="21:24" ht="18" x14ac:dyDescent="0.6">
      <c r="U17539"/>
      <c r="V17539"/>
      <c r="W17539"/>
      <c r="X17539"/>
    </row>
    <row r="17540" spans="21:24" ht="18" x14ac:dyDescent="0.6">
      <c r="U17540"/>
      <c r="V17540"/>
      <c r="W17540"/>
      <c r="X17540"/>
    </row>
    <row r="17541" spans="21:24" ht="18" x14ac:dyDescent="0.6">
      <c r="U17541"/>
      <c r="V17541"/>
      <c r="W17541"/>
      <c r="X17541"/>
    </row>
    <row r="17542" spans="21:24" ht="18" x14ac:dyDescent="0.6">
      <c r="U17542"/>
      <c r="V17542"/>
      <c r="W17542"/>
      <c r="X17542"/>
    </row>
    <row r="17543" spans="21:24" ht="18" x14ac:dyDescent="0.6">
      <c r="U17543"/>
      <c r="V17543"/>
      <c r="W17543"/>
      <c r="X17543"/>
    </row>
    <row r="17544" spans="21:24" ht="18" x14ac:dyDescent="0.6">
      <c r="U17544"/>
      <c r="V17544"/>
      <c r="W17544"/>
      <c r="X17544"/>
    </row>
    <row r="17545" spans="21:24" ht="18" x14ac:dyDescent="0.6">
      <c r="U17545"/>
      <c r="V17545"/>
      <c r="W17545"/>
      <c r="X17545"/>
    </row>
    <row r="17546" spans="21:24" ht="18" x14ac:dyDescent="0.6">
      <c r="U17546"/>
      <c r="V17546"/>
      <c r="W17546"/>
      <c r="X17546"/>
    </row>
    <row r="17547" spans="21:24" ht="18" x14ac:dyDescent="0.6">
      <c r="U17547"/>
      <c r="V17547"/>
      <c r="W17547"/>
      <c r="X17547"/>
    </row>
    <row r="17548" spans="21:24" ht="18" x14ac:dyDescent="0.6">
      <c r="U17548"/>
      <c r="V17548"/>
      <c r="W17548"/>
      <c r="X17548"/>
    </row>
    <row r="17549" spans="21:24" ht="18" x14ac:dyDescent="0.6">
      <c r="U17549"/>
      <c r="V17549"/>
      <c r="W17549"/>
      <c r="X17549"/>
    </row>
    <row r="17550" spans="21:24" ht="18" x14ac:dyDescent="0.6">
      <c r="U17550"/>
      <c r="V17550"/>
      <c r="W17550"/>
      <c r="X17550"/>
    </row>
    <row r="17551" spans="21:24" ht="18" x14ac:dyDescent="0.6">
      <c r="U17551"/>
      <c r="V17551"/>
      <c r="W17551"/>
      <c r="X17551"/>
    </row>
    <row r="17552" spans="21:24" ht="18" x14ac:dyDescent="0.6">
      <c r="U17552"/>
      <c r="V17552"/>
      <c r="W17552"/>
      <c r="X17552"/>
    </row>
    <row r="17553" spans="21:24" ht="18" x14ac:dyDescent="0.6">
      <c r="U17553"/>
      <c r="V17553"/>
      <c r="W17553"/>
      <c r="X17553"/>
    </row>
    <row r="17554" spans="21:24" ht="18" x14ac:dyDescent="0.6">
      <c r="U17554"/>
      <c r="V17554"/>
      <c r="W17554"/>
      <c r="X17554"/>
    </row>
    <row r="17555" spans="21:24" ht="18" x14ac:dyDescent="0.6">
      <c r="U17555"/>
      <c r="V17555"/>
      <c r="W17555"/>
      <c r="X17555"/>
    </row>
    <row r="17556" spans="21:24" ht="18" x14ac:dyDescent="0.6">
      <c r="U17556"/>
      <c r="V17556"/>
      <c r="W17556"/>
      <c r="X17556"/>
    </row>
    <row r="17557" spans="21:24" ht="18" x14ac:dyDescent="0.6">
      <c r="U17557"/>
      <c r="V17557"/>
      <c r="W17557"/>
      <c r="X17557"/>
    </row>
    <row r="17558" spans="21:24" ht="18" x14ac:dyDescent="0.6">
      <c r="U17558"/>
      <c r="V17558"/>
      <c r="W17558"/>
      <c r="X17558"/>
    </row>
    <row r="17559" spans="21:24" ht="18" x14ac:dyDescent="0.6">
      <c r="U17559"/>
      <c r="V17559"/>
      <c r="W17559"/>
      <c r="X17559"/>
    </row>
    <row r="17560" spans="21:24" ht="18" x14ac:dyDescent="0.6">
      <c r="U17560"/>
      <c r="V17560"/>
      <c r="W17560"/>
      <c r="X17560"/>
    </row>
    <row r="17561" spans="21:24" ht="18" x14ac:dyDescent="0.6">
      <c r="U17561"/>
      <c r="V17561"/>
      <c r="W17561"/>
      <c r="X17561"/>
    </row>
    <row r="17562" spans="21:24" ht="18" x14ac:dyDescent="0.6">
      <c r="U17562"/>
      <c r="V17562"/>
      <c r="W17562"/>
      <c r="X17562"/>
    </row>
    <row r="17563" spans="21:24" ht="18" x14ac:dyDescent="0.6">
      <c r="U17563"/>
      <c r="V17563"/>
      <c r="W17563"/>
      <c r="X17563"/>
    </row>
    <row r="17564" spans="21:24" ht="18" x14ac:dyDescent="0.6">
      <c r="U17564"/>
      <c r="V17564"/>
      <c r="W17564"/>
      <c r="X17564"/>
    </row>
    <row r="17565" spans="21:24" ht="18" x14ac:dyDescent="0.6">
      <c r="U17565"/>
      <c r="V17565"/>
      <c r="W17565"/>
      <c r="X17565"/>
    </row>
    <row r="17566" spans="21:24" ht="18" x14ac:dyDescent="0.6">
      <c r="U17566"/>
      <c r="V17566"/>
      <c r="W17566"/>
      <c r="X17566"/>
    </row>
    <row r="17567" spans="21:24" ht="18" x14ac:dyDescent="0.6">
      <c r="U17567"/>
      <c r="V17567"/>
      <c r="W17567"/>
      <c r="X17567"/>
    </row>
    <row r="17568" spans="21:24" ht="18" x14ac:dyDescent="0.6">
      <c r="U17568"/>
      <c r="V17568"/>
      <c r="W17568"/>
      <c r="X17568"/>
    </row>
    <row r="17569" spans="21:24" ht="18" x14ac:dyDescent="0.6">
      <c r="U17569"/>
      <c r="V17569"/>
      <c r="W17569"/>
      <c r="X17569"/>
    </row>
    <row r="17570" spans="21:24" ht="18" x14ac:dyDescent="0.6">
      <c r="U17570"/>
      <c r="V17570"/>
      <c r="W17570"/>
      <c r="X17570"/>
    </row>
    <row r="17571" spans="21:24" ht="18" x14ac:dyDescent="0.6">
      <c r="U17571"/>
      <c r="V17571"/>
      <c r="W17571"/>
      <c r="X17571"/>
    </row>
    <row r="17572" spans="21:24" ht="18" x14ac:dyDescent="0.6">
      <c r="U17572"/>
      <c r="V17572"/>
      <c r="W17572"/>
      <c r="X17572"/>
    </row>
    <row r="17573" spans="21:24" ht="18" x14ac:dyDescent="0.6">
      <c r="U17573"/>
      <c r="V17573"/>
      <c r="W17573"/>
      <c r="X17573"/>
    </row>
    <row r="17574" spans="21:24" ht="18" x14ac:dyDescent="0.6">
      <c r="U17574"/>
      <c r="V17574"/>
      <c r="W17574"/>
      <c r="X17574"/>
    </row>
    <row r="17575" spans="21:24" ht="18" x14ac:dyDescent="0.6">
      <c r="U17575"/>
      <c r="V17575"/>
      <c r="W17575"/>
      <c r="X17575"/>
    </row>
    <row r="17576" spans="21:24" ht="18" x14ac:dyDescent="0.6">
      <c r="U17576"/>
      <c r="V17576"/>
      <c r="W17576"/>
      <c r="X17576"/>
    </row>
    <row r="17577" spans="21:24" ht="18" x14ac:dyDescent="0.6">
      <c r="U17577"/>
      <c r="V17577"/>
      <c r="W17577"/>
      <c r="X17577"/>
    </row>
    <row r="17578" spans="21:24" ht="18" x14ac:dyDescent="0.6">
      <c r="U17578"/>
      <c r="V17578"/>
      <c r="W17578"/>
      <c r="X17578"/>
    </row>
    <row r="17579" spans="21:24" ht="18" x14ac:dyDescent="0.6">
      <c r="U17579"/>
      <c r="V17579"/>
      <c r="W17579"/>
      <c r="X17579"/>
    </row>
    <row r="17580" spans="21:24" ht="18" x14ac:dyDescent="0.6">
      <c r="U17580"/>
      <c r="V17580"/>
      <c r="W17580"/>
      <c r="X17580"/>
    </row>
    <row r="17581" spans="21:24" ht="18" x14ac:dyDescent="0.6">
      <c r="U17581"/>
      <c r="V17581"/>
      <c r="W17581"/>
      <c r="X17581"/>
    </row>
    <row r="17582" spans="21:24" ht="18" x14ac:dyDescent="0.6">
      <c r="U17582"/>
      <c r="V17582"/>
      <c r="W17582"/>
      <c r="X17582"/>
    </row>
    <row r="17583" spans="21:24" ht="18" x14ac:dyDescent="0.6">
      <c r="U17583"/>
      <c r="V17583"/>
      <c r="W17583"/>
      <c r="X17583"/>
    </row>
    <row r="17584" spans="21:24" ht="18" x14ac:dyDescent="0.6">
      <c r="U17584"/>
      <c r="V17584"/>
      <c r="W17584"/>
      <c r="X17584"/>
    </row>
    <row r="17585" spans="21:24" ht="18" x14ac:dyDescent="0.6">
      <c r="U17585"/>
      <c r="V17585"/>
      <c r="W17585"/>
      <c r="X17585"/>
    </row>
    <row r="17586" spans="21:24" ht="18" x14ac:dyDescent="0.6">
      <c r="U17586"/>
      <c r="V17586"/>
      <c r="W17586"/>
      <c r="X17586"/>
    </row>
    <row r="17587" spans="21:24" ht="18" x14ac:dyDescent="0.6">
      <c r="U17587"/>
      <c r="V17587"/>
      <c r="W17587"/>
      <c r="X17587"/>
    </row>
    <row r="17588" spans="21:24" ht="18" x14ac:dyDescent="0.6">
      <c r="U17588"/>
      <c r="V17588"/>
      <c r="W17588"/>
      <c r="X17588"/>
    </row>
    <row r="17589" spans="21:24" ht="18" x14ac:dyDescent="0.6">
      <c r="U17589"/>
      <c r="V17589"/>
      <c r="W17589"/>
      <c r="X17589"/>
    </row>
    <row r="17590" spans="21:24" ht="18" x14ac:dyDescent="0.6">
      <c r="U17590"/>
      <c r="V17590"/>
      <c r="W17590"/>
      <c r="X17590"/>
    </row>
    <row r="17591" spans="21:24" ht="18" x14ac:dyDescent="0.6">
      <c r="U17591"/>
      <c r="V17591"/>
      <c r="W17591"/>
      <c r="X17591"/>
    </row>
    <row r="17592" spans="21:24" ht="18" x14ac:dyDescent="0.6">
      <c r="U17592"/>
      <c r="V17592"/>
      <c r="W17592"/>
      <c r="X17592"/>
    </row>
    <row r="17593" spans="21:24" ht="18" x14ac:dyDescent="0.6">
      <c r="U17593"/>
      <c r="V17593"/>
      <c r="W17593"/>
      <c r="X17593"/>
    </row>
    <row r="17594" spans="21:24" ht="18" x14ac:dyDescent="0.6">
      <c r="U17594"/>
      <c r="V17594"/>
      <c r="W17594"/>
      <c r="X17594"/>
    </row>
    <row r="17595" spans="21:24" ht="18" x14ac:dyDescent="0.6">
      <c r="U17595"/>
      <c r="V17595"/>
      <c r="W17595"/>
      <c r="X17595"/>
    </row>
    <row r="17596" spans="21:24" ht="18" x14ac:dyDescent="0.6">
      <c r="U17596"/>
      <c r="V17596"/>
      <c r="W17596"/>
      <c r="X17596"/>
    </row>
    <row r="17597" spans="21:24" ht="18" x14ac:dyDescent="0.6">
      <c r="U17597"/>
      <c r="V17597"/>
      <c r="W17597"/>
      <c r="X17597"/>
    </row>
    <row r="17598" spans="21:24" ht="18" x14ac:dyDescent="0.6">
      <c r="U17598"/>
      <c r="V17598"/>
      <c r="W17598"/>
      <c r="X17598"/>
    </row>
    <row r="17599" spans="21:24" ht="18" x14ac:dyDescent="0.6">
      <c r="U17599"/>
      <c r="V17599"/>
      <c r="W17599"/>
      <c r="X17599"/>
    </row>
    <row r="17600" spans="21:24" ht="18" x14ac:dyDescent="0.6">
      <c r="U17600"/>
      <c r="V17600"/>
      <c r="W17600"/>
      <c r="X17600"/>
    </row>
    <row r="17601" spans="21:24" ht="18" x14ac:dyDescent="0.6">
      <c r="U17601"/>
      <c r="V17601"/>
      <c r="W17601"/>
      <c r="X17601"/>
    </row>
    <row r="17602" spans="21:24" ht="18" x14ac:dyDescent="0.6">
      <c r="U17602"/>
      <c r="V17602"/>
      <c r="W17602"/>
      <c r="X17602"/>
    </row>
    <row r="17603" spans="21:24" ht="18" x14ac:dyDescent="0.6">
      <c r="U17603"/>
      <c r="V17603"/>
      <c r="W17603"/>
      <c r="X17603"/>
    </row>
    <row r="17604" spans="21:24" ht="18" x14ac:dyDescent="0.6">
      <c r="U17604"/>
      <c r="V17604"/>
      <c r="W17604"/>
      <c r="X17604"/>
    </row>
    <row r="17605" spans="21:24" ht="18" x14ac:dyDescent="0.6">
      <c r="U17605"/>
      <c r="V17605"/>
      <c r="W17605"/>
      <c r="X17605"/>
    </row>
    <row r="17606" spans="21:24" ht="18" x14ac:dyDescent="0.6">
      <c r="U17606"/>
      <c r="V17606"/>
      <c r="W17606"/>
      <c r="X17606"/>
    </row>
    <row r="17607" spans="21:24" ht="18" x14ac:dyDescent="0.6">
      <c r="U17607"/>
      <c r="V17607"/>
      <c r="W17607"/>
      <c r="X17607"/>
    </row>
    <row r="17608" spans="21:24" ht="18" x14ac:dyDescent="0.6">
      <c r="U17608"/>
      <c r="V17608"/>
      <c r="W17608"/>
      <c r="X17608"/>
    </row>
    <row r="17609" spans="21:24" ht="18" x14ac:dyDescent="0.6">
      <c r="U17609"/>
      <c r="V17609"/>
      <c r="W17609"/>
      <c r="X17609"/>
    </row>
    <row r="17610" spans="21:24" ht="18" x14ac:dyDescent="0.6">
      <c r="U17610"/>
      <c r="V17610"/>
      <c r="W17610"/>
      <c r="X17610"/>
    </row>
    <row r="17611" spans="21:24" ht="18" x14ac:dyDescent="0.6">
      <c r="U17611"/>
      <c r="V17611"/>
      <c r="W17611"/>
      <c r="X17611"/>
    </row>
    <row r="17612" spans="21:24" ht="18" x14ac:dyDescent="0.6">
      <c r="U17612"/>
      <c r="V17612"/>
      <c r="W17612"/>
      <c r="X17612"/>
    </row>
    <row r="17613" spans="21:24" ht="18" x14ac:dyDescent="0.6">
      <c r="U17613"/>
      <c r="V17613"/>
      <c r="W17613"/>
      <c r="X17613"/>
    </row>
    <row r="17614" spans="21:24" ht="18" x14ac:dyDescent="0.6">
      <c r="U17614"/>
      <c r="V17614"/>
      <c r="W17614"/>
      <c r="X17614"/>
    </row>
    <row r="17615" spans="21:24" ht="18" x14ac:dyDescent="0.6">
      <c r="U17615"/>
      <c r="V17615"/>
      <c r="W17615"/>
      <c r="X17615"/>
    </row>
    <row r="17616" spans="21:24" ht="18" x14ac:dyDescent="0.6">
      <c r="U17616"/>
      <c r="V17616"/>
      <c r="W17616"/>
      <c r="X17616"/>
    </row>
    <row r="17617" spans="21:24" ht="18" x14ac:dyDescent="0.6">
      <c r="U17617"/>
      <c r="V17617"/>
      <c r="W17617"/>
      <c r="X17617"/>
    </row>
    <row r="17618" spans="21:24" ht="18" x14ac:dyDescent="0.6">
      <c r="U17618"/>
      <c r="V17618"/>
      <c r="W17618"/>
      <c r="X17618"/>
    </row>
    <row r="17619" spans="21:24" ht="18" x14ac:dyDescent="0.6">
      <c r="U17619"/>
      <c r="V17619"/>
      <c r="W17619"/>
      <c r="X17619"/>
    </row>
    <row r="17620" spans="21:24" ht="18" x14ac:dyDescent="0.6">
      <c r="U17620"/>
      <c r="V17620"/>
      <c r="W17620"/>
      <c r="X17620"/>
    </row>
    <row r="17621" spans="21:24" ht="18" x14ac:dyDescent="0.6">
      <c r="U17621"/>
      <c r="V17621"/>
      <c r="W17621"/>
      <c r="X17621"/>
    </row>
    <row r="17622" spans="21:24" ht="18" x14ac:dyDescent="0.6">
      <c r="U17622"/>
      <c r="V17622"/>
      <c r="W17622"/>
      <c r="X17622"/>
    </row>
    <row r="17623" spans="21:24" ht="18" x14ac:dyDescent="0.6">
      <c r="U17623"/>
      <c r="V17623"/>
      <c r="W17623"/>
      <c r="X17623"/>
    </row>
    <row r="17624" spans="21:24" ht="18" x14ac:dyDescent="0.6">
      <c r="U17624"/>
      <c r="V17624"/>
      <c r="W17624"/>
      <c r="X17624"/>
    </row>
    <row r="17625" spans="21:24" ht="18" x14ac:dyDescent="0.6">
      <c r="U17625"/>
      <c r="V17625"/>
      <c r="W17625"/>
      <c r="X17625"/>
    </row>
    <row r="17626" spans="21:24" ht="18" x14ac:dyDescent="0.6">
      <c r="U17626"/>
      <c r="V17626"/>
      <c r="W17626"/>
      <c r="X17626"/>
    </row>
    <row r="17627" spans="21:24" ht="18" x14ac:dyDescent="0.6">
      <c r="U17627"/>
      <c r="V17627"/>
      <c r="W17627"/>
      <c r="X17627"/>
    </row>
    <row r="17628" spans="21:24" ht="18" x14ac:dyDescent="0.6">
      <c r="U17628"/>
      <c r="V17628"/>
      <c r="W17628"/>
      <c r="X17628"/>
    </row>
    <row r="17629" spans="21:24" ht="18" x14ac:dyDescent="0.6">
      <c r="U17629"/>
      <c r="V17629"/>
      <c r="W17629"/>
      <c r="X17629"/>
    </row>
    <row r="17630" spans="21:24" ht="18" x14ac:dyDescent="0.6">
      <c r="U17630"/>
      <c r="V17630"/>
      <c r="W17630"/>
      <c r="X17630"/>
    </row>
    <row r="17631" spans="21:24" ht="18" x14ac:dyDescent="0.6">
      <c r="U17631"/>
      <c r="V17631"/>
      <c r="W17631"/>
      <c r="X17631"/>
    </row>
    <row r="17632" spans="21:24" ht="18" x14ac:dyDescent="0.6">
      <c r="U17632"/>
      <c r="V17632"/>
      <c r="W17632"/>
      <c r="X17632"/>
    </row>
    <row r="17633" spans="21:24" ht="18" x14ac:dyDescent="0.6">
      <c r="U17633"/>
      <c r="V17633"/>
      <c r="W17633"/>
      <c r="X17633"/>
    </row>
    <row r="17634" spans="21:24" ht="18" x14ac:dyDescent="0.6">
      <c r="U17634"/>
      <c r="V17634"/>
      <c r="W17634"/>
      <c r="X17634"/>
    </row>
    <row r="17635" spans="21:24" ht="18" x14ac:dyDescent="0.6">
      <c r="U17635"/>
      <c r="V17635"/>
      <c r="W17635"/>
      <c r="X17635"/>
    </row>
    <row r="17636" spans="21:24" ht="18" x14ac:dyDescent="0.6">
      <c r="U17636"/>
      <c r="V17636"/>
      <c r="W17636"/>
      <c r="X17636"/>
    </row>
    <row r="17637" spans="21:24" ht="18" x14ac:dyDescent="0.6">
      <c r="U17637"/>
      <c r="V17637"/>
      <c r="W17637"/>
      <c r="X17637"/>
    </row>
    <row r="17638" spans="21:24" ht="18" x14ac:dyDescent="0.6">
      <c r="U17638"/>
      <c r="V17638"/>
      <c r="W17638"/>
      <c r="X17638"/>
    </row>
    <row r="17639" spans="21:24" ht="18" x14ac:dyDescent="0.6">
      <c r="U17639"/>
      <c r="V17639"/>
      <c r="W17639"/>
      <c r="X17639"/>
    </row>
    <row r="17640" spans="21:24" ht="18" x14ac:dyDescent="0.6">
      <c r="U17640"/>
      <c r="V17640"/>
      <c r="W17640"/>
      <c r="X17640"/>
    </row>
    <row r="17641" spans="21:24" ht="18" x14ac:dyDescent="0.6">
      <c r="U17641"/>
      <c r="V17641"/>
      <c r="W17641"/>
      <c r="X17641"/>
    </row>
    <row r="17642" spans="21:24" ht="18" x14ac:dyDescent="0.6">
      <c r="U17642"/>
      <c r="V17642"/>
      <c r="W17642"/>
      <c r="X17642"/>
    </row>
    <row r="17643" spans="21:24" ht="18" x14ac:dyDescent="0.6">
      <c r="U17643"/>
      <c r="V17643"/>
      <c r="W17643"/>
      <c r="X17643"/>
    </row>
    <row r="17644" spans="21:24" ht="18" x14ac:dyDescent="0.6">
      <c r="U17644"/>
      <c r="V17644"/>
      <c r="W17644"/>
      <c r="X17644"/>
    </row>
    <row r="17645" spans="21:24" ht="18" x14ac:dyDescent="0.6">
      <c r="U17645"/>
      <c r="V17645"/>
      <c r="W17645"/>
      <c r="X17645"/>
    </row>
    <row r="17646" spans="21:24" ht="18" x14ac:dyDescent="0.6">
      <c r="U17646"/>
      <c r="V17646"/>
      <c r="W17646"/>
      <c r="X17646"/>
    </row>
    <row r="17647" spans="21:24" ht="18" x14ac:dyDescent="0.6">
      <c r="U17647"/>
      <c r="V17647"/>
      <c r="W17647"/>
      <c r="X17647"/>
    </row>
    <row r="17648" spans="21:24" ht="18" x14ac:dyDescent="0.6">
      <c r="U17648"/>
      <c r="V17648"/>
      <c r="W17648"/>
      <c r="X17648"/>
    </row>
    <row r="17649" spans="21:24" ht="18" x14ac:dyDescent="0.6">
      <c r="U17649"/>
      <c r="V17649"/>
      <c r="W17649"/>
      <c r="X17649"/>
    </row>
    <row r="17650" spans="21:24" ht="18" x14ac:dyDescent="0.6">
      <c r="U17650"/>
      <c r="V17650"/>
      <c r="W17650"/>
      <c r="X17650"/>
    </row>
    <row r="17651" spans="21:24" ht="18" x14ac:dyDescent="0.6">
      <c r="U17651"/>
      <c r="V17651"/>
      <c r="W17651"/>
      <c r="X17651"/>
    </row>
    <row r="17652" spans="21:24" ht="18" x14ac:dyDescent="0.6">
      <c r="U17652"/>
      <c r="V17652"/>
      <c r="W17652"/>
      <c r="X17652"/>
    </row>
    <row r="17653" spans="21:24" ht="18" x14ac:dyDescent="0.6">
      <c r="U17653"/>
      <c r="V17653"/>
      <c r="W17653"/>
      <c r="X17653"/>
    </row>
    <row r="17654" spans="21:24" ht="18" x14ac:dyDescent="0.6">
      <c r="U17654"/>
      <c r="V17654"/>
      <c r="W17654"/>
      <c r="X17654"/>
    </row>
    <row r="17655" spans="21:24" ht="18" x14ac:dyDescent="0.6">
      <c r="U17655"/>
      <c r="V17655"/>
      <c r="W17655"/>
      <c r="X17655"/>
    </row>
    <row r="17656" spans="21:24" ht="18" x14ac:dyDescent="0.6">
      <c r="U17656"/>
      <c r="V17656"/>
      <c r="W17656"/>
      <c r="X17656"/>
    </row>
    <row r="17657" spans="21:24" ht="18" x14ac:dyDescent="0.6">
      <c r="U17657"/>
      <c r="V17657"/>
      <c r="W17657"/>
      <c r="X17657"/>
    </row>
    <row r="17658" spans="21:24" ht="18" x14ac:dyDescent="0.6">
      <c r="U17658"/>
      <c r="V17658"/>
      <c r="W17658"/>
      <c r="X17658"/>
    </row>
    <row r="17659" spans="21:24" ht="18" x14ac:dyDescent="0.6">
      <c r="U17659"/>
      <c r="V17659"/>
      <c r="W17659"/>
      <c r="X17659"/>
    </row>
    <row r="17660" spans="21:24" ht="18" x14ac:dyDescent="0.6">
      <c r="U17660"/>
      <c r="V17660"/>
      <c r="W17660"/>
      <c r="X17660"/>
    </row>
    <row r="17661" spans="21:24" ht="18" x14ac:dyDescent="0.6">
      <c r="U17661"/>
      <c r="V17661"/>
      <c r="W17661"/>
      <c r="X17661"/>
    </row>
    <row r="17662" spans="21:24" ht="18" x14ac:dyDescent="0.6">
      <c r="U17662"/>
      <c r="V17662"/>
      <c r="W17662"/>
      <c r="X17662"/>
    </row>
    <row r="17663" spans="21:24" ht="18" x14ac:dyDescent="0.6">
      <c r="U17663"/>
      <c r="V17663"/>
      <c r="W17663"/>
      <c r="X17663"/>
    </row>
    <row r="17664" spans="21:24" ht="18" x14ac:dyDescent="0.6">
      <c r="U17664"/>
      <c r="V17664"/>
      <c r="W17664"/>
      <c r="X17664"/>
    </row>
    <row r="17665" spans="21:24" ht="18" x14ac:dyDescent="0.6">
      <c r="U17665"/>
      <c r="V17665"/>
      <c r="W17665"/>
      <c r="X17665"/>
    </row>
    <row r="17666" spans="21:24" ht="18" x14ac:dyDescent="0.6">
      <c r="U17666"/>
      <c r="V17666"/>
      <c r="W17666"/>
      <c r="X17666"/>
    </row>
    <row r="17667" spans="21:24" ht="18" x14ac:dyDescent="0.6">
      <c r="U17667"/>
      <c r="V17667"/>
      <c r="W17667"/>
      <c r="X17667"/>
    </row>
    <row r="17668" spans="21:24" ht="18" x14ac:dyDescent="0.6">
      <c r="U17668"/>
      <c r="V17668"/>
      <c r="W17668"/>
      <c r="X17668"/>
    </row>
    <row r="17669" spans="21:24" ht="18" x14ac:dyDescent="0.6">
      <c r="U17669"/>
      <c r="V17669"/>
      <c r="W17669"/>
      <c r="X17669"/>
    </row>
    <row r="17670" spans="21:24" ht="18" x14ac:dyDescent="0.6">
      <c r="U17670"/>
      <c r="V17670"/>
      <c r="W17670"/>
      <c r="X17670"/>
    </row>
    <row r="17671" spans="21:24" ht="18" x14ac:dyDescent="0.6">
      <c r="U17671"/>
      <c r="V17671"/>
      <c r="W17671"/>
      <c r="X17671"/>
    </row>
    <row r="17672" spans="21:24" ht="18" x14ac:dyDescent="0.6">
      <c r="U17672"/>
      <c r="V17672"/>
      <c r="W17672"/>
      <c r="X17672"/>
    </row>
    <row r="17673" spans="21:24" ht="18" x14ac:dyDescent="0.6">
      <c r="U17673"/>
      <c r="V17673"/>
      <c r="W17673"/>
      <c r="X17673"/>
    </row>
    <row r="17674" spans="21:24" ht="18" x14ac:dyDescent="0.6">
      <c r="U17674"/>
      <c r="V17674"/>
      <c r="W17674"/>
      <c r="X17674"/>
    </row>
    <row r="17675" spans="21:24" ht="18" x14ac:dyDescent="0.6">
      <c r="U17675"/>
      <c r="V17675"/>
      <c r="W17675"/>
      <c r="X17675"/>
    </row>
    <row r="17676" spans="21:24" ht="18" x14ac:dyDescent="0.6">
      <c r="U17676"/>
      <c r="V17676"/>
      <c r="W17676"/>
      <c r="X17676"/>
    </row>
    <row r="17677" spans="21:24" ht="18" x14ac:dyDescent="0.6">
      <c r="U17677"/>
      <c r="V17677"/>
      <c r="W17677"/>
      <c r="X17677"/>
    </row>
    <row r="17678" spans="21:24" ht="18" x14ac:dyDescent="0.6">
      <c r="U17678"/>
      <c r="V17678"/>
      <c r="W17678"/>
      <c r="X17678"/>
    </row>
    <row r="17679" spans="21:24" ht="18" x14ac:dyDescent="0.6">
      <c r="U17679"/>
      <c r="V17679"/>
      <c r="W17679"/>
      <c r="X17679"/>
    </row>
    <row r="17680" spans="21:24" ht="18" x14ac:dyDescent="0.6">
      <c r="U17680"/>
      <c r="V17680"/>
      <c r="W17680"/>
      <c r="X17680"/>
    </row>
    <row r="17681" spans="21:24" ht="18" x14ac:dyDescent="0.6">
      <c r="U17681"/>
      <c r="V17681"/>
      <c r="W17681"/>
      <c r="X17681"/>
    </row>
    <row r="17682" spans="21:24" ht="18" x14ac:dyDescent="0.6">
      <c r="U17682"/>
      <c r="V17682"/>
      <c r="W17682"/>
      <c r="X17682"/>
    </row>
    <row r="17683" spans="21:24" ht="18" x14ac:dyDescent="0.6">
      <c r="U17683"/>
      <c r="V17683"/>
      <c r="W17683"/>
      <c r="X17683"/>
    </row>
    <row r="17684" spans="21:24" ht="18" x14ac:dyDescent="0.6">
      <c r="U17684"/>
      <c r="V17684"/>
      <c r="W17684"/>
      <c r="X17684"/>
    </row>
    <row r="17685" spans="21:24" ht="18" x14ac:dyDescent="0.6">
      <c r="U17685"/>
      <c r="V17685"/>
      <c r="W17685"/>
      <c r="X17685"/>
    </row>
    <row r="17686" spans="21:24" ht="18" x14ac:dyDescent="0.6">
      <c r="U17686"/>
      <c r="V17686"/>
      <c r="W17686"/>
      <c r="X17686"/>
    </row>
    <row r="17687" spans="21:24" ht="18" x14ac:dyDescent="0.6">
      <c r="U17687"/>
      <c r="V17687"/>
      <c r="W17687"/>
      <c r="X17687"/>
    </row>
    <row r="17688" spans="21:24" ht="18" x14ac:dyDescent="0.6">
      <c r="U17688"/>
      <c r="V17688"/>
      <c r="W17688"/>
      <c r="X17688"/>
    </row>
    <row r="17689" spans="21:24" ht="18" x14ac:dyDescent="0.6">
      <c r="U17689"/>
      <c r="V17689"/>
      <c r="W17689"/>
      <c r="X17689"/>
    </row>
    <row r="17690" spans="21:24" ht="18" x14ac:dyDescent="0.6">
      <c r="U17690"/>
      <c r="V17690"/>
      <c r="W17690"/>
      <c r="X17690"/>
    </row>
    <row r="17691" spans="21:24" ht="18" x14ac:dyDescent="0.6">
      <c r="U17691"/>
      <c r="V17691"/>
      <c r="W17691"/>
      <c r="X17691"/>
    </row>
    <row r="17692" spans="21:24" ht="18" x14ac:dyDescent="0.6">
      <c r="U17692"/>
      <c r="V17692"/>
      <c r="W17692"/>
      <c r="X17692"/>
    </row>
    <row r="17693" spans="21:24" ht="18" x14ac:dyDescent="0.6">
      <c r="U17693"/>
      <c r="V17693"/>
      <c r="W17693"/>
      <c r="X17693"/>
    </row>
    <row r="17694" spans="21:24" ht="18" x14ac:dyDescent="0.6">
      <c r="U17694"/>
      <c r="V17694"/>
      <c r="W17694"/>
      <c r="X17694"/>
    </row>
    <row r="17695" spans="21:24" ht="18" x14ac:dyDescent="0.6">
      <c r="U17695"/>
      <c r="V17695"/>
      <c r="W17695"/>
      <c r="X17695"/>
    </row>
    <row r="17696" spans="21:24" ht="18" x14ac:dyDescent="0.6">
      <c r="U17696"/>
      <c r="V17696"/>
      <c r="W17696"/>
      <c r="X17696"/>
    </row>
    <row r="17697" spans="21:24" ht="18" x14ac:dyDescent="0.6">
      <c r="U17697"/>
      <c r="V17697"/>
      <c r="W17697"/>
      <c r="X17697"/>
    </row>
    <row r="17698" spans="21:24" ht="18" x14ac:dyDescent="0.6">
      <c r="U17698"/>
      <c r="V17698"/>
      <c r="W17698"/>
      <c r="X17698"/>
    </row>
    <row r="17699" spans="21:24" ht="18" x14ac:dyDescent="0.6">
      <c r="U17699"/>
      <c r="V17699"/>
      <c r="W17699"/>
      <c r="X17699"/>
    </row>
    <row r="17700" spans="21:24" ht="18" x14ac:dyDescent="0.6">
      <c r="U17700"/>
      <c r="V17700"/>
      <c r="W17700"/>
      <c r="X17700"/>
    </row>
    <row r="17701" spans="21:24" ht="18" x14ac:dyDescent="0.6">
      <c r="U17701"/>
      <c r="V17701"/>
      <c r="W17701"/>
      <c r="X17701"/>
    </row>
    <row r="17702" spans="21:24" ht="18" x14ac:dyDescent="0.6">
      <c r="U17702"/>
      <c r="V17702"/>
      <c r="W17702"/>
      <c r="X17702"/>
    </row>
    <row r="17703" spans="21:24" ht="18" x14ac:dyDescent="0.6">
      <c r="U17703"/>
      <c r="V17703"/>
      <c r="W17703"/>
      <c r="X17703"/>
    </row>
    <row r="17704" spans="21:24" ht="18" x14ac:dyDescent="0.6">
      <c r="U17704"/>
      <c r="V17704"/>
      <c r="W17704"/>
      <c r="X17704"/>
    </row>
    <row r="17705" spans="21:24" ht="18" x14ac:dyDescent="0.6">
      <c r="U17705"/>
      <c r="V17705"/>
      <c r="W17705"/>
      <c r="X17705"/>
    </row>
    <row r="17706" spans="21:24" ht="18" x14ac:dyDescent="0.6">
      <c r="U17706"/>
      <c r="V17706"/>
      <c r="W17706"/>
      <c r="X17706"/>
    </row>
    <row r="17707" spans="21:24" ht="18" x14ac:dyDescent="0.6">
      <c r="U17707"/>
      <c r="V17707"/>
      <c r="W17707"/>
      <c r="X17707"/>
    </row>
    <row r="17708" spans="21:24" ht="18" x14ac:dyDescent="0.6">
      <c r="U17708"/>
      <c r="V17708"/>
      <c r="W17708"/>
      <c r="X17708"/>
    </row>
    <row r="17709" spans="21:24" ht="18" x14ac:dyDescent="0.6">
      <c r="U17709"/>
      <c r="V17709"/>
      <c r="W17709"/>
      <c r="X17709"/>
    </row>
    <row r="17710" spans="21:24" ht="18" x14ac:dyDescent="0.6">
      <c r="U17710"/>
      <c r="V17710"/>
      <c r="W17710"/>
      <c r="X17710"/>
    </row>
    <row r="17711" spans="21:24" ht="18" x14ac:dyDescent="0.6">
      <c r="U17711"/>
      <c r="V17711"/>
      <c r="W17711"/>
      <c r="X17711"/>
    </row>
    <row r="17712" spans="21:24" ht="18" x14ac:dyDescent="0.6">
      <c r="U17712"/>
      <c r="V17712"/>
      <c r="W17712"/>
      <c r="X17712"/>
    </row>
    <row r="17713" spans="21:24" ht="18" x14ac:dyDescent="0.6">
      <c r="U17713"/>
      <c r="V17713"/>
      <c r="W17713"/>
      <c r="X17713"/>
    </row>
    <row r="17714" spans="21:24" ht="18" x14ac:dyDescent="0.6">
      <c r="U17714"/>
      <c r="V17714"/>
      <c r="W17714"/>
      <c r="X17714"/>
    </row>
    <row r="17715" spans="21:24" ht="18" x14ac:dyDescent="0.6">
      <c r="U17715"/>
      <c r="V17715"/>
      <c r="W17715"/>
      <c r="X17715"/>
    </row>
    <row r="17716" spans="21:24" ht="18" x14ac:dyDescent="0.6">
      <c r="U17716"/>
      <c r="V17716"/>
      <c r="W17716"/>
      <c r="X17716"/>
    </row>
    <row r="17717" spans="21:24" ht="18" x14ac:dyDescent="0.6">
      <c r="U17717"/>
      <c r="V17717"/>
      <c r="W17717"/>
      <c r="X17717"/>
    </row>
    <row r="17718" spans="21:24" ht="18" x14ac:dyDescent="0.6">
      <c r="U17718"/>
      <c r="V17718"/>
      <c r="W17718"/>
      <c r="X17718"/>
    </row>
    <row r="17719" spans="21:24" ht="18" x14ac:dyDescent="0.6">
      <c r="U17719"/>
      <c r="V17719"/>
      <c r="W17719"/>
      <c r="X17719"/>
    </row>
    <row r="17720" spans="21:24" ht="18" x14ac:dyDescent="0.6">
      <c r="U17720"/>
      <c r="V17720"/>
      <c r="W17720"/>
      <c r="X17720"/>
    </row>
    <row r="17721" spans="21:24" ht="18" x14ac:dyDescent="0.6">
      <c r="U17721"/>
      <c r="V17721"/>
      <c r="W17721"/>
      <c r="X17721"/>
    </row>
    <row r="17722" spans="21:24" ht="18" x14ac:dyDescent="0.6">
      <c r="U17722"/>
      <c r="V17722"/>
      <c r="W17722"/>
      <c r="X17722"/>
    </row>
    <row r="17723" spans="21:24" ht="18" x14ac:dyDescent="0.6">
      <c r="U17723"/>
      <c r="V17723"/>
      <c r="W17723"/>
      <c r="X17723"/>
    </row>
    <row r="17724" spans="21:24" ht="18" x14ac:dyDescent="0.6">
      <c r="U17724"/>
      <c r="V17724"/>
      <c r="W17724"/>
      <c r="X17724"/>
    </row>
    <row r="17725" spans="21:24" ht="18" x14ac:dyDescent="0.6">
      <c r="U17725"/>
      <c r="V17725"/>
      <c r="W17725"/>
      <c r="X17725"/>
    </row>
    <row r="17726" spans="21:24" ht="18" x14ac:dyDescent="0.6">
      <c r="U17726"/>
      <c r="V17726"/>
      <c r="W17726"/>
      <c r="X17726"/>
    </row>
    <row r="17727" spans="21:24" ht="18" x14ac:dyDescent="0.6">
      <c r="U17727"/>
      <c r="V17727"/>
      <c r="W17727"/>
      <c r="X17727"/>
    </row>
    <row r="17728" spans="21:24" ht="18" x14ac:dyDescent="0.6">
      <c r="U17728"/>
      <c r="V17728"/>
      <c r="W17728"/>
      <c r="X17728"/>
    </row>
    <row r="17729" spans="21:24" ht="18" x14ac:dyDescent="0.6">
      <c r="U17729"/>
      <c r="V17729"/>
      <c r="W17729"/>
      <c r="X17729"/>
    </row>
    <row r="17730" spans="21:24" ht="18" x14ac:dyDescent="0.6">
      <c r="U17730"/>
      <c r="V17730"/>
      <c r="W17730"/>
      <c r="X17730"/>
    </row>
    <row r="17731" spans="21:24" ht="18" x14ac:dyDescent="0.6">
      <c r="U17731"/>
      <c r="V17731"/>
      <c r="W17731"/>
      <c r="X17731"/>
    </row>
    <row r="17732" spans="21:24" ht="18" x14ac:dyDescent="0.6">
      <c r="U17732"/>
      <c r="V17732"/>
      <c r="W17732"/>
      <c r="X17732"/>
    </row>
    <row r="17733" spans="21:24" ht="18" x14ac:dyDescent="0.6">
      <c r="U17733"/>
      <c r="V17733"/>
      <c r="W17733"/>
      <c r="X17733"/>
    </row>
    <row r="17734" spans="21:24" ht="18" x14ac:dyDescent="0.6">
      <c r="U17734"/>
      <c r="V17734"/>
      <c r="W17734"/>
      <c r="X17734"/>
    </row>
    <row r="17735" spans="21:24" ht="18" x14ac:dyDescent="0.6">
      <c r="U17735"/>
      <c r="V17735"/>
      <c r="W17735"/>
      <c r="X17735"/>
    </row>
    <row r="17736" spans="21:24" ht="18" x14ac:dyDescent="0.6">
      <c r="U17736"/>
      <c r="V17736"/>
      <c r="W17736"/>
      <c r="X17736"/>
    </row>
    <row r="17737" spans="21:24" ht="18" x14ac:dyDescent="0.6">
      <c r="U17737"/>
      <c r="V17737"/>
      <c r="W17737"/>
      <c r="X17737"/>
    </row>
    <row r="17738" spans="21:24" ht="18" x14ac:dyDescent="0.6">
      <c r="U17738"/>
      <c r="V17738"/>
      <c r="W17738"/>
      <c r="X17738"/>
    </row>
    <row r="17739" spans="21:24" ht="18" x14ac:dyDescent="0.6">
      <c r="U17739"/>
      <c r="V17739"/>
      <c r="W17739"/>
      <c r="X17739"/>
    </row>
    <row r="17740" spans="21:24" ht="18" x14ac:dyDescent="0.6">
      <c r="U17740"/>
      <c r="V17740"/>
      <c r="W17740"/>
      <c r="X17740"/>
    </row>
    <row r="17741" spans="21:24" ht="18" x14ac:dyDescent="0.6">
      <c r="U17741"/>
      <c r="V17741"/>
      <c r="W17741"/>
      <c r="X17741"/>
    </row>
    <row r="17742" spans="21:24" ht="18" x14ac:dyDescent="0.6">
      <c r="U17742"/>
      <c r="V17742"/>
      <c r="W17742"/>
      <c r="X17742"/>
    </row>
    <row r="17743" spans="21:24" ht="18" x14ac:dyDescent="0.6">
      <c r="U17743"/>
      <c r="V17743"/>
      <c r="W17743"/>
      <c r="X17743"/>
    </row>
    <row r="17744" spans="21:24" ht="18" x14ac:dyDescent="0.6">
      <c r="U17744"/>
      <c r="V17744"/>
      <c r="W17744"/>
      <c r="X17744"/>
    </row>
    <row r="17745" spans="21:24" ht="18" x14ac:dyDescent="0.6">
      <c r="U17745"/>
      <c r="V17745"/>
      <c r="W17745"/>
      <c r="X17745"/>
    </row>
    <row r="17746" spans="21:24" ht="18" x14ac:dyDescent="0.6">
      <c r="U17746"/>
      <c r="V17746"/>
      <c r="W17746"/>
      <c r="X17746"/>
    </row>
    <row r="17747" spans="21:24" ht="18" x14ac:dyDescent="0.6">
      <c r="U17747"/>
      <c r="V17747"/>
      <c r="W17747"/>
      <c r="X17747"/>
    </row>
    <row r="17748" spans="21:24" ht="18" x14ac:dyDescent="0.6">
      <c r="U17748"/>
      <c r="V17748"/>
      <c r="W17748"/>
      <c r="X17748"/>
    </row>
    <row r="17749" spans="21:24" ht="18" x14ac:dyDescent="0.6">
      <c r="U17749"/>
      <c r="V17749"/>
      <c r="W17749"/>
      <c r="X17749"/>
    </row>
    <row r="17750" spans="21:24" ht="18" x14ac:dyDescent="0.6">
      <c r="U17750"/>
      <c r="V17750"/>
      <c r="W17750"/>
      <c r="X17750"/>
    </row>
    <row r="17751" spans="21:24" ht="18" x14ac:dyDescent="0.6">
      <c r="U17751"/>
      <c r="V17751"/>
      <c r="W17751"/>
      <c r="X17751"/>
    </row>
    <row r="17752" spans="21:24" ht="18" x14ac:dyDescent="0.6">
      <c r="U17752"/>
      <c r="V17752"/>
      <c r="W17752"/>
      <c r="X17752"/>
    </row>
    <row r="17753" spans="21:24" ht="18" x14ac:dyDescent="0.6">
      <c r="U17753"/>
      <c r="V17753"/>
      <c r="W17753"/>
      <c r="X17753"/>
    </row>
    <row r="17754" spans="21:24" ht="18" x14ac:dyDescent="0.6">
      <c r="U17754"/>
      <c r="V17754"/>
      <c r="W17754"/>
      <c r="X17754"/>
    </row>
    <row r="17755" spans="21:24" ht="18" x14ac:dyDescent="0.6">
      <c r="U17755"/>
      <c r="V17755"/>
      <c r="W17755"/>
      <c r="X17755"/>
    </row>
    <row r="17756" spans="21:24" ht="18" x14ac:dyDescent="0.6">
      <c r="U17756"/>
      <c r="V17756"/>
      <c r="W17756"/>
      <c r="X17756"/>
    </row>
    <row r="17757" spans="21:24" ht="18" x14ac:dyDescent="0.6">
      <c r="U17757"/>
      <c r="V17757"/>
      <c r="W17757"/>
      <c r="X17757"/>
    </row>
    <row r="17758" spans="21:24" ht="18" x14ac:dyDescent="0.6">
      <c r="U17758"/>
      <c r="V17758"/>
      <c r="W17758"/>
      <c r="X17758"/>
    </row>
    <row r="17759" spans="21:24" ht="18" x14ac:dyDescent="0.6">
      <c r="U17759"/>
      <c r="V17759"/>
      <c r="W17759"/>
      <c r="X17759"/>
    </row>
    <row r="17760" spans="21:24" ht="18" x14ac:dyDescent="0.6">
      <c r="U17760"/>
      <c r="V17760"/>
      <c r="W17760"/>
      <c r="X17760"/>
    </row>
    <row r="17761" spans="21:24" ht="18" x14ac:dyDescent="0.6">
      <c r="U17761"/>
      <c r="V17761"/>
      <c r="W17761"/>
      <c r="X17761"/>
    </row>
    <row r="17762" spans="21:24" ht="18" x14ac:dyDescent="0.6">
      <c r="U17762"/>
      <c r="V17762"/>
      <c r="W17762"/>
      <c r="X17762"/>
    </row>
    <row r="17763" spans="21:24" ht="18" x14ac:dyDescent="0.6">
      <c r="U17763"/>
      <c r="V17763"/>
      <c r="W17763"/>
      <c r="X17763"/>
    </row>
    <row r="17764" spans="21:24" ht="18" x14ac:dyDescent="0.6">
      <c r="U17764"/>
      <c r="V17764"/>
      <c r="W17764"/>
      <c r="X17764"/>
    </row>
    <row r="17765" spans="21:24" ht="18" x14ac:dyDescent="0.6">
      <c r="U17765"/>
      <c r="V17765"/>
      <c r="W17765"/>
      <c r="X17765"/>
    </row>
    <row r="17766" spans="21:24" ht="18" x14ac:dyDescent="0.6">
      <c r="U17766"/>
      <c r="V17766"/>
      <c r="W17766"/>
      <c r="X17766"/>
    </row>
    <row r="17767" spans="21:24" ht="18" x14ac:dyDescent="0.6">
      <c r="U17767"/>
      <c r="V17767"/>
      <c r="W17767"/>
      <c r="X17767"/>
    </row>
    <row r="17768" spans="21:24" ht="18" x14ac:dyDescent="0.6">
      <c r="U17768"/>
      <c r="V17768"/>
      <c r="W17768"/>
      <c r="X17768"/>
    </row>
    <row r="17769" spans="21:24" ht="18" x14ac:dyDescent="0.6">
      <c r="U17769"/>
      <c r="V17769"/>
      <c r="W17769"/>
      <c r="X17769"/>
    </row>
    <row r="17770" spans="21:24" ht="18" x14ac:dyDescent="0.6">
      <c r="U17770"/>
      <c r="V17770"/>
      <c r="W17770"/>
      <c r="X17770"/>
    </row>
    <row r="17771" spans="21:24" ht="18" x14ac:dyDescent="0.6">
      <c r="U17771"/>
      <c r="V17771"/>
      <c r="W17771"/>
      <c r="X17771"/>
    </row>
    <row r="17772" spans="21:24" ht="18" x14ac:dyDescent="0.6">
      <c r="U17772"/>
      <c r="V17772"/>
      <c r="W17772"/>
      <c r="X17772"/>
    </row>
    <row r="17773" spans="21:24" ht="18" x14ac:dyDescent="0.6">
      <c r="U17773"/>
      <c r="V17773"/>
      <c r="W17773"/>
      <c r="X17773"/>
    </row>
    <row r="17774" spans="21:24" ht="18" x14ac:dyDescent="0.6">
      <c r="U17774"/>
      <c r="V17774"/>
      <c r="W17774"/>
      <c r="X17774"/>
    </row>
    <row r="17775" spans="21:24" ht="18" x14ac:dyDescent="0.6">
      <c r="U17775"/>
      <c r="V17775"/>
      <c r="W17775"/>
      <c r="X17775"/>
    </row>
    <row r="17776" spans="21:24" ht="18" x14ac:dyDescent="0.6">
      <c r="U17776"/>
      <c r="V17776"/>
      <c r="W17776"/>
      <c r="X17776"/>
    </row>
    <row r="17777" spans="21:24" ht="18" x14ac:dyDescent="0.6">
      <c r="U17777"/>
      <c r="V17777"/>
      <c r="W17777"/>
      <c r="X17777"/>
    </row>
    <row r="17778" spans="21:24" ht="18" x14ac:dyDescent="0.6">
      <c r="U17778"/>
      <c r="V17778"/>
      <c r="W17778"/>
      <c r="X17778"/>
    </row>
    <row r="17779" spans="21:24" ht="18" x14ac:dyDescent="0.6">
      <c r="U17779"/>
      <c r="V17779"/>
      <c r="W17779"/>
      <c r="X17779"/>
    </row>
    <row r="17780" spans="21:24" ht="18" x14ac:dyDescent="0.6">
      <c r="U17780"/>
      <c r="V17780"/>
      <c r="W17780"/>
      <c r="X17780"/>
    </row>
    <row r="17781" spans="21:24" ht="18" x14ac:dyDescent="0.6">
      <c r="U17781"/>
      <c r="V17781"/>
      <c r="W17781"/>
      <c r="X17781"/>
    </row>
    <row r="17782" spans="21:24" ht="18" x14ac:dyDescent="0.6">
      <c r="U17782"/>
      <c r="V17782"/>
      <c r="W17782"/>
      <c r="X17782"/>
    </row>
    <row r="17783" spans="21:24" ht="18" x14ac:dyDescent="0.6">
      <c r="U17783"/>
      <c r="V17783"/>
      <c r="W17783"/>
      <c r="X17783"/>
    </row>
    <row r="17784" spans="21:24" ht="18" x14ac:dyDescent="0.6">
      <c r="U17784"/>
      <c r="V17784"/>
      <c r="W17784"/>
      <c r="X17784"/>
    </row>
    <row r="17785" spans="21:24" ht="18" x14ac:dyDescent="0.6">
      <c r="U17785"/>
      <c r="V17785"/>
      <c r="W17785"/>
      <c r="X17785"/>
    </row>
    <row r="17786" spans="21:24" ht="18" x14ac:dyDescent="0.6">
      <c r="U17786"/>
      <c r="V17786"/>
      <c r="W17786"/>
      <c r="X17786"/>
    </row>
    <row r="17787" spans="21:24" ht="18" x14ac:dyDescent="0.6">
      <c r="U17787"/>
      <c r="V17787"/>
      <c r="W17787"/>
      <c r="X17787"/>
    </row>
    <row r="17788" spans="21:24" ht="18" x14ac:dyDescent="0.6">
      <c r="U17788"/>
      <c r="V17788"/>
      <c r="W17788"/>
      <c r="X17788"/>
    </row>
    <row r="17789" spans="21:24" ht="18" x14ac:dyDescent="0.6">
      <c r="U17789"/>
      <c r="V17789"/>
      <c r="W17789"/>
      <c r="X17789"/>
    </row>
    <row r="17790" spans="21:24" ht="18" x14ac:dyDescent="0.6">
      <c r="U17790"/>
      <c r="V17790"/>
      <c r="W17790"/>
      <c r="X17790"/>
    </row>
    <row r="17791" spans="21:24" ht="18" x14ac:dyDescent="0.6">
      <c r="U17791"/>
      <c r="V17791"/>
      <c r="W17791"/>
      <c r="X17791"/>
    </row>
    <row r="17792" spans="21:24" ht="18" x14ac:dyDescent="0.6">
      <c r="U17792"/>
      <c r="V17792"/>
      <c r="W17792"/>
      <c r="X17792"/>
    </row>
    <row r="17793" spans="21:24" ht="18" x14ac:dyDescent="0.6">
      <c r="U17793"/>
      <c r="V17793"/>
      <c r="W17793"/>
      <c r="X17793"/>
    </row>
    <row r="17794" spans="21:24" ht="18" x14ac:dyDescent="0.6">
      <c r="U17794"/>
      <c r="V17794"/>
      <c r="W17794"/>
      <c r="X17794"/>
    </row>
    <row r="17795" spans="21:24" ht="18" x14ac:dyDescent="0.6">
      <c r="U17795"/>
      <c r="V17795"/>
      <c r="W17795"/>
      <c r="X17795"/>
    </row>
    <row r="17796" spans="21:24" ht="18" x14ac:dyDescent="0.6">
      <c r="U17796"/>
      <c r="V17796"/>
      <c r="W17796"/>
      <c r="X17796"/>
    </row>
    <row r="17797" spans="21:24" ht="18" x14ac:dyDescent="0.6">
      <c r="U17797"/>
      <c r="V17797"/>
      <c r="W17797"/>
      <c r="X17797"/>
    </row>
    <row r="17798" spans="21:24" ht="18" x14ac:dyDescent="0.6">
      <c r="U17798"/>
      <c r="V17798"/>
      <c r="W17798"/>
      <c r="X17798"/>
    </row>
    <row r="17799" spans="21:24" ht="18" x14ac:dyDescent="0.6">
      <c r="U17799"/>
      <c r="V17799"/>
      <c r="W17799"/>
      <c r="X17799"/>
    </row>
    <row r="17800" spans="21:24" ht="18" x14ac:dyDescent="0.6">
      <c r="U17800"/>
      <c r="V17800"/>
      <c r="W17800"/>
      <c r="X17800"/>
    </row>
    <row r="17801" spans="21:24" ht="18" x14ac:dyDescent="0.6">
      <c r="U17801"/>
      <c r="V17801"/>
      <c r="W17801"/>
      <c r="X17801"/>
    </row>
    <row r="17802" spans="21:24" ht="18" x14ac:dyDescent="0.6">
      <c r="U17802"/>
      <c r="V17802"/>
      <c r="W17802"/>
      <c r="X17802"/>
    </row>
    <row r="17803" spans="21:24" ht="18" x14ac:dyDescent="0.6">
      <c r="U17803"/>
      <c r="V17803"/>
      <c r="W17803"/>
      <c r="X17803"/>
    </row>
    <row r="17804" spans="21:24" ht="18" x14ac:dyDescent="0.6">
      <c r="U17804"/>
      <c r="V17804"/>
      <c r="W17804"/>
      <c r="X17804"/>
    </row>
    <row r="17805" spans="21:24" ht="18" x14ac:dyDescent="0.6">
      <c r="U17805"/>
      <c r="V17805"/>
      <c r="W17805"/>
      <c r="X17805"/>
    </row>
    <row r="17806" spans="21:24" ht="18" x14ac:dyDescent="0.6">
      <c r="U17806"/>
      <c r="V17806"/>
      <c r="W17806"/>
      <c r="X17806"/>
    </row>
    <row r="17807" spans="21:24" ht="18" x14ac:dyDescent="0.6">
      <c r="U17807"/>
      <c r="V17807"/>
      <c r="W17807"/>
      <c r="X17807"/>
    </row>
    <row r="17808" spans="21:24" ht="18" x14ac:dyDescent="0.6">
      <c r="U17808"/>
      <c r="V17808"/>
      <c r="W17808"/>
      <c r="X17808"/>
    </row>
    <row r="17809" spans="21:24" ht="18" x14ac:dyDescent="0.6">
      <c r="U17809"/>
      <c r="V17809"/>
      <c r="W17809"/>
      <c r="X17809"/>
    </row>
    <row r="17810" spans="21:24" ht="18" x14ac:dyDescent="0.6">
      <c r="U17810"/>
      <c r="V17810"/>
      <c r="W17810"/>
      <c r="X17810"/>
    </row>
    <row r="17811" spans="21:24" ht="18" x14ac:dyDescent="0.6">
      <c r="U17811"/>
      <c r="V17811"/>
      <c r="W17811"/>
      <c r="X17811"/>
    </row>
    <row r="17812" spans="21:24" ht="18" x14ac:dyDescent="0.6">
      <c r="U17812"/>
      <c r="V17812"/>
      <c r="W17812"/>
      <c r="X17812"/>
    </row>
    <row r="17813" spans="21:24" ht="18" x14ac:dyDescent="0.6">
      <c r="U17813"/>
      <c r="V17813"/>
      <c r="W17813"/>
      <c r="X17813"/>
    </row>
    <row r="17814" spans="21:24" ht="18" x14ac:dyDescent="0.6">
      <c r="U17814"/>
      <c r="V17814"/>
      <c r="W17814"/>
      <c r="X17814"/>
    </row>
    <row r="17815" spans="21:24" ht="18" x14ac:dyDescent="0.6">
      <c r="U17815"/>
      <c r="V17815"/>
      <c r="W17815"/>
      <c r="X17815"/>
    </row>
    <row r="17816" spans="21:24" ht="18" x14ac:dyDescent="0.6">
      <c r="U17816"/>
      <c r="V17816"/>
      <c r="W17816"/>
      <c r="X17816"/>
    </row>
    <row r="17817" spans="21:24" ht="18" x14ac:dyDescent="0.6">
      <c r="U17817"/>
      <c r="V17817"/>
      <c r="W17817"/>
      <c r="X17817"/>
    </row>
    <row r="17818" spans="21:24" ht="18" x14ac:dyDescent="0.6">
      <c r="U17818"/>
      <c r="V17818"/>
      <c r="W17818"/>
      <c r="X17818"/>
    </row>
    <row r="17819" spans="21:24" ht="18" x14ac:dyDescent="0.6">
      <c r="U17819"/>
      <c r="V17819"/>
      <c r="W17819"/>
      <c r="X17819"/>
    </row>
    <row r="17820" spans="21:24" ht="18" x14ac:dyDescent="0.6">
      <c r="U17820"/>
      <c r="V17820"/>
      <c r="W17820"/>
      <c r="X17820"/>
    </row>
    <row r="17821" spans="21:24" ht="18" x14ac:dyDescent="0.6">
      <c r="U17821"/>
      <c r="V17821"/>
      <c r="W17821"/>
      <c r="X17821"/>
    </row>
    <row r="17822" spans="21:24" ht="18" x14ac:dyDescent="0.6">
      <c r="U17822"/>
      <c r="V17822"/>
      <c r="W17822"/>
      <c r="X17822"/>
    </row>
    <row r="17823" spans="21:24" ht="18" x14ac:dyDescent="0.6">
      <c r="U17823"/>
      <c r="V17823"/>
      <c r="W17823"/>
      <c r="X17823"/>
    </row>
    <row r="17824" spans="21:24" ht="18" x14ac:dyDescent="0.6">
      <c r="U17824"/>
      <c r="V17824"/>
      <c r="W17824"/>
      <c r="X17824"/>
    </row>
    <row r="17825" spans="21:24" ht="18" x14ac:dyDescent="0.6">
      <c r="U17825"/>
      <c r="V17825"/>
      <c r="W17825"/>
      <c r="X17825"/>
    </row>
    <row r="17826" spans="21:24" ht="18" x14ac:dyDescent="0.6">
      <c r="U17826"/>
      <c r="V17826"/>
      <c r="W17826"/>
      <c r="X17826"/>
    </row>
    <row r="17827" spans="21:24" ht="18" x14ac:dyDescent="0.6">
      <c r="U17827"/>
      <c r="V17827"/>
      <c r="W17827"/>
      <c r="X17827"/>
    </row>
    <row r="17828" spans="21:24" ht="18" x14ac:dyDescent="0.6">
      <c r="U17828"/>
      <c r="V17828"/>
      <c r="W17828"/>
      <c r="X17828"/>
    </row>
    <row r="17829" spans="21:24" ht="18" x14ac:dyDescent="0.6">
      <c r="U17829"/>
      <c r="V17829"/>
      <c r="W17829"/>
      <c r="X17829"/>
    </row>
    <row r="17830" spans="21:24" ht="18" x14ac:dyDescent="0.6">
      <c r="U17830"/>
      <c r="V17830"/>
      <c r="W17830"/>
      <c r="X17830"/>
    </row>
    <row r="17831" spans="21:24" ht="18" x14ac:dyDescent="0.6">
      <c r="U17831"/>
      <c r="V17831"/>
      <c r="W17831"/>
      <c r="X17831"/>
    </row>
    <row r="17832" spans="21:24" ht="18" x14ac:dyDescent="0.6">
      <c r="U17832"/>
      <c r="V17832"/>
      <c r="W17832"/>
      <c r="X17832"/>
    </row>
    <row r="17833" spans="21:24" ht="18" x14ac:dyDescent="0.6">
      <c r="U17833"/>
      <c r="V17833"/>
      <c r="W17833"/>
      <c r="X17833"/>
    </row>
    <row r="17834" spans="21:24" ht="18" x14ac:dyDescent="0.6">
      <c r="U17834"/>
      <c r="V17834"/>
      <c r="W17834"/>
      <c r="X17834"/>
    </row>
    <row r="17835" spans="21:24" ht="18" x14ac:dyDescent="0.6">
      <c r="U17835"/>
      <c r="V17835"/>
      <c r="W17835"/>
      <c r="X17835"/>
    </row>
    <row r="17836" spans="21:24" ht="18" x14ac:dyDescent="0.6">
      <c r="U17836"/>
      <c r="V17836"/>
      <c r="W17836"/>
      <c r="X17836"/>
    </row>
    <row r="17837" spans="21:24" ht="18" x14ac:dyDescent="0.6">
      <c r="U17837"/>
      <c r="V17837"/>
      <c r="W17837"/>
      <c r="X17837"/>
    </row>
    <row r="17838" spans="21:24" ht="18" x14ac:dyDescent="0.6">
      <c r="U17838"/>
      <c r="V17838"/>
      <c r="W17838"/>
      <c r="X17838"/>
    </row>
    <row r="17839" spans="21:24" ht="18" x14ac:dyDescent="0.6">
      <c r="U17839"/>
      <c r="V17839"/>
      <c r="W17839"/>
      <c r="X17839"/>
    </row>
    <row r="17840" spans="21:24" ht="18" x14ac:dyDescent="0.6">
      <c r="U17840"/>
      <c r="V17840"/>
      <c r="W17840"/>
      <c r="X17840"/>
    </row>
    <row r="17841" spans="21:24" ht="18" x14ac:dyDescent="0.6">
      <c r="U17841"/>
      <c r="V17841"/>
      <c r="W17841"/>
      <c r="X17841"/>
    </row>
    <row r="17842" spans="21:24" ht="18" x14ac:dyDescent="0.6">
      <c r="U17842"/>
      <c r="V17842"/>
      <c r="W17842"/>
      <c r="X17842"/>
    </row>
    <row r="17843" spans="21:24" ht="18" x14ac:dyDescent="0.6">
      <c r="U17843"/>
      <c r="V17843"/>
      <c r="W17843"/>
      <c r="X17843"/>
    </row>
    <row r="17844" spans="21:24" ht="18" x14ac:dyDescent="0.6">
      <c r="U17844"/>
      <c r="V17844"/>
      <c r="W17844"/>
      <c r="X17844"/>
    </row>
    <row r="17845" spans="21:24" ht="18" x14ac:dyDescent="0.6">
      <c r="U17845"/>
      <c r="V17845"/>
      <c r="W17845"/>
      <c r="X17845"/>
    </row>
    <row r="17846" spans="21:24" ht="18" x14ac:dyDescent="0.6">
      <c r="U17846"/>
      <c r="V17846"/>
      <c r="W17846"/>
      <c r="X17846"/>
    </row>
    <row r="17847" spans="21:24" ht="18" x14ac:dyDescent="0.6">
      <c r="U17847"/>
      <c r="V17847"/>
      <c r="W17847"/>
      <c r="X17847"/>
    </row>
    <row r="17848" spans="21:24" ht="18" x14ac:dyDescent="0.6">
      <c r="U17848"/>
      <c r="V17848"/>
      <c r="W17848"/>
      <c r="X17848"/>
    </row>
    <row r="17849" spans="21:24" ht="18" x14ac:dyDescent="0.6">
      <c r="U17849"/>
      <c r="V17849"/>
      <c r="W17849"/>
      <c r="X17849"/>
    </row>
    <row r="17850" spans="21:24" ht="18" x14ac:dyDescent="0.6">
      <c r="U17850"/>
      <c r="V17850"/>
      <c r="W17850"/>
      <c r="X17850"/>
    </row>
    <row r="17851" spans="21:24" ht="18" x14ac:dyDescent="0.6">
      <c r="U17851"/>
      <c r="V17851"/>
      <c r="W17851"/>
      <c r="X17851"/>
    </row>
    <row r="17852" spans="21:24" ht="18" x14ac:dyDescent="0.6">
      <c r="U17852"/>
      <c r="V17852"/>
      <c r="W17852"/>
      <c r="X17852"/>
    </row>
    <row r="17853" spans="21:24" ht="18" x14ac:dyDescent="0.6">
      <c r="U17853"/>
      <c r="V17853"/>
      <c r="W17853"/>
      <c r="X17853"/>
    </row>
    <row r="17854" spans="21:24" ht="18" x14ac:dyDescent="0.6">
      <c r="U17854"/>
      <c r="V17854"/>
      <c r="W17854"/>
      <c r="X17854"/>
    </row>
    <row r="17855" spans="21:24" ht="18" x14ac:dyDescent="0.6">
      <c r="U17855"/>
      <c r="V17855"/>
      <c r="W17855"/>
      <c r="X17855"/>
    </row>
    <row r="17856" spans="21:24" ht="18" x14ac:dyDescent="0.6">
      <c r="U17856"/>
      <c r="V17856"/>
      <c r="W17856"/>
      <c r="X17856"/>
    </row>
    <row r="17857" spans="21:24" ht="18" x14ac:dyDescent="0.6">
      <c r="U17857"/>
      <c r="V17857"/>
      <c r="W17857"/>
      <c r="X17857"/>
    </row>
    <row r="17858" spans="21:24" ht="18" x14ac:dyDescent="0.6">
      <c r="U17858"/>
      <c r="V17858"/>
      <c r="W17858"/>
      <c r="X17858"/>
    </row>
    <row r="17859" spans="21:24" ht="18" x14ac:dyDescent="0.6">
      <c r="U17859"/>
      <c r="V17859"/>
      <c r="W17859"/>
      <c r="X17859"/>
    </row>
    <row r="17860" spans="21:24" ht="18" x14ac:dyDescent="0.6">
      <c r="U17860"/>
      <c r="V17860"/>
      <c r="W17860"/>
      <c r="X17860"/>
    </row>
    <row r="17861" spans="21:24" ht="18" x14ac:dyDescent="0.6">
      <c r="U17861"/>
      <c r="V17861"/>
      <c r="W17861"/>
      <c r="X17861"/>
    </row>
    <row r="17862" spans="21:24" ht="18" x14ac:dyDescent="0.6">
      <c r="U17862"/>
      <c r="V17862"/>
      <c r="W17862"/>
      <c r="X17862"/>
    </row>
    <row r="17863" spans="21:24" ht="18" x14ac:dyDescent="0.6">
      <c r="U17863"/>
      <c r="V17863"/>
      <c r="W17863"/>
      <c r="X17863"/>
    </row>
    <row r="17864" spans="21:24" ht="18" x14ac:dyDescent="0.6">
      <c r="U17864"/>
      <c r="V17864"/>
      <c r="W17864"/>
      <c r="X17864"/>
    </row>
    <row r="17865" spans="21:24" ht="18" x14ac:dyDescent="0.6">
      <c r="U17865"/>
      <c r="V17865"/>
      <c r="W17865"/>
      <c r="X17865"/>
    </row>
    <row r="17866" spans="21:24" ht="18" x14ac:dyDescent="0.6">
      <c r="U17866"/>
      <c r="V17866"/>
      <c r="W17866"/>
      <c r="X17866"/>
    </row>
    <row r="17867" spans="21:24" ht="18" x14ac:dyDescent="0.6">
      <c r="U17867"/>
      <c r="V17867"/>
      <c r="W17867"/>
      <c r="X17867"/>
    </row>
    <row r="17868" spans="21:24" ht="18" x14ac:dyDescent="0.6">
      <c r="U17868"/>
      <c r="V17868"/>
      <c r="W17868"/>
      <c r="X17868"/>
    </row>
    <row r="17869" spans="21:24" ht="18" x14ac:dyDescent="0.6">
      <c r="U17869"/>
      <c r="V17869"/>
      <c r="W17869"/>
      <c r="X17869"/>
    </row>
    <row r="17870" spans="21:24" ht="18" x14ac:dyDescent="0.6">
      <c r="U17870"/>
      <c r="V17870"/>
      <c r="W17870"/>
      <c r="X17870"/>
    </row>
    <row r="17871" spans="21:24" ht="18" x14ac:dyDescent="0.6">
      <c r="U17871"/>
      <c r="V17871"/>
      <c r="W17871"/>
      <c r="X17871"/>
    </row>
    <row r="17872" spans="21:24" ht="18" x14ac:dyDescent="0.6">
      <c r="U17872"/>
      <c r="V17872"/>
      <c r="W17872"/>
      <c r="X17872"/>
    </row>
    <row r="17873" spans="21:24" ht="18" x14ac:dyDescent="0.6">
      <c r="U17873"/>
      <c r="V17873"/>
      <c r="W17873"/>
      <c r="X17873"/>
    </row>
    <row r="17874" spans="21:24" ht="18" x14ac:dyDescent="0.6">
      <c r="U17874"/>
      <c r="V17874"/>
      <c r="W17874"/>
      <c r="X17874"/>
    </row>
    <row r="17875" spans="21:24" ht="18" x14ac:dyDescent="0.6">
      <c r="U17875"/>
      <c r="V17875"/>
      <c r="W17875"/>
      <c r="X17875"/>
    </row>
    <row r="17876" spans="21:24" ht="18" x14ac:dyDescent="0.6">
      <c r="U17876"/>
      <c r="V17876"/>
      <c r="W17876"/>
      <c r="X17876"/>
    </row>
    <row r="17877" spans="21:24" ht="18" x14ac:dyDescent="0.6">
      <c r="U17877"/>
      <c r="V17877"/>
      <c r="W17877"/>
      <c r="X17877"/>
    </row>
    <row r="17878" spans="21:24" ht="18" x14ac:dyDescent="0.6">
      <c r="U17878"/>
      <c r="V17878"/>
      <c r="W17878"/>
      <c r="X17878"/>
    </row>
    <row r="17879" spans="21:24" ht="18" x14ac:dyDescent="0.6">
      <c r="U17879"/>
      <c r="V17879"/>
      <c r="W17879"/>
      <c r="X17879"/>
    </row>
    <row r="17880" spans="21:24" ht="18" x14ac:dyDescent="0.6">
      <c r="U17880"/>
      <c r="V17880"/>
      <c r="W17880"/>
      <c r="X17880"/>
    </row>
    <row r="17881" spans="21:24" ht="18" x14ac:dyDescent="0.6">
      <c r="U17881"/>
      <c r="V17881"/>
      <c r="W17881"/>
      <c r="X17881"/>
    </row>
    <row r="17882" spans="21:24" ht="18" x14ac:dyDescent="0.6">
      <c r="U17882"/>
      <c r="V17882"/>
      <c r="W17882"/>
      <c r="X17882"/>
    </row>
    <row r="17883" spans="21:24" ht="18" x14ac:dyDescent="0.6">
      <c r="U17883"/>
      <c r="V17883"/>
      <c r="W17883"/>
      <c r="X17883"/>
    </row>
    <row r="17884" spans="21:24" ht="18" x14ac:dyDescent="0.6">
      <c r="U17884"/>
      <c r="V17884"/>
      <c r="W17884"/>
      <c r="X17884"/>
    </row>
    <row r="17885" spans="21:24" ht="18" x14ac:dyDescent="0.6">
      <c r="U17885"/>
      <c r="V17885"/>
      <c r="W17885"/>
      <c r="X17885"/>
    </row>
    <row r="17886" spans="21:24" ht="18" x14ac:dyDescent="0.6">
      <c r="U17886"/>
      <c r="V17886"/>
      <c r="W17886"/>
      <c r="X17886"/>
    </row>
    <row r="17887" spans="21:24" ht="18" x14ac:dyDescent="0.6">
      <c r="U17887"/>
      <c r="V17887"/>
      <c r="W17887"/>
      <c r="X17887"/>
    </row>
    <row r="17888" spans="21:24" ht="18" x14ac:dyDescent="0.6">
      <c r="U17888"/>
      <c r="V17888"/>
      <c r="W17888"/>
      <c r="X17888"/>
    </row>
    <row r="17889" spans="21:24" ht="18" x14ac:dyDescent="0.6">
      <c r="U17889"/>
      <c r="V17889"/>
      <c r="W17889"/>
      <c r="X17889"/>
    </row>
    <row r="17890" spans="21:24" ht="18" x14ac:dyDescent="0.6">
      <c r="U17890"/>
      <c r="V17890"/>
      <c r="W17890"/>
      <c r="X17890"/>
    </row>
    <row r="17891" spans="21:24" ht="18" x14ac:dyDescent="0.6">
      <c r="U17891"/>
      <c r="V17891"/>
      <c r="W17891"/>
      <c r="X17891"/>
    </row>
    <row r="17892" spans="21:24" ht="18" x14ac:dyDescent="0.6">
      <c r="U17892"/>
      <c r="V17892"/>
      <c r="W17892"/>
      <c r="X17892"/>
    </row>
    <row r="17893" spans="21:24" ht="18" x14ac:dyDescent="0.6">
      <c r="U17893"/>
      <c r="V17893"/>
      <c r="W17893"/>
      <c r="X17893"/>
    </row>
    <row r="17894" spans="21:24" ht="18" x14ac:dyDescent="0.6">
      <c r="U17894"/>
      <c r="V17894"/>
      <c r="W17894"/>
      <c r="X17894"/>
    </row>
    <row r="17895" spans="21:24" ht="18" x14ac:dyDescent="0.6">
      <c r="U17895"/>
      <c r="V17895"/>
      <c r="W17895"/>
      <c r="X17895"/>
    </row>
    <row r="17896" spans="21:24" ht="18" x14ac:dyDescent="0.6">
      <c r="U17896"/>
      <c r="V17896"/>
      <c r="W17896"/>
      <c r="X17896"/>
    </row>
    <row r="17897" spans="21:24" ht="18" x14ac:dyDescent="0.6">
      <c r="U17897"/>
      <c r="V17897"/>
      <c r="W17897"/>
      <c r="X17897"/>
    </row>
    <row r="17898" spans="21:24" ht="18" x14ac:dyDescent="0.6">
      <c r="U17898"/>
      <c r="V17898"/>
      <c r="W17898"/>
      <c r="X17898"/>
    </row>
    <row r="17899" spans="21:24" ht="18" x14ac:dyDescent="0.6">
      <c r="U17899"/>
      <c r="V17899"/>
      <c r="W17899"/>
      <c r="X17899"/>
    </row>
    <row r="17900" spans="21:24" ht="18" x14ac:dyDescent="0.6">
      <c r="U17900"/>
      <c r="V17900"/>
      <c r="W17900"/>
      <c r="X17900"/>
    </row>
    <row r="17901" spans="21:24" ht="18" x14ac:dyDescent="0.6">
      <c r="U17901"/>
      <c r="V17901"/>
      <c r="W17901"/>
      <c r="X17901"/>
    </row>
    <row r="17902" spans="21:24" ht="18" x14ac:dyDescent="0.6">
      <c r="U17902"/>
      <c r="V17902"/>
      <c r="W17902"/>
      <c r="X17902"/>
    </row>
    <row r="17903" spans="21:24" ht="18" x14ac:dyDescent="0.6">
      <c r="U17903"/>
      <c r="V17903"/>
      <c r="W17903"/>
      <c r="X17903"/>
    </row>
    <row r="17904" spans="21:24" ht="18" x14ac:dyDescent="0.6">
      <c r="U17904"/>
      <c r="V17904"/>
      <c r="W17904"/>
      <c r="X17904"/>
    </row>
    <row r="17905" spans="21:24" ht="18" x14ac:dyDescent="0.6">
      <c r="U17905"/>
      <c r="V17905"/>
      <c r="W17905"/>
      <c r="X17905"/>
    </row>
    <row r="17906" spans="21:24" ht="18" x14ac:dyDescent="0.6">
      <c r="U17906"/>
      <c r="V17906"/>
      <c r="W17906"/>
      <c r="X17906"/>
    </row>
    <row r="17907" spans="21:24" ht="18" x14ac:dyDescent="0.6">
      <c r="U17907"/>
      <c r="V17907"/>
      <c r="W17907"/>
      <c r="X17907"/>
    </row>
    <row r="17908" spans="21:24" ht="18" x14ac:dyDescent="0.6">
      <c r="U17908"/>
      <c r="V17908"/>
      <c r="W17908"/>
      <c r="X17908"/>
    </row>
    <row r="17909" spans="21:24" ht="18" x14ac:dyDescent="0.6">
      <c r="U17909"/>
      <c r="V17909"/>
      <c r="W17909"/>
      <c r="X17909"/>
    </row>
    <row r="17910" spans="21:24" ht="18" x14ac:dyDescent="0.6">
      <c r="U17910"/>
      <c r="V17910"/>
      <c r="W17910"/>
      <c r="X17910"/>
    </row>
    <row r="17911" spans="21:24" ht="18" x14ac:dyDescent="0.6">
      <c r="U17911"/>
      <c r="V17911"/>
      <c r="W17911"/>
      <c r="X17911"/>
    </row>
    <row r="17912" spans="21:24" ht="18" x14ac:dyDescent="0.6">
      <c r="U17912"/>
      <c r="V17912"/>
      <c r="W17912"/>
      <c r="X17912"/>
    </row>
    <row r="17913" spans="21:24" ht="18" x14ac:dyDescent="0.6">
      <c r="U17913"/>
      <c r="V17913"/>
      <c r="W17913"/>
      <c r="X17913"/>
    </row>
    <row r="17914" spans="21:24" ht="18" x14ac:dyDescent="0.6">
      <c r="U17914"/>
      <c r="V17914"/>
      <c r="W17914"/>
      <c r="X17914"/>
    </row>
    <row r="17915" spans="21:24" ht="18" x14ac:dyDescent="0.6">
      <c r="U17915"/>
      <c r="V17915"/>
      <c r="W17915"/>
      <c r="X17915"/>
    </row>
    <row r="17916" spans="21:24" ht="18" x14ac:dyDescent="0.6">
      <c r="U17916"/>
      <c r="V17916"/>
      <c r="W17916"/>
      <c r="X17916"/>
    </row>
    <row r="17917" spans="21:24" ht="18" x14ac:dyDescent="0.6">
      <c r="U17917"/>
      <c r="V17917"/>
      <c r="W17917"/>
      <c r="X17917"/>
    </row>
    <row r="17918" spans="21:24" ht="18" x14ac:dyDescent="0.6">
      <c r="U17918"/>
      <c r="V17918"/>
      <c r="W17918"/>
      <c r="X17918"/>
    </row>
    <row r="17919" spans="21:24" ht="18" x14ac:dyDescent="0.6">
      <c r="U17919"/>
      <c r="V17919"/>
      <c r="W17919"/>
      <c r="X17919"/>
    </row>
    <row r="17920" spans="21:24" ht="18" x14ac:dyDescent="0.6">
      <c r="U17920"/>
      <c r="V17920"/>
      <c r="W17920"/>
      <c r="X17920"/>
    </row>
    <row r="17921" spans="21:24" ht="18" x14ac:dyDescent="0.6">
      <c r="U17921"/>
      <c r="V17921"/>
      <c r="W17921"/>
      <c r="X17921"/>
    </row>
    <row r="17922" spans="21:24" ht="18" x14ac:dyDescent="0.6">
      <c r="U17922"/>
      <c r="V17922"/>
      <c r="W17922"/>
      <c r="X17922"/>
    </row>
    <row r="17923" spans="21:24" ht="18" x14ac:dyDescent="0.6">
      <c r="U17923"/>
      <c r="V17923"/>
      <c r="W17923"/>
      <c r="X17923"/>
    </row>
    <row r="17924" spans="21:24" ht="18" x14ac:dyDescent="0.6">
      <c r="U17924"/>
      <c r="V17924"/>
      <c r="W17924"/>
      <c r="X17924"/>
    </row>
    <row r="17925" spans="21:24" ht="18" x14ac:dyDescent="0.6">
      <c r="U17925"/>
      <c r="V17925"/>
      <c r="W17925"/>
      <c r="X17925"/>
    </row>
    <row r="17926" spans="21:24" ht="18" x14ac:dyDescent="0.6">
      <c r="U17926"/>
      <c r="V17926"/>
      <c r="W17926"/>
      <c r="X17926"/>
    </row>
    <row r="17927" spans="21:24" ht="18" x14ac:dyDescent="0.6">
      <c r="U17927"/>
      <c r="V17927"/>
      <c r="W17927"/>
      <c r="X17927"/>
    </row>
    <row r="17928" spans="21:24" ht="18" x14ac:dyDescent="0.6">
      <c r="U17928"/>
      <c r="V17928"/>
      <c r="W17928"/>
      <c r="X17928"/>
    </row>
    <row r="17929" spans="21:24" ht="18" x14ac:dyDescent="0.6">
      <c r="U17929"/>
      <c r="V17929"/>
      <c r="W17929"/>
      <c r="X17929"/>
    </row>
    <row r="17930" spans="21:24" ht="18" x14ac:dyDescent="0.6">
      <c r="U17930"/>
      <c r="V17930"/>
      <c r="W17930"/>
      <c r="X17930"/>
    </row>
    <row r="17931" spans="21:24" ht="18" x14ac:dyDescent="0.6">
      <c r="U17931"/>
      <c r="V17931"/>
      <c r="W17931"/>
      <c r="X17931"/>
    </row>
    <row r="17932" spans="21:24" ht="18" x14ac:dyDescent="0.6">
      <c r="U17932"/>
      <c r="V17932"/>
      <c r="W17932"/>
      <c r="X17932"/>
    </row>
    <row r="17933" spans="21:24" ht="18" x14ac:dyDescent="0.6">
      <c r="U17933"/>
      <c r="V17933"/>
      <c r="W17933"/>
      <c r="X17933"/>
    </row>
    <row r="17934" spans="21:24" ht="18" x14ac:dyDescent="0.6">
      <c r="U17934"/>
      <c r="V17934"/>
      <c r="W17934"/>
      <c r="X17934"/>
    </row>
    <row r="17935" spans="21:24" ht="18" x14ac:dyDescent="0.6">
      <c r="U17935"/>
      <c r="V17935"/>
      <c r="W17935"/>
      <c r="X17935"/>
    </row>
    <row r="17936" spans="21:24" ht="18" x14ac:dyDescent="0.6">
      <c r="U17936"/>
      <c r="V17936"/>
      <c r="W17936"/>
      <c r="X17936"/>
    </row>
    <row r="17937" spans="21:24" ht="18" x14ac:dyDescent="0.6">
      <c r="U17937"/>
      <c r="V17937"/>
      <c r="W17937"/>
      <c r="X17937"/>
    </row>
    <row r="17938" spans="21:24" ht="18" x14ac:dyDescent="0.6">
      <c r="U17938"/>
      <c r="V17938"/>
      <c r="W17938"/>
      <c r="X17938"/>
    </row>
    <row r="17939" spans="21:24" ht="18" x14ac:dyDescent="0.6">
      <c r="U17939"/>
      <c r="V17939"/>
      <c r="W17939"/>
      <c r="X17939"/>
    </row>
    <row r="17940" spans="21:24" ht="18" x14ac:dyDescent="0.6">
      <c r="U17940"/>
      <c r="V17940"/>
      <c r="W17940"/>
      <c r="X17940"/>
    </row>
    <row r="17941" spans="21:24" ht="18" x14ac:dyDescent="0.6">
      <c r="U17941"/>
      <c r="V17941"/>
      <c r="W17941"/>
      <c r="X17941"/>
    </row>
    <row r="17942" spans="21:24" ht="18" x14ac:dyDescent="0.6">
      <c r="U17942"/>
      <c r="V17942"/>
      <c r="W17942"/>
      <c r="X17942"/>
    </row>
    <row r="17943" spans="21:24" ht="18" x14ac:dyDescent="0.6">
      <c r="U17943"/>
      <c r="V17943"/>
      <c r="W17943"/>
      <c r="X17943"/>
    </row>
    <row r="17944" spans="21:24" ht="18" x14ac:dyDescent="0.6">
      <c r="U17944"/>
      <c r="V17944"/>
      <c r="W17944"/>
      <c r="X17944"/>
    </row>
    <row r="17945" spans="21:24" ht="18" x14ac:dyDescent="0.6">
      <c r="U17945"/>
      <c r="V17945"/>
      <c r="W17945"/>
      <c r="X17945"/>
    </row>
    <row r="17946" spans="21:24" ht="18" x14ac:dyDescent="0.6">
      <c r="U17946"/>
      <c r="V17946"/>
      <c r="W17946"/>
      <c r="X17946"/>
    </row>
    <row r="17947" spans="21:24" ht="18" x14ac:dyDescent="0.6">
      <c r="U17947"/>
      <c r="V17947"/>
      <c r="W17947"/>
      <c r="X17947"/>
    </row>
    <row r="17948" spans="21:24" ht="18" x14ac:dyDescent="0.6">
      <c r="U17948"/>
      <c r="V17948"/>
      <c r="W17948"/>
      <c r="X17948"/>
    </row>
    <row r="17949" spans="21:24" ht="18" x14ac:dyDescent="0.6">
      <c r="U17949"/>
      <c r="V17949"/>
      <c r="W17949"/>
      <c r="X17949"/>
    </row>
    <row r="17950" spans="21:24" ht="18" x14ac:dyDescent="0.6">
      <c r="U17950"/>
      <c r="V17950"/>
      <c r="W17950"/>
      <c r="X17950"/>
    </row>
    <row r="17951" spans="21:24" ht="18" x14ac:dyDescent="0.6">
      <c r="U17951"/>
      <c r="V17951"/>
      <c r="W17951"/>
      <c r="X17951"/>
    </row>
    <row r="17952" spans="21:24" ht="18" x14ac:dyDescent="0.6">
      <c r="U17952"/>
      <c r="V17952"/>
      <c r="W17952"/>
      <c r="X17952"/>
    </row>
    <row r="17953" spans="21:24" ht="18" x14ac:dyDescent="0.6">
      <c r="U17953"/>
      <c r="V17953"/>
      <c r="W17953"/>
      <c r="X17953"/>
    </row>
    <row r="17954" spans="21:24" ht="18" x14ac:dyDescent="0.6">
      <c r="U17954"/>
      <c r="V17954"/>
      <c r="W17954"/>
      <c r="X17954"/>
    </row>
    <row r="17955" spans="21:24" ht="18" x14ac:dyDescent="0.6">
      <c r="U17955"/>
      <c r="V17955"/>
      <c r="W17955"/>
      <c r="X17955"/>
    </row>
    <row r="17956" spans="21:24" ht="18" x14ac:dyDescent="0.6">
      <c r="U17956"/>
      <c r="V17956"/>
      <c r="W17956"/>
      <c r="X17956"/>
    </row>
    <row r="17957" spans="21:24" ht="18" x14ac:dyDescent="0.6">
      <c r="U17957"/>
      <c r="V17957"/>
      <c r="W17957"/>
      <c r="X17957"/>
    </row>
    <row r="17958" spans="21:24" ht="18" x14ac:dyDescent="0.6">
      <c r="U17958"/>
      <c r="V17958"/>
      <c r="W17958"/>
      <c r="X17958"/>
    </row>
    <row r="17959" spans="21:24" ht="18" x14ac:dyDescent="0.6">
      <c r="U17959"/>
      <c r="V17959"/>
      <c r="W17959"/>
      <c r="X17959"/>
    </row>
    <row r="17960" spans="21:24" ht="18" x14ac:dyDescent="0.6">
      <c r="U17960"/>
      <c r="V17960"/>
      <c r="W17960"/>
      <c r="X17960"/>
    </row>
    <row r="17961" spans="21:24" ht="18" x14ac:dyDescent="0.6">
      <c r="U17961"/>
      <c r="V17961"/>
      <c r="W17961"/>
      <c r="X17961"/>
    </row>
    <row r="17962" spans="21:24" ht="18" x14ac:dyDescent="0.6">
      <c r="U17962"/>
      <c r="V17962"/>
      <c r="W17962"/>
      <c r="X17962"/>
    </row>
    <row r="17963" spans="21:24" ht="18" x14ac:dyDescent="0.6">
      <c r="U17963"/>
      <c r="V17963"/>
      <c r="W17963"/>
      <c r="X17963"/>
    </row>
    <row r="17964" spans="21:24" ht="18" x14ac:dyDescent="0.6">
      <c r="U17964"/>
      <c r="V17964"/>
      <c r="W17964"/>
      <c r="X17964"/>
    </row>
    <row r="17965" spans="21:24" ht="18" x14ac:dyDescent="0.6">
      <c r="U17965"/>
      <c r="V17965"/>
      <c r="W17965"/>
      <c r="X17965"/>
    </row>
    <row r="17966" spans="21:24" ht="18" x14ac:dyDescent="0.6">
      <c r="U17966"/>
      <c r="V17966"/>
      <c r="W17966"/>
      <c r="X17966"/>
    </row>
    <row r="17967" spans="21:24" ht="18" x14ac:dyDescent="0.6">
      <c r="U17967"/>
      <c r="V17967"/>
      <c r="W17967"/>
      <c r="X17967"/>
    </row>
    <row r="17968" spans="21:24" ht="18" x14ac:dyDescent="0.6">
      <c r="U17968"/>
      <c r="V17968"/>
      <c r="W17968"/>
      <c r="X17968"/>
    </row>
    <row r="17969" spans="21:24" ht="18" x14ac:dyDescent="0.6">
      <c r="U17969"/>
      <c r="V17969"/>
      <c r="W17969"/>
      <c r="X17969"/>
    </row>
    <row r="17970" spans="21:24" ht="18" x14ac:dyDescent="0.6">
      <c r="U17970"/>
      <c r="V17970"/>
      <c r="W17970"/>
      <c r="X17970"/>
    </row>
    <row r="17971" spans="21:24" ht="18" x14ac:dyDescent="0.6">
      <c r="U17971"/>
      <c r="V17971"/>
      <c r="W17971"/>
      <c r="X17971"/>
    </row>
    <row r="17972" spans="21:24" ht="18" x14ac:dyDescent="0.6">
      <c r="U17972"/>
      <c r="V17972"/>
      <c r="W17972"/>
      <c r="X17972"/>
    </row>
    <row r="17973" spans="21:24" ht="18" x14ac:dyDescent="0.6">
      <c r="U17973"/>
      <c r="V17973"/>
      <c r="W17973"/>
      <c r="X17973"/>
    </row>
    <row r="17974" spans="21:24" ht="18" x14ac:dyDescent="0.6">
      <c r="U17974"/>
      <c r="V17974"/>
      <c r="W17974"/>
      <c r="X17974"/>
    </row>
    <row r="17975" spans="21:24" ht="18" x14ac:dyDescent="0.6">
      <c r="U17975"/>
      <c r="V17975"/>
      <c r="W17975"/>
      <c r="X17975"/>
    </row>
    <row r="17976" spans="21:24" ht="18" x14ac:dyDescent="0.6">
      <c r="U17976"/>
      <c r="V17976"/>
      <c r="W17976"/>
      <c r="X17976"/>
    </row>
    <row r="17977" spans="21:24" ht="18" x14ac:dyDescent="0.6">
      <c r="U17977"/>
      <c r="V17977"/>
      <c r="W17977"/>
      <c r="X17977"/>
    </row>
    <row r="17978" spans="21:24" ht="18" x14ac:dyDescent="0.6">
      <c r="U17978"/>
      <c r="V17978"/>
      <c r="W17978"/>
      <c r="X17978"/>
    </row>
    <row r="17979" spans="21:24" ht="18" x14ac:dyDescent="0.6">
      <c r="U17979"/>
      <c r="V17979"/>
      <c r="W17979"/>
      <c r="X17979"/>
    </row>
    <row r="17980" spans="21:24" ht="18" x14ac:dyDescent="0.6">
      <c r="U17980"/>
      <c r="V17980"/>
      <c r="W17980"/>
      <c r="X17980"/>
    </row>
    <row r="17981" spans="21:24" ht="18" x14ac:dyDescent="0.6">
      <c r="U17981"/>
      <c r="V17981"/>
      <c r="W17981"/>
      <c r="X17981"/>
    </row>
    <row r="17982" spans="21:24" ht="18" x14ac:dyDescent="0.6">
      <c r="U17982"/>
      <c r="V17982"/>
      <c r="W17982"/>
      <c r="X17982"/>
    </row>
    <row r="17983" spans="21:24" ht="18" x14ac:dyDescent="0.6">
      <c r="U17983"/>
      <c r="V17983"/>
      <c r="W17983"/>
      <c r="X17983"/>
    </row>
    <row r="17984" spans="21:24" ht="18" x14ac:dyDescent="0.6">
      <c r="U17984"/>
      <c r="V17984"/>
      <c r="W17984"/>
      <c r="X17984"/>
    </row>
    <row r="17985" spans="21:24" ht="18" x14ac:dyDescent="0.6">
      <c r="U17985"/>
      <c r="V17985"/>
      <c r="W17985"/>
      <c r="X17985"/>
    </row>
    <row r="17986" spans="21:24" ht="18" x14ac:dyDescent="0.6">
      <c r="U17986"/>
      <c r="V17986"/>
      <c r="W17986"/>
      <c r="X17986"/>
    </row>
    <row r="17987" spans="21:24" ht="18" x14ac:dyDescent="0.6">
      <c r="U17987"/>
      <c r="V17987"/>
      <c r="W17987"/>
      <c r="X17987"/>
    </row>
    <row r="17988" spans="21:24" ht="18" x14ac:dyDescent="0.6">
      <c r="U17988"/>
      <c r="V17988"/>
      <c r="W17988"/>
      <c r="X17988"/>
    </row>
    <row r="17989" spans="21:24" ht="18" x14ac:dyDescent="0.6">
      <c r="U17989"/>
      <c r="V17989"/>
      <c r="W17989"/>
      <c r="X17989"/>
    </row>
    <row r="17990" spans="21:24" ht="18" x14ac:dyDescent="0.6">
      <c r="U17990"/>
      <c r="V17990"/>
      <c r="W17990"/>
      <c r="X17990"/>
    </row>
    <row r="17991" spans="21:24" ht="18" x14ac:dyDescent="0.6">
      <c r="U17991"/>
      <c r="V17991"/>
      <c r="W17991"/>
      <c r="X17991"/>
    </row>
    <row r="17992" spans="21:24" ht="18" x14ac:dyDescent="0.6">
      <c r="U17992"/>
      <c r="V17992"/>
      <c r="W17992"/>
      <c r="X17992"/>
    </row>
    <row r="17993" spans="21:24" ht="18" x14ac:dyDescent="0.6">
      <c r="U17993"/>
      <c r="V17993"/>
      <c r="W17993"/>
      <c r="X17993"/>
    </row>
    <row r="17994" spans="21:24" ht="18" x14ac:dyDescent="0.6">
      <c r="U17994"/>
      <c r="V17994"/>
      <c r="W17994"/>
      <c r="X17994"/>
    </row>
    <row r="17995" spans="21:24" ht="18" x14ac:dyDescent="0.6">
      <c r="U17995"/>
      <c r="V17995"/>
      <c r="W17995"/>
      <c r="X17995"/>
    </row>
    <row r="17996" spans="21:24" ht="18" x14ac:dyDescent="0.6">
      <c r="U17996"/>
      <c r="V17996"/>
      <c r="W17996"/>
      <c r="X17996"/>
    </row>
    <row r="17997" spans="21:24" ht="18" x14ac:dyDescent="0.6">
      <c r="U17997"/>
      <c r="V17997"/>
      <c r="W17997"/>
      <c r="X17997"/>
    </row>
    <row r="17998" spans="21:24" ht="18" x14ac:dyDescent="0.6">
      <c r="U17998"/>
      <c r="V17998"/>
      <c r="W17998"/>
      <c r="X17998"/>
    </row>
    <row r="17999" spans="21:24" ht="18" x14ac:dyDescent="0.6">
      <c r="U17999"/>
      <c r="V17999"/>
      <c r="W17999"/>
      <c r="X17999"/>
    </row>
    <row r="18000" spans="21:24" ht="18" x14ac:dyDescent="0.6">
      <c r="U18000"/>
      <c r="V18000"/>
      <c r="W18000"/>
      <c r="X18000"/>
    </row>
    <row r="18001" spans="21:24" ht="18" x14ac:dyDescent="0.6">
      <c r="U18001"/>
      <c r="V18001"/>
      <c r="W18001"/>
      <c r="X18001"/>
    </row>
    <row r="18002" spans="21:24" ht="18" x14ac:dyDescent="0.6">
      <c r="U18002"/>
      <c r="V18002"/>
      <c r="W18002"/>
      <c r="X18002"/>
    </row>
    <row r="18003" spans="21:24" ht="18" x14ac:dyDescent="0.6">
      <c r="U18003"/>
      <c r="V18003"/>
      <c r="W18003"/>
      <c r="X18003"/>
    </row>
    <row r="18004" spans="21:24" ht="18" x14ac:dyDescent="0.6">
      <c r="U18004"/>
      <c r="V18004"/>
      <c r="W18004"/>
      <c r="X18004"/>
    </row>
    <row r="18005" spans="21:24" ht="18" x14ac:dyDescent="0.6">
      <c r="U18005"/>
      <c r="V18005"/>
      <c r="W18005"/>
      <c r="X18005"/>
    </row>
    <row r="18006" spans="21:24" ht="18" x14ac:dyDescent="0.6">
      <c r="U18006"/>
      <c r="V18006"/>
      <c r="W18006"/>
      <c r="X18006"/>
    </row>
    <row r="18007" spans="21:24" ht="18" x14ac:dyDescent="0.6">
      <c r="U18007"/>
      <c r="V18007"/>
      <c r="W18007"/>
      <c r="X18007"/>
    </row>
    <row r="18008" spans="21:24" ht="18" x14ac:dyDescent="0.6">
      <c r="U18008"/>
      <c r="V18008"/>
      <c r="W18008"/>
      <c r="X18008"/>
    </row>
    <row r="18009" spans="21:24" ht="18" x14ac:dyDescent="0.6">
      <c r="U18009"/>
      <c r="V18009"/>
      <c r="W18009"/>
      <c r="X18009"/>
    </row>
    <row r="18010" spans="21:24" ht="18" x14ac:dyDescent="0.6">
      <c r="U18010"/>
      <c r="V18010"/>
      <c r="W18010"/>
      <c r="X18010"/>
    </row>
    <row r="18011" spans="21:24" ht="18" x14ac:dyDescent="0.6">
      <c r="U18011"/>
      <c r="V18011"/>
      <c r="W18011"/>
      <c r="X18011"/>
    </row>
    <row r="18012" spans="21:24" ht="18" x14ac:dyDescent="0.6">
      <c r="U18012"/>
      <c r="V18012"/>
      <c r="W18012"/>
      <c r="X18012"/>
    </row>
    <row r="18013" spans="21:24" ht="18" x14ac:dyDescent="0.6">
      <c r="U18013"/>
      <c r="V18013"/>
      <c r="W18013"/>
      <c r="X18013"/>
    </row>
    <row r="18014" spans="21:24" ht="18" x14ac:dyDescent="0.6">
      <c r="U18014"/>
      <c r="V18014"/>
      <c r="W18014"/>
      <c r="X18014"/>
    </row>
    <row r="18015" spans="21:24" ht="18" x14ac:dyDescent="0.6">
      <c r="U18015"/>
      <c r="V18015"/>
      <c r="W18015"/>
      <c r="X18015"/>
    </row>
    <row r="18016" spans="21:24" ht="18" x14ac:dyDescent="0.6">
      <c r="U18016"/>
      <c r="V18016"/>
      <c r="W18016"/>
      <c r="X18016"/>
    </row>
    <row r="18017" spans="21:24" ht="18" x14ac:dyDescent="0.6">
      <c r="U18017"/>
      <c r="V18017"/>
      <c r="W18017"/>
      <c r="X18017"/>
    </row>
    <row r="18018" spans="21:24" ht="18" x14ac:dyDescent="0.6">
      <c r="U18018"/>
      <c r="V18018"/>
      <c r="W18018"/>
      <c r="X18018"/>
    </row>
    <row r="18019" spans="21:24" ht="18" x14ac:dyDescent="0.6">
      <c r="U18019"/>
      <c r="V18019"/>
      <c r="W18019"/>
      <c r="X18019"/>
    </row>
    <row r="18020" spans="21:24" ht="18" x14ac:dyDescent="0.6">
      <c r="U18020"/>
      <c r="V18020"/>
      <c r="W18020"/>
      <c r="X18020"/>
    </row>
    <row r="18021" spans="21:24" ht="18" x14ac:dyDescent="0.6">
      <c r="U18021"/>
      <c r="V18021"/>
      <c r="W18021"/>
      <c r="X18021"/>
    </row>
    <row r="18022" spans="21:24" ht="18" x14ac:dyDescent="0.6">
      <c r="U18022"/>
      <c r="V18022"/>
      <c r="W18022"/>
      <c r="X18022"/>
    </row>
    <row r="18023" spans="21:24" ht="18" x14ac:dyDescent="0.6">
      <c r="U18023"/>
      <c r="V18023"/>
      <c r="W18023"/>
      <c r="X18023"/>
    </row>
    <row r="18024" spans="21:24" ht="18" x14ac:dyDescent="0.6">
      <c r="U18024"/>
      <c r="V18024"/>
      <c r="W18024"/>
      <c r="X18024"/>
    </row>
    <row r="18025" spans="21:24" ht="18" x14ac:dyDescent="0.6">
      <c r="U18025"/>
      <c r="V18025"/>
      <c r="W18025"/>
      <c r="X18025"/>
    </row>
    <row r="18026" spans="21:24" ht="18" x14ac:dyDescent="0.6">
      <c r="U18026"/>
      <c r="V18026"/>
      <c r="W18026"/>
      <c r="X18026"/>
    </row>
    <row r="18027" spans="21:24" ht="18" x14ac:dyDescent="0.6">
      <c r="U18027"/>
      <c r="V18027"/>
      <c r="W18027"/>
      <c r="X18027"/>
    </row>
    <row r="18028" spans="21:24" ht="18" x14ac:dyDescent="0.6">
      <c r="U18028"/>
      <c r="V18028"/>
      <c r="W18028"/>
      <c r="X18028"/>
    </row>
    <row r="18029" spans="21:24" ht="18" x14ac:dyDescent="0.6">
      <c r="U18029"/>
      <c r="V18029"/>
      <c r="W18029"/>
      <c r="X18029"/>
    </row>
    <row r="18030" spans="21:24" ht="18" x14ac:dyDescent="0.6">
      <c r="U18030"/>
      <c r="V18030"/>
      <c r="W18030"/>
      <c r="X18030"/>
    </row>
    <row r="18031" spans="21:24" ht="18" x14ac:dyDescent="0.6">
      <c r="U18031"/>
      <c r="V18031"/>
      <c r="W18031"/>
      <c r="X18031"/>
    </row>
    <row r="18032" spans="21:24" ht="18" x14ac:dyDescent="0.6">
      <c r="U18032"/>
      <c r="V18032"/>
      <c r="W18032"/>
      <c r="X18032"/>
    </row>
    <row r="18033" spans="21:24" ht="18" x14ac:dyDescent="0.6">
      <c r="U18033"/>
      <c r="V18033"/>
      <c r="W18033"/>
      <c r="X18033"/>
    </row>
    <row r="18034" spans="21:24" ht="18" x14ac:dyDescent="0.6">
      <c r="U18034"/>
      <c r="V18034"/>
      <c r="W18034"/>
      <c r="X18034"/>
    </row>
    <row r="18035" spans="21:24" ht="18" x14ac:dyDescent="0.6">
      <c r="U18035"/>
      <c r="V18035"/>
      <c r="W18035"/>
      <c r="X18035"/>
    </row>
    <row r="18036" spans="21:24" ht="18" x14ac:dyDescent="0.6">
      <c r="U18036"/>
      <c r="V18036"/>
      <c r="W18036"/>
      <c r="X18036"/>
    </row>
    <row r="18037" spans="21:24" ht="18" x14ac:dyDescent="0.6">
      <c r="U18037"/>
      <c r="V18037"/>
      <c r="W18037"/>
      <c r="X18037"/>
    </row>
    <row r="18038" spans="21:24" ht="18" x14ac:dyDescent="0.6">
      <c r="U18038"/>
      <c r="V18038"/>
      <c r="W18038"/>
      <c r="X18038"/>
    </row>
    <row r="18039" spans="21:24" ht="18" x14ac:dyDescent="0.6">
      <c r="U18039"/>
      <c r="V18039"/>
      <c r="W18039"/>
      <c r="X18039"/>
    </row>
    <row r="18040" spans="21:24" ht="18" x14ac:dyDescent="0.6">
      <c r="U18040"/>
      <c r="V18040"/>
      <c r="W18040"/>
      <c r="X18040"/>
    </row>
    <row r="18041" spans="21:24" ht="18" x14ac:dyDescent="0.6">
      <c r="U18041"/>
      <c r="V18041"/>
      <c r="W18041"/>
      <c r="X18041"/>
    </row>
    <row r="18042" spans="21:24" ht="18" x14ac:dyDescent="0.6">
      <c r="U18042"/>
      <c r="V18042"/>
      <c r="W18042"/>
      <c r="X18042"/>
    </row>
    <row r="18043" spans="21:24" ht="18" x14ac:dyDescent="0.6">
      <c r="U18043"/>
      <c r="V18043"/>
      <c r="W18043"/>
      <c r="X18043"/>
    </row>
    <row r="18044" spans="21:24" ht="18" x14ac:dyDescent="0.6">
      <c r="U18044"/>
      <c r="V18044"/>
      <c r="W18044"/>
      <c r="X18044"/>
    </row>
    <row r="18045" spans="21:24" ht="18" x14ac:dyDescent="0.6">
      <c r="U18045"/>
      <c r="V18045"/>
      <c r="W18045"/>
      <c r="X18045"/>
    </row>
    <row r="18046" spans="21:24" ht="18" x14ac:dyDescent="0.6">
      <c r="U18046"/>
      <c r="V18046"/>
      <c r="W18046"/>
      <c r="X18046"/>
    </row>
    <row r="18047" spans="21:24" ht="18" x14ac:dyDescent="0.6">
      <c r="U18047"/>
      <c r="V18047"/>
      <c r="W18047"/>
      <c r="X18047"/>
    </row>
    <row r="18048" spans="21:24" ht="18" x14ac:dyDescent="0.6">
      <c r="U18048"/>
      <c r="V18048"/>
      <c r="W18048"/>
      <c r="X18048"/>
    </row>
    <row r="18049" spans="21:24" ht="18" x14ac:dyDescent="0.6">
      <c r="U18049"/>
      <c r="V18049"/>
      <c r="W18049"/>
      <c r="X18049"/>
    </row>
    <row r="18050" spans="21:24" ht="18" x14ac:dyDescent="0.6">
      <c r="U18050"/>
      <c r="V18050"/>
      <c r="W18050"/>
      <c r="X18050"/>
    </row>
    <row r="18051" spans="21:24" ht="18" x14ac:dyDescent="0.6">
      <c r="U18051"/>
      <c r="V18051"/>
      <c r="W18051"/>
      <c r="X18051"/>
    </row>
    <row r="18052" spans="21:24" ht="18" x14ac:dyDescent="0.6">
      <c r="U18052"/>
      <c r="V18052"/>
      <c r="W18052"/>
      <c r="X18052"/>
    </row>
    <row r="18053" spans="21:24" ht="18" x14ac:dyDescent="0.6">
      <c r="U18053"/>
      <c r="V18053"/>
      <c r="W18053"/>
      <c r="X18053"/>
    </row>
    <row r="18054" spans="21:24" ht="18" x14ac:dyDescent="0.6">
      <c r="U18054"/>
      <c r="V18054"/>
      <c r="W18054"/>
      <c r="X18054"/>
    </row>
    <row r="18055" spans="21:24" ht="18" x14ac:dyDescent="0.6">
      <c r="U18055"/>
      <c r="V18055"/>
      <c r="W18055"/>
      <c r="X18055"/>
    </row>
    <row r="18056" spans="21:24" ht="18" x14ac:dyDescent="0.6">
      <c r="U18056"/>
      <c r="V18056"/>
      <c r="W18056"/>
      <c r="X18056"/>
    </row>
    <row r="18057" spans="21:24" ht="18" x14ac:dyDescent="0.6">
      <c r="U18057"/>
      <c r="V18057"/>
      <c r="W18057"/>
      <c r="X18057"/>
    </row>
    <row r="18058" spans="21:24" ht="18" x14ac:dyDescent="0.6">
      <c r="U18058"/>
      <c r="V18058"/>
      <c r="W18058"/>
      <c r="X18058"/>
    </row>
    <row r="18059" spans="21:24" ht="18" x14ac:dyDescent="0.6">
      <c r="U18059"/>
      <c r="V18059"/>
      <c r="W18059"/>
      <c r="X18059"/>
    </row>
    <row r="18060" spans="21:24" ht="18" x14ac:dyDescent="0.6">
      <c r="U18060"/>
      <c r="V18060"/>
      <c r="W18060"/>
      <c r="X18060"/>
    </row>
    <row r="18061" spans="21:24" ht="18" x14ac:dyDescent="0.6">
      <c r="U18061"/>
      <c r="V18061"/>
      <c r="W18061"/>
      <c r="X18061"/>
    </row>
    <row r="18062" spans="21:24" ht="18" x14ac:dyDescent="0.6">
      <c r="U18062"/>
      <c r="V18062"/>
      <c r="W18062"/>
      <c r="X18062"/>
    </row>
    <row r="18063" spans="21:24" ht="18" x14ac:dyDescent="0.6">
      <c r="U18063"/>
      <c r="V18063"/>
      <c r="W18063"/>
      <c r="X18063"/>
    </row>
    <row r="18064" spans="21:24" ht="18" x14ac:dyDescent="0.6">
      <c r="U18064"/>
      <c r="V18064"/>
      <c r="W18064"/>
      <c r="X18064"/>
    </row>
    <row r="18065" spans="21:24" ht="18" x14ac:dyDescent="0.6">
      <c r="U18065"/>
      <c r="V18065"/>
      <c r="W18065"/>
      <c r="X18065"/>
    </row>
    <row r="18066" spans="21:24" ht="18" x14ac:dyDescent="0.6">
      <c r="U18066"/>
      <c r="V18066"/>
      <c r="W18066"/>
      <c r="X18066"/>
    </row>
    <row r="18067" spans="21:24" ht="18" x14ac:dyDescent="0.6">
      <c r="U18067"/>
      <c r="V18067"/>
      <c r="W18067"/>
      <c r="X18067"/>
    </row>
    <row r="18068" spans="21:24" ht="18" x14ac:dyDescent="0.6">
      <c r="U18068"/>
      <c r="V18068"/>
      <c r="W18068"/>
      <c r="X18068"/>
    </row>
    <row r="18069" spans="21:24" ht="18" x14ac:dyDescent="0.6">
      <c r="U18069"/>
      <c r="V18069"/>
      <c r="W18069"/>
      <c r="X18069"/>
    </row>
    <row r="18070" spans="21:24" ht="18" x14ac:dyDescent="0.6">
      <c r="U18070"/>
      <c r="V18070"/>
      <c r="W18070"/>
      <c r="X18070"/>
    </row>
    <row r="18071" spans="21:24" ht="18" x14ac:dyDescent="0.6">
      <c r="U18071"/>
      <c r="V18071"/>
      <c r="W18071"/>
      <c r="X18071"/>
    </row>
    <row r="18072" spans="21:24" ht="18" x14ac:dyDescent="0.6">
      <c r="U18072"/>
      <c r="V18072"/>
      <c r="W18072"/>
      <c r="X18072"/>
    </row>
    <row r="18073" spans="21:24" ht="18" x14ac:dyDescent="0.6">
      <c r="U18073"/>
      <c r="V18073"/>
      <c r="W18073"/>
      <c r="X18073"/>
    </row>
    <row r="18074" spans="21:24" ht="18" x14ac:dyDescent="0.6">
      <c r="U18074"/>
      <c r="V18074"/>
      <c r="W18074"/>
      <c r="X18074"/>
    </row>
    <row r="18075" spans="21:24" ht="18" x14ac:dyDescent="0.6">
      <c r="U18075"/>
      <c r="V18075"/>
      <c r="W18075"/>
      <c r="X18075"/>
    </row>
    <row r="18076" spans="21:24" ht="18" x14ac:dyDescent="0.6">
      <c r="U18076"/>
      <c r="V18076"/>
      <c r="W18076"/>
      <c r="X18076"/>
    </row>
    <row r="18077" spans="21:24" ht="18" x14ac:dyDescent="0.6">
      <c r="U18077"/>
      <c r="V18077"/>
      <c r="W18077"/>
      <c r="X18077"/>
    </row>
    <row r="18078" spans="21:24" ht="18" x14ac:dyDescent="0.6">
      <c r="U18078"/>
      <c r="V18078"/>
      <c r="W18078"/>
      <c r="X18078"/>
    </row>
    <row r="18079" spans="21:24" ht="18" x14ac:dyDescent="0.6">
      <c r="U18079"/>
      <c r="V18079"/>
      <c r="W18079"/>
      <c r="X18079"/>
    </row>
    <row r="18080" spans="21:24" ht="18" x14ac:dyDescent="0.6">
      <c r="U18080"/>
      <c r="V18080"/>
      <c r="W18080"/>
      <c r="X18080"/>
    </row>
    <row r="18081" spans="21:24" ht="18" x14ac:dyDescent="0.6">
      <c r="U18081"/>
      <c r="V18081"/>
      <c r="W18081"/>
      <c r="X18081"/>
    </row>
    <row r="18082" spans="21:24" ht="18" x14ac:dyDescent="0.6">
      <c r="U18082"/>
      <c r="V18082"/>
      <c r="W18082"/>
      <c r="X18082"/>
    </row>
    <row r="18083" spans="21:24" ht="18" x14ac:dyDescent="0.6">
      <c r="U18083"/>
      <c r="V18083"/>
      <c r="W18083"/>
      <c r="X18083"/>
    </row>
    <row r="18084" spans="21:24" ht="18" x14ac:dyDescent="0.6">
      <c r="U18084"/>
      <c r="V18084"/>
      <c r="W18084"/>
      <c r="X18084"/>
    </row>
    <row r="18085" spans="21:24" ht="18" x14ac:dyDescent="0.6">
      <c r="U18085"/>
      <c r="V18085"/>
      <c r="W18085"/>
      <c r="X18085"/>
    </row>
    <row r="18086" spans="21:24" ht="18" x14ac:dyDescent="0.6">
      <c r="U18086"/>
      <c r="V18086"/>
      <c r="W18086"/>
      <c r="X18086"/>
    </row>
    <row r="18087" spans="21:24" ht="18" x14ac:dyDescent="0.6">
      <c r="U18087"/>
      <c r="V18087"/>
      <c r="W18087"/>
      <c r="X18087"/>
    </row>
    <row r="18088" spans="21:24" ht="18" x14ac:dyDescent="0.6">
      <c r="U18088"/>
      <c r="V18088"/>
      <c r="W18088"/>
      <c r="X18088"/>
    </row>
    <row r="18089" spans="21:24" ht="18" x14ac:dyDescent="0.6">
      <c r="U18089"/>
      <c r="V18089"/>
      <c r="W18089"/>
      <c r="X18089"/>
    </row>
    <row r="18090" spans="21:24" ht="18" x14ac:dyDescent="0.6">
      <c r="U18090"/>
      <c r="V18090"/>
      <c r="W18090"/>
      <c r="X18090"/>
    </row>
    <row r="18091" spans="21:24" ht="18" x14ac:dyDescent="0.6">
      <c r="U18091"/>
      <c r="V18091"/>
      <c r="W18091"/>
      <c r="X18091"/>
    </row>
    <row r="18092" spans="21:24" ht="18" x14ac:dyDescent="0.6">
      <c r="U18092"/>
      <c r="V18092"/>
      <c r="W18092"/>
      <c r="X18092"/>
    </row>
    <row r="18093" spans="21:24" ht="18" x14ac:dyDescent="0.6">
      <c r="U18093"/>
      <c r="V18093"/>
      <c r="W18093"/>
      <c r="X18093"/>
    </row>
    <row r="18094" spans="21:24" ht="18" x14ac:dyDescent="0.6">
      <c r="U18094"/>
      <c r="V18094"/>
      <c r="W18094"/>
      <c r="X18094"/>
    </row>
    <row r="18095" spans="21:24" ht="18" x14ac:dyDescent="0.6">
      <c r="U18095"/>
      <c r="V18095"/>
      <c r="W18095"/>
      <c r="X18095"/>
    </row>
    <row r="18096" spans="21:24" ht="18" x14ac:dyDescent="0.6">
      <c r="U18096"/>
      <c r="V18096"/>
      <c r="W18096"/>
      <c r="X18096"/>
    </row>
    <row r="18097" spans="21:24" ht="18" x14ac:dyDescent="0.6">
      <c r="U18097"/>
      <c r="V18097"/>
      <c r="W18097"/>
      <c r="X18097"/>
    </row>
    <row r="18098" spans="21:24" ht="18" x14ac:dyDescent="0.6">
      <c r="U18098"/>
      <c r="V18098"/>
      <c r="W18098"/>
      <c r="X18098"/>
    </row>
    <row r="18099" spans="21:24" ht="18" x14ac:dyDescent="0.6">
      <c r="U18099"/>
      <c r="V18099"/>
      <c r="W18099"/>
      <c r="X18099"/>
    </row>
    <row r="18100" spans="21:24" ht="18" x14ac:dyDescent="0.6">
      <c r="U18100"/>
      <c r="V18100"/>
      <c r="W18100"/>
      <c r="X18100"/>
    </row>
    <row r="18101" spans="21:24" ht="18" x14ac:dyDescent="0.6">
      <c r="U18101"/>
      <c r="V18101"/>
      <c r="W18101"/>
      <c r="X18101"/>
    </row>
    <row r="18102" spans="21:24" ht="18" x14ac:dyDescent="0.6">
      <c r="U18102"/>
      <c r="V18102"/>
      <c r="W18102"/>
      <c r="X18102"/>
    </row>
    <row r="18103" spans="21:24" ht="18" x14ac:dyDescent="0.6">
      <c r="U18103"/>
      <c r="V18103"/>
      <c r="W18103"/>
      <c r="X18103"/>
    </row>
    <row r="18104" spans="21:24" ht="18" x14ac:dyDescent="0.6">
      <c r="U18104"/>
      <c r="V18104"/>
      <c r="W18104"/>
      <c r="X18104"/>
    </row>
    <row r="18105" spans="21:24" ht="18" x14ac:dyDescent="0.6">
      <c r="U18105"/>
      <c r="V18105"/>
      <c r="W18105"/>
      <c r="X18105"/>
    </row>
    <row r="18106" spans="21:24" ht="18" x14ac:dyDescent="0.6">
      <c r="U18106"/>
      <c r="V18106"/>
      <c r="W18106"/>
      <c r="X18106"/>
    </row>
    <row r="18107" spans="21:24" ht="18" x14ac:dyDescent="0.6">
      <c r="U18107"/>
      <c r="V18107"/>
      <c r="W18107"/>
      <c r="X18107"/>
    </row>
    <row r="18108" spans="21:24" ht="18" x14ac:dyDescent="0.6">
      <c r="U18108"/>
      <c r="V18108"/>
      <c r="W18108"/>
      <c r="X18108"/>
    </row>
    <row r="18109" spans="21:24" ht="18" x14ac:dyDescent="0.6">
      <c r="U18109"/>
      <c r="V18109"/>
      <c r="W18109"/>
      <c r="X18109"/>
    </row>
    <row r="18110" spans="21:24" ht="18" x14ac:dyDescent="0.6">
      <c r="U18110"/>
      <c r="V18110"/>
      <c r="W18110"/>
      <c r="X18110"/>
    </row>
    <row r="18111" spans="21:24" ht="18" x14ac:dyDescent="0.6">
      <c r="U18111"/>
      <c r="V18111"/>
      <c r="W18111"/>
      <c r="X18111"/>
    </row>
    <row r="18112" spans="21:24" ht="18" x14ac:dyDescent="0.6">
      <c r="U18112"/>
      <c r="V18112"/>
      <c r="W18112"/>
      <c r="X18112"/>
    </row>
    <row r="18113" spans="21:24" ht="18" x14ac:dyDescent="0.6">
      <c r="U18113"/>
      <c r="V18113"/>
      <c r="W18113"/>
      <c r="X18113"/>
    </row>
    <row r="18114" spans="21:24" ht="18" x14ac:dyDescent="0.6">
      <c r="U18114"/>
      <c r="V18114"/>
      <c r="W18114"/>
      <c r="X18114"/>
    </row>
    <row r="18115" spans="21:24" ht="18" x14ac:dyDescent="0.6">
      <c r="U18115"/>
      <c r="V18115"/>
      <c r="W18115"/>
      <c r="X18115"/>
    </row>
    <row r="18116" spans="21:24" ht="18" x14ac:dyDescent="0.6">
      <c r="U18116"/>
      <c r="V18116"/>
      <c r="W18116"/>
      <c r="X18116"/>
    </row>
    <row r="18117" spans="21:24" ht="18" x14ac:dyDescent="0.6">
      <c r="U18117"/>
      <c r="V18117"/>
      <c r="W18117"/>
      <c r="X18117"/>
    </row>
    <row r="18118" spans="21:24" ht="18" x14ac:dyDescent="0.6">
      <c r="U18118"/>
      <c r="V18118"/>
      <c r="W18118"/>
      <c r="X18118"/>
    </row>
    <row r="18119" spans="21:24" ht="18" x14ac:dyDescent="0.6">
      <c r="U18119"/>
      <c r="V18119"/>
      <c r="W18119"/>
      <c r="X18119"/>
    </row>
    <row r="18120" spans="21:24" ht="18" x14ac:dyDescent="0.6">
      <c r="U18120"/>
      <c r="V18120"/>
      <c r="W18120"/>
      <c r="X18120"/>
    </row>
    <row r="18121" spans="21:24" ht="18" x14ac:dyDescent="0.6">
      <c r="U18121"/>
      <c r="V18121"/>
      <c r="W18121"/>
      <c r="X18121"/>
    </row>
    <row r="18122" spans="21:24" ht="18" x14ac:dyDescent="0.6">
      <c r="U18122"/>
      <c r="V18122"/>
      <c r="W18122"/>
      <c r="X18122"/>
    </row>
    <row r="18123" spans="21:24" ht="18" x14ac:dyDescent="0.6">
      <c r="U18123"/>
      <c r="V18123"/>
      <c r="W18123"/>
      <c r="X18123"/>
    </row>
    <row r="18124" spans="21:24" ht="18" x14ac:dyDescent="0.6">
      <c r="U18124"/>
      <c r="V18124"/>
      <c r="W18124"/>
      <c r="X18124"/>
    </row>
    <row r="18125" spans="21:24" ht="18" x14ac:dyDescent="0.6">
      <c r="U18125"/>
      <c r="V18125"/>
      <c r="W18125"/>
      <c r="X18125"/>
    </row>
    <row r="18126" spans="21:24" ht="18" x14ac:dyDescent="0.6">
      <c r="U18126"/>
      <c r="V18126"/>
      <c r="W18126"/>
      <c r="X18126"/>
    </row>
    <row r="18127" spans="21:24" ht="18" x14ac:dyDescent="0.6">
      <c r="U18127"/>
      <c r="V18127"/>
      <c r="W18127"/>
      <c r="X18127"/>
    </row>
    <row r="18128" spans="21:24" ht="18" x14ac:dyDescent="0.6">
      <c r="U18128"/>
      <c r="V18128"/>
      <c r="W18128"/>
      <c r="X18128"/>
    </row>
    <row r="18129" spans="21:24" ht="18" x14ac:dyDescent="0.6">
      <c r="U18129"/>
      <c r="V18129"/>
      <c r="W18129"/>
      <c r="X18129"/>
    </row>
    <row r="18130" spans="21:24" ht="18" x14ac:dyDescent="0.6">
      <c r="U18130"/>
      <c r="V18130"/>
      <c r="W18130"/>
      <c r="X18130"/>
    </row>
    <row r="18131" spans="21:24" ht="18" x14ac:dyDescent="0.6">
      <c r="U18131"/>
      <c r="V18131"/>
      <c r="W18131"/>
      <c r="X18131"/>
    </row>
    <row r="18132" spans="21:24" ht="18" x14ac:dyDescent="0.6">
      <c r="U18132"/>
      <c r="V18132"/>
      <c r="W18132"/>
      <c r="X18132"/>
    </row>
    <row r="18133" spans="21:24" ht="18" x14ac:dyDescent="0.6">
      <c r="U18133"/>
      <c r="V18133"/>
      <c r="W18133"/>
      <c r="X18133"/>
    </row>
    <row r="18134" spans="21:24" ht="18" x14ac:dyDescent="0.6">
      <c r="U18134"/>
      <c r="V18134"/>
      <c r="W18134"/>
      <c r="X18134"/>
    </row>
    <row r="18135" spans="21:24" ht="18" x14ac:dyDescent="0.6">
      <c r="U18135"/>
      <c r="V18135"/>
      <c r="W18135"/>
      <c r="X18135"/>
    </row>
    <row r="18136" spans="21:24" ht="18" x14ac:dyDescent="0.6">
      <c r="U18136"/>
      <c r="V18136"/>
      <c r="W18136"/>
      <c r="X18136"/>
    </row>
    <row r="18137" spans="21:24" ht="18" x14ac:dyDescent="0.6">
      <c r="U18137"/>
      <c r="V18137"/>
      <c r="W18137"/>
      <c r="X18137"/>
    </row>
    <row r="18138" spans="21:24" ht="18" x14ac:dyDescent="0.6">
      <c r="U18138"/>
      <c r="V18138"/>
      <c r="W18138"/>
      <c r="X18138"/>
    </row>
    <row r="18139" spans="21:24" ht="18" x14ac:dyDescent="0.6">
      <c r="U18139"/>
      <c r="V18139"/>
      <c r="W18139"/>
      <c r="X18139"/>
    </row>
    <row r="18140" spans="21:24" ht="18" x14ac:dyDescent="0.6">
      <c r="U18140"/>
      <c r="V18140"/>
      <c r="W18140"/>
      <c r="X18140"/>
    </row>
    <row r="18141" spans="21:24" ht="18" x14ac:dyDescent="0.6">
      <c r="U18141"/>
      <c r="V18141"/>
      <c r="W18141"/>
      <c r="X18141"/>
    </row>
    <row r="18142" spans="21:24" ht="18" x14ac:dyDescent="0.6">
      <c r="U18142"/>
      <c r="V18142"/>
      <c r="W18142"/>
      <c r="X18142"/>
    </row>
    <row r="18143" spans="21:24" ht="18" x14ac:dyDescent="0.6">
      <c r="U18143"/>
      <c r="V18143"/>
      <c r="W18143"/>
      <c r="X18143"/>
    </row>
    <row r="18144" spans="21:24" ht="18" x14ac:dyDescent="0.6">
      <c r="U18144"/>
      <c r="V18144"/>
      <c r="W18144"/>
      <c r="X18144"/>
    </row>
    <row r="18145" spans="21:24" ht="18" x14ac:dyDescent="0.6">
      <c r="U18145"/>
      <c r="V18145"/>
      <c r="W18145"/>
      <c r="X18145"/>
    </row>
    <row r="18146" spans="21:24" ht="18" x14ac:dyDescent="0.6">
      <c r="U18146"/>
      <c r="V18146"/>
      <c r="W18146"/>
      <c r="X18146"/>
    </row>
    <row r="18147" spans="21:24" ht="18" x14ac:dyDescent="0.6">
      <c r="U18147"/>
      <c r="V18147"/>
      <c r="W18147"/>
      <c r="X18147"/>
    </row>
    <row r="18148" spans="21:24" ht="18" x14ac:dyDescent="0.6">
      <c r="U18148"/>
      <c r="V18148"/>
      <c r="W18148"/>
      <c r="X18148"/>
    </row>
    <row r="18149" spans="21:24" ht="18" x14ac:dyDescent="0.6">
      <c r="U18149"/>
      <c r="V18149"/>
      <c r="W18149"/>
      <c r="X18149"/>
    </row>
    <row r="18150" spans="21:24" ht="18" x14ac:dyDescent="0.6">
      <c r="U18150"/>
      <c r="V18150"/>
      <c r="W18150"/>
      <c r="X18150"/>
    </row>
    <row r="18151" spans="21:24" ht="18" x14ac:dyDescent="0.6">
      <c r="U18151"/>
      <c r="V18151"/>
      <c r="W18151"/>
      <c r="X18151"/>
    </row>
    <row r="18152" spans="21:24" ht="18" x14ac:dyDescent="0.6">
      <c r="U18152"/>
      <c r="V18152"/>
      <c r="W18152"/>
      <c r="X18152"/>
    </row>
    <row r="18153" spans="21:24" ht="18" x14ac:dyDescent="0.6">
      <c r="U18153"/>
      <c r="V18153"/>
      <c r="W18153"/>
      <c r="X18153"/>
    </row>
    <row r="18154" spans="21:24" ht="18" x14ac:dyDescent="0.6">
      <c r="U18154"/>
      <c r="V18154"/>
      <c r="W18154"/>
      <c r="X18154"/>
    </row>
    <row r="18155" spans="21:24" ht="18" x14ac:dyDescent="0.6">
      <c r="U18155"/>
      <c r="V18155"/>
      <c r="W18155"/>
      <c r="X18155"/>
    </row>
    <row r="18156" spans="21:24" ht="18" x14ac:dyDescent="0.6">
      <c r="U18156"/>
      <c r="V18156"/>
      <c r="W18156"/>
      <c r="X18156"/>
    </row>
    <row r="18157" spans="21:24" ht="18" x14ac:dyDescent="0.6">
      <c r="U18157"/>
      <c r="V18157"/>
      <c r="W18157"/>
      <c r="X18157"/>
    </row>
    <row r="18158" spans="21:24" ht="18" x14ac:dyDescent="0.6">
      <c r="U18158"/>
      <c r="V18158"/>
      <c r="W18158"/>
      <c r="X18158"/>
    </row>
    <row r="18159" spans="21:24" ht="18" x14ac:dyDescent="0.6">
      <c r="U18159"/>
      <c r="V18159"/>
      <c r="W18159"/>
      <c r="X18159"/>
    </row>
    <row r="18160" spans="21:24" ht="18" x14ac:dyDescent="0.6">
      <c r="U18160"/>
      <c r="V18160"/>
      <c r="W18160"/>
      <c r="X18160"/>
    </row>
    <row r="18161" spans="21:24" ht="18" x14ac:dyDescent="0.6">
      <c r="U18161"/>
      <c r="V18161"/>
      <c r="W18161"/>
      <c r="X18161"/>
    </row>
    <row r="18162" spans="21:24" ht="18" x14ac:dyDescent="0.6">
      <c r="U18162"/>
      <c r="V18162"/>
      <c r="W18162"/>
      <c r="X18162"/>
    </row>
    <row r="18163" spans="21:24" ht="18" x14ac:dyDescent="0.6">
      <c r="U18163"/>
      <c r="V18163"/>
      <c r="W18163"/>
      <c r="X18163"/>
    </row>
    <row r="18164" spans="21:24" ht="18" x14ac:dyDescent="0.6">
      <c r="U18164"/>
      <c r="V18164"/>
      <c r="W18164"/>
      <c r="X18164"/>
    </row>
    <row r="18165" spans="21:24" ht="18" x14ac:dyDescent="0.6">
      <c r="U18165"/>
      <c r="V18165"/>
      <c r="W18165"/>
      <c r="X18165"/>
    </row>
    <row r="18166" spans="21:24" ht="18" x14ac:dyDescent="0.6">
      <c r="U18166"/>
      <c r="V18166"/>
      <c r="W18166"/>
      <c r="X18166"/>
    </row>
    <row r="18167" spans="21:24" ht="18" x14ac:dyDescent="0.6">
      <c r="U18167"/>
      <c r="V18167"/>
      <c r="W18167"/>
      <c r="X18167"/>
    </row>
    <row r="18168" spans="21:24" ht="18" x14ac:dyDescent="0.6">
      <c r="U18168"/>
      <c r="V18168"/>
      <c r="W18168"/>
      <c r="X18168"/>
    </row>
    <row r="18169" spans="21:24" ht="18" x14ac:dyDescent="0.6">
      <c r="U18169"/>
      <c r="V18169"/>
      <c r="W18169"/>
      <c r="X18169"/>
    </row>
    <row r="18170" spans="21:24" ht="18" x14ac:dyDescent="0.6">
      <c r="U18170"/>
      <c r="V18170"/>
      <c r="W18170"/>
      <c r="X18170"/>
    </row>
    <row r="18171" spans="21:24" ht="18" x14ac:dyDescent="0.6">
      <c r="U18171"/>
      <c r="V18171"/>
      <c r="W18171"/>
      <c r="X18171"/>
    </row>
    <row r="18172" spans="21:24" ht="18" x14ac:dyDescent="0.6">
      <c r="U18172"/>
      <c r="V18172"/>
      <c r="W18172"/>
      <c r="X18172"/>
    </row>
    <row r="18173" spans="21:24" ht="18" x14ac:dyDescent="0.6">
      <c r="U18173"/>
      <c r="V18173"/>
      <c r="W18173"/>
      <c r="X18173"/>
    </row>
    <row r="18174" spans="21:24" ht="18" x14ac:dyDescent="0.6">
      <c r="U18174"/>
      <c r="V18174"/>
      <c r="W18174"/>
      <c r="X18174"/>
    </row>
    <row r="18175" spans="21:24" ht="18" x14ac:dyDescent="0.6">
      <c r="U18175"/>
      <c r="V18175"/>
      <c r="W18175"/>
      <c r="X18175"/>
    </row>
    <row r="18176" spans="21:24" ht="18" x14ac:dyDescent="0.6">
      <c r="U18176"/>
      <c r="V18176"/>
      <c r="W18176"/>
      <c r="X18176"/>
    </row>
    <row r="18177" spans="21:24" ht="18" x14ac:dyDescent="0.6">
      <c r="U18177"/>
      <c r="V18177"/>
      <c r="W18177"/>
      <c r="X18177"/>
    </row>
    <row r="18178" spans="21:24" ht="18" x14ac:dyDescent="0.6">
      <c r="U18178"/>
      <c r="V18178"/>
      <c r="W18178"/>
      <c r="X18178"/>
    </row>
    <row r="18179" spans="21:24" ht="18" x14ac:dyDescent="0.6">
      <c r="U18179"/>
      <c r="V18179"/>
      <c r="W18179"/>
      <c r="X18179"/>
    </row>
    <row r="18180" spans="21:24" ht="18" x14ac:dyDescent="0.6">
      <c r="U18180"/>
      <c r="V18180"/>
      <c r="W18180"/>
      <c r="X18180"/>
    </row>
    <row r="18181" spans="21:24" ht="18" x14ac:dyDescent="0.6">
      <c r="U18181"/>
      <c r="V18181"/>
      <c r="W18181"/>
      <c r="X18181"/>
    </row>
    <row r="18182" spans="21:24" ht="18" x14ac:dyDescent="0.6">
      <c r="U18182"/>
      <c r="V18182"/>
      <c r="W18182"/>
      <c r="X18182"/>
    </row>
    <row r="18183" spans="21:24" ht="18" x14ac:dyDescent="0.6">
      <c r="U18183"/>
      <c r="V18183"/>
      <c r="W18183"/>
      <c r="X18183"/>
    </row>
    <row r="18184" spans="21:24" ht="18" x14ac:dyDescent="0.6">
      <c r="U18184"/>
      <c r="V18184"/>
      <c r="W18184"/>
      <c r="X18184"/>
    </row>
    <row r="18185" spans="21:24" ht="18" x14ac:dyDescent="0.6">
      <c r="U18185"/>
      <c r="V18185"/>
      <c r="W18185"/>
      <c r="X18185"/>
    </row>
    <row r="18186" spans="21:24" ht="18" x14ac:dyDescent="0.6">
      <c r="U18186"/>
      <c r="V18186"/>
      <c r="W18186"/>
      <c r="X18186"/>
    </row>
    <row r="18187" spans="21:24" ht="18" x14ac:dyDescent="0.6">
      <c r="U18187"/>
      <c r="V18187"/>
      <c r="W18187"/>
      <c r="X18187"/>
    </row>
    <row r="18188" spans="21:24" ht="18" x14ac:dyDescent="0.6">
      <c r="U18188"/>
      <c r="V18188"/>
      <c r="W18188"/>
      <c r="X18188"/>
    </row>
    <row r="18189" spans="21:24" ht="18" x14ac:dyDescent="0.6">
      <c r="U18189"/>
      <c r="V18189"/>
      <c r="W18189"/>
      <c r="X18189"/>
    </row>
    <row r="18190" spans="21:24" ht="18" x14ac:dyDescent="0.6">
      <c r="U18190"/>
      <c r="V18190"/>
      <c r="W18190"/>
      <c r="X18190"/>
    </row>
    <row r="18191" spans="21:24" ht="18" x14ac:dyDescent="0.6">
      <c r="U18191"/>
      <c r="V18191"/>
      <c r="W18191"/>
      <c r="X18191"/>
    </row>
    <row r="18192" spans="21:24" ht="18" x14ac:dyDescent="0.6">
      <c r="U18192"/>
      <c r="V18192"/>
      <c r="W18192"/>
      <c r="X18192"/>
    </row>
    <row r="18193" spans="21:24" ht="18" x14ac:dyDescent="0.6">
      <c r="U18193"/>
      <c r="V18193"/>
      <c r="W18193"/>
      <c r="X18193"/>
    </row>
    <row r="18194" spans="21:24" ht="18" x14ac:dyDescent="0.6">
      <c r="U18194"/>
      <c r="V18194"/>
      <c r="W18194"/>
      <c r="X18194"/>
    </row>
    <row r="18195" spans="21:24" ht="18" x14ac:dyDescent="0.6">
      <c r="U18195"/>
      <c r="V18195"/>
      <c r="W18195"/>
      <c r="X18195"/>
    </row>
    <row r="18196" spans="21:24" ht="18" x14ac:dyDescent="0.6">
      <c r="U18196"/>
      <c r="V18196"/>
      <c r="W18196"/>
      <c r="X18196"/>
    </row>
    <row r="18197" spans="21:24" ht="18" x14ac:dyDescent="0.6">
      <c r="U18197"/>
      <c r="V18197"/>
      <c r="W18197"/>
      <c r="X18197"/>
    </row>
    <row r="18198" spans="21:24" ht="18" x14ac:dyDescent="0.6">
      <c r="U18198"/>
      <c r="V18198"/>
      <c r="W18198"/>
      <c r="X18198"/>
    </row>
    <row r="18199" spans="21:24" ht="18" x14ac:dyDescent="0.6">
      <c r="U18199"/>
      <c r="V18199"/>
      <c r="W18199"/>
      <c r="X18199"/>
    </row>
    <row r="18200" spans="21:24" ht="18" x14ac:dyDescent="0.6">
      <c r="U18200"/>
      <c r="V18200"/>
      <c r="W18200"/>
      <c r="X18200"/>
    </row>
    <row r="18201" spans="21:24" ht="18" x14ac:dyDescent="0.6">
      <c r="U18201"/>
      <c r="V18201"/>
      <c r="W18201"/>
      <c r="X18201"/>
    </row>
    <row r="18202" spans="21:24" ht="18" x14ac:dyDescent="0.6">
      <c r="U18202"/>
      <c r="V18202"/>
      <c r="W18202"/>
      <c r="X18202"/>
    </row>
    <row r="18203" spans="21:24" ht="18" x14ac:dyDescent="0.6">
      <c r="U18203"/>
      <c r="V18203"/>
      <c r="W18203"/>
      <c r="X18203"/>
    </row>
    <row r="18204" spans="21:24" ht="18" x14ac:dyDescent="0.6">
      <c r="U18204"/>
      <c r="V18204"/>
      <c r="W18204"/>
      <c r="X18204"/>
    </row>
    <row r="18205" spans="21:24" ht="18" x14ac:dyDescent="0.6">
      <c r="U18205"/>
      <c r="V18205"/>
      <c r="W18205"/>
      <c r="X18205"/>
    </row>
    <row r="18206" spans="21:24" ht="18" x14ac:dyDescent="0.6">
      <c r="U18206"/>
      <c r="V18206"/>
      <c r="W18206"/>
      <c r="X18206"/>
    </row>
    <row r="18207" spans="21:24" ht="18" x14ac:dyDescent="0.6">
      <c r="U18207"/>
      <c r="V18207"/>
      <c r="W18207"/>
      <c r="X18207"/>
    </row>
    <row r="18208" spans="21:24" ht="18" x14ac:dyDescent="0.6">
      <c r="U18208"/>
      <c r="V18208"/>
      <c r="W18208"/>
      <c r="X18208"/>
    </row>
    <row r="18209" spans="21:24" ht="18" x14ac:dyDescent="0.6">
      <c r="U18209"/>
      <c r="V18209"/>
      <c r="W18209"/>
      <c r="X18209"/>
    </row>
    <row r="18210" spans="21:24" ht="18" x14ac:dyDescent="0.6">
      <c r="U18210"/>
      <c r="V18210"/>
      <c r="W18210"/>
      <c r="X18210"/>
    </row>
    <row r="18211" spans="21:24" ht="18" x14ac:dyDescent="0.6">
      <c r="U18211"/>
      <c r="V18211"/>
      <c r="W18211"/>
      <c r="X18211"/>
    </row>
    <row r="18212" spans="21:24" ht="18" x14ac:dyDescent="0.6">
      <c r="U18212"/>
      <c r="V18212"/>
      <c r="W18212"/>
      <c r="X18212"/>
    </row>
    <row r="18213" spans="21:24" ht="18" x14ac:dyDescent="0.6">
      <c r="U18213"/>
      <c r="V18213"/>
      <c r="W18213"/>
      <c r="X18213"/>
    </row>
    <row r="18214" spans="21:24" ht="18" x14ac:dyDescent="0.6">
      <c r="U18214"/>
      <c r="V18214"/>
      <c r="W18214"/>
      <c r="X18214"/>
    </row>
    <row r="18215" spans="21:24" ht="18" x14ac:dyDescent="0.6">
      <c r="U18215"/>
      <c r="V18215"/>
      <c r="W18215"/>
      <c r="X18215"/>
    </row>
    <row r="18216" spans="21:24" ht="18" x14ac:dyDescent="0.6">
      <c r="U18216"/>
      <c r="V18216"/>
      <c r="W18216"/>
      <c r="X18216"/>
    </row>
    <row r="18217" spans="21:24" ht="18" x14ac:dyDescent="0.6">
      <c r="U18217"/>
      <c r="V18217"/>
      <c r="W18217"/>
      <c r="X18217"/>
    </row>
    <row r="18218" spans="21:24" ht="18" x14ac:dyDescent="0.6">
      <c r="U18218"/>
      <c r="V18218"/>
      <c r="W18218"/>
      <c r="X18218"/>
    </row>
    <row r="18219" spans="21:24" ht="18" x14ac:dyDescent="0.6">
      <c r="U18219"/>
      <c r="V18219"/>
      <c r="W18219"/>
      <c r="X18219"/>
    </row>
    <row r="18220" spans="21:24" ht="18" x14ac:dyDescent="0.6">
      <c r="U18220"/>
      <c r="V18220"/>
      <c r="W18220"/>
      <c r="X18220"/>
    </row>
    <row r="18221" spans="21:24" ht="18" x14ac:dyDescent="0.6">
      <c r="U18221"/>
      <c r="V18221"/>
      <c r="W18221"/>
      <c r="X18221"/>
    </row>
    <row r="18222" spans="21:24" ht="18" x14ac:dyDescent="0.6">
      <c r="U18222"/>
      <c r="V18222"/>
      <c r="W18222"/>
      <c r="X18222"/>
    </row>
    <row r="18223" spans="21:24" ht="18" x14ac:dyDescent="0.6">
      <c r="U18223"/>
      <c r="V18223"/>
      <c r="W18223"/>
      <c r="X18223"/>
    </row>
    <row r="18224" spans="21:24" ht="18" x14ac:dyDescent="0.6">
      <c r="U18224"/>
      <c r="V18224"/>
      <c r="W18224"/>
      <c r="X18224"/>
    </row>
    <row r="18225" spans="21:24" ht="18" x14ac:dyDescent="0.6">
      <c r="U18225"/>
      <c r="V18225"/>
      <c r="W18225"/>
      <c r="X18225"/>
    </row>
    <row r="18226" spans="21:24" ht="18" x14ac:dyDescent="0.6">
      <c r="U18226"/>
      <c r="V18226"/>
      <c r="W18226"/>
      <c r="X18226"/>
    </row>
    <row r="18227" spans="21:24" ht="18" x14ac:dyDescent="0.6">
      <c r="U18227"/>
      <c r="V18227"/>
      <c r="W18227"/>
      <c r="X18227"/>
    </row>
    <row r="18228" spans="21:24" ht="18" x14ac:dyDescent="0.6">
      <c r="U18228"/>
      <c r="V18228"/>
      <c r="W18228"/>
      <c r="X18228"/>
    </row>
    <row r="18229" spans="21:24" ht="18" x14ac:dyDescent="0.6">
      <c r="U18229"/>
      <c r="V18229"/>
      <c r="W18229"/>
      <c r="X18229"/>
    </row>
    <row r="18230" spans="21:24" ht="18" x14ac:dyDescent="0.6">
      <c r="U18230"/>
      <c r="V18230"/>
      <c r="W18230"/>
      <c r="X18230"/>
    </row>
    <row r="18231" spans="21:24" ht="18" x14ac:dyDescent="0.6">
      <c r="U18231"/>
      <c r="V18231"/>
      <c r="W18231"/>
      <c r="X18231"/>
    </row>
    <row r="18232" spans="21:24" ht="18" x14ac:dyDescent="0.6">
      <c r="U18232"/>
      <c r="V18232"/>
      <c r="W18232"/>
      <c r="X18232"/>
    </row>
    <row r="18233" spans="21:24" ht="18" x14ac:dyDescent="0.6">
      <c r="U18233"/>
      <c r="V18233"/>
      <c r="W18233"/>
      <c r="X18233"/>
    </row>
    <row r="18234" spans="21:24" ht="18" x14ac:dyDescent="0.6">
      <c r="U18234"/>
      <c r="V18234"/>
      <c r="W18234"/>
      <c r="X18234"/>
    </row>
    <row r="18235" spans="21:24" ht="18" x14ac:dyDescent="0.6">
      <c r="U18235"/>
      <c r="V18235"/>
      <c r="W18235"/>
      <c r="X18235"/>
    </row>
    <row r="18236" spans="21:24" ht="18" x14ac:dyDescent="0.6">
      <c r="U18236"/>
      <c r="V18236"/>
      <c r="W18236"/>
      <c r="X18236"/>
    </row>
    <row r="18237" spans="21:24" ht="18" x14ac:dyDescent="0.6">
      <c r="U18237"/>
      <c r="V18237"/>
      <c r="W18237"/>
      <c r="X18237"/>
    </row>
    <row r="18238" spans="21:24" ht="18" x14ac:dyDescent="0.6">
      <c r="U18238"/>
      <c r="V18238"/>
      <c r="W18238"/>
      <c r="X18238"/>
    </row>
    <row r="18239" spans="21:24" ht="18" x14ac:dyDescent="0.6">
      <c r="U18239"/>
      <c r="V18239"/>
      <c r="W18239"/>
      <c r="X18239"/>
    </row>
    <row r="18240" spans="21:24" ht="18" x14ac:dyDescent="0.6">
      <c r="U18240"/>
      <c r="V18240"/>
      <c r="W18240"/>
      <c r="X18240"/>
    </row>
    <row r="18241" spans="21:24" ht="18" x14ac:dyDescent="0.6">
      <c r="U18241"/>
      <c r="V18241"/>
      <c r="W18241"/>
      <c r="X18241"/>
    </row>
    <row r="18242" spans="21:24" ht="18" x14ac:dyDescent="0.6">
      <c r="U18242"/>
      <c r="V18242"/>
      <c r="W18242"/>
      <c r="X18242"/>
    </row>
    <row r="18243" spans="21:24" ht="18" x14ac:dyDescent="0.6">
      <c r="U18243"/>
      <c r="V18243"/>
      <c r="W18243"/>
      <c r="X18243"/>
    </row>
    <row r="18244" spans="21:24" ht="18" x14ac:dyDescent="0.6">
      <c r="U18244"/>
      <c r="V18244"/>
      <c r="W18244"/>
      <c r="X18244"/>
    </row>
    <row r="18245" spans="21:24" ht="18" x14ac:dyDescent="0.6">
      <c r="U18245"/>
      <c r="V18245"/>
      <c r="W18245"/>
      <c r="X18245"/>
    </row>
    <row r="18246" spans="21:24" ht="18" x14ac:dyDescent="0.6">
      <c r="U18246"/>
      <c r="V18246"/>
      <c r="W18246"/>
      <c r="X18246"/>
    </row>
    <row r="18247" spans="21:24" ht="18" x14ac:dyDescent="0.6">
      <c r="U18247"/>
      <c r="V18247"/>
      <c r="W18247"/>
      <c r="X18247"/>
    </row>
    <row r="18248" spans="21:24" ht="18" x14ac:dyDescent="0.6">
      <c r="U18248"/>
      <c r="V18248"/>
      <c r="W18248"/>
      <c r="X18248"/>
    </row>
    <row r="18249" spans="21:24" ht="18" x14ac:dyDescent="0.6">
      <c r="U18249"/>
      <c r="V18249"/>
      <c r="W18249"/>
      <c r="X18249"/>
    </row>
    <row r="18250" spans="21:24" ht="18" x14ac:dyDescent="0.6">
      <c r="U18250"/>
      <c r="V18250"/>
      <c r="W18250"/>
      <c r="X18250"/>
    </row>
    <row r="18251" spans="21:24" ht="18" x14ac:dyDescent="0.6">
      <c r="U18251"/>
      <c r="V18251"/>
      <c r="W18251"/>
      <c r="X18251"/>
    </row>
    <row r="18252" spans="21:24" ht="18" x14ac:dyDescent="0.6">
      <c r="U18252"/>
      <c r="V18252"/>
      <c r="W18252"/>
      <c r="X18252"/>
    </row>
    <row r="18253" spans="21:24" ht="18" x14ac:dyDescent="0.6">
      <c r="U18253"/>
      <c r="V18253"/>
      <c r="W18253"/>
      <c r="X18253"/>
    </row>
    <row r="18254" spans="21:24" ht="18" x14ac:dyDescent="0.6">
      <c r="U18254"/>
      <c r="V18254"/>
      <c r="W18254"/>
      <c r="X18254"/>
    </row>
    <row r="18255" spans="21:24" ht="18" x14ac:dyDescent="0.6">
      <c r="U18255"/>
      <c r="V18255"/>
      <c r="W18255"/>
      <c r="X18255"/>
    </row>
    <row r="18256" spans="21:24" ht="18" x14ac:dyDescent="0.6">
      <c r="U18256"/>
      <c r="V18256"/>
      <c r="W18256"/>
      <c r="X18256"/>
    </row>
    <row r="18257" spans="21:24" ht="18" x14ac:dyDescent="0.6">
      <c r="U18257"/>
      <c r="V18257"/>
      <c r="W18257"/>
      <c r="X18257"/>
    </row>
    <row r="18258" spans="21:24" ht="18" x14ac:dyDescent="0.6">
      <c r="U18258"/>
      <c r="V18258"/>
      <c r="W18258"/>
      <c r="X18258"/>
    </row>
    <row r="18259" spans="21:24" ht="18" x14ac:dyDescent="0.6">
      <c r="U18259"/>
      <c r="V18259"/>
      <c r="W18259"/>
      <c r="X18259"/>
    </row>
    <row r="18260" spans="21:24" ht="18" x14ac:dyDescent="0.6">
      <c r="U18260"/>
      <c r="V18260"/>
      <c r="W18260"/>
      <c r="X18260"/>
    </row>
    <row r="18261" spans="21:24" ht="18" x14ac:dyDescent="0.6">
      <c r="U18261"/>
      <c r="V18261"/>
      <c r="W18261"/>
      <c r="X18261"/>
    </row>
    <row r="18262" spans="21:24" ht="18" x14ac:dyDescent="0.6">
      <c r="U18262"/>
      <c r="V18262"/>
      <c r="W18262"/>
      <c r="X18262"/>
    </row>
    <row r="18263" spans="21:24" ht="18" x14ac:dyDescent="0.6">
      <c r="U18263"/>
      <c r="V18263"/>
      <c r="W18263"/>
      <c r="X18263"/>
    </row>
    <row r="18264" spans="21:24" ht="18" x14ac:dyDescent="0.6">
      <c r="U18264"/>
      <c r="V18264"/>
      <c r="W18264"/>
      <c r="X18264"/>
    </row>
    <row r="18265" spans="21:24" ht="18" x14ac:dyDescent="0.6">
      <c r="U18265"/>
      <c r="V18265"/>
      <c r="W18265"/>
      <c r="X18265"/>
    </row>
    <row r="18266" spans="21:24" ht="18" x14ac:dyDescent="0.6">
      <c r="U18266"/>
      <c r="V18266"/>
      <c r="W18266"/>
      <c r="X18266"/>
    </row>
    <row r="18267" spans="21:24" ht="18" x14ac:dyDescent="0.6">
      <c r="U18267"/>
      <c r="V18267"/>
      <c r="W18267"/>
      <c r="X18267"/>
    </row>
    <row r="18268" spans="21:24" ht="18" x14ac:dyDescent="0.6">
      <c r="U18268"/>
      <c r="V18268"/>
      <c r="W18268"/>
      <c r="X18268"/>
    </row>
    <row r="18269" spans="21:24" ht="18" x14ac:dyDescent="0.6">
      <c r="U18269"/>
      <c r="V18269"/>
      <c r="W18269"/>
      <c r="X18269"/>
    </row>
    <row r="18270" spans="21:24" ht="18" x14ac:dyDescent="0.6">
      <c r="U18270"/>
      <c r="V18270"/>
      <c r="W18270"/>
      <c r="X18270"/>
    </row>
    <row r="18271" spans="21:24" ht="18" x14ac:dyDescent="0.6">
      <c r="U18271"/>
      <c r="V18271"/>
      <c r="W18271"/>
      <c r="X18271"/>
    </row>
    <row r="18272" spans="21:24" ht="18" x14ac:dyDescent="0.6">
      <c r="U18272"/>
      <c r="V18272"/>
      <c r="W18272"/>
      <c r="X18272"/>
    </row>
    <row r="18273" spans="21:24" ht="18" x14ac:dyDescent="0.6">
      <c r="U18273"/>
      <c r="V18273"/>
      <c r="W18273"/>
      <c r="X18273"/>
    </row>
    <row r="18274" spans="21:24" ht="18" x14ac:dyDescent="0.6">
      <c r="U18274"/>
      <c r="V18274"/>
      <c r="W18274"/>
      <c r="X18274"/>
    </row>
    <row r="18275" spans="21:24" ht="18" x14ac:dyDescent="0.6">
      <c r="U18275"/>
      <c r="V18275"/>
      <c r="W18275"/>
      <c r="X18275"/>
    </row>
    <row r="18276" spans="21:24" ht="18" x14ac:dyDescent="0.6">
      <c r="U18276"/>
      <c r="V18276"/>
      <c r="W18276"/>
      <c r="X18276"/>
    </row>
    <row r="18277" spans="21:24" ht="18" x14ac:dyDescent="0.6">
      <c r="U18277"/>
      <c r="V18277"/>
      <c r="W18277"/>
      <c r="X18277"/>
    </row>
    <row r="18278" spans="21:24" ht="18" x14ac:dyDescent="0.6">
      <c r="U18278"/>
      <c r="V18278"/>
      <c r="W18278"/>
      <c r="X18278"/>
    </row>
    <row r="18279" spans="21:24" ht="18" x14ac:dyDescent="0.6">
      <c r="U18279"/>
      <c r="V18279"/>
      <c r="W18279"/>
      <c r="X18279"/>
    </row>
    <row r="18280" spans="21:24" ht="18" x14ac:dyDescent="0.6">
      <c r="U18280"/>
      <c r="V18280"/>
      <c r="W18280"/>
      <c r="X18280"/>
    </row>
    <row r="18281" spans="21:24" ht="18" x14ac:dyDescent="0.6">
      <c r="U18281"/>
      <c r="V18281"/>
      <c r="W18281"/>
      <c r="X18281"/>
    </row>
    <row r="18282" spans="21:24" ht="18" x14ac:dyDescent="0.6">
      <c r="U18282"/>
      <c r="V18282"/>
      <c r="W18282"/>
      <c r="X18282"/>
    </row>
    <row r="18283" spans="21:24" ht="18" x14ac:dyDescent="0.6">
      <c r="U18283"/>
      <c r="V18283"/>
      <c r="W18283"/>
      <c r="X18283"/>
    </row>
    <row r="18284" spans="21:24" ht="18" x14ac:dyDescent="0.6">
      <c r="U18284"/>
      <c r="V18284"/>
      <c r="W18284"/>
      <c r="X18284"/>
    </row>
    <row r="18285" spans="21:24" ht="18" x14ac:dyDescent="0.6">
      <c r="U18285"/>
      <c r="V18285"/>
      <c r="W18285"/>
      <c r="X18285"/>
    </row>
    <row r="18286" spans="21:24" ht="18" x14ac:dyDescent="0.6">
      <c r="U18286"/>
      <c r="V18286"/>
      <c r="W18286"/>
      <c r="X18286"/>
    </row>
    <row r="18287" spans="21:24" ht="18" x14ac:dyDescent="0.6">
      <c r="U18287"/>
      <c r="V18287"/>
      <c r="W18287"/>
      <c r="X18287"/>
    </row>
    <row r="18288" spans="21:24" ht="18" x14ac:dyDescent="0.6">
      <c r="U18288"/>
      <c r="V18288"/>
      <c r="W18288"/>
      <c r="X18288"/>
    </row>
    <row r="18289" spans="21:24" ht="18" x14ac:dyDescent="0.6">
      <c r="U18289"/>
      <c r="V18289"/>
      <c r="W18289"/>
      <c r="X18289"/>
    </row>
    <row r="18290" spans="21:24" ht="18" x14ac:dyDescent="0.6">
      <c r="U18290"/>
      <c r="V18290"/>
      <c r="W18290"/>
      <c r="X18290"/>
    </row>
    <row r="18291" spans="21:24" ht="18" x14ac:dyDescent="0.6">
      <c r="U18291"/>
      <c r="V18291"/>
      <c r="W18291"/>
      <c r="X18291"/>
    </row>
    <row r="18292" spans="21:24" ht="18" x14ac:dyDescent="0.6">
      <c r="U18292"/>
      <c r="V18292"/>
      <c r="W18292"/>
      <c r="X18292"/>
    </row>
    <row r="18293" spans="21:24" ht="18" x14ac:dyDescent="0.6">
      <c r="U18293"/>
      <c r="V18293"/>
      <c r="W18293"/>
      <c r="X18293"/>
    </row>
    <row r="18294" spans="21:24" ht="18" x14ac:dyDescent="0.6">
      <c r="U18294"/>
      <c r="V18294"/>
      <c r="W18294"/>
      <c r="X18294"/>
    </row>
    <row r="18295" spans="21:24" ht="18" x14ac:dyDescent="0.6">
      <c r="U18295"/>
      <c r="V18295"/>
      <c r="W18295"/>
      <c r="X18295"/>
    </row>
    <row r="18296" spans="21:24" ht="18" x14ac:dyDescent="0.6">
      <c r="U18296"/>
      <c r="V18296"/>
      <c r="W18296"/>
      <c r="X18296"/>
    </row>
    <row r="18297" spans="21:24" ht="18" x14ac:dyDescent="0.6">
      <c r="U18297"/>
      <c r="V18297"/>
      <c r="W18297"/>
      <c r="X18297"/>
    </row>
    <row r="18298" spans="21:24" ht="18" x14ac:dyDescent="0.6">
      <c r="U18298"/>
      <c r="V18298"/>
      <c r="W18298"/>
      <c r="X18298"/>
    </row>
    <row r="18299" spans="21:24" ht="18" x14ac:dyDescent="0.6">
      <c r="U18299"/>
      <c r="V18299"/>
      <c r="W18299"/>
      <c r="X18299"/>
    </row>
    <row r="18300" spans="21:24" ht="18" x14ac:dyDescent="0.6">
      <c r="U18300"/>
      <c r="V18300"/>
      <c r="W18300"/>
      <c r="X18300"/>
    </row>
    <row r="18301" spans="21:24" ht="18" x14ac:dyDescent="0.6">
      <c r="U18301"/>
      <c r="V18301"/>
      <c r="W18301"/>
      <c r="X18301"/>
    </row>
    <row r="18302" spans="21:24" ht="18" x14ac:dyDescent="0.6">
      <c r="U18302"/>
      <c r="V18302"/>
      <c r="W18302"/>
      <c r="X18302"/>
    </row>
    <row r="18303" spans="21:24" ht="18" x14ac:dyDescent="0.6">
      <c r="U18303"/>
      <c r="V18303"/>
      <c r="W18303"/>
      <c r="X18303"/>
    </row>
    <row r="18304" spans="21:24" ht="18" x14ac:dyDescent="0.6">
      <c r="U18304"/>
      <c r="V18304"/>
      <c r="W18304"/>
      <c r="X18304"/>
    </row>
    <row r="18305" spans="21:24" ht="18" x14ac:dyDescent="0.6">
      <c r="U18305"/>
      <c r="V18305"/>
      <c r="W18305"/>
      <c r="X18305"/>
    </row>
    <row r="18306" spans="21:24" ht="18" x14ac:dyDescent="0.6">
      <c r="U18306"/>
      <c r="V18306"/>
      <c r="W18306"/>
      <c r="X18306"/>
    </row>
    <row r="18307" spans="21:24" ht="18" x14ac:dyDescent="0.6">
      <c r="U18307"/>
      <c r="V18307"/>
      <c r="W18307"/>
      <c r="X18307"/>
    </row>
    <row r="18308" spans="21:24" ht="18" x14ac:dyDescent="0.6">
      <c r="U18308"/>
      <c r="V18308"/>
      <c r="W18308"/>
      <c r="X18308"/>
    </row>
    <row r="18309" spans="21:24" ht="18" x14ac:dyDescent="0.6">
      <c r="U18309"/>
      <c r="V18309"/>
      <c r="W18309"/>
      <c r="X18309"/>
    </row>
    <row r="18310" spans="21:24" ht="18" x14ac:dyDescent="0.6">
      <c r="U18310"/>
      <c r="V18310"/>
      <c r="W18310"/>
      <c r="X18310"/>
    </row>
    <row r="18311" spans="21:24" ht="18" x14ac:dyDescent="0.6">
      <c r="U18311"/>
      <c r="V18311"/>
      <c r="W18311"/>
      <c r="X18311"/>
    </row>
    <row r="18312" spans="21:24" ht="18" x14ac:dyDescent="0.6">
      <c r="U18312"/>
      <c r="V18312"/>
      <c r="W18312"/>
      <c r="X18312"/>
    </row>
    <row r="18313" spans="21:24" ht="18" x14ac:dyDescent="0.6">
      <c r="U18313"/>
      <c r="V18313"/>
      <c r="W18313"/>
      <c r="X18313"/>
    </row>
    <row r="18314" spans="21:24" ht="18" x14ac:dyDescent="0.6">
      <c r="U18314"/>
      <c r="V18314"/>
      <c r="W18314"/>
      <c r="X18314"/>
    </row>
    <row r="18315" spans="21:24" ht="18" x14ac:dyDescent="0.6">
      <c r="U18315"/>
      <c r="V18315"/>
      <c r="W18315"/>
      <c r="X18315"/>
    </row>
    <row r="18316" spans="21:24" ht="18" x14ac:dyDescent="0.6">
      <c r="U18316"/>
      <c r="V18316"/>
      <c r="W18316"/>
      <c r="X18316"/>
    </row>
    <row r="18317" spans="21:24" ht="18" x14ac:dyDescent="0.6">
      <c r="U18317"/>
      <c r="V18317"/>
      <c r="W18317"/>
      <c r="X18317"/>
    </row>
    <row r="18318" spans="21:24" ht="18" x14ac:dyDescent="0.6">
      <c r="U18318"/>
      <c r="V18318"/>
      <c r="W18318"/>
      <c r="X18318"/>
    </row>
    <row r="18319" spans="21:24" ht="18" x14ac:dyDescent="0.6">
      <c r="U18319"/>
      <c r="V18319"/>
      <c r="W18319"/>
      <c r="X18319"/>
    </row>
    <row r="18320" spans="21:24" ht="18" x14ac:dyDescent="0.6">
      <c r="U18320"/>
      <c r="V18320"/>
      <c r="W18320"/>
      <c r="X18320"/>
    </row>
    <row r="18321" spans="21:24" ht="18" x14ac:dyDescent="0.6">
      <c r="U18321"/>
      <c r="V18321"/>
      <c r="W18321"/>
      <c r="X18321"/>
    </row>
    <row r="18322" spans="21:24" ht="18" x14ac:dyDescent="0.6">
      <c r="U18322"/>
      <c r="V18322"/>
      <c r="W18322"/>
      <c r="X18322"/>
    </row>
    <row r="18323" spans="21:24" ht="18" x14ac:dyDescent="0.6">
      <c r="U18323"/>
      <c r="V18323"/>
      <c r="W18323"/>
      <c r="X18323"/>
    </row>
    <row r="18324" spans="21:24" ht="18" x14ac:dyDescent="0.6">
      <c r="U18324"/>
      <c r="V18324"/>
      <c r="W18324"/>
      <c r="X18324"/>
    </row>
    <row r="18325" spans="21:24" ht="18" x14ac:dyDescent="0.6">
      <c r="U18325"/>
      <c r="V18325"/>
      <c r="W18325"/>
      <c r="X18325"/>
    </row>
    <row r="18326" spans="21:24" ht="18" x14ac:dyDescent="0.6">
      <c r="U18326"/>
      <c r="V18326"/>
      <c r="W18326"/>
      <c r="X18326"/>
    </row>
    <row r="18327" spans="21:24" ht="18" x14ac:dyDescent="0.6">
      <c r="U18327"/>
      <c r="V18327"/>
      <c r="W18327"/>
      <c r="X18327"/>
    </row>
    <row r="18328" spans="21:24" ht="18" x14ac:dyDescent="0.6">
      <c r="U18328"/>
      <c r="V18328"/>
      <c r="W18328"/>
      <c r="X18328"/>
    </row>
    <row r="18329" spans="21:24" ht="18" x14ac:dyDescent="0.6">
      <c r="U18329"/>
      <c r="V18329"/>
      <c r="W18329"/>
      <c r="X18329"/>
    </row>
    <row r="18330" spans="21:24" ht="18" x14ac:dyDescent="0.6">
      <c r="U18330"/>
      <c r="V18330"/>
      <c r="W18330"/>
      <c r="X18330"/>
    </row>
    <row r="18331" spans="21:24" ht="18" x14ac:dyDescent="0.6">
      <c r="U18331"/>
      <c r="V18331"/>
      <c r="W18331"/>
      <c r="X18331"/>
    </row>
    <row r="18332" spans="21:24" ht="18" x14ac:dyDescent="0.6">
      <c r="U18332"/>
      <c r="V18332"/>
      <c r="W18332"/>
      <c r="X18332"/>
    </row>
    <row r="18333" spans="21:24" ht="18" x14ac:dyDescent="0.6">
      <c r="U18333"/>
      <c r="V18333"/>
      <c r="W18333"/>
      <c r="X18333"/>
    </row>
    <row r="18334" spans="21:24" ht="18" x14ac:dyDescent="0.6">
      <c r="U18334"/>
      <c r="V18334"/>
      <c r="W18334"/>
      <c r="X18334"/>
    </row>
    <row r="18335" spans="21:24" ht="18" x14ac:dyDescent="0.6">
      <c r="U18335"/>
      <c r="V18335"/>
      <c r="W18335"/>
      <c r="X18335"/>
    </row>
    <row r="18336" spans="21:24" ht="18" x14ac:dyDescent="0.6">
      <c r="U18336"/>
      <c r="V18336"/>
      <c r="W18336"/>
      <c r="X18336"/>
    </row>
    <row r="18337" spans="21:24" ht="18" x14ac:dyDescent="0.6">
      <c r="U18337"/>
      <c r="V18337"/>
      <c r="W18337"/>
      <c r="X18337"/>
    </row>
    <row r="18338" spans="21:24" ht="18" x14ac:dyDescent="0.6">
      <c r="U18338"/>
      <c r="V18338"/>
      <c r="W18338"/>
      <c r="X18338"/>
    </row>
    <row r="18339" spans="21:24" ht="18" x14ac:dyDescent="0.6">
      <c r="U18339"/>
      <c r="V18339"/>
      <c r="W18339"/>
      <c r="X18339"/>
    </row>
    <row r="18340" spans="21:24" ht="18" x14ac:dyDescent="0.6">
      <c r="U18340"/>
      <c r="V18340"/>
      <c r="W18340"/>
      <c r="X18340"/>
    </row>
    <row r="18341" spans="21:24" ht="18" x14ac:dyDescent="0.6">
      <c r="U18341"/>
      <c r="V18341"/>
      <c r="W18341"/>
      <c r="X18341"/>
    </row>
    <row r="18342" spans="21:24" ht="18" x14ac:dyDescent="0.6">
      <c r="U18342"/>
      <c r="V18342"/>
      <c r="W18342"/>
      <c r="X18342"/>
    </row>
    <row r="18343" spans="21:24" ht="18" x14ac:dyDescent="0.6">
      <c r="U18343"/>
      <c r="V18343"/>
      <c r="W18343"/>
      <c r="X18343"/>
    </row>
    <row r="18344" spans="21:24" ht="18" x14ac:dyDescent="0.6">
      <c r="U18344"/>
      <c r="V18344"/>
      <c r="W18344"/>
      <c r="X18344"/>
    </row>
    <row r="18345" spans="21:24" ht="18" x14ac:dyDescent="0.6">
      <c r="U18345"/>
      <c r="V18345"/>
      <c r="W18345"/>
      <c r="X18345"/>
    </row>
    <row r="18346" spans="21:24" ht="18" x14ac:dyDescent="0.6">
      <c r="U18346"/>
      <c r="V18346"/>
      <c r="W18346"/>
      <c r="X18346"/>
    </row>
    <row r="18347" spans="21:24" ht="18" x14ac:dyDescent="0.6">
      <c r="U18347"/>
      <c r="V18347"/>
      <c r="W18347"/>
      <c r="X18347"/>
    </row>
    <row r="18348" spans="21:24" ht="18" x14ac:dyDescent="0.6">
      <c r="U18348"/>
      <c r="V18348"/>
      <c r="W18348"/>
      <c r="X18348"/>
    </row>
    <row r="18349" spans="21:24" ht="18" x14ac:dyDescent="0.6">
      <c r="U18349"/>
      <c r="V18349"/>
      <c r="W18349"/>
      <c r="X18349"/>
    </row>
    <row r="18350" spans="21:24" ht="18" x14ac:dyDescent="0.6">
      <c r="U18350"/>
      <c r="V18350"/>
      <c r="W18350"/>
      <c r="X18350"/>
    </row>
    <row r="18351" spans="21:24" ht="18" x14ac:dyDescent="0.6">
      <c r="U18351"/>
      <c r="V18351"/>
      <c r="W18351"/>
      <c r="X18351"/>
    </row>
    <row r="18352" spans="21:24" ht="18" x14ac:dyDescent="0.6">
      <c r="U18352"/>
      <c r="V18352"/>
      <c r="W18352"/>
      <c r="X18352"/>
    </row>
    <row r="18353" spans="21:24" ht="18" x14ac:dyDescent="0.6">
      <c r="U18353"/>
      <c r="V18353"/>
      <c r="W18353"/>
      <c r="X18353"/>
    </row>
    <row r="18354" spans="21:24" ht="18" x14ac:dyDescent="0.6">
      <c r="U18354"/>
      <c r="V18354"/>
      <c r="W18354"/>
      <c r="X18354"/>
    </row>
    <row r="18355" spans="21:24" ht="18" x14ac:dyDescent="0.6">
      <c r="U18355"/>
      <c r="V18355"/>
      <c r="W18355"/>
      <c r="X18355"/>
    </row>
    <row r="18356" spans="21:24" ht="18" x14ac:dyDescent="0.6">
      <c r="U18356"/>
      <c r="V18356"/>
      <c r="W18356"/>
      <c r="X18356"/>
    </row>
    <row r="18357" spans="21:24" ht="18" x14ac:dyDescent="0.6">
      <c r="U18357"/>
      <c r="V18357"/>
      <c r="W18357"/>
      <c r="X18357"/>
    </row>
    <row r="18358" spans="21:24" ht="18" x14ac:dyDescent="0.6">
      <c r="U18358"/>
      <c r="V18358"/>
      <c r="W18358"/>
      <c r="X18358"/>
    </row>
    <row r="18359" spans="21:24" ht="18" x14ac:dyDescent="0.6">
      <c r="U18359"/>
      <c r="V18359"/>
      <c r="W18359"/>
      <c r="X18359"/>
    </row>
    <row r="18360" spans="21:24" ht="18" x14ac:dyDescent="0.6">
      <c r="U18360"/>
      <c r="V18360"/>
      <c r="W18360"/>
      <c r="X18360"/>
    </row>
    <row r="18361" spans="21:24" ht="18" x14ac:dyDescent="0.6">
      <c r="U18361"/>
      <c r="V18361"/>
      <c r="W18361"/>
      <c r="X18361"/>
    </row>
    <row r="18362" spans="21:24" ht="18" x14ac:dyDescent="0.6">
      <c r="U18362"/>
      <c r="V18362"/>
      <c r="W18362"/>
      <c r="X18362"/>
    </row>
    <row r="18363" spans="21:24" ht="18" x14ac:dyDescent="0.6">
      <c r="U18363"/>
      <c r="V18363"/>
      <c r="W18363"/>
      <c r="X18363"/>
    </row>
    <row r="18364" spans="21:24" ht="18" x14ac:dyDescent="0.6">
      <c r="U18364"/>
      <c r="V18364"/>
      <c r="W18364"/>
      <c r="X18364"/>
    </row>
    <row r="18365" spans="21:24" ht="18" x14ac:dyDescent="0.6">
      <c r="U18365"/>
      <c r="V18365"/>
      <c r="W18365"/>
      <c r="X18365"/>
    </row>
    <row r="18366" spans="21:24" ht="18" x14ac:dyDescent="0.6">
      <c r="U18366"/>
      <c r="V18366"/>
      <c r="W18366"/>
      <c r="X18366"/>
    </row>
    <row r="18367" spans="21:24" ht="18" x14ac:dyDescent="0.6">
      <c r="U18367"/>
      <c r="V18367"/>
      <c r="W18367"/>
      <c r="X18367"/>
    </row>
    <row r="18368" spans="21:24" ht="18" x14ac:dyDescent="0.6">
      <c r="U18368"/>
      <c r="V18368"/>
      <c r="W18368"/>
      <c r="X18368"/>
    </row>
    <row r="18369" spans="21:24" ht="18" x14ac:dyDescent="0.6">
      <c r="U18369"/>
      <c r="V18369"/>
      <c r="W18369"/>
      <c r="X18369"/>
    </row>
    <row r="18370" spans="21:24" ht="18" x14ac:dyDescent="0.6">
      <c r="U18370"/>
      <c r="V18370"/>
      <c r="W18370"/>
      <c r="X18370"/>
    </row>
    <row r="18371" spans="21:24" ht="18" x14ac:dyDescent="0.6">
      <c r="U18371"/>
      <c r="V18371"/>
      <c r="W18371"/>
      <c r="X18371"/>
    </row>
    <row r="18372" spans="21:24" ht="18" x14ac:dyDescent="0.6">
      <c r="U18372"/>
      <c r="V18372"/>
      <c r="W18372"/>
      <c r="X18372"/>
    </row>
    <row r="18373" spans="21:24" ht="18" x14ac:dyDescent="0.6">
      <c r="U18373"/>
      <c r="V18373"/>
      <c r="W18373"/>
      <c r="X18373"/>
    </row>
    <row r="18374" spans="21:24" ht="18" x14ac:dyDescent="0.6">
      <c r="U18374"/>
      <c r="V18374"/>
      <c r="W18374"/>
      <c r="X18374"/>
    </row>
    <row r="18375" spans="21:24" ht="18" x14ac:dyDescent="0.6">
      <c r="U18375"/>
      <c r="V18375"/>
      <c r="W18375"/>
      <c r="X18375"/>
    </row>
    <row r="18376" spans="21:24" ht="18" x14ac:dyDescent="0.6">
      <c r="U18376"/>
      <c r="V18376"/>
      <c r="W18376"/>
      <c r="X18376"/>
    </row>
    <row r="18377" spans="21:24" ht="18" x14ac:dyDescent="0.6">
      <c r="U18377"/>
      <c r="V18377"/>
      <c r="W18377"/>
      <c r="X18377"/>
    </row>
    <row r="18378" spans="21:24" ht="18" x14ac:dyDescent="0.6">
      <c r="U18378"/>
      <c r="V18378"/>
      <c r="W18378"/>
      <c r="X18378"/>
    </row>
    <row r="18379" spans="21:24" ht="18" x14ac:dyDescent="0.6">
      <c r="U18379"/>
      <c r="V18379"/>
      <c r="W18379"/>
      <c r="X18379"/>
    </row>
    <row r="18380" spans="21:24" ht="18" x14ac:dyDescent="0.6">
      <c r="U18380"/>
      <c r="V18380"/>
      <c r="W18380"/>
      <c r="X18380"/>
    </row>
    <row r="18381" spans="21:24" ht="18" x14ac:dyDescent="0.6">
      <c r="U18381"/>
      <c r="V18381"/>
      <c r="W18381"/>
      <c r="X18381"/>
    </row>
    <row r="18382" spans="21:24" ht="18" x14ac:dyDescent="0.6">
      <c r="U18382"/>
      <c r="V18382"/>
      <c r="W18382"/>
      <c r="X18382"/>
    </row>
    <row r="18383" spans="21:24" ht="18" x14ac:dyDescent="0.6">
      <c r="U18383"/>
      <c r="V18383"/>
      <c r="W18383"/>
      <c r="X18383"/>
    </row>
    <row r="18384" spans="21:24" ht="18" x14ac:dyDescent="0.6">
      <c r="U18384"/>
      <c r="V18384"/>
      <c r="W18384"/>
      <c r="X18384"/>
    </row>
    <row r="18385" spans="21:24" ht="18" x14ac:dyDescent="0.6">
      <c r="U18385"/>
      <c r="V18385"/>
      <c r="W18385"/>
      <c r="X18385"/>
    </row>
    <row r="18386" spans="21:24" ht="18" x14ac:dyDescent="0.6">
      <c r="U18386"/>
      <c r="V18386"/>
      <c r="W18386"/>
      <c r="X18386"/>
    </row>
    <row r="18387" spans="21:24" ht="18" x14ac:dyDescent="0.6">
      <c r="U18387"/>
      <c r="V18387"/>
      <c r="W18387"/>
      <c r="X18387"/>
    </row>
    <row r="18388" spans="21:24" ht="18" x14ac:dyDescent="0.6">
      <c r="U18388"/>
      <c r="V18388"/>
      <c r="W18388"/>
      <c r="X18388"/>
    </row>
    <row r="18389" spans="21:24" ht="18" x14ac:dyDescent="0.6">
      <c r="U18389"/>
      <c r="V18389"/>
      <c r="W18389"/>
      <c r="X18389"/>
    </row>
    <row r="18390" spans="21:24" ht="18" x14ac:dyDescent="0.6">
      <c r="U18390"/>
      <c r="V18390"/>
      <c r="W18390"/>
      <c r="X18390"/>
    </row>
    <row r="18391" spans="21:24" ht="18" x14ac:dyDescent="0.6">
      <c r="U18391"/>
      <c r="V18391"/>
      <c r="W18391"/>
      <c r="X18391"/>
    </row>
    <row r="18392" spans="21:24" ht="18" x14ac:dyDescent="0.6">
      <c r="U18392"/>
      <c r="V18392"/>
      <c r="W18392"/>
      <c r="X18392"/>
    </row>
    <row r="18393" spans="21:24" ht="18" x14ac:dyDescent="0.6">
      <c r="U18393"/>
      <c r="V18393"/>
      <c r="W18393"/>
      <c r="X18393"/>
    </row>
    <row r="18394" spans="21:24" ht="18" x14ac:dyDescent="0.6">
      <c r="U18394"/>
      <c r="V18394"/>
      <c r="W18394"/>
      <c r="X18394"/>
    </row>
    <row r="18395" spans="21:24" ht="18" x14ac:dyDescent="0.6">
      <c r="U18395"/>
      <c r="V18395"/>
      <c r="W18395"/>
      <c r="X18395"/>
    </row>
    <row r="18396" spans="21:24" ht="18" x14ac:dyDescent="0.6">
      <c r="U18396"/>
      <c r="V18396"/>
      <c r="W18396"/>
      <c r="X18396"/>
    </row>
    <row r="18397" spans="21:24" ht="18" x14ac:dyDescent="0.6">
      <c r="U18397"/>
      <c r="V18397"/>
      <c r="W18397"/>
      <c r="X18397"/>
    </row>
    <row r="18398" spans="21:24" ht="18" x14ac:dyDescent="0.6">
      <c r="U18398"/>
      <c r="V18398"/>
      <c r="W18398"/>
      <c r="X18398"/>
    </row>
    <row r="18399" spans="21:24" ht="18" x14ac:dyDescent="0.6">
      <c r="U18399"/>
      <c r="V18399"/>
      <c r="W18399"/>
      <c r="X18399"/>
    </row>
    <row r="18400" spans="21:24" ht="18" x14ac:dyDescent="0.6">
      <c r="U18400"/>
      <c r="V18400"/>
      <c r="W18400"/>
      <c r="X18400"/>
    </row>
    <row r="18401" spans="21:24" ht="18" x14ac:dyDescent="0.6">
      <c r="U18401"/>
      <c r="V18401"/>
      <c r="W18401"/>
      <c r="X18401"/>
    </row>
    <row r="18402" spans="21:24" ht="18" x14ac:dyDescent="0.6">
      <c r="U18402"/>
      <c r="V18402"/>
      <c r="W18402"/>
      <c r="X18402"/>
    </row>
    <row r="18403" spans="21:24" ht="18" x14ac:dyDescent="0.6">
      <c r="U18403"/>
      <c r="V18403"/>
      <c r="W18403"/>
      <c r="X18403"/>
    </row>
    <row r="18404" spans="21:24" ht="18" x14ac:dyDescent="0.6">
      <c r="U18404"/>
      <c r="V18404"/>
      <c r="W18404"/>
      <c r="X18404"/>
    </row>
    <row r="18405" spans="21:24" ht="18" x14ac:dyDescent="0.6">
      <c r="U18405"/>
      <c r="V18405"/>
      <c r="W18405"/>
      <c r="X18405"/>
    </row>
    <row r="18406" spans="21:24" ht="18" x14ac:dyDescent="0.6">
      <c r="U18406"/>
      <c r="V18406"/>
      <c r="W18406"/>
      <c r="X18406"/>
    </row>
    <row r="18407" spans="21:24" ht="18" x14ac:dyDescent="0.6">
      <c r="U18407"/>
      <c r="V18407"/>
      <c r="W18407"/>
      <c r="X18407"/>
    </row>
    <row r="18408" spans="21:24" ht="18" x14ac:dyDescent="0.6">
      <c r="U18408"/>
      <c r="V18408"/>
      <c r="W18408"/>
      <c r="X18408"/>
    </row>
    <row r="18409" spans="21:24" ht="18" x14ac:dyDescent="0.6">
      <c r="U18409"/>
      <c r="V18409"/>
      <c r="W18409"/>
      <c r="X18409"/>
    </row>
    <row r="18410" spans="21:24" ht="18" x14ac:dyDescent="0.6">
      <c r="U18410"/>
      <c r="V18410"/>
      <c r="W18410"/>
      <c r="X18410"/>
    </row>
    <row r="18411" spans="21:24" ht="18" x14ac:dyDescent="0.6">
      <c r="U18411"/>
      <c r="V18411"/>
      <c r="W18411"/>
      <c r="X18411"/>
    </row>
    <row r="18412" spans="21:24" ht="18" x14ac:dyDescent="0.6">
      <c r="U18412"/>
      <c r="V18412"/>
      <c r="W18412"/>
      <c r="X18412"/>
    </row>
    <row r="18413" spans="21:24" ht="18" x14ac:dyDescent="0.6">
      <c r="U18413"/>
      <c r="V18413"/>
      <c r="W18413"/>
      <c r="X18413"/>
    </row>
    <row r="18414" spans="21:24" ht="18" x14ac:dyDescent="0.6">
      <c r="U18414"/>
      <c r="V18414"/>
      <c r="W18414"/>
      <c r="X18414"/>
    </row>
    <row r="18415" spans="21:24" ht="18" x14ac:dyDescent="0.6">
      <c r="U18415"/>
      <c r="V18415"/>
      <c r="W18415"/>
      <c r="X18415"/>
    </row>
    <row r="18416" spans="21:24" ht="18" x14ac:dyDescent="0.6">
      <c r="U18416"/>
      <c r="V18416"/>
      <c r="W18416"/>
      <c r="X18416"/>
    </row>
    <row r="18417" spans="21:24" ht="18" x14ac:dyDescent="0.6">
      <c r="U18417"/>
      <c r="V18417"/>
      <c r="W18417"/>
      <c r="X18417"/>
    </row>
    <row r="18418" spans="21:24" ht="18" x14ac:dyDescent="0.6">
      <c r="U18418"/>
      <c r="V18418"/>
      <c r="W18418"/>
      <c r="X18418"/>
    </row>
    <row r="18419" spans="21:24" ht="18" x14ac:dyDescent="0.6">
      <c r="U18419"/>
      <c r="V18419"/>
      <c r="W18419"/>
      <c r="X18419"/>
    </row>
    <row r="18420" spans="21:24" ht="18" x14ac:dyDescent="0.6">
      <c r="U18420"/>
      <c r="V18420"/>
      <c r="W18420"/>
      <c r="X18420"/>
    </row>
    <row r="18421" spans="21:24" ht="18" x14ac:dyDescent="0.6">
      <c r="U18421"/>
      <c r="V18421"/>
      <c r="W18421"/>
      <c r="X18421"/>
    </row>
    <row r="18422" spans="21:24" ht="18" x14ac:dyDescent="0.6">
      <c r="U18422"/>
      <c r="V18422"/>
      <c r="W18422"/>
      <c r="X18422"/>
    </row>
    <row r="18423" spans="21:24" ht="18" x14ac:dyDescent="0.6">
      <c r="U18423"/>
      <c r="V18423"/>
      <c r="W18423"/>
      <c r="X18423"/>
    </row>
    <row r="18424" spans="21:24" ht="18" x14ac:dyDescent="0.6">
      <c r="U18424"/>
      <c r="V18424"/>
      <c r="W18424"/>
      <c r="X18424"/>
    </row>
    <row r="18425" spans="21:24" ht="18" x14ac:dyDescent="0.6">
      <c r="U18425"/>
      <c r="V18425"/>
      <c r="W18425"/>
      <c r="X18425"/>
    </row>
    <row r="18426" spans="21:24" ht="18" x14ac:dyDescent="0.6">
      <c r="U18426"/>
      <c r="V18426"/>
      <c r="W18426"/>
      <c r="X18426"/>
    </row>
    <row r="18427" spans="21:24" ht="18" x14ac:dyDescent="0.6">
      <c r="U18427"/>
      <c r="V18427"/>
      <c r="W18427"/>
      <c r="X18427"/>
    </row>
    <row r="18428" spans="21:24" ht="18" x14ac:dyDescent="0.6">
      <c r="U18428"/>
      <c r="V18428"/>
      <c r="W18428"/>
      <c r="X18428"/>
    </row>
    <row r="18429" spans="21:24" ht="18" x14ac:dyDescent="0.6">
      <c r="U18429"/>
      <c r="V18429"/>
      <c r="W18429"/>
      <c r="X18429"/>
    </row>
    <row r="18430" spans="21:24" ht="18" x14ac:dyDescent="0.6">
      <c r="U18430"/>
      <c r="V18430"/>
      <c r="W18430"/>
      <c r="X18430"/>
    </row>
    <row r="18431" spans="21:24" ht="18" x14ac:dyDescent="0.6">
      <c r="U18431"/>
      <c r="V18431"/>
      <c r="W18431"/>
      <c r="X18431"/>
    </row>
    <row r="18432" spans="21:24" ht="18" x14ac:dyDescent="0.6">
      <c r="U18432"/>
      <c r="V18432"/>
      <c r="W18432"/>
      <c r="X18432"/>
    </row>
    <row r="18433" spans="21:24" ht="18" x14ac:dyDescent="0.6">
      <c r="U18433"/>
      <c r="V18433"/>
      <c r="W18433"/>
      <c r="X18433"/>
    </row>
    <row r="18434" spans="21:24" ht="18" x14ac:dyDescent="0.6">
      <c r="U18434"/>
      <c r="V18434"/>
      <c r="W18434"/>
      <c r="X18434"/>
    </row>
    <row r="18435" spans="21:24" ht="18" x14ac:dyDescent="0.6">
      <c r="U18435"/>
      <c r="V18435"/>
      <c r="W18435"/>
      <c r="X18435"/>
    </row>
    <row r="18436" spans="21:24" ht="18" x14ac:dyDescent="0.6">
      <c r="U18436"/>
      <c r="V18436"/>
      <c r="W18436"/>
      <c r="X18436"/>
    </row>
    <row r="18437" spans="21:24" ht="18" x14ac:dyDescent="0.6">
      <c r="U18437"/>
      <c r="V18437"/>
      <c r="W18437"/>
      <c r="X18437"/>
    </row>
    <row r="18438" spans="21:24" ht="18" x14ac:dyDescent="0.6">
      <c r="U18438"/>
      <c r="V18438"/>
      <c r="W18438"/>
      <c r="X18438"/>
    </row>
    <row r="18439" spans="21:24" ht="18" x14ac:dyDescent="0.6">
      <c r="U18439"/>
      <c r="V18439"/>
      <c r="W18439"/>
      <c r="X18439"/>
    </row>
    <row r="18440" spans="21:24" ht="18" x14ac:dyDescent="0.6">
      <c r="U18440"/>
      <c r="V18440"/>
      <c r="W18440"/>
      <c r="X18440"/>
    </row>
    <row r="18441" spans="21:24" ht="18" x14ac:dyDescent="0.6">
      <c r="U18441"/>
      <c r="V18441"/>
      <c r="W18441"/>
      <c r="X18441"/>
    </row>
    <row r="18442" spans="21:24" ht="18" x14ac:dyDescent="0.6">
      <c r="U18442"/>
      <c r="V18442"/>
      <c r="W18442"/>
      <c r="X18442"/>
    </row>
    <row r="18443" spans="21:24" ht="18" x14ac:dyDescent="0.6">
      <c r="U18443"/>
      <c r="V18443"/>
      <c r="W18443"/>
      <c r="X18443"/>
    </row>
    <row r="18444" spans="21:24" ht="18" x14ac:dyDescent="0.6">
      <c r="U18444"/>
      <c r="V18444"/>
      <c r="W18444"/>
      <c r="X18444"/>
    </row>
    <row r="18445" spans="21:24" ht="18" x14ac:dyDescent="0.6">
      <c r="U18445"/>
      <c r="V18445"/>
      <c r="W18445"/>
      <c r="X18445"/>
    </row>
    <row r="18446" spans="21:24" ht="18" x14ac:dyDescent="0.6">
      <c r="U18446"/>
      <c r="V18446"/>
      <c r="W18446"/>
      <c r="X18446"/>
    </row>
    <row r="18447" spans="21:24" ht="18" x14ac:dyDescent="0.6">
      <c r="U18447"/>
      <c r="V18447"/>
      <c r="W18447"/>
      <c r="X18447"/>
    </row>
    <row r="18448" spans="21:24" ht="18" x14ac:dyDescent="0.6">
      <c r="U18448"/>
      <c r="V18448"/>
      <c r="W18448"/>
      <c r="X18448"/>
    </row>
    <row r="18449" spans="21:24" ht="18" x14ac:dyDescent="0.6">
      <c r="U18449"/>
      <c r="V18449"/>
      <c r="W18449"/>
      <c r="X18449"/>
    </row>
    <row r="18450" spans="21:24" ht="18" x14ac:dyDescent="0.6">
      <c r="U18450"/>
      <c r="V18450"/>
      <c r="W18450"/>
      <c r="X18450"/>
    </row>
    <row r="18451" spans="21:24" ht="18" x14ac:dyDescent="0.6">
      <c r="U18451"/>
      <c r="V18451"/>
      <c r="W18451"/>
      <c r="X18451"/>
    </row>
    <row r="18452" spans="21:24" ht="18" x14ac:dyDescent="0.6">
      <c r="U18452"/>
      <c r="V18452"/>
      <c r="W18452"/>
      <c r="X18452"/>
    </row>
    <row r="18453" spans="21:24" ht="18" x14ac:dyDescent="0.6">
      <c r="U18453"/>
      <c r="V18453"/>
      <c r="W18453"/>
      <c r="X18453"/>
    </row>
    <row r="18454" spans="21:24" ht="18" x14ac:dyDescent="0.6">
      <c r="U18454"/>
      <c r="V18454"/>
      <c r="W18454"/>
      <c r="X18454"/>
    </row>
    <row r="18455" spans="21:24" ht="18" x14ac:dyDescent="0.6">
      <c r="U18455"/>
      <c r="V18455"/>
      <c r="W18455"/>
      <c r="X18455"/>
    </row>
    <row r="18456" spans="21:24" ht="18" x14ac:dyDescent="0.6">
      <c r="U18456"/>
      <c r="V18456"/>
      <c r="W18456"/>
      <c r="X18456"/>
    </row>
    <row r="18457" spans="21:24" ht="18" x14ac:dyDescent="0.6">
      <c r="U18457"/>
      <c r="V18457"/>
      <c r="W18457"/>
      <c r="X18457"/>
    </row>
    <row r="18458" spans="21:24" ht="18" x14ac:dyDescent="0.6">
      <c r="U18458"/>
      <c r="V18458"/>
      <c r="W18458"/>
      <c r="X18458"/>
    </row>
    <row r="18459" spans="21:24" ht="18" x14ac:dyDescent="0.6">
      <c r="U18459"/>
      <c r="V18459"/>
      <c r="W18459"/>
      <c r="X18459"/>
    </row>
    <row r="18460" spans="21:24" ht="18" x14ac:dyDescent="0.6">
      <c r="U18460"/>
      <c r="V18460"/>
      <c r="W18460"/>
      <c r="X18460"/>
    </row>
    <row r="18461" spans="21:24" ht="18" x14ac:dyDescent="0.6">
      <c r="U18461"/>
      <c r="V18461"/>
      <c r="W18461"/>
      <c r="X18461"/>
    </row>
    <row r="18462" spans="21:24" ht="18" x14ac:dyDescent="0.6">
      <c r="U18462"/>
      <c r="V18462"/>
      <c r="W18462"/>
      <c r="X18462"/>
    </row>
    <row r="18463" spans="21:24" ht="18" x14ac:dyDescent="0.6">
      <c r="U18463"/>
      <c r="V18463"/>
      <c r="W18463"/>
      <c r="X18463"/>
    </row>
    <row r="18464" spans="21:24" ht="18" x14ac:dyDescent="0.6">
      <c r="U18464"/>
      <c r="V18464"/>
      <c r="W18464"/>
      <c r="X18464"/>
    </row>
    <row r="18465" spans="21:24" ht="18" x14ac:dyDescent="0.6">
      <c r="U18465"/>
      <c r="V18465"/>
      <c r="W18465"/>
      <c r="X18465"/>
    </row>
    <row r="18466" spans="21:24" ht="18" x14ac:dyDescent="0.6">
      <c r="U18466"/>
      <c r="V18466"/>
      <c r="W18466"/>
      <c r="X18466"/>
    </row>
    <row r="18467" spans="21:24" ht="18" x14ac:dyDescent="0.6">
      <c r="U18467"/>
      <c r="V18467"/>
      <c r="W18467"/>
      <c r="X18467"/>
    </row>
    <row r="18468" spans="21:24" ht="18" x14ac:dyDescent="0.6">
      <c r="U18468"/>
      <c r="V18468"/>
      <c r="W18468"/>
      <c r="X18468"/>
    </row>
    <row r="18469" spans="21:24" ht="18" x14ac:dyDescent="0.6">
      <c r="U18469"/>
      <c r="V18469"/>
      <c r="W18469"/>
      <c r="X18469"/>
    </row>
    <row r="18470" spans="21:24" ht="18" x14ac:dyDescent="0.6">
      <c r="U18470"/>
      <c r="V18470"/>
      <c r="W18470"/>
      <c r="X18470"/>
    </row>
    <row r="18471" spans="21:24" ht="18" x14ac:dyDescent="0.6">
      <c r="U18471"/>
      <c r="V18471"/>
      <c r="W18471"/>
      <c r="X18471"/>
    </row>
    <row r="18472" spans="21:24" ht="18" x14ac:dyDescent="0.6">
      <c r="U18472"/>
      <c r="V18472"/>
      <c r="W18472"/>
      <c r="X18472"/>
    </row>
    <row r="18473" spans="21:24" ht="18" x14ac:dyDescent="0.6">
      <c r="U18473"/>
      <c r="V18473"/>
      <c r="W18473"/>
      <c r="X18473"/>
    </row>
    <row r="18474" spans="21:24" ht="18" x14ac:dyDescent="0.6">
      <c r="U18474"/>
      <c r="V18474"/>
      <c r="W18474"/>
      <c r="X18474"/>
    </row>
    <row r="18475" spans="21:24" ht="18" x14ac:dyDescent="0.6">
      <c r="U18475"/>
      <c r="V18475"/>
      <c r="W18475"/>
      <c r="X18475"/>
    </row>
    <row r="18476" spans="21:24" ht="18" x14ac:dyDescent="0.6">
      <c r="U18476"/>
      <c r="V18476"/>
      <c r="W18476"/>
      <c r="X18476"/>
    </row>
    <row r="18477" spans="21:24" ht="18" x14ac:dyDescent="0.6">
      <c r="U18477"/>
      <c r="V18477"/>
      <c r="W18477"/>
      <c r="X18477"/>
    </row>
    <row r="18478" spans="21:24" ht="18" x14ac:dyDescent="0.6">
      <c r="U18478"/>
      <c r="V18478"/>
      <c r="W18478"/>
      <c r="X18478"/>
    </row>
    <row r="18479" spans="21:24" ht="18" x14ac:dyDescent="0.6">
      <c r="U18479"/>
      <c r="V18479"/>
      <c r="W18479"/>
      <c r="X18479"/>
    </row>
    <row r="18480" spans="21:24" ht="18" x14ac:dyDescent="0.6">
      <c r="U18480"/>
      <c r="V18480"/>
      <c r="W18480"/>
      <c r="X18480"/>
    </row>
    <row r="18481" spans="21:24" ht="18" x14ac:dyDescent="0.6">
      <c r="U18481"/>
      <c r="V18481"/>
      <c r="W18481"/>
      <c r="X18481"/>
    </row>
    <row r="18482" spans="21:24" ht="18" x14ac:dyDescent="0.6">
      <c r="U18482"/>
      <c r="V18482"/>
      <c r="W18482"/>
      <c r="X18482"/>
    </row>
    <row r="18483" spans="21:24" ht="18" x14ac:dyDescent="0.6">
      <c r="U18483"/>
      <c r="V18483"/>
      <c r="W18483"/>
      <c r="X18483"/>
    </row>
    <row r="18484" spans="21:24" ht="18" x14ac:dyDescent="0.6">
      <c r="U18484"/>
      <c r="V18484"/>
      <c r="W18484"/>
      <c r="X18484"/>
    </row>
    <row r="18485" spans="21:24" ht="18" x14ac:dyDescent="0.6">
      <c r="U18485"/>
      <c r="V18485"/>
      <c r="W18485"/>
      <c r="X18485"/>
    </row>
    <row r="18486" spans="21:24" ht="18" x14ac:dyDescent="0.6">
      <c r="U18486"/>
      <c r="V18486"/>
      <c r="W18486"/>
      <c r="X18486"/>
    </row>
    <row r="18487" spans="21:24" ht="18" x14ac:dyDescent="0.6">
      <c r="U18487"/>
      <c r="V18487"/>
      <c r="W18487"/>
      <c r="X18487"/>
    </row>
    <row r="18488" spans="21:24" ht="18" x14ac:dyDescent="0.6">
      <c r="U18488"/>
      <c r="V18488"/>
      <c r="W18488"/>
      <c r="X18488"/>
    </row>
    <row r="18489" spans="21:24" ht="18" x14ac:dyDescent="0.6">
      <c r="U18489"/>
      <c r="V18489"/>
      <c r="W18489"/>
      <c r="X18489"/>
    </row>
    <row r="18490" spans="21:24" ht="18" x14ac:dyDescent="0.6">
      <c r="U18490"/>
      <c r="V18490"/>
      <c r="W18490"/>
      <c r="X18490"/>
    </row>
    <row r="18491" spans="21:24" ht="18" x14ac:dyDescent="0.6">
      <c r="U18491"/>
      <c r="V18491"/>
      <c r="W18491"/>
      <c r="X18491"/>
    </row>
    <row r="18492" spans="21:24" ht="18" x14ac:dyDescent="0.6">
      <c r="U18492"/>
      <c r="V18492"/>
      <c r="W18492"/>
      <c r="X18492"/>
    </row>
    <row r="18493" spans="21:24" ht="18" x14ac:dyDescent="0.6">
      <c r="U18493"/>
      <c r="V18493"/>
      <c r="W18493"/>
      <c r="X18493"/>
    </row>
    <row r="18494" spans="21:24" ht="18" x14ac:dyDescent="0.6">
      <c r="U18494"/>
      <c r="V18494"/>
      <c r="W18494"/>
      <c r="X18494"/>
    </row>
    <row r="18495" spans="21:24" ht="18" x14ac:dyDescent="0.6">
      <c r="U18495"/>
      <c r="V18495"/>
      <c r="W18495"/>
      <c r="X18495"/>
    </row>
    <row r="18496" spans="21:24" ht="18" x14ac:dyDescent="0.6">
      <c r="U18496"/>
      <c r="V18496"/>
      <c r="W18496"/>
      <c r="X18496"/>
    </row>
    <row r="18497" spans="21:24" ht="18" x14ac:dyDescent="0.6">
      <c r="U18497"/>
      <c r="V18497"/>
      <c r="W18497"/>
      <c r="X18497"/>
    </row>
    <row r="18498" spans="21:24" ht="18" x14ac:dyDescent="0.6">
      <c r="U18498"/>
      <c r="V18498"/>
      <c r="W18498"/>
      <c r="X18498"/>
    </row>
    <row r="18499" spans="21:24" ht="18" x14ac:dyDescent="0.6">
      <c r="U18499"/>
      <c r="V18499"/>
      <c r="W18499"/>
      <c r="X18499"/>
    </row>
    <row r="18500" spans="21:24" ht="18" x14ac:dyDescent="0.6">
      <c r="U18500"/>
      <c r="V18500"/>
      <c r="W18500"/>
      <c r="X18500"/>
    </row>
    <row r="18501" spans="21:24" ht="18" x14ac:dyDescent="0.6">
      <c r="U18501"/>
      <c r="V18501"/>
      <c r="W18501"/>
      <c r="X18501"/>
    </row>
    <row r="18502" spans="21:24" ht="18" x14ac:dyDescent="0.6">
      <c r="U18502"/>
      <c r="V18502"/>
      <c r="W18502"/>
      <c r="X18502"/>
    </row>
    <row r="18503" spans="21:24" ht="18" x14ac:dyDescent="0.6">
      <c r="U18503"/>
      <c r="V18503"/>
      <c r="W18503"/>
      <c r="X18503"/>
    </row>
    <row r="18504" spans="21:24" ht="18" x14ac:dyDescent="0.6">
      <c r="U18504"/>
      <c r="V18504"/>
      <c r="W18504"/>
      <c r="X18504"/>
    </row>
    <row r="18505" spans="21:24" ht="18" x14ac:dyDescent="0.6">
      <c r="U18505"/>
      <c r="V18505"/>
      <c r="W18505"/>
      <c r="X18505"/>
    </row>
    <row r="18506" spans="21:24" ht="18" x14ac:dyDescent="0.6">
      <c r="U18506"/>
      <c r="V18506"/>
      <c r="W18506"/>
      <c r="X18506"/>
    </row>
    <row r="18507" spans="21:24" ht="18" x14ac:dyDescent="0.6">
      <c r="U18507"/>
      <c r="V18507"/>
      <c r="W18507"/>
      <c r="X18507"/>
    </row>
    <row r="18508" spans="21:24" ht="18" x14ac:dyDescent="0.6">
      <c r="U18508"/>
      <c r="V18508"/>
      <c r="W18508"/>
      <c r="X18508"/>
    </row>
    <row r="18509" spans="21:24" ht="18" x14ac:dyDescent="0.6">
      <c r="U18509"/>
      <c r="V18509"/>
      <c r="W18509"/>
      <c r="X18509"/>
    </row>
    <row r="18510" spans="21:24" ht="18" x14ac:dyDescent="0.6">
      <c r="U18510"/>
      <c r="V18510"/>
      <c r="W18510"/>
      <c r="X18510"/>
    </row>
    <row r="18511" spans="21:24" ht="18" x14ac:dyDescent="0.6">
      <c r="U18511"/>
      <c r="V18511"/>
      <c r="W18511"/>
      <c r="X18511"/>
    </row>
    <row r="18512" spans="21:24" ht="18" x14ac:dyDescent="0.6">
      <c r="U18512"/>
      <c r="V18512"/>
      <c r="W18512"/>
      <c r="X18512"/>
    </row>
    <row r="18513" spans="21:24" ht="18" x14ac:dyDescent="0.6">
      <c r="U18513"/>
      <c r="V18513"/>
      <c r="W18513"/>
      <c r="X18513"/>
    </row>
    <row r="18514" spans="21:24" ht="18" x14ac:dyDescent="0.6">
      <c r="U18514"/>
      <c r="V18514"/>
      <c r="W18514"/>
      <c r="X18514"/>
    </row>
    <row r="18515" spans="21:24" ht="18" x14ac:dyDescent="0.6">
      <c r="U18515"/>
      <c r="V18515"/>
      <c r="W18515"/>
      <c r="X18515"/>
    </row>
    <row r="18516" spans="21:24" ht="18" x14ac:dyDescent="0.6">
      <c r="U18516"/>
      <c r="V18516"/>
      <c r="W18516"/>
      <c r="X18516"/>
    </row>
    <row r="18517" spans="21:24" ht="18" x14ac:dyDescent="0.6">
      <c r="U18517"/>
      <c r="V18517"/>
      <c r="W18517"/>
      <c r="X18517"/>
    </row>
    <row r="18518" spans="21:24" ht="18" x14ac:dyDescent="0.6">
      <c r="U18518"/>
      <c r="V18518"/>
      <c r="W18518"/>
      <c r="X18518"/>
    </row>
    <row r="18519" spans="21:24" ht="18" x14ac:dyDescent="0.6">
      <c r="U18519"/>
      <c r="V18519"/>
      <c r="W18519"/>
      <c r="X18519"/>
    </row>
    <row r="18520" spans="21:24" ht="18" x14ac:dyDescent="0.6">
      <c r="U18520"/>
      <c r="V18520"/>
      <c r="W18520"/>
      <c r="X18520"/>
    </row>
    <row r="18521" spans="21:24" ht="18" x14ac:dyDescent="0.6">
      <c r="U18521"/>
      <c r="V18521"/>
      <c r="W18521"/>
      <c r="X18521"/>
    </row>
    <row r="18522" spans="21:24" ht="18" x14ac:dyDescent="0.6">
      <c r="U18522"/>
      <c r="V18522"/>
      <c r="W18522"/>
      <c r="X18522"/>
    </row>
    <row r="18523" spans="21:24" ht="18" x14ac:dyDescent="0.6">
      <c r="U18523"/>
      <c r="V18523"/>
      <c r="W18523"/>
      <c r="X18523"/>
    </row>
    <row r="18524" spans="21:24" ht="18" x14ac:dyDescent="0.6">
      <c r="U18524"/>
      <c r="V18524"/>
      <c r="W18524"/>
      <c r="X18524"/>
    </row>
    <row r="18525" spans="21:24" ht="18" x14ac:dyDescent="0.6">
      <c r="U18525"/>
      <c r="V18525"/>
      <c r="W18525"/>
      <c r="X18525"/>
    </row>
    <row r="18526" spans="21:24" ht="18" x14ac:dyDescent="0.6">
      <c r="U18526"/>
      <c r="V18526"/>
      <c r="W18526"/>
      <c r="X18526"/>
    </row>
    <row r="18527" spans="21:24" ht="18" x14ac:dyDescent="0.6">
      <c r="U18527"/>
      <c r="V18527"/>
      <c r="W18527"/>
      <c r="X18527"/>
    </row>
    <row r="18528" spans="21:24" ht="18" x14ac:dyDescent="0.6">
      <c r="U18528"/>
      <c r="V18528"/>
      <c r="W18528"/>
      <c r="X18528"/>
    </row>
    <row r="18529" spans="21:24" ht="18" x14ac:dyDescent="0.6">
      <c r="U18529"/>
      <c r="V18529"/>
      <c r="W18529"/>
      <c r="X18529"/>
    </row>
    <row r="18530" spans="21:24" ht="18" x14ac:dyDescent="0.6">
      <c r="U18530"/>
      <c r="V18530"/>
      <c r="W18530"/>
      <c r="X18530"/>
    </row>
    <row r="18531" spans="21:24" ht="18" x14ac:dyDescent="0.6">
      <c r="U18531"/>
      <c r="V18531"/>
      <c r="W18531"/>
      <c r="X18531"/>
    </row>
    <row r="18532" spans="21:24" ht="18" x14ac:dyDescent="0.6">
      <c r="U18532"/>
      <c r="V18532"/>
      <c r="W18532"/>
      <c r="X18532"/>
    </row>
    <row r="18533" spans="21:24" ht="18" x14ac:dyDescent="0.6">
      <c r="U18533"/>
      <c r="V18533"/>
      <c r="W18533"/>
      <c r="X18533"/>
    </row>
    <row r="18534" spans="21:24" ht="18" x14ac:dyDescent="0.6">
      <c r="U18534"/>
      <c r="V18534"/>
      <c r="W18534"/>
      <c r="X18534"/>
    </row>
    <row r="18535" spans="21:24" ht="18" x14ac:dyDescent="0.6">
      <c r="U18535"/>
      <c r="V18535"/>
      <c r="W18535"/>
      <c r="X18535"/>
    </row>
    <row r="18536" spans="21:24" ht="18" x14ac:dyDescent="0.6">
      <c r="U18536"/>
      <c r="V18536"/>
      <c r="W18536"/>
      <c r="X18536"/>
    </row>
    <row r="18537" spans="21:24" ht="18" x14ac:dyDescent="0.6">
      <c r="U18537"/>
      <c r="V18537"/>
      <c r="W18537"/>
      <c r="X18537"/>
    </row>
    <row r="18538" spans="21:24" ht="18" x14ac:dyDescent="0.6">
      <c r="U18538"/>
      <c r="V18538"/>
      <c r="W18538"/>
      <c r="X18538"/>
    </row>
    <row r="18539" spans="21:24" ht="18" x14ac:dyDescent="0.6">
      <c r="U18539"/>
      <c r="V18539"/>
      <c r="W18539"/>
      <c r="X18539"/>
    </row>
    <row r="18540" spans="21:24" ht="18" x14ac:dyDescent="0.6">
      <c r="U18540"/>
      <c r="V18540"/>
      <c r="W18540"/>
      <c r="X18540"/>
    </row>
    <row r="18541" spans="21:24" ht="18" x14ac:dyDescent="0.6">
      <c r="U18541"/>
      <c r="V18541"/>
      <c r="W18541"/>
      <c r="X18541"/>
    </row>
    <row r="18542" spans="21:24" ht="18" x14ac:dyDescent="0.6">
      <c r="U18542"/>
      <c r="V18542"/>
      <c r="W18542"/>
      <c r="X18542"/>
    </row>
    <row r="18543" spans="21:24" ht="18" x14ac:dyDescent="0.6">
      <c r="U18543"/>
      <c r="V18543"/>
      <c r="W18543"/>
      <c r="X18543"/>
    </row>
    <row r="18544" spans="21:24" ht="18" x14ac:dyDescent="0.6">
      <c r="U18544"/>
      <c r="V18544"/>
      <c r="W18544"/>
      <c r="X18544"/>
    </row>
    <row r="18545" spans="21:24" ht="18" x14ac:dyDescent="0.6">
      <c r="U18545"/>
      <c r="V18545"/>
      <c r="W18545"/>
      <c r="X18545"/>
    </row>
    <row r="18546" spans="21:24" ht="18" x14ac:dyDescent="0.6">
      <c r="U18546"/>
      <c r="V18546"/>
      <c r="W18546"/>
      <c r="X18546"/>
    </row>
    <row r="18547" spans="21:24" ht="18" x14ac:dyDescent="0.6">
      <c r="U18547"/>
      <c r="V18547"/>
      <c r="W18547"/>
      <c r="X18547"/>
    </row>
    <row r="18548" spans="21:24" ht="18" x14ac:dyDescent="0.6">
      <c r="U18548"/>
      <c r="V18548"/>
      <c r="W18548"/>
      <c r="X18548"/>
    </row>
    <row r="18549" spans="21:24" ht="18" x14ac:dyDescent="0.6">
      <c r="U18549"/>
      <c r="V18549"/>
      <c r="W18549"/>
      <c r="X18549"/>
    </row>
    <row r="18550" spans="21:24" ht="18" x14ac:dyDescent="0.6">
      <c r="U18550"/>
      <c r="V18550"/>
      <c r="W18550"/>
      <c r="X18550"/>
    </row>
    <row r="18551" spans="21:24" ht="18" x14ac:dyDescent="0.6">
      <c r="U18551"/>
      <c r="V18551"/>
      <c r="W18551"/>
      <c r="X18551"/>
    </row>
    <row r="18552" spans="21:24" ht="18" x14ac:dyDescent="0.6">
      <c r="U18552"/>
      <c r="V18552"/>
      <c r="W18552"/>
      <c r="X18552"/>
    </row>
    <row r="18553" spans="21:24" ht="18" x14ac:dyDescent="0.6">
      <c r="U18553"/>
      <c r="V18553"/>
      <c r="W18553"/>
      <c r="X18553"/>
    </row>
    <row r="18554" spans="21:24" ht="18" x14ac:dyDescent="0.6">
      <c r="U18554"/>
      <c r="V18554"/>
      <c r="W18554"/>
      <c r="X18554"/>
    </row>
    <row r="18555" spans="21:24" ht="18" x14ac:dyDescent="0.6">
      <c r="U18555"/>
      <c r="V18555"/>
      <c r="W18555"/>
      <c r="X18555"/>
    </row>
    <row r="18556" spans="21:24" ht="18" x14ac:dyDescent="0.6">
      <c r="U18556"/>
      <c r="V18556"/>
      <c r="W18556"/>
      <c r="X18556"/>
    </row>
    <row r="18557" spans="21:24" ht="18" x14ac:dyDescent="0.6">
      <c r="U18557"/>
      <c r="V18557"/>
      <c r="W18557"/>
      <c r="X18557"/>
    </row>
    <row r="18558" spans="21:24" ht="18" x14ac:dyDescent="0.6">
      <c r="U18558"/>
      <c r="V18558"/>
      <c r="W18558"/>
      <c r="X18558"/>
    </row>
    <row r="18559" spans="21:24" ht="18" x14ac:dyDescent="0.6">
      <c r="U18559"/>
      <c r="V18559"/>
      <c r="W18559"/>
      <c r="X18559"/>
    </row>
    <row r="18560" spans="21:24" ht="18" x14ac:dyDescent="0.6">
      <c r="U18560"/>
      <c r="V18560"/>
      <c r="W18560"/>
      <c r="X18560"/>
    </row>
    <row r="18561" spans="21:24" ht="18" x14ac:dyDescent="0.6">
      <c r="U18561"/>
      <c r="V18561"/>
      <c r="W18561"/>
      <c r="X18561"/>
    </row>
    <row r="18562" spans="21:24" ht="18" x14ac:dyDescent="0.6">
      <c r="U18562"/>
      <c r="V18562"/>
      <c r="W18562"/>
      <c r="X18562"/>
    </row>
    <row r="18563" spans="21:24" ht="18" x14ac:dyDescent="0.6">
      <c r="U18563"/>
      <c r="V18563"/>
      <c r="W18563"/>
      <c r="X18563"/>
    </row>
    <row r="18564" spans="21:24" ht="18" x14ac:dyDescent="0.6">
      <c r="U18564"/>
      <c r="V18564"/>
      <c r="W18564"/>
      <c r="X18564"/>
    </row>
    <row r="18565" spans="21:24" ht="18" x14ac:dyDescent="0.6">
      <c r="U18565"/>
      <c r="V18565"/>
      <c r="W18565"/>
      <c r="X18565"/>
    </row>
    <row r="18566" spans="21:24" ht="18" x14ac:dyDescent="0.6">
      <c r="U18566"/>
      <c r="V18566"/>
      <c r="W18566"/>
      <c r="X18566"/>
    </row>
    <row r="18567" spans="21:24" ht="18" x14ac:dyDescent="0.6">
      <c r="U18567"/>
      <c r="V18567"/>
      <c r="W18567"/>
      <c r="X18567"/>
    </row>
    <row r="18568" spans="21:24" ht="18" x14ac:dyDescent="0.6">
      <c r="U18568"/>
      <c r="V18568"/>
      <c r="W18568"/>
      <c r="X18568"/>
    </row>
    <row r="18569" spans="21:24" ht="18" x14ac:dyDescent="0.6">
      <c r="U18569"/>
      <c r="V18569"/>
      <c r="W18569"/>
      <c r="X18569"/>
    </row>
    <row r="18570" spans="21:24" ht="18" x14ac:dyDescent="0.6">
      <c r="U18570"/>
      <c r="V18570"/>
      <c r="W18570"/>
      <c r="X18570"/>
    </row>
    <row r="18571" spans="21:24" ht="18" x14ac:dyDescent="0.6">
      <c r="U18571"/>
      <c r="V18571"/>
      <c r="W18571"/>
      <c r="X18571"/>
    </row>
    <row r="18572" spans="21:24" ht="18" x14ac:dyDescent="0.6">
      <c r="U18572"/>
      <c r="V18572"/>
      <c r="W18572"/>
      <c r="X18572"/>
    </row>
    <row r="18573" spans="21:24" ht="18" x14ac:dyDescent="0.6">
      <c r="U18573"/>
      <c r="V18573"/>
      <c r="W18573"/>
      <c r="X18573"/>
    </row>
    <row r="18574" spans="21:24" ht="18" x14ac:dyDescent="0.6">
      <c r="U18574"/>
      <c r="V18574"/>
      <c r="W18574"/>
      <c r="X18574"/>
    </row>
    <row r="18575" spans="21:24" ht="18" x14ac:dyDescent="0.6">
      <c r="U18575"/>
      <c r="V18575"/>
      <c r="W18575"/>
      <c r="X18575"/>
    </row>
    <row r="18576" spans="21:24" ht="18" x14ac:dyDescent="0.6">
      <c r="U18576"/>
      <c r="V18576"/>
      <c r="W18576"/>
      <c r="X18576"/>
    </row>
    <row r="18577" spans="21:24" ht="18" x14ac:dyDescent="0.6">
      <c r="U18577"/>
      <c r="V18577"/>
      <c r="W18577"/>
      <c r="X18577"/>
    </row>
    <row r="18578" spans="21:24" ht="18" x14ac:dyDescent="0.6">
      <c r="U18578"/>
      <c r="V18578"/>
      <c r="W18578"/>
      <c r="X18578"/>
    </row>
    <row r="18579" spans="21:24" ht="18" x14ac:dyDescent="0.6">
      <c r="U18579"/>
      <c r="V18579"/>
      <c r="W18579"/>
      <c r="X18579"/>
    </row>
    <row r="18580" spans="21:24" ht="18" x14ac:dyDescent="0.6">
      <c r="U18580"/>
      <c r="V18580"/>
      <c r="W18580"/>
      <c r="X18580"/>
    </row>
    <row r="18581" spans="21:24" ht="18" x14ac:dyDescent="0.6">
      <c r="U18581"/>
      <c r="V18581"/>
      <c r="W18581"/>
      <c r="X18581"/>
    </row>
    <row r="18582" spans="21:24" ht="18" x14ac:dyDescent="0.6">
      <c r="U18582"/>
      <c r="V18582"/>
      <c r="W18582"/>
      <c r="X18582"/>
    </row>
    <row r="18583" spans="21:24" ht="18" x14ac:dyDescent="0.6">
      <c r="U18583"/>
      <c r="V18583"/>
      <c r="W18583"/>
      <c r="X18583"/>
    </row>
    <row r="18584" spans="21:24" ht="18" x14ac:dyDescent="0.6">
      <c r="U18584"/>
      <c r="V18584"/>
      <c r="W18584"/>
      <c r="X18584"/>
    </row>
    <row r="18585" spans="21:24" ht="18" x14ac:dyDescent="0.6">
      <c r="U18585"/>
      <c r="V18585"/>
      <c r="W18585"/>
      <c r="X18585"/>
    </row>
    <row r="18586" spans="21:24" ht="18" x14ac:dyDescent="0.6">
      <c r="U18586"/>
      <c r="V18586"/>
      <c r="W18586"/>
      <c r="X18586"/>
    </row>
    <row r="18587" spans="21:24" ht="18" x14ac:dyDescent="0.6">
      <c r="U18587"/>
      <c r="V18587"/>
      <c r="W18587"/>
      <c r="X18587"/>
    </row>
    <row r="18588" spans="21:24" ht="18" x14ac:dyDescent="0.6">
      <c r="U18588"/>
      <c r="V18588"/>
      <c r="W18588"/>
      <c r="X18588"/>
    </row>
    <row r="18589" spans="21:24" ht="18" x14ac:dyDescent="0.6">
      <c r="U18589"/>
      <c r="V18589"/>
      <c r="W18589"/>
      <c r="X18589"/>
    </row>
    <row r="18590" spans="21:24" ht="18" x14ac:dyDescent="0.6">
      <c r="U18590"/>
      <c r="V18590"/>
      <c r="W18590"/>
      <c r="X18590"/>
    </row>
    <row r="18591" spans="21:24" ht="18" x14ac:dyDescent="0.6">
      <c r="U18591"/>
      <c r="V18591"/>
      <c r="W18591"/>
      <c r="X18591"/>
    </row>
    <row r="18592" spans="21:24" ht="18" x14ac:dyDescent="0.6">
      <c r="U18592"/>
      <c r="V18592"/>
      <c r="W18592"/>
      <c r="X18592"/>
    </row>
    <row r="18593" spans="21:24" ht="18" x14ac:dyDescent="0.6">
      <c r="U18593"/>
      <c r="V18593"/>
      <c r="W18593"/>
      <c r="X18593"/>
    </row>
    <row r="18594" spans="21:24" ht="18" x14ac:dyDescent="0.6">
      <c r="U18594"/>
      <c r="V18594"/>
      <c r="W18594"/>
      <c r="X18594"/>
    </row>
    <row r="18595" spans="21:24" ht="18" x14ac:dyDescent="0.6">
      <c r="U18595"/>
      <c r="V18595"/>
      <c r="W18595"/>
      <c r="X18595"/>
    </row>
    <row r="18596" spans="21:24" ht="18" x14ac:dyDescent="0.6">
      <c r="U18596"/>
      <c r="V18596"/>
      <c r="W18596"/>
      <c r="X18596"/>
    </row>
    <row r="18597" spans="21:24" ht="18" x14ac:dyDescent="0.6">
      <c r="U18597"/>
      <c r="V18597"/>
      <c r="W18597"/>
      <c r="X18597"/>
    </row>
    <row r="18598" spans="21:24" ht="18" x14ac:dyDescent="0.6">
      <c r="U18598"/>
      <c r="V18598"/>
      <c r="W18598"/>
      <c r="X18598"/>
    </row>
    <row r="18599" spans="21:24" ht="18" x14ac:dyDescent="0.6">
      <c r="U18599"/>
      <c r="V18599"/>
      <c r="W18599"/>
      <c r="X18599"/>
    </row>
    <row r="18600" spans="21:24" ht="18" x14ac:dyDescent="0.6">
      <c r="U18600"/>
      <c r="V18600"/>
      <c r="W18600"/>
      <c r="X18600"/>
    </row>
    <row r="18601" spans="21:24" ht="18" x14ac:dyDescent="0.6">
      <c r="U18601"/>
      <c r="V18601"/>
      <c r="W18601"/>
      <c r="X18601"/>
    </row>
    <row r="18602" spans="21:24" ht="18" x14ac:dyDescent="0.6">
      <c r="U18602"/>
      <c r="V18602"/>
      <c r="W18602"/>
      <c r="X18602"/>
    </row>
    <row r="18603" spans="21:24" ht="18" x14ac:dyDescent="0.6">
      <c r="U18603"/>
      <c r="V18603"/>
      <c r="W18603"/>
      <c r="X18603"/>
    </row>
    <row r="18604" spans="21:24" ht="18" x14ac:dyDescent="0.6">
      <c r="U18604"/>
      <c r="V18604"/>
      <c r="W18604"/>
      <c r="X18604"/>
    </row>
    <row r="18605" spans="21:24" ht="18" x14ac:dyDescent="0.6">
      <c r="U18605"/>
      <c r="V18605"/>
      <c r="W18605"/>
      <c r="X18605"/>
    </row>
    <row r="18606" spans="21:24" ht="18" x14ac:dyDescent="0.6">
      <c r="U18606"/>
      <c r="V18606"/>
      <c r="W18606"/>
      <c r="X18606"/>
    </row>
    <row r="18607" spans="21:24" ht="18" x14ac:dyDescent="0.6">
      <c r="U18607"/>
      <c r="V18607"/>
      <c r="W18607"/>
      <c r="X18607"/>
    </row>
    <row r="18608" spans="21:24" ht="18" x14ac:dyDescent="0.6">
      <c r="U18608"/>
      <c r="V18608"/>
      <c r="W18608"/>
      <c r="X18608"/>
    </row>
    <row r="18609" spans="21:24" ht="18" x14ac:dyDescent="0.6">
      <c r="U18609"/>
      <c r="V18609"/>
      <c r="W18609"/>
      <c r="X18609"/>
    </row>
    <row r="18610" spans="21:24" ht="18" x14ac:dyDescent="0.6">
      <c r="U18610"/>
      <c r="V18610"/>
      <c r="W18610"/>
      <c r="X18610"/>
    </row>
    <row r="18611" spans="21:24" ht="18" x14ac:dyDescent="0.6">
      <c r="U18611"/>
      <c r="V18611"/>
      <c r="W18611"/>
      <c r="X18611"/>
    </row>
    <row r="18612" spans="21:24" ht="18" x14ac:dyDescent="0.6">
      <c r="U18612"/>
      <c r="V18612"/>
      <c r="W18612"/>
      <c r="X18612"/>
    </row>
    <row r="18613" spans="21:24" ht="18" x14ac:dyDescent="0.6">
      <c r="U18613"/>
      <c r="V18613"/>
      <c r="W18613"/>
      <c r="X18613"/>
    </row>
    <row r="18614" spans="21:24" ht="18" x14ac:dyDescent="0.6">
      <c r="U18614"/>
      <c r="V18614"/>
      <c r="W18614"/>
      <c r="X18614"/>
    </row>
    <row r="18615" spans="21:24" ht="18" x14ac:dyDescent="0.6">
      <c r="U18615"/>
      <c r="V18615"/>
      <c r="W18615"/>
      <c r="X18615"/>
    </row>
    <row r="18616" spans="21:24" ht="18" x14ac:dyDescent="0.6">
      <c r="U18616"/>
      <c r="V18616"/>
      <c r="W18616"/>
      <c r="X18616"/>
    </row>
    <row r="18617" spans="21:24" ht="18" x14ac:dyDescent="0.6">
      <c r="U18617"/>
      <c r="V18617"/>
      <c r="W18617"/>
      <c r="X18617"/>
    </row>
    <row r="18618" spans="21:24" ht="18" x14ac:dyDescent="0.6">
      <c r="U18618"/>
      <c r="V18618"/>
      <c r="W18618"/>
      <c r="X18618"/>
    </row>
    <row r="18619" spans="21:24" ht="18" x14ac:dyDescent="0.6">
      <c r="U18619"/>
      <c r="V18619"/>
      <c r="W18619"/>
      <c r="X18619"/>
    </row>
    <row r="18620" spans="21:24" ht="18" x14ac:dyDescent="0.6">
      <c r="U18620"/>
      <c r="V18620"/>
      <c r="W18620"/>
      <c r="X18620"/>
    </row>
    <row r="18621" spans="21:24" ht="18" x14ac:dyDescent="0.6">
      <c r="U18621"/>
      <c r="V18621"/>
      <c r="W18621"/>
      <c r="X18621"/>
    </row>
    <row r="18622" spans="21:24" ht="18" x14ac:dyDescent="0.6">
      <c r="U18622"/>
      <c r="V18622"/>
      <c r="W18622"/>
      <c r="X18622"/>
    </row>
    <row r="18623" spans="21:24" ht="18" x14ac:dyDescent="0.6">
      <c r="U18623"/>
      <c r="V18623"/>
      <c r="W18623"/>
      <c r="X18623"/>
    </row>
    <row r="18624" spans="21:24" ht="18" x14ac:dyDescent="0.6">
      <c r="U18624"/>
      <c r="V18624"/>
      <c r="W18624"/>
      <c r="X18624"/>
    </row>
    <row r="18625" spans="21:24" ht="18" x14ac:dyDescent="0.6">
      <c r="U18625"/>
      <c r="V18625"/>
      <c r="W18625"/>
      <c r="X18625"/>
    </row>
    <row r="18626" spans="21:24" ht="18" x14ac:dyDescent="0.6">
      <c r="U18626"/>
      <c r="V18626"/>
      <c r="W18626"/>
      <c r="X18626"/>
    </row>
    <row r="18627" spans="21:24" ht="18" x14ac:dyDescent="0.6">
      <c r="U18627"/>
      <c r="V18627"/>
      <c r="W18627"/>
      <c r="X18627"/>
    </row>
    <row r="18628" spans="21:24" ht="18" x14ac:dyDescent="0.6">
      <c r="U18628"/>
      <c r="V18628"/>
      <c r="W18628"/>
      <c r="X18628"/>
    </row>
    <row r="18629" spans="21:24" ht="18" x14ac:dyDescent="0.6">
      <c r="U18629"/>
      <c r="V18629"/>
      <c r="W18629"/>
      <c r="X18629"/>
    </row>
    <row r="18630" spans="21:24" ht="18" x14ac:dyDescent="0.6">
      <c r="U18630"/>
      <c r="V18630"/>
      <c r="W18630"/>
      <c r="X18630"/>
    </row>
    <row r="18631" spans="21:24" ht="18" x14ac:dyDescent="0.6">
      <c r="U18631"/>
      <c r="V18631"/>
      <c r="W18631"/>
      <c r="X18631"/>
    </row>
    <row r="18632" spans="21:24" ht="18" x14ac:dyDescent="0.6">
      <c r="U18632"/>
      <c r="V18632"/>
      <c r="W18632"/>
      <c r="X18632"/>
    </row>
    <row r="18633" spans="21:24" ht="18" x14ac:dyDescent="0.6">
      <c r="U18633"/>
      <c r="V18633"/>
      <c r="W18633"/>
      <c r="X18633"/>
    </row>
    <row r="18634" spans="21:24" ht="18" x14ac:dyDescent="0.6">
      <c r="U18634"/>
      <c r="V18634"/>
      <c r="W18634"/>
      <c r="X18634"/>
    </row>
    <row r="18635" spans="21:24" ht="18" x14ac:dyDescent="0.6">
      <c r="U18635"/>
      <c r="V18635"/>
      <c r="W18635"/>
      <c r="X18635"/>
    </row>
    <row r="18636" spans="21:24" ht="18" x14ac:dyDescent="0.6">
      <c r="U18636"/>
      <c r="V18636"/>
      <c r="W18636"/>
      <c r="X18636"/>
    </row>
    <row r="18637" spans="21:24" ht="18" x14ac:dyDescent="0.6">
      <c r="U18637"/>
      <c r="V18637"/>
      <c r="W18637"/>
      <c r="X18637"/>
    </row>
    <row r="18638" spans="21:24" ht="18" x14ac:dyDescent="0.6">
      <c r="U18638"/>
      <c r="V18638"/>
      <c r="W18638"/>
      <c r="X18638"/>
    </row>
    <row r="18639" spans="21:24" ht="18" x14ac:dyDescent="0.6">
      <c r="U18639"/>
      <c r="V18639"/>
      <c r="W18639"/>
      <c r="X18639"/>
    </row>
    <row r="18640" spans="21:24" ht="18" x14ac:dyDescent="0.6">
      <c r="U18640"/>
      <c r="V18640"/>
      <c r="W18640"/>
      <c r="X18640"/>
    </row>
    <row r="18641" spans="21:24" ht="18" x14ac:dyDescent="0.6">
      <c r="U18641"/>
      <c r="V18641"/>
      <c r="W18641"/>
      <c r="X18641"/>
    </row>
    <row r="18642" spans="21:24" ht="18" x14ac:dyDescent="0.6">
      <c r="U18642"/>
      <c r="V18642"/>
      <c r="W18642"/>
      <c r="X18642"/>
    </row>
    <row r="18643" spans="21:24" ht="18" x14ac:dyDescent="0.6">
      <c r="U18643"/>
      <c r="V18643"/>
      <c r="W18643"/>
      <c r="X18643"/>
    </row>
    <row r="18644" spans="21:24" ht="18" x14ac:dyDescent="0.6">
      <c r="U18644"/>
      <c r="V18644"/>
      <c r="W18644"/>
      <c r="X18644"/>
    </row>
    <row r="18645" spans="21:24" ht="18" x14ac:dyDescent="0.6">
      <c r="U18645"/>
      <c r="V18645"/>
      <c r="W18645"/>
      <c r="X18645"/>
    </row>
    <row r="18646" spans="21:24" ht="18" x14ac:dyDescent="0.6">
      <c r="U18646"/>
      <c r="V18646"/>
      <c r="W18646"/>
      <c r="X18646"/>
    </row>
    <row r="18647" spans="21:24" ht="18" x14ac:dyDescent="0.6">
      <c r="U18647"/>
      <c r="V18647"/>
      <c r="W18647"/>
      <c r="X18647"/>
    </row>
    <row r="18648" spans="21:24" ht="18" x14ac:dyDescent="0.6">
      <c r="U18648"/>
      <c r="V18648"/>
      <c r="W18648"/>
      <c r="X18648"/>
    </row>
    <row r="18649" spans="21:24" ht="18" x14ac:dyDescent="0.6">
      <c r="U18649"/>
      <c r="V18649"/>
      <c r="W18649"/>
      <c r="X18649"/>
    </row>
    <row r="18650" spans="21:24" ht="18" x14ac:dyDescent="0.6">
      <c r="U18650"/>
      <c r="V18650"/>
      <c r="W18650"/>
      <c r="X18650"/>
    </row>
    <row r="18651" spans="21:24" ht="18" x14ac:dyDescent="0.6">
      <c r="U18651"/>
      <c r="V18651"/>
      <c r="W18651"/>
      <c r="X18651"/>
    </row>
    <row r="18652" spans="21:24" ht="18" x14ac:dyDescent="0.6">
      <c r="U18652"/>
      <c r="V18652"/>
      <c r="W18652"/>
      <c r="X18652"/>
    </row>
    <row r="18653" spans="21:24" ht="18" x14ac:dyDescent="0.6">
      <c r="U18653"/>
      <c r="V18653"/>
      <c r="W18653"/>
      <c r="X18653"/>
    </row>
    <row r="18654" spans="21:24" ht="18" x14ac:dyDescent="0.6">
      <c r="U18654"/>
      <c r="V18654"/>
      <c r="W18654"/>
      <c r="X18654"/>
    </row>
    <row r="18655" spans="21:24" ht="18" x14ac:dyDescent="0.6">
      <c r="U18655"/>
      <c r="V18655"/>
      <c r="W18655"/>
      <c r="X18655"/>
    </row>
    <row r="18656" spans="21:24" ht="18" x14ac:dyDescent="0.6">
      <c r="U18656"/>
      <c r="V18656"/>
      <c r="W18656"/>
      <c r="X18656"/>
    </row>
    <row r="18657" spans="21:24" ht="18" x14ac:dyDescent="0.6">
      <c r="U18657"/>
      <c r="V18657"/>
      <c r="W18657"/>
      <c r="X18657"/>
    </row>
    <row r="18658" spans="21:24" ht="18" x14ac:dyDescent="0.6">
      <c r="U18658"/>
      <c r="V18658"/>
      <c r="W18658"/>
      <c r="X18658"/>
    </row>
    <row r="18659" spans="21:24" ht="18" x14ac:dyDescent="0.6">
      <c r="U18659"/>
      <c r="V18659"/>
      <c r="W18659"/>
      <c r="X18659"/>
    </row>
    <row r="18660" spans="21:24" ht="18" x14ac:dyDescent="0.6">
      <c r="U18660"/>
      <c r="V18660"/>
      <c r="W18660"/>
      <c r="X18660"/>
    </row>
    <row r="18661" spans="21:24" ht="18" x14ac:dyDescent="0.6">
      <c r="U18661"/>
      <c r="V18661"/>
      <c r="W18661"/>
      <c r="X18661"/>
    </row>
    <row r="18662" spans="21:24" ht="18" x14ac:dyDescent="0.6">
      <c r="U18662"/>
      <c r="V18662"/>
      <c r="W18662"/>
      <c r="X18662"/>
    </row>
    <row r="18663" spans="21:24" ht="18" x14ac:dyDescent="0.6">
      <c r="U18663"/>
      <c r="V18663"/>
      <c r="W18663"/>
      <c r="X18663"/>
    </row>
    <row r="18664" spans="21:24" ht="18" x14ac:dyDescent="0.6">
      <c r="U18664"/>
      <c r="V18664"/>
      <c r="W18664"/>
      <c r="X18664"/>
    </row>
    <row r="18665" spans="21:24" ht="18" x14ac:dyDescent="0.6">
      <c r="U18665"/>
      <c r="V18665"/>
      <c r="W18665"/>
      <c r="X18665"/>
    </row>
    <row r="18666" spans="21:24" ht="18" x14ac:dyDescent="0.6">
      <c r="U18666"/>
      <c r="V18666"/>
      <c r="W18666"/>
      <c r="X18666"/>
    </row>
    <row r="18667" spans="21:24" ht="18" x14ac:dyDescent="0.6">
      <c r="U18667"/>
      <c r="V18667"/>
      <c r="W18667"/>
      <c r="X18667"/>
    </row>
    <row r="18668" spans="21:24" ht="18" x14ac:dyDescent="0.6">
      <c r="U18668"/>
      <c r="V18668"/>
      <c r="W18668"/>
      <c r="X18668"/>
    </row>
    <row r="18669" spans="21:24" ht="18" x14ac:dyDescent="0.6">
      <c r="U18669"/>
      <c r="V18669"/>
      <c r="W18669"/>
      <c r="X18669"/>
    </row>
    <row r="18670" spans="21:24" ht="18" x14ac:dyDescent="0.6">
      <c r="U18670"/>
      <c r="V18670"/>
      <c r="W18670"/>
      <c r="X18670"/>
    </row>
    <row r="18671" spans="21:24" ht="18" x14ac:dyDescent="0.6">
      <c r="U18671"/>
      <c r="V18671"/>
      <c r="W18671"/>
      <c r="X18671"/>
    </row>
    <row r="18672" spans="21:24" ht="18" x14ac:dyDescent="0.6">
      <c r="U18672"/>
      <c r="V18672"/>
      <c r="W18672"/>
      <c r="X18672"/>
    </row>
    <row r="18673" spans="21:24" ht="18" x14ac:dyDescent="0.6">
      <c r="U18673"/>
      <c r="V18673"/>
      <c r="W18673"/>
      <c r="X18673"/>
    </row>
    <row r="18674" spans="21:24" ht="18" x14ac:dyDescent="0.6">
      <c r="U18674"/>
      <c r="V18674"/>
      <c r="W18674"/>
      <c r="X18674"/>
    </row>
    <row r="18675" spans="21:24" ht="18" x14ac:dyDescent="0.6">
      <c r="U18675"/>
      <c r="V18675"/>
      <c r="W18675"/>
      <c r="X18675"/>
    </row>
    <row r="18676" spans="21:24" ht="18" x14ac:dyDescent="0.6">
      <c r="U18676"/>
      <c r="V18676"/>
      <c r="W18676"/>
      <c r="X18676"/>
    </row>
    <row r="18677" spans="21:24" ht="18" x14ac:dyDescent="0.6">
      <c r="U18677"/>
      <c r="V18677"/>
      <c r="W18677"/>
      <c r="X18677"/>
    </row>
    <row r="18678" spans="21:24" ht="18" x14ac:dyDescent="0.6">
      <c r="U18678"/>
      <c r="V18678"/>
      <c r="W18678"/>
      <c r="X18678"/>
    </row>
    <row r="18679" spans="21:24" ht="18" x14ac:dyDescent="0.6">
      <c r="U18679"/>
      <c r="V18679"/>
      <c r="W18679"/>
      <c r="X18679"/>
    </row>
    <row r="18680" spans="21:24" ht="18" x14ac:dyDescent="0.6">
      <c r="U18680"/>
      <c r="V18680"/>
      <c r="W18680"/>
      <c r="X18680"/>
    </row>
    <row r="18681" spans="21:24" ht="18" x14ac:dyDescent="0.6">
      <c r="U18681"/>
      <c r="V18681"/>
      <c r="W18681"/>
      <c r="X18681"/>
    </row>
    <row r="18682" spans="21:24" ht="18" x14ac:dyDescent="0.6">
      <c r="U18682"/>
      <c r="V18682"/>
      <c r="W18682"/>
      <c r="X18682"/>
    </row>
    <row r="18683" spans="21:24" ht="18" x14ac:dyDescent="0.6">
      <c r="U18683"/>
      <c r="V18683"/>
      <c r="W18683"/>
      <c r="X18683"/>
    </row>
    <row r="18684" spans="21:24" ht="18" x14ac:dyDescent="0.6">
      <c r="U18684"/>
      <c r="V18684"/>
      <c r="W18684"/>
      <c r="X18684"/>
    </row>
    <row r="18685" spans="21:24" ht="18" x14ac:dyDescent="0.6">
      <c r="U18685"/>
      <c r="V18685"/>
      <c r="W18685"/>
      <c r="X18685"/>
    </row>
    <row r="18686" spans="21:24" ht="18" x14ac:dyDescent="0.6">
      <c r="U18686"/>
      <c r="V18686"/>
      <c r="W18686"/>
      <c r="X18686"/>
    </row>
    <row r="18687" spans="21:24" ht="18" x14ac:dyDescent="0.6">
      <c r="U18687"/>
      <c r="V18687"/>
      <c r="W18687"/>
      <c r="X18687"/>
    </row>
    <row r="18688" spans="21:24" ht="18" x14ac:dyDescent="0.6">
      <c r="U18688"/>
      <c r="V18688"/>
      <c r="W18688"/>
      <c r="X18688"/>
    </row>
    <row r="18689" spans="21:24" ht="18" x14ac:dyDescent="0.6">
      <c r="U18689"/>
      <c r="V18689"/>
      <c r="W18689"/>
      <c r="X18689"/>
    </row>
    <row r="18690" spans="21:24" ht="18" x14ac:dyDescent="0.6">
      <c r="U18690"/>
      <c r="V18690"/>
      <c r="W18690"/>
      <c r="X18690"/>
    </row>
    <row r="18691" spans="21:24" ht="18" x14ac:dyDescent="0.6">
      <c r="U18691"/>
      <c r="V18691"/>
      <c r="W18691"/>
      <c r="X18691"/>
    </row>
    <row r="18692" spans="21:24" ht="18" x14ac:dyDescent="0.6">
      <c r="U18692"/>
      <c r="V18692"/>
      <c r="W18692"/>
      <c r="X18692"/>
    </row>
    <row r="18693" spans="21:24" ht="18" x14ac:dyDescent="0.6">
      <c r="U18693"/>
      <c r="V18693"/>
      <c r="W18693"/>
      <c r="X18693"/>
    </row>
    <row r="18694" spans="21:24" ht="18" x14ac:dyDescent="0.6">
      <c r="U18694"/>
      <c r="V18694"/>
      <c r="W18694"/>
      <c r="X18694"/>
    </row>
    <row r="18695" spans="21:24" ht="18" x14ac:dyDescent="0.6">
      <c r="U18695"/>
      <c r="V18695"/>
      <c r="W18695"/>
      <c r="X18695"/>
    </row>
    <row r="18696" spans="21:24" ht="18" x14ac:dyDescent="0.6">
      <c r="U18696"/>
      <c r="V18696"/>
      <c r="W18696"/>
      <c r="X18696"/>
    </row>
    <row r="18697" spans="21:24" ht="18" x14ac:dyDescent="0.6">
      <c r="U18697"/>
      <c r="V18697"/>
      <c r="W18697"/>
      <c r="X18697"/>
    </row>
    <row r="18698" spans="21:24" ht="18" x14ac:dyDescent="0.6">
      <c r="U18698"/>
      <c r="V18698"/>
      <c r="W18698"/>
      <c r="X18698"/>
    </row>
    <row r="18699" spans="21:24" ht="18" x14ac:dyDescent="0.6">
      <c r="U18699"/>
      <c r="V18699"/>
      <c r="W18699"/>
      <c r="X18699"/>
    </row>
    <row r="18700" spans="21:24" ht="18" x14ac:dyDescent="0.6">
      <c r="U18700"/>
      <c r="V18700"/>
      <c r="W18700"/>
      <c r="X18700"/>
    </row>
    <row r="18701" spans="21:24" ht="18" x14ac:dyDescent="0.6">
      <c r="U18701"/>
      <c r="V18701"/>
      <c r="W18701"/>
      <c r="X18701"/>
    </row>
    <row r="18702" spans="21:24" ht="18" x14ac:dyDescent="0.6">
      <c r="U18702"/>
      <c r="V18702"/>
      <c r="W18702"/>
      <c r="X18702"/>
    </row>
    <row r="18703" spans="21:24" ht="18" x14ac:dyDescent="0.6">
      <c r="U18703"/>
      <c r="V18703"/>
      <c r="W18703"/>
      <c r="X18703"/>
    </row>
    <row r="18704" spans="21:24" ht="18" x14ac:dyDescent="0.6">
      <c r="U18704"/>
      <c r="V18704"/>
      <c r="W18704"/>
      <c r="X18704"/>
    </row>
    <row r="18705" spans="21:24" ht="18" x14ac:dyDescent="0.6">
      <c r="U18705"/>
      <c r="V18705"/>
      <c r="W18705"/>
      <c r="X18705"/>
    </row>
    <row r="18706" spans="21:24" ht="18" x14ac:dyDescent="0.6">
      <c r="U18706"/>
      <c r="V18706"/>
      <c r="W18706"/>
      <c r="X18706"/>
    </row>
    <row r="18707" spans="21:24" ht="18" x14ac:dyDescent="0.6">
      <c r="U18707"/>
      <c r="V18707"/>
      <c r="W18707"/>
      <c r="X18707"/>
    </row>
    <row r="18708" spans="21:24" ht="18" x14ac:dyDescent="0.6">
      <c r="U18708"/>
      <c r="V18708"/>
      <c r="W18708"/>
      <c r="X18708"/>
    </row>
    <row r="18709" spans="21:24" ht="18" x14ac:dyDescent="0.6">
      <c r="U18709"/>
      <c r="V18709"/>
      <c r="W18709"/>
      <c r="X18709"/>
    </row>
    <row r="18710" spans="21:24" ht="18" x14ac:dyDescent="0.6">
      <c r="U18710"/>
      <c r="V18710"/>
      <c r="W18710"/>
      <c r="X18710"/>
    </row>
    <row r="18711" spans="21:24" ht="18" x14ac:dyDescent="0.6">
      <c r="U18711"/>
      <c r="V18711"/>
      <c r="W18711"/>
      <c r="X18711"/>
    </row>
    <row r="18712" spans="21:24" ht="18" x14ac:dyDescent="0.6">
      <c r="U18712"/>
      <c r="V18712"/>
      <c r="W18712"/>
      <c r="X18712"/>
    </row>
    <row r="18713" spans="21:24" ht="18" x14ac:dyDescent="0.6">
      <c r="U18713"/>
      <c r="V18713"/>
      <c r="W18713"/>
      <c r="X18713"/>
    </row>
    <row r="18714" spans="21:24" ht="18" x14ac:dyDescent="0.6">
      <c r="U18714"/>
      <c r="V18714"/>
      <c r="W18714"/>
      <c r="X18714"/>
    </row>
    <row r="18715" spans="21:24" ht="18" x14ac:dyDescent="0.6">
      <c r="U18715"/>
      <c r="V18715"/>
      <c r="W18715"/>
      <c r="X18715"/>
    </row>
    <row r="18716" spans="21:24" ht="18" x14ac:dyDescent="0.6">
      <c r="U18716"/>
      <c r="V18716"/>
      <c r="W18716"/>
      <c r="X18716"/>
    </row>
    <row r="18717" spans="21:24" ht="18" x14ac:dyDescent="0.6">
      <c r="U18717"/>
      <c r="V18717"/>
      <c r="W18717"/>
      <c r="X18717"/>
    </row>
    <row r="18718" spans="21:24" ht="18" x14ac:dyDescent="0.6">
      <c r="U18718"/>
      <c r="V18718"/>
      <c r="W18718"/>
      <c r="X18718"/>
    </row>
    <row r="18719" spans="21:24" ht="18" x14ac:dyDescent="0.6">
      <c r="U18719"/>
      <c r="V18719"/>
      <c r="W18719"/>
      <c r="X18719"/>
    </row>
    <row r="18720" spans="21:24" ht="18" x14ac:dyDescent="0.6">
      <c r="U18720"/>
      <c r="V18720"/>
      <c r="W18720"/>
      <c r="X18720"/>
    </row>
    <row r="18721" spans="21:24" ht="18" x14ac:dyDescent="0.6">
      <c r="U18721"/>
      <c r="V18721"/>
      <c r="W18721"/>
      <c r="X18721"/>
    </row>
    <row r="18722" spans="21:24" ht="18" x14ac:dyDescent="0.6">
      <c r="U18722"/>
      <c r="V18722"/>
      <c r="W18722"/>
      <c r="X18722"/>
    </row>
    <row r="18723" spans="21:24" ht="18" x14ac:dyDescent="0.6">
      <c r="U18723"/>
      <c r="V18723"/>
      <c r="W18723"/>
      <c r="X18723"/>
    </row>
    <row r="18724" spans="21:24" ht="18" x14ac:dyDescent="0.6">
      <c r="U18724"/>
      <c r="V18724"/>
      <c r="W18724"/>
      <c r="X18724"/>
    </row>
    <row r="18725" spans="21:24" ht="18" x14ac:dyDescent="0.6">
      <c r="U18725"/>
      <c r="V18725"/>
      <c r="W18725"/>
      <c r="X18725"/>
    </row>
    <row r="18726" spans="21:24" ht="18" x14ac:dyDescent="0.6">
      <c r="U18726"/>
      <c r="V18726"/>
      <c r="W18726"/>
      <c r="X18726"/>
    </row>
    <row r="18727" spans="21:24" ht="18" x14ac:dyDescent="0.6">
      <c r="U18727"/>
      <c r="V18727"/>
      <c r="W18727"/>
      <c r="X18727"/>
    </row>
    <row r="18728" spans="21:24" ht="18" x14ac:dyDescent="0.6">
      <c r="U18728"/>
      <c r="V18728"/>
      <c r="W18728"/>
      <c r="X18728"/>
    </row>
    <row r="18729" spans="21:24" ht="18" x14ac:dyDescent="0.6">
      <c r="U18729"/>
      <c r="V18729"/>
      <c r="W18729"/>
      <c r="X18729"/>
    </row>
    <row r="18730" spans="21:24" ht="18" x14ac:dyDescent="0.6">
      <c r="U18730"/>
      <c r="V18730"/>
      <c r="W18730"/>
      <c r="X18730"/>
    </row>
    <row r="18731" spans="21:24" ht="18" x14ac:dyDescent="0.6">
      <c r="U18731"/>
      <c r="V18731"/>
      <c r="W18731"/>
      <c r="X18731"/>
    </row>
    <row r="18732" spans="21:24" ht="18" x14ac:dyDescent="0.6">
      <c r="U18732"/>
      <c r="V18732"/>
      <c r="W18732"/>
      <c r="X18732"/>
    </row>
    <row r="18733" spans="21:24" ht="18" x14ac:dyDescent="0.6">
      <c r="U18733"/>
      <c r="V18733"/>
      <c r="W18733"/>
      <c r="X18733"/>
    </row>
    <row r="18734" spans="21:24" ht="18" x14ac:dyDescent="0.6">
      <c r="U18734"/>
      <c r="V18734"/>
      <c r="W18734"/>
      <c r="X18734"/>
    </row>
    <row r="18735" spans="21:24" ht="18" x14ac:dyDescent="0.6">
      <c r="U18735"/>
      <c r="V18735"/>
      <c r="W18735"/>
      <c r="X18735"/>
    </row>
    <row r="18736" spans="21:24" ht="18" x14ac:dyDescent="0.6">
      <c r="U18736"/>
      <c r="V18736"/>
      <c r="W18736"/>
      <c r="X18736"/>
    </row>
    <row r="18737" spans="21:24" ht="18" x14ac:dyDescent="0.6">
      <c r="U18737"/>
      <c r="V18737"/>
      <c r="W18737"/>
      <c r="X18737"/>
    </row>
    <row r="18738" spans="21:24" ht="18" x14ac:dyDescent="0.6">
      <c r="U18738"/>
      <c r="V18738"/>
      <c r="W18738"/>
      <c r="X18738"/>
    </row>
    <row r="18739" spans="21:24" ht="18" x14ac:dyDescent="0.6">
      <c r="U18739"/>
      <c r="V18739"/>
      <c r="W18739"/>
      <c r="X18739"/>
    </row>
    <row r="18740" spans="21:24" ht="18" x14ac:dyDescent="0.6">
      <c r="U18740"/>
      <c r="V18740"/>
      <c r="W18740"/>
      <c r="X18740"/>
    </row>
    <row r="18741" spans="21:24" ht="18" x14ac:dyDescent="0.6">
      <c r="U18741"/>
      <c r="V18741"/>
      <c r="W18741"/>
      <c r="X18741"/>
    </row>
    <row r="18742" spans="21:24" ht="18" x14ac:dyDescent="0.6">
      <c r="U18742"/>
      <c r="V18742"/>
      <c r="W18742"/>
      <c r="X18742"/>
    </row>
    <row r="18743" spans="21:24" ht="18" x14ac:dyDescent="0.6">
      <c r="U18743"/>
      <c r="V18743"/>
      <c r="W18743"/>
      <c r="X18743"/>
    </row>
    <row r="18744" spans="21:24" ht="18" x14ac:dyDescent="0.6">
      <c r="U18744"/>
      <c r="V18744"/>
      <c r="W18744"/>
      <c r="X18744"/>
    </row>
    <row r="18745" spans="21:24" ht="18" x14ac:dyDescent="0.6">
      <c r="U18745"/>
      <c r="V18745"/>
      <c r="W18745"/>
      <c r="X18745"/>
    </row>
    <row r="18746" spans="21:24" ht="18" x14ac:dyDescent="0.6">
      <c r="U18746"/>
      <c r="V18746"/>
      <c r="W18746"/>
      <c r="X18746"/>
    </row>
    <row r="18747" spans="21:24" ht="18" x14ac:dyDescent="0.6">
      <c r="U18747"/>
      <c r="V18747"/>
      <c r="W18747"/>
      <c r="X18747"/>
    </row>
    <row r="18748" spans="21:24" ht="18" x14ac:dyDescent="0.6">
      <c r="U18748"/>
      <c r="V18748"/>
      <c r="W18748"/>
      <c r="X18748"/>
    </row>
    <row r="18749" spans="21:24" ht="18" x14ac:dyDescent="0.6">
      <c r="U18749"/>
      <c r="V18749"/>
      <c r="W18749"/>
      <c r="X18749"/>
    </row>
    <row r="18750" spans="21:24" ht="18" x14ac:dyDescent="0.6">
      <c r="U18750"/>
      <c r="V18750"/>
      <c r="W18750"/>
      <c r="X18750"/>
    </row>
    <row r="18751" spans="21:24" ht="18" x14ac:dyDescent="0.6">
      <c r="U18751"/>
      <c r="V18751"/>
      <c r="W18751"/>
      <c r="X18751"/>
    </row>
    <row r="18752" spans="21:24" ht="18" x14ac:dyDescent="0.6">
      <c r="U18752"/>
      <c r="V18752"/>
      <c r="W18752"/>
      <c r="X18752"/>
    </row>
    <row r="18753" spans="21:24" ht="18" x14ac:dyDescent="0.6">
      <c r="U18753"/>
      <c r="V18753"/>
      <c r="W18753"/>
      <c r="X18753"/>
    </row>
    <row r="18754" spans="21:24" ht="18" x14ac:dyDescent="0.6">
      <c r="U18754"/>
      <c r="V18754"/>
      <c r="W18754"/>
      <c r="X18754"/>
    </row>
    <row r="18755" spans="21:24" ht="18" x14ac:dyDescent="0.6">
      <c r="U18755"/>
      <c r="V18755"/>
      <c r="W18755"/>
      <c r="X18755"/>
    </row>
    <row r="18756" spans="21:24" ht="18" x14ac:dyDescent="0.6">
      <c r="U18756"/>
      <c r="V18756"/>
      <c r="W18756"/>
      <c r="X18756"/>
    </row>
    <row r="18757" spans="21:24" ht="18" x14ac:dyDescent="0.6">
      <c r="U18757"/>
      <c r="V18757"/>
      <c r="W18757"/>
      <c r="X18757"/>
    </row>
    <row r="18758" spans="21:24" ht="18" x14ac:dyDescent="0.6">
      <c r="U18758"/>
      <c r="V18758"/>
      <c r="W18758"/>
      <c r="X18758"/>
    </row>
    <row r="18759" spans="21:24" ht="18" x14ac:dyDescent="0.6">
      <c r="U18759"/>
      <c r="V18759"/>
      <c r="W18759"/>
      <c r="X18759"/>
    </row>
    <row r="18760" spans="21:24" ht="18" x14ac:dyDescent="0.6">
      <c r="U18760"/>
      <c r="V18760"/>
      <c r="W18760"/>
      <c r="X18760"/>
    </row>
    <row r="18761" spans="21:24" ht="18" x14ac:dyDescent="0.6">
      <c r="U18761"/>
      <c r="V18761"/>
      <c r="W18761"/>
      <c r="X18761"/>
    </row>
    <row r="18762" spans="21:24" ht="18" x14ac:dyDescent="0.6">
      <c r="U18762"/>
      <c r="V18762"/>
      <c r="W18762"/>
      <c r="X18762"/>
    </row>
    <row r="18763" spans="21:24" ht="18" x14ac:dyDescent="0.6">
      <c r="U18763"/>
      <c r="V18763"/>
      <c r="W18763"/>
      <c r="X18763"/>
    </row>
    <row r="18764" spans="21:24" ht="18" x14ac:dyDescent="0.6">
      <c r="U18764"/>
      <c r="V18764"/>
      <c r="W18764"/>
      <c r="X18764"/>
    </row>
    <row r="18765" spans="21:24" ht="18" x14ac:dyDescent="0.6">
      <c r="U18765"/>
      <c r="V18765"/>
      <c r="W18765"/>
      <c r="X18765"/>
    </row>
    <row r="18766" spans="21:24" ht="18" x14ac:dyDescent="0.6">
      <c r="U18766"/>
      <c r="V18766"/>
      <c r="W18766"/>
      <c r="X18766"/>
    </row>
    <row r="18767" spans="21:24" ht="18" x14ac:dyDescent="0.6">
      <c r="U18767"/>
      <c r="V18767"/>
      <c r="W18767"/>
      <c r="X18767"/>
    </row>
    <row r="18768" spans="21:24" ht="18" x14ac:dyDescent="0.6">
      <c r="U18768"/>
      <c r="V18768"/>
      <c r="W18768"/>
      <c r="X18768"/>
    </row>
    <row r="18769" spans="21:24" ht="18" x14ac:dyDescent="0.6">
      <c r="U18769"/>
      <c r="V18769"/>
      <c r="W18769"/>
      <c r="X18769"/>
    </row>
    <row r="18770" spans="21:24" ht="18" x14ac:dyDescent="0.6">
      <c r="U18770"/>
      <c r="V18770"/>
      <c r="W18770"/>
      <c r="X18770"/>
    </row>
    <row r="18771" spans="21:24" ht="18" x14ac:dyDescent="0.6">
      <c r="U18771"/>
      <c r="V18771"/>
      <c r="W18771"/>
      <c r="X18771"/>
    </row>
    <row r="18772" spans="21:24" ht="18" x14ac:dyDescent="0.6">
      <c r="U18772"/>
      <c r="V18772"/>
      <c r="W18772"/>
      <c r="X18772"/>
    </row>
    <row r="18773" spans="21:24" ht="18" x14ac:dyDescent="0.6">
      <c r="U18773"/>
      <c r="V18773"/>
      <c r="W18773"/>
      <c r="X18773"/>
    </row>
    <row r="18774" spans="21:24" ht="18" x14ac:dyDescent="0.6">
      <c r="U18774"/>
      <c r="V18774"/>
      <c r="W18774"/>
      <c r="X18774"/>
    </row>
    <row r="18775" spans="21:24" ht="18" x14ac:dyDescent="0.6">
      <c r="U18775"/>
      <c r="V18775"/>
      <c r="W18775"/>
      <c r="X18775"/>
    </row>
    <row r="18776" spans="21:24" ht="18" x14ac:dyDescent="0.6">
      <c r="U18776"/>
      <c r="V18776"/>
      <c r="W18776"/>
      <c r="X18776"/>
    </row>
    <row r="18777" spans="21:24" ht="18" x14ac:dyDescent="0.6">
      <c r="U18777"/>
      <c r="V18777"/>
      <c r="W18777"/>
      <c r="X18777"/>
    </row>
    <row r="18778" spans="21:24" ht="18" x14ac:dyDescent="0.6">
      <c r="U18778"/>
      <c r="V18778"/>
      <c r="W18778"/>
      <c r="X18778"/>
    </row>
    <row r="18779" spans="21:24" ht="18" x14ac:dyDescent="0.6">
      <c r="U18779"/>
      <c r="V18779"/>
      <c r="W18779"/>
      <c r="X18779"/>
    </row>
    <row r="18780" spans="21:24" ht="18" x14ac:dyDescent="0.6">
      <c r="U18780"/>
      <c r="V18780"/>
      <c r="W18780"/>
      <c r="X18780"/>
    </row>
    <row r="18781" spans="21:24" ht="18" x14ac:dyDescent="0.6">
      <c r="U18781"/>
      <c r="V18781"/>
      <c r="W18781"/>
      <c r="X18781"/>
    </row>
    <row r="18782" spans="21:24" ht="18" x14ac:dyDescent="0.6">
      <c r="U18782"/>
      <c r="V18782"/>
      <c r="W18782"/>
      <c r="X18782"/>
    </row>
    <row r="18783" spans="21:24" ht="18" x14ac:dyDescent="0.6">
      <c r="U18783"/>
      <c r="V18783"/>
      <c r="W18783"/>
      <c r="X18783"/>
    </row>
    <row r="18784" spans="21:24" ht="18" x14ac:dyDescent="0.6">
      <c r="U18784"/>
      <c r="V18784"/>
      <c r="W18784"/>
      <c r="X18784"/>
    </row>
    <row r="18785" spans="21:24" ht="18" x14ac:dyDescent="0.6">
      <c r="U18785"/>
      <c r="V18785"/>
      <c r="W18785"/>
      <c r="X18785"/>
    </row>
    <row r="18786" spans="21:24" ht="18" x14ac:dyDescent="0.6">
      <c r="U18786"/>
      <c r="V18786"/>
      <c r="W18786"/>
      <c r="X18786"/>
    </row>
    <row r="18787" spans="21:24" ht="18" x14ac:dyDescent="0.6">
      <c r="U18787"/>
      <c r="V18787"/>
      <c r="W18787"/>
      <c r="X18787"/>
    </row>
    <row r="18788" spans="21:24" ht="18" x14ac:dyDescent="0.6">
      <c r="U18788"/>
      <c r="V18788"/>
      <c r="W18788"/>
      <c r="X18788"/>
    </row>
    <row r="18789" spans="21:24" ht="18" x14ac:dyDescent="0.6">
      <c r="U18789"/>
      <c r="V18789"/>
      <c r="W18789"/>
      <c r="X18789"/>
    </row>
    <row r="18790" spans="21:24" ht="18" x14ac:dyDescent="0.6">
      <c r="U18790"/>
      <c r="V18790"/>
      <c r="W18790"/>
      <c r="X18790"/>
    </row>
    <row r="18791" spans="21:24" ht="18" x14ac:dyDescent="0.6">
      <c r="U18791"/>
      <c r="V18791"/>
      <c r="W18791"/>
      <c r="X18791"/>
    </row>
    <row r="18792" spans="21:24" ht="18" x14ac:dyDescent="0.6">
      <c r="U18792"/>
      <c r="V18792"/>
      <c r="W18792"/>
      <c r="X18792"/>
    </row>
    <row r="18793" spans="21:24" ht="18" x14ac:dyDescent="0.6">
      <c r="U18793"/>
      <c r="V18793"/>
      <c r="W18793"/>
      <c r="X18793"/>
    </row>
    <row r="18794" spans="21:24" ht="18" x14ac:dyDescent="0.6">
      <c r="U18794"/>
      <c r="V18794"/>
      <c r="W18794"/>
      <c r="X18794"/>
    </row>
    <row r="18795" spans="21:24" ht="18" x14ac:dyDescent="0.6">
      <c r="U18795"/>
      <c r="V18795"/>
      <c r="W18795"/>
      <c r="X18795"/>
    </row>
    <row r="18796" spans="21:24" ht="18" x14ac:dyDescent="0.6">
      <c r="U18796"/>
      <c r="V18796"/>
      <c r="W18796"/>
      <c r="X18796"/>
    </row>
    <row r="18797" spans="21:24" ht="18" x14ac:dyDescent="0.6">
      <c r="U18797"/>
      <c r="V18797"/>
      <c r="W18797"/>
      <c r="X18797"/>
    </row>
    <row r="18798" spans="21:24" ht="18" x14ac:dyDescent="0.6">
      <c r="U18798"/>
      <c r="V18798"/>
      <c r="W18798"/>
      <c r="X18798"/>
    </row>
    <row r="18799" spans="21:24" ht="18" x14ac:dyDescent="0.6">
      <c r="U18799"/>
      <c r="V18799"/>
      <c r="W18799"/>
      <c r="X18799"/>
    </row>
    <row r="18800" spans="21:24" ht="18" x14ac:dyDescent="0.6">
      <c r="U18800"/>
      <c r="V18800"/>
      <c r="W18800"/>
      <c r="X18800"/>
    </row>
    <row r="18801" spans="21:24" ht="18" x14ac:dyDescent="0.6">
      <c r="U18801"/>
      <c r="V18801"/>
      <c r="W18801"/>
      <c r="X18801"/>
    </row>
    <row r="18802" spans="21:24" ht="18" x14ac:dyDescent="0.6">
      <c r="U18802"/>
      <c r="V18802"/>
      <c r="W18802"/>
      <c r="X18802"/>
    </row>
    <row r="18803" spans="21:24" ht="18" x14ac:dyDescent="0.6">
      <c r="U18803"/>
      <c r="V18803"/>
      <c r="W18803"/>
      <c r="X18803"/>
    </row>
    <row r="18804" spans="21:24" ht="18" x14ac:dyDescent="0.6">
      <c r="U18804"/>
      <c r="V18804"/>
      <c r="W18804"/>
      <c r="X18804"/>
    </row>
    <row r="18805" spans="21:24" ht="18" x14ac:dyDescent="0.6">
      <c r="U18805"/>
      <c r="V18805"/>
      <c r="W18805"/>
      <c r="X18805"/>
    </row>
    <row r="18806" spans="21:24" ht="18" x14ac:dyDescent="0.6">
      <c r="U18806"/>
      <c r="V18806"/>
      <c r="W18806"/>
      <c r="X18806"/>
    </row>
    <row r="18807" spans="21:24" ht="18" x14ac:dyDescent="0.6">
      <c r="U18807"/>
      <c r="V18807"/>
      <c r="W18807"/>
      <c r="X18807"/>
    </row>
    <row r="18808" spans="21:24" ht="18" x14ac:dyDescent="0.6">
      <c r="U18808"/>
      <c r="V18808"/>
      <c r="W18808"/>
      <c r="X18808"/>
    </row>
    <row r="18809" spans="21:24" ht="18" x14ac:dyDescent="0.6">
      <c r="U18809"/>
      <c r="V18809"/>
      <c r="W18809"/>
      <c r="X18809"/>
    </row>
    <row r="18810" spans="21:24" ht="18" x14ac:dyDescent="0.6">
      <c r="U18810"/>
      <c r="V18810"/>
      <c r="W18810"/>
      <c r="X18810"/>
    </row>
    <row r="18811" spans="21:24" ht="18" x14ac:dyDescent="0.6">
      <c r="U18811"/>
      <c r="V18811"/>
      <c r="W18811"/>
      <c r="X18811"/>
    </row>
    <row r="18812" spans="21:24" ht="18" x14ac:dyDescent="0.6">
      <c r="U18812"/>
      <c r="V18812"/>
      <c r="W18812"/>
      <c r="X18812"/>
    </row>
    <row r="18813" spans="21:24" ht="18" x14ac:dyDescent="0.6">
      <c r="U18813"/>
      <c r="V18813"/>
      <c r="W18813"/>
      <c r="X18813"/>
    </row>
    <row r="18814" spans="21:24" ht="18" x14ac:dyDescent="0.6">
      <c r="U18814"/>
      <c r="V18814"/>
      <c r="W18814"/>
      <c r="X18814"/>
    </row>
    <row r="18815" spans="21:24" ht="18" x14ac:dyDescent="0.6">
      <c r="U18815"/>
      <c r="V18815"/>
      <c r="W18815"/>
      <c r="X18815"/>
    </row>
    <row r="18816" spans="21:24" ht="18" x14ac:dyDescent="0.6">
      <c r="U18816"/>
      <c r="V18816"/>
      <c r="W18816"/>
      <c r="X18816"/>
    </row>
    <row r="18817" spans="21:24" ht="18" x14ac:dyDescent="0.6">
      <c r="U18817"/>
      <c r="V18817"/>
      <c r="W18817"/>
      <c r="X18817"/>
    </row>
    <row r="18818" spans="21:24" ht="18" x14ac:dyDescent="0.6">
      <c r="U18818"/>
      <c r="V18818"/>
      <c r="W18818"/>
      <c r="X18818"/>
    </row>
    <row r="18819" spans="21:24" ht="18" x14ac:dyDescent="0.6">
      <c r="U18819"/>
      <c r="V18819"/>
      <c r="W18819"/>
      <c r="X18819"/>
    </row>
    <row r="18820" spans="21:24" ht="18" x14ac:dyDescent="0.6">
      <c r="U18820"/>
      <c r="V18820"/>
      <c r="W18820"/>
      <c r="X18820"/>
    </row>
    <row r="18821" spans="21:24" ht="18" x14ac:dyDescent="0.6">
      <c r="U18821"/>
      <c r="V18821"/>
      <c r="W18821"/>
      <c r="X18821"/>
    </row>
    <row r="18822" spans="21:24" ht="18" x14ac:dyDescent="0.6">
      <c r="U18822"/>
      <c r="V18822"/>
      <c r="W18822"/>
      <c r="X18822"/>
    </row>
    <row r="18823" spans="21:24" ht="18" x14ac:dyDescent="0.6">
      <c r="U18823"/>
      <c r="V18823"/>
      <c r="W18823"/>
      <c r="X18823"/>
    </row>
    <row r="18824" spans="21:24" ht="18" x14ac:dyDescent="0.6">
      <c r="U18824"/>
      <c r="V18824"/>
      <c r="W18824"/>
      <c r="X18824"/>
    </row>
    <row r="18825" spans="21:24" ht="18" x14ac:dyDescent="0.6">
      <c r="U18825"/>
      <c r="V18825"/>
      <c r="W18825"/>
      <c r="X18825"/>
    </row>
    <row r="18826" spans="21:24" ht="18" x14ac:dyDescent="0.6">
      <c r="U18826"/>
      <c r="V18826"/>
      <c r="W18826"/>
      <c r="X18826"/>
    </row>
    <row r="18827" spans="21:24" ht="18" x14ac:dyDescent="0.6">
      <c r="U18827"/>
      <c r="V18827"/>
      <c r="W18827"/>
      <c r="X18827"/>
    </row>
    <row r="18828" spans="21:24" ht="18" x14ac:dyDescent="0.6">
      <c r="U18828"/>
      <c r="V18828"/>
      <c r="W18828"/>
      <c r="X18828"/>
    </row>
    <row r="18829" spans="21:24" ht="18" x14ac:dyDescent="0.6">
      <c r="U18829"/>
      <c r="V18829"/>
      <c r="W18829"/>
      <c r="X18829"/>
    </row>
    <row r="18830" spans="21:24" ht="18" x14ac:dyDescent="0.6">
      <c r="U18830"/>
      <c r="V18830"/>
      <c r="W18830"/>
      <c r="X18830"/>
    </row>
    <row r="18831" spans="21:24" ht="18" x14ac:dyDescent="0.6">
      <c r="U18831"/>
      <c r="V18831"/>
      <c r="W18831"/>
      <c r="X18831"/>
    </row>
    <row r="18832" spans="21:24" ht="18" x14ac:dyDescent="0.6">
      <c r="U18832"/>
      <c r="V18832"/>
      <c r="W18832"/>
      <c r="X18832"/>
    </row>
    <row r="18833" spans="21:24" ht="18" x14ac:dyDescent="0.6">
      <c r="U18833"/>
      <c r="V18833"/>
      <c r="W18833"/>
      <c r="X18833"/>
    </row>
    <row r="18834" spans="21:24" ht="18" x14ac:dyDescent="0.6">
      <c r="U18834"/>
      <c r="V18834"/>
      <c r="W18834"/>
      <c r="X18834"/>
    </row>
    <row r="18835" spans="21:24" ht="18" x14ac:dyDescent="0.6">
      <c r="U18835"/>
      <c r="V18835"/>
      <c r="W18835"/>
      <c r="X18835"/>
    </row>
    <row r="18836" spans="21:24" ht="18" x14ac:dyDescent="0.6">
      <c r="U18836"/>
      <c r="V18836"/>
      <c r="W18836"/>
      <c r="X18836"/>
    </row>
    <row r="18837" spans="21:24" ht="18" x14ac:dyDescent="0.6">
      <c r="U18837"/>
      <c r="V18837"/>
      <c r="W18837"/>
      <c r="X18837"/>
    </row>
    <row r="18838" spans="21:24" ht="18" x14ac:dyDescent="0.6">
      <c r="U18838"/>
      <c r="V18838"/>
      <c r="W18838"/>
      <c r="X18838"/>
    </row>
    <row r="18839" spans="21:24" ht="18" x14ac:dyDescent="0.6">
      <c r="U18839"/>
      <c r="V18839"/>
      <c r="W18839"/>
      <c r="X18839"/>
    </row>
    <row r="18840" spans="21:24" ht="18" x14ac:dyDescent="0.6">
      <c r="U18840"/>
      <c r="V18840"/>
      <c r="W18840"/>
      <c r="X18840"/>
    </row>
    <row r="18841" spans="21:24" ht="18" x14ac:dyDescent="0.6">
      <c r="U18841"/>
      <c r="V18841"/>
      <c r="W18841"/>
      <c r="X18841"/>
    </row>
    <row r="18842" spans="21:24" ht="18" x14ac:dyDescent="0.6">
      <c r="U18842"/>
      <c r="V18842"/>
      <c r="W18842"/>
      <c r="X18842"/>
    </row>
    <row r="18843" spans="21:24" ht="18" x14ac:dyDescent="0.6">
      <c r="U18843"/>
      <c r="V18843"/>
      <c r="W18843"/>
      <c r="X18843"/>
    </row>
    <row r="18844" spans="21:24" ht="18" x14ac:dyDescent="0.6">
      <c r="U18844"/>
      <c r="V18844"/>
      <c r="W18844"/>
      <c r="X18844"/>
    </row>
    <row r="18845" spans="21:24" ht="18" x14ac:dyDescent="0.6">
      <c r="U18845"/>
      <c r="V18845"/>
      <c r="W18845"/>
      <c r="X18845"/>
    </row>
    <row r="18846" spans="21:24" ht="18" x14ac:dyDescent="0.6">
      <c r="U18846"/>
      <c r="V18846"/>
      <c r="W18846"/>
      <c r="X18846"/>
    </row>
    <row r="18847" spans="21:24" ht="18" x14ac:dyDescent="0.6">
      <c r="U18847"/>
      <c r="V18847"/>
      <c r="W18847"/>
      <c r="X18847"/>
    </row>
    <row r="18848" spans="21:24" ht="18" x14ac:dyDescent="0.6">
      <c r="U18848"/>
      <c r="V18848"/>
      <c r="W18848"/>
      <c r="X18848"/>
    </row>
    <row r="18849" spans="21:24" ht="18" x14ac:dyDescent="0.6">
      <c r="U18849"/>
      <c r="V18849"/>
      <c r="W18849"/>
      <c r="X18849"/>
    </row>
    <row r="18850" spans="21:24" ht="18" x14ac:dyDescent="0.6">
      <c r="U18850"/>
      <c r="V18850"/>
      <c r="W18850"/>
      <c r="X18850"/>
    </row>
    <row r="18851" spans="21:24" ht="18" x14ac:dyDescent="0.6">
      <c r="U18851"/>
      <c r="V18851"/>
      <c r="W18851"/>
      <c r="X18851"/>
    </row>
    <row r="18852" spans="21:24" ht="18" x14ac:dyDescent="0.6">
      <c r="U18852"/>
      <c r="V18852"/>
      <c r="W18852"/>
      <c r="X18852"/>
    </row>
    <row r="18853" spans="21:24" ht="18" x14ac:dyDescent="0.6">
      <c r="U18853"/>
      <c r="V18853"/>
      <c r="W18853"/>
      <c r="X18853"/>
    </row>
    <row r="18854" spans="21:24" ht="18" x14ac:dyDescent="0.6">
      <c r="U18854"/>
      <c r="V18854"/>
      <c r="W18854"/>
      <c r="X18854"/>
    </row>
    <row r="18855" spans="21:24" ht="18" x14ac:dyDescent="0.6">
      <c r="U18855"/>
      <c r="V18855"/>
      <c r="W18855"/>
      <c r="X18855"/>
    </row>
    <row r="18856" spans="21:24" ht="18" x14ac:dyDescent="0.6">
      <c r="U18856"/>
      <c r="V18856"/>
      <c r="W18856"/>
      <c r="X18856"/>
    </row>
    <row r="18857" spans="21:24" ht="18" x14ac:dyDescent="0.6">
      <c r="U18857"/>
      <c r="V18857"/>
      <c r="W18857"/>
      <c r="X18857"/>
    </row>
    <row r="18858" spans="21:24" ht="18" x14ac:dyDescent="0.6">
      <c r="U18858"/>
      <c r="V18858"/>
      <c r="W18858"/>
      <c r="X18858"/>
    </row>
    <row r="18859" spans="21:24" ht="18" x14ac:dyDescent="0.6">
      <c r="U18859"/>
      <c r="V18859"/>
      <c r="W18859"/>
      <c r="X18859"/>
    </row>
    <row r="18860" spans="21:24" ht="18" x14ac:dyDescent="0.6">
      <c r="U18860"/>
      <c r="V18860"/>
      <c r="W18860"/>
      <c r="X18860"/>
    </row>
    <row r="18861" spans="21:24" ht="18" x14ac:dyDescent="0.6">
      <c r="U18861"/>
      <c r="V18861"/>
      <c r="W18861"/>
      <c r="X18861"/>
    </row>
    <row r="18862" spans="21:24" ht="18" x14ac:dyDescent="0.6">
      <c r="U18862"/>
      <c r="V18862"/>
      <c r="W18862"/>
      <c r="X18862"/>
    </row>
    <row r="18863" spans="21:24" ht="18" x14ac:dyDescent="0.6">
      <c r="U18863"/>
      <c r="V18863"/>
      <c r="W18863"/>
      <c r="X18863"/>
    </row>
    <row r="18864" spans="21:24" ht="18" x14ac:dyDescent="0.6">
      <c r="U18864"/>
      <c r="V18864"/>
      <c r="W18864"/>
      <c r="X18864"/>
    </row>
    <row r="18865" spans="21:24" ht="18" x14ac:dyDescent="0.6">
      <c r="U18865"/>
      <c r="V18865"/>
      <c r="W18865"/>
      <c r="X18865"/>
    </row>
    <row r="18866" spans="21:24" ht="18" x14ac:dyDescent="0.6">
      <c r="U18866"/>
      <c r="V18866"/>
      <c r="W18866"/>
      <c r="X18866"/>
    </row>
    <row r="18867" spans="21:24" ht="18" x14ac:dyDescent="0.6">
      <c r="U18867"/>
      <c r="V18867"/>
      <c r="W18867"/>
      <c r="X18867"/>
    </row>
    <row r="18868" spans="21:24" ht="18" x14ac:dyDescent="0.6">
      <c r="U18868"/>
      <c r="V18868"/>
      <c r="W18868"/>
      <c r="X18868"/>
    </row>
    <row r="18869" spans="21:24" ht="18" x14ac:dyDescent="0.6">
      <c r="U18869"/>
      <c r="V18869"/>
      <c r="W18869"/>
      <c r="X18869"/>
    </row>
    <row r="18870" spans="21:24" ht="18" x14ac:dyDescent="0.6">
      <c r="U18870"/>
      <c r="V18870"/>
      <c r="W18870"/>
      <c r="X18870"/>
    </row>
    <row r="18871" spans="21:24" ht="18" x14ac:dyDescent="0.6">
      <c r="U18871"/>
      <c r="V18871"/>
      <c r="W18871"/>
      <c r="X18871"/>
    </row>
    <row r="18872" spans="21:24" ht="18" x14ac:dyDescent="0.6">
      <c r="U18872"/>
      <c r="V18872"/>
      <c r="W18872"/>
      <c r="X18872"/>
    </row>
    <row r="18873" spans="21:24" ht="18" x14ac:dyDescent="0.6">
      <c r="U18873"/>
      <c r="V18873"/>
      <c r="W18873"/>
      <c r="X18873"/>
    </row>
    <row r="18874" spans="21:24" ht="18" x14ac:dyDescent="0.6">
      <c r="U18874"/>
      <c r="V18874"/>
      <c r="W18874"/>
      <c r="X18874"/>
    </row>
    <row r="18875" spans="21:24" ht="18" x14ac:dyDescent="0.6">
      <c r="U18875"/>
      <c r="V18875"/>
      <c r="W18875"/>
      <c r="X18875"/>
    </row>
    <row r="18876" spans="21:24" ht="18" x14ac:dyDescent="0.6">
      <c r="U18876"/>
      <c r="V18876"/>
      <c r="W18876"/>
      <c r="X18876"/>
    </row>
    <row r="18877" spans="21:24" ht="18" x14ac:dyDescent="0.6">
      <c r="U18877"/>
      <c r="V18877"/>
      <c r="W18877"/>
      <c r="X18877"/>
    </row>
    <row r="18878" spans="21:24" ht="18" x14ac:dyDescent="0.6">
      <c r="U18878"/>
      <c r="V18878"/>
      <c r="W18878"/>
      <c r="X18878"/>
    </row>
    <row r="18879" spans="21:24" ht="18" x14ac:dyDescent="0.6">
      <c r="U18879"/>
      <c r="V18879"/>
      <c r="W18879"/>
      <c r="X18879"/>
    </row>
    <row r="18880" spans="21:24" ht="18" x14ac:dyDescent="0.6">
      <c r="U18880"/>
      <c r="V18880"/>
      <c r="W18880"/>
      <c r="X18880"/>
    </row>
    <row r="18881" spans="21:24" ht="18" x14ac:dyDescent="0.6">
      <c r="U18881"/>
      <c r="V18881"/>
      <c r="W18881"/>
      <c r="X18881"/>
    </row>
    <row r="18882" spans="21:24" ht="18" x14ac:dyDescent="0.6">
      <c r="U18882"/>
      <c r="V18882"/>
      <c r="W18882"/>
      <c r="X18882"/>
    </row>
    <row r="18883" spans="21:24" ht="18" x14ac:dyDescent="0.6">
      <c r="U18883"/>
      <c r="V18883"/>
      <c r="W18883"/>
      <c r="X18883"/>
    </row>
    <row r="18884" spans="21:24" ht="18" x14ac:dyDescent="0.6">
      <c r="U18884"/>
      <c r="V18884"/>
      <c r="W18884"/>
      <c r="X18884"/>
    </row>
    <row r="18885" spans="21:24" ht="18" x14ac:dyDescent="0.6">
      <c r="U18885"/>
      <c r="V18885"/>
      <c r="W18885"/>
      <c r="X18885"/>
    </row>
    <row r="18886" spans="21:24" ht="18" x14ac:dyDescent="0.6">
      <c r="U18886"/>
      <c r="V18886"/>
      <c r="W18886"/>
      <c r="X18886"/>
    </row>
    <row r="18887" spans="21:24" ht="18" x14ac:dyDescent="0.6">
      <c r="U18887"/>
      <c r="V18887"/>
      <c r="W18887"/>
      <c r="X18887"/>
    </row>
    <row r="18888" spans="21:24" ht="18" x14ac:dyDescent="0.6">
      <c r="U18888"/>
      <c r="V18888"/>
      <c r="W18888"/>
      <c r="X18888"/>
    </row>
    <row r="18889" spans="21:24" ht="18" x14ac:dyDescent="0.6">
      <c r="U18889"/>
      <c r="V18889"/>
      <c r="W18889"/>
      <c r="X18889"/>
    </row>
    <row r="18890" spans="21:24" ht="18" x14ac:dyDescent="0.6">
      <c r="U18890"/>
      <c r="V18890"/>
      <c r="W18890"/>
      <c r="X18890"/>
    </row>
    <row r="18891" spans="21:24" ht="18" x14ac:dyDescent="0.6">
      <c r="U18891"/>
      <c r="V18891"/>
      <c r="W18891"/>
      <c r="X18891"/>
    </row>
    <row r="18892" spans="21:24" ht="18" x14ac:dyDescent="0.6">
      <c r="U18892"/>
      <c r="V18892"/>
      <c r="W18892"/>
      <c r="X18892"/>
    </row>
    <row r="18893" spans="21:24" ht="18" x14ac:dyDescent="0.6">
      <c r="U18893"/>
      <c r="V18893"/>
      <c r="W18893"/>
      <c r="X18893"/>
    </row>
    <row r="18894" spans="21:24" ht="18" x14ac:dyDescent="0.6">
      <c r="U18894"/>
      <c r="V18894"/>
      <c r="W18894"/>
      <c r="X18894"/>
    </row>
    <row r="18895" spans="21:24" ht="18" x14ac:dyDescent="0.6">
      <c r="U18895"/>
      <c r="V18895"/>
      <c r="W18895"/>
      <c r="X18895"/>
    </row>
    <row r="18896" spans="21:24" ht="18" x14ac:dyDescent="0.6">
      <c r="U18896"/>
      <c r="V18896"/>
      <c r="W18896"/>
      <c r="X18896"/>
    </row>
    <row r="18897" spans="21:24" ht="18" x14ac:dyDescent="0.6">
      <c r="U18897"/>
      <c r="V18897"/>
      <c r="W18897"/>
      <c r="X18897"/>
    </row>
    <row r="18898" spans="21:24" ht="18" x14ac:dyDescent="0.6">
      <c r="U18898"/>
      <c r="V18898"/>
      <c r="W18898"/>
      <c r="X18898"/>
    </row>
    <row r="18899" spans="21:24" ht="18" x14ac:dyDescent="0.6">
      <c r="U18899"/>
      <c r="V18899"/>
      <c r="W18899"/>
      <c r="X18899"/>
    </row>
    <row r="18900" spans="21:24" ht="18" x14ac:dyDescent="0.6">
      <c r="U18900"/>
      <c r="V18900"/>
      <c r="W18900"/>
      <c r="X18900"/>
    </row>
    <row r="18901" spans="21:24" ht="18" x14ac:dyDescent="0.6">
      <c r="U18901"/>
      <c r="V18901"/>
      <c r="W18901"/>
      <c r="X18901"/>
    </row>
    <row r="18902" spans="21:24" ht="18" x14ac:dyDescent="0.6">
      <c r="U18902"/>
      <c r="V18902"/>
      <c r="W18902"/>
      <c r="X18902"/>
    </row>
    <row r="18903" spans="21:24" ht="18" x14ac:dyDescent="0.6">
      <c r="U18903"/>
      <c r="V18903"/>
      <c r="W18903"/>
      <c r="X18903"/>
    </row>
    <row r="18904" spans="21:24" ht="18" x14ac:dyDescent="0.6">
      <c r="U18904"/>
      <c r="V18904"/>
      <c r="W18904"/>
      <c r="X18904"/>
    </row>
    <row r="18905" spans="21:24" ht="18" x14ac:dyDescent="0.6">
      <c r="U18905"/>
      <c r="V18905"/>
      <c r="W18905"/>
      <c r="X18905"/>
    </row>
    <row r="18906" spans="21:24" ht="18" x14ac:dyDescent="0.6">
      <c r="U18906"/>
      <c r="V18906"/>
      <c r="W18906"/>
      <c r="X18906"/>
    </row>
    <row r="18907" spans="21:24" ht="18" x14ac:dyDescent="0.6">
      <c r="U18907"/>
      <c r="V18907"/>
      <c r="W18907"/>
      <c r="X18907"/>
    </row>
    <row r="18908" spans="21:24" ht="18" x14ac:dyDescent="0.6">
      <c r="U18908"/>
      <c r="V18908"/>
      <c r="W18908"/>
      <c r="X18908"/>
    </row>
    <row r="18909" spans="21:24" ht="18" x14ac:dyDescent="0.6">
      <c r="U18909"/>
      <c r="V18909"/>
      <c r="W18909"/>
      <c r="X18909"/>
    </row>
    <row r="18910" spans="21:24" ht="18" x14ac:dyDescent="0.6">
      <c r="U18910"/>
      <c r="V18910"/>
      <c r="W18910"/>
      <c r="X18910"/>
    </row>
    <row r="18911" spans="21:24" ht="18" x14ac:dyDescent="0.6">
      <c r="U18911"/>
      <c r="V18911"/>
      <c r="W18911"/>
      <c r="X18911"/>
    </row>
    <row r="18912" spans="21:24" ht="18" x14ac:dyDescent="0.6">
      <c r="U18912"/>
      <c r="V18912"/>
      <c r="W18912"/>
      <c r="X18912"/>
    </row>
    <row r="18913" spans="21:24" ht="18" x14ac:dyDescent="0.6">
      <c r="U18913"/>
      <c r="V18913"/>
      <c r="W18913"/>
      <c r="X18913"/>
    </row>
    <row r="18914" spans="21:24" ht="18" x14ac:dyDescent="0.6">
      <c r="U18914"/>
      <c r="V18914"/>
      <c r="W18914"/>
      <c r="X18914"/>
    </row>
    <row r="18915" spans="21:24" ht="18" x14ac:dyDescent="0.6">
      <c r="U18915"/>
      <c r="V18915"/>
      <c r="W18915"/>
      <c r="X18915"/>
    </row>
    <row r="18916" spans="21:24" ht="18" x14ac:dyDescent="0.6">
      <c r="U18916"/>
      <c r="V18916"/>
      <c r="W18916"/>
      <c r="X18916"/>
    </row>
    <row r="18917" spans="21:24" ht="18" x14ac:dyDescent="0.6">
      <c r="U18917"/>
      <c r="V18917"/>
      <c r="W18917"/>
      <c r="X18917"/>
    </row>
    <row r="18918" spans="21:24" ht="18" x14ac:dyDescent="0.6">
      <c r="U18918"/>
      <c r="V18918"/>
      <c r="W18918"/>
      <c r="X18918"/>
    </row>
    <row r="18919" spans="21:24" ht="18" x14ac:dyDescent="0.6">
      <c r="U18919"/>
      <c r="V18919"/>
      <c r="W18919"/>
      <c r="X18919"/>
    </row>
    <row r="18920" spans="21:24" ht="18" x14ac:dyDescent="0.6">
      <c r="U18920"/>
      <c r="V18920"/>
      <c r="W18920"/>
      <c r="X18920"/>
    </row>
    <row r="18921" spans="21:24" ht="18" x14ac:dyDescent="0.6">
      <c r="U18921"/>
      <c r="V18921"/>
      <c r="W18921"/>
      <c r="X18921"/>
    </row>
    <row r="18922" spans="21:24" ht="18" x14ac:dyDescent="0.6">
      <c r="U18922"/>
      <c r="V18922"/>
      <c r="W18922"/>
      <c r="X18922"/>
    </row>
    <row r="18923" spans="21:24" ht="18" x14ac:dyDescent="0.6">
      <c r="U18923"/>
      <c r="V18923"/>
      <c r="W18923"/>
      <c r="X18923"/>
    </row>
    <row r="18924" spans="21:24" ht="18" x14ac:dyDescent="0.6">
      <c r="U18924"/>
      <c r="V18924"/>
      <c r="W18924"/>
      <c r="X18924"/>
    </row>
    <row r="18925" spans="21:24" ht="18" x14ac:dyDescent="0.6">
      <c r="U18925"/>
      <c r="V18925"/>
      <c r="W18925"/>
      <c r="X18925"/>
    </row>
    <row r="18926" spans="21:24" ht="18" x14ac:dyDescent="0.6">
      <c r="U18926"/>
      <c r="V18926"/>
      <c r="W18926"/>
      <c r="X18926"/>
    </row>
    <row r="18927" spans="21:24" ht="18" x14ac:dyDescent="0.6">
      <c r="U18927"/>
      <c r="V18927"/>
      <c r="W18927"/>
      <c r="X18927"/>
    </row>
    <row r="18928" spans="21:24" ht="18" x14ac:dyDescent="0.6">
      <c r="U18928"/>
      <c r="V18928"/>
      <c r="W18928"/>
      <c r="X18928"/>
    </row>
    <row r="18929" spans="21:24" ht="18" x14ac:dyDescent="0.6">
      <c r="U18929"/>
      <c r="V18929"/>
      <c r="W18929"/>
      <c r="X18929"/>
    </row>
    <row r="18930" spans="21:24" ht="18" x14ac:dyDescent="0.6">
      <c r="U18930"/>
      <c r="V18930"/>
      <c r="W18930"/>
      <c r="X18930"/>
    </row>
    <row r="18931" spans="21:24" ht="18" x14ac:dyDescent="0.6">
      <c r="U18931"/>
      <c r="V18931"/>
      <c r="W18931"/>
      <c r="X18931"/>
    </row>
    <row r="18932" spans="21:24" ht="18" x14ac:dyDescent="0.6">
      <c r="U18932"/>
      <c r="V18932"/>
      <c r="W18932"/>
      <c r="X18932"/>
    </row>
    <row r="18933" spans="21:24" ht="18" x14ac:dyDescent="0.6">
      <c r="U18933"/>
      <c r="V18933"/>
      <c r="W18933"/>
      <c r="X18933"/>
    </row>
    <row r="18934" spans="21:24" ht="18" x14ac:dyDescent="0.6">
      <c r="U18934"/>
      <c r="V18934"/>
      <c r="W18934"/>
      <c r="X18934"/>
    </row>
    <row r="18935" spans="21:24" ht="18" x14ac:dyDescent="0.6">
      <c r="U18935"/>
      <c r="V18935"/>
      <c r="W18935"/>
      <c r="X18935"/>
    </row>
    <row r="18936" spans="21:24" ht="18" x14ac:dyDescent="0.6">
      <c r="U18936"/>
      <c r="V18936"/>
      <c r="W18936"/>
      <c r="X18936"/>
    </row>
    <row r="18937" spans="21:24" ht="18" x14ac:dyDescent="0.6">
      <c r="U18937"/>
      <c r="V18937"/>
      <c r="W18937"/>
      <c r="X18937"/>
    </row>
    <row r="18938" spans="21:24" ht="18" x14ac:dyDescent="0.6">
      <c r="U18938"/>
      <c r="V18938"/>
      <c r="W18938"/>
      <c r="X18938"/>
    </row>
    <row r="18939" spans="21:24" ht="18" x14ac:dyDescent="0.6">
      <c r="U18939"/>
      <c r="V18939"/>
      <c r="W18939"/>
      <c r="X18939"/>
    </row>
    <row r="18940" spans="21:24" ht="18" x14ac:dyDescent="0.6">
      <c r="U18940"/>
      <c r="V18940"/>
      <c r="W18940"/>
      <c r="X18940"/>
    </row>
    <row r="18941" spans="21:24" ht="18" x14ac:dyDescent="0.6">
      <c r="U18941"/>
      <c r="V18941"/>
      <c r="W18941"/>
      <c r="X18941"/>
    </row>
    <row r="18942" spans="21:24" ht="18" x14ac:dyDescent="0.6">
      <c r="U18942"/>
      <c r="V18942"/>
      <c r="W18942"/>
      <c r="X18942"/>
    </row>
    <row r="18943" spans="21:24" ht="18" x14ac:dyDescent="0.6">
      <c r="U18943"/>
      <c r="V18943"/>
      <c r="W18943"/>
      <c r="X18943"/>
    </row>
    <row r="18944" spans="21:24" ht="18" x14ac:dyDescent="0.6">
      <c r="U18944"/>
      <c r="V18944"/>
      <c r="W18944"/>
      <c r="X18944"/>
    </row>
    <row r="18945" spans="21:24" ht="18" x14ac:dyDescent="0.6">
      <c r="U18945"/>
      <c r="V18945"/>
      <c r="W18945"/>
      <c r="X18945"/>
    </row>
    <row r="18946" spans="21:24" ht="18" x14ac:dyDescent="0.6">
      <c r="U18946"/>
      <c r="V18946"/>
      <c r="W18946"/>
      <c r="X18946"/>
    </row>
    <row r="18947" spans="21:24" ht="18" x14ac:dyDescent="0.6">
      <c r="U18947"/>
      <c r="V18947"/>
      <c r="W18947"/>
      <c r="X18947"/>
    </row>
    <row r="18948" spans="21:24" ht="18" x14ac:dyDescent="0.6">
      <c r="U18948"/>
      <c r="V18948"/>
      <c r="W18948"/>
      <c r="X18948"/>
    </row>
    <row r="18949" spans="21:24" ht="18" x14ac:dyDescent="0.6">
      <c r="U18949"/>
      <c r="V18949"/>
      <c r="W18949"/>
      <c r="X18949"/>
    </row>
    <row r="18950" spans="21:24" ht="18" x14ac:dyDescent="0.6">
      <c r="U18950"/>
      <c r="V18950"/>
      <c r="W18950"/>
      <c r="X18950"/>
    </row>
    <row r="18951" spans="21:24" ht="18" x14ac:dyDescent="0.6">
      <c r="U18951"/>
      <c r="V18951"/>
      <c r="W18951"/>
      <c r="X18951"/>
    </row>
    <row r="18952" spans="21:24" ht="18" x14ac:dyDescent="0.6">
      <c r="U18952"/>
      <c r="V18952"/>
      <c r="W18952"/>
      <c r="X18952"/>
    </row>
    <row r="18953" spans="21:24" ht="18" x14ac:dyDescent="0.6">
      <c r="U18953"/>
      <c r="V18953"/>
      <c r="W18953"/>
      <c r="X18953"/>
    </row>
    <row r="18954" spans="21:24" ht="18" x14ac:dyDescent="0.6">
      <c r="U18954"/>
      <c r="V18954"/>
      <c r="W18954"/>
      <c r="X18954"/>
    </row>
    <row r="18955" spans="21:24" ht="18" x14ac:dyDescent="0.6">
      <c r="U18955"/>
      <c r="V18955"/>
      <c r="W18955"/>
      <c r="X18955"/>
    </row>
    <row r="18956" spans="21:24" ht="18" x14ac:dyDescent="0.6">
      <c r="U18956"/>
      <c r="V18956"/>
      <c r="W18956"/>
      <c r="X18956"/>
    </row>
    <row r="18957" spans="21:24" ht="18" x14ac:dyDescent="0.6">
      <c r="U18957"/>
      <c r="V18957"/>
      <c r="W18957"/>
      <c r="X18957"/>
    </row>
    <row r="18958" spans="21:24" ht="18" x14ac:dyDescent="0.6">
      <c r="U18958"/>
      <c r="V18958"/>
      <c r="W18958"/>
      <c r="X18958"/>
    </row>
    <row r="18959" spans="21:24" ht="18" x14ac:dyDescent="0.6">
      <c r="U18959"/>
      <c r="V18959"/>
      <c r="W18959"/>
      <c r="X18959"/>
    </row>
    <row r="18960" spans="21:24" ht="18" x14ac:dyDescent="0.6">
      <c r="U18960"/>
      <c r="V18960"/>
      <c r="W18960"/>
      <c r="X18960"/>
    </row>
    <row r="18961" spans="21:24" ht="18" x14ac:dyDescent="0.6">
      <c r="U18961"/>
      <c r="V18961"/>
      <c r="W18961"/>
      <c r="X18961"/>
    </row>
    <row r="18962" spans="21:24" ht="18" x14ac:dyDescent="0.6">
      <c r="U18962"/>
      <c r="V18962"/>
      <c r="W18962"/>
      <c r="X18962"/>
    </row>
    <row r="18963" spans="21:24" ht="18" x14ac:dyDescent="0.6">
      <c r="U18963"/>
      <c r="V18963"/>
      <c r="W18963"/>
      <c r="X18963"/>
    </row>
    <row r="18964" spans="21:24" ht="18" x14ac:dyDescent="0.6">
      <c r="U18964"/>
      <c r="V18964"/>
      <c r="W18964"/>
      <c r="X18964"/>
    </row>
    <row r="18965" spans="21:24" ht="18" x14ac:dyDescent="0.6">
      <c r="U18965"/>
      <c r="V18965"/>
      <c r="W18965"/>
      <c r="X18965"/>
    </row>
    <row r="18966" spans="21:24" ht="18" x14ac:dyDescent="0.6">
      <c r="U18966"/>
      <c r="V18966"/>
      <c r="W18966"/>
      <c r="X18966"/>
    </row>
    <row r="18967" spans="21:24" ht="18" x14ac:dyDescent="0.6">
      <c r="U18967"/>
      <c r="V18967"/>
      <c r="W18967"/>
      <c r="X18967"/>
    </row>
    <row r="18968" spans="21:24" ht="18" x14ac:dyDescent="0.6">
      <c r="U18968"/>
      <c r="V18968"/>
      <c r="W18968"/>
      <c r="X18968"/>
    </row>
    <row r="18969" spans="21:24" ht="18" x14ac:dyDescent="0.6">
      <c r="U18969"/>
      <c r="V18969"/>
      <c r="W18969"/>
      <c r="X18969"/>
    </row>
    <row r="18970" spans="21:24" ht="18" x14ac:dyDescent="0.6">
      <c r="U18970"/>
      <c r="V18970"/>
      <c r="W18970"/>
      <c r="X18970"/>
    </row>
    <row r="18971" spans="21:24" ht="18" x14ac:dyDescent="0.6">
      <c r="U18971"/>
      <c r="V18971"/>
      <c r="W18971"/>
      <c r="X18971"/>
    </row>
    <row r="18972" spans="21:24" ht="18" x14ac:dyDescent="0.6">
      <c r="U18972"/>
      <c r="V18972"/>
      <c r="W18972"/>
      <c r="X18972"/>
    </row>
    <row r="18973" spans="21:24" ht="18" x14ac:dyDescent="0.6">
      <c r="U18973"/>
      <c r="V18973"/>
      <c r="W18973"/>
      <c r="X18973"/>
    </row>
    <row r="18974" spans="21:24" ht="18" x14ac:dyDescent="0.6">
      <c r="U18974"/>
      <c r="V18974"/>
      <c r="W18974"/>
      <c r="X18974"/>
    </row>
    <row r="18975" spans="21:24" ht="18" x14ac:dyDescent="0.6">
      <c r="U18975"/>
      <c r="V18975"/>
      <c r="W18975"/>
      <c r="X18975"/>
    </row>
    <row r="18976" spans="21:24" ht="18" x14ac:dyDescent="0.6">
      <c r="U18976"/>
      <c r="V18976"/>
      <c r="W18976"/>
      <c r="X18976"/>
    </row>
    <row r="18977" spans="21:24" ht="18" x14ac:dyDescent="0.6">
      <c r="U18977"/>
      <c r="V18977"/>
      <c r="W18977"/>
      <c r="X18977"/>
    </row>
    <row r="18978" spans="21:24" ht="18" x14ac:dyDescent="0.6">
      <c r="U18978"/>
      <c r="V18978"/>
      <c r="W18978"/>
      <c r="X18978"/>
    </row>
    <row r="18979" spans="21:24" ht="18" x14ac:dyDescent="0.6">
      <c r="U18979"/>
      <c r="V18979"/>
      <c r="W18979"/>
      <c r="X18979"/>
    </row>
    <row r="18980" spans="21:24" ht="18" x14ac:dyDescent="0.6">
      <c r="U18980"/>
      <c r="V18980"/>
      <c r="W18980"/>
      <c r="X18980"/>
    </row>
    <row r="18981" spans="21:24" ht="18" x14ac:dyDescent="0.6">
      <c r="U18981"/>
      <c r="V18981"/>
      <c r="W18981"/>
      <c r="X18981"/>
    </row>
    <row r="18982" spans="21:24" ht="18" x14ac:dyDescent="0.6">
      <c r="U18982"/>
      <c r="V18982"/>
      <c r="W18982"/>
      <c r="X18982"/>
    </row>
    <row r="18983" spans="21:24" ht="18" x14ac:dyDescent="0.6">
      <c r="U18983"/>
      <c r="V18983"/>
      <c r="W18983"/>
      <c r="X18983"/>
    </row>
    <row r="18984" spans="21:24" ht="18" x14ac:dyDescent="0.6">
      <c r="U18984"/>
      <c r="V18984"/>
      <c r="W18984"/>
      <c r="X18984"/>
    </row>
    <row r="18985" spans="21:24" ht="18" x14ac:dyDescent="0.6">
      <c r="U18985"/>
      <c r="V18985"/>
      <c r="W18985"/>
      <c r="X18985"/>
    </row>
    <row r="18986" spans="21:24" ht="18" x14ac:dyDescent="0.6">
      <c r="U18986"/>
      <c r="V18986"/>
      <c r="W18986"/>
      <c r="X18986"/>
    </row>
    <row r="18987" spans="21:24" ht="18" x14ac:dyDescent="0.6">
      <c r="U18987"/>
      <c r="V18987"/>
      <c r="W18987"/>
      <c r="X18987"/>
    </row>
    <row r="18988" spans="21:24" ht="18" x14ac:dyDescent="0.6">
      <c r="U18988"/>
      <c r="V18988"/>
      <c r="W18988"/>
      <c r="X18988"/>
    </row>
    <row r="18989" spans="21:24" ht="18" x14ac:dyDescent="0.6">
      <c r="U18989"/>
      <c r="V18989"/>
      <c r="W18989"/>
      <c r="X18989"/>
    </row>
    <row r="18990" spans="21:24" ht="18" x14ac:dyDescent="0.6">
      <c r="U18990"/>
      <c r="V18990"/>
      <c r="W18990"/>
      <c r="X18990"/>
    </row>
    <row r="18991" spans="21:24" ht="18" x14ac:dyDescent="0.6">
      <c r="U18991"/>
      <c r="V18991"/>
      <c r="W18991"/>
      <c r="X18991"/>
    </row>
    <row r="18992" spans="21:24" ht="18" x14ac:dyDescent="0.6">
      <c r="U18992"/>
      <c r="V18992"/>
      <c r="W18992"/>
      <c r="X18992"/>
    </row>
    <row r="18993" spans="21:24" ht="18" x14ac:dyDescent="0.6">
      <c r="U18993"/>
      <c r="V18993"/>
      <c r="W18993"/>
      <c r="X18993"/>
    </row>
    <row r="18994" spans="21:24" ht="18" x14ac:dyDescent="0.6">
      <c r="U18994"/>
      <c r="V18994"/>
      <c r="W18994"/>
      <c r="X18994"/>
    </row>
    <row r="18995" spans="21:24" ht="18" x14ac:dyDescent="0.6">
      <c r="U18995"/>
      <c r="V18995"/>
      <c r="W18995"/>
      <c r="X18995"/>
    </row>
    <row r="18996" spans="21:24" ht="18" x14ac:dyDescent="0.6">
      <c r="U18996"/>
      <c r="V18996"/>
      <c r="W18996"/>
      <c r="X18996"/>
    </row>
    <row r="18997" spans="21:24" ht="18" x14ac:dyDescent="0.6">
      <c r="U18997"/>
      <c r="V18997"/>
      <c r="W18997"/>
      <c r="X18997"/>
    </row>
    <row r="18998" spans="21:24" ht="18" x14ac:dyDescent="0.6">
      <c r="U18998"/>
      <c r="V18998"/>
      <c r="W18998"/>
      <c r="X18998"/>
    </row>
    <row r="18999" spans="21:24" ht="18" x14ac:dyDescent="0.6">
      <c r="U18999"/>
      <c r="V18999"/>
      <c r="W18999"/>
      <c r="X18999"/>
    </row>
    <row r="19000" spans="21:24" ht="18" x14ac:dyDescent="0.6">
      <c r="U19000"/>
      <c r="V19000"/>
      <c r="W19000"/>
      <c r="X19000"/>
    </row>
    <row r="19001" spans="21:24" ht="18" x14ac:dyDescent="0.6">
      <c r="U19001"/>
      <c r="V19001"/>
      <c r="W19001"/>
      <c r="X19001"/>
    </row>
    <row r="19002" spans="21:24" ht="18" x14ac:dyDescent="0.6">
      <c r="U19002"/>
      <c r="V19002"/>
      <c r="W19002"/>
      <c r="X19002"/>
    </row>
    <row r="19003" spans="21:24" ht="18" x14ac:dyDescent="0.6">
      <c r="U19003"/>
      <c r="V19003"/>
      <c r="W19003"/>
      <c r="X19003"/>
    </row>
    <row r="19004" spans="21:24" ht="18" x14ac:dyDescent="0.6">
      <c r="U19004"/>
      <c r="V19004"/>
      <c r="W19004"/>
      <c r="X19004"/>
    </row>
    <row r="19005" spans="21:24" ht="18" x14ac:dyDescent="0.6">
      <c r="U19005"/>
      <c r="V19005"/>
      <c r="W19005"/>
      <c r="X19005"/>
    </row>
    <row r="19006" spans="21:24" ht="18" x14ac:dyDescent="0.6">
      <c r="U19006"/>
      <c r="V19006"/>
      <c r="W19006"/>
      <c r="X19006"/>
    </row>
    <row r="19007" spans="21:24" ht="18" x14ac:dyDescent="0.6">
      <c r="U19007"/>
      <c r="V19007"/>
      <c r="W19007"/>
      <c r="X19007"/>
    </row>
    <row r="19008" spans="21:24" ht="18" x14ac:dyDescent="0.6">
      <c r="U19008"/>
      <c r="V19008"/>
      <c r="W19008"/>
      <c r="X19008"/>
    </row>
    <row r="19009" spans="21:24" ht="18" x14ac:dyDescent="0.6">
      <c r="U19009"/>
      <c r="V19009"/>
      <c r="W19009"/>
      <c r="X19009"/>
    </row>
    <row r="19010" spans="21:24" ht="18" x14ac:dyDescent="0.6">
      <c r="U19010"/>
      <c r="V19010"/>
      <c r="W19010"/>
      <c r="X19010"/>
    </row>
    <row r="19011" spans="21:24" ht="18" x14ac:dyDescent="0.6">
      <c r="U19011"/>
      <c r="V19011"/>
      <c r="W19011"/>
      <c r="X19011"/>
    </row>
    <row r="19012" spans="21:24" ht="18" x14ac:dyDescent="0.6">
      <c r="U19012"/>
      <c r="V19012"/>
      <c r="W19012"/>
      <c r="X19012"/>
    </row>
    <row r="19013" spans="21:24" ht="18" x14ac:dyDescent="0.6">
      <c r="U19013"/>
      <c r="V19013"/>
      <c r="W19013"/>
      <c r="X19013"/>
    </row>
    <row r="19014" spans="21:24" ht="18" x14ac:dyDescent="0.6">
      <c r="U19014"/>
      <c r="V19014"/>
      <c r="W19014"/>
      <c r="X19014"/>
    </row>
    <row r="19015" spans="21:24" ht="18" x14ac:dyDescent="0.6">
      <c r="U19015"/>
      <c r="V19015"/>
      <c r="W19015"/>
      <c r="X19015"/>
    </row>
    <row r="19016" spans="21:24" ht="18" x14ac:dyDescent="0.6">
      <c r="U19016"/>
      <c r="V19016"/>
      <c r="W19016"/>
      <c r="X19016"/>
    </row>
    <row r="19017" spans="21:24" ht="18" x14ac:dyDescent="0.6">
      <c r="U19017"/>
      <c r="V19017"/>
      <c r="W19017"/>
      <c r="X19017"/>
    </row>
    <row r="19018" spans="21:24" ht="18" x14ac:dyDescent="0.6">
      <c r="U19018"/>
      <c r="V19018"/>
      <c r="W19018"/>
      <c r="X19018"/>
    </row>
    <row r="19019" spans="21:24" ht="18" x14ac:dyDescent="0.6">
      <c r="U19019"/>
      <c r="V19019"/>
      <c r="W19019"/>
      <c r="X19019"/>
    </row>
    <row r="19020" spans="21:24" ht="18" x14ac:dyDescent="0.6">
      <c r="U19020"/>
      <c r="V19020"/>
      <c r="W19020"/>
      <c r="X19020"/>
    </row>
    <row r="19021" spans="21:24" ht="18" x14ac:dyDescent="0.6">
      <c r="U19021"/>
      <c r="V19021"/>
      <c r="W19021"/>
      <c r="X19021"/>
    </row>
    <row r="19022" spans="21:24" ht="18" x14ac:dyDescent="0.6">
      <c r="U19022"/>
      <c r="V19022"/>
      <c r="W19022"/>
      <c r="X19022"/>
    </row>
    <row r="19023" spans="21:24" ht="18" x14ac:dyDescent="0.6">
      <c r="U19023"/>
      <c r="V19023"/>
      <c r="W19023"/>
      <c r="X19023"/>
    </row>
    <row r="19024" spans="21:24" ht="18" x14ac:dyDescent="0.6">
      <c r="U19024"/>
      <c r="V19024"/>
      <c r="W19024"/>
      <c r="X19024"/>
    </row>
    <row r="19025" spans="21:24" ht="18" x14ac:dyDescent="0.6">
      <c r="U19025"/>
      <c r="V19025"/>
      <c r="W19025"/>
      <c r="X19025"/>
    </row>
    <row r="19026" spans="21:24" ht="18" x14ac:dyDescent="0.6">
      <c r="U19026"/>
      <c r="V19026"/>
      <c r="W19026"/>
      <c r="X19026"/>
    </row>
    <row r="19027" spans="21:24" ht="18" x14ac:dyDescent="0.6">
      <c r="U19027"/>
      <c r="V19027"/>
      <c r="W19027"/>
      <c r="X19027"/>
    </row>
    <row r="19028" spans="21:24" ht="18" x14ac:dyDescent="0.6">
      <c r="U19028"/>
      <c r="V19028"/>
      <c r="W19028"/>
      <c r="X19028"/>
    </row>
    <row r="19029" spans="21:24" ht="18" x14ac:dyDescent="0.6">
      <c r="U19029"/>
      <c r="V19029"/>
      <c r="W19029"/>
      <c r="X19029"/>
    </row>
    <row r="19030" spans="21:24" ht="18" x14ac:dyDescent="0.6">
      <c r="U19030"/>
      <c r="V19030"/>
      <c r="W19030"/>
      <c r="X19030"/>
    </row>
    <row r="19031" spans="21:24" ht="18" x14ac:dyDescent="0.6">
      <c r="U19031"/>
      <c r="V19031"/>
      <c r="W19031"/>
      <c r="X19031"/>
    </row>
    <row r="19032" spans="21:24" ht="18" x14ac:dyDescent="0.6">
      <c r="U19032"/>
      <c r="V19032"/>
      <c r="W19032"/>
      <c r="X19032"/>
    </row>
    <row r="19033" spans="21:24" ht="18" x14ac:dyDescent="0.6">
      <c r="U19033"/>
      <c r="V19033"/>
      <c r="W19033"/>
      <c r="X19033"/>
    </row>
    <row r="19034" spans="21:24" ht="18" x14ac:dyDescent="0.6">
      <c r="U19034"/>
      <c r="V19034"/>
      <c r="W19034"/>
      <c r="X19034"/>
    </row>
    <row r="19035" spans="21:24" ht="18" x14ac:dyDescent="0.6">
      <c r="U19035"/>
      <c r="V19035"/>
      <c r="W19035"/>
      <c r="X19035"/>
    </row>
    <row r="19036" spans="21:24" ht="18" x14ac:dyDescent="0.6">
      <c r="U19036"/>
      <c r="V19036"/>
      <c r="W19036"/>
      <c r="X19036"/>
    </row>
    <row r="19037" spans="21:24" ht="18" x14ac:dyDescent="0.6">
      <c r="U19037"/>
      <c r="V19037"/>
      <c r="W19037"/>
      <c r="X19037"/>
    </row>
    <row r="19038" spans="21:24" ht="18" x14ac:dyDescent="0.6">
      <c r="U19038"/>
      <c r="V19038"/>
      <c r="W19038"/>
      <c r="X19038"/>
    </row>
    <row r="19039" spans="21:24" ht="18" x14ac:dyDescent="0.6">
      <c r="U19039"/>
      <c r="V19039"/>
      <c r="W19039"/>
      <c r="X19039"/>
    </row>
    <row r="19040" spans="21:24" ht="18" x14ac:dyDescent="0.6">
      <c r="U19040"/>
      <c r="V19040"/>
      <c r="W19040"/>
      <c r="X19040"/>
    </row>
    <row r="19041" spans="21:24" ht="18" x14ac:dyDescent="0.6">
      <c r="U19041"/>
      <c r="V19041"/>
      <c r="W19041"/>
      <c r="X19041"/>
    </row>
    <row r="19042" spans="21:24" ht="18" x14ac:dyDescent="0.6">
      <c r="U19042"/>
      <c r="V19042"/>
      <c r="W19042"/>
      <c r="X19042"/>
    </row>
    <row r="19043" spans="21:24" ht="18" x14ac:dyDescent="0.6">
      <c r="U19043"/>
      <c r="V19043"/>
      <c r="W19043"/>
      <c r="X19043"/>
    </row>
    <row r="19044" spans="21:24" ht="18" x14ac:dyDescent="0.6">
      <c r="U19044"/>
      <c r="V19044"/>
      <c r="W19044"/>
      <c r="X19044"/>
    </row>
    <row r="19045" spans="21:24" ht="18" x14ac:dyDescent="0.6">
      <c r="U19045"/>
      <c r="V19045"/>
      <c r="W19045"/>
      <c r="X19045"/>
    </row>
    <row r="19046" spans="21:24" ht="18" x14ac:dyDescent="0.6">
      <c r="U19046"/>
      <c r="V19046"/>
      <c r="W19046"/>
      <c r="X19046"/>
    </row>
    <row r="19047" spans="21:24" ht="18" x14ac:dyDescent="0.6">
      <c r="U19047"/>
      <c r="V19047"/>
      <c r="W19047"/>
      <c r="X19047"/>
    </row>
    <row r="19048" spans="21:24" ht="18" x14ac:dyDescent="0.6">
      <c r="U19048"/>
      <c r="V19048"/>
      <c r="W19048"/>
      <c r="X19048"/>
    </row>
    <row r="19049" spans="21:24" ht="18" x14ac:dyDescent="0.6">
      <c r="U19049"/>
      <c r="V19049"/>
      <c r="W19049"/>
      <c r="X19049"/>
    </row>
    <row r="19050" spans="21:24" ht="18" x14ac:dyDescent="0.6">
      <c r="U19050"/>
      <c r="V19050"/>
      <c r="W19050"/>
      <c r="X19050"/>
    </row>
    <row r="19051" spans="21:24" ht="18" x14ac:dyDescent="0.6">
      <c r="U19051"/>
      <c r="V19051"/>
      <c r="W19051"/>
      <c r="X19051"/>
    </row>
    <row r="19052" spans="21:24" ht="18" x14ac:dyDescent="0.6">
      <c r="U19052"/>
      <c r="V19052"/>
      <c r="W19052"/>
      <c r="X19052"/>
    </row>
    <row r="19053" spans="21:24" ht="18" x14ac:dyDescent="0.6">
      <c r="U19053"/>
      <c r="V19053"/>
      <c r="W19053"/>
      <c r="X19053"/>
    </row>
    <row r="19054" spans="21:24" ht="18" x14ac:dyDescent="0.6">
      <c r="U19054"/>
      <c r="V19054"/>
      <c r="W19054"/>
      <c r="X19054"/>
    </row>
    <row r="19055" spans="21:24" ht="18" x14ac:dyDescent="0.6">
      <c r="U19055"/>
      <c r="V19055"/>
      <c r="W19055"/>
      <c r="X19055"/>
    </row>
    <row r="19056" spans="21:24" ht="18" x14ac:dyDescent="0.6">
      <c r="U19056"/>
      <c r="V19056"/>
      <c r="W19056"/>
      <c r="X19056"/>
    </row>
    <row r="19057" spans="21:24" ht="18" x14ac:dyDescent="0.6">
      <c r="U19057"/>
      <c r="V19057"/>
      <c r="W19057"/>
      <c r="X19057"/>
    </row>
    <row r="19058" spans="21:24" ht="18" x14ac:dyDescent="0.6">
      <c r="U19058"/>
      <c r="V19058"/>
      <c r="W19058"/>
      <c r="X19058"/>
    </row>
    <row r="19059" spans="21:24" ht="18" x14ac:dyDescent="0.6">
      <c r="U19059"/>
      <c r="V19059"/>
      <c r="W19059"/>
      <c r="X19059"/>
    </row>
    <row r="19060" spans="21:24" ht="18" x14ac:dyDescent="0.6">
      <c r="U19060"/>
      <c r="V19060"/>
      <c r="W19060"/>
      <c r="X19060"/>
    </row>
    <row r="19061" spans="21:24" ht="18" x14ac:dyDescent="0.6">
      <c r="U19061"/>
      <c r="V19061"/>
      <c r="W19061"/>
      <c r="X19061"/>
    </row>
    <row r="19062" spans="21:24" ht="18" x14ac:dyDescent="0.6">
      <c r="U19062"/>
      <c r="V19062"/>
      <c r="W19062"/>
      <c r="X19062"/>
    </row>
    <row r="19063" spans="21:24" ht="18" x14ac:dyDescent="0.6">
      <c r="U19063"/>
      <c r="V19063"/>
      <c r="W19063"/>
      <c r="X19063"/>
    </row>
    <row r="19064" spans="21:24" ht="18" x14ac:dyDescent="0.6">
      <c r="U19064"/>
      <c r="V19064"/>
      <c r="W19064"/>
      <c r="X19064"/>
    </row>
    <row r="19065" spans="21:24" ht="18" x14ac:dyDescent="0.6">
      <c r="U19065"/>
      <c r="V19065"/>
      <c r="W19065"/>
      <c r="X19065"/>
    </row>
    <row r="19066" spans="21:24" ht="18" x14ac:dyDescent="0.6">
      <c r="U19066"/>
      <c r="V19066"/>
      <c r="W19066"/>
      <c r="X19066"/>
    </row>
    <row r="19067" spans="21:24" ht="18" x14ac:dyDescent="0.6">
      <c r="U19067"/>
      <c r="V19067"/>
      <c r="W19067"/>
      <c r="X19067"/>
    </row>
    <row r="19068" spans="21:24" ht="18" x14ac:dyDescent="0.6">
      <c r="U19068"/>
      <c r="V19068"/>
      <c r="W19068"/>
      <c r="X19068"/>
    </row>
    <row r="19069" spans="21:24" ht="18" x14ac:dyDescent="0.6">
      <c r="U19069"/>
      <c r="V19069"/>
      <c r="W19069"/>
      <c r="X19069"/>
    </row>
    <row r="19070" spans="21:24" ht="18" x14ac:dyDescent="0.6">
      <c r="U19070"/>
      <c r="V19070"/>
      <c r="W19070"/>
      <c r="X19070"/>
    </row>
    <row r="19071" spans="21:24" ht="18" x14ac:dyDescent="0.6">
      <c r="U19071"/>
      <c r="V19071"/>
      <c r="W19071"/>
      <c r="X19071"/>
    </row>
    <row r="19072" spans="21:24" ht="18" x14ac:dyDescent="0.6">
      <c r="U19072"/>
      <c r="V19072"/>
      <c r="W19072"/>
      <c r="X19072"/>
    </row>
    <row r="19073" spans="21:24" ht="18" x14ac:dyDescent="0.6">
      <c r="U19073"/>
      <c r="V19073"/>
      <c r="W19073"/>
      <c r="X19073"/>
    </row>
    <row r="19074" spans="21:24" ht="18" x14ac:dyDescent="0.6">
      <c r="U19074"/>
      <c r="V19074"/>
      <c r="W19074"/>
      <c r="X19074"/>
    </row>
    <row r="19075" spans="21:24" ht="18" x14ac:dyDescent="0.6">
      <c r="U19075"/>
      <c r="V19075"/>
      <c r="W19075"/>
      <c r="X19075"/>
    </row>
    <row r="19076" spans="21:24" ht="18" x14ac:dyDescent="0.6">
      <c r="U19076"/>
      <c r="V19076"/>
      <c r="W19076"/>
      <c r="X19076"/>
    </row>
    <row r="19077" spans="21:24" ht="18" x14ac:dyDescent="0.6">
      <c r="U19077"/>
      <c r="V19077"/>
      <c r="W19077"/>
      <c r="X19077"/>
    </row>
    <row r="19078" spans="21:24" ht="18" x14ac:dyDescent="0.6">
      <c r="U19078"/>
      <c r="V19078"/>
      <c r="W19078"/>
      <c r="X19078"/>
    </row>
    <row r="19079" spans="21:24" ht="18" x14ac:dyDescent="0.6">
      <c r="U19079"/>
      <c r="V19079"/>
      <c r="W19079"/>
      <c r="X19079"/>
    </row>
    <row r="19080" spans="21:24" ht="18" x14ac:dyDescent="0.6">
      <c r="U19080"/>
      <c r="V19080"/>
      <c r="W19080"/>
      <c r="X19080"/>
    </row>
    <row r="19081" spans="21:24" ht="18" x14ac:dyDescent="0.6">
      <c r="U19081"/>
      <c r="V19081"/>
      <c r="W19081"/>
      <c r="X19081"/>
    </row>
    <row r="19082" spans="21:24" ht="18" x14ac:dyDescent="0.6">
      <c r="U19082"/>
      <c r="V19082"/>
      <c r="W19082"/>
      <c r="X19082"/>
    </row>
    <row r="19083" spans="21:24" ht="18" x14ac:dyDescent="0.6">
      <c r="U19083"/>
      <c r="V19083"/>
      <c r="W19083"/>
      <c r="X19083"/>
    </row>
    <row r="19084" spans="21:24" ht="18" x14ac:dyDescent="0.6">
      <c r="U19084"/>
      <c r="V19084"/>
      <c r="W19084"/>
      <c r="X19084"/>
    </row>
    <row r="19085" spans="21:24" ht="18" x14ac:dyDescent="0.6">
      <c r="U19085"/>
      <c r="V19085"/>
      <c r="W19085"/>
      <c r="X19085"/>
    </row>
    <row r="19086" spans="21:24" ht="18" x14ac:dyDescent="0.6">
      <c r="U19086"/>
      <c r="V19086"/>
      <c r="W19086"/>
      <c r="X19086"/>
    </row>
    <row r="19087" spans="21:24" ht="18" x14ac:dyDescent="0.6">
      <c r="U19087"/>
      <c r="V19087"/>
      <c r="W19087"/>
      <c r="X19087"/>
    </row>
    <row r="19088" spans="21:24" ht="18" x14ac:dyDescent="0.6">
      <c r="U19088"/>
      <c r="V19088"/>
      <c r="W19088"/>
      <c r="X19088"/>
    </row>
    <row r="19089" spans="21:24" ht="18" x14ac:dyDescent="0.6">
      <c r="U19089"/>
      <c r="V19089"/>
      <c r="W19089"/>
      <c r="X19089"/>
    </row>
    <row r="19090" spans="21:24" ht="18" x14ac:dyDescent="0.6">
      <c r="U19090"/>
      <c r="V19090"/>
      <c r="W19090"/>
      <c r="X19090"/>
    </row>
    <row r="19091" spans="21:24" ht="18" x14ac:dyDescent="0.6">
      <c r="U19091"/>
      <c r="V19091"/>
      <c r="W19091"/>
      <c r="X19091"/>
    </row>
    <row r="19092" spans="21:24" ht="18" x14ac:dyDescent="0.6">
      <c r="U19092"/>
      <c r="V19092"/>
      <c r="W19092"/>
      <c r="X19092"/>
    </row>
    <row r="19093" spans="21:24" ht="18" x14ac:dyDescent="0.6">
      <c r="U19093"/>
      <c r="V19093"/>
      <c r="W19093"/>
      <c r="X19093"/>
    </row>
    <row r="19094" spans="21:24" ht="18" x14ac:dyDescent="0.6">
      <c r="U19094"/>
      <c r="V19094"/>
      <c r="W19094"/>
      <c r="X19094"/>
    </row>
    <row r="19095" spans="21:24" ht="18" x14ac:dyDescent="0.6">
      <c r="U19095"/>
      <c r="V19095"/>
      <c r="W19095"/>
      <c r="X19095"/>
    </row>
    <row r="19096" spans="21:24" ht="18" x14ac:dyDescent="0.6">
      <c r="U19096"/>
      <c r="V19096"/>
      <c r="W19096"/>
      <c r="X19096"/>
    </row>
    <row r="19097" spans="21:24" ht="18" x14ac:dyDescent="0.6">
      <c r="U19097"/>
      <c r="V19097"/>
      <c r="W19097"/>
      <c r="X19097"/>
    </row>
    <row r="19098" spans="21:24" ht="18" x14ac:dyDescent="0.6">
      <c r="U19098"/>
      <c r="V19098"/>
      <c r="W19098"/>
      <c r="X19098"/>
    </row>
    <row r="19099" spans="21:24" ht="18" x14ac:dyDescent="0.6">
      <c r="U19099"/>
      <c r="V19099"/>
      <c r="W19099"/>
      <c r="X19099"/>
    </row>
    <row r="19100" spans="21:24" ht="18" x14ac:dyDescent="0.6">
      <c r="U19100"/>
      <c r="V19100"/>
      <c r="W19100"/>
      <c r="X19100"/>
    </row>
    <row r="19101" spans="21:24" ht="18" x14ac:dyDescent="0.6">
      <c r="U19101"/>
      <c r="V19101"/>
      <c r="W19101"/>
      <c r="X19101"/>
    </row>
    <row r="19102" spans="21:24" ht="18" x14ac:dyDescent="0.6">
      <c r="U19102"/>
      <c r="V19102"/>
      <c r="W19102"/>
      <c r="X19102"/>
    </row>
    <row r="19103" spans="21:24" ht="18" x14ac:dyDescent="0.6">
      <c r="U19103"/>
      <c r="V19103"/>
      <c r="W19103"/>
      <c r="X19103"/>
    </row>
    <row r="19104" spans="21:24" ht="18" x14ac:dyDescent="0.6">
      <c r="U19104"/>
      <c r="V19104"/>
      <c r="W19104"/>
      <c r="X19104"/>
    </row>
    <row r="19105" spans="21:24" ht="18" x14ac:dyDescent="0.6">
      <c r="U19105"/>
      <c r="V19105"/>
      <c r="W19105"/>
      <c r="X19105"/>
    </row>
    <row r="19106" spans="21:24" ht="18" x14ac:dyDescent="0.6">
      <c r="U19106"/>
      <c r="V19106"/>
      <c r="W19106"/>
      <c r="X19106"/>
    </row>
    <row r="19107" spans="21:24" ht="18" x14ac:dyDescent="0.6">
      <c r="U19107"/>
      <c r="V19107"/>
      <c r="W19107"/>
      <c r="X19107"/>
    </row>
    <row r="19108" spans="21:24" ht="18" x14ac:dyDescent="0.6">
      <c r="U19108"/>
      <c r="V19108"/>
      <c r="W19108"/>
      <c r="X19108"/>
    </row>
    <row r="19109" spans="21:24" ht="18" x14ac:dyDescent="0.6">
      <c r="U19109"/>
      <c r="V19109"/>
      <c r="W19109"/>
      <c r="X19109"/>
    </row>
    <row r="19110" spans="21:24" ht="18" x14ac:dyDescent="0.6">
      <c r="U19110"/>
      <c r="V19110"/>
      <c r="W19110"/>
      <c r="X19110"/>
    </row>
    <row r="19111" spans="21:24" ht="18" x14ac:dyDescent="0.6">
      <c r="U19111"/>
      <c r="V19111"/>
      <c r="W19111"/>
      <c r="X19111"/>
    </row>
    <row r="19112" spans="21:24" ht="18" x14ac:dyDescent="0.6">
      <c r="U19112"/>
      <c r="V19112"/>
      <c r="W19112"/>
      <c r="X19112"/>
    </row>
    <row r="19113" spans="21:24" ht="18" x14ac:dyDescent="0.6">
      <c r="U19113"/>
      <c r="V19113"/>
      <c r="W19113"/>
      <c r="X19113"/>
    </row>
    <row r="19114" spans="21:24" ht="18" x14ac:dyDescent="0.6">
      <c r="U19114"/>
      <c r="V19114"/>
      <c r="W19114"/>
      <c r="X19114"/>
    </row>
    <row r="19115" spans="21:24" ht="18" x14ac:dyDescent="0.6">
      <c r="U19115"/>
      <c r="V19115"/>
      <c r="W19115"/>
      <c r="X19115"/>
    </row>
    <row r="19116" spans="21:24" ht="18" x14ac:dyDescent="0.6">
      <c r="U19116"/>
      <c r="V19116"/>
      <c r="W19116"/>
      <c r="X19116"/>
    </row>
    <row r="19117" spans="21:24" ht="18" x14ac:dyDescent="0.6">
      <c r="U19117"/>
      <c r="V19117"/>
      <c r="W19117"/>
      <c r="X19117"/>
    </row>
    <row r="19118" spans="21:24" ht="18" x14ac:dyDescent="0.6">
      <c r="U19118"/>
      <c r="V19118"/>
      <c r="W19118"/>
      <c r="X19118"/>
    </row>
    <row r="19119" spans="21:24" ht="18" x14ac:dyDescent="0.6">
      <c r="U19119"/>
      <c r="V19119"/>
      <c r="W19119"/>
      <c r="X19119"/>
    </row>
    <row r="19120" spans="21:24" ht="18" x14ac:dyDescent="0.6">
      <c r="U19120"/>
      <c r="V19120"/>
      <c r="W19120"/>
      <c r="X19120"/>
    </row>
    <row r="19121" spans="21:24" ht="18" x14ac:dyDescent="0.6">
      <c r="U19121"/>
      <c r="V19121"/>
      <c r="W19121"/>
      <c r="X19121"/>
    </row>
    <row r="19122" spans="21:24" ht="18" x14ac:dyDescent="0.6">
      <c r="U19122"/>
      <c r="V19122"/>
      <c r="W19122"/>
      <c r="X19122"/>
    </row>
    <row r="19123" spans="21:24" ht="18" x14ac:dyDescent="0.6">
      <c r="U19123"/>
      <c r="V19123"/>
      <c r="W19123"/>
      <c r="X19123"/>
    </row>
    <row r="19124" spans="21:24" ht="18" x14ac:dyDescent="0.6">
      <c r="U19124"/>
      <c r="V19124"/>
      <c r="W19124"/>
      <c r="X19124"/>
    </row>
    <row r="19125" spans="21:24" ht="18" x14ac:dyDescent="0.6">
      <c r="U19125"/>
      <c r="V19125"/>
      <c r="W19125"/>
      <c r="X19125"/>
    </row>
    <row r="19126" spans="21:24" ht="18" x14ac:dyDescent="0.6">
      <c r="U19126"/>
      <c r="V19126"/>
      <c r="W19126"/>
      <c r="X19126"/>
    </row>
    <row r="19127" spans="21:24" ht="18" x14ac:dyDescent="0.6">
      <c r="U19127"/>
      <c r="V19127"/>
      <c r="W19127"/>
      <c r="X19127"/>
    </row>
    <row r="19128" spans="21:24" ht="18" x14ac:dyDescent="0.6">
      <c r="U19128"/>
      <c r="V19128"/>
      <c r="W19128"/>
      <c r="X19128"/>
    </row>
    <row r="19129" spans="21:24" ht="18" x14ac:dyDescent="0.6">
      <c r="U19129"/>
      <c r="V19129"/>
      <c r="W19129"/>
      <c r="X19129"/>
    </row>
    <row r="19130" spans="21:24" ht="18" x14ac:dyDescent="0.6">
      <c r="U19130"/>
      <c r="V19130"/>
      <c r="W19130"/>
      <c r="X19130"/>
    </row>
    <row r="19131" spans="21:24" ht="18" x14ac:dyDescent="0.6">
      <c r="U19131"/>
      <c r="V19131"/>
      <c r="W19131"/>
      <c r="X19131"/>
    </row>
    <row r="19132" spans="21:24" ht="18" x14ac:dyDescent="0.6">
      <c r="U19132"/>
      <c r="V19132"/>
      <c r="W19132"/>
      <c r="X19132"/>
    </row>
    <row r="19133" spans="21:24" ht="18" x14ac:dyDescent="0.6">
      <c r="U19133"/>
      <c r="V19133"/>
      <c r="W19133"/>
      <c r="X19133"/>
    </row>
    <row r="19134" spans="21:24" ht="18" x14ac:dyDescent="0.6">
      <c r="U19134"/>
      <c r="V19134"/>
      <c r="W19134"/>
      <c r="X19134"/>
    </row>
    <row r="19135" spans="21:24" ht="18" x14ac:dyDescent="0.6">
      <c r="U19135"/>
      <c r="V19135"/>
      <c r="W19135"/>
      <c r="X19135"/>
    </row>
    <row r="19136" spans="21:24" ht="18" x14ac:dyDescent="0.6">
      <c r="U19136"/>
      <c r="V19136"/>
      <c r="W19136"/>
      <c r="X19136"/>
    </row>
    <row r="19137" spans="21:24" ht="18" x14ac:dyDescent="0.6">
      <c r="U19137"/>
      <c r="V19137"/>
      <c r="W19137"/>
      <c r="X19137"/>
    </row>
    <row r="19138" spans="21:24" ht="18" x14ac:dyDescent="0.6">
      <c r="U19138"/>
      <c r="V19138"/>
      <c r="W19138"/>
      <c r="X19138"/>
    </row>
    <row r="19139" spans="21:24" ht="18" x14ac:dyDescent="0.6">
      <c r="U19139"/>
      <c r="V19139"/>
      <c r="W19139"/>
      <c r="X19139"/>
    </row>
    <row r="19140" spans="21:24" ht="18" x14ac:dyDescent="0.6">
      <c r="U19140"/>
      <c r="V19140"/>
      <c r="W19140"/>
      <c r="X19140"/>
    </row>
    <row r="19141" spans="21:24" ht="18" x14ac:dyDescent="0.6">
      <c r="U19141"/>
      <c r="V19141"/>
      <c r="W19141"/>
      <c r="X19141"/>
    </row>
    <row r="19142" spans="21:24" ht="18" x14ac:dyDescent="0.6">
      <c r="U19142"/>
      <c r="V19142"/>
      <c r="W19142"/>
      <c r="X19142"/>
    </row>
    <row r="19143" spans="21:24" ht="18" x14ac:dyDescent="0.6">
      <c r="U19143"/>
      <c r="V19143"/>
      <c r="W19143"/>
      <c r="X19143"/>
    </row>
    <row r="19144" spans="21:24" ht="18" x14ac:dyDescent="0.6">
      <c r="U19144"/>
      <c r="V19144"/>
      <c r="W19144"/>
      <c r="X19144"/>
    </row>
    <row r="19145" spans="21:24" ht="18" x14ac:dyDescent="0.6">
      <c r="U19145"/>
      <c r="V19145"/>
      <c r="W19145"/>
      <c r="X19145"/>
    </row>
    <row r="19146" spans="21:24" ht="18" x14ac:dyDescent="0.6">
      <c r="U19146"/>
      <c r="V19146"/>
      <c r="W19146"/>
      <c r="X19146"/>
    </row>
    <row r="19147" spans="21:24" ht="18" x14ac:dyDescent="0.6">
      <c r="U19147"/>
      <c r="V19147"/>
      <c r="W19147"/>
      <c r="X19147"/>
    </row>
    <row r="19148" spans="21:24" ht="18" x14ac:dyDescent="0.6">
      <c r="U19148"/>
      <c r="V19148"/>
      <c r="W19148"/>
      <c r="X19148"/>
    </row>
    <row r="19149" spans="21:24" ht="18" x14ac:dyDescent="0.6">
      <c r="U19149"/>
      <c r="V19149"/>
      <c r="W19149"/>
      <c r="X19149"/>
    </row>
    <row r="19150" spans="21:24" ht="18" x14ac:dyDescent="0.6">
      <c r="U19150"/>
      <c r="V19150"/>
      <c r="W19150"/>
      <c r="X19150"/>
    </row>
    <row r="19151" spans="21:24" ht="18" x14ac:dyDescent="0.6">
      <c r="U19151"/>
      <c r="V19151"/>
      <c r="W19151"/>
      <c r="X19151"/>
    </row>
    <row r="19152" spans="21:24" ht="18" x14ac:dyDescent="0.6">
      <c r="U19152"/>
      <c r="V19152"/>
      <c r="W19152"/>
      <c r="X19152"/>
    </row>
    <row r="19153" spans="21:24" ht="18" x14ac:dyDescent="0.6">
      <c r="U19153"/>
      <c r="V19153"/>
      <c r="W19153"/>
      <c r="X19153"/>
    </row>
    <row r="19154" spans="21:24" ht="18" x14ac:dyDescent="0.6">
      <c r="U19154"/>
      <c r="V19154"/>
      <c r="W19154"/>
      <c r="X19154"/>
    </row>
    <row r="19155" spans="21:24" ht="18" x14ac:dyDescent="0.6">
      <c r="U19155"/>
      <c r="V19155"/>
      <c r="W19155"/>
      <c r="X19155"/>
    </row>
    <row r="19156" spans="21:24" ht="18" x14ac:dyDescent="0.6">
      <c r="U19156"/>
      <c r="V19156"/>
      <c r="W19156"/>
      <c r="X19156"/>
    </row>
    <row r="19157" spans="21:24" ht="18" x14ac:dyDescent="0.6">
      <c r="U19157"/>
      <c r="V19157"/>
      <c r="W19157"/>
      <c r="X19157"/>
    </row>
    <row r="19158" spans="21:24" ht="18" x14ac:dyDescent="0.6">
      <c r="U19158"/>
      <c r="V19158"/>
      <c r="W19158"/>
      <c r="X19158"/>
    </row>
    <row r="19159" spans="21:24" ht="18" x14ac:dyDescent="0.6">
      <c r="U19159"/>
      <c r="V19159"/>
      <c r="W19159"/>
      <c r="X19159"/>
    </row>
    <row r="19160" spans="21:24" ht="18" x14ac:dyDescent="0.6">
      <c r="U19160"/>
      <c r="V19160"/>
      <c r="W19160"/>
      <c r="X19160"/>
    </row>
    <row r="19161" spans="21:24" ht="18" x14ac:dyDescent="0.6">
      <c r="U19161"/>
      <c r="V19161"/>
      <c r="W19161"/>
      <c r="X19161"/>
    </row>
    <row r="19162" spans="21:24" ht="18" x14ac:dyDescent="0.6">
      <c r="U19162"/>
      <c r="V19162"/>
      <c r="W19162"/>
      <c r="X19162"/>
    </row>
    <row r="19163" spans="21:24" ht="18" x14ac:dyDescent="0.6">
      <c r="U19163"/>
      <c r="V19163"/>
      <c r="W19163"/>
      <c r="X19163"/>
    </row>
    <row r="19164" spans="21:24" ht="18" x14ac:dyDescent="0.6">
      <c r="U19164"/>
      <c r="V19164"/>
      <c r="W19164"/>
      <c r="X19164"/>
    </row>
    <row r="19165" spans="21:24" ht="18" x14ac:dyDescent="0.6">
      <c r="U19165"/>
      <c r="V19165"/>
      <c r="W19165"/>
      <c r="X19165"/>
    </row>
    <row r="19166" spans="21:24" ht="18" x14ac:dyDescent="0.6">
      <c r="U19166"/>
      <c r="V19166"/>
      <c r="W19166"/>
      <c r="X19166"/>
    </row>
    <row r="19167" spans="21:24" ht="18" x14ac:dyDescent="0.6">
      <c r="U19167"/>
      <c r="V19167"/>
      <c r="W19167"/>
      <c r="X19167"/>
    </row>
    <row r="19168" spans="21:24" ht="18" x14ac:dyDescent="0.6">
      <c r="U19168"/>
      <c r="V19168"/>
      <c r="W19168"/>
      <c r="X19168"/>
    </row>
    <row r="19169" spans="21:24" ht="18" x14ac:dyDescent="0.6">
      <c r="U19169"/>
      <c r="V19169"/>
      <c r="W19169"/>
      <c r="X19169"/>
    </row>
    <row r="19170" spans="21:24" ht="18" x14ac:dyDescent="0.6">
      <c r="U19170"/>
      <c r="V19170"/>
      <c r="W19170"/>
      <c r="X19170"/>
    </row>
    <row r="19171" spans="21:24" ht="18" x14ac:dyDescent="0.6">
      <c r="U19171"/>
      <c r="V19171"/>
      <c r="W19171"/>
      <c r="X19171"/>
    </row>
    <row r="19172" spans="21:24" ht="18" x14ac:dyDescent="0.6">
      <c r="U19172"/>
      <c r="V19172"/>
      <c r="W19172"/>
      <c r="X19172"/>
    </row>
    <row r="19173" spans="21:24" ht="18" x14ac:dyDescent="0.6">
      <c r="U19173"/>
      <c r="V19173"/>
      <c r="W19173"/>
      <c r="X19173"/>
    </row>
    <row r="19174" spans="21:24" ht="18" x14ac:dyDescent="0.6">
      <c r="U19174"/>
      <c r="V19174"/>
      <c r="W19174"/>
      <c r="X19174"/>
    </row>
    <row r="19175" spans="21:24" ht="18" x14ac:dyDescent="0.6">
      <c r="U19175"/>
      <c r="V19175"/>
      <c r="W19175"/>
      <c r="X19175"/>
    </row>
    <row r="19176" spans="21:24" ht="18" x14ac:dyDescent="0.6">
      <c r="U19176"/>
      <c r="V19176"/>
      <c r="W19176"/>
      <c r="X19176"/>
    </row>
    <row r="19177" spans="21:24" ht="18" x14ac:dyDescent="0.6">
      <c r="U19177"/>
      <c r="V19177"/>
      <c r="W19177"/>
      <c r="X19177"/>
    </row>
    <row r="19178" spans="21:24" ht="18" x14ac:dyDescent="0.6">
      <c r="U19178"/>
      <c r="V19178"/>
      <c r="W19178"/>
      <c r="X19178"/>
    </row>
    <row r="19179" spans="21:24" ht="18" x14ac:dyDescent="0.6">
      <c r="U19179"/>
      <c r="V19179"/>
      <c r="W19179"/>
      <c r="X19179"/>
    </row>
    <row r="19180" spans="21:24" ht="18" x14ac:dyDescent="0.6">
      <c r="U19180"/>
      <c r="V19180"/>
      <c r="W19180"/>
      <c r="X19180"/>
    </row>
    <row r="19181" spans="21:24" ht="18" x14ac:dyDescent="0.6">
      <c r="U19181"/>
      <c r="V19181"/>
      <c r="W19181"/>
      <c r="X19181"/>
    </row>
    <row r="19182" spans="21:24" ht="18" x14ac:dyDescent="0.6">
      <c r="U19182"/>
      <c r="V19182"/>
      <c r="W19182"/>
      <c r="X19182"/>
    </row>
    <row r="19183" spans="21:24" ht="18" x14ac:dyDescent="0.6">
      <c r="U19183"/>
      <c r="V19183"/>
      <c r="W19183"/>
      <c r="X19183"/>
    </row>
    <row r="19184" spans="21:24" ht="18" x14ac:dyDescent="0.6">
      <c r="U19184"/>
      <c r="V19184"/>
      <c r="W19184"/>
      <c r="X19184"/>
    </row>
    <row r="19185" spans="21:24" ht="18" x14ac:dyDescent="0.6">
      <c r="U19185"/>
      <c r="V19185"/>
      <c r="W19185"/>
      <c r="X19185"/>
    </row>
    <row r="19186" spans="21:24" ht="18" x14ac:dyDescent="0.6">
      <c r="U19186"/>
      <c r="V19186"/>
      <c r="W19186"/>
      <c r="X19186"/>
    </row>
    <row r="19187" spans="21:24" ht="18" x14ac:dyDescent="0.6">
      <c r="U19187"/>
      <c r="V19187"/>
      <c r="W19187"/>
      <c r="X19187"/>
    </row>
    <row r="19188" spans="21:24" ht="18" x14ac:dyDescent="0.6">
      <c r="U19188"/>
      <c r="V19188"/>
      <c r="W19188"/>
      <c r="X19188"/>
    </row>
    <row r="19189" spans="21:24" ht="18" x14ac:dyDescent="0.6">
      <c r="U19189"/>
      <c r="V19189"/>
      <c r="W19189"/>
      <c r="X19189"/>
    </row>
    <row r="19190" spans="21:24" ht="18" x14ac:dyDescent="0.6">
      <c r="U19190"/>
      <c r="V19190"/>
      <c r="W19190"/>
      <c r="X19190"/>
    </row>
    <row r="19191" spans="21:24" ht="18" x14ac:dyDescent="0.6">
      <c r="U19191"/>
      <c r="V19191"/>
      <c r="W19191"/>
      <c r="X19191"/>
    </row>
    <row r="19192" spans="21:24" ht="18" x14ac:dyDescent="0.6">
      <c r="U19192"/>
      <c r="V19192"/>
      <c r="W19192"/>
      <c r="X19192"/>
    </row>
    <row r="19193" spans="21:24" ht="18" x14ac:dyDescent="0.6">
      <c r="U19193"/>
      <c r="V19193"/>
      <c r="W19193"/>
      <c r="X19193"/>
    </row>
    <row r="19194" spans="21:24" ht="18" x14ac:dyDescent="0.6">
      <c r="U19194"/>
      <c r="V19194"/>
      <c r="W19194"/>
      <c r="X19194"/>
    </row>
    <row r="19195" spans="21:24" ht="18" x14ac:dyDescent="0.6">
      <c r="U19195"/>
      <c r="V19195"/>
      <c r="W19195"/>
      <c r="X19195"/>
    </row>
    <row r="19196" spans="21:24" ht="18" x14ac:dyDescent="0.6">
      <c r="U19196"/>
      <c r="V19196"/>
      <c r="W19196"/>
      <c r="X19196"/>
    </row>
    <row r="19197" spans="21:24" ht="18" x14ac:dyDescent="0.6">
      <c r="U19197"/>
      <c r="V19197"/>
      <c r="W19197"/>
      <c r="X19197"/>
    </row>
    <row r="19198" spans="21:24" ht="18" x14ac:dyDescent="0.6">
      <c r="U19198"/>
      <c r="V19198"/>
      <c r="W19198"/>
      <c r="X19198"/>
    </row>
    <row r="19199" spans="21:24" ht="18" x14ac:dyDescent="0.6">
      <c r="U19199"/>
      <c r="V19199"/>
      <c r="W19199"/>
      <c r="X19199"/>
    </row>
    <row r="19200" spans="21:24" ht="18" x14ac:dyDescent="0.6">
      <c r="U19200"/>
      <c r="V19200"/>
      <c r="W19200"/>
      <c r="X19200"/>
    </row>
    <row r="19201" spans="21:24" ht="18" x14ac:dyDescent="0.6">
      <c r="U19201"/>
      <c r="V19201"/>
      <c r="W19201"/>
      <c r="X19201"/>
    </row>
    <row r="19202" spans="21:24" ht="18" x14ac:dyDescent="0.6">
      <c r="U19202"/>
      <c r="V19202"/>
      <c r="W19202"/>
      <c r="X19202"/>
    </row>
    <row r="19203" spans="21:24" ht="18" x14ac:dyDescent="0.6">
      <c r="U19203"/>
      <c r="V19203"/>
      <c r="W19203"/>
      <c r="X19203"/>
    </row>
    <row r="19204" spans="21:24" ht="18" x14ac:dyDescent="0.6">
      <c r="U19204"/>
      <c r="V19204"/>
      <c r="W19204"/>
      <c r="X19204"/>
    </row>
    <row r="19205" spans="21:24" ht="18" x14ac:dyDescent="0.6">
      <c r="U19205"/>
      <c r="V19205"/>
      <c r="W19205"/>
      <c r="X19205"/>
    </row>
    <row r="19206" spans="21:24" ht="18" x14ac:dyDescent="0.6">
      <c r="U19206"/>
      <c r="V19206"/>
      <c r="W19206"/>
      <c r="X19206"/>
    </row>
    <row r="19207" spans="21:24" ht="18" x14ac:dyDescent="0.6">
      <c r="U19207"/>
      <c r="V19207"/>
      <c r="W19207"/>
      <c r="X19207"/>
    </row>
    <row r="19208" spans="21:24" ht="18" x14ac:dyDescent="0.6">
      <c r="U19208"/>
      <c r="V19208"/>
      <c r="W19208"/>
      <c r="X19208"/>
    </row>
    <row r="19209" spans="21:24" ht="18" x14ac:dyDescent="0.6">
      <c r="U19209"/>
      <c r="V19209"/>
      <c r="W19209"/>
      <c r="X19209"/>
    </row>
    <row r="19210" spans="21:24" ht="18" x14ac:dyDescent="0.6">
      <c r="U19210"/>
      <c r="V19210"/>
      <c r="W19210"/>
      <c r="X19210"/>
    </row>
    <row r="19211" spans="21:24" ht="18" x14ac:dyDescent="0.6">
      <c r="U19211"/>
      <c r="V19211"/>
      <c r="W19211"/>
      <c r="X19211"/>
    </row>
    <row r="19212" spans="21:24" ht="18" x14ac:dyDescent="0.6">
      <c r="U19212"/>
      <c r="V19212"/>
      <c r="W19212"/>
      <c r="X19212"/>
    </row>
    <row r="19213" spans="21:24" ht="18" x14ac:dyDescent="0.6">
      <c r="U19213"/>
      <c r="V19213"/>
      <c r="W19213"/>
      <c r="X19213"/>
    </row>
    <row r="19214" spans="21:24" ht="18" x14ac:dyDescent="0.6">
      <c r="U19214"/>
      <c r="V19214"/>
      <c r="W19214"/>
      <c r="X19214"/>
    </row>
    <row r="19215" spans="21:24" ht="18" x14ac:dyDescent="0.6">
      <c r="U19215"/>
      <c r="V19215"/>
      <c r="W19215"/>
      <c r="X19215"/>
    </row>
    <row r="19216" spans="21:24" ht="18" x14ac:dyDescent="0.6">
      <c r="U19216"/>
      <c r="V19216"/>
      <c r="W19216"/>
      <c r="X19216"/>
    </row>
    <row r="19217" spans="21:24" ht="18" x14ac:dyDescent="0.6">
      <c r="U19217"/>
      <c r="V19217"/>
      <c r="W19217"/>
      <c r="X19217"/>
    </row>
    <row r="19218" spans="21:24" ht="18" x14ac:dyDescent="0.6">
      <c r="U19218"/>
      <c r="V19218"/>
      <c r="W19218"/>
      <c r="X19218"/>
    </row>
    <row r="19219" spans="21:24" ht="18" x14ac:dyDescent="0.6">
      <c r="U19219"/>
      <c r="V19219"/>
      <c r="W19219"/>
      <c r="X19219"/>
    </row>
    <row r="19220" spans="21:24" ht="18" x14ac:dyDescent="0.6">
      <c r="U19220"/>
      <c r="V19220"/>
      <c r="W19220"/>
      <c r="X19220"/>
    </row>
    <row r="19221" spans="21:24" ht="18" x14ac:dyDescent="0.6">
      <c r="U19221"/>
      <c r="V19221"/>
      <c r="W19221"/>
      <c r="X19221"/>
    </row>
    <row r="19222" spans="21:24" ht="18" x14ac:dyDescent="0.6">
      <c r="U19222"/>
      <c r="V19222"/>
      <c r="W19222"/>
      <c r="X19222"/>
    </row>
    <row r="19223" spans="21:24" ht="18" x14ac:dyDescent="0.6">
      <c r="U19223"/>
      <c r="V19223"/>
      <c r="W19223"/>
      <c r="X19223"/>
    </row>
    <row r="19224" spans="21:24" ht="18" x14ac:dyDescent="0.6">
      <c r="U19224"/>
      <c r="V19224"/>
      <c r="W19224"/>
      <c r="X19224"/>
    </row>
    <row r="19225" spans="21:24" ht="18" x14ac:dyDescent="0.6">
      <c r="U19225"/>
      <c r="V19225"/>
      <c r="W19225"/>
      <c r="X19225"/>
    </row>
    <row r="19226" spans="21:24" ht="18" x14ac:dyDescent="0.6">
      <c r="U19226"/>
      <c r="V19226"/>
      <c r="W19226"/>
      <c r="X19226"/>
    </row>
    <row r="19227" spans="21:24" ht="18" x14ac:dyDescent="0.6">
      <c r="U19227"/>
      <c r="V19227"/>
      <c r="W19227"/>
      <c r="X19227"/>
    </row>
    <row r="19228" spans="21:24" ht="18" x14ac:dyDescent="0.6">
      <c r="U19228"/>
      <c r="V19228"/>
      <c r="W19228"/>
      <c r="X19228"/>
    </row>
    <row r="19229" spans="21:24" ht="18" x14ac:dyDescent="0.6">
      <c r="U19229"/>
      <c r="V19229"/>
      <c r="W19229"/>
      <c r="X19229"/>
    </row>
    <row r="19230" spans="21:24" ht="18" x14ac:dyDescent="0.6">
      <c r="U19230"/>
      <c r="V19230"/>
      <c r="W19230"/>
      <c r="X19230"/>
    </row>
    <row r="19231" spans="21:24" ht="18" x14ac:dyDescent="0.6">
      <c r="U19231"/>
      <c r="V19231"/>
      <c r="W19231"/>
      <c r="X19231"/>
    </row>
    <row r="19232" spans="21:24" ht="18" x14ac:dyDescent="0.6">
      <c r="U19232"/>
      <c r="V19232"/>
      <c r="W19232"/>
      <c r="X19232"/>
    </row>
    <row r="19233" spans="21:24" ht="18" x14ac:dyDescent="0.6">
      <c r="U19233"/>
      <c r="V19233"/>
      <c r="W19233"/>
      <c r="X19233"/>
    </row>
    <row r="19234" spans="21:24" ht="18" x14ac:dyDescent="0.6">
      <c r="U19234"/>
      <c r="V19234"/>
      <c r="W19234"/>
      <c r="X19234"/>
    </row>
    <row r="19235" spans="21:24" ht="18" x14ac:dyDescent="0.6">
      <c r="U19235"/>
      <c r="V19235"/>
      <c r="W19235"/>
      <c r="X19235"/>
    </row>
    <row r="19236" spans="21:24" ht="18" x14ac:dyDescent="0.6">
      <c r="U19236"/>
      <c r="V19236"/>
      <c r="W19236"/>
      <c r="X19236"/>
    </row>
    <row r="19237" spans="21:24" ht="18" x14ac:dyDescent="0.6">
      <c r="U19237"/>
      <c r="V19237"/>
      <c r="W19237"/>
      <c r="X19237"/>
    </row>
    <row r="19238" spans="21:24" ht="18" x14ac:dyDescent="0.6">
      <c r="U19238"/>
      <c r="V19238"/>
      <c r="W19238"/>
      <c r="X19238"/>
    </row>
    <row r="19239" spans="21:24" ht="18" x14ac:dyDescent="0.6">
      <c r="U19239"/>
      <c r="V19239"/>
      <c r="W19239"/>
      <c r="X19239"/>
    </row>
    <row r="19240" spans="21:24" ht="18" x14ac:dyDescent="0.6">
      <c r="U19240"/>
      <c r="V19240"/>
      <c r="W19240"/>
      <c r="X19240"/>
    </row>
    <row r="19241" spans="21:24" ht="18" x14ac:dyDescent="0.6">
      <c r="U19241"/>
      <c r="V19241"/>
      <c r="W19241"/>
      <c r="X19241"/>
    </row>
    <row r="19242" spans="21:24" ht="18" x14ac:dyDescent="0.6">
      <c r="U19242"/>
      <c r="V19242"/>
      <c r="W19242"/>
      <c r="X19242"/>
    </row>
    <row r="19243" spans="21:24" ht="18" x14ac:dyDescent="0.6">
      <c r="U19243"/>
      <c r="V19243"/>
      <c r="W19243"/>
      <c r="X19243"/>
    </row>
    <row r="19244" spans="21:24" ht="18" x14ac:dyDescent="0.6">
      <c r="U19244"/>
      <c r="V19244"/>
      <c r="W19244"/>
      <c r="X19244"/>
    </row>
    <row r="19245" spans="21:24" ht="18" x14ac:dyDescent="0.6">
      <c r="U19245"/>
      <c r="V19245"/>
      <c r="W19245"/>
      <c r="X19245"/>
    </row>
    <row r="19246" spans="21:24" ht="18" x14ac:dyDescent="0.6">
      <c r="U19246"/>
      <c r="V19246"/>
      <c r="W19246"/>
      <c r="X19246"/>
    </row>
    <row r="19247" spans="21:24" ht="18" x14ac:dyDescent="0.6">
      <c r="U19247"/>
      <c r="V19247"/>
      <c r="W19247"/>
      <c r="X19247"/>
    </row>
    <row r="19248" spans="21:24" ht="18" x14ac:dyDescent="0.6">
      <c r="U19248"/>
      <c r="V19248"/>
      <c r="W19248"/>
      <c r="X19248"/>
    </row>
    <row r="19249" spans="21:24" ht="18" x14ac:dyDescent="0.6">
      <c r="U19249"/>
      <c r="V19249"/>
      <c r="W19249"/>
      <c r="X19249"/>
    </row>
    <row r="19250" spans="21:24" ht="18" x14ac:dyDescent="0.6">
      <c r="U19250"/>
      <c r="V19250"/>
      <c r="W19250"/>
      <c r="X19250"/>
    </row>
    <row r="19251" spans="21:24" ht="18" x14ac:dyDescent="0.6">
      <c r="U19251"/>
      <c r="V19251"/>
      <c r="W19251"/>
      <c r="X19251"/>
    </row>
    <row r="19252" spans="21:24" ht="18" x14ac:dyDescent="0.6">
      <c r="U19252"/>
      <c r="V19252"/>
      <c r="W19252"/>
      <c r="X19252"/>
    </row>
    <row r="19253" spans="21:24" ht="18" x14ac:dyDescent="0.6">
      <c r="U19253"/>
      <c r="V19253"/>
      <c r="W19253"/>
      <c r="X19253"/>
    </row>
    <row r="19254" spans="21:24" ht="18" x14ac:dyDescent="0.6">
      <c r="U19254"/>
      <c r="V19254"/>
      <c r="W19254"/>
      <c r="X19254"/>
    </row>
    <row r="19255" spans="21:24" ht="18" x14ac:dyDescent="0.6">
      <c r="U19255"/>
      <c r="V19255"/>
      <c r="W19255"/>
      <c r="X19255"/>
    </row>
    <row r="19256" spans="21:24" ht="18" x14ac:dyDescent="0.6">
      <c r="U19256"/>
      <c r="V19256"/>
      <c r="W19256"/>
      <c r="X19256"/>
    </row>
    <row r="19257" spans="21:24" ht="18" x14ac:dyDescent="0.6">
      <c r="U19257"/>
      <c r="V19257"/>
      <c r="W19257"/>
      <c r="X19257"/>
    </row>
    <row r="19258" spans="21:24" ht="18" x14ac:dyDescent="0.6">
      <c r="U19258"/>
      <c r="V19258"/>
      <c r="W19258"/>
      <c r="X19258"/>
    </row>
    <row r="19259" spans="21:24" ht="18" x14ac:dyDescent="0.6">
      <c r="U19259"/>
      <c r="V19259"/>
      <c r="W19259"/>
      <c r="X19259"/>
    </row>
    <row r="19260" spans="21:24" ht="18" x14ac:dyDescent="0.6">
      <c r="U19260"/>
      <c r="V19260"/>
      <c r="W19260"/>
      <c r="X19260"/>
    </row>
    <row r="19261" spans="21:24" ht="18" x14ac:dyDescent="0.6">
      <c r="U19261"/>
      <c r="V19261"/>
      <c r="W19261"/>
      <c r="X19261"/>
    </row>
    <row r="19262" spans="21:24" ht="18" x14ac:dyDescent="0.6">
      <c r="U19262"/>
      <c r="V19262"/>
      <c r="W19262"/>
      <c r="X19262"/>
    </row>
    <row r="19263" spans="21:24" ht="18" x14ac:dyDescent="0.6">
      <c r="U19263"/>
      <c r="V19263"/>
      <c r="W19263"/>
      <c r="X19263"/>
    </row>
    <row r="19264" spans="21:24" ht="18" x14ac:dyDescent="0.6">
      <c r="U19264"/>
      <c r="V19264"/>
      <c r="W19264"/>
      <c r="X19264"/>
    </row>
    <row r="19265" spans="21:24" ht="18" x14ac:dyDescent="0.6">
      <c r="U19265"/>
      <c r="V19265"/>
      <c r="W19265"/>
      <c r="X19265"/>
    </row>
    <row r="19266" spans="21:24" ht="18" x14ac:dyDescent="0.6">
      <c r="U19266"/>
      <c r="V19266"/>
      <c r="W19266"/>
      <c r="X19266"/>
    </row>
    <row r="19267" spans="21:24" ht="18" x14ac:dyDescent="0.6">
      <c r="U19267"/>
      <c r="V19267"/>
      <c r="W19267"/>
      <c r="X19267"/>
    </row>
    <row r="19268" spans="21:24" ht="18" x14ac:dyDescent="0.6">
      <c r="U19268"/>
      <c r="V19268"/>
      <c r="W19268"/>
      <c r="X19268"/>
    </row>
    <row r="19269" spans="21:24" ht="18" x14ac:dyDescent="0.6">
      <c r="U19269"/>
      <c r="V19269"/>
      <c r="W19269"/>
      <c r="X19269"/>
    </row>
    <row r="19270" spans="21:24" ht="18" x14ac:dyDescent="0.6">
      <c r="U19270"/>
      <c r="V19270"/>
      <c r="W19270"/>
      <c r="X19270"/>
    </row>
    <row r="19271" spans="21:24" ht="18" x14ac:dyDescent="0.6">
      <c r="U19271"/>
      <c r="V19271"/>
      <c r="W19271"/>
      <c r="X19271"/>
    </row>
    <row r="19272" spans="21:24" ht="18" x14ac:dyDescent="0.6">
      <c r="U19272"/>
      <c r="V19272"/>
      <c r="W19272"/>
      <c r="X19272"/>
    </row>
    <row r="19273" spans="21:24" ht="18" x14ac:dyDescent="0.6">
      <c r="U19273"/>
      <c r="V19273"/>
      <c r="W19273"/>
      <c r="X19273"/>
    </row>
    <row r="19274" spans="21:24" ht="18" x14ac:dyDescent="0.6">
      <c r="U19274"/>
      <c r="V19274"/>
      <c r="W19274"/>
      <c r="X19274"/>
    </row>
    <row r="19275" spans="21:24" ht="18" x14ac:dyDescent="0.6">
      <c r="U19275"/>
      <c r="V19275"/>
      <c r="W19275"/>
      <c r="X19275"/>
    </row>
    <row r="19276" spans="21:24" ht="18" x14ac:dyDescent="0.6">
      <c r="U19276"/>
      <c r="V19276"/>
      <c r="W19276"/>
      <c r="X19276"/>
    </row>
    <row r="19277" spans="21:24" ht="18" x14ac:dyDescent="0.6">
      <c r="U19277"/>
      <c r="V19277"/>
      <c r="W19277"/>
      <c r="X19277"/>
    </row>
    <row r="19278" spans="21:24" ht="18" x14ac:dyDescent="0.6">
      <c r="U19278"/>
      <c r="V19278"/>
      <c r="W19278"/>
      <c r="X19278"/>
    </row>
    <row r="19279" spans="21:24" ht="18" x14ac:dyDescent="0.6">
      <c r="U19279"/>
      <c r="V19279"/>
      <c r="W19279"/>
      <c r="X19279"/>
    </row>
    <row r="19280" spans="21:24" ht="18" x14ac:dyDescent="0.6">
      <c r="U19280"/>
      <c r="V19280"/>
      <c r="W19280"/>
      <c r="X19280"/>
    </row>
    <row r="19281" spans="21:24" ht="18" x14ac:dyDescent="0.6">
      <c r="U19281"/>
      <c r="V19281"/>
      <c r="W19281"/>
      <c r="X19281"/>
    </row>
    <row r="19282" spans="21:24" ht="18" x14ac:dyDescent="0.6">
      <c r="U19282"/>
      <c r="V19282"/>
      <c r="W19282"/>
      <c r="X19282"/>
    </row>
    <row r="19283" spans="21:24" ht="18" x14ac:dyDescent="0.6">
      <c r="U19283"/>
      <c r="V19283"/>
      <c r="W19283"/>
      <c r="X19283"/>
    </row>
    <row r="19284" spans="21:24" ht="18" x14ac:dyDescent="0.6">
      <c r="U19284"/>
      <c r="V19284"/>
      <c r="W19284"/>
      <c r="X19284"/>
    </row>
    <row r="19285" spans="21:24" ht="18" x14ac:dyDescent="0.6">
      <c r="U19285"/>
      <c r="V19285"/>
      <c r="W19285"/>
      <c r="X19285"/>
    </row>
    <row r="19286" spans="21:24" ht="18" x14ac:dyDescent="0.6">
      <c r="U19286"/>
      <c r="V19286"/>
      <c r="W19286"/>
      <c r="X19286"/>
    </row>
    <row r="19287" spans="21:24" ht="18" x14ac:dyDescent="0.6">
      <c r="U19287"/>
      <c r="V19287"/>
      <c r="W19287"/>
      <c r="X19287"/>
    </row>
    <row r="19288" spans="21:24" ht="18" x14ac:dyDescent="0.6">
      <c r="U19288"/>
      <c r="V19288"/>
      <c r="W19288"/>
      <c r="X19288"/>
    </row>
    <row r="19289" spans="21:24" ht="18" x14ac:dyDescent="0.6">
      <c r="U19289"/>
      <c r="V19289"/>
      <c r="W19289"/>
      <c r="X19289"/>
    </row>
    <row r="19290" spans="21:24" ht="18" x14ac:dyDescent="0.6">
      <c r="U19290"/>
      <c r="V19290"/>
      <c r="W19290"/>
      <c r="X19290"/>
    </row>
    <row r="19291" spans="21:24" ht="18" x14ac:dyDescent="0.6">
      <c r="U19291"/>
      <c r="V19291"/>
      <c r="W19291"/>
      <c r="X19291"/>
    </row>
    <row r="19292" spans="21:24" ht="18" x14ac:dyDescent="0.6">
      <c r="U19292"/>
      <c r="V19292"/>
      <c r="W19292"/>
      <c r="X19292"/>
    </row>
    <row r="19293" spans="21:24" ht="18" x14ac:dyDescent="0.6">
      <c r="U19293"/>
      <c r="V19293"/>
      <c r="W19293"/>
      <c r="X19293"/>
    </row>
    <row r="19294" spans="21:24" ht="18" x14ac:dyDescent="0.6">
      <c r="U19294"/>
      <c r="V19294"/>
      <c r="W19294"/>
      <c r="X19294"/>
    </row>
    <row r="19295" spans="21:24" ht="18" x14ac:dyDescent="0.6">
      <c r="U19295"/>
      <c r="V19295"/>
      <c r="W19295"/>
      <c r="X19295"/>
    </row>
    <row r="19296" spans="21:24" ht="18" x14ac:dyDescent="0.6">
      <c r="U19296"/>
      <c r="V19296"/>
      <c r="W19296"/>
      <c r="X19296"/>
    </row>
    <row r="19297" spans="21:24" ht="18" x14ac:dyDescent="0.6">
      <c r="U19297"/>
      <c r="V19297"/>
      <c r="W19297"/>
      <c r="X19297"/>
    </row>
    <row r="19298" spans="21:24" ht="18" x14ac:dyDescent="0.6">
      <c r="U19298"/>
      <c r="V19298"/>
      <c r="W19298"/>
      <c r="X19298"/>
    </row>
    <row r="19299" spans="21:24" ht="18" x14ac:dyDescent="0.6">
      <c r="U19299"/>
      <c r="V19299"/>
      <c r="W19299"/>
      <c r="X19299"/>
    </row>
    <row r="19300" spans="21:24" ht="18" x14ac:dyDescent="0.6">
      <c r="U19300"/>
      <c r="V19300"/>
      <c r="W19300"/>
      <c r="X19300"/>
    </row>
    <row r="19301" spans="21:24" ht="18" x14ac:dyDescent="0.6">
      <c r="U19301"/>
      <c r="V19301"/>
      <c r="W19301"/>
      <c r="X19301"/>
    </row>
    <row r="19302" spans="21:24" ht="18" x14ac:dyDescent="0.6">
      <c r="U19302"/>
      <c r="V19302"/>
      <c r="W19302"/>
      <c r="X19302"/>
    </row>
    <row r="19303" spans="21:24" ht="18" x14ac:dyDescent="0.6">
      <c r="U19303"/>
      <c r="V19303"/>
      <c r="W19303"/>
      <c r="X19303"/>
    </row>
    <row r="19304" spans="21:24" ht="18" x14ac:dyDescent="0.6">
      <c r="U19304"/>
      <c r="V19304"/>
      <c r="W19304"/>
      <c r="X19304"/>
    </row>
    <row r="19305" spans="21:24" ht="18" x14ac:dyDescent="0.6">
      <c r="U19305"/>
      <c r="V19305"/>
      <c r="W19305"/>
      <c r="X19305"/>
    </row>
    <row r="19306" spans="21:24" ht="18" x14ac:dyDescent="0.6">
      <c r="U19306"/>
      <c r="V19306"/>
      <c r="W19306"/>
      <c r="X19306"/>
    </row>
    <row r="19307" spans="21:24" ht="18" x14ac:dyDescent="0.6">
      <c r="U19307"/>
      <c r="V19307"/>
      <c r="W19307"/>
      <c r="X19307"/>
    </row>
    <row r="19308" spans="21:24" ht="18" x14ac:dyDescent="0.6">
      <c r="U19308"/>
      <c r="V19308"/>
      <c r="W19308"/>
      <c r="X19308"/>
    </row>
    <row r="19309" spans="21:24" ht="18" x14ac:dyDescent="0.6">
      <c r="U19309"/>
      <c r="V19309"/>
      <c r="W19309"/>
      <c r="X19309"/>
    </row>
    <row r="19310" spans="21:24" ht="18" x14ac:dyDescent="0.6">
      <c r="U19310"/>
      <c r="V19310"/>
      <c r="W19310"/>
      <c r="X19310"/>
    </row>
    <row r="19311" spans="21:24" ht="18" x14ac:dyDescent="0.6">
      <c r="U19311"/>
      <c r="V19311"/>
      <c r="W19311"/>
      <c r="X19311"/>
    </row>
    <row r="19312" spans="21:24" ht="18" x14ac:dyDescent="0.6">
      <c r="U19312"/>
      <c r="V19312"/>
      <c r="W19312"/>
      <c r="X19312"/>
    </row>
    <row r="19313" spans="21:24" ht="18" x14ac:dyDescent="0.6">
      <c r="U19313"/>
      <c r="V19313"/>
      <c r="W19313"/>
      <c r="X19313"/>
    </row>
    <row r="19314" spans="21:24" ht="18" x14ac:dyDescent="0.6">
      <c r="U19314"/>
      <c r="V19314"/>
      <c r="W19314"/>
      <c r="X19314"/>
    </row>
    <row r="19315" spans="21:24" ht="18" x14ac:dyDescent="0.6">
      <c r="U19315"/>
      <c r="V19315"/>
      <c r="W19315"/>
      <c r="X19315"/>
    </row>
    <row r="19316" spans="21:24" ht="18" x14ac:dyDescent="0.6">
      <c r="U19316"/>
      <c r="V19316"/>
      <c r="W19316"/>
      <c r="X19316"/>
    </row>
    <row r="19317" spans="21:24" ht="18" x14ac:dyDescent="0.6">
      <c r="U19317"/>
      <c r="V19317"/>
      <c r="W19317"/>
      <c r="X19317"/>
    </row>
    <row r="19318" spans="21:24" ht="18" x14ac:dyDescent="0.6">
      <c r="U19318"/>
      <c r="V19318"/>
      <c r="W19318"/>
      <c r="X19318"/>
    </row>
    <row r="19319" spans="21:24" ht="18" x14ac:dyDescent="0.6">
      <c r="U19319"/>
      <c r="V19319"/>
      <c r="W19319"/>
      <c r="X19319"/>
    </row>
    <row r="19320" spans="21:24" ht="18" x14ac:dyDescent="0.6">
      <c r="U19320"/>
      <c r="V19320"/>
      <c r="W19320"/>
      <c r="X19320"/>
    </row>
    <row r="19321" spans="21:24" ht="18" x14ac:dyDescent="0.6">
      <c r="U19321"/>
      <c r="V19321"/>
      <c r="W19321"/>
      <c r="X19321"/>
    </row>
    <row r="19322" spans="21:24" ht="18" x14ac:dyDescent="0.6">
      <c r="U19322"/>
      <c r="V19322"/>
      <c r="W19322"/>
      <c r="X19322"/>
    </row>
    <row r="19323" spans="21:24" ht="18" x14ac:dyDescent="0.6">
      <c r="U19323"/>
      <c r="V19323"/>
      <c r="W19323"/>
      <c r="X19323"/>
    </row>
    <row r="19324" spans="21:24" ht="18" x14ac:dyDescent="0.6">
      <c r="U19324"/>
      <c r="V19324"/>
      <c r="W19324"/>
      <c r="X19324"/>
    </row>
    <row r="19325" spans="21:24" ht="18" x14ac:dyDescent="0.6">
      <c r="U19325"/>
      <c r="V19325"/>
      <c r="W19325"/>
      <c r="X19325"/>
    </row>
    <row r="19326" spans="21:24" ht="18" x14ac:dyDescent="0.6">
      <c r="U19326"/>
      <c r="V19326"/>
      <c r="W19326"/>
      <c r="X19326"/>
    </row>
    <row r="19327" spans="21:24" ht="18" x14ac:dyDescent="0.6">
      <c r="U19327"/>
      <c r="V19327"/>
      <c r="W19327"/>
      <c r="X19327"/>
    </row>
    <row r="19328" spans="21:24" ht="18" x14ac:dyDescent="0.6">
      <c r="U19328"/>
      <c r="V19328"/>
      <c r="W19328"/>
      <c r="X19328"/>
    </row>
    <row r="19329" spans="21:24" ht="18" x14ac:dyDescent="0.6">
      <c r="U19329"/>
      <c r="V19329"/>
      <c r="W19329"/>
      <c r="X19329"/>
    </row>
    <row r="19330" spans="21:24" ht="18" x14ac:dyDescent="0.6">
      <c r="U19330"/>
      <c r="V19330"/>
      <c r="W19330"/>
      <c r="X19330"/>
    </row>
    <row r="19331" spans="21:24" ht="18" x14ac:dyDescent="0.6">
      <c r="U19331"/>
      <c r="V19331"/>
      <c r="W19331"/>
      <c r="X19331"/>
    </row>
    <row r="19332" spans="21:24" ht="18" x14ac:dyDescent="0.6">
      <c r="U19332"/>
      <c r="V19332"/>
      <c r="W19332"/>
      <c r="X19332"/>
    </row>
    <row r="19333" spans="21:24" ht="18" x14ac:dyDescent="0.6">
      <c r="U19333"/>
      <c r="V19333"/>
      <c r="W19333"/>
      <c r="X19333"/>
    </row>
    <row r="19334" spans="21:24" ht="18" x14ac:dyDescent="0.6">
      <c r="U19334"/>
      <c r="V19334"/>
      <c r="W19334"/>
      <c r="X19334"/>
    </row>
    <row r="19335" spans="21:24" ht="18" x14ac:dyDescent="0.6">
      <c r="U19335"/>
      <c r="V19335"/>
      <c r="W19335"/>
      <c r="X19335"/>
    </row>
    <row r="19336" spans="21:24" ht="18" x14ac:dyDescent="0.6">
      <c r="U19336"/>
      <c r="V19336"/>
      <c r="W19336"/>
      <c r="X19336"/>
    </row>
    <row r="19337" spans="21:24" ht="18" x14ac:dyDescent="0.6">
      <c r="U19337"/>
      <c r="V19337"/>
      <c r="W19337"/>
      <c r="X19337"/>
    </row>
    <row r="19338" spans="21:24" ht="18" x14ac:dyDescent="0.6">
      <c r="U19338"/>
      <c r="V19338"/>
      <c r="W19338"/>
      <c r="X19338"/>
    </row>
    <row r="19339" spans="21:24" ht="18" x14ac:dyDescent="0.6">
      <c r="U19339"/>
      <c r="V19339"/>
      <c r="W19339"/>
      <c r="X19339"/>
    </row>
    <row r="19340" spans="21:24" ht="18" x14ac:dyDescent="0.6">
      <c r="U19340"/>
      <c r="V19340"/>
      <c r="W19340"/>
      <c r="X19340"/>
    </row>
    <row r="19341" spans="21:24" ht="18" x14ac:dyDescent="0.6">
      <c r="U19341"/>
      <c r="V19341"/>
      <c r="W19341"/>
      <c r="X19341"/>
    </row>
    <row r="19342" spans="21:24" ht="18" x14ac:dyDescent="0.6">
      <c r="U19342"/>
      <c r="V19342"/>
      <c r="W19342"/>
      <c r="X19342"/>
    </row>
    <row r="19343" spans="21:24" ht="18" x14ac:dyDescent="0.6">
      <c r="U19343"/>
      <c r="V19343"/>
      <c r="W19343"/>
      <c r="X19343"/>
    </row>
    <row r="19344" spans="21:24" ht="18" x14ac:dyDescent="0.6">
      <c r="U19344"/>
      <c r="V19344"/>
      <c r="W19344"/>
      <c r="X19344"/>
    </row>
    <row r="19345" spans="21:24" ht="18" x14ac:dyDescent="0.6">
      <c r="U19345"/>
      <c r="V19345"/>
      <c r="W19345"/>
      <c r="X19345"/>
    </row>
    <row r="19346" spans="21:24" ht="18" x14ac:dyDescent="0.6">
      <c r="U19346"/>
      <c r="V19346"/>
      <c r="W19346"/>
      <c r="X19346"/>
    </row>
    <row r="19347" spans="21:24" ht="18" x14ac:dyDescent="0.6">
      <c r="U19347"/>
      <c r="V19347"/>
      <c r="W19347"/>
      <c r="X19347"/>
    </row>
    <row r="19348" spans="21:24" ht="18" x14ac:dyDescent="0.6">
      <c r="U19348"/>
      <c r="V19348"/>
      <c r="W19348"/>
      <c r="X19348"/>
    </row>
    <row r="19349" spans="21:24" ht="18" x14ac:dyDescent="0.6">
      <c r="U19349"/>
      <c r="V19349"/>
      <c r="W19349"/>
      <c r="X19349"/>
    </row>
    <row r="19350" spans="21:24" ht="18" x14ac:dyDescent="0.6">
      <c r="U19350"/>
      <c r="V19350"/>
      <c r="W19350"/>
      <c r="X19350"/>
    </row>
    <row r="19351" spans="21:24" ht="18" x14ac:dyDescent="0.6">
      <c r="U19351"/>
      <c r="V19351"/>
      <c r="W19351"/>
      <c r="X19351"/>
    </row>
    <row r="19352" spans="21:24" ht="18" x14ac:dyDescent="0.6">
      <c r="U19352"/>
      <c r="V19352"/>
      <c r="W19352"/>
      <c r="X19352"/>
    </row>
    <row r="19353" spans="21:24" ht="18" x14ac:dyDescent="0.6">
      <c r="U19353"/>
      <c r="V19353"/>
      <c r="W19353"/>
      <c r="X19353"/>
    </row>
    <row r="19354" spans="21:24" ht="18" x14ac:dyDescent="0.6">
      <c r="U19354"/>
      <c r="V19354"/>
      <c r="W19354"/>
      <c r="X19354"/>
    </row>
    <row r="19355" spans="21:24" ht="18" x14ac:dyDescent="0.6">
      <c r="U19355"/>
      <c r="V19355"/>
      <c r="W19355"/>
      <c r="X19355"/>
    </row>
    <row r="19356" spans="21:24" ht="18" x14ac:dyDescent="0.6">
      <c r="U19356"/>
      <c r="V19356"/>
      <c r="W19356"/>
      <c r="X19356"/>
    </row>
    <row r="19357" spans="21:24" ht="18" x14ac:dyDescent="0.6">
      <c r="U19357"/>
      <c r="V19357"/>
      <c r="W19357"/>
      <c r="X19357"/>
    </row>
    <row r="19358" spans="21:24" ht="18" x14ac:dyDescent="0.6">
      <c r="U19358"/>
      <c r="V19358"/>
      <c r="W19358"/>
      <c r="X19358"/>
    </row>
    <row r="19359" spans="21:24" ht="18" x14ac:dyDescent="0.6">
      <c r="U19359"/>
      <c r="V19359"/>
      <c r="W19359"/>
      <c r="X19359"/>
    </row>
    <row r="19360" spans="21:24" ht="18" x14ac:dyDescent="0.6">
      <c r="U19360"/>
      <c r="V19360"/>
      <c r="W19360"/>
      <c r="X19360"/>
    </row>
    <row r="19361" spans="21:24" ht="18" x14ac:dyDescent="0.6">
      <c r="U19361"/>
      <c r="V19361"/>
      <c r="W19361"/>
      <c r="X19361"/>
    </row>
    <row r="19362" spans="21:24" ht="18" x14ac:dyDescent="0.6">
      <c r="U19362"/>
      <c r="V19362"/>
      <c r="W19362"/>
      <c r="X19362"/>
    </row>
    <row r="19363" spans="21:24" ht="18" x14ac:dyDescent="0.6">
      <c r="U19363"/>
      <c r="V19363"/>
      <c r="W19363"/>
      <c r="X19363"/>
    </row>
    <row r="19364" spans="21:24" ht="18" x14ac:dyDescent="0.6">
      <c r="U19364"/>
      <c r="V19364"/>
      <c r="W19364"/>
      <c r="X19364"/>
    </row>
    <row r="19365" spans="21:24" ht="18" x14ac:dyDescent="0.6">
      <c r="U19365"/>
      <c r="V19365"/>
      <c r="W19365"/>
      <c r="X19365"/>
    </row>
    <row r="19366" spans="21:24" ht="18" x14ac:dyDescent="0.6">
      <c r="U19366"/>
      <c r="V19366"/>
      <c r="W19366"/>
      <c r="X19366"/>
    </row>
    <row r="19367" spans="21:24" ht="18" x14ac:dyDescent="0.6">
      <c r="U19367"/>
      <c r="V19367"/>
      <c r="W19367"/>
      <c r="X19367"/>
    </row>
    <row r="19368" spans="21:24" ht="18" x14ac:dyDescent="0.6">
      <c r="U19368"/>
      <c r="V19368"/>
      <c r="W19368"/>
      <c r="X19368"/>
    </row>
    <row r="19369" spans="21:24" ht="18" x14ac:dyDescent="0.6">
      <c r="U19369"/>
      <c r="V19369"/>
      <c r="W19369"/>
      <c r="X19369"/>
    </row>
    <row r="19370" spans="21:24" ht="18" x14ac:dyDescent="0.6">
      <c r="U19370"/>
      <c r="V19370"/>
      <c r="W19370"/>
      <c r="X19370"/>
    </row>
    <row r="19371" spans="21:24" ht="18" x14ac:dyDescent="0.6">
      <c r="U19371"/>
      <c r="V19371"/>
      <c r="W19371"/>
      <c r="X19371"/>
    </row>
    <row r="19372" spans="21:24" ht="18" x14ac:dyDescent="0.6">
      <c r="U19372"/>
      <c r="V19372"/>
      <c r="W19372"/>
      <c r="X19372"/>
    </row>
    <row r="19373" spans="21:24" ht="18" x14ac:dyDescent="0.6">
      <c r="U19373"/>
      <c r="V19373"/>
      <c r="W19373"/>
      <c r="X19373"/>
    </row>
    <row r="19374" spans="21:24" ht="18" x14ac:dyDescent="0.6">
      <c r="U19374"/>
      <c r="V19374"/>
      <c r="W19374"/>
      <c r="X19374"/>
    </row>
    <row r="19375" spans="21:24" ht="18" x14ac:dyDescent="0.6">
      <c r="U19375"/>
      <c r="V19375"/>
      <c r="W19375"/>
      <c r="X19375"/>
    </row>
    <row r="19376" spans="21:24" ht="18" x14ac:dyDescent="0.6">
      <c r="U19376"/>
      <c r="V19376"/>
      <c r="W19376"/>
      <c r="X19376"/>
    </row>
    <row r="19377" spans="21:24" ht="18" x14ac:dyDescent="0.6">
      <c r="U19377"/>
      <c r="V19377"/>
      <c r="W19377"/>
      <c r="X19377"/>
    </row>
    <row r="19378" spans="21:24" ht="18" x14ac:dyDescent="0.6">
      <c r="U19378"/>
      <c r="V19378"/>
      <c r="W19378"/>
      <c r="X19378"/>
    </row>
    <row r="19379" spans="21:24" ht="18" x14ac:dyDescent="0.6">
      <c r="U19379"/>
      <c r="V19379"/>
      <c r="W19379"/>
      <c r="X19379"/>
    </row>
    <row r="19380" spans="21:24" ht="18" x14ac:dyDescent="0.6">
      <c r="U19380"/>
      <c r="V19380"/>
      <c r="W19380"/>
      <c r="X19380"/>
    </row>
    <row r="19381" spans="21:24" ht="18" x14ac:dyDescent="0.6">
      <c r="U19381"/>
      <c r="V19381"/>
      <c r="W19381"/>
      <c r="X19381"/>
    </row>
    <row r="19382" spans="21:24" ht="18" x14ac:dyDescent="0.6">
      <c r="U19382"/>
      <c r="V19382"/>
      <c r="W19382"/>
      <c r="X19382"/>
    </row>
    <row r="19383" spans="21:24" ht="18" x14ac:dyDescent="0.6">
      <c r="U19383"/>
      <c r="V19383"/>
      <c r="W19383"/>
      <c r="X19383"/>
    </row>
    <row r="19384" spans="21:24" ht="18" x14ac:dyDescent="0.6">
      <c r="U19384"/>
      <c r="V19384"/>
      <c r="W19384"/>
      <c r="X19384"/>
    </row>
    <row r="19385" spans="21:24" ht="18" x14ac:dyDescent="0.6">
      <c r="U19385"/>
      <c r="V19385"/>
      <c r="W19385"/>
      <c r="X19385"/>
    </row>
    <row r="19386" spans="21:24" ht="18" x14ac:dyDescent="0.6">
      <c r="U19386"/>
      <c r="V19386"/>
      <c r="W19386"/>
      <c r="X19386"/>
    </row>
    <row r="19387" spans="21:24" ht="18" x14ac:dyDescent="0.6">
      <c r="U19387"/>
      <c r="V19387"/>
      <c r="W19387"/>
      <c r="X19387"/>
    </row>
    <row r="19388" spans="21:24" ht="18" x14ac:dyDescent="0.6">
      <c r="U19388"/>
      <c r="V19388"/>
      <c r="W19388"/>
      <c r="X19388"/>
    </row>
    <row r="19389" spans="21:24" ht="18" x14ac:dyDescent="0.6">
      <c r="U19389"/>
      <c r="V19389"/>
      <c r="W19389"/>
      <c r="X19389"/>
    </row>
    <row r="19390" spans="21:24" ht="18" x14ac:dyDescent="0.6">
      <c r="U19390"/>
      <c r="V19390"/>
      <c r="W19390"/>
      <c r="X19390"/>
    </row>
    <row r="19391" spans="21:24" ht="18" x14ac:dyDescent="0.6">
      <c r="U19391"/>
      <c r="V19391"/>
      <c r="W19391"/>
      <c r="X19391"/>
    </row>
    <row r="19392" spans="21:24" ht="18" x14ac:dyDescent="0.6">
      <c r="U19392"/>
      <c r="V19392"/>
      <c r="W19392"/>
      <c r="X19392"/>
    </row>
    <row r="19393" spans="21:24" ht="18" x14ac:dyDescent="0.6">
      <c r="U19393"/>
      <c r="V19393"/>
      <c r="W19393"/>
      <c r="X19393"/>
    </row>
    <row r="19394" spans="21:24" ht="18" x14ac:dyDescent="0.6">
      <c r="U19394"/>
      <c r="V19394"/>
      <c r="W19394"/>
      <c r="X19394"/>
    </row>
    <row r="19395" spans="21:24" ht="18" x14ac:dyDescent="0.6">
      <c r="U19395"/>
      <c r="V19395"/>
      <c r="W19395"/>
      <c r="X19395"/>
    </row>
    <row r="19396" spans="21:24" ht="18" x14ac:dyDescent="0.6">
      <c r="U19396"/>
      <c r="V19396"/>
      <c r="W19396"/>
      <c r="X19396"/>
    </row>
    <row r="19397" spans="21:24" ht="18" x14ac:dyDescent="0.6">
      <c r="U19397"/>
      <c r="V19397"/>
      <c r="W19397"/>
      <c r="X19397"/>
    </row>
    <row r="19398" spans="21:24" ht="18" x14ac:dyDescent="0.6">
      <c r="U19398"/>
      <c r="V19398"/>
      <c r="W19398"/>
      <c r="X19398"/>
    </row>
    <row r="19399" spans="21:24" ht="18" x14ac:dyDescent="0.6">
      <c r="U19399"/>
      <c r="V19399"/>
      <c r="W19399"/>
      <c r="X19399"/>
    </row>
    <row r="19400" spans="21:24" ht="18" x14ac:dyDescent="0.6">
      <c r="U19400"/>
      <c r="V19400"/>
      <c r="W19400"/>
      <c r="X19400"/>
    </row>
    <row r="19401" spans="21:24" ht="18" x14ac:dyDescent="0.6">
      <c r="U19401"/>
      <c r="V19401"/>
      <c r="W19401"/>
      <c r="X19401"/>
    </row>
    <row r="19402" spans="21:24" ht="18" x14ac:dyDescent="0.6">
      <c r="U19402"/>
      <c r="V19402"/>
      <c r="W19402"/>
      <c r="X19402"/>
    </row>
    <row r="19403" spans="21:24" ht="18" x14ac:dyDescent="0.6">
      <c r="U19403"/>
      <c r="V19403"/>
      <c r="W19403"/>
      <c r="X19403"/>
    </row>
    <row r="19404" spans="21:24" ht="18" x14ac:dyDescent="0.6">
      <c r="U19404"/>
      <c r="V19404"/>
      <c r="W19404"/>
      <c r="X19404"/>
    </row>
    <row r="19405" spans="21:24" ht="18" x14ac:dyDescent="0.6">
      <c r="U19405"/>
      <c r="V19405"/>
      <c r="W19405"/>
      <c r="X19405"/>
    </row>
    <row r="19406" spans="21:24" ht="18" x14ac:dyDescent="0.6">
      <c r="U19406"/>
      <c r="V19406"/>
      <c r="W19406"/>
      <c r="X19406"/>
    </row>
    <row r="19407" spans="21:24" ht="18" x14ac:dyDescent="0.6">
      <c r="U19407"/>
      <c r="V19407"/>
      <c r="W19407"/>
      <c r="X19407"/>
    </row>
    <row r="19408" spans="21:24" ht="18" x14ac:dyDescent="0.6">
      <c r="U19408"/>
      <c r="V19408"/>
      <c r="W19408"/>
      <c r="X19408"/>
    </row>
    <row r="19409" spans="21:24" ht="18" x14ac:dyDescent="0.6">
      <c r="U19409"/>
      <c r="V19409"/>
      <c r="W19409"/>
      <c r="X19409"/>
    </row>
    <row r="19410" spans="21:24" ht="18" x14ac:dyDescent="0.6">
      <c r="U19410"/>
      <c r="V19410"/>
      <c r="W19410"/>
      <c r="X19410"/>
    </row>
    <row r="19411" spans="21:24" ht="18" x14ac:dyDescent="0.6">
      <c r="U19411"/>
      <c r="V19411"/>
      <c r="W19411"/>
      <c r="X19411"/>
    </row>
    <row r="19412" spans="21:24" ht="18" x14ac:dyDescent="0.6">
      <c r="U19412"/>
      <c r="V19412"/>
      <c r="W19412"/>
      <c r="X19412"/>
    </row>
    <row r="19413" spans="21:24" ht="18" x14ac:dyDescent="0.6">
      <c r="U19413"/>
      <c r="V19413"/>
      <c r="W19413"/>
      <c r="X19413"/>
    </row>
    <row r="19414" spans="21:24" ht="18" x14ac:dyDescent="0.6">
      <c r="U19414"/>
      <c r="V19414"/>
      <c r="W19414"/>
      <c r="X19414"/>
    </row>
    <row r="19415" spans="21:24" ht="18" x14ac:dyDescent="0.6">
      <c r="U19415"/>
      <c r="V19415"/>
      <c r="W19415"/>
      <c r="X19415"/>
    </row>
    <row r="19416" spans="21:24" ht="18" x14ac:dyDescent="0.6">
      <c r="U19416"/>
      <c r="V19416"/>
      <c r="W19416"/>
      <c r="X19416"/>
    </row>
    <row r="19417" spans="21:24" ht="18" x14ac:dyDescent="0.6">
      <c r="U19417"/>
      <c r="V19417"/>
      <c r="W19417"/>
      <c r="X19417"/>
    </row>
    <row r="19418" spans="21:24" ht="18" x14ac:dyDescent="0.6">
      <c r="U19418"/>
      <c r="V19418"/>
      <c r="W19418"/>
      <c r="X19418"/>
    </row>
    <row r="19419" spans="21:24" ht="18" x14ac:dyDescent="0.6">
      <c r="U19419"/>
      <c r="V19419"/>
      <c r="W19419"/>
      <c r="X19419"/>
    </row>
    <row r="19420" spans="21:24" ht="18" x14ac:dyDescent="0.6">
      <c r="U19420"/>
      <c r="V19420"/>
      <c r="W19420"/>
      <c r="X19420"/>
    </row>
    <row r="19421" spans="21:24" ht="18" x14ac:dyDescent="0.6">
      <c r="U19421"/>
      <c r="V19421"/>
      <c r="W19421"/>
      <c r="X19421"/>
    </row>
    <row r="19422" spans="21:24" ht="18" x14ac:dyDescent="0.6">
      <c r="U19422"/>
      <c r="V19422"/>
      <c r="W19422"/>
      <c r="X19422"/>
    </row>
    <row r="19423" spans="21:24" ht="18" x14ac:dyDescent="0.6">
      <c r="U19423"/>
      <c r="V19423"/>
      <c r="W19423"/>
      <c r="X19423"/>
    </row>
    <row r="19424" spans="21:24" ht="18" x14ac:dyDescent="0.6">
      <c r="U19424"/>
      <c r="V19424"/>
      <c r="W19424"/>
      <c r="X19424"/>
    </row>
    <row r="19425" spans="21:24" ht="18" x14ac:dyDescent="0.6">
      <c r="U19425"/>
      <c r="V19425"/>
      <c r="W19425"/>
      <c r="X19425"/>
    </row>
    <row r="19426" spans="21:24" ht="18" x14ac:dyDescent="0.6">
      <c r="U19426"/>
      <c r="V19426"/>
      <c r="W19426"/>
      <c r="X19426"/>
    </row>
    <row r="19427" spans="21:24" ht="18" x14ac:dyDescent="0.6">
      <c r="U19427"/>
      <c r="V19427"/>
      <c r="W19427"/>
      <c r="X19427"/>
    </row>
    <row r="19428" spans="21:24" ht="18" x14ac:dyDescent="0.6">
      <c r="U19428"/>
      <c r="V19428"/>
      <c r="W19428"/>
      <c r="X19428"/>
    </row>
    <row r="19429" spans="21:24" ht="18" x14ac:dyDescent="0.6">
      <c r="U19429"/>
      <c r="V19429"/>
      <c r="W19429"/>
      <c r="X19429"/>
    </row>
    <row r="19430" spans="21:24" ht="18" x14ac:dyDescent="0.6">
      <c r="U19430"/>
      <c r="V19430"/>
      <c r="W19430"/>
      <c r="X19430"/>
    </row>
    <row r="19431" spans="21:24" ht="18" x14ac:dyDescent="0.6">
      <c r="U19431"/>
      <c r="V19431"/>
      <c r="W19431"/>
      <c r="X19431"/>
    </row>
    <row r="19432" spans="21:24" ht="18" x14ac:dyDescent="0.6">
      <c r="U19432"/>
      <c r="V19432"/>
      <c r="W19432"/>
      <c r="X19432"/>
    </row>
    <row r="19433" spans="21:24" ht="18" x14ac:dyDescent="0.6">
      <c r="U19433"/>
      <c r="V19433"/>
      <c r="W19433"/>
      <c r="X19433"/>
    </row>
    <row r="19434" spans="21:24" ht="18" x14ac:dyDescent="0.6">
      <c r="U19434"/>
      <c r="V19434"/>
      <c r="W19434"/>
      <c r="X19434"/>
    </row>
    <row r="19435" spans="21:24" ht="18" x14ac:dyDescent="0.6">
      <c r="U19435"/>
      <c r="V19435"/>
      <c r="W19435"/>
      <c r="X19435"/>
    </row>
    <row r="19436" spans="21:24" ht="18" x14ac:dyDescent="0.6">
      <c r="U19436"/>
      <c r="V19436"/>
      <c r="W19436"/>
      <c r="X19436"/>
    </row>
    <row r="19437" spans="21:24" ht="18" x14ac:dyDescent="0.6">
      <c r="U19437"/>
      <c r="V19437"/>
      <c r="W19437"/>
      <c r="X19437"/>
    </row>
    <row r="19438" spans="21:24" ht="18" x14ac:dyDescent="0.6">
      <c r="U19438"/>
      <c r="V19438"/>
      <c r="W19438"/>
      <c r="X19438"/>
    </row>
    <row r="19439" spans="21:24" ht="18" x14ac:dyDescent="0.6">
      <c r="U19439"/>
      <c r="V19439"/>
      <c r="W19439"/>
      <c r="X19439"/>
    </row>
    <row r="19440" spans="21:24" ht="18" x14ac:dyDescent="0.6">
      <c r="U19440"/>
      <c r="V19440"/>
      <c r="W19440"/>
      <c r="X19440"/>
    </row>
    <row r="19441" spans="21:24" ht="18" x14ac:dyDescent="0.6">
      <c r="U19441"/>
      <c r="V19441"/>
      <c r="W19441"/>
      <c r="X19441"/>
    </row>
    <row r="19442" spans="21:24" ht="18" x14ac:dyDescent="0.6">
      <c r="U19442"/>
      <c r="V19442"/>
      <c r="W19442"/>
      <c r="X19442"/>
    </row>
    <row r="19443" spans="21:24" ht="18" x14ac:dyDescent="0.6">
      <c r="U19443"/>
      <c r="V19443"/>
      <c r="W19443"/>
      <c r="X19443"/>
    </row>
    <row r="19444" spans="21:24" ht="18" x14ac:dyDescent="0.6">
      <c r="U19444"/>
      <c r="V19444"/>
      <c r="W19444"/>
      <c r="X19444"/>
    </row>
    <row r="19445" spans="21:24" ht="18" x14ac:dyDescent="0.6">
      <c r="U19445"/>
      <c r="V19445"/>
      <c r="W19445"/>
      <c r="X19445"/>
    </row>
    <row r="19446" spans="21:24" ht="18" x14ac:dyDescent="0.6">
      <c r="U19446"/>
      <c r="V19446"/>
      <c r="W19446"/>
      <c r="X19446"/>
    </row>
    <row r="19447" spans="21:24" ht="18" x14ac:dyDescent="0.6">
      <c r="U19447"/>
      <c r="V19447"/>
      <c r="W19447"/>
      <c r="X19447"/>
    </row>
    <row r="19448" spans="21:24" ht="18" x14ac:dyDescent="0.6">
      <c r="U19448"/>
      <c r="V19448"/>
      <c r="W19448"/>
      <c r="X19448"/>
    </row>
    <row r="19449" spans="21:24" ht="18" x14ac:dyDescent="0.6">
      <c r="U19449"/>
      <c r="V19449"/>
      <c r="W19449"/>
      <c r="X19449"/>
    </row>
    <row r="19450" spans="21:24" ht="18" x14ac:dyDescent="0.6">
      <c r="U19450"/>
      <c r="V19450"/>
      <c r="W19450"/>
      <c r="X19450"/>
    </row>
    <row r="19451" spans="21:24" ht="18" x14ac:dyDescent="0.6">
      <c r="U19451"/>
      <c r="V19451"/>
      <c r="W19451"/>
      <c r="X19451"/>
    </row>
    <row r="19452" spans="21:24" ht="18" x14ac:dyDescent="0.6">
      <c r="U19452"/>
      <c r="V19452"/>
      <c r="W19452"/>
      <c r="X19452"/>
    </row>
    <row r="19453" spans="21:24" ht="18" x14ac:dyDescent="0.6">
      <c r="U19453"/>
      <c r="V19453"/>
      <c r="W19453"/>
      <c r="X19453"/>
    </row>
    <row r="19454" spans="21:24" ht="18" x14ac:dyDescent="0.6">
      <c r="U19454"/>
      <c r="V19454"/>
      <c r="W19454"/>
      <c r="X19454"/>
    </row>
    <row r="19455" spans="21:24" ht="18" x14ac:dyDescent="0.6">
      <c r="U19455"/>
      <c r="V19455"/>
      <c r="W19455"/>
      <c r="X19455"/>
    </row>
    <row r="19456" spans="21:24" ht="18" x14ac:dyDescent="0.6">
      <c r="U19456"/>
      <c r="V19456"/>
      <c r="W19456"/>
      <c r="X19456"/>
    </row>
    <row r="19457" spans="21:24" ht="18" x14ac:dyDescent="0.6">
      <c r="U19457"/>
      <c r="V19457"/>
      <c r="W19457"/>
      <c r="X19457"/>
    </row>
    <row r="19458" spans="21:24" ht="18" x14ac:dyDescent="0.6">
      <c r="U19458"/>
      <c r="V19458"/>
      <c r="W19458"/>
      <c r="X19458"/>
    </row>
    <row r="19459" spans="21:24" ht="18" x14ac:dyDescent="0.6">
      <c r="U19459"/>
      <c r="V19459"/>
      <c r="W19459"/>
      <c r="X19459"/>
    </row>
    <row r="19460" spans="21:24" ht="18" x14ac:dyDescent="0.6">
      <c r="U19460"/>
      <c r="V19460"/>
      <c r="W19460"/>
      <c r="X19460"/>
    </row>
    <row r="19461" spans="21:24" ht="18" x14ac:dyDescent="0.6">
      <c r="U19461"/>
      <c r="V19461"/>
      <c r="W19461"/>
      <c r="X19461"/>
    </row>
    <row r="19462" spans="21:24" ht="18" x14ac:dyDescent="0.6">
      <c r="U19462"/>
      <c r="V19462"/>
      <c r="W19462"/>
      <c r="X19462"/>
    </row>
    <row r="19463" spans="21:24" ht="18" x14ac:dyDescent="0.6">
      <c r="U19463"/>
      <c r="V19463"/>
      <c r="W19463"/>
      <c r="X19463"/>
    </row>
    <row r="19464" spans="21:24" ht="18" x14ac:dyDescent="0.6">
      <c r="U19464"/>
      <c r="V19464"/>
      <c r="W19464"/>
      <c r="X19464"/>
    </row>
    <row r="19465" spans="21:24" ht="18" x14ac:dyDescent="0.6">
      <c r="U19465"/>
      <c r="V19465"/>
      <c r="W19465"/>
      <c r="X19465"/>
    </row>
    <row r="19466" spans="21:24" ht="18" x14ac:dyDescent="0.6">
      <c r="U19466"/>
      <c r="V19466"/>
      <c r="W19466"/>
      <c r="X19466"/>
    </row>
    <row r="19467" spans="21:24" ht="18" x14ac:dyDescent="0.6">
      <c r="U19467"/>
      <c r="V19467"/>
      <c r="W19467"/>
      <c r="X19467"/>
    </row>
    <row r="19468" spans="21:24" ht="18" x14ac:dyDescent="0.6">
      <c r="U19468"/>
      <c r="V19468"/>
      <c r="W19468"/>
      <c r="X19468"/>
    </row>
    <row r="19469" spans="21:24" ht="18" x14ac:dyDescent="0.6">
      <c r="U19469"/>
      <c r="V19469"/>
      <c r="W19469"/>
      <c r="X19469"/>
    </row>
    <row r="19470" spans="21:24" ht="18" x14ac:dyDescent="0.6">
      <c r="U19470"/>
      <c r="V19470"/>
      <c r="W19470"/>
      <c r="X19470"/>
    </row>
    <row r="19471" spans="21:24" ht="18" x14ac:dyDescent="0.6">
      <c r="U19471"/>
      <c r="V19471"/>
      <c r="W19471"/>
      <c r="X19471"/>
    </row>
    <row r="19472" spans="21:24" ht="18" x14ac:dyDescent="0.6">
      <c r="U19472"/>
      <c r="V19472"/>
      <c r="W19472"/>
      <c r="X19472"/>
    </row>
    <row r="19473" spans="21:24" ht="18" x14ac:dyDescent="0.6">
      <c r="U19473"/>
      <c r="V19473"/>
      <c r="W19473"/>
      <c r="X19473"/>
    </row>
    <row r="19474" spans="21:24" ht="18" x14ac:dyDescent="0.6">
      <c r="U19474"/>
      <c r="V19474"/>
      <c r="W19474"/>
      <c r="X19474"/>
    </row>
    <row r="19475" spans="21:24" ht="18" x14ac:dyDescent="0.6">
      <c r="U19475"/>
      <c r="V19475"/>
      <c r="W19475"/>
      <c r="X19475"/>
    </row>
    <row r="19476" spans="21:24" ht="18" x14ac:dyDescent="0.6">
      <c r="U19476"/>
      <c r="V19476"/>
      <c r="W19476"/>
      <c r="X19476"/>
    </row>
    <row r="19477" spans="21:24" ht="18" x14ac:dyDescent="0.6">
      <c r="U19477"/>
      <c r="V19477"/>
      <c r="W19477"/>
      <c r="X19477"/>
    </row>
    <row r="19478" spans="21:24" ht="18" x14ac:dyDescent="0.6">
      <c r="U19478"/>
      <c r="V19478"/>
      <c r="W19478"/>
      <c r="X19478"/>
    </row>
    <row r="19479" spans="21:24" ht="18" x14ac:dyDescent="0.6">
      <c r="U19479"/>
      <c r="V19479"/>
      <c r="W19479"/>
      <c r="X19479"/>
    </row>
    <row r="19480" spans="21:24" ht="18" x14ac:dyDescent="0.6">
      <c r="U19480"/>
      <c r="V19480"/>
      <c r="W19480"/>
      <c r="X19480"/>
    </row>
    <row r="19481" spans="21:24" ht="18" x14ac:dyDescent="0.6">
      <c r="U19481"/>
      <c r="V19481"/>
      <c r="W19481"/>
      <c r="X19481"/>
    </row>
    <row r="19482" spans="21:24" ht="18" x14ac:dyDescent="0.6">
      <c r="U19482"/>
      <c r="V19482"/>
      <c r="W19482"/>
      <c r="X19482"/>
    </row>
    <row r="19483" spans="21:24" ht="18" x14ac:dyDescent="0.6">
      <c r="U19483"/>
      <c r="V19483"/>
      <c r="W19483"/>
      <c r="X19483"/>
    </row>
    <row r="19484" spans="21:24" ht="18" x14ac:dyDescent="0.6">
      <c r="U19484"/>
      <c r="V19484"/>
      <c r="W19484"/>
      <c r="X19484"/>
    </row>
    <row r="19485" spans="21:24" ht="18" x14ac:dyDescent="0.6">
      <c r="U19485"/>
      <c r="V19485"/>
      <c r="W19485"/>
      <c r="X19485"/>
    </row>
    <row r="19486" spans="21:24" ht="18" x14ac:dyDescent="0.6">
      <c r="U19486"/>
      <c r="V19486"/>
      <c r="W19486"/>
      <c r="X19486"/>
    </row>
    <row r="19487" spans="21:24" ht="18" x14ac:dyDescent="0.6">
      <c r="U19487"/>
      <c r="V19487"/>
      <c r="W19487"/>
      <c r="X19487"/>
    </row>
    <row r="19488" spans="21:24" ht="18" x14ac:dyDescent="0.6">
      <c r="U19488"/>
      <c r="V19488"/>
      <c r="W19488"/>
      <c r="X19488"/>
    </row>
    <row r="19489" spans="21:24" ht="18" x14ac:dyDescent="0.6">
      <c r="U19489"/>
      <c r="V19489"/>
      <c r="W19489"/>
      <c r="X19489"/>
    </row>
    <row r="19490" spans="21:24" ht="18" x14ac:dyDescent="0.6">
      <c r="U19490"/>
      <c r="V19490"/>
      <c r="W19490"/>
      <c r="X19490"/>
    </row>
    <row r="19491" spans="21:24" ht="18" x14ac:dyDescent="0.6">
      <c r="U19491"/>
      <c r="V19491"/>
      <c r="W19491"/>
      <c r="X19491"/>
    </row>
    <row r="19492" spans="21:24" ht="18" x14ac:dyDescent="0.6">
      <c r="U19492"/>
      <c r="V19492"/>
      <c r="W19492"/>
      <c r="X19492"/>
    </row>
    <row r="19493" spans="21:24" ht="18" x14ac:dyDescent="0.6">
      <c r="U19493"/>
      <c r="V19493"/>
      <c r="W19493"/>
      <c r="X19493"/>
    </row>
    <row r="19494" spans="21:24" ht="18" x14ac:dyDescent="0.6">
      <c r="U19494"/>
      <c r="V19494"/>
      <c r="W19494"/>
      <c r="X19494"/>
    </row>
    <row r="19495" spans="21:24" ht="18" x14ac:dyDescent="0.6">
      <c r="U19495"/>
      <c r="V19495"/>
      <c r="W19495"/>
      <c r="X19495"/>
    </row>
    <row r="19496" spans="21:24" ht="18" x14ac:dyDescent="0.6">
      <c r="U19496"/>
      <c r="V19496"/>
      <c r="W19496"/>
      <c r="X19496"/>
    </row>
    <row r="19497" spans="21:24" ht="18" x14ac:dyDescent="0.6">
      <c r="U19497"/>
      <c r="V19497"/>
      <c r="W19497"/>
      <c r="X19497"/>
    </row>
    <row r="19498" spans="21:24" ht="18" x14ac:dyDescent="0.6">
      <c r="U19498"/>
      <c r="V19498"/>
      <c r="W19498"/>
      <c r="X19498"/>
    </row>
    <row r="19499" spans="21:24" ht="18" x14ac:dyDescent="0.6">
      <c r="U19499"/>
      <c r="V19499"/>
      <c r="W19499"/>
      <c r="X19499"/>
    </row>
    <row r="19500" spans="21:24" ht="18" x14ac:dyDescent="0.6">
      <c r="U19500"/>
      <c r="V19500"/>
      <c r="W19500"/>
      <c r="X19500"/>
    </row>
    <row r="19501" spans="21:24" ht="18" x14ac:dyDescent="0.6">
      <c r="U19501"/>
      <c r="V19501"/>
      <c r="W19501"/>
      <c r="X19501"/>
    </row>
    <row r="19502" spans="21:24" ht="18" x14ac:dyDescent="0.6">
      <c r="U19502"/>
      <c r="V19502"/>
      <c r="W19502"/>
      <c r="X19502"/>
    </row>
    <row r="19503" spans="21:24" ht="18" x14ac:dyDescent="0.6">
      <c r="U19503"/>
      <c r="V19503"/>
      <c r="W19503"/>
      <c r="X19503"/>
    </row>
    <row r="19504" spans="21:24" ht="18" x14ac:dyDescent="0.6">
      <c r="U19504"/>
      <c r="V19504"/>
      <c r="W19504"/>
      <c r="X19504"/>
    </row>
    <row r="19505" spans="21:24" ht="18" x14ac:dyDescent="0.6">
      <c r="U19505"/>
      <c r="V19505"/>
      <c r="W19505"/>
      <c r="X19505"/>
    </row>
    <row r="19506" spans="21:24" ht="18" x14ac:dyDescent="0.6">
      <c r="U19506"/>
      <c r="V19506"/>
      <c r="W19506"/>
      <c r="X19506"/>
    </row>
    <row r="19507" spans="21:24" ht="18" x14ac:dyDescent="0.6">
      <c r="U19507"/>
      <c r="V19507"/>
      <c r="W19507"/>
      <c r="X19507"/>
    </row>
    <row r="19508" spans="21:24" ht="18" x14ac:dyDescent="0.6">
      <c r="U19508"/>
      <c r="V19508"/>
      <c r="W19508"/>
      <c r="X19508"/>
    </row>
    <row r="19509" spans="21:24" ht="18" x14ac:dyDescent="0.6">
      <c r="U19509"/>
      <c r="V19509"/>
      <c r="W19509"/>
      <c r="X19509"/>
    </row>
    <row r="19510" spans="21:24" ht="18" x14ac:dyDescent="0.6">
      <c r="U19510"/>
      <c r="V19510"/>
      <c r="W19510"/>
      <c r="X19510"/>
    </row>
    <row r="19511" spans="21:24" ht="18" x14ac:dyDescent="0.6">
      <c r="U19511"/>
      <c r="V19511"/>
      <c r="W19511"/>
      <c r="X19511"/>
    </row>
    <row r="19512" spans="21:24" ht="18" x14ac:dyDescent="0.6">
      <c r="U19512"/>
      <c r="V19512"/>
      <c r="W19512"/>
      <c r="X19512"/>
    </row>
    <row r="19513" spans="21:24" ht="18" x14ac:dyDescent="0.6">
      <c r="U19513"/>
      <c r="V19513"/>
      <c r="W19513"/>
      <c r="X19513"/>
    </row>
    <row r="19514" spans="21:24" ht="18" x14ac:dyDescent="0.6">
      <c r="U19514"/>
      <c r="V19514"/>
      <c r="W19514"/>
      <c r="X19514"/>
    </row>
    <row r="19515" spans="21:24" ht="18" x14ac:dyDescent="0.6">
      <c r="U19515"/>
      <c r="V19515"/>
      <c r="W19515"/>
      <c r="X19515"/>
    </row>
    <row r="19516" spans="21:24" ht="18" x14ac:dyDescent="0.6">
      <c r="U19516"/>
      <c r="V19516"/>
      <c r="W19516"/>
      <c r="X19516"/>
    </row>
    <row r="19517" spans="21:24" ht="18" x14ac:dyDescent="0.6">
      <c r="U19517"/>
      <c r="V19517"/>
      <c r="W19517"/>
      <c r="X19517"/>
    </row>
    <row r="19518" spans="21:24" ht="18" x14ac:dyDescent="0.6">
      <c r="U19518"/>
      <c r="V19518"/>
      <c r="W19518"/>
      <c r="X19518"/>
    </row>
    <row r="19519" spans="21:24" ht="18" x14ac:dyDescent="0.6">
      <c r="U19519"/>
      <c r="V19519"/>
      <c r="W19519"/>
      <c r="X19519"/>
    </row>
    <row r="19520" spans="21:24" ht="18" x14ac:dyDescent="0.6">
      <c r="U19520"/>
      <c r="V19520"/>
      <c r="W19520"/>
      <c r="X19520"/>
    </row>
    <row r="19521" spans="21:24" ht="18" x14ac:dyDescent="0.6">
      <c r="U19521"/>
      <c r="V19521"/>
      <c r="W19521"/>
      <c r="X19521"/>
    </row>
    <row r="19522" spans="21:24" ht="18" x14ac:dyDescent="0.6">
      <c r="U19522"/>
      <c r="V19522"/>
      <c r="W19522"/>
      <c r="X19522"/>
    </row>
    <row r="19523" spans="21:24" ht="18" x14ac:dyDescent="0.6">
      <c r="U19523"/>
      <c r="V19523"/>
      <c r="W19523"/>
      <c r="X19523"/>
    </row>
    <row r="19524" spans="21:24" ht="18" x14ac:dyDescent="0.6">
      <c r="U19524"/>
      <c r="V19524"/>
      <c r="W19524"/>
      <c r="X19524"/>
    </row>
    <row r="19525" spans="21:24" ht="18" x14ac:dyDescent="0.6">
      <c r="U19525"/>
      <c r="V19525"/>
      <c r="W19525"/>
      <c r="X19525"/>
    </row>
    <row r="19526" spans="21:24" ht="18" x14ac:dyDescent="0.6">
      <c r="U19526"/>
      <c r="V19526"/>
      <c r="W19526"/>
      <c r="X19526"/>
    </row>
    <row r="19527" spans="21:24" ht="18" x14ac:dyDescent="0.6">
      <c r="U19527"/>
      <c r="V19527"/>
      <c r="W19527"/>
      <c r="X19527"/>
    </row>
    <row r="19528" spans="21:24" ht="18" x14ac:dyDescent="0.6">
      <c r="U19528"/>
      <c r="V19528"/>
      <c r="W19528"/>
      <c r="X19528"/>
    </row>
    <row r="19529" spans="21:24" ht="18" x14ac:dyDescent="0.6">
      <c r="U19529"/>
      <c r="V19529"/>
      <c r="W19529"/>
      <c r="X19529"/>
    </row>
    <row r="19530" spans="21:24" ht="18" x14ac:dyDescent="0.6">
      <c r="U19530"/>
      <c r="V19530"/>
      <c r="W19530"/>
      <c r="X19530"/>
    </row>
    <row r="19531" spans="21:24" ht="18" x14ac:dyDescent="0.6">
      <c r="U19531"/>
      <c r="V19531"/>
      <c r="W19531"/>
      <c r="X19531"/>
    </row>
    <row r="19532" spans="21:24" ht="18" x14ac:dyDescent="0.6">
      <c r="U19532"/>
      <c r="V19532"/>
      <c r="W19532"/>
      <c r="X19532"/>
    </row>
    <row r="19533" spans="21:24" ht="18" x14ac:dyDescent="0.6">
      <c r="U19533"/>
      <c r="V19533"/>
      <c r="W19533"/>
      <c r="X19533"/>
    </row>
    <row r="19534" spans="21:24" ht="18" x14ac:dyDescent="0.6">
      <c r="U19534"/>
      <c r="V19534"/>
      <c r="W19534"/>
      <c r="X19534"/>
    </row>
    <row r="19535" spans="21:24" ht="18" x14ac:dyDescent="0.6">
      <c r="U19535"/>
      <c r="V19535"/>
      <c r="W19535"/>
      <c r="X19535"/>
    </row>
    <row r="19536" spans="21:24" ht="18" x14ac:dyDescent="0.6">
      <c r="U19536"/>
      <c r="V19536"/>
      <c r="W19536"/>
      <c r="X19536"/>
    </row>
    <row r="19537" spans="21:24" ht="18" x14ac:dyDescent="0.6">
      <c r="U19537"/>
      <c r="V19537"/>
      <c r="W19537"/>
      <c r="X19537"/>
    </row>
    <row r="19538" spans="21:24" ht="18" x14ac:dyDescent="0.6">
      <c r="U19538"/>
      <c r="V19538"/>
      <c r="W19538"/>
      <c r="X19538"/>
    </row>
    <row r="19539" spans="21:24" ht="18" x14ac:dyDescent="0.6">
      <c r="U19539"/>
      <c r="V19539"/>
      <c r="W19539"/>
      <c r="X19539"/>
    </row>
    <row r="19540" spans="21:24" ht="18" x14ac:dyDescent="0.6">
      <c r="U19540"/>
      <c r="V19540"/>
      <c r="W19540"/>
      <c r="X19540"/>
    </row>
    <row r="19541" spans="21:24" ht="18" x14ac:dyDescent="0.6">
      <c r="U19541"/>
      <c r="V19541"/>
      <c r="W19541"/>
      <c r="X19541"/>
    </row>
    <row r="19542" spans="21:24" ht="18" x14ac:dyDescent="0.6">
      <c r="U19542"/>
      <c r="V19542"/>
      <c r="W19542"/>
      <c r="X19542"/>
    </row>
    <row r="19543" spans="21:24" ht="18" x14ac:dyDescent="0.6">
      <c r="U19543"/>
      <c r="V19543"/>
      <c r="W19543"/>
      <c r="X19543"/>
    </row>
    <row r="19544" spans="21:24" ht="18" x14ac:dyDescent="0.6">
      <c r="U19544"/>
      <c r="V19544"/>
      <c r="W19544"/>
      <c r="X19544"/>
    </row>
    <row r="19545" spans="21:24" ht="18" x14ac:dyDescent="0.6">
      <c r="U19545"/>
      <c r="V19545"/>
      <c r="W19545"/>
      <c r="X19545"/>
    </row>
    <row r="19546" spans="21:24" ht="18" x14ac:dyDescent="0.6">
      <c r="U19546"/>
      <c r="V19546"/>
      <c r="W19546"/>
      <c r="X19546"/>
    </row>
    <row r="19547" spans="21:24" ht="18" x14ac:dyDescent="0.6">
      <c r="U19547"/>
      <c r="V19547"/>
      <c r="W19547"/>
      <c r="X19547"/>
    </row>
    <row r="19548" spans="21:24" ht="18" x14ac:dyDescent="0.6">
      <c r="U19548"/>
      <c r="V19548"/>
      <c r="W19548"/>
      <c r="X19548"/>
    </row>
    <row r="19549" spans="21:24" ht="18" x14ac:dyDescent="0.6">
      <c r="U19549"/>
      <c r="V19549"/>
      <c r="W19549"/>
      <c r="X19549"/>
    </row>
    <row r="19550" spans="21:24" ht="18" x14ac:dyDescent="0.6">
      <c r="U19550"/>
      <c r="V19550"/>
      <c r="W19550"/>
      <c r="X19550"/>
    </row>
    <row r="19551" spans="21:24" ht="18" x14ac:dyDescent="0.6">
      <c r="U19551"/>
      <c r="V19551"/>
      <c r="W19551"/>
      <c r="X19551"/>
    </row>
    <row r="19552" spans="21:24" ht="18" x14ac:dyDescent="0.6">
      <c r="U19552"/>
      <c r="V19552"/>
      <c r="W19552"/>
      <c r="X19552"/>
    </row>
    <row r="19553" spans="21:24" ht="18" x14ac:dyDescent="0.6">
      <c r="U19553"/>
      <c r="V19553"/>
      <c r="W19553"/>
      <c r="X19553"/>
    </row>
    <row r="19554" spans="21:24" ht="18" x14ac:dyDescent="0.6">
      <c r="U19554"/>
      <c r="V19554"/>
      <c r="W19554"/>
      <c r="X19554"/>
    </row>
    <row r="19555" spans="21:24" ht="18" x14ac:dyDescent="0.6">
      <c r="U19555"/>
      <c r="V19555"/>
      <c r="W19555"/>
      <c r="X19555"/>
    </row>
    <row r="19556" spans="21:24" ht="18" x14ac:dyDescent="0.6">
      <c r="U19556"/>
      <c r="V19556"/>
      <c r="W19556"/>
      <c r="X19556"/>
    </row>
    <row r="19557" spans="21:24" ht="18" x14ac:dyDescent="0.6">
      <c r="U19557"/>
      <c r="V19557"/>
      <c r="W19557"/>
      <c r="X19557"/>
    </row>
    <row r="19558" spans="21:24" ht="18" x14ac:dyDescent="0.6">
      <c r="U19558"/>
      <c r="V19558"/>
      <c r="W19558"/>
      <c r="X19558"/>
    </row>
    <row r="19559" spans="21:24" ht="18" x14ac:dyDescent="0.6">
      <c r="U19559"/>
      <c r="V19559"/>
      <c r="W19559"/>
      <c r="X19559"/>
    </row>
    <row r="19560" spans="21:24" ht="18" x14ac:dyDescent="0.6">
      <c r="U19560"/>
      <c r="V19560"/>
      <c r="W19560"/>
      <c r="X19560"/>
    </row>
    <row r="19561" spans="21:24" ht="18" x14ac:dyDescent="0.6">
      <c r="U19561"/>
      <c r="V19561"/>
      <c r="W19561"/>
      <c r="X19561"/>
    </row>
    <row r="19562" spans="21:24" ht="18" x14ac:dyDescent="0.6">
      <c r="U19562"/>
      <c r="V19562"/>
      <c r="W19562"/>
      <c r="X19562"/>
    </row>
    <row r="19563" spans="21:24" ht="18" x14ac:dyDescent="0.6">
      <c r="U19563"/>
      <c r="V19563"/>
      <c r="W19563"/>
      <c r="X19563"/>
    </row>
    <row r="19564" spans="21:24" ht="18" x14ac:dyDescent="0.6">
      <c r="U19564"/>
      <c r="V19564"/>
      <c r="W19564"/>
      <c r="X19564"/>
    </row>
    <row r="19565" spans="21:24" ht="18" x14ac:dyDescent="0.6">
      <c r="U19565"/>
      <c r="V19565"/>
      <c r="W19565"/>
      <c r="X19565"/>
    </row>
    <row r="19566" spans="21:24" ht="18" x14ac:dyDescent="0.6">
      <c r="U19566"/>
      <c r="V19566"/>
      <c r="W19566"/>
      <c r="X19566"/>
    </row>
    <row r="19567" spans="21:24" ht="18" x14ac:dyDescent="0.6">
      <c r="U19567"/>
      <c r="V19567"/>
      <c r="W19567"/>
      <c r="X19567"/>
    </row>
    <row r="19568" spans="21:24" ht="18" x14ac:dyDescent="0.6">
      <c r="U19568"/>
      <c r="V19568"/>
      <c r="W19568"/>
      <c r="X19568"/>
    </row>
    <row r="19569" spans="21:24" ht="18" x14ac:dyDescent="0.6">
      <c r="U19569"/>
      <c r="V19569"/>
      <c r="W19569"/>
      <c r="X19569"/>
    </row>
    <row r="19570" spans="21:24" ht="18" x14ac:dyDescent="0.6">
      <c r="U19570"/>
      <c r="V19570"/>
      <c r="W19570"/>
      <c r="X19570"/>
    </row>
    <row r="19571" spans="21:24" ht="18" x14ac:dyDescent="0.6">
      <c r="U19571"/>
      <c r="V19571"/>
      <c r="W19571"/>
      <c r="X19571"/>
    </row>
    <row r="19572" spans="21:24" ht="18" x14ac:dyDescent="0.6">
      <c r="U19572"/>
      <c r="V19572"/>
      <c r="W19572"/>
      <c r="X19572"/>
    </row>
    <row r="19573" spans="21:24" ht="18" x14ac:dyDescent="0.6">
      <c r="U19573"/>
      <c r="V19573"/>
      <c r="W19573"/>
      <c r="X19573"/>
    </row>
    <row r="19574" spans="21:24" ht="18" x14ac:dyDescent="0.6">
      <c r="U19574"/>
      <c r="V19574"/>
      <c r="W19574"/>
      <c r="X19574"/>
    </row>
    <row r="19575" spans="21:24" ht="18" x14ac:dyDescent="0.6">
      <c r="U19575"/>
      <c r="V19575"/>
      <c r="W19575"/>
      <c r="X19575"/>
    </row>
    <row r="19576" spans="21:24" ht="18" x14ac:dyDescent="0.6">
      <c r="U19576"/>
      <c r="V19576"/>
      <c r="W19576"/>
      <c r="X19576"/>
    </row>
    <row r="19577" spans="21:24" ht="18" x14ac:dyDescent="0.6">
      <c r="U19577"/>
      <c r="V19577"/>
      <c r="W19577"/>
      <c r="X19577"/>
    </row>
    <row r="19578" spans="21:24" ht="18" x14ac:dyDescent="0.6">
      <c r="U19578"/>
      <c r="V19578"/>
      <c r="W19578"/>
      <c r="X19578"/>
    </row>
    <row r="19579" spans="21:24" ht="18" x14ac:dyDescent="0.6">
      <c r="U19579"/>
      <c r="V19579"/>
      <c r="W19579"/>
      <c r="X19579"/>
    </row>
    <row r="19580" spans="21:24" ht="18" x14ac:dyDescent="0.6">
      <c r="U19580"/>
      <c r="V19580"/>
      <c r="W19580"/>
      <c r="X19580"/>
    </row>
    <row r="19581" spans="21:24" ht="18" x14ac:dyDescent="0.6">
      <c r="U19581"/>
      <c r="V19581"/>
      <c r="W19581"/>
      <c r="X19581"/>
    </row>
    <row r="19582" spans="21:24" ht="18" x14ac:dyDescent="0.6">
      <c r="U19582"/>
      <c r="V19582"/>
      <c r="W19582"/>
      <c r="X19582"/>
    </row>
    <row r="19583" spans="21:24" ht="18" x14ac:dyDescent="0.6">
      <c r="U19583"/>
      <c r="V19583"/>
      <c r="W19583"/>
      <c r="X19583"/>
    </row>
    <row r="19584" spans="21:24" ht="18" x14ac:dyDescent="0.6">
      <c r="U19584"/>
      <c r="V19584"/>
      <c r="W19584"/>
      <c r="X19584"/>
    </row>
    <row r="19585" spans="21:24" ht="18" x14ac:dyDescent="0.6">
      <c r="U19585"/>
      <c r="V19585"/>
      <c r="W19585"/>
      <c r="X19585"/>
    </row>
    <row r="19586" spans="21:24" ht="18" x14ac:dyDescent="0.6">
      <c r="U19586"/>
      <c r="V19586"/>
      <c r="W19586"/>
      <c r="X19586"/>
    </row>
    <row r="19587" spans="21:24" ht="18" x14ac:dyDescent="0.6">
      <c r="U19587"/>
      <c r="V19587"/>
      <c r="W19587"/>
      <c r="X19587"/>
    </row>
    <row r="19588" spans="21:24" ht="18" x14ac:dyDescent="0.6">
      <c r="U19588"/>
      <c r="V19588"/>
      <c r="W19588"/>
      <c r="X19588"/>
    </row>
    <row r="19589" spans="21:24" ht="18" x14ac:dyDescent="0.6">
      <c r="U19589"/>
      <c r="V19589"/>
      <c r="W19589"/>
      <c r="X19589"/>
    </row>
    <row r="19590" spans="21:24" ht="18" x14ac:dyDescent="0.6">
      <c r="U19590"/>
      <c r="V19590"/>
      <c r="W19590"/>
      <c r="X19590"/>
    </row>
    <row r="19591" spans="21:24" ht="18" x14ac:dyDescent="0.6">
      <c r="U19591"/>
      <c r="V19591"/>
      <c r="W19591"/>
      <c r="X19591"/>
    </row>
    <row r="19592" spans="21:24" ht="18" x14ac:dyDescent="0.6">
      <c r="U19592"/>
      <c r="V19592"/>
      <c r="W19592"/>
      <c r="X19592"/>
    </row>
    <row r="19593" spans="21:24" ht="18" x14ac:dyDescent="0.6">
      <c r="U19593"/>
      <c r="V19593"/>
      <c r="W19593"/>
      <c r="X19593"/>
    </row>
    <row r="19594" spans="21:24" ht="18" x14ac:dyDescent="0.6">
      <c r="U19594"/>
      <c r="V19594"/>
      <c r="W19594"/>
      <c r="X19594"/>
    </row>
    <row r="19595" spans="21:24" ht="18" x14ac:dyDescent="0.6">
      <c r="U19595"/>
      <c r="V19595"/>
      <c r="W19595"/>
      <c r="X19595"/>
    </row>
    <row r="19596" spans="21:24" ht="18" x14ac:dyDescent="0.6">
      <c r="U19596"/>
      <c r="V19596"/>
      <c r="W19596"/>
      <c r="X19596"/>
    </row>
    <row r="19597" spans="21:24" ht="18" x14ac:dyDescent="0.6">
      <c r="U19597"/>
      <c r="V19597"/>
      <c r="W19597"/>
      <c r="X19597"/>
    </row>
    <row r="19598" spans="21:24" ht="18" x14ac:dyDescent="0.6">
      <c r="U19598"/>
      <c r="V19598"/>
      <c r="W19598"/>
      <c r="X19598"/>
    </row>
    <row r="19599" spans="21:24" ht="18" x14ac:dyDescent="0.6">
      <c r="U19599"/>
      <c r="V19599"/>
      <c r="W19599"/>
      <c r="X19599"/>
    </row>
    <row r="19600" spans="21:24" ht="18" x14ac:dyDescent="0.6">
      <c r="U19600"/>
      <c r="V19600"/>
      <c r="W19600"/>
      <c r="X19600"/>
    </row>
    <row r="19601" spans="21:24" ht="18" x14ac:dyDescent="0.6">
      <c r="U19601"/>
      <c r="V19601"/>
      <c r="W19601"/>
      <c r="X19601"/>
    </row>
    <row r="19602" spans="21:24" ht="18" x14ac:dyDescent="0.6">
      <c r="U19602"/>
      <c r="V19602"/>
      <c r="W19602"/>
      <c r="X19602"/>
    </row>
    <row r="19603" spans="21:24" ht="18" x14ac:dyDescent="0.6">
      <c r="U19603"/>
      <c r="V19603"/>
      <c r="W19603"/>
      <c r="X19603"/>
    </row>
    <row r="19604" spans="21:24" ht="18" x14ac:dyDescent="0.6">
      <c r="U19604"/>
      <c r="V19604"/>
      <c r="W19604"/>
      <c r="X19604"/>
    </row>
    <row r="19605" spans="21:24" ht="18" x14ac:dyDescent="0.6">
      <c r="U19605"/>
      <c r="V19605"/>
      <c r="W19605"/>
      <c r="X19605"/>
    </row>
    <row r="19606" spans="21:24" ht="18" x14ac:dyDescent="0.6">
      <c r="U19606"/>
      <c r="V19606"/>
      <c r="W19606"/>
      <c r="X19606"/>
    </row>
    <row r="19607" spans="21:24" ht="18" x14ac:dyDescent="0.6">
      <c r="U19607"/>
      <c r="V19607"/>
      <c r="W19607"/>
      <c r="X19607"/>
    </row>
    <row r="19608" spans="21:24" ht="18" x14ac:dyDescent="0.6">
      <c r="U19608"/>
      <c r="V19608"/>
      <c r="W19608"/>
      <c r="X19608"/>
    </row>
    <row r="19609" spans="21:24" ht="18" x14ac:dyDescent="0.6">
      <c r="U19609"/>
      <c r="V19609"/>
      <c r="W19609"/>
      <c r="X19609"/>
    </row>
    <row r="19610" spans="21:24" ht="18" x14ac:dyDescent="0.6">
      <c r="U19610"/>
      <c r="V19610"/>
      <c r="W19610"/>
      <c r="X19610"/>
    </row>
    <row r="19611" spans="21:24" ht="18" x14ac:dyDescent="0.6">
      <c r="U19611"/>
      <c r="V19611"/>
      <c r="W19611"/>
      <c r="X19611"/>
    </row>
    <row r="19612" spans="21:24" ht="18" x14ac:dyDescent="0.6">
      <c r="U19612"/>
      <c r="V19612"/>
      <c r="W19612"/>
      <c r="X19612"/>
    </row>
    <row r="19613" spans="21:24" ht="18" x14ac:dyDescent="0.6">
      <c r="U19613"/>
      <c r="V19613"/>
      <c r="W19613"/>
      <c r="X19613"/>
    </row>
    <row r="19614" spans="21:24" ht="18" x14ac:dyDescent="0.6">
      <c r="U19614"/>
      <c r="V19614"/>
      <c r="W19614"/>
      <c r="X19614"/>
    </row>
    <row r="19615" spans="21:24" ht="18" x14ac:dyDescent="0.6">
      <c r="U19615"/>
      <c r="V19615"/>
      <c r="W19615"/>
      <c r="X19615"/>
    </row>
    <row r="19616" spans="21:24" ht="18" x14ac:dyDescent="0.6">
      <c r="U19616"/>
      <c r="V19616"/>
      <c r="W19616"/>
      <c r="X19616"/>
    </row>
    <row r="19617" spans="21:24" ht="18" x14ac:dyDescent="0.6">
      <c r="U19617"/>
      <c r="V19617"/>
      <c r="W19617"/>
      <c r="X19617"/>
    </row>
    <row r="19618" spans="21:24" ht="18" x14ac:dyDescent="0.6">
      <c r="U19618"/>
      <c r="V19618"/>
      <c r="W19618"/>
      <c r="X19618"/>
    </row>
    <row r="19619" spans="21:24" ht="18" x14ac:dyDescent="0.6">
      <c r="U19619"/>
      <c r="V19619"/>
      <c r="W19619"/>
      <c r="X19619"/>
    </row>
    <row r="19620" spans="21:24" ht="18" x14ac:dyDescent="0.6">
      <c r="U19620"/>
      <c r="V19620"/>
      <c r="W19620"/>
      <c r="X19620"/>
    </row>
    <row r="19621" spans="21:24" ht="18" x14ac:dyDescent="0.6">
      <c r="U19621"/>
      <c r="V19621"/>
      <c r="W19621"/>
      <c r="X19621"/>
    </row>
    <row r="19622" spans="21:24" ht="18" x14ac:dyDescent="0.6">
      <c r="U19622"/>
      <c r="V19622"/>
      <c r="W19622"/>
      <c r="X19622"/>
    </row>
    <row r="19623" spans="21:24" ht="18" x14ac:dyDescent="0.6">
      <c r="U19623"/>
      <c r="V19623"/>
      <c r="W19623"/>
      <c r="X19623"/>
    </row>
    <row r="19624" spans="21:24" ht="18" x14ac:dyDescent="0.6">
      <c r="U19624"/>
      <c r="V19624"/>
      <c r="W19624"/>
      <c r="X19624"/>
    </row>
    <row r="19625" spans="21:24" ht="18" x14ac:dyDescent="0.6">
      <c r="U19625"/>
      <c r="V19625"/>
      <c r="W19625"/>
      <c r="X19625"/>
    </row>
    <row r="19626" spans="21:24" ht="18" x14ac:dyDescent="0.6">
      <c r="U19626"/>
      <c r="V19626"/>
      <c r="W19626"/>
      <c r="X19626"/>
    </row>
    <row r="19627" spans="21:24" ht="18" x14ac:dyDescent="0.6">
      <c r="U19627"/>
      <c r="V19627"/>
      <c r="W19627"/>
      <c r="X19627"/>
    </row>
    <row r="19628" spans="21:24" ht="18" x14ac:dyDescent="0.6">
      <c r="U19628"/>
      <c r="V19628"/>
      <c r="W19628"/>
      <c r="X19628"/>
    </row>
    <row r="19629" spans="21:24" ht="18" x14ac:dyDescent="0.6">
      <c r="U19629"/>
      <c r="V19629"/>
      <c r="W19629"/>
      <c r="X19629"/>
    </row>
    <row r="19630" spans="21:24" ht="18" x14ac:dyDescent="0.6">
      <c r="U19630"/>
      <c r="V19630"/>
      <c r="W19630"/>
      <c r="X19630"/>
    </row>
    <row r="19631" spans="21:24" ht="18" x14ac:dyDescent="0.6">
      <c r="U19631"/>
      <c r="V19631"/>
      <c r="W19631"/>
      <c r="X19631"/>
    </row>
    <row r="19632" spans="21:24" ht="18" x14ac:dyDescent="0.6">
      <c r="U19632"/>
      <c r="V19632"/>
      <c r="W19632"/>
      <c r="X19632"/>
    </row>
    <row r="19633" spans="21:24" ht="18" x14ac:dyDescent="0.6">
      <c r="U19633"/>
      <c r="V19633"/>
      <c r="W19633"/>
      <c r="X19633"/>
    </row>
    <row r="19634" spans="21:24" ht="18" x14ac:dyDescent="0.6">
      <c r="U19634"/>
      <c r="V19634"/>
      <c r="W19634"/>
      <c r="X19634"/>
    </row>
    <row r="19635" spans="21:24" ht="18" x14ac:dyDescent="0.6">
      <c r="U19635"/>
      <c r="V19635"/>
      <c r="W19635"/>
      <c r="X19635"/>
    </row>
    <row r="19636" spans="21:24" ht="18" x14ac:dyDescent="0.6">
      <c r="U19636"/>
      <c r="V19636"/>
      <c r="W19636"/>
      <c r="X19636"/>
    </row>
    <row r="19637" spans="21:24" ht="18" x14ac:dyDescent="0.6">
      <c r="U19637"/>
      <c r="V19637"/>
      <c r="W19637"/>
      <c r="X19637"/>
    </row>
    <row r="19638" spans="21:24" ht="18" x14ac:dyDescent="0.6">
      <c r="U19638"/>
      <c r="V19638"/>
      <c r="W19638"/>
      <c r="X19638"/>
    </row>
    <row r="19639" spans="21:24" ht="18" x14ac:dyDescent="0.6">
      <c r="U19639"/>
      <c r="V19639"/>
      <c r="W19639"/>
      <c r="X19639"/>
    </row>
    <row r="19640" spans="21:24" ht="18" x14ac:dyDescent="0.6">
      <c r="U19640"/>
      <c r="V19640"/>
      <c r="W19640"/>
      <c r="X19640"/>
    </row>
    <row r="19641" spans="21:24" ht="18" x14ac:dyDescent="0.6">
      <c r="U19641"/>
      <c r="V19641"/>
      <c r="W19641"/>
      <c r="X19641"/>
    </row>
    <row r="19642" spans="21:24" ht="18" x14ac:dyDescent="0.6">
      <c r="U19642"/>
      <c r="V19642"/>
      <c r="W19642"/>
      <c r="X19642"/>
    </row>
    <row r="19643" spans="21:24" ht="18" x14ac:dyDescent="0.6">
      <c r="U19643"/>
      <c r="V19643"/>
      <c r="W19643"/>
      <c r="X19643"/>
    </row>
    <row r="19644" spans="21:24" ht="18" x14ac:dyDescent="0.6">
      <c r="U19644"/>
      <c r="V19644"/>
      <c r="W19644"/>
      <c r="X19644"/>
    </row>
    <row r="19645" spans="21:24" ht="18" x14ac:dyDescent="0.6">
      <c r="U19645"/>
      <c r="V19645"/>
      <c r="W19645"/>
      <c r="X19645"/>
    </row>
    <row r="19646" spans="21:24" ht="18" x14ac:dyDescent="0.6">
      <c r="U19646"/>
      <c r="V19646"/>
      <c r="W19646"/>
      <c r="X19646"/>
    </row>
    <row r="19647" spans="21:24" ht="18" x14ac:dyDescent="0.6">
      <c r="U19647"/>
      <c r="V19647"/>
      <c r="W19647"/>
      <c r="X19647"/>
    </row>
    <row r="19648" spans="21:24" ht="18" x14ac:dyDescent="0.6">
      <c r="U19648"/>
      <c r="V19648"/>
      <c r="W19648"/>
      <c r="X19648"/>
    </row>
    <row r="19649" spans="21:24" ht="18" x14ac:dyDescent="0.6">
      <c r="U19649"/>
      <c r="V19649"/>
      <c r="W19649"/>
      <c r="X19649"/>
    </row>
    <row r="19650" spans="21:24" ht="18" x14ac:dyDescent="0.6">
      <c r="U19650"/>
      <c r="V19650"/>
      <c r="W19650"/>
      <c r="X19650"/>
    </row>
    <row r="19651" spans="21:24" ht="18" x14ac:dyDescent="0.6">
      <c r="U19651"/>
      <c r="V19651"/>
      <c r="W19651"/>
      <c r="X19651"/>
    </row>
    <row r="19652" spans="21:24" ht="18" x14ac:dyDescent="0.6">
      <c r="U19652"/>
      <c r="V19652"/>
      <c r="W19652"/>
      <c r="X19652"/>
    </row>
    <row r="19653" spans="21:24" ht="18" x14ac:dyDescent="0.6">
      <c r="U19653"/>
      <c r="V19653"/>
      <c r="W19653"/>
      <c r="X19653"/>
    </row>
    <row r="19654" spans="21:24" ht="18" x14ac:dyDescent="0.6">
      <c r="U19654"/>
      <c r="V19654"/>
      <c r="W19654"/>
      <c r="X19654"/>
    </row>
    <row r="19655" spans="21:24" ht="18" x14ac:dyDescent="0.6">
      <c r="U19655"/>
      <c r="V19655"/>
      <c r="W19655"/>
      <c r="X19655"/>
    </row>
    <row r="19656" spans="21:24" ht="18" x14ac:dyDescent="0.6">
      <c r="U19656"/>
      <c r="V19656"/>
      <c r="W19656"/>
      <c r="X19656"/>
    </row>
    <row r="19657" spans="21:24" ht="18" x14ac:dyDescent="0.6">
      <c r="U19657"/>
      <c r="V19657"/>
      <c r="W19657"/>
      <c r="X19657"/>
    </row>
    <row r="19658" spans="21:24" ht="18" x14ac:dyDescent="0.6">
      <c r="U19658"/>
      <c r="V19658"/>
      <c r="W19658"/>
      <c r="X19658"/>
    </row>
    <row r="19659" spans="21:24" ht="18" x14ac:dyDescent="0.6">
      <c r="U19659"/>
      <c r="V19659"/>
      <c r="W19659"/>
      <c r="X19659"/>
    </row>
    <row r="19660" spans="21:24" ht="18" x14ac:dyDescent="0.6">
      <c r="U19660"/>
      <c r="V19660"/>
      <c r="W19660"/>
      <c r="X19660"/>
    </row>
    <row r="19661" spans="21:24" ht="18" x14ac:dyDescent="0.6">
      <c r="U19661"/>
      <c r="V19661"/>
      <c r="W19661"/>
      <c r="X19661"/>
    </row>
    <row r="19662" spans="21:24" ht="18" x14ac:dyDescent="0.6">
      <c r="U19662"/>
      <c r="V19662"/>
      <c r="W19662"/>
      <c r="X19662"/>
    </row>
    <row r="19663" spans="21:24" ht="18" x14ac:dyDescent="0.6">
      <c r="U19663"/>
      <c r="V19663"/>
      <c r="W19663"/>
      <c r="X19663"/>
    </row>
    <row r="19664" spans="21:24" ht="18" x14ac:dyDescent="0.6">
      <c r="U19664"/>
      <c r="V19664"/>
      <c r="W19664"/>
      <c r="X19664"/>
    </row>
    <row r="19665" spans="21:24" ht="18" x14ac:dyDescent="0.6">
      <c r="U19665"/>
      <c r="V19665"/>
      <c r="W19665"/>
      <c r="X19665"/>
    </row>
    <row r="19666" spans="21:24" ht="18" x14ac:dyDescent="0.6">
      <c r="U19666"/>
      <c r="V19666"/>
      <c r="W19666"/>
      <c r="X19666"/>
    </row>
    <row r="19667" spans="21:24" ht="18" x14ac:dyDescent="0.6">
      <c r="U19667"/>
      <c r="V19667"/>
      <c r="W19667"/>
      <c r="X19667"/>
    </row>
    <row r="19668" spans="21:24" ht="18" x14ac:dyDescent="0.6">
      <c r="U19668"/>
      <c r="V19668"/>
      <c r="W19668"/>
      <c r="X19668"/>
    </row>
    <row r="19669" spans="21:24" ht="18" x14ac:dyDescent="0.6">
      <c r="U19669"/>
      <c r="V19669"/>
      <c r="W19669"/>
      <c r="X19669"/>
    </row>
    <row r="19670" spans="21:24" ht="18" x14ac:dyDescent="0.6">
      <c r="U19670"/>
      <c r="V19670"/>
      <c r="W19670"/>
      <c r="X19670"/>
    </row>
    <row r="19671" spans="21:24" ht="18" x14ac:dyDescent="0.6">
      <c r="U19671"/>
      <c r="V19671"/>
      <c r="W19671"/>
      <c r="X19671"/>
    </row>
    <row r="19672" spans="21:24" ht="18" x14ac:dyDescent="0.6">
      <c r="U19672"/>
      <c r="V19672"/>
      <c r="W19672"/>
      <c r="X19672"/>
    </row>
    <row r="19673" spans="21:24" ht="18" x14ac:dyDescent="0.6">
      <c r="U19673"/>
      <c r="V19673"/>
      <c r="W19673"/>
      <c r="X19673"/>
    </row>
    <row r="19674" spans="21:24" ht="18" x14ac:dyDescent="0.6">
      <c r="U19674"/>
      <c r="V19674"/>
      <c r="W19674"/>
      <c r="X19674"/>
    </row>
    <row r="19675" spans="21:24" ht="18" x14ac:dyDescent="0.6">
      <c r="U19675"/>
      <c r="V19675"/>
      <c r="W19675"/>
      <c r="X19675"/>
    </row>
    <row r="19676" spans="21:24" ht="18" x14ac:dyDescent="0.6">
      <c r="U19676"/>
      <c r="V19676"/>
      <c r="W19676"/>
      <c r="X19676"/>
    </row>
    <row r="19677" spans="21:24" ht="18" x14ac:dyDescent="0.6">
      <c r="U19677"/>
      <c r="V19677"/>
      <c r="W19677"/>
      <c r="X19677"/>
    </row>
    <row r="19678" spans="21:24" ht="18" x14ac:dyDescent="0.6">
      <c r="U19678"/>
      <c r="V19678"/>
      <c r="W19678"/>
      <c r="X19678"/>
    </row>
    <row r="19679" spans="21:24" ht="18" x14ac:dyDescent="0.6">
      <c r="U19679"/>
      <c r="V19679"/>
      <c r="W19679"/>
      <c r="X19679"/>
    </row>
    <row r="19680" spans="21:24" ht="18" x14ac:dyDescent="0.6">
      <c r="U19680"/>
      <c r="V19680"/>
      <c r="W19680"/>
      <c r="X19680"/>
    </row>
    <row r="19681" spans="21:24" ht="18" x14ac:dyDescent="0.6">
      <c r="U19681"/>
      <c r="V19681"/>
      <c r="W19681"/>
      <c r="X19681"/>
    </row>
    <row r="19682" spans="21:24" ht="18" x14ac:dyDescent="0.6">
      <c r="U19682"/>
      <c r="V19682"/>
      <c r="W19682"/>
      <c r="X19682"/>
    </row>
    <row r="19683" spans="21:24" ht="18" x14ac:dyDescent="0.6">
      <c r="U19683"/>
      <c r="V19683"/>
      <c r="W19683"/>
      <c r="X19683"/>
    </row>
    <row r="19684" spans="21:24" ht="18" x14ac:dyDescent="0.6">
      <c r="U19684"/>
      <c r="V19684"/>
      <c r="W19684"/>
      <c r="X19684"/>
    </row>
    <row r="19685" spans="21:24" ht="18" x14ac:dyDescent="0.6">
      <c r="U19685"/>
      <c r="V19685"/>
      <c r="W19685"/>
      <c r="X19685"/>
    </row>
    <row r="19686" spans="21:24" ht="18" x14ac:dyDescent="0.6">
      <c r="U19686"/>
      <c r="V19686"/>
      <c r="W19686"/>
      <c r="X19686"/>
    </row>
    <row r="19687" spans="21:24" ht="18" x14ac:dyDescent="0.6">
      <c r="U19687"/>
      <c r="V19687"/>
      <c r="W19687"/>
      <c r="X19687"/>
    </row>
    <row r="19688" spans="21:24" ht="18" x14ac:dyDescent="0.6">
      <c r="U19688"/>
      <c r="V19688"/>
      <c r="W19688"/>
      <c r="X19688"/>
    </row>
    <row r="19689" spans="21:24" ht="18" x14ac:dyDescent="0.6">
      <c r="U19689"/>
      <c r="V19689"/>
      <c r="W19689"/>
      <c r="X19689"/>
    </row>
    <row r="19690" spans="21:24" ht="18" x14ac:dyDescent="0.6">
      <c r="U19690"/>
      <c r="V19690"/>
      <c r="W19690"/>
      <c r="X19690"/>
    </row>
    <row r="19691" spans="21:24" ht="18" x14ac:dyDescent="0.6">
      <c r="U19691"/>
      <c r="V19691"/>
      <c r="W19691"/>
      <c r="X19691"/>
    </row>
    <row r="19692" spans="21:24" ht="18" x14ac:dyDescent="0.6">
      <c r="U19692"/>
      <c r="V19692"/>
      <c r="W19692"/>
      <c r="X19692"/>
    </row>
    <row r="19693" spans="21:24" ht="18" x14ac:dyDescent="0.6">
      <c r="U19693"/>
      <c r="V19693"/>
      <c r="W19693"/>
      <c r="X19693"/>
    </row>
    <row r="19694" spans="21:24" ht="18" x14ac:dyDescent="0.6">
      <c r="U19694"/>
      <c r="V19694"/>
      <c r="W19694"/>
      <c r="X19694"/>
    </row>
    <row r="19695" spans="21:24" ht="18" x14ac:dyDescent="0.6">
      <c r="U19695"/>
      <c r="V19695"/>
      <c r="W19695"/>
      <c r="X19695"/>
    </row>
    <row r="19696" spans="21:24" ht="18" x14ac:dyDescent="0.6">
      <c r="U19696"/>
      <c r="V19696"/>
      <c r="W19696"/>
      <c r="X19696"/>
    </row>
    <row r="19697" spans="21:24" ht="18" x14ac:dyDescent="0.6">
      <c r="U19697"/>
      <c r="V19697"/>
      <c r="W19697"/>
      <c r="X19697"/>
    </row>
    <row r="19698" spans="21:24" ht="18" x14ac:dyDescent="0.6">
      <c r="U19698"/>
      <c r="V19698"/>
      <c r="W19698"/>
      <c r="X19698"/>
    </row>
    <row r="19699" spans="21:24" ht="18" x14ac:dyDescent="0.6">
      <c r="U19699"/>
      <c r="V19699"/>
      <c r="W19699"/>
      <c r="X19699"/>
    </row>
    <row r="19700" spans="21:24" ht="18" x14ac:dyDescent="0.6">
      <c r="U19700"/>
      <c r="V19700"/>
      <c r="W19700"/>
      <c r="X19700"/>
    </row>
    <row r="19701" spans="21:24" ht="18" x14ac:dyDescent="0.6">
      <c r="U19701"/>
      <c r="V19701"/>
      <c r="W19701"/>
      <c r="X19701"/>
    </row>
    <row r="19702" spans="21:24" ht="18" x14ac:dyDescent="0.6">
      <c r="U19702"/>
      <c r="V19702"/>
      <c r="W19702"/>
      <c r="X19702"/>
    </row>
    <row r="19703" spans="21:24" ht="18" x14ac:dyDescent="0.6">
      <c r="U19703"/>
      <c r="V19703"/>
      <c r="W19703"/>
      <c r="X19703"/>
    </row>
    <row r="19704" spans="21:24" ht="18" x14ac:dyDescent="0.6">
      <c r="U19704"/>
      <c r="V19704"/>
      <c r="W19704"/>
      <c r="X19704"/>
    </row>
    <row r="19705" spans="21:24" ht="18" x14ac:dyDescent="0.6">
      <c r="U19705"/>
      <c r="V19705"/>
      <c r="W19705"/>
      <c r="X19705"/>
    </row>
    <row r="19706" spans="21:24" ht="18" x14ac:dyDescent="0.6">
      <c r="U19706"/>
      <c r="V19706"/>
      <c r="W19706"/>
      <c r="X19706"/>
    </row>
    <row r="19707" spans="21:24" ht="18" x14ac:dyDescent="0.6">
      <c r="U19707"/>
      <c r="V19707"/>
      <c r="W19707"/>
      <c r="X19707"/>
    </row>
    <row r="19708" spans="21:24" ht="18" x14ac:dyDescent="0.6">
      <c r="U19708"/>
      <c r="V19708"/>
      <c r="W19708"/>
      <c r="X19708"/>
    </row>
    <row r="19709" spans="21:24" ht="18" x14ac:dyDescent="0.6">
      <c r="U19709"/>
      <c r="V19709"/>
      <c r="W19709"/>
      <c r="X19709"/>
    </row>
    <row r="19710" spans="21:24" ht="18" x14ac:dyDescent="0.6">
      <c r="U19710"/>
      <c r="V19710"/>
      <c r="W19710"/>
      <c r="X19710"/>
    </row>
    <row r="19711" spans="21:24" ht="18" x14ac:dyDescent="0.6">
      <c r="U19711"/>
      <c r="V19711"/>
      <c r="W19711"/>
      <c r="X19711"/>
    </row>
    <row r="19712" spans="21:24" ht="18" x14ac:dyDescent="0.6">
      <c r="U19712"/>
      <c r="V19712"/>
      <c r="W19712"/>
      <c r="X19712"/>
    </row>
    <row r="19713" spans="21:24" ht="18" x14ac:dyDescent="0.6">
      <c r="U19713"/>
      <c r="V19713"/>
      <c r="W19713"/>
      <c r="X19713"/>
    </row>
    <row r="19714" spans="21:24" ht="18" x14ac:dyDescent="0.6">
      <c r="U19714"/>
      <c r="V19714"/>
      <c r="W19714"/>
      <c r="X19714"/>
    </row>
    <row r="19715" spans="21:24" ht="18" x14ac:dyDescent="0.6">
      <c r="U19715"/>
      <c r="V19715"/>
      <c r="W19715"/>
      <c r="X19715"/>
    </row>
    <row r="19716" spans="21:24" ht="18" x14ac:dyDescent="0.6">
      <c r="U19716"/>
      <c r="V19716"/>
      <c r="W19716"/>
      <c r="X19716"/>
    </row>
    <row r="19717" spans="21:24" ht="18" x14ac:dyDescent="0.6">
      <c r="U19717"/>
      <c r="V19717"/>
      <c r="W19717"/>
      <c r="X19717"/>
    </row>
    <row r="19718" spans="21:24" ht="18" x14ac:dyDescent="0.6">
      <c r="U19718"/>
      <c r="V19718"/>
      <c r="W19718"/>
      <c r="X19718"/>
    </row>
    <row r="19719" spans="21:24" ht="18" x14ac:dyDescent="0.6">
      <c r="U19719"/>
      <c r="V19719"/>
      <c r="W19719"/>
      <c r="X19719"/>
    </row>
    <row r="19720" spans="21:24" ht="18" x14ac:dyDescent="0.6">
      <c r="U19720"/>
      <c r="V19720"/>
      <c r="W19720"/>
      <c r="X19720"/>
    </row>
    <row r="19721" spans="21:24" ht="18" x14ac:dyDescent="0.6">
      <c r="U19721"/>
      <c r="V19721"/>
      <c r="W19721"/>
      <c r="X19721"/>
    </row>
    <row r="19722" spans="21:24" ht="18" x14ac:dyDescent="0.6">
      <c r="U19722"/>
      <c r="V19722"/>
      <c r="W19722"/>
      <c r="X19722"/>
    </row>
    <row r="19723" spans="21:24" ht="18" x14ac:dyDescent="0.6">
      <c r="U19723"/>
      <c r="V19723"/>
      <c r="W19723"/>
      <c r="X19723"/>
    </row>
    <row r="19724" spans="21:24" ht="18" x14ac:dyDescent="0.6">
      <c r="U19724"/>
      <c r="V19724"/>
      <c r="W19724"/>
      <c r="X19724"/>
    </row>
    <row r="19725" spans="21:24" ht="18" x14ac:dyDescent="0.6">
      <c r="U19725"/>
      <c r="V19725"/>
      <c r="W19725"/>
      <c r="X19725"/>
    </row>
    <row r="19726" spans="21:24" ht="18" x14ac:dyDescent="0.6">
      <c r="U19726"/>
      <c r="V19726"/>
      <c r="W19726"/>
      <c r="X19726"/>
    </row>
    <row r="19727" spans="21:24" ht="18" x14ac:dyDescent="0.6">
      <c r="U19727"/>
      <c r="V19727"/>
      <c r="W19727"/>
      <c r="X19727"/>
    </row>
    <row r="19728" spans="21:24" ht="18" x14ac:dyDescent="0.6">
      <c r="U19728"/>
      <c r="V19728"/>
      <c r="W19728"/>
      <c r="X19728"/>
    </row>
    <row r="19729" spans="21:24" ht="18" x14ac:dyDescent="0.6">
      <c r="U19729"/>
      <c r="V19729"/>
      <c r="W19729"/>
      <c r="X19729"/>
    </row>
    <row r="19730" spans="21:24" ht="18" x14ac:dyDescent="0.6">
      <c r="U19730"/>
      <c r="V19730"/>
      <c r="W19730"/>
      <c r="X19730"/>
    </row>
    <row r="19731" spans="21:24" ht="18" x14ac:dyDescent="0.6">
      <c r="U19731"/>
      <c r="V19731"/>
      <c r="W19731"/>
      <c r="X19731"/>
    </row>
    <row r="19732" spans="21:24" ht="18" x14ac:dyDescent="0.6">
      <c r="U19732"/>
      <c r="V19732"/>
      <c r="W19732"/>
      <c r="X19732"/>
    </row>
    <row r="19733" spans="21:24" ht="18" x14ac:dyDescent="0.6">
      <c r="U19733"/>
      <c r="V19733"/>
      <c r="W19733"/>
      <c r="X19733"/>
    </row>
    <row r="19734" spans="21:24" ht="18" x14ac:dyDescent="0.6">
      <c r="U19734"/>
      <c r="V19734"/>
      <c r="W19734"/>
      <c r="X19734"/>
    </row>
    <row r="19735" spans="21:24" ht="18" x14ac:dyDescent="0.6">
      <c r="U19735"/>
      <c r="V19735"/>
      <c r="W19735"/>
      <c r="X19735"/>
    </row>
    <row r="19736" spans="21:24" ht="18" x14ac:dyDescent="0.6">
      <c r="U19736"/>
      <c r="V19736"/>
      <c r="W19736"/>
      <c r="X19736"/>
    </row>
    <row r="19737" spans="21:24" ht="18" x14ac:dyDescent="0.6">
      <c r="U19737"/>
      <c r="V19737"/>
      <c r="W19737"/>
      <c r="X19737"/>
    </row>
    <row r="19738" spans="21:24" ht="18" x14ac:dyDescent="0.6">
      <c r="U19738"/>
      <c r="V19738"/>
      <c r="W19738"/>
      <c r="X19738"/>
    </row>
    <row r="19739" spans="21:24" ht="18" x14ac:dyDescent="0.6">
      <c r="U19739"/>
      <c r="V19739"/>
      <c r="W19739"/>
      <c r="X19739"/>
    </row>
    <row r="19740" spans="21:24" ht="18" x14ac:dyDescent="0.6">
      <c r="U19740"/>
      <c r="V19740"/>
      <c r="W19740"/>
      <c r="X19740"/>
    </row>
    <row r="19741" spans="21:24" ht="18" x14ac:dyDescent="0.6">
      <c r="U19741"/>
      <c r="V19741"/>
      <c r="W19741"/>
      <c r="X19741"/>
    </row>
    <row r="19742" spans="21:24" ht="18" x14ac:dyDescent="0.6">
      <c r="U19742"/>
      <c r="V19742"/>
      <c r="W19742"/>
      <c r="X19742"/>
    </row>
    <row r="19743" spans="21:24" ht="18" x14ac:dyDescent="0.6">
      <c r="U19743"/>
      <c r="V19743"/>
      <c r="W19743"/>
      <c r="X19743"/>
    </row>
    <row r="19744" spans="21:24" ht="18" x14ac:dyDescent="0.6">
      <c r="U19744"/>
      <c r="V19744"/>
      <c r="W19744"/>
      <c r="X19744"/>
    </row>
    <row r="19745" spans="21:24" ht="18" x14ac:dyDescent="0.6">
      <c r="U19745"/>
      <c r="V19745"/>
      <c r="W19745"/>
      <c r="X19745"/>
    </row>
    <row r="19746" spans="21:24" ht="18" x14ac:dyDescent="0.6">
      <c r="U19746"/>
      <c r="V19746"/>
      <c r="W19746"/>
      <c r="X19746"/>
    </row>
    <row r="19747" spans="21:24" ht="18" x14ac:dyDescent="0.6">
      <c r="U19747"/>
      <c r="V19747"/>
      <c r="W19747"/>
      <c r="X19747"/>
    </row>
    <row r="19748" spans="21:24" ht="18" x14ac:dyDescent="0.6">
      <c r="U19748"/>
      <c r="V19748"/>
      <c r="W19748"/>
      <c r="X19748"/>
    </row>
    <row r="19749" spans="21:24" ht="18" x14ac:dyDescent="0.6">
      <c r="U19749"/>
      <c r="V19749"/>
      <c r="W19749"/>
      <c r="X19749"/>
    </row>
    <row r="19750" spans="21:24" ht="18" x14ac:dyDescent="0.6">
      <c r="U19750"/>
      <c r="V19750"/>
      <c r="W19750"/>
      <c r="X19750"/>
    </row>
    <row r="19751" spans="21:24" ht="18" x14ac:dyDescent="0.6">
      <c r="U19751"/>
      <c r="V19751"/>
      <c r="W19751"/>
      <c r="X19751"/>
    </row>
    <row r="19752" spans="21:24" ht="18" x14ac:dyDescent="0.6">
      <c r="U19752"/>
      <c r="V19752"/>
      <c r="W19752"/>
      <c r="X19752"/>
    </row>
    <row r="19753" spans="21:24" ht="18" x14ac:dyDescent="0.6">
      <c r="U19753"/>
      <c r="V19753"/>
      <c r="W19753"/>
      <c r="X19753"/>
    </row>
    <row r="19754" spans="21:24" ht="18" x14ac:dyDescent="0.6">
      <c r="U19754"/>
      <c r="V19754"/>
      <c r="W19754"/>
      <c r="X19754"/>
    </row>
    <row r="19755" spans="21:24" ht="18" x14ac:dyDescent="0.6">
      <c r="U19755"/>
      <c r="V19755"/>
      <c r="W19755"/>
      <c r="X19755"/>
    </row>
    <row r="19756" spans="21:24" ht="18" x14ac:dyDescent="0.6">
      <c r="U19756"/>
      <c r="V19756"/>
      <c r="W19756"/>
      <c r="X19756"/>
    </row>
    <row r="19757" spans="21:24" ht="18" x14ac:dyDescent="0.6">
      <c r="U19757"/>
      <c r="V19757"/>
      <c r="W19757"/>
      <c r="X19757"/>
    </row>
    <row r="19758" spans="21:24" ht="18" x14ac:dyDescent="0.6">
      <c r="U19758"/>
      <c r="V19758"/>
      <c r="W19758"/>
      <c r="X19758"/>
    </row>
    <row r="19759" spans="21:24" ht="18" x14ac:dyDescent="0.6">
      <c r="U19759"/>
      <c r="V19759"/>
      <c r="W19759"/>
      <c r="X19759"/>
    </row>
    <row r="19760" spans="21:24" ht="18" x14ac:dyDescent="0.6">
      <c r="U19760"/>
      <c r="V19760"/>
      <c r="W19760"/>
      <c r="X19760"/>
    </row>
    <row r="19761" spans="21:24" ht="18" x14ac:dyDescent="0.6">
      <c r="U19761"/>
      <c r="V19761"/>
      <c r="W19761"/>
      <c r="X19761"/>
    </row>
    <row r="19762" spans="21:24" ht="18" x14ac:dyDescent="0.6">
      <c r="U19762"/>
      <c r="V19762"/>
      <c r="W19762"/>
      <c r="X19762"/>
    </row>
    <row r="19763" spans="21:24" ht="18" x14ac:dyDescent="0.6">
      <c r="U19763"/>
      <c r="V19763"/>
      <c r="W19763"/>
      <c r="X19763"/>
    </row>
    <row r="19764" spans="21:24" ht="18" x14ac:dyDescent="0.6">
      <c r="U19764"/>
      <c r="V19764"/>
      <c r="W19764"/>
      <c r="X19764"/>
    </row>
    <row r="19765" spans="21:24" ht="18" x14ac:dyDescent="0.6">
      <c r="U19765"/>
      <c r="V19765"/>
      <c r="W19765"/>
      <c r="X19765"/>
    </row>
    <row r="19766" spans="21:24" ht="18" x14ac:dyDescent="0.6">
      <c r="U19766"/>
      <c r="V19766"/>
      <c r="W19766"/>
      <c r="X19766"/>
    </row>
    <row r="19767" spans="21:24" ht="18" x14ac:dyDescent="0.6">
      <c r="U19767"/>
      <c r="V19767"/>
      <c r="W19767"/>
      <c r="X19767"/>
    </row>
    <row r="19768" spans="21:24" ht="18" x14ac:dyDescent="0.6">
      <c r="U19768"/>
      <c r="V19768"/>
      <c r="W19768"/>
      <c r="X19768"/>
    </row>
    <row r="19769" spans="21:24" ht="18" x14ac:dyDescent="0.6">
      <c r="U19769"/>
      <c r="V19769"/>
      <c r="W19769"/>
      <c r="X19769"/>
    </row>
    <row r="19770" spans="21:24" ht="18" x14ac:dyDescent="0.6">
      <c r="U19770"/>
      <c r="V19770"/>
      <c r="W19770"/>
      <c r="X19770"/>
    </row>
    <row r="19771" spans="21:24" ht="18" x14ac:dyDescent="0.6">
      <c r="U19771"/>
      <c r="V19771"/>
      <c r="W19771"/>
      <c r="X19771"/>
    </row>
    <row r="19772" spans="21:24" ht="18" x14ac:dyDescent="0.6">
      <c r="U19772"/>
      <c r="V19772"/>
      <c r="W19772"/>
      <c r="X19772"/>
    </row>
    <row r="19773" spans="21:24" ht="18" x14ac:dyDescent="0.6">
      <c r="U19773"/>
      <c r="V19773"/>
      <c r="W19773"/>
      <c r="X19773"/>
    </row>
    <row r="19774" spans="21:24" ht="18" x14ac:dyDescent="0.6">
      <c r="U19774"/>
      <c r="V19774"/>
      <c r="W19774"/>
      <c r="X19774"/>
    </row>
    <row r="19775" spans="21:24" ht="18" x14ac:dyDescent="0.6">
      <c r="U19775"/>
      <c r="V19775"/>
      <c r="W19775"/>
      <c r="X19775"/>
    </row>
    <row r="19776" spans="21:24" ht="18" x14ac:dyDescent="0.6">
      <c r="U19776"/>
      <c r="V19776"/>
      <c r="W19776"/>
      <c r="X19776"/>
    </row>
    <row r="19777" spans="21:24" ht="18" x14ac:dyDescent="0.6">
      <c r="U19777"/>
      <c r="V19777"/>
      <c r="W19777"/>
      <c r="X19777"/>
    </row>
    <row r="19778" spans="21:24" ht="18" x14ac:dyDescent="0.6">
      <c r="U19778"/>
      <c r="V19778"/>
      <c r="W19778"/>
      <c r="X19778"/>
    </row>
    <row r="19779" spans="21:24" ht="18" x14ac:dyDescent="0.6">
      <c r="U19779"/>
      <c r="V19779"/>
      <c r="W19779"/>
      <c r="X19779"/>
    </row>
    <row r="19780" spans="21:24" ht="18" x14ac:dyDescent="0.6">
      <c r="U19780"/>
      <c r="V19780"/>
      <c r="W19780"/>
      <c r="X19780"/>
    </row>
    <row r="19781" spans="21:24" ht="18" x14ac:dyDescent="0.6">
      <c r="U19781"/>
      <c r="V19781"/>
      <c r="W19781"/>
      <c r="X19781"/>
    </row>
    <row r="19782" spans="21:24" ht="18" x14ac:dyDescent="0.6">
      <c r="U19782"/>
      <c r="V19782"/>
      <c r="W19782"/>
      <c r="X19782"/>
    </row>
    <row r="19783" spans="21:24" ht="18" x14ac:dyDescent="0.6">
      <c r="U19783"/>
      <c r="V19783"/>
      <c r="W19783"/>
      <c r="X19783"/>
    </row>
    <row r="19784" spans="21:24" ht="18" x14ac:dyDescent="0.6">
      <c r="U19784"/>
      <c r="V19784"/>
      <c r="W19784"/>
      <c r="X19784"/>
    </row>
    <row r="19785" spans="21:24" ht="18" x14ac:dyDescent="0.6">
      <c r="U19785"/>
      <c r="V19785"/>
      <c r="W19785"/>
      <c r="X19785"/>
    </row>
    <row r="19786" spans="21:24" ht="18" x14ac:dyDescent="0.6">
      <c r="U19786"/>
      <c r="V19786"/>
      <c r="W19786"/>
      <c r="X19786"/>
    </row>
    <row r="19787" spans="21:24" ht="18" x14ac:dyDescent="0.6">
      <c r="U19787"/>
      <c r="V19787"/>
      <c r="W19787"/>
      <c r="X19787"/>
    </row>
    <row r="19788" spans="21:24" ht="18" x14ac:dyDescent="0.6">
      <c r="U19788"/>
      <c r="V19788"/>
      <c r="W19788"/>
      <c r="X19788"/>
    </row>
    <row r="19789" spans="21:24" ht="18" x14ac:dyDescent="0.6">
      <c r="U19789"/>
      <c r="V19789"/>
      <c r="W19789"/>
      <c r="X19789"/>
    </row>
    <row r="19790" spans="21:24" ht="18" x14ac:dyDescent="0.6">
      <c r="U19790"/>
      <c r="V19790"/>
      <c r="W19790"/>
      <c r="X19790"/>
    </row>
    <row r="19791" spans="21:24" ht="18" x14ac:dyDescent="0.6">
      <c r="U19791"/>
      <c r="V19791"/>
      <c r="W19791"/>
      <c r="X19791"/>
    </row>
    <row r="19792" spans="21:24" ht="18" x14ac:dyDescent="0.6">
      <c r="U19792"/>
      <c r="V19792"/>
      <c r="W19792"/>
      <c r="X19792"/>
    </row>
    <row r="19793" spans="21:24" ht="18" x14ac:dyDescent="0.6">
      <c r="U19793"/>
      <c r="V19793"/>
      <c r="W19793"/>
      <c r="X19793"/>
    </row>
    <row r="19794" spans="21:24" ht="18" x14ac:dyDescent="0.6">
      <c r="U19794"/>
      <c r="V19794"/>
      <c r="W19794"/>
      <c r="X19794"/>
    </row>
    <row r="19795" spans="21:24" ht="18" x14ac:dyDescent="0.6">
      <c r="U19795"/>
      <c r="V19795"/>
      <c r="W19795"/>
      <c r="X19795"/>
    </row>
    <row r="19796" spans="21:24" ht="18" x14ac:dyDescent="0.6">
      <c r="U19796"/>
      <c r="V19796"/>
      <c r="W19796"/>
      <c r="X19796"/>
    </row>
    <row r="19797" spans="21:24" ht="18" x14ac:dyDescent="0.6">
      <c r="U19797"/>
      <c r="V19797"/>
      <c r="W19797"/>
      <c r="X19797"/>
    </row>
    <row r="19798" spans="21:24" ht="18" x14ac:dyDescent="0.6">
      <c r="U19798"/>
      <c r="V19798"/>
      <c r="W19798"/>
      <c r="X19798"/>
    </row>
    <row r="19799" spans="21:24" ht="18" x14ac:dyDescent="0.6">
      <c r="U19799"/>
      <c r="V19799"/>
      <c r="W19799"/>
      <c r="X19799"/>
    </row>
    <row r="19800" spans="21:24" ht="18" x14ac:dyDescent="0.6">
      <c r="U19800"/>
      <c r="V19800"/>
      <c r="W19800"/>
      <c r="X19800"/>
    </row>
    <row r="19801" spans="21:24" ht="18" x14ac:dyDescent="0.6">
      <c r="U19801"/>
      <c r="V19801"/>
      <c r="W19801"/>
      <c r="X19801"/>
    </row>
    <row r="19802" spans="21:24" ht="18" x14ac:dyDescent="0.6">
      <c r="U19802"/>
      <c r="V19802"/>
      <c r="W19802"/>
      <c r="X19802"/>
    </row>
    <row r="19803" spans="21:24" ht="18" x14ac:dyDescent="0.6">
      <c r="U19803"/>
      <c r="V19803"/>
      <c r="W19803"/>
      <c r="X19803"/>
    </row>
    <row r="19804" spans="21:24" ht="18" x14ac:dyDescent="0.6">
      <c r="U19804"/>
      <c r="V19804"/>
      <c r="W19804"/>
      <c r="X19804"/>
    </row>
    <row r="19805" spans="21:24" ht="18" x14ac:dyDescent="0.6">
      <c r="U19805"/>
      <c r="V19805"/>
      <c r="W19805"/>
      <c r="X19805"/>
    </row>
    <row r="19806" spans="21:24" ht="18" x14ac:dyDescent="0.6">
      <c r="U19806"/>
      <c r="V19806"/>
      <c r="W19806"/>
      <c r="X19806"/>
    </row>
    <row r="19807" spans="21:24" ht="18" x14ac:dyDescent="0.6">
      <c r="U19807"/>
      <c r="V19807"/>
      <c r="W19807"/>
      <c r="X19807"/>
    </row>
    <row r="19808" spans="21:24" ht="18" x14ac:dyDescent="0.6">
      <c r="U19808"/>
      <c r="V19808"/>
      <c r="W19808"/>
      <c r="X19808"/>
    </row>
    <row r="19809" spans="21:24" ht="18" x14ac:dyDescent="0.6">
      <c r="U19809"/>
      <c r="V19809"/>
      <c r="W19809"/>
      <c r="X19809"/>
    </row>
    <row r="19810" spans="21:24" ht="18" x14ac:dyDescent="0.6">
      <c r="U19810"/>
      <c r="V19810"/>
      <c r="W19810"/>
      <c r="X19810"/>
    </row>
    <row r="19811" spans="21:24" ht="18" x14ac:dyDescent="0.6">
      <c r="U19811"/>
      <c r="V19811"/>
      <c r="W19811"/>
      <c r="X19811"/>
    </row>
    <row r="19812" spans="21:24" ht="18" x14ac:dyDescent="0.6">
      <c r="U19812"/>
      <c r="V19812"/>
      <c r="W19812"/>
      <c r="X19812"/>
    </row>
    <row r="19813" spans="21:24" ht="18" x14ac:dyDescent="0.6">
      <c r="U19813"/>
      <c r="V19813"/>
      <c r="W19813"/>
      <c r="X19813"/>
    </row>
    <row r="19814" spans="21:24" ht="18" x14ac:dyDescent="0.6">
      <c r="U19814"/>
      <c r="V19814"/>
      <c r="W19814"/>
      <c r="X19814"/>
    </row>
    <row r="19815" spans="21:24" ht="18" x14ac:dyDescent="0.6">
      <c r="U19815"/>
      <c r="V19815"/>
      <c r="W19815"/>
      <c r="X19815"/>
    </row>
    <row r="19816" spans="21:24" ht="18" x14ac:dyDescent="0.6">
      <c r="U19816"/>
      <c r="V19816"/>
      <c r="W19816"/>
      <c r="X19816"/>
    </row>
    <row r="19817" spans="21:24" ht="18" x14ac:dyDescent="0.6">
      <c r="U19817"/>
      <c r="V19817"/>
      <c r="W19817"/>
      <c r="X19817"/>
    </row>
    <row r="19818" spans="21:24" ht="18" x14ac:dyDescent="0.6">
      <c r="U19818"/>
      <c r="V19818"/>
      <c r="W19818"/>
      <c r="X19818"/>
    </row>
    <row r="19819" spans="21:24" ht="18" x14ac:dyDescent="0.6">
      <c r="U19819"/>
      <c r="V19819"/>
      <c r="W19819"/>
      <c r="X19819"/>
    </row>
    <row r="19820" spans="21:24" ht="18" x14ac:dyDescent="0.6">
      <c r="U19820"/>
      <c r="V19820"/>
      <c r="W19820"/>
      <c r="X19820"/>
    </row>
    <row r="19821" spans="21:24" ht="18" x14ac:dyDescent="0.6">
      <c r="U19821"/>
      <c r="V19821"/>
      <c r="W19821"/>
      <c r="X19821"/>
    </row>
    <row r="19822" spans="21:24" ht="18" x14ac:dyDescent="0.6">
      <c r="U19822"/>
      <c r="V19822"/>
      <c r="W19822"/>
      <c r="X19822"/>
    </row>
    <row r="19823" spans="21:24" ht="18" x14ac:dyDescent="0.6">
      <c r="U19823"/>
      <c r="V19823"/>
      <c r="W19823"/>
      <c r="X19823"/>
    </row>
    <row r="19824" spans="21:24" ht="18" x14ac:dyDescent="0.6">
      <c r="U19824"/>
      <c r="V19824"/>
      <c r="W19824"/>
      <c r="X19824"/>
    </row>
    <row r="19825" spans="21:24" ht="18" x14ac:dyDescent="0.6">
      <c r="U19825"/>
      <c r="V19825"/>
      <c r="W19825"/>
      <c r="X19825"/>
    </row>
    <row r="19826" spans="21:24" ht="18" x14ac:dyDescent="0.6">
      <c r="U19826"/>
      <c r="V19826"/>
      <c r="W19826"/>
      <c r="X19826"/>
    </row>
    <row r="19827" spans="21:24" ht="18" x14ac:dyDescent="0.6">
      <c r="U19827"/>
      <c r="V19827"/>
      <c r="W19827"/>
      <c r="X19827"/>
    </row>
    <row r="19828" spans="21:24" ht="18" x14ac:dyDescent="0.6">
      <c r="U19828"/>
      <c r="V19828"/>
      <c r="W19828"/>
      <c r="X19828"/>
    </row>
    <row r="19829" spans="21:24" ht="18" x14ac:dyDescent="0.6">
      <c r="U19829"/>
      <c r="V19829"/>
      <c r="W19829"/>
      <c r="X19829"/>
    </row>
    <row r="19830" spans="21:24" ht="18" x14ac:dyDescent="0.6">
      <c r="U19830"/>
      <c r="V19830"/>
      <c r="W19830"/>
      <c r="X19830"/>
    </row>
    <row r="19831" spans="21:24" ht="18" x14ac:dyDescent="0.6">
      <c r="U19831"/>
      <c r="V19831"/>
      <c r="W19831"/>
      <c r="X19831"/>
    </row>
    <row r="19832" spans="21:24" ht="18" x14ac:dyDescent="0.6">
      <c r="U19832"/>
      <c r="V19832"/>
      <c r="W19832"/>
      <c r="X19832"/>
    </row>
    <row r="19833" spans="21:24" ht="18" x14ac:dyDescent="0.6">
      <c r="U19833"/>
      <c r="V19833"/>
      <c r="W19833"/>
      <c r="X19833"/>
    </row>
    <row r="19834" spans="21:24" ht="18" x14ac:dyDescent="0.6">
      <c r="U19834"/>
      <c r="V19834"/>
      <c r="W19834"/>
      <c r="X19834"/>
    </row>
    <row r="19835" spans="21:24" ht="18" x14ac:dyDescent="0.6">
      <c r="U19835"/>
      <c r="V19835"/>
      <c r="W19835"/>
      <c r="X19835"/>
    </row>
    <row r="19836" spans="21:24" ht="18" x14ac:dyDescent="0.6">
      <c r="U19836"/>
      <c r="V19836"/>
      <c r="W19836"/>
      <c r="X19836"/>
    </row>
    <row r="19837" spans="21:24" ht="18" x14ac:dyDescent="0.6">
      <c r="U19837"/>
      <c r="V19837"/>
      <c r="W19837"/>
      <c r="X19837"/>
    </row>
    <row r="19838" spans="21:24" ht="18" x14ac:dyDescent="0.6">
      <c r="U19838"/>
      <c r="V19838"/>
      <c r="W19838"/>
      <c r="X19838"/>
    </row>
    <row r="19839" spans="21:24" ht="18" x14ac:dyDescent="0.6">
      <c r="U19839"/>
      <c r="V19839"/>
      <c r="W19839"/>
      <c r="X19839"/>
    </row>
    <row r="19840" spans="21:24" ht="18" x14ac:dyDescent="0.6">
      <c r="U19840"/>
      <c r="V19840"/>
      <c r="W19840"/>
      <c r="X19840"/>
    </row>
    <row r="19841" spans="21:24" ht="18" x14ac:dyDescent="0.6">
      <c r="U19841"/>
      <c r="V19841"/>
      <c r="W19841"/>
      <c r="X19841"/>
    </row>
    <row r="19842" spans="21:24" ht="18" x14ac:dyDescent="0.6">
      <c r="U19842"/>
      <c r="V19842"/>
      <c r="W19842"/>
      <c r="X19842"/>
    </row>
    <row r="19843" spans="21:24" ht="18" x14ac:dyDescent="0.6">
      <c r="U19843"/>
      <c r="V19843"/>
      <c r="W19843"/>
      <c r="X19843"/>
    </row>
    <row r="19844" spans="21:24" ht="18" x14ac:dyDescent="0.6">
      <c r="U19844"/>
      <c r="V19844"/>
      <c r="W19844"/>
      <c r="X19844"/>
    </row>
    <row r="19845" spans="21:24" ht="18" x14ac:dyDescent="0.6">
      <c r="U19845"/>
      <c r="V19845"/>
      <c r="W19845"/>
      <c r="X19845"/>
    </row>
    <row r="19846" spans="21:24" ht="18" x14ac:dyDescent="0.6">
      <c r="U19846"/>
      <c r="V19846"/>
      <c r="W19846"/>
      <c r="X19846"/>
    </row>
    <row r="19847" spans="21:24" ht="18" x14ac:dyDescent="0.6">
      <c r="U19847"/>
      <c r="V19847"/>
      <c r="W19847"/>
      <c r="X19847"/>
    </row>
    <row r="19848" spans="21:24" ht="18" x14ac:dyDescent="0.6">
      <c r="U19848"/>
      <c r="V19848"/>
      <c r="W19848"/>
      <c r="X19848"/>
    </row>
    <row r="19849" spans="21:24" ht="18" x14ac:dyDescent="0.6">
      <c r="U19849"/>
      <c r="V19849"/>
      <c r="W19849"/>
      <c r="X19849"/>
    </row>
    <row r="19850" spans="21:24" ht="18" x14ac:dyDescent="0.6">
      <c r="U19850"/>
      <c r="V19850"/>
      <c r="W19850"/>
      <c r="X19850"/>
    </row>
    <row r="19851" spans="21:24" ht="18" x14ac:dyDescent="0.6">
      <c r="U19851"/>
      <c r="V19851"/>
      <c r="W19851"/>
      <c r="X19851"/>
    </row>
    <row r="19852" spans="21:24" ht="18" x14ac:dyDescent="0.6">
      <c r="U19852"/>
      <c r="V19852"/>
      <c r="W19852"/>
      <c r="X19852"/>
    </row>
    <row r="19853" spans="21:24" ht="18" x14ac:dyDescent="0.6">
      <c r="U19853"/>
      <c r="V19853"/>
      <c r="W19853"/>
      <c r="X19853"/>
    </row>
    <row r="19854" spans="21:24" ht="18" x14ac:dyDescent="0.6">
      <c r="U19854"/>
      <c r="V19854"/>
      <c r="W19854"/>
      <c r="X19854"/>
    </row>
    <row r="19855" spans="21:24" ht="18" x14ac:dyDescent="0.6">
      <c r="U19855"/>
      <c r="V19855"/>
      <c r="W19855"/>
      <c r="X19855"/>
    </row>
    <row r="19856" spans="21:24" ht="18" x14ac:dyDescent="0.6">
      <c r="U19856"/>
      <c r="V19856"/>
      <c r="W19856"/>
      <c r="X19856"/>
    </row>
    <row r="19857" spans="21:24" ht="18" x14ac:dyDescent="0.6">
      <c r="U19857"/>
      <c r="V19857"/>
      <c r="W19857"/>
      <c r="X19857"/>
    </row>
    <row r="19858" spans="21:24" ht="18" x14ac:dyDescent="0.6">
      <c r="U19858"/>
      <c r="V19858"/>
      <c r="W19858"/>
      <c r="X19858"/>
    </row>
    <row r="19859" spans="21:24" ht="18" x14ac:dyDescent="0.6">
      <c r="U19859"/>
      <c r="V19859"/>
      <c r="W19859"/>
      <c r="X19859"/>
    </row>
    <row r="19860" spans="21:24" ht="18" x14ac:dyDescent="0.6">
      <c r="U19860"/>
      <c r="V19860"/>
      <c r="W19860"/>
      <c r="X19860"/>
    </row>
    <row r="19861" spans="21:24" ht="18" x14ac:dyDescent="0.6">
      <c r="U19861"/>
      <c r="V19861"/>
      <c r="W19861"/>
      <c r="X19861"/>
    </row>
    <row r="19862" spans="21:24" ht="18" x14ac:dyDescent="0.6">
      <c r="U19862"/>
      <c r="V19862"/>
      <c r="W19862"/>
      <c r="X19862"/>
    </row>
    <row r="19863" spans="21:24" ht="18" x14ac:dyDescent="0.6">
      <c r="U19863"/>
      <c r="V19863"/>
      <c r="W19863"/>
      <c r="X19863"/>
    </row>
    <row r="19864" spans="21:24" ht="18" x14ac:dyDescent="0.6">
      <c r="U19864"/>
      <c r="V19864"/>
      <c r="W19864"/>
      <c r="X19864"/>
    </row>
    <row r="19865" spans="21:24" ht="18" x14ac:dyDescent="0.6">
      <c r="U19865"/>
      <c r="V19865"/>
      <c r="W19865"/>
      <c r="X19865"/>
    </row>
    <row r="19866" spans="21:24" ht="18" x14ac:dyDescent="0.6">
      <c r="U19866"/>
      <c r="V19866"/>
      <c r="W19866"/>
      <c r="X19866"/>
    </row>
    <row r="19867" spans="21:24" ht="18" x14ac:dyDescent="0.6">
      <c r="U19867"/>
      <c r="V19867"/>
      <c r="W19867"/>
      <c r="X19867"/>
    </row>
    <row r="19868" spans="21:24" ht="18" x14ac:dyDescent="0.6">
      <c r="U19868"/>
      <c r="V19868"/>
      <c r="W19868"/>
      <c r="X19868"/>
    </row>
    <row r="19869" spans="21:24" ht="18" x14ac:dyDescent="0.6">
      <c r="U19869"/>
      <c r="V19869"/>
      <c r="W19869"/>
      <c r="X19869"/>
    </row>
    <row r="19870" spans="21:24" ht="18" x14ac:dyDescent="0.6">
      <c r="U19870"/>
      <c r="V19870"/>
      <c r="W19870"/>
      <c r="X19870"/>
    </row>
    <row r="19871" spans="21:24" ht="18" x14ac:dyDescent="0.6">
      <c r="U19871"/>
      <c r="V19871"/>
      <c r="W19871"/>
      <c r="X19871"/>
    </row>
    <row r="19872" spans="21:24" ht="18" x14ac:dyDescent="0.6">
      <c r="U19872"/>
      <c r="V19872"/>
      <c r="W19872"/>
      <c r="X19872"/>
    </row>
    <row r="19873" spans="21:24" ht="18" x14ac:dyDescent="0.6">
      <c r="U19873"/>
      <c r="V19873"/>
      <c r="W19873"/>
      <c r="X19873"/>
    </row>
    <row r="19874" spans="21:24" ht="18" x14ac:dyDescent="0.6">
      <c r="U19874"/>
      <c r="V19874"/>
      <c r="W19874"/>
      <c r="X19874"/>
    </row>
    <row r="19875" spans="21:24" ht="18" x14ac:dyDescent="0.6">
      <c r="U19875"/>
      <c r="V19875"/>
      <c r="W19875"/>
      <c r="X19875"/>
    </row>
    <row r="19876" spans="21:24" ht="18" x14ac:dyDescent="0.6">
      <c r="U19876"/>
      <c r="V19876"/>
      <c r="W19876"/>
      <c r="X19876"/>
    </row>
    <row r="19877" spans="21:24" ht="18" x14ac:dyDescent="0.6">
      <c r="U19877"/>
      <c r="V19877"/>
      <c r="W19877"/>
      <c r="X19877"/>
    </row>
    <row r="19878" spans="21:24" ht="18" x14ac:dyDescent="0.6">
      <c r="U19878"/>
      <c r="V19878"/>
      <c r="W19878"/>
      <c r="X19878"/>
    </row>
    <row r="19879" spans="21:24" ht="18" x14ac:dyDescent="0.6">
      <c r="U19879"/>
      <c r="V19879"/>
      <c r="W19879"/>
      <c r="X19879"/>
    </row>
    <row r="19880" spans="21:24" ht="18" x14ac:dyDescent="0.6">
      <c r="U19880"/>
      <c r="V19880"/>
      <c r="W19880"/>
      <c r="X19880"/>
    </row>
    <row r="19881" spans="21:24" ht="18" x14ac:dyDescent="0.6">
      <c r="U19881"/>
      <c r="V19881"/>
      <c r="W19881"/>
      <c r="X19881"/>
    </row>
    <row r="19882" spans="21:24" ht="18" x14ac:dyDescent="0.6">
      <c r="U19882"/>
      <c r="V19882"/>
      <c r="W19882"/>
      <c r="X19882"/>
    </row>
    <row r="19883" spans="21:24" ht="18" x14ac:dyDescent="0.6">
      <c r="U19883"/>
      <c r="V19883"/>
      <c r="W19883"/>
      <c r="X19883"/>
    </row>
    <row r="19884" spans="21:24" ht="18" x14ac:dyDescent="0.6">
      <c r="U19884"/>
      <c r="V19884"/>
      <c r="W19884"/>
      <c r="X19884"/>
    </row>
    <row r="19885" spans="21:24" ht="18" x14ac:dyDescent="0.6">
      <c r="U19885"/>
      <c r="V19885"/>
      <c r="W19885"/>
      <c r="X19885"/>
    </row>
    <row r="19886" spans="21:24" ht="18" x14ac:dyDescent="0.6">
      <c r="U19886"/>
      <c r="V19886"/>
      <c r="W19886"/>
      <c r="X19886"/>
    </row>
    <row r="19887" spans="21:24" ht="18" x14ac:dyDescent="0.6">
      <c r="U19887"/>
      <c r="V19887"/>
      <c r="W19887"/>
      <c r="X19887"/>
    </row>
    <row r="19888" spans="21:24" ht="18" x14ac:dyDescent="0.6">
      <c r="U19888"/>
      <c r="V19888"/>
      <c r="W19888"/>
      <c r="X19888"/>
    </row>
    <row r="19889" spans="21:24" ht="18" x14ac:dyDescent="0.6">
      <c r="U19889"/>
      <c r="V19889"/>
      <c r="W19889"/>
      <c r="X19889"/>
    </row>
    <row r="19890" spans="21:24" ht="18" x14ac:dyDescent="0.6">
      <c r="U19890"/>
      <c r="V19890"/>
      <c r="W19890"/>
      <c r="X19890"/>
    </row>
    <row r="19891" spans="21:24" ht="18" x14ac:dyDescent="0.6">
      <c r="U19891"/>
      <c r="V19891"/>
      <c r="W19891"/>
      <c r="X19891"/>
    </row>
    <row r="19892" spans="21:24" ht="18" x14ac:dyDescent="0.6">
      <c r="U19892"/>
      <c r="V19892"/>
      <c r="W19892"/>
      <c r="X19892"/>
    </row>
    <row r="19893" spans="21:24" ht="18" x14ac:dyDescent="0.6">
      <c r="U19893"/>
      <c r="V19893"/>
      <c r="W19893"/>
      <c r="X19893"/>
    </row>
    <row r="19894" spans="21:24" ht="18" x14ac:dyDescent="0.6">
      <c r="U19894"/>
      <c r="V19894"/>
      <c r="W19894"/>
      <c r="X19894"/>
    </row>
    <row r="19895" spans="21:24" ht="18" x14ac:dyDescent="0.6">
      <c r="U19895"/>
      <c r="V19895"/>
      <c r="W19895"/>
      <c r="X19895"/>
    </row>
    <row r="19896" spans="21:24" ht="18" x14ac:dyDescent="0.6">
      <c r="U19896"/>
      <c r="V19896"/>
      <c r="W19896"/>
      <c r="X19896"/>
    </row>
    <row r="19897" spans="21:24" ht="18" x14ac:dyDescent="0.6">
      <c r="U19897"/>
      <c r="V19897"/>
      <c r="W19897"/>
      <c r="X19897"/>
    </row>
    <row r="19898" spans="21:24" ht="18" x14ac:dyDescent="0.6">
      <c r="U19898"/>
      <c r="V19898"/>
      <c r="W19898"/>
      <c r="X19898"/>
    </row>
    <row r="19899" spans="21:24" ht="18" x14ac:dyDescent="0.6">
      <c r="U19899"/>
      <c r="V19899"/>
      <c r="W19899"/>
      <c r="X19899"/>
    </row>
    <row r="19900" spans="21:24" ht="18" x14ac:dyDescent="0.6">
      <c r="U19900"/>
      <c r="V19900"/>
      <c r="W19900"/>
      <c r="X19900"/>
    </row>
    <row r="19901" spans="21:24" ht="18" x14ac:dyDescent="0.6">
      <c r="U19901"/>
      <c r="V19901"/>
      <c r="W19901"/>
      <c r="X19901"/>
    </row>
    <row r="19902" spans="21:24" ht="18" x14ac:dyDescent="0.6">
      <c r="U19902"/>
      <c r="V19902"/>
      <c r="W19902"/>
      <c r="X19902"/>
    </row>
    <row r="19903" spans="21:24" ht="18" x14ac:dyDescent="0.6">
      <c r="U19903"/>
      <c r="V19903"/>
      <c r="W19903"/>
      <c r="X19903"/>
    </row>
    <row r="19904" spans="21:24" ht="18" x14ac:dyDescent="0.6">
      <c r="U19904"/>
      <c r="V19904"/>
      <c r="W19904"/>
      <c r="X19904"/>
    </row>
    <row r="19905" spans="21:24" ht="18" x14ac:dyDescent="0.6">
      <c r="U19905"/>
      <c r="V19905"/>
      <c r="W19905"/>
      <c r="X19905"/>
    </row>
    <row r="19906" spans="21:24" ht="18" x14ac:dyDescent="0.6">
      <c r="U19906"/>
      <c r="V19906"/>
      <c r="W19906"/>
      <c r="X19906"/>
    </row>
    <row r="19907" spans="21:24" ht="18" x14ac:dyDescent="0.6">
      <c r="U19907"/>
      <c r="V19907"/>
      <c r="W19907"/>
      <c r="X19907"/>
    </row>
    <row r="19908" spans="21:24" ht="18" x14ac:dyDescent="0.6">
      <c r="U19908"/>
      <c r="V19908"/>
      <c r="W19908"/>
      <c r="X19908"/>
    </row>
    <row r="19909" spans="21:24" ht="18" x14ac:dyDescent="0.6">
      <c r="U19909"/>
      <c r="V19909"/>
      <c r="W19909"/>
      <c r="X19909"/>
    </row>
    <row r="19910" spans="21:24" ht="18" x14ac:dyDescent="0.6">
      <c r="U19910"/>
      <c r="V19910"/>
      <c r="W19910"/>
      <c r="X19910"/>
    </row>
    <row r="19911" spans="21:24" ht="18" x14ac:dyDescent="0.6">
      <c r="U19911"/>
      <c r="V19911"/>
      <c r="W19911"/>
      <c r="X19911"/>
    </row>
    <row r="19912" spans="21:24" ht="18" x14ac:dyDescent="0.6">
      <c r="U19912"/>
      <c r="V19912"/>
      <c r="W19912"/>
      <c r="X19912"/>
    </row>
    <row r="19913" spans="21:24" ht="18" x14ac:dyDescent="0.6">
      <c r="U19913"/>
      <c r="V19913"/>
      <c r="W19913"/>
      <c r="X19913"/>
    </row>
    <row r="19914" spans="21:24" ht="18" x14ac:dyDescent="0.6">
      <c r="U19914"/>
      <c r="V19914"/>
      <c r="W19914"/>
      <c r="X19914"/>
    </row>
    <row r="19915" spans="21:24" ht="18" x14ac:dyDescent="0.6">
      <c r="U19915"/>
      <c r="V19915"/>
      <c r="W19915"/>
      <c r="X19915"/>
    </row>
    <row r="19916" spans="21:24" ht="18" x14ac:dyDescent="0.6">
      <c r="U19916"/>
      <c r="V19916"/>
      <c r="W19916"/>
      <c r="X19916"/>
    </row>
    <row r="19917" spans="21:24" ht="18" x14ac:dyDescent="0.6">
      <c r="U19917"/>
      <c r="V19917"/>
      <c r="W19917"/>
      <c r="X19917"/>
    </row>
    <row r="19918" spans="21:24" ht="18" x14ac:dyDescent="0.6">
      <c r="U19918"/>
      <c r="V19918"/>
      <c r="W19918"/>
      <c r="X19918"/>
    </row>
    <row r="19919" spans="21:24" ht="18" x14ac:dyDescent="0.6">
      <c r="U19919"/>
      <c r="V19919"/>
      <c r="W19919"/>
      <c r="X19919"/>
    </row>
    <row r="19920" spans="21:24" ht="18" x14ac:dyDescent="0.6">
      <c r="U19920"/>
      <c r="V19920"/>
      <c r="W19920"/>
      <c r="X19920"/>
    </row>
    <row r="19921" spans="21:24" ht="18" x14ac:dyDescent="0.6">
      <c r="U19921"/>
      <c r="V19921"/>
      <c r="W19921"/>
      <c r="X19921"/>
    </row>
    <row r="19922" spans="21:24" ht="18" x14ac:dyDescent="0.6">
      <c r="U19922"/>
      <c r="V19922"/>
      <c r="W19922"/>
      <c r="X19922"/>
    </row>
    <row r="19923" spans="21:24" ht="18" x14ac:dyDescent="0.6">
      <c r="U19923"/>
      <c r="V19923"/>
      <c r="W19923"/>
      <c r="X19923"/>
    </row>
    <row r="19924" spans="21:24" ht="18" x14ac:dyDescent="0.6">
      <c r="U19924"/>
      <c r="V19924"/>
      <c r="W19924"/>
      <c r="X19924"/>
    </row>
    <row r="19925" spans="21:24" ht="18" x14ac:dyDescent="0.6">
      <c r="U19925"/>
      <c r="V19925"/>
      <c r="W19925"/>
      <c r="X19925"/>
    </row>
    <row r="19926" spans="21:24" ht="18" x14ac:dyDescent="0.6">
      <c r="U19926"/>
      <c r="V19926"/>
      <c r="W19926"/>
      <c r="X19926"/>
    </row>
    <row r="19927" spans="21:24" ht="18" x14ac:dyDescent="0.6">
      <c r="U19927"/>
      <c r="V19927"/>
      <c r="W19927"/>
      <c r="X19927"/>
    </row>
    <row r="19928" spans="21:24" ht="18" x14ac:dyDescent="0.6">
      <c r="U19928"/>
      <c r="V19928"/>
      <c r="W19928"/>
      <c r="X19928"/>
    </row>
    <row r="19929" spans="21:24" ht="18" x14ac:dyDescent="0.6">
      <c r="U19929"/>
      <c r="V19929"/>
      <c r="W19929"/>
      <c r="X19929"/>
    </row>
    <row r="19930" spans="21:24" ht="18" x14ac:dyDescent="0.6">
      <c r="U19930"/>
      <c r="V19930"/>
      <c r="W19930"/>
      <c r="X19930"/>
    </row>
    <row r="19931" spans="21:24" ht="18" x14ac:dyDescent="0.6">
      <c r="U19931"/>
      <c r="V19931"/>
      <c r="W19931"/>
      <c r="X19931"/>
    </row>
    <row r="19932" spans="21:24" ht="18" x14ac:dyDescent="0.6">
      <c r="U19932"/>
      <c r="V19932"/>
      <c r="W19932"/>
      <c r="X19932"/>
    </row>
    <row r="19933" spans="21:24" ht="18" x14ac:dyDescent="0.6">
      <c r="U19933"/>
      <c r="V19933"/>
      <c r="W19933"/>
      <c r="X19933"/>
    </row>
    <row r="19934" spans="21:24" ht="18" x14ac:dyDescent="0.6">
      <c r="U19934"/>
      <c r="V19934"/>
      <c r="W19934"/>
      <c r="X19934"/>
    </row>
    <row r="19935" spans="21:24" ht="18" x14ac:dyDescent="0.6">
      <c r="U19935"/>
      <c r="V19935"/>
      <c r="W19935"/>
      <c r="X19935"/>
    </row>
    <row r="19936" spans="21:24" ht="18" x14ac:dyDescent="0.6">
      <c r="U19936"/>
      <c r="V19936"/>
      <c r="W19936"/>
      <c r="X19936"/>
    </row>
    <row r="19937" spans="21:24" ht="18" x14ac:dyDescent="0.6">
      <c r="U19937"/>
      <c r="V19937"/>
      <c r="W19937"/>
      <c r="X19937"/>
    </row>
    <row r="19938" spans="21:24" ht="18" x14ac:dyDescent="0.6">
      <c r="U19938"/>
      <c r="V19938"/>
      <c r="W19938"/>
      <c r="X19938"/>
    </row>
    <row r="19939" spans="21:24" ht="18" x14ac:dyDescent="0.6">
      <c r="U19939"/>
      <c r="V19939"/>
      <c r="W19939"/>
      <c r="X19939"/>
    </row>
    <row r="19940" spans="21:24" ht="18" x14ac:dyDescent="0.6">
      <c r="U19940"/>
      <c r="V19940"/>
      <c r="W19940"/>
      <c r="X19940"/>
    </row>
    <row r="19941" spans="21:24" ht="18" x14ac:dyDescent="0.6">
      <c r="U19941"/>
      <c r="V19941"/>
      <c r="W19941"/>
      <c r="X19941"/>
    </row>
    <row r="19942" spans="21:24" ht="18" x14ac:dyDescent="0.6">
      <c r="U19942"/>
      <c r="V19942"/>
      <c r="W19942"/>
      <c r="X19942"/>
    </row>
    <row r="19943" spans="21:24" ht="18" x14ac:dyDescent="0.6">
      <c r="U19943"/>
      <c r="V19943"/>
      <c r="W19943"/>
      <c r="X19943"/>
    </row>
    <row r="19944" spans="21:24" ht="18" x14ac:dyDescent="0.6">
      <c r="U19944"/>
      <c r="V19944"/>
      <c r="W19944"/>
      <c r="X19944"/>
    </row>
    <row r="19945" spans="21:24" ht="18" x14ac:dyDescent="0.6">
      <c r="U19945"/>
      <c r="V19945"/>
      <c r="W19945"/>
      <c r="X19945"/>
    </row>
    <row r="19946" spans="21:24" ht="18" x14ac:dyDescent="0.6">
      <c r="U19946"/>
      <c r="V19946"/>
      <c r="W19946"/>
      <c r="X19946"/>
    </row>
    <row r="19947" spans="21:24" ht="18" x14ac:dyDescent="0.6">
      <c r="U19947"/>
      <c r="V19947"/>
      <c r="W19947"/>
      <c r="X19947"/>
    </row>
    <row r="19948" spans="21:24" ht="18" x14ac:dyDescent="0.6">
      <c r="U19948"/>
      <c r="V19948"/>
      <c r="W19948"/>
      <c r="X19948"/>
    </row>
    <row r="19949" spans="21:24" ht="18" x14ac:dyDescent="0.6">
      <c r="U19949"/>
      <c r="V19949"/>
      <c r="W19949"/>
      <c r="X19949"/>
    </row>
    <row r="19950" spans="21:24" ht="18" x14ac:dyDescent="0.6">
      <c r="U19950"/>
      <c r="V19950"/>
      <c r="W19950"/>
      <c r="X19950"/>
    </row>
    <row r="19951" spans="21:24" ht="18" x14ac:dyDescent="0.6">
      <c r="U19951"/>
      <c r="V19951"/>
      <c r="W19951"/>
      <c r="X19951"/>
    </row>
    <row r="19952" spans="21:24" ht="18" x14ac:dyDescent="0.6">
      <c r="U19952"/>
      <c r="V19952"/>
      <c r="W19952"/>
      <c r="X19952"/>
    </row>
    <row r="19953" spans="21:24" ht="18" x14ac:dyDescent="0.6">
      <c r="U19953"/>
      <c r="V19953"/>
      <c r="W19953"/>
      <c r="X19953"/>
    </row>
    <row r="19954" spans="21:24" ht="18" x14ac:dyDescent="0.6">
      <c r="U19954"/>
      <c r="V19954"/>
      <c r="W19954"/>
      <c r="X19954"/>
    </row>
    <row r="19955" spans="21:24" ht="18" x14ac:dyDescent="0.6">
      <c r="U19955"/>
      <c r="V19955"/>
      <c r="W19955"/>
      <c r="X19955"/>
    </row>
    <row r="19956" spans="21:24" ht="18" x14ac:dyDescent="0.6">
      <c r="U19956"/>
      <c r="V19956"/>
      <c r="W19956"/>
      <c r="X19956"/>
    </row>
    <row r="19957" spans="21:24" ht="18" x14ac:dyDescent="0.6">
      <c r="U19957"/>
      <c r="V19957"/>
      <c r="W19957"/>
      <c r="X19957"/>
    </row>
    <row r="19958" spans="21:24" ht="18" x14ac:dyDescent="0.6">
      <c r="U19958"/>
      <c r="V19958"/>
      <c r="W19958"/>
      <c r="X19958"/>
    </row>
    <row r="19959" spans="21:24" ht="18" x14ac:dyDescent="0.6">
      <c r="U19959"/>
      <c r="V19959"/>
      <c r="W19959"/>
      <c r="X19959"/>
    </row>
    <row r="19960" spans="21:24" ht="18" x14ac:dyDescent="0.6">
      <c r="U19960"/>
      <c r="V19960"/>
      <c r="W19960"/>
      <c r="X19960"/>
    </row>
    <row r="19961" spans="21:24" ht="18" x14ac:dyDescent="0.6">
      <c r="U19961"/>
      <c r="V19961"/>
      <c r="W19961"/>
      <c r="X19961"/>
    </row>
    <row r="19962" spans="21:24" ht="18" x14ac:dyDescent="0.6">
      <c r="U19962"/>
      <c r="V19962"/>
      <c r="W19962"/>
      <c r="X19962"/>
    </row>
    <row r="19963" spans="21:24" ht="18" x14ac:dyDescent="0.6">
      <c r="U19963"/>
      <c r="V19963"/>
      <c r="W19963"/>
      <c r="X19963"/>
    </row>
    <row r="19964" spans="21:24" ht="18" x14ac:dyDescent="0.6">
      <c r="U19964"/>
      <c r="V19964"/>
      <c r="W19964"/>
      <c r="X19964"/>
    </row>
    <row r="19965" spans="21:24" ht="18" x14ac:dyDescent="0.6">
      <c r="U19965"/>
      <c r="V19965"/>
      <c r="W19965"/>
      <c r="X19965"/>
    </row>
    <row r="19966" spans="21:24" ht="18" x14ac:dyDescent="0.6">
      <c r="U19966"/>
      <c r="V19966"/>
      <c r="W19966"/>
      <c r="X19966"/>
    </row>
    <row r="19967" spans="21:24" ht="18" x14ac:dyDescent="0.6">
      <c r="U19967"/>
      <c r="V19967"/>
      <c r="W19967"/>
      <c r="X19967"/>
    </row>
    <row r="19968" spans="21:24" ht="18" x14ac:dyDescent="0.6">
      <c r="U19968"/>
      <c r="V19968"/>
      <c r="W19968"/>
      <c r="X19968"/>
    </row>
    <row r="19969" spans="21:24" ht="18" x14ac:dyDescent="0.6">
      <c r="U19969"/>
      <c r="V19969"/>
      <c r="W19969"/>
      <c r="X19969"/>
    </row>
    <row r="19970" spans="21:24" ht="18" x14ac:dyDescent="0.6">
      <c r="U19970"/>
      <c r="V19970"/>
      <c r="W19970"/>
      <c r="X19970"/>
    </row>
    <row r="19971" spans="21:24" ht="18" x14ac:dyDescent="0.6">
      <c r="U19971"/>
      <c r="V19971"/>
      <c r="W19971"/>
      <c r="X19971"/>
    </row>
    <row r="19972" spans="21:24" ht="18" x14ac:dyDescent="0.6">
      <c r="U19972"/>
      <c r="V19972"/>
      <c r="W19972"/>
      <c r="X19972"/>
    </row>
    <row r="19973" spans="21:24" ht="18" x14ac:dyDescent="0.6">
      <c r="U19973"/>
      <c r="V19973"/>
      <c r="W19973"/>
      <c r="X19973"/>
    </row>
    <row r="19974" spans="21:24" ht="18" x14ac:dyDescent="0.6">
      <c r="U19974"/>
      <c r="V19974"/>
      <c r="W19974"/>
      <c r="X19974"/>
    </row>
    <row r="19975" spans="21:24" ht="18" x14ac:dyDescent="0.6">
      <c r="U19975"/>
      <c r="V19975"/>
      <c r="W19975"/>
      <c r="X19975"/>
    </row>
    <row r="19976" spans="21:24" ht="18" x14ac:dyDescent="0.6">
      <c r="U19976"/>
      <c r="V19976"/>
      <c r="W19976"/>
      <c r="X19976"/>
    </row>
    <row r="19977" spans="21:24" ht="18" x14ac:dyDescent="0.6">
      <c r="U19977"/>
      <c r="V19977"/>
      <c r="W19977"/>
      <c r="X19977"/>
    </row>
    <row r="19978" spans="21:24" ht="18" x14ac:dyDescent="0.6">
      <c r="U19978"/>
      <c r="V19978"/>
      <c r="W19978"/>
      <c r="X19978"/>
    </row>
    <row r="19979" spans="21:24" ht="18" x14ac:dyDescent="0.6">
      <c r="U19979"/>
      <c r="V19979"/>
      <c r="W19979"/>
      <c r="X19979"/>
    </row>
    <row r="19980" spans="21:24" ht="18" x14ac:dyDescent="0.6">
      <c r="U19980"/>
      <c r="V19980"/>
      <c r="W19980"/>
      <c r="X19980"/>
    </row>
    <row r="19981" spans="21:24" ht="18" x14ac:dyDescent="0.6">
      <c r="U19981"/>
      <c r="V19981"/>
      <c r="W19981"/>
      <c r="X19981"/>
    </row>
    <row r="19982" spans="21:24" ht="18" x14ac:dyDescent="0.6">
      <c r="U19982"/>
      <c r="V19982"/>
      <c r="W19982"/>
      <c r="X19982"/>
    </row>
    <row r="19983" spans="21:24" ht="18" x14ac:dyDescent="0.6">
      <c r="U19983"/>
      <c r="V19983"/>
      <c r="W19983"/>
      <c r="X19983"/>
    </row>
    <row r="19984" spans="21:24" ht="18" x14ac:dyDescent="0.6">
      <c r="U19984"/>
      <c r="V19984"/>
      <c r="W19984"/>
      <c r="X19984"/>
    </row>
    <row r="19985" spans="21:24" ht="18" x14ac:dyDescent="0.6">
      <c r="U19985"/>
      <c r="V19985"/>
      <c r="W19985"/>
      <c r="X19985"/>
    </row>
    <row r="19986" spans="21:24" ht="18" x14ac:dyDescent="0.6">
      <c r="U19986"/>
      <c r="V19986"/>
      <c r="W19986"/>
      <c r="X19986"/>
    </row>
    <row r="19987" spans="21:24" ht="18" x14ac:dyDescent="0.6">
      <c r="U19987"/>
      <c r="V19987"/>
      <c r="W19987"/>
      <c r="X19987"/>
    </row>
    <row r="19988" spans="21:24" ht="18" x14ac:dyDescent="0.6">
      <c r="U19988"/>
      <c r="V19988"/>
      <c r="W19988"/>
      <c r="X19988"/>
    </row>
    <row r="19989" spans="21:24" ht="18" x14ac:dyDescent="0.6">
      <c r="U19989"/>
      <c r="V19989"/>
      <c r="W19989"/>
      <c r="X19989"/>
    </row>
    <row r="19990" spans="21:24" ht="18" x14ac:dyDescent="0.6">
      <c r="U19990"/>
      <c r="V19990"/>
      <c r="W19990"/>
      <c r="X19990"/>
    </row>
    <row r="19991" spans="21:24" ht="18" x14ac:dyDescent="0.6">
      <c r="U19991"/>
      <c r="V19991"/>
      <c r="W19991"/>
      <c r="X19991"/>
    </row>
    <row r="19992" spans="21:24" ht="18" x14ac:dyDescent="0.6">
      <c r="U19992"/>
      <c r="V19992"/>
      <c r="W19992"/>
      <c r="X19992"/>
    </row>
    <row r="19993" spans="21:24" ht="18" x14ac:dyDescent="0.6">
      <c r="U19993"/>
      <c r="V19993"/>
      <c r="W19993"/>
      <c r="X19993"/>
    </row>
    <row r="19994" spans="21:24" ht="18" x14ac:dyDescent="0.6">
      <c r="U19994"/>
      <c r="V19994"/>
      <c r="W19994"/>
      <c r="X19994"/>
    </row>
    <row r="19995" spans="21:24" ht="18" x14ac:dyDescent="0.6">
      <c r="U19995"/>
      <c r="V19995"/>
      <c r="W19995"/>
      <c r="X19995"/>
    </row>
    <row r="19996" spans="21:24" ht="18" x14ac:dyDescent="0.6">
      <c r="U19996"/>
      <c r="V19996"/>
      <c r="W19996"/>
      <c r="X19996"/>
    </row>
    <row r="19997" spans="21:24" ht="18" x14ac:dyDescent="0.6">
      <c r="U19997"/>
      <c r="V19997"/>
      <c r="W19997"/>
      <c r="X19997"/>
    </row>
    <row r="19998" spans="21:24" ht="18" x14ac:dyDescent="0.6">
      <c r="U19998"/>
      <c r="V19998"/>
      <c r="W19998"/>
      <c r="X19998"/>
    </row>
    <row r="19999" spans="21:24" ht="18" x14ac:dyDescent="0.6">
      <c r="U19999"/>
      <c r="V19999"/>
      <c r="W19999"/>
      <c r="X19999"/>
    </row>
    <row r="20000" spans="21:24" ht="18" x14ac:dyDescent="0.6">
      <c r="U20000"/>
      <c r="V20000"/>
      <c r="W20000"/>
      <c r="X20000"/>
    </row>
    <row r="20001" spans="21:24" ht="18" x14ac:dyDescent="0.6">
      <c r="U20001"/>
      <c r="V20001"/>
      <c r="W20001"/>
      <c r="X20001"/>
    </row>
    <row r="20002" spans="21:24" ht="18" x14ac:dyDescent="0.6">
      <c r="U20002"/>
      <c r="V20002"/>
      <c r="W20002"/>
      <c r="X20002"/>
    </row>
    <row r="20003" spans="21:24" ht="18" x14ac:dyDescent="0.6">
      <c r="U20003"/>
      <c r="V20003"/>
      <c r="W20003"/>
      <c r="X20003"/>
    </row>
    <row r="20004" spans="21:24" ht="18" x14ac:dyDescent="0.6">
      <c r="U20004"/>
      <c r="V20004"/>
      <c r="W20004"/>
      <c r="X20004"/>
    </row>
    <row r="20005" spans="21:24" ht="18" x14ac:dyDescent="0.6">
      <c r="U20005"/>
      <c r="V20005"/>
      <c r="W20005"/>
      <c r="X20005"/>
    </row>
    <row r="20006" spans="21:24" ht="18" x14ac:dyDescent="0.6">
      <c r="U20006"/>
      <c r="V20006"/>
      <c r="W20006"/>
      <c r="X20006"/>
    </row>
    <row r="20007" spans="21:24" ht="18" x14ac:dyDescent="0.6">
      <c r="U20007"/>
      <c r="V20007"/>
      <c r="W20007"/>
      <c r="X20007"/>
    </row>
    <row r="20008" spans="21:24" ht="18" x14ac:dyDescent="0.6">
      <c r="U20008"/>
      <c r="V20008"/>
      <c r="W20008"/>
      <c r="X20008"/>
    </row>
    <row r="20009" spans="21:24" ht="18" x14ac:dyDescent="0.6">
      <c r="U20009"/>
      <c r="V20009"/>
      <c r="W20009"/>
      <c r="X20009"/>
    </row>
    <row r="20010" spans="21:24" ht="18" x14ac:dyDescent="0.6">
      <c r="U20010"/>
      <c r="V20010"/>
      <c r="W20010"/>
      <c r="X20010"/>
    </row>
    <row r="20011" spans="21:24" ht="18" x14ac:dyDescent="0.6">
      <c r="U20011"/>
      <c r="V20011"/>
      <c r="W20011"/>
      <c r="X20011"/>
    </row>
    <row r="20012" spans="21:24" ht="18" x14ac:dyDescent="0.6">
      <c r="U20012"/>
      <c r="V20012"/>
      <c r="W20012"/>
      <c r="X20012"/>
    </row>
    <row r="20013" spans="21:24" ht="18" x14ac:dyDescent="0.6">
      <c r="U20013"/>
      <c r="V20013"/>
      <c r="W20013"/>
      <c r="X20013"/>
    </row>
    <row r="20014" spans="21:24" ht="18" x14ac:dyDescent="0.6">
      <c r="U20014"/>
      <c r="V20014"/>
      <c r="W20014"/>
      <c r="X20014"/>
    </row>
    <row r="20015" spans="21:24" ht="18" x14ac:dyDescent="0.6">
      <c r="U20015"/>
      <c r="V20015"/>
      <c r="W20015"/>
      <c r="X20015"/>
    </row>
    <row r="20016" spans="21:24" ht="18" x14ac:dyDescent="0.6">
      <c r="U20016"/>
      <c r="V20016"/>
      <c r="W20016"/>
      <c r="X20016"/>
    </row>
    <row r="20017" spans="21:24" ht="18" x14ac:dyDescent="0.6">
      <c r="U20017"/>
      <c r="V20017"/>
      <c r="W20017"/>
      <c r="X20017"/>
    </row>
    <row r="20018" spans="21:24" ht="18" x14ac:dyDescent="0.6">
      <c r="U20018"/>
      <c r="V20018"/>
      <c r="W20018"/>
      <c r="X20018"/>
    </row>
    <row r="20019" spans="21:24" ht="18" x14ac:dyDescent="0.6">
      <c r="U20019"/>
      <c r="V20019"/>
      <c r="W20019"/>
      <c r="X20019"/>
    </row>
    <row r="20020" spans="21:24" ht="18" x14ac:dyDescent="0.6">
      <c r="U20020"/>
      <c r="V20020"/>
      <c r="W20020"/>
      <c r="X20020"/>
    </row>
    <row r="20021" spans="21:24" ht="18" x14ac:dyDescent="0.6">
      <c r="U20021"/>
      <c r="V20021"/>
      <c r="W20021"/>
      <c r="X20021"/>
    </row>
    <row r="20022" spans="21:24" ht="18" x14ac:dyDescent="0.6">
      <c r="U20022"/>
      <c r="V20022"/>
      <c r="W20022"/>
      <c r="X20022"/>
    </row>
    <row r="20023" spans="21:24" ht="18" x14ac:dyDescent="0.6">
      <c r="U20023"/>
      <c r="V20023"/>
      <c r="W20023"/>
      <c r="X20023"/>
    </row>
    <row r="20024" spans="21:24" ht="18" x14ac:dyDescent="0.6">
      <c r="U20024"/>
      <c r="V20024"/>
      <c r="W20024"/>
      <c r="X20024"/>
    </row>
    <row r="20025" spans="21:24" ht="18" x14ac:dyDescent="0.6">
      <c r="U20025"/>
      <c r="V20025"/>
      <c r="W20025"/>
      <c r="X20025"/>
    </row>
    <row r="20026" spans="21:24" ht="18" x14ac:dyDescent="0.6">
      <c r="U20026"/>
      <c r="V20026"/>
      <c r="W20026"/>
      <c r="X20026"/>
    </row>
    <row r="20027" spans="21:24" ht="18" x14ac:dyDescent="0.6">
      <c r="U20027"/>
      <c r="V20027"/>
      <c r="W20027"/>
      <c r="X20027"/>
    </row>
    <row r="20028" spans="21:24" ht="18" x14ac:dyDescent="0.6">
      <c r="U20028"/>
      <c r="V20028"/>
      <c r="W20028"/>
      <c r="X20028"/>
    </row>
    <row r="20029" spans="21:24" ht="18" x14ac:dyDescent="0.6">
      <c r="U20029"/>
      <c r="V20029"/>
      <c r="W20029"/>
      <c r="X20029"/>
    </row>
    <row r="20030" spans="21:24" ht="18" x14ac:dyDescent="0.6">
      <c r="U20030"/>
      <c r="V20030"/>
      <c r="W20030"/>
      <c r="X20030"/>
    </row>
    <row r="20031" spans="21:24" ht="18" x14ac:dyDescent="0.6">
      <c r="U20031"/>
      <c r="V20031"/>
      <c r="W20031"/>
      <c r="X20031"/>
    </row>
    <row r="20032" spans="21:24" ht="18" x14ac:dyDescent="0.6">
      <c r="U20032"/>
      <c r="V20032"/>
      <c r="W20032"/>
      <c r="X20032"/>
    </row>
    <row r="20033" spans="21:24" ht="18" x14ac:dyDescent="0.6">
      <c r="U20033"/>
      <c r="V20033"/>
      <c r="W20033"/>
      <c r="X20033"/>
    </row>
    <row r="20034" spans="21:24" ht="18" x14ac:dyDescent="0.6">
      <c r="U20034"/>
      <c r="V20034"/>
      <c r="W20034"/>
      <c r="X20034"/>
    </row>
    <row r="20035" spans="21:24" ht="18" x14ac:dyDescent="0.6">
      <c r="U20035"/>
      <c r="V20035"/>
      <c r="W20035"/>
      <c r="X20035"/>
    </row>
    <row r="20036" spans="21:24" ht="18" x14ac:dyDescent="0.6">
      <c r="U20036"/>
      <c r="V20036"/>
      <c r="W20036"/>
      <c r="X20036"/>
    </row>
    <row r="20037" spans="21:24" ht="18" x14ac:dyDescent="0.6">
      <c r="U20037"/>
      <c r="V20037"/>
      <c r="W20037"/>
      <c r="X20037"/>
    </row>
    <row r="20038" spans="21:24" ht="18" x14ac:dyDescent="0.6">
      <c r="U20038"/>
      <c r="V20038"/>
      <c r="W20038"/>
      <c r="X20038"/>
    </row>
    <row r="20039" spans="21:24" ht="18" x14ac:dyDescent="0.6">
      <c r="U20039"/>
      <c r="V20039"/>
      <c r="W20039"/>
      <c r="X20039"/>
    </row>
    <row r="20040" spans="21:24" ht="18" x14ac:dyDescent="0.6">
      <c r="U20040"/>
      <c r="V20040"/>
      <c r="W20040"/>
      <c r="X20040"/>
    </row>
    <row r="20041" spans="21:24" ht="18" x14ac:dyDescent="0.6">
      <c r="U20041"/>
      <c r="V20041"/>
      <c r="W20041"/>
      <c r="X20041"/>
    </row>
    <row r="20042" spans="21:24" ht="18" x14ac:dyDescent="0.6">
      <c r="U20042"/>
      <c r="V20042"/>
      <c r="W20042"/>
      <c r="X20042"/>
    </row>
    <row r="20043" spans="21:24" ht="18" x14ac:dyDescent="0.6">
      <c r="U20043"/>
      <c r="V20043"/>
      <c r="W20043"/>
      <c r="X20043"/>
    </row>
    <row r="20044" spans="21:24" ht="18" x14ac:dyDescent="0.6">
      <c r="U20044"/>
      <c r="V20044"/>
      <c r="W20044"/>
      <c r="X20044"/>
    </row>
    <row r="20045" spans="21:24" ht="18" x14ac:dyDescent="0.6">
      <c r="U20045"/>
      <c r="V20045"/>
      <c r="W20045"/>
      <c r="X20045"/>
    </row>
    <row r="20046" spans="21:24" ht="18" x14ac:dyDescent="0.6">
      <c r="U20046"/>
      <c r="V20046"/>
      <c r="W20046"/>
      <c r="X20046"/>
    </row>
    <row r="20047" spans="21:24" ht="18" x14ac:dyDescent="0.6">
      <c r="U20047"/>
      <c r="V20047"/>
      <c r="W20047"/>
      <c r="X20047"/>
    </row>
    <row r="20048" spans="21:24" ht="18" x14ac:dyDescent="0.6">
      <c r="U20048"/>
      <c r="V20048"/>
      <c r="W20048"/>
      <c r="X20048"/>
    </row>
    <row r="20049" spans="21:24" ht="18" x14ac:dyDescent="0.6">
      <c r="U20049"/>
      <c r="V20049"/>
      <c r="W20049"/>
      <c r="X20049"/>
    </row>
    <row r="20050" spans="21:24" ht="18" x14ac:dyDescent="0.6">
      <c r="U20050"/>
      <c r="V20050"/>
      <c r="W20050"/>
      <c r="X20050"/>
    </row>
    <row r="20051" spans="21:24" ht="18" x14ac:dyDescent="0.6">
      <c r="U20051"/>
      <c r="V20051"/>
      <c r="W20051"/>
      <c r="X20051"/>
    </row>
    <row r="20052" spans="21:24" ht="18" x14ac:dyDescent="0.6">
      <c r="U20052"/>
      <c r="V20052"/>
      <c r="W20052"/>
      <c r="X20052"/>
    </row>
    <row r="20053" spans="21:24" ht="18" x14ac:dyDescent="0.6">
      <c r="U20053"/>
      <c r="V20053"/>
      <c r="W20053"/>
      <c r="X20053"/>
    </row>
    <row r="20054" spans="21:24" ht="18" x14ac:dyDescent="0.6">
      <c r="U20054"/>
      <c r="V20054"/>
      <c r="W20054"/>
      <c r="X20054"/>
    </row>
    <row r="20055" spans="21:24" ht="18" x14ac:dyDescent="0.6">
      <c r="U20055"/>
      <c r="V20055"/>
      <c r="W20055"/>
      <c r="X20055"/>
    </row>
    <row r="20056" spans="21:24" ht="18" x14ac:dyDescent="0.6">
      <c r="U20056"/>
      <c r="V20056"/>
      <c r="W20056"/>
      <c r="X20056"/>
    </row>
    <row r="20057" spans="21:24" ht="18" x14ac:dyDescent="0.6">
      <c r="U20057"/>
      <c r="V20057"/>
      <c r="W20057"/>
      <c r="X20057"/>
    </row>
    <row r="20058" spans="21:24" ht="18" x14ac:dyDescent="0.6">
      <c r="U20058"/>
      <c r="V20058"/>
      <c r="W20058"/>
      <c r="X20058"/>
    </row>
    <row r="20059" spans="21:24" ht="18" x14ac:dyDescent="0.6">
      <c r="U20059"/>
      <c r="V20059"/>
      <c r="W20059"/>
      <c r="X20059"/>
    </row>
    <row r="20060" spans="21:24" ht="18" x14ac:dyDescent="0.6">
      <c r="U20060"/>
      <c r="V20060"/>
      <c r="W20060"/>
      <c r="X20060"/>
    </row>
    <row r="20061" spans="21:24" ht="18" x14ac:dyDescent="0.6">
      <c r="U20061"/>
      <c r="V20061"/>
      <c r="W20061"/>
      <c r="X20061"/>
    </row>
    <row r="20062" spans="21:24" ht="18" x14ac:dyDescent="0.6">
      <c r="U20062"/>
      <c r="V20062"/>
      <c r="W20062"/>
      <c r="X20062"/>
    </row>
    <row r="20063" spans="21:24" ht="18" x14ac:dyDescent="0.6">
      <c r="U20063"/>
      <c r="V20063"/>
      <c r="W20063"/>
      <c r="X20063"/>
    </row>
    <row r="20064" spans="21:24" ht="18" x14ac:dyDescent="0.6">
      <c r="U20064"/>
      <c r="V20064"/>
      <c r="W20064"/>
      <c r="X20064"/>
    </row>
    <row r="20065" spans="21:24" ht="18" x14ac:dyDescent="0.6">
      <c r="U20065"/>
      <c r="V20065"/>
      <c r="W20065"/>
      <c r="X20065"/>
    </row>
    <row r="20066" spans="21:24" ht="18" x14ac:dyDescent="0.6">
      <c r="U20066"/>
      <c r="V20066"/>
      <c r="W20066"/>
      <c r="X20066"/>
    </row>
    <row r="20067" spans="21:24" ht="18" x14ac:dyDescent="0.6">
      <c r="U20067"/>
      <c r="V20067"/>
      <c r="W20067"/>
      <c r="X20067"/>
    </row>
    <row r="20068" spans="21:24" ht="18" x14ac:dyDescent="0.6">
      <c r="U20068"/>
      <c r="V20068"/>
      <c r="W20068"/>
      <c r="X20068"/>
    </row>
    <row r="20069" spans="21:24" ht="18" x14ac:dyDescent="0.6">
      <c r="U20069"/>
      <c r="V20069"/>
      <c r="W20069"/>
      <c r="X20069"/>
    </row>
    <row r="20070" spans="21:24" ht="18" x14ac:dyDescent="0.6">
      <c r="U20070"/>
      <c r="V20070"/>
      <c r="W20070"/>
      <c r="X20070"/>
    </row>
    <row r="20071" spans="21:24" ht="18" x14ac:dyDescent="0.6">
      <c r="U20071"/>
      <c r="V20071"/>
      <c r="W20071"/>
      <c r="X20071"/>
    </row>
    <row r="20072" spans="21:24" ht="18" x14ac:dyDescent="0.6">
      <c r="U20072"/>
      <c r="V20072"/>
      <c r="W20072"/>
      <c r="X20072"/>
    </row>
    <row r="20073" spans="21:24" ht="18" x14ac:dyDescent="0.6">
      <c r="U20073"/>
      <c r="V20073"/>
      <c r="W20073"/>
      <c r="X20073"/>
    </row>
    <row r="20074" spans="21:24" ht="18" x14ac:dyDescent="0.6">
      <c r="U20074"/>
      <c r="V20074"/>
      <c r="W20074"/>
      <c r="X20074"/>
    </row>
    <row r="20075" spans="21:24" ht="18" x14ac:dyDescent="0.6">
      <c r="U20075"/>
      <c r="V20075"/>
      <c r="W20075"/>
      <c r="X20075"/>
    </row>
    <row r="20076" spans="21:24" ht="18" x14ac:dyDescent="0.6">
      <c r="U20076"/>
      <c r="V20076"/>
      <c r="W20076"/>
      <c r="X20076"/>
    </row>
    <row r="20077" spans="21:24" ht="18" x14ac:dyDescent="0.6">
      <c r="U20077"/>
      <c r="V20077"/>
      <c r="W20077"/>
      <c r="X20077"/>
    </row>
    <row r="20078" spans="21:24" ht="18" x14ac:dyDescent="0.6">
      <c r="U20078"/>
      <c r="V20078"/>
      <c r="W20078"/>
      <c r="X20078"/>
    </row>
    <row r="20079" spans="21:24" ht="18" x14ac:dyDescent="0.6">
      <c r="U20079"/>
      <c r="V20079"/>
      <c r="W20079"/>
      <c r="X20079"/>
    </row>
    <row r="20080" spans="21:24" ht="18" x14ac:dyDescent="0.6">
      <c r="U20080"/>
      <c r="V20080"/>
      <c r="W20080"/>
      <c r="X20080"/>
    </row>
    <row r="20081" spans="21:24" ht="18" x14ac:dyDescent="0.6">
      <c r="U20081"/>
      <c r="V20081"/>
      <c r="W20081"/>
      <c r="X20081"/>
    </row>
    <row r="20082" spans="21:24" ht="18" x14ac:dyDescent="0.6">
      <c r="U20082"/>
      <c r="V20082"/>
      <c r="W20082"/>
      <c r="X20082"/>
    </row>
    <row r="20083" spans="21:24" ht="18" x14ac:dyDescent="0.6">
      <c r="U20083"/>
      <c r="V20083"/>
      <c r="W20083"/>
      <c r="X20083"/>
    </row>
    <row r="20084" spans="21:24" ht="18" x14ac:dyDescent="0.6">
      <c r="U20084"/>
      <c r="V20084"/>
      <c r="W20084"/>
      <c r="X20084"/>
    </row>
    <row r="20085" spans="21:24" ht="18" x14ac:dyDescent="0.6">
      <c r="U20085"/>
      <c r="V20085"/>
      <c r="W20085"/>
      <c r="X20085"/>
    </row>
    <row r="20086" spans="21:24" ht="18" x14ac:dyDescent="0.6">
      <c r="U20086"/>
      <c r="V20086"/>
      <c r="W20086"/>
      <c r="X20086"/>
    </row>
    <row r="20087" spans="21:24" ht="18" x14ac:dyDescent="0.6">
      <c r="U20087"/>
      <c r="V20087"/>
      <c r="W20087"/>
      <c r="X20087"/>
    </row>
    <row r="20088" spans="21:24" ht="18" x14ac:dyDescent="0.6">
      <c r="U20088"/>
      <c r="V20088"/>
      <c r="W20088"/>
      <c r="X20088"/>
    </row>
    <row r="20089" spans="21:24" ht="18" x14ac:dyDescent="0.6">
      <c r="U20089"/>
      <c r="V20089"/>
      <c r="W20089"/>
      <c r="X20089"/>
    </row>
    <row r="20090" spans="21:24" ht="18" x14ac:dyDescent="0.6">
      <c r="U20090"/>
      <c r="V20090"/>
      <c r="W20090"/>
      <c r="X20090"/>
    </row>
    <row r="20091" spans="21:24" ht="18" x14ac:dyDescent="0.6">
      <c r="U20091"/>
      <c r="V20091"/>
      <c r="W20091"/>
      <c r="X20091"/>
    </row>
    <row r="20092" spans="21:24" ht="18" x14ac:dyDescent="0.6">
      <c r="U20092"/>
      <c r="V20092"/>
      <c r="W20092"/>
      <c r="X20092"/>
    </row>
    <row r="20093" spans="21:24" ht="18" x14ac:dyDescent="0.6">
      <c r="U20093"/>
      <c r="V20093"/>
      <c r="W20093"/>
      <c r="X20093"/>
    </row>
    <row r="20094" spans="21:24" ht="18" x14ac:dyDescent="0.6">
      <c r="U20094"/>
      <c r="V20094"/>
      <c r="W20094"/>
      <c r="X20094"/>
    </row>
    <row r="20095" spans="21:24" ht="18" x14ac:dyDescent="0.6">
      <c r="U20095"/>
      <c r="V20095"/>
      <c r="W20095"/>
      <c r="X20095"/>
    </row>
    <row r="20096" spans="21:24" ht="18" x14ac:dyDescent="0.6">
      <c r="U20096"/>
      <c r="V20096"/>
      <c r="W20096"/>
      <c r="X20096"/>
    </row>
    <row r="20097" spans="21:24" ht="18" x14ac:dyDescent="0.6">
      <c r="U20097"/>
      <c r="V20097"/>
      <c r="W20097"/>
      <c r="X20097"/>
    </row>
    <row r="20098" spans="21:24" ht="18" x14ac:dyDescent="0.6">
      <c r="U20098"/>
      <c r="V20098"/>
      <c r="W20098"/>
      <c r="X20098"/>
    </row>
    <row r="20099" spans="21:24" ht="18" x14ac:dyDescent="0.6">
      <c r="U20099"/>
      <c r="V20099"/>
      <c r="W20099"/>
      <c r="X20099"/>
    </row>
    <row r="20100" spans="21:24" ht="18" x14ac:dyDescent="0.6">
      <c r="U20100"/>
      <c r="V20100"/>
      <c r="W20100"/>
      <c r="X20100"/>
    </row>
    <row r="20101" spans="21:24" ht="18" x14ac:dyDescent="0.6">
      <c r="U20101"/>
      <c r="V20101"/>
      <c r="W20101"/>
      <c r="X20101"/>
    </row>
    <row r="20102" spans="21:24" ht="18" x14ac:dyDescent="0.6">
      <c r="U20102"/>
      <c r="V20102"/>
      <c r="W20102"/>
      <c r="X20102"/>
    </row>
    <row r="20103" spans="21:24" ht="18" x14ac:dyDescent="0.6">
      <c r="U20103"/>
      <c r="V20103"/>
      <c r="W20103"/>
      <c r="X20103"/>
    </row>
    <row r="20104" spans="21:24" ht="18" x14ac:dyDescent="0.6">
      <c r="U20104"/>
      <c r="V20104"/>
      <c r="W20104"/>
      <c r="X20104"/>
    </row>
    <row r="20105" spans="21:24" ht="18" x14ac:dyDescent="0.6">
      <c r="U20105"/>
      <c r="V20105"/>
      <c r="W20105"/>
      <c r="X20105"/>
    </row>
    <row r="20106" spans="21:24" ht="18" x14ac:dyDescent="0.6">
      <c r="U20106"/>
      <c r="V20106"/>
      <c r="W20106"/>
      <c r="X20106"/>
    </row>
    <row r="20107" spans="21:24" ht="18" x14ac:dyDescent="0.6">
      <c r="U20107"/>
      <c r="V20107"/>
      <c r="W20107"/>
      <c r="X20107"/>
    </row>
    <row r="20108" spans="21:24" ht="18" x14ac:dyDescent="0.6">
      <c r="U20108"/>
      <c r="V20108"/>
      <c r="W20108"/>
      <c r="X20108"/>
    </row>
    <row r="20109" spans="21:24" ht="18" x14ac:dyDescent="0.6">
      <c r="U20109"/>
      <c r="V20109"/>
      <c r="W20109"/>
      <c r="X20109"/>
    </row>
    <row r="20110" spans="21:24" ht="18" x14ac:dyDescent="0.6">
      <c r="U20110"/>
      <c r="V20110"/>
      <c r="W20110"/>
      <c r="X20110"/>
    </row>
    <row r="20111" spans="21:24" ht="18" x14ac:dyDescent="0.6">
      <c r="U20111"/>
      <c r="V20111"/>
      <c r="W20111"/>
      <c r="X20111"/>
    </row>
    <row r="20112" spans="21:24" ht="18" x14ac:dyDescent="0.6">
      <c r="U20112"/>
      <c r="V20112"/>
      <c r="W20112"/>
      <c r="X20112"/>
    </row>
    <row r="20113" spans="21:24" ht="18" x14ac:dyDescent="0.6">
      <c r="U20113"/>
      <c r="V20113"/>
      <c r="W20113"/>
      <c r="X20113"/>
    </row>
    <row r="20114" spans="21:24" ht="18" x14ac:dyDescent="0.6">
      <c r="U20114"/>
      <c r="V20114"/>
      <c r="W20114"/>
      <c r="X20114"/>
    </row>
    <row r="20115" spans="21:24" ht="18" x14ac:dyDescent="0.6">
      <c r="U20115"/>
      <c r="V20115"/>
      <c r="W20115"/>
      <c r="X20115"/>
    </row>
    <row r="20116" spans="21:24" ht="18" x14ac:dyDescent="0.6">
      <c r="U20116"/>
      <c r="V20116"/>
      <c r="W20116"/>
      <c r="X20116"/>
    </row>
    <row r="20117" spans="21:24" ht="18" x14ac:dyDescent="0.6">
      <c r="U20117"/>
      <c r="V20117"/>
      <c r="W20117"/>
      <c r="X20117"/>
    </row>
    <row r="20118" spans="21:24" ht="18" x14ac:dyDescent="0.6">
      <c r="U20118"/>
      <c r="V20118"/>
      <c r="W20118"/>
      <c r="X20118"/>
    </row>
    <row r="20119" spans="21:24" ht="18" x14ac:dyDescent="0.6">
      <c r="U20119"/>
      <c r="V20119"/>
      <c r="W20119"/>
      <c r="X20119"/>
    </row>
    <row r="20120" spans="21:24" ht="18" x14ac:dyDescent="0.6">
      <c r="U20120"/>
      <c r="V20120"/>
      <c r="W20120"/>
      <c r="X20120"/>
    </row>
    <row r="20121" spans="21:24" ht="18" x14ac:dyDescent="0.6">
      <c r="U20121"/>
      <c r="V20121"/>
      <c r="W20121"/>
      <c r="X20121"/>
    </row>
    <row r="20122" spans="21:24" ht="18" x14ac:dyDescent="0.6">
      <c r="U20122"/>
      <c r="V20122"/>
      <c r="W20122"/>
      <c r="X20122"/>
    </row>
    <row r="20123" spans="21:24" ht="18" x14ac:dyDescent="0.6">
      <c r="U20123"/>
      <c r="V20123"/>
      <c r="W20123"/>
      <c r="X20123"/>
    </row>
    <row r="20124" spans="21:24" ht="18" x14ac:dyDescent="0.6">
      <c r="U20124"/>
      <c r="V20124"/>
      <c r="W20124"/>
      <c r="X20124"/>
    </row>
    <row r="20125" spans="21:24" ht="18" x14ac:dyDescent="0.6">
      <c r="U20125"/>
      <c r="V20125"/>
      <c r="W20125"/>
      <c r="X20125"/>
    </row>
    <row r="20126" spans="21:24" ht="18" x14ac:dyDescent="0.6">
      <c r="U20126"/>
      <c r="V20126"/>
      <c r="W20126"/>
      <c r="X20126"/>
    </row>
    <row r="20127" spans="21:24" ht="18" x14ac:dyDescent="0.6">
      <c r="U20127"/>
      <c r="V20127"/>
      <c r="W20127"/>
      <c r="X20127"/>
    </row>
    <row r="20128" spans="21:24" ht="18" x14ac:dyDescent="0.6">
      <c r="U20128"/>
      <c r="V20128"/>
      <c r="W20128"/>
      <c r="X20128"/>
    </row>
    <row r="20129" spans="21:24" ht="18" x14ac:dyDescent="0.6">
      <c r="U20129"/>
      <c r="V20129"/>
      <c r="W20129"/>
      <c r="X20129"/>
    </row>
    <row r="20130" spans="21:24" ht="18" x14ac:dyDescent="0.6">
      <c r="U20130"/>
      <c r="V20130"/>
      <c r="W20130"/>
      <c r="X20130"/>
    </row>
    <row r="20131" spans="21:24" ht="18" x14ac:dyDescent="0.6">
      <c r="U20131"/>
      <c r="V20131"/>
      <c r="W20131"/>
      <c r="X20131"/>
    </row>
    <row r="20132" spans="21:24" ht="18" x14ac:dyDescent="0.6">
      <c r="U20132"/>
      <c r="V20132"/>
      <c r="W20132"/>
      <c r="X20132"/>
    </row>
    <row r="20133" spans="21:24" ht="18" x14ac:dyDescent="0.6">
      <c r="U20133"/>
      <c r="V20133"/>
      <c r="W20133"/>
      <c r="X20133"/>
    </row>
    <row r="20134" spans="21:24" ht="18" x14ac:dyDescent="0.6">
      <c r="U20134"/>
      <c r="V20134"/>
      <c r="W20134"/>
      <c r="X20134"/>
    </row>
    <row r="20135" spans="21:24" ht="18" x14ac:dyDescent="0.6">
      <c r="U20135"/>
      <c r="V20135"/>
      <c r="W20135"/>
      <c r="X20135"/>
    </row>
    <row r="20136" spans="21:24" ht="18" x14ac:dyDescent="0.6">
      <c r="U20136"/>
      <c r="V20136"/>
      <c r="W20136"/>
      <c r="X20136"/>
    </row>
    <row r="20137" spans="21:24" ht="18" x14ac:dyDescent="0.6">
      <c r="U20137"/>
      <c r="V20137"/>
      <c r="W20137"/>
      <c r="X20137"/>
    </row>
    <row r="20138" spans="21:24" ht="18" x14ac:dyDescent="0.6">
      <c r="U20138"/>
      <c r="V20138"/>
      <c r="W20138"/>
      <c r="X20138"/>
    </row>
    <row r="20139" spans="21:24" ht="18" x14ac:dyDescent="0.6">
      <c r="U20139"/>
      <c r="V20139"/>
      <c r="W20139"/>
      <c r="X20139"/>
    </row>
    <row r="20140" spans="21:24" ht="18" x14ac:dyDescent="0.6">
      <c r="U20140"/>
      <c r="V20140"/>
      <c r="W20140"/>
      <c r="X20140"/>
    </row>
    <row r="20141" spans="21:24" ht="18" x14ac:dyDescent="0.6">
      <c r="U20141"/>
      <c r="V20141"/>
      <c r="W20141"/>
      <c r="X20141"/>
    </row>
    <row r="20142" spans="21:24" ht="18" x14ac:dyDescent="0.6">
      <c r="U20142"/>
      <c r="V20142"/>
      <c r="W20142"/>
      <c r="X20142"/>
    </row>
    <row r="20143" spans="21:24" ht="18" x14ac:dyDescent="0.6">
      <c r="U20143"/>
      <c r="V20143"/>
      <c r="W20143"/>
      <c r="X20143"/>
    </row>
    <row r="20144" spans="21:24" ht="18" x14ac:dyDescent="0.6">
      <c r="U20144"/>
      <c r="V20144"/>
      <c r="W20144"/>
      <c r="X20144"/>
    </row>
    <row r="20145" spans="21:24" ht="18" x14ac:dyDescent="0.6">
      <c r="U20145"/>
      <c r="V20145"/>
      <c r="W20145"/>
      <c r="X20145"/>
    </row>
    <row r="20146" spans="21:24" ht="18" x14ac:dyDescent="0.6">
      <c r="U20146"/>
      <c r="V20146"/>
      <c r="W20146"/>
      <c r="X20146"/>
    </row>
    <row r="20147" spans="21:24" ht="18" x14ac:dyDescent="0.6">
      <c r="U20147"/>
      <c r="V20147"/>
      <c r="W20147"/>
      <c r="X20147"/>
    </row>
    <row r="20148" spans="21:24" ht="18" x14ac:dyDescent="0.6">
      <c r="U20148"/>
      <c r="V20148"/>
      <c r="W20148"/>
      <c r="X20148"/>
    </row>
    <row r="20149" spans="21:24" ht="18" x14ac:dyDescent="0.6">
      <c r="U20149"/>
      <c r="V20149"/>
      <c r="W20149"/>
      <c r="X20149"/>
    </row>
    <row r="20150" spans="21:24" ht="18" x14ac:dyDescent="0.6">
      <c r="U20150"/>
      <c r="V20150"/>
      <c r="W20150"/>
      <c r="X20150"/>
    </row>
    <row r="20151" spans="21:24" ht="18" x14ac:dyDescent="0.6">
      <c r="U20151"/>
      <c r="V20151"/>
      <c r="W20151"/>
      <c r="X20151"/>
    </row>
    <row r="20152" spans="21:24" ht="18" x14ac:dyDescent="0.6">
      <c r="U20152"/>
      <c r="V20152"/>
      <c r="W20152"/>
      <c r="X20152"/>
    </row>
    <row r="20153" spans="21:24" ht="18" x14ac:dyDescent="0.6">
      <c r="U20153"/>
      <c r="V20153"/>
      <c r="W20153"/>
      <c r="X20153"/>
    </row>
    <row r="20154" spans="21:24" ht="18" x14ac:dyDescent="0.6">
      <c r="U20154"/>
      <c r="V20154"/>
      <c r="W20154"/>
      <c r="X20154"/>
    </row>
    <row r="20155" spans="21:24" ht="18" x14ac:dyDescent="0.6">
      <c r="U20155"/>
      <c r="V20155"/>
      <c r="W20155"/>
      <c r="X20155"/>
    </row>
    <row r="20156" spans="21:24" ht="18" x14ac:dyDescent="0.6">
      <c r="U20156"/>
      <c r="V20156"/>
      <c r="W20156"/>
      <c r="X20156"/>
    </row>
    <row r="20157" spans="21:24" ht="18" x14ac:dyDescent="0.6">
      <c r="U20157"/>
      <c r="V20157"/>
      <c r="W20157"/>
      <c r="X20157"/>
    </row>
    <row r="20158" spans="21:24" ht="18" x14ac:dyDescent="0.6">
      <c r="U20158"/>
      <c r="V20158"/>
      <c r="W20158"/>
      <c r="X20158"/>
    </row>
    <row r="20159" spans="21:24" ht="18" x14ac:dyDescent="0.6">
      <c r="U20159"/>
      <c r="V20159"/>
      <c r="W20159"/>
      <c r="X20159"/>
    </row>
    <row r="20160" spans="21:24" ht="18" x14ac:dyDescent="0.6">
      <c r="U20160"/>
      <c r="V20160"/>
      <c r="W20160"/>
      <c r="X20160"/>
    </row>
    <row r="20161" spans="21:24" ht="18" x14ac:dyDescent="0.6">
      <c r="U20161"/>
      <c r="V20161"/>
      <c r="W20161"/>
      <c r="X20161"/>
    </row>
    <row r="20162" spans="21:24" ht="18" x14ac:dyDescent="0.6">
      <c r="U20162"/>
      <c r="V20162"/>
      <c r="W20162"/>
      <c r="X20162"/>
    </row>
    <row r="20163" spans="21:24" ht="18" x14ac:dyDescent="0.6">
      <c r="U20163"/>
      <c r="V20163"/>
      <c r="W20163"/>
      <c r="X20163"/>
    </row>
    <row r="20164" spans="21:24" ht="18" x14ac:dyDescent="0.6">
      <c r="U20164"/>
      <c r="V20164"/>
      <c r="W20164"/>
      <c r="X20164"/>
    </row>
    <row r="20165" spans="21:24" ht="18" x14ac:dyDescent="0.6">
      <c r="U20165"/>
      <c r="V20165"/>
      <c r="W20165"/>
      <c r="X20165"/>
    </row>
    <row r="20166" spans="21:24" ht="18" x14ac:dyDescent="0.6">
      <c r="U20166"/>
      <c r="V20166"/>
      <c r="W20166"/>
      <c r="X20166"/>
    </row>
    <row r="20167" spans="21:24" ht="18" x14ac:dyDescent="0.6">
      <c r="U20167"/>
      <c r="V20167"/>
      <c r="W20167"/>
      <c r="X20167"/>
    </row>
    <row r="20168" spans="21:24" ht="18" x14ac:dyDescent="0.6">
      <c r="U20168"/>
      <c r="V20168"/>
      <c r="W20168"/>
      <c r="X20168"/>
    </row>
    <row r="20169" spans="21:24" ht="18" x14ac:dyDescent="0.6">
      <c r="U20169"/>
      <c r="V20169"/>
      <c r="W20169"/>
      <c r="X20169"/>
    </row>
    <row r="20170" spans="21:24" ht="18" x14ac:dyDescent="0.6">
      <c r="U20170"/>
      <c r="V20170"/>
      <c r="W20170"/>
      <c r="X20170"/>
    </row>
    <row r="20171" spans="21:24" ht="18" x14ac:dyDescent="0.6">
      <c r="U20171"/>
      <c r="V20171"/>
      <c r="W20171"/>
      <c r="X20171"/>
    </row>
    <row r="20172" spans="21:24" ht="18" x14ac:dyDescent="0.6">
      <c r="U20172"/>
      <c r="V20172"/>
      <c r="W20172"/>
      <c r="X20172"/>
    </row>
    <row r="20173" spans="21:24" ht="18" x14ac:dyDescent="0.6">
      <c r="U20173"/>
      <c r="V20173"/>
      <c r="W20173"/>
      <c r="X20173"/>
    </row>
    <row r="20174" spans="21:24" ht="18" x14ac:dyDescent="0.6">
      <c r="U20174"/>
      <c r="V20174"/>
      <c r="W20174"/>
      <c r="X20174"/>
    </row>
    <row r="20175" spans="21:24" ht="18" x14ac:dyDescent="0.6">
      <c r="U20175"/>
      <c r="V20175"/>
      <c r="W20175"/>
      <c r="X20175"/>
    </row>
    <row r="20176" spans="21:24" ht="18" x14ac:dyDescent="0.6">
      <c r="U20176"/>
      <c r="V20176"/>
      <c r="W20176"/>
      <c r="X20176"/>
    </row>
    <row r="20177" spans="21:24" ht="18" x14ac:dyDescent="0.6">
      <c r="U20177"/>
      <c r="V20177"/>
      <c r="W20177"/>
      <c r="X20177"/>
    </row>
    <row r="20178" spans="21:24" ht="18" x14ac:dyDescent="0.6">
      <c r="U20178"/>
      <c r="V20178"/>
      <c r="W20178"/>
      <c r="X20178"/>
    </row>
    <row r="20179" spans="21:24" ht="18" x14ac:dyDescent="0.6">
      <c r="U20179"/>
      <c r="V20179"/>
      <c r="W20179"/>
      <c r="X20179"/>
    </row>
    <row r="20180" spans="21:24" ht="18" x14ac:dyDescent="0.6">
      <c r="U20180"/>
      <c r="V20180"/>
      <c r="W20180"/>
      <c r="X20180"/>
    </row>
    <row r="20181" spans="21:24" ht="18" x14ac:dyDescent="0.6">
      <c r="U20181"/>
      <c r="V20181"/>
      <c r="W20181"/>
      <c r="X20181"/>
    </row>
    <row r="20182" spans="21:24" ht="18" x14ac:dyDescent="0.6">
      <c r="U20182"/>
      <c r="V20182"/>
      <c r="W20182"/>
      <c r="X20182"/>
    </row>
    <row r="20183" spans="21:24" ht="18" x14ac:dyDescent="0.6">
      <c r="U20183"/>
      <c r="V20183"/>
      <c r="W20183"/>
      <c r="X20183"/>
    </row>
    <row r="20184" spans="21:24" ht="18" x14ac:dyDescent="0.6">
      <c r="U20184"/>
      <c r="V20184"/>
      <c r="W20184"/>
      <c r="X20184"/>
    </row>
    <row r="20185" spans="21:24" ht="18" x14ac:dyDescent="0.6">
      <c r="U20185"/>
      <c r="V20185"/>
      <c r="W20185"/>
      <c r="X20185"/>
    </row>
    <row r="20186" spans="21:24" ht="18" x14ac:dyDescent="0.6">
      <c r="U20186"/>
      <c r="V20186"/>
      <c r="W20186"/>
      <c r="X20186"/>
    </row>
    <row r="20187" spans="21:24" ht="18" x14ac:dyDescent="0.6">
      <c r="U20187"/>
      <c r="V20187"/>
      <c r="W20187"/>
      <c r="X20187"/>
    </row>
    <row r="20188" spans="21:24" ht="18" x14ac:dyDescent="0.6">
      <c r="U20188"/>
      <c r="V20188"/>
      <c r="W20188"/>
      <c r="X20188"/>
    </row>
    <row r="20189" spans="21:24" ht="18" x14ac:dyDescent="0.6">
      <c r="U20189"/>
      <c r="V20189"/>
      <c r="W20189"/>
      <c r="X20189"/>
    </row>
    <row r="20190" spans="21:24" ht="18" x14ac:dyDescent="0.6">
      <c r="U20190"/>
      <c r="V20190"/>
      <c r="W20190"/>
      <c r="X20190"/>
    </row>
    <row r="20191" spans="21:24" ht="18" x14ac:dyDescent="0.6">
      <c r="U20191"/>
      <c r="V20191"/>
      <c r="W20191"/>
      <c r="X20191"/>
    </row>
    <row r="20192" spans="21:24" ht="18" x14ac:dyDescent="0.6">
      <c r="U20192"/>
      <c r="V20192"/>
      <c r="W20192"/>
      <c r="X20192"/>
    </row>
    <row r="20193" spans="21:24" ht="18" x14ac:dyDescent="0.6">
      <c r="U20193"/>
      <c r="V20193"/>
      <c r="W20193"/>
      <c r="X20193"/>
    </row>
    <row r="20194" spans="21:24" ht="18" x14ac:dyDescent="0.6">
      <c r="U20194"/>
      <c r="V20194"/>
      <c r="W20194"/>
      <c r="X20194"/>
    </row>
    <row r="20195" spans="21:24" ht="18" x14ac:dyDescent="0.6">
      <c r="U20195"/>
      <c r="V20195"/>
      <c r="W20195"/>
      <c r="X20195"/>
    </row>
    <row r="20196" spans="21:24" ht="18" x14ac:dyDescent="0.6">
      <c r="U20196"/>
      <c r="V20196"/>
      <c r="W20196"/>
      <c r="X20196"/>
    </row>
    <row r="20197" spans="21:24" ht="18" x14ac:dyDescent="0.6">
      <c r="U20197"/>
      <c r="V20197"/>
      <c r="W20197"/>
      <c r="X20197"/>
    </row>
    <row r="20198" spans="21:24" ht="18" x14ac:dyDescent="0.6">
      <c r="U20198"/>
      <c r="V20198"/>
      <c r="W20198"/>
      <c r="X20198"/>
    </row>
    <row r="20199" spans="21:24" ht="18" x14ac:dyDescent="0.6">
      <c r="U20199"/>
      <c r="V20199"/>
      <c r="W20199"/>
      <c r="X20199"/>
    </row>
    <row r="20200" spans="21:24" ht="18" x14ac:dyDescent="0.6">
      <c r="U20200"/>
      <c r="V20200"/>
      <c r="W20200"/>
      <c r="X20200"/>
    </row>
    <row r="20201" spans="21:24" ht="18" x14ac:dyDescent="0.6">
      <c r="U20201"/>
      <c r="V20201"/>
      <c r="W20201"/>
      <c r="X20201"/>
    </row>
    <row r="20202" spans="21:24" ht="18" x14ac:dyDescent="0.6">
      <c r="U20202"/>
      <c r="V20202"/>
      <c r="W20202"/>
      <c r="X20202"/>
    </row>
    <row r="20203" spans="21:24" ht="18" x14ac:dyDescent="0.6">
      <c r="U20203"/>
      <c r="V20203"/>
      <c r="W20203"/>
      <c r="X20203"/>
    </row>
    <row r="20204" spans="21:24" ht="18" x14ac:dyDescent="0.6">
      <c r="U20204"/>
      <c r="V20204"/>
      <c r="W20204"/>
      <c r="X20204"/>
    </row>
    <row r="20205" spans="21:24" ht="18" x14ac:dyDescent="0.6">
      <c r="U20205"/>
      <c r="V20205"/>
      <c r="W20205"/>
      <c r="X20205"/>
    </row>
    <row r="20206" spans="21:24" ht="18" x14ac:dyDescent="0.6">
      <c r="U20206"/>
      <c r="V20206"/>
      <c r="W20206"/>
      <c r="X20206"/>
    </row>
    <row r="20207" spans="21:24" ht="18" x14ac:dyDescent="0.6">
      <c r="U20207"/>
      <c r="V20207"/>
      <c r="W20207"/>
      <c r="X20207"/>
    </row>
    <row r="20208" spans="21:24" ht="18" x14ac:dyDescent="0.6">
      <c r="U20208"/>
      <c r="V20208"/>
      <c r="W20208"/>
      <c r="X20208"/>
    </row>
    <row r="20209" spans="21:24" ht="18" x14ac:dyDescent="0.6">
      <c r="U20209"/>
      <c r="V20209"/>
      <c r="W20209"/>
      <c r="X20209"/>
    </row>
    <row r="20210" spans="21:24" ht="18" x14ac:dyDescent="0.6">
      <c r="U20210"/>
      <c r="V20210"/>
      <c r="W20210"/>
      <c r="X20210"/>
    </row>
    <row r="20211" spans="21:24" ht="18" x14ac:dyDescent="0.6">
      <c r="U20211"/>
      <c r="V20211"/>
      <c r="W20211"/>
      <c r="X20211"/>
    </row>
    <row r="20212" spans="21:24" ht="18" x14ac:dyDescent="0.6">
      <c r="U20212"/>
      <c r="V20212"/>
      <c r="W20212"/>
      <c r="X20212"/>
    </row>
    <row r="20213" spans="21:24" ht="18" x14ac:dyDescent="0.6">
      <c r="U20213"/>
      <c r="V20213"/>
      <c r="W20213"/>
      <c r="X20213"/>
    </row>
    <row r="20214" spans="21:24" ht="18" x14ac:dyDescent="0.6">
      <c r="U20214"/>
      <c r="V20214"/>
      <c r="W20214"/>
      <c r="X20214"/>
    </row>
    <row r="20215" spans="21:24" ht="18" x14ac:dyDescent="0.6">
      <c r="U20215"/>
      <c r="V20215"/>
      <c r="W20215"/>
      <c r="X20215"/>
    </row>
    <row r="20216" spans="21:24" ht="18" x14ac:dyDescent="0.6">
      <c r="U20216"/>
      <c r="V20216"/>
      <c r="W20216"/>
      <c r="X20216"/>
    </row>
    <row r="20217" spans="21:24" ht="18" x14ac:dyDescent="0.6">
      <c r="U20217"/>
      <c r="V20217"/>
      <c r="W20217"/>
      <c r="X20217"/>
    </row>
    <row r="20218" spans="21:24" ht="18" x14ac:dyDescent="0.6">
      <c r="U20218"/>
      <c r="V20218"/>
      <c r="W20218"/>
      <c r="X20218"/>
    </row>
    <row r="20219" spans="21:24" ht="18" x14ac:dyDescent="0.6">
      <c r="U20219"/>
      <c r="V20219"/>
      <c r="W20219"/>
      <c r="X20219"/>
    </row>
    <row r="20220" spans="21:24" ht="18" x14ac:dyDescent="0.6">
      <c r="U20220"/>
      <c r="V20220"/>
      <c r="W20220"/>
      <c r="X20220"/>
    </row>
    <row r="20221" spans="21:24" ht="18" x14ac:dyDescent="0.6">
      <c r="U20221"/>
      <c r="V20221"/>
      <c r="W20221"/>
      <c r="X20221"/>
    </row>
    <row r="20222" spans="21:24" ht="18" x14ac:dyDescent="0.6">
      <c r="U20222"/>
      <c r="V20222"/>
      <c r="W20222"/>
      <c r="X20222"/>
    </row>
    <row r="20223" spans="21:24" ht="18" x14ac:dyDescent="0.6">
      <c r="U20223"/>
      <c r="V20223"/>
      <c r="W20223"/>
      <c r="X20223"/>
    </row>
    <row r="20224" spans="21:24" ht="18" x14ac:dyDescent="0.6">
      <c r="U20224"/>
      <c r="V20224"/>
      <c r="W20224"/>
      <c r="X20224"/>
    </row>
    <row r="20225" spans="21:24" ht="18" x14ac:dyDescent="0.6">
      <c r="U20225"/>
      <c r="V20225"/>
      <c r="W20225"/>
      <c r="X20225"/>
    </row>
    <row r="20226" spans="21:24" ht="18" x14ac:dyDescent="0.6">
      <c r="U20226"/>
      <c r="V20226"/>
      <c r="W20226"/>
      <c r="X20226"/>
    </row>
    <row r="20227" spans="21:24" ht="18" x14ac:dyDescent="0.6">
      <c r="U20227"/>
      <c r="V20227"/>
      <c r="W20227"/>
      <c r="X20227"/>
    </row>
    <row r="20228" spans="21:24" ht="18" x14ac:dyDescent="0.6">
      <c r="U20228"/>
      <c r="V20228"/>
      <c r="W20228"/>
      <c r="X20228"/>
    </row>
    <row r="20229" spans="21:24" ht="18" x14ac:dyDescent="0.6">
      <c r="U20229"/>
      <c r="V20229"/>
      <c r="W20229"/>
      <c r="X20229"/>
    </row>
    <row r="20230" spans="21:24" ht="18" x14ac:dyDescent="0.6">
      <c r="U20230"/>
      <c r="V20230"/>
      <c r="W20230"/>
      <c r="X20230"/>
    </row>
    <row r="20231" spans="21:24" ht="18" x14ac:dyDescent="0.6">
      <c r="U20231"/>
      <c r="V20231"/>
      <c r="W20231"/>
      <c r="X20231"/>
    </row>
    <row r="20232" spans="21:24" ht="18" x14ac:dyDescent="0.6">
      <c r="U20232"/>
      <c r="V20232"/>
      <c r="W20232"/>
      <c r="X20232"/>
    </row>
    <row r="20233" spans="21:24" ht="18" x14ac:dyDescent="0.6">
      <c r="U20233"/>
      <c r="V20233"/>
      <c r="W20233"/>
      <c r="X20233"/>
    </row>
    <row r="20234" spans="21:24" ht="18" x14ac:dyDescent="0.6">
      <c r="U20234"/>
      <c r="V20234"/>
      <c r="W20234"/>
      <c r="X20234"/>
    </row>
    <row r="20235" spans="21:24" ht="18" x14ac:dyDescent="0.6">
      <c r="U20235"/>
      <c r="V20235"/>
      <c r="W20235"/>
      <c r="X20235"/>
    </row>
    <row r="20236" spans="21:24" ht="18" x14ac:dyDescent="0.6">
      <c r="U20236"/>
      <c r="V20236"/>
      <c r="W20236"/>
      <c r="X20236"/>
    </row>
    <row r="20237" spans="21:24" ht="18" x14ac:dyDescent="0.6">
      <c r="U20237"/>
      <c r="V20237"/>
      <c r="W20237"/>
      <c r="X20237"/>
    </row>
    <row r="20238" spans="21:24" ht="18" x14ac:dyDescent="0.6">
      <c r="U20238"/>
      <c r="V20238"/>
      <c r="W20238"/>
      <c r="X20238"/>
    </row>
    <row r="20239" spans="21:24" ht="18" x14ac:dyDescent="0.6">
      <c r="U20239"/>
      <c r="V20239"/>
      <c r="W20239"/>
      <c r="X20239"/>
    </row>
    <row r="20240" spans="21:24" ht="18" x14ac:dyDescent="0.6">
      <c r="U20240"/>
      <c r="V20240"/>
      <c r="W20240"/>
      <c r="X20240"/>
    </row>
    <row r="20241" spans="21:24" ht="18" x14ac:dyDescent="0.6">
      <c r="U20241"/>
      <c r="V20241"/>
      <c r="W20241"/>
      <c r="X20241"/>
    </row>
    <row r="20242" spans="21:24" ht="18" x14ac:dyDescent="0.6">
      <c r="U20242"/>
      <c r="V20242"/>
      <c r="W20242"/>
      <c r="X20242"/>
    </row>
    <row r="20243" spans="21:24" ht="18" x14ac:dyDescent="0.6">
      <c r="U20243"/>
      <c r="V20243"/>
      <c r="W20243"/>
      <c r="X20243"/>
    </row>
    <row r="20244" spans="21:24" ht="18" x14ac:dyDescent="0.6">
      <c r="U20244"/>
      <c r="V20244"/>
      <c r="W20244"/>
      <c r="X20244"/>
    </row>
    <row r="20245" spans="21:24" ht="18" x14ac:dyDescent="0.6">
      <c r="U20245"/>
      <c r="V20245"/>
      <c r="W20245"/>
      <c r="X20245"/>
    </row>
    <row r="20246" spans="21:24" ht="18" x14ac:dyDescent="0.6">
      <c r="U20246"/>
      <c r="V20246"/>
      <c r="W20246"/>
      <c r="X20246"/>
    </row>
    <row r="20247" spans="21:24" ht="18" x14ac:dyDescent="0.6">
      <c r="U20247"/>
      <c r="V20247"/>
      <c r="W20247"/>
      <c r="X20247"/>
    </row>
    <row r="20248" spans="21:24" ht="18" x14ac:dyDescent="0.6">
      <c r="U20248"/>
      <c r="V20248"/>
      <c r="W20248"/>
      <c r="X20248"/>
    </row>
    <row r="20249" spans="21:24" ht="18" x14ac:dyDescent="0.6">
      <c r="U20249"/>
      <c r="V20249"/>
      <c r="W20249"/>
      <c r="X20249"/>
    </row>
    <row r="20250" spans="21:24" ht="18" x14ac:dyDescent="0.6">
      <c r="U20250"/>
      <c r="V20250"/>
      <c r="W20250"/>
      <c r="X20250"/>
    </row>
    <row r="20251" spans="21:24" ht="18" x14ac:dyDescent="0.6">
      <c r="U20251"/>
      <c r="V20251"/>
      <c r="W20251"/>
      <c r="X20251"/>
    </row>
    <row r="20252" spans="21:24" ht="18" x14ac:dyDescent="0.6">
      <c r="U20252"/>
      <c r="V20252"/>
      <c r="W20252"/>
      <c r="X20252"/>
    </row>
    <row r="20253" spans="21:24" ht="18" x14ac:dyDescent="0.6">
      <c r="U20253"/>
      <c r="V20253"/>
      <c r="W20253"/>
      <c r="X20253"/>
    </row>
    <row r="20254" spans="21:24" ht="18" x14ac:dyDescent="0.6">
      <c r="U20254"/>
      <c r="V20254"/>
      <c r="W20254"/>
      <c r="X20254"/>
    </row>
    <row r="20255" spans="21:24" ht="18" x14ac:dyDescent="0.6">
      <c r="U20255"/>
      <c r="V20255"/>
      <c r="W20255"/>
      <c r="X20255"/>
    </row>
    <row r="20256" spans="21:24" ht="18" x14ac:dyDescent="0.6">
      <c r="U20256"/>
      <c r="V20256"/>
      <c r="W20256"/>
      <c r="X20256"/>
    </row>
    <row r="20257" spans="21:24" ht="18" x14ac:dyDescent="0.6">
      <c r="U20257"/>
      <c r="V20257"/>
      <c r="W20257"/>
      <c r="X20257"/>
    </row>
    <row r="20258" spans="21:24" ht="18" x14ac:dyDescent="0.6">
      <c r="U20258"/>
      <c r="V20258"/>
      <c r="W20258"/>
      <c r="X20258"/>
    </row>
    <row r="20259" spans="21:24" ht="18" x14ac:dyDescent="0.6">
      <c r="U20259"/>
      <c r="V20259"/>
      <c r="W20259"/>
      <c r="X20259"/>
    </row>
    <row r="20260" spans="21:24" ht="18" x14ac:dyDescent="0.6">
      <c r="U20260"/>
      <c r="V20260"/>
      <c r="W20260"/>
      <c r="X20260"/>
    </row>
    <row r="20261" spans="21:24" ht="18" x14ac:dyDescent="0.6">
      <c r="U20261"/>
      <c r="V20261"/>
      <c r="W20261"/>
      <c r="X20261"/>
    </row>
    <row r="20262" spans="21:24" ht="18" x14ac:dyDescent="0.6">
      <c r="U20262"/>
      <c r="V20262"/>
      <c r="W20262"/>
      <c r="X20262"/>
    </row>
    <row r="20263" spans="21:24" ht="18" x14ac:dyDescent="0.6">
      <c r="U20263"/>
      <c r="V20263"/>
      <c r="W20263"/>
      <c r="X20263"/>
    </row>
    <row r="20264" spans="21:24" ht="18" x14ac:dyDescent="0.6">
      <c r="U20264"/>
      <c r="V20264"/>
      <c r="W20264"/>
      <c r="X20264"/>
    </row>
    <row r="20265" spans="21:24" ht="18" x14ac:dyDescent="0.6">
      <c r="U20265"/>
      <c r="V20265"/>
      <c r="W20265"/>
      <c r="X20265"/>
    </row>
    <row r="20266" spans="21:24" ht="18" x14ac:dyDescent="0.6">
      <c r="U20266"/>
      <c r="V20266"/>
      <c r="W20266"/>
      <c r="X20266"/>
    </row>
    <row r="20267" spans="21:24" ht="18" x14ac:dyDescent="0.6">
      <c r="U20267"/>
      <c r="V20267"/>
      <c r="W20267"/>
      <c r="X20267"/>
    </row>
    <row r="20268" spans="21:24" ht="18" x14ac:dyDescent="0.6">
      <c r="U20268"/>
      <c r="V20268"/>
      <c r="W20268"/>
      <c r="X20268"/>
    </row>
    <row r="20269" spans="21:24" ht="18" x14ac:dyDescent="0.6">
      <c r="U20269"/>
      <c r="V20269"/>
      <c r="W20269"/>
      <c r="X20269"/>
    </row>
    <row r="20270" spans="21:24" ht="18" x14ac:dyDescent="0.6">
      <c r="U20270"/>
      <c r="V20270"/>
      <c r="W20270"/>
      <c r="X20270"/>
    </row>
    <row r="20271" spans="21:24" ht="18" x14ac:dyDescent="0.6">
      <c r="U20271"/>
      <c r="V20271"/>
      <c r="W20271"/>
      <c r="X20271"/>
    </row>
    <row r="20272" spans="21:24" ht="18" x14ac:dyDescent="0.6">
      <c r="U20272"/>
      <c r="V20272"/>
      <c r="W20272"/>
      <c r="X20272"/>
    </row>
    <row r="20273" spans="21:24" ht="18" x14ac:dyDescent="0.6">
      <c r="U20273"/>
      <c r="V20273"/>
      <c r="W20273"/>
      <c r="X20273"/>
    </row>
    <row r="20274" spans="21:24" ht="18" x14ac:dyDescent="0.6">
      <c r="U20274"/>
      <c r="V20274"/>
      <c r="W20274"/>
      <c r="X20274"/>
    </row>
    <row r="20275" spans="21:24" ht="18" x14ac:dyDescent="0.6">
      <c r="U20275"/>
      <c r="V20275"/>
      <c r="W20275"/>
      <c r="X20275"/>
    </row>
    <row r="20276" spans="21:24" ht="18" x14ac:dyDescent="0.6">
      <c r="U20276"/>
      <c r="V20276"/>
      <c r="W20276"/>
      <c r="X20276"/>
    </row>
    <row r="20277" spans="21:24" ht="18" x14ac:dyDescent="0.6">
      <c r="U20277"/>
      <c r="V20277"/>
      <c r="W20277"/>
      <c r="X20277"/>
    </row>
    <row r="20278" spans="21:24" ht="18" x14ac:dyDescent="0.6">
      <c r="U20278"/>
      <c r="V20278"/>
      <c r="W20278"/>
      <c r="X20278"/>
    </row>
    <row r="20279" spans="21:24" ht="18" x14ac:dyDescent="0.6">
      <c r="U20279"/>
      <c r="V20279"/>
      <c r="W20279"/>
      <c r="X20279"/>
    </row>
    <row r="20280" spans="21:24" ht="18" x14ac:dyDescent="0.6">
      <c r="U20280"/>
      <c r="V20280"/>
      <c r="W20280"/>
      <c r="X20280"/>
    </row>
    <row r="20281" spans="21:24" ht="18" x14ac:dyDescent="0.6">
      <c r="U20281"/>
      <c r="V20281"/>
      <c r="W20281"/>
      <c r="X20281"/>
    </row>
    <row r="20282" spans="21:24" ht="18" x14ac:dyDescent="0.6">
      <c r="U20282"/>
      <c r="V20282"/>
      <c r="W20282"/>
      <c r="X20282"/>
    </row>
    <row r="20283" spans="21:24" ht="18" x14ac:dyDescent="0.6">
      <c r="U20283"/>
      <c r="V20283"/>
      <c r="W20283"/>
      <c r="X20283"/>
    </row>
    <row r="20284" spans="21:24" ht="18" x14ac:dyDescent="0.6">
      <c r="U20284"/>
      <c r="V20284"/>
      <c r="W20284"/>
      <c r="X20284"/>
    </row>
    <row r="20285" spans="21:24" ht="18" x14ac:dyDescent="0.6">
      <c r="U20285"/>
      <c r="V20285"/>
      <c r="W20285"/>
      <c r="X20285"/>
    </row>
    <row r="20286" spans="21:24" ht="18" x14ac:dyDescent="0.6">
      <c r="U20286"/>
      <c r="V20286"/>
      <c r="W20286"/>
      <c r="X20286"/>
    </row>
    <row r="20287" spans="21:24" ht="18" x14ac:dyDescent="0.6">
      <c r="U20287"/>
      <c r="V20287"/>
      <c r="W20287"/>
      <c r="X20287"/>
    </row>
    <row r="20288" spans="21:24" ht="18" x14ac:dyDescent="0.6">
      <c r="U20288"/>
      <c r="V20288"/>
      <c r="W20288"/>
      <c r="X20288"/>
    </row>
    <row r="20289" spans="21:24" ht="18" x14ac:dyDescent="0.6">
      <c r="U20289"/>
      <c r="V20289"/>
      <c r="W20289"/>
      <c r="X20289"/>
    </row>
    <row r="20290" spans="21:24" ht="18" x14ac:dyDescent="0.6">
      <c r="U20290"/>
      <c r="V20290"/>
      <c r="W20290"/>
      <c r="X20290"/>
    </row>
    <row r="20291" spans="21:24" ht="18" x14ac:dyDescent="0.6">
      <c r="U20291"/>
      <c r="V20291"/>
      <c r="W20291"/>
      <c r="X20291"/>
    </row>
    <row r="20292" spans="21:24" ht="18" x14ac:dyDescent="0.6">
      <c r="U20292"/>
      <c r="V20292"/>
      <c r="W20292"/>
      <c r="X20292"/>
    </row>
    <row r="20293" spans="21:24" ht="18" x14ac:dyDescent="0.6">
      <c r="U20293"/>
      <c r="V20293"/>
      <c r="W20293"/>
      <c r="X20293"/>
    </row>
    <row r="20294" spans="21:24" ht="18" x14ac:dyDescent="0.6">
      <c r="U20294"/>
      <c r="V20294"/>
      <c r="W20294"/>
      <c r="X20294"/>
    </row>
    <row r="20295" spans="21:24" ht="18" x14ac:dyDescent="0.6">
      <c r="U20295"/>
      <c r="V20295"/>
      <c r="W20295"/>
      <c r="X20295"/>
    </row>
    <row r="20296" spans="21:24" ht="18" x14ac:dyDescent="0.6">
      <c r="U20296"/>
      <c r="V20296"/>
      <c r="W20296"/>
      <c r="X20296"/>
    </row>
    <row r="20297" spans="21:24" ht="18" x14ac:dyDescent="0.6">
      <c r="U20297"/>
      <c r="V20297"/>
      <c r="W20297"/>
      <c r="X20297"/>
    </row>
    <row r="20298" spans="21:24" ht="18" x14ac:dyDescent="0.6">
      <c r="U20298"/>
      <c r="V20298"/>
      <c r="W20298"/>
      <c r="X20298"/>
    </row>
    <row r="20299" spans="21:24" ht="18" x14ac:dyDescent="0.6">
      <c r="U20299"/>
      <c r="V20299"/>
      <c r="W20299"/>
      <c r="X20299"/>
    </row>
    <row r="20300" spans="21:24" ht="18" x14ac:dyDescent="0.6">
      <c r="U20300"/>
      <c r="V20300"/>
      <c r="W20300"/>
      <c r="X20300"/>
    </row>
    <row r="20301" spans="21:24" ht="18" x14ac:dyDescent="0.6">
      <c r="U20301"/>
      <c r="V20301"/>
      <c r="W20301"/>
      <c r="X20301"/>
    </row>
    <row r="20302" spans="21:24" ht="18" x14ac:dyDescent="0.6">
      <c r="U20302"/>
      <c r="V20302"/>
      <c r="W20302"/>
      <c r="X20302"/>
    </row>
    <row r="20303" spans="21:24" ht="18" x14ac:dyDescent="0.6">
      <c r="U20303"/>
      <c r="V20303"/>
      <c r="W20303"/>
      <c r="X20303"/>
    </row>
    <row r="20304" spans="21:24" ht="18" x14ac:dyDescent="0.6">
      <c r="U20304"/>
      <c r="V20304"/>
      <c r="W20304"/>
      <c r="X20304"/>
    </row>
    <row r="20305" spans="21:24" ht="18" x14ac:dyDescent="0.6">
      <c r="U20305"/>
      <c r="V20305"/>
      <c r="W20305"/>
      <c r="X20305"/>
    </row>
    <row r="20306" spans="21:24" ht="18" x14ac:dyDescent="0.6">
      <c r="U20306"/>
      <c r="V20306"/>
      <c r="W20306"/>
      <c r="X20306"/>
    </row>
    <row r="20307" spans="21:24" ht="18" x14ac:dyDescent="0.6">
      <c r="U20307"/>
      <c r="V20307"/>
      <c r="W20307"/>
      <c r="X20307"/>
    </row>
    <row r="20308" spans="21:24" ht="18" x14ac:dyDescent="0.6">
      <c r="U20308"/>
      <c r="V20308"/>
      <c r="W20308"/>
      <c r="X20308"/>
    </row>
    <row r="20309" spans="21:24" ht="18" x14ac:dyDescent="0.6">
      <c r="U20309"/>
      <c r="V20309"/>
      <c r="W20309"/>
      <c r="X20309"/>
    </row>
    <row r="20310" spans="21:24" ht="18" x14ac:dyDescent="0.6">
      <c r="U20310"/>
      <c r="V20310"/>
      <c r="W20310"/>
      <c r="X20310"/>
    </row>
    <row r="20311" spans="21:24" ht="18" x14ac:dyDescent="0.6">
      <c r="U20311"/>
      <c r="V20311"/>
      <c r="W20311"/>
      <c r="X20311"/>
    </row>
    <row r="20312" spans="21:24" ht="18" x14ac:dyDescent="0.6">
      <c r="U20312"/>
      <c r="V20312"/>
      <c r="W20312"/>
      <c r="X20312"/>
    </row>
    <row r="20313" spans="21:24" ht="18" x14ac:dyDescent="0.6">
      <c r="U20313"/>
      <c r="V20313"/>
      <c r="W20313"/>
      <c r="X20313"/>
    </row>
    <row r="20314" spans="21:24" ht="18" x14ac:dyDescent="0.6">
      <c r="U20314"/>
      <c r="V20314"/>
      <c r="W20314"/>
      <c r="X20314"/>
    </row>
    <row r="20315" spans="21:24" ht="18" x14ac:dyDescent="0.6">
      <c r="U20315"/>
      <c r="V20315"/>
      <c r="W20315"/>
      <c r="X20315"/>
    </row>
    <row r="20316" spans="21:24" ht="18" x14ac:dyDescent="0.6">
      <c r="U20316"/>
      <c r="V20316"/>
      <c r="W20316"/>
      <c r="X20316"/>
    </row>
    <row r="20317" spans="21:24" ht="18" x14ac:dyDescent="0.6">
      <c r="U20317"/>
      <c r="V20317"/>
      <c r="W20317"/>
      <c r="X20317"/>
    </row>
    <row r="20318" spans="21:24" ht="18" x14ac:dyDescent="0.6">
      <c r="U20318"/>
      <c r="V20318"/>
      <c r="W20318"/>
      <c r="X20318"/>
    </row>
    <row r="20319" spans="21:24" ht="18" x14ac:dyDescent="0.6">
      <c r="U20319"/>
      <c r="V20319"/>
      <c r="W20319"/>
      <c r="X20319"/>
    </row>
    <row r="20320" spans="21:24" ht="18" x14ac:dyDescent="0.6">
      <c r="U20320"/>
      <c r="V20320"/>
      <c r="W20320"/>
      <c r="X20320"/>
    </row>
    <row r="20321" spans="21:24" ht="18" x14ac:dyDescent="0.6">
      <c r="U20321"/>
      <c r="V20321"/>
      <c r="W20321"/>
      <c r="X20321"/>
    </row>
    <row r="20322" spans="21:24" ht="18" x14ac:dyDescent="0.6">
      <c r="U20322"/>
      <c r="V20322"/>
      <c r="W20322"/>
      <c r="X20322"/>
    </row>
    <row r="20323" spans="21:24" ht="18" x14ac:dyDescent="0.6">
      <c r="U20323"/>
      <c r="V20323"/>
      <c r="W20323"/>
      <c r="X20323"/>
    </row>
    <row r="20324" spans="21:24" ht="18" x14ac:dyDescent="0.6">
      <c r="U20324"/>
      <c r="V20324"/>
      <c r="W20324"/>
      <c r="X20324"/>
    </row>
    <row r="20325" spans="21:24" ht="18" x14ac:dyDescent="0.6">
      <c r="U20325"/>
      <c r="V20325"/>
      <c r="W20325"/>
      <c r="X20325"/>
    </row>
    <row r="20326" spans="21:24" ht="18" x14ac:dyDescent="0.6">
      <c r="U20326"/>
      <c r="V20326"/>
      <c r="W20326"/>
      <c r="X20326"/>
    </row>
    <row r="20327" spans="21:24" ht="18" x14ac:dyDescent="0.6">
      <c r="U20327"/>
      <c r="V20327"/>
      <c r="W20327"/>
      <c r="X20327"/>
    </row>
    <row r="20328" spans="21:24" ht="18" x14ac:dyDescent="0.6">
      <c r="U20328"/>
      <c r="V20328"/>
      <c r="W20328"/>
      <c r="X20328"/>
    </row>
    <row r="20329" spans="21:24" ht="18" x14ac:dyDescent="0.6">
      <c r="U20329"/>
      <c r="V20329"/>
      <c r="W20329"/>
      <c r="X20329"/>
    </row>
    <row r="20330" spans="21:24" ht="18" x14ac:dyDescent="0.6">
      <c r="U20330"/>
      <c r="V20330"/>
      <c r="W20330"/>
      <c r="X20330"/>
    </row>
    <row r="20331" spans="21:24" ht="18" x14ac:dyDescent="0.6">
      <c r="U20331"/>
      <c r="V20331"/>
      <c r="W20331"/>
      <c r="X20331"/>
    </row>
    <row r="20332" spans="21:24" ht="18" x14ac:dyDescent="0.6">
      <c r="U20332"/>
      <c r="V20332"/>
      <c r="W20332"/>
      <c r="X20332"/>
    </row>
    <row r="20333" spans="21:24" ht="18" x14ac:dyDescent="0.6">
      <c r="U20333"/>
      <c r="V20333"/>
      <c r="W20333"/>
      <c r="X20333"/>
    </row>
    <row r="20334" spans="21:24" ht="18" x14ac:dyDescent="0.6">
      <c r="U20334"/>
      <c r="V20334"/>
      <c r="W20334"/>
      <c r="X20334"/>
    </row>
    <row r="20335" spans="21:24" ht="18" x14ac:dyDescent="0.6">
      <c r="U20335"/>
      <c r="V20335"/>
      <c r="W20335"/>
      <c r="X20335"/>
    </row>
    <row r="20336" spans="21:24" ht="18" x14ac:dyDescent="0.6">
      <c r="U20336"/>
      <c r="V20336"/>
      <c r="W20336"/>
      <c r="X20336"/>
    </row>
    <row r="20337" spans="21:24" ht="18" x14ac:dyDescent="0.6">
      <c r="U20337"/>
      <c r="V20337"/>
      <c r="W20337"/>
      <c r="X20337"/>
    </row>
    <row r="20338" spans="21:24" ht="18" x14ac:dyDescent="0.6">
      <c r="U20338"/>
      <c r="V20338"/>
      <c r="W20338"/>
      <c r="X20338"/>
    </row>
    <row r="20339" spans="21:24" ht="18" x14ac:dyDescent="0.6">
      <c r="U20339"/>
      <c r="V20339"/>
      <c r="W20339"/>
      <c r="X20339"/>
    </row>
    <row r="20340" spans="21:24" ht="18" x14ac:dyDescent="0.6">
      <c r="U20340"/>
      <c r="V20340"/>
      <c r="W20340"/>
      <c r="X20340"/>
    </row>
    <row r="20341" spans="21:24" ht="18" x14ac:dyDescent="0.6">
      <c r="U20341"/>
      <c r="V20341"/>
      <c r="W20341"/>
      <c r="X20341"/>
    </row>
    <row r="20342" spans="21:24" ht="18" x14ac:dyDescent="0.6">
      <c r="U20342"/>
      <c r="V20342"/>
      <c r="W20342"/>
      <c r="X20342"/>
    </row>
    <row r="20343" spans="21:24" ht="18" x14ac:dyDescent="0.6">
      <c r="U20343"/>
      <c r="V20343"/>
      <c r="W20343"/>
      <c r="X20343"/>
    </row>
    <row r="20344" spans="21:24" ht="18" x14ac:dyDescent="0.6">
      <c r="U20344"/>
      <c r="V20344"/>
      <c r="W20344"/>
      <c r="X20344"/>
    </row>
    <row r="20345" spans="21:24" ht="18" x14ac:dyDescent="0.6">
      <c r="U20345"/>
      <c r="V20345"/>
      <c r="W20345"/>
      <c r="X20345"/>
    </row>
    <row r="20346" spans="21:24" ht="18" x14ac:dyDescent="0.6">
      <c r="U20346"/>
      <c r="V20346"/>
      <c r="W20346"/>
      <c r="X20346"/>
    </row>
    <row r="20347" spans="21:24" ht="18" x14ac:dyDescent="0.6">
      <c r="U20347"/>
      <c r="V20347"/>
      <c r="W20347"/>
      <c r="X20347"/>
    </row>
    <row r="20348" spans="21:24" ht="18" x14ac:dyDescent="0.6">
      <c r="U20348"/>
      <c r="V20348"/>
      <c r="W20348"/>
      <c r="X20348"/>
    </row>
    <row r="20349" spans="21:24" ht="18" x14ac:dyDescent="0.6">
      <c r="U20349"/>
      <c r="V20349"/>
      <c r="W20349"/>
      <c r="X20349"/>
    </row>
    <row r="20350" spans="21:24" ht="18" x14ac:dyDescent="0.6">
      <c r="U20350"/>
      <c r="V20350"/>
      <c r="W20350"/>
      <c r="X20350"/>
    </row>
    <row r="20351" spans="21:24" ht="18" x14ac:dyDescent="0.6">
      <c r="U20351"/>
      <c r="V20351"/>
      <c r="W20351"/>
      <c r="X20351"/>
    </row>
    <row r="20352" spans="21:24" ht="18" x14ac:dyDescent="0.6">
      <c r="U20352"/>
      <c r="V20352"/>
      <c r="W20352"/>
      <c r="X20352"/>
    </row>
    <row r="20353" spans="21:24" ht="18" x14ac:dyDescent="0.6">
      <c r="U20353"/>
      <c r="V20353"/>
      <c r="W20353"/>
      <c r="X20353"/>
    </row>
    <row r="20354" spans="21:24" ht="18" x14ac:dyDescent="0.6">
      <c r="U20354"/>
      <c r="V20354"/>
      <c r="W20354"/>
      <c r="X20354"/>
    </row>
    <row r="20355" spans="21:24" ht="18" x14ac:dyDescent="0.6">
      <c r="U20355"/>
      <c r="V20355"/>
      <c r="W20355"/>
      <c r="X20355"/>
    </row>
    <row r="20356" spans="21:24" ht="18" x14ac:dyDescent="0.6">
      <c r="U20356"/>
      <c r="V20356"/>
      <c r="W20356"/>
      <c r="X20356"/>
    </row>
    <row r="20357" spans="21:24" ht="18" x14ac:dyDescent="0.6">
      <c r="U20357"/>
      <c r="V20357"/>
      <c r="W20357"/>
      <c r="X20357"/>
    </row>
    <row r="20358" spans="21:24" ht="18" x14ac:dyDescent="0.6">
      <c r="U20358"/>
      <c r="V20358"/>
      <c r="W20358"/>
      <c r="X20358"/>
    </row>
    <row r="20359" spans="21:24" ht="18" x14ac:dyDescent="0.6">
      <c r="U20359"/>
      <c r="V20359"/>
      <c r="W20359"/>
      <c r="X20359"/>
    </row>
    <row r="20360" spans="21:24" ht="18" x14ac:dyDescent="0.6">
      <c r="U20360"/>
      <c r="V20360"/>
      <c r="W20360"/>
      <c r="X20360"/>
    </row>
    <row r="20361" spans="21:24" ht="18" x14ac:dyDescent="0.6">
      <c r="U20361"/>
      <c r="V20361"/>
      <c r="W20361"/>
      <c r="X20361"/>
    </row>
    <row r="20362" spans="21:24" ht="18" x14ac:dyDescent="0.6">
      <c r="U20362"/>
      <c r="V20362"/>
      <c r="W20362"/>
      <c r="X20362"/>
    </row>
    <row r="20363" spans="21:24" ht="18" x14ac:dyDescent="0.6">
      <c r="U20363"/>
      <c r="V20363"/>
      <c r="W20363"/>
      <c r="X20363"/>
    </row>
    <row r="20364" spans="21:24" ht="18" x14ac:dyDescent="0.6">
      <c r="U20364"/>
      <c r="V20364"/>
      <c r="W20364"/>
      <c r="X20364"/>
    </row>
    <row r="20365" spans="21:24" ht="18" x14ac:dyDescent="0.6">
      <c r="U20365"/>
      <c r="V20365"/>
      <c r="W20365"/>
      <c r="X20365"/>
    </row>
    <row r="20366" spans="21:24" ht="18" x14ac:dyDescent="0.6">
      <c r="U20366"/>
      <c r="V20366"/>
      <c r="W20366"/>
      <c r="X20366"/>
    </row>
    <row r="20367" spans="21:24" ht="18" x14ac:dyDescent="0.6">
      <c r="U20367"/>
      <c r="V20367"/>
      <c r="W20367"/>
      <c r="X20367"/>
    </row>
    <row r="20368" spans="21:24" ht="18" x14ac:dyDescent="0.6">
      <c r="U20368"/>
      <c r="V20368"/>
      <c r="W20368"/>
      <c r="X20368"/>
    </row>
    <row r="20369" spans="21:24" ht="18" x14ac:dyDescent="0.6">
      <c r="U20369"/>
      <c r="V20369"/>
      <c r="W20369"/>
      <c r="X20369"/>
    </row>
    <row r="20370" spans="21:24" ht="18" x14ac:dyDescent="0.6">
      <c r="U20370"/>
      <c r="V20370"/>
      <c r="W20370"/>
      <c r="X20370"/>
    </row>
    <row r="20371" spans="21:24" ht="18" x14ac:dyDescent="0.6">
      <c r="U20371"/>
      <c r="V20371"/>
      <c r="W20371"/>
      <c r="X20371"/>
    </row>
    <row r="20372" spans="21:24" ht="18" x14ac:dyDescent="0.6">
      <c r="U20372"/>
      <c r="V20372"/>
      <c r="W20372"/>
      <c r="X20372"/>
    </row>
    <row r="20373" spans="21:24" ht="18" x14ac:dyDescent="0.6">
      <c r="U20373"/>
      <c r="V20373"/>
      <c r="W20373"/>
      <c r="X20373"/>
    </row>
    <row r="20374" spans="21:24" ht="18" x14ac:dyDescent="0.6">
      <c r="U20374"/>
      <c r="V20374"/>
      <c r="W20374"/>
      <c r="X20374"/>
    </row>
    <row r="20375" spans="21:24" ht="18" x14ac:dyDescent="0.6">
      <c r="U20375"/>
      <c r="V20375"/>
      <c r="W20375"/>
      <c r="X20375"/>
    </row>
    <row r="20376" spans="21:24" ht="18" x14ac:dyDescent="0.6">
      <c r="U20376"/>
      <c r="V20376"/>
      <c r="W20376"/>
      <c r="X20376"/>
    </row>
    <row r="20377" spans="21:24" ht="18" x14ac:dyDescent="0.6">
      <c r="U20377"/>
      <c r="V20377"/>
      <c r="W20377"/>
      <c r="X20377"/>
    </row>
    <row r="20378" spans="21:24" ht="18" x14ac:dyDescent="0.6">
      <c r="U20378"/>
      <c r="V20378"/>
      <c r="W20378"/>
      <c r="X20378"/>
    </row>
    <row r="20379" spans="21:24" ht="18" x14ac:dyDescent="0.6">
      <c r="U20379"/>
      <c r="V20379"/>
      <c r="W20379"/>
      <c r="X20379"/>
    </row>
    <row r="20380" spans="21:24" ht="18" x14ac:dyDescent="0.6">
      <c r="U20380"/>
      <c r="V20380"/>
      <c r="W20380"/>
      <c r="X20380"/>
    </row>
    <row r="20381" spans="21:24" ht="18" x14ac:dyDescent="0.6">
      <c r="U20381"/>
      <c r="V20381"/>
      <c r="W20381"/>
      <c r="X20381"/>
    </row>
    <row r="20382" spans="21:24" ht="18" x14ac:dyDescent="0.6">
      <c r="U20382"/>
      <c r="V20382"/>
      <c r="W20382"/>
      <c r="X20382"/>
    </row>
    <row r="20383" spans="21:24" ht="18" x14ac:dyDescent="0.6">
      <c r="U20383"/>
      <c r="V20383"/>
      <c r="W20383"/>
      <c r="X20383"/>
    </row>
    <row r="20384" spans="21:24" ht="18" x14ac:dyDescent="0.6">
      <c r="U20384"/>
      <c r="V20384"/>
      <c r="W20384"/>
      <c r="X20384"/>
    </row>
    <row r="20385" spans="21:24" ht="18" x14ac:dyDescent="0.6">
      <c r="U20385"/>
      <c r="V20385"/>
      <c r="W20385"/>
      <c r="X20385"/>
    </row>
    <row r="20386" spans="21:24" ht="18" x14ac:dyDescent="0.6">
      <c r="U20386"/>
      <c r="V20386"/>
      <c r="W20386"/>
      <c r="X20386"/>
    </row>
    <row r="20387" spans="21:24" ht="18" x14ac:dyDescent="0.6">
      <c r="U20387"/>
      <c r="V20387"/>
      <c r="W20387"/>
      <c r="X20387"/>
    </row>
    <row r="20388" spans="21:24" ht="18" x14ac:dyDescent="0.6">
      <c r="U20388"/>
      <c r="V20388"/>
      <c r="W20388"/>
      <c r="X20388"/>
    </row>
    <row r="20389" spans="21:24" ht="18" x14ac:dyDescent="0.6">
      <c r="U20389"/>
      <c r="V20389"/>
      <c r="W20389"/>
      <c r="X20389"/>
    </row>
    <row r="20390" spans="21:24" ht="18" x14ac:dyDescent="0.6">
      <c r="U20390"/>
      <c r="V20390"/>
      <c r="W20390"/>
      <c r="X20390"/>
    </row>
    <row r="20391" spans="21:24" ht="18" x14ac:dyDescent="0.6">
      <c r="U20391"/>
      <c r="V20391"/>
      <c r="W20391"/>
      <c r="X20391"/>
    </row>
    <row r="20392" spans="21:24" ht="18" x14ac:dyDescent="0.6">
      <c r="U20392"/>
      <c r="V20392"/>
      <c r="W20392"/>
      <c r="X20392"/>
    </row>
    <row r="20393" spans="21:24" ht="18" x14ac:dyDescent="0.6">
      <c r="U20393"/>
      <c r="V20393"/>
      <c r="W20393"/>
      <c r="X20393"/>
    </row>
    <row r="20394" spans="21:24" ht="18" x14ac:dyDescent="0.6">
      <c r="U20394"/>
      <c r="V20394"/>
      <c r="W20394"/>
      <c r="X20394"/>
    </row>
    <row r="20395" spans="21:24" ht="18" x14ac:dyDescent="0.6">
      <c r="U20395"/>
      <c r="V20395"/>
      <c r="W20395"/>
      <c r="X20395"/>
    </row>
    <row r="20396" spans="21:24" ht="18" x14ac:dyDescent="0.6">
      <c r="U20396"/>
      <c r="V20396"/>
      <c r="W20396"/>
      <c r="X20396"/>
    </row>
    <row r="20397" spans="21:24" ht="18" x14ac:dyDescent="0.6">
      <c r="U20397"/>
      <c r="V20397"/>
      <c r="W20397"/>
      <c r="X20397"/>
    </row>
    <row r="20398" spans="21:24" ht="18" x14ac:dyDescent="0.6">
      <c r="U20398"/>
      <c r="V20398"/>
      <c r="W20398"/>
      <c r="X20398"/>
    </row>
    <row r="20399" spans="21:24" ht="18" x14ac:dyDescent="0.6">
      <c r="U20399"/>
      <c r="V20399"/>
      <c r="W20399"/>
      <c r="X20399"/>
    </row>
    <row r="20400" spans="21:24" ht="18" x14ac:dyDescent="0.6">
      <c r="U20400"/>
      <c r="V20400"/>
      <c r="W20400"/>
      <c r="X20400"/>
    </row>
    <row r="20401" spans="21:24" ht="18" x14ac:dyDescent="0.6">
      <c r="U20401"/>
      <c r="V20401"/>
      <c r="W20401"/>
      <c r="X20401"/>
    </row>
    <row r="20402" spans="21:24" ht="18" x14ac:dyDescent="0.6">
      <c r="U20402"/>
      <c r="V20402"/>
      <c r="W20402"/>
      <c r="X20402"/>
    </row>
    <row r="20403" spans="21:24" ht="18" x14ac:dyDescent="0.6">
      <c r="U20403"/>
      <c r="V20403"/>
      <c r="W20403"/>
      <c r="X20403"/>
    </row>
    <row r="20404" spans="21:24" ht="18" x14ac:dyDescent="0.6">
      <c r="U20404"/>
      <c r="V20404"/>
      <c r="W20404"/>
      <c r="X20404"/>
    </row>
    <row r="20405" spans="21:24" ht="18" x14ac:dyDescent="0.6">
      <c r="U20405"/>
      <c r="V20405"/>
      <c r="W20405"/>
      <c r="X20405"/>
    </row>
    <row r="20406" spans="21:24" ht="18" x14ac:dyDescent="0.6">
      <c r="U20406"/>
      <c r="V20406"/>
      <c r="W20406"/>
      <c r="X20406"/>
    </row>
    <row r="20407" spans="21:24" ht="18" x14ac:dyDescent="0.6">
      <c r="U20407"/>
      <c r="V20407"/>
      <c r="W20407"/>
      <c r="X20407"/>
    </row>
    <row r="20408" spans="21:24" ht="18" x14ac:dyDescent="0.6">
      <c r="U20408"/>
      <c r="V20408"/>
      <c r="W20408"/>
      <c r="X20408"/>
    </row>
    <row r="20409" spans="21:24" ht="18" x14ac:dyDescent="0.6">
      <c r="U20409"/>
      <c r="V20409"/>
      <c r="W20409"/>
      <c r="X20409"/>
    </row>
    <row r="20410" spans="21:24" ht="18" x14ac:dyDescent="0.6">
      <c r="U20410"/>
      <c r="V20410"/>
      <c r="W20410"/>
      <c r="X20410"/>
    </row>
    <row r="20411" spans="21:24" ht="18" x14ac:dyDescent="0.6">
      <c r="U20411"/>
      <c r="V20411"/>
      <c r="W20411"/>
      <c r="X20411"/>
    </row>
    <row r="20412" spans="21:24" ht="18" x14ac:dyDescent="0.6">
      <c r="U20412"/>
      <c r="V20412"/>
      <c r="W20412"/>
      <c r="X20412"/>
    </row>
    <row r="20413" spans="21:24" ht="18" x14ac:dyDescent="0.6">
      <c r="U20413"/>
      <c r="V20413"/>
      <c r="W20413"/>
      <c r="X20413"/>
    </row>
    <row r="20414" spans="21:24" ht="18" x14ac:dyDescent="0.6">
      <c r="U20414"/>
      <c r="V20414"/>
      <c r="W20414"/>
      <c r="X20414"/>
    </row>
    <row r="20415" spans="21:24" ht="18" x14ac:dyDescent="0.6">
      <c r="U20415"/>
      <c r="V20415"/>
      <c r="W20415"/>
      <c r="X20415"/>
    </row>
    <row r="20416" spans="21:24" ht="18" x14ac:dyDescent="0.6">
      <c r="U20416"/>
      <c r="V20416"/>
      <c r="W20416"/>
      <c r="X20416"/>
    </row>
    <row r="20417" spans="21:24" ht="18" x14ac:dyDescent="0.6">
      <c r="U20417"/>
      <c r="V20417"/>
      <c r="W20417"/>
      <c r="X20417"/>
    </row>
    <row r="20418" spans="21:24" ht="18" x14ac:dyDescent="0.6">
      <c r="U20418"/>
      <c r="V20418"/>
      <c r="W20418"/>
      <c r="X20418"/>
    </row>
    <row r="20419" spans="21:24" ht="18" x14ac:dyDescent="0.6">
      <c r="U20419"/>
      <c r="V20419"/>
      <c r="W20419"/>
      <c r="X20419"/>
    </row>
    <row r="20420" spans="21:24" ht="18" x14ac:dyDescent="0.6">
      <c r="U20420"/>
      <c r="V20420"/>
      <c r="W20420"/>
      <c r="X20420"/>
    </row>
    <row r="20421" spans="21:24" ht="18" x14ac:dyDescent="0.6">
      <c r="U20421"/>
      <c r="V20421"/>
      <c r="W20421"/>
      <c r="X20421"/>
    </row>
    <row r="20422" spans="21:24" ht="18" x14ac:dyDescent="0.6">
      <c r="U20422"/>
      <c r="V20422"/>
      <c r="W20422"/>
      <c r="X20422"/>
    </row>
    <row r="20423" spans="21:24" ht="18" x14ac:dyDescent="0.6">
      <c r="U20423"/>
      <c r="V20423"/>
      <c r="W20423"/>
      <c r="X20423"/>
    </row>
    <row r="20424" spans="21:24" ht="18" x14ac:dyDescent="0.6">
      <c r="U20424"/>
      <c r="V20424"/>
      <c r="W20424"/>
      <c r="X20424"/>
    </row>
    <row r="20425" spans="21:24" ht="18" x14ac:dyDescent="0.6">
      <c r="U20425"/>
      <c r="V20425"/>
      <c r="W20425"/>
      <c r="X20425"/>
    </row>
    <row r="20426" spans="21:24" ht="18" x14ac:dyDescent="0.6">
      <c r="U20426"/>
      <c r="V20426"/>
      <c r="W20426"/>
      <c r="X20426"/>
    </row>
    <row r="20427" spans="21:24" ht="18" x14ac:dyDescent="0.6">
      <c r="U20427"/>
      <c r="V20427"/>
      <c r="W20427"/>
      <c r="X20427"/>
    </row>
    <row r="20428" spans="21:24" ht="18" x14ac:dyDescent="0.6">
      <c r="U20428"/>
      <c r="V20428"/>
      <c r="W20428"/>
      <c r="X20428"/>
    </row>
    <row r="20429" spans="21:24" ht="18" x14ac:dyDescent="0.6">
      <c r="U20429"/>
      <c r="V20429"/>
      <c r="W20429"/>
      <c r="X20429"/>
    </row>
    <row r="20430" spans="21:24" ht="18" x14ac:dyDescent="0.6">
      <c r="U20430"/>
      <c r="V20430"/>
      <c r="W20430"/>
      <c r="X20430"/>
    </row>
    <row r="20431" spans="21:24" ht="18" x14ac:dyDescent="0.6">
      <c r="U20431"/>
      <c r="V20431"/>
      <c r="W20431"/>
      <c r="X20431"/>
    </row>
    <row r="20432" spans="21:24" ht="18" x14ac:dyDescent="0.6">
      <c r="U20432"/>
      <c r="V20432"/>
      <c r="W20432"/>
      <c r="X20432"/>
    </row>
    <row r="20433" spans="21:24" ht="18" x14ac:dyDescent="0.6">
      <c r="U20433"/>
      <c r="V20433"/>
      <c r="W20433"/>
      <c r="X20433"/>
    </row>
    <row r="20434" spans="21:24" ht="18" x14ac:dyDescent="0.6">
      <c r="U20434"/>
      <c r="V20434"/>
      <c r="W20434"/>
      <c r="X20434"/>
    </row>
    <row r="20435" spans="21:24" ht="18" x14ac:dyDescent="0.6">
      <c r="U20435"/>
      <c r="V20435"/>
      <c r="W20435"/>
      <c r="X20435"/>
    </row>
    <row r="20436" spans="21:24" ht="18" x14ac:dyDescent="0.6">
      <c r="U20436"/>
      <c r="V20436"/>
      <c r="W20436"/>
      <c r="X20436"/>
    </row>
    <row r="20437" spans="21:24" ht="18" x14ac:dyDescent="0.6">
      <c r="U20437"/>
      <c r="V20437"/>
      <c r="W20437"/>
      <c r="X20437"/>
    </row>
    <row r="20438" spans="21:24" ht="18" x14ac:dyDescent="0.6">
      <c r="U20438"/>
      <c r="V20438"/>
      <c r="W20438"/>
      <c r="X20438"/>
    </row>
    <row r="20439" spans="21:24" ht="18" x14ac:dyDescent="0.6">
      <c r="U20439"/>
      <c r="V20439"/>
      <c r="W20439"/>
      <c r="X20439"/>
    </row>
    <row r="20440" spans="21:24" ht="18" x14ac:dyDescent="0.6">
      <c r="U20440"/>
      <c r="V20440"/>
      <c r="W20440"/>
      <c r="X20440"/>
    </row>
    <row r="20441" spans="21:24" ht="18" x14ac:dyDescent="0.6">
      <c r="U20441"/>
      <c r="V20441"/>
      <c r="W20441"/>
      <c r="X20441"/>
    </row>
    <row r="20442" spans="21:24" ht="18" x14ac:dyDescent="0.6">
      <c r="U20442"/>
      <c r="V20442"/>
      <c r="W20442"/>
      <c r="X20442"/>
    </row>
    <row r="20443" spans="21:24" ht="18" x14ac:dyDescent="0.6">
      <c r="U20443"/>
      <c r="V20443"/>
      <c r="W20443"/>
      <c r="X20443"/>
    </row>
    <row r="20444" spans="21:24" ht="18" x14ac:dyDescent="0.6">
      <c r="U20444"/>
      <c r="V20444"/>
      <c r="W20444"/>
      <c r="X20444"/>
    </row>
    <row r="20445" spans="21:24" ht="18" x14ac:dyDescent="0.6">
      <c r="U20445"/>
      <c r="V20445"/>
      <c r="W20445"/>
      <c r="X20445"/>
    </row>
    <row r="20446" spans="21:24" ht="18" x14ac:dyDescent="0.6">
      <c r="U20446"/>
      <c r="V20446"/>
      <c r="W20446"/>
      <c r="X20446"/>
    </row>
    <row r="20447" spans="21:24" ht="18" x14ac:dyDescent="0.6">
      <c r="U20447"/>
      <c r="V20447"/>
      <c r="W20447"/>
      <c r="X20447"/>
    </row>
    <row r="20448" spans="21:24" ht="18" x14ac:dyDescent="0.6">
      <c r="U20448"/>
      <c r="V20448"/>
      <c r="W20448"/>
      <c r="X20448"/>
    </row>
    <row r="20449" spans="21:24" ht="18" x14ac:dyDescent="0.6">
      <c r="U20449"/>
      <c r="V20449"/>
      <c r="W20449"/>
      <c r="X20449"/>
    </row>
    <row r="20450" spans="21:24" ht="18" x14ac:dyDescent="0.6">
      <c r="U20450"/>
      <c r="V20450"/>
      <c r="W20450"/>
      <c r="X20450"/>
    </row>
    <row r="20451" spans="21:24" ht="18" x14ac:dyDescent="0.6">
      <c r="U20451"/>
      <c r="V20451"/>
      <c r="W20451"/>
      <c r="X20451"/>
    </row>
    <row r="20452" spans="21:24" ht="18" x14ac:dyDescent="0.6">
      <c r="U20452"/>
      <c r="V20452"/>
      <c r="W20452"/>
      <c r="X20452"/>
    </row>
    <row r="20453" spans="21:24" ht="18" x14ac:dyDescent="0.6">
      <c r="U20453"/>
      <c r="V20453"/>
      <c r="W20453"/>
      <c r="X20453"/>
    </row>
    <row r="20454" spans="21:24" ht="18" x14ac:dyDescent="0.6">
      <c r="U20454"/>
      <c r="V20454"/>
      <c r="W20454"/>
      <c r="X20454"/>
    </row>
    <row r="20455" spans="21:24" ht="18" x14ac:dyDescent="0.6">
      <c r="U20455"/>
      <c r="V20455"/>
      <c r="W20455"/>
      <c r="X20455"/>
    </row>
    <row r="20456" spans="21:24" ht="18" x14ac:dyDescent="0.6">
      <c r="U20456"/>
      <c r="V20456"/>
      <c r="W20456"/>
      <c r="X20456"/>
    </row>
    <row r="20457" spans="21:24" ht="18" x14ac:dyDescent="0.6">
      <c r="U20457"/>
      <c r="V20457"/>
      <c r="W20457"/>
      <c r="X20457"/>
    </row>
    <row r="20458" spans="21:24" ht="18" x14ac:dyDescent="0.6">
      <c r="U20458"/>
      <c r="V20458"/>
      <c r="W20458"/>
      <c r="X20458"/>
    </row>
    <row r="20459" spans="21:24" ht="18" x14ac:dyDescent="0.6">
      <c r="U20459"/>
      <c r="V20459"/>
      <c r="W20459"/>
      <c r="X20459"/>
    </row>
    <row r="20460" spans="21:24" ht="18" x14ac:dyDescent="0.6">
      <c r="U20460"/>
      <c r="V20460"/>
      <c r="W20460"/>
      <c r="X20460"/>
    </row>
    <row r="20461" spans="21:24" ht="18" x14ac:dyDescent="0.6">
      <c r="U20461"/>
      <c r="V20461"/>
      <c r="W20461"/>
      <c r="X20461"/>
    </row>
    <row r="20462" spans="21:24" ht="18" x14ac:dyDescent="0.6">
      <c r="U20462"/>
      <c r="V20462"/>
      <c r="W20462"/>
      <c r="X20462"/>
    </row>
    <row r="20463" spans="21:24" ht="18" x14ac:dyDescent="0.6">
      <c r="U20463"/>
      <c r="V20463"/>
      <c r="W20463"/>
      <c r="X20463"/>
    </row>
    <row r="20464" spans="21:24" ht="18" x14ac:dyDescent="0.6">
      <c r="U20464"/>
      <c r="V20464"/>
      <c r="W20464"/>
      <c r="X20464"/>
    </row>
    <row r="20465" spans="21:24" ht="18" x14ac:dyDescent="0.6">
      <c r="U20465"/>
      <c r="V20465"/>
      <c r="W20465"/>
      <c r="X20465"/>
    </row>
    <row r="20466" spans="21:24" ht="18" x14ac:dyDescent="0.6">
      <c r="U20466"/>
      <c r="V20466"/>
      <c r="W20466"/>
      <c r="X20466"/>
    </row>
    <row r="20467" spans="21:24" ht="18" x14ac:dyDescent="0.6">
      <c r="U20467"/>
      <c r="V20467"/>
      <c r="W20467"/>
      <c r="X20467"/>
    </row>
    <row r="20468" spans="21:24" ht="18" x14ac:dyDescent="0.6">
      <c r="U20468"/>
      <c r="V20468"/>
      <c r="W20468"/>
      <c r="X20468"/>
    </row>
    <row r="20469" spans="21:24" ht="18" x14ac:dyDescent="0.6">
      <c r="U20469"/>
      <c r="V20469"/>
      <c r="W20469"/>
      <c r="X20469"/>
    </row>
    <row r="20470" spans="21:24" ht="18" x14ac:dyDescent="0.6">
      <c r="U20470"/>
      <c r="V20470"/>
      <c r="W20470"/>
      <c r="X20470"/>
    </row>
    <row r="20471" spans="21:24" ht="18" x14ac:dyDescent="0.6">
      <c r="U20471"/>
      <c r="V20471"/>
      <c r="W20471"/>
      <c r="X20471"/>
    </row>
    <row r="20472" spans="21:24" ht="18" x14ac:dyDescent="0.6">
      <c r="U20472"/>
      <c r="V20472"/>
      <c r="W20472"/>
      <c r="X20472"/>
    </row>
    <row r="20473" spans="21:24" ht="18" x14ac:dyDescent="0.6">
      <c r="U20473"/>
      <c r="V20473"/>
      <c r="W20473"/>
      <c r="X20473"/>
    </row>
    <row r="20474" spans="21:24" ht="18" x14ac:dyDescent="0.6">
      <c r="U20474"/>
      <c r="V20474"/>
      <c r="W20474"/>
      <c r="X20474"/>
    </row>
    <row r="20475" spans="21:24" ht="18" x14ac:dyDescent="0.6">
      <c r="U20475"/>
      <c r="V20475"/>
      <c r="W20475"/>
      <c r="X20475"/>
    </row>
    <row r="20476" spans="21:24" ht="18" x14ac:dyDescent="0.6">
      <c r="U20476"/>
      <c r="V20476"/>
      <c r="W20476"/>
      <c r="X20476"/>
    </row>
    <row r="20477" spans="21:24" ht="18" x14ac:dyDescent="0.6">
      <c r="U20477"/>
      <c r="V20477"/>
      <c r="W20477"/>
      <c r="X20477"/>
    </row>
    <row r="20478" spans="21:24" ht="18" x14ac:dyDescent="0.6">
      <c r="U20478"/>
      <c r="V20478"/>
      <c r="W20478"/>
      <c r="X20478"/>
    </row>
    <row r="20479" spans="21:24" ht="18" x14ac:dyDescent="0.6">
      <c r="U20479"/>
      <c r="V20479"/>
      <c r="W20479"/>
      <c r="X20479"/>
    </row>
    <row r="20480" spans="21:24" ht="18" x14ac:dyDescent="0.6">
      <c r="U20480"/>
      <c r="V20480"/>
      <c r="W20480"/>
      <c r="X20480"/>
    </row>
    <row r="20481" spans="21:24" ht="18" x14ac:dyDescent="0.6">
      <c r="U20481"/>
      <c r="V20481"/>
      <c r="W20481"/>
      <c r="X20481"/>
    </row>
    <row r="20482" spans="21:24" ht="18" x14ac:dyDescent="0.6">
      <c r="U20482"/>
      <c r="V20482"/>
      <c r="W20482"/>
      <c r="X20482"/>
    </row>
    <row r="20483" spans="21:24" ht="18" x14ac:dyDescent="0.6">
      <c r="U20483"/>
      <c r="V20483"/>
      <c r="W20483"/>
      <c r="X20483"/>
    </row>
    <row r="20484" spans="21:24" ht="18" x14ac:dyDescent="0.6">
      <c r="U20484"/>
      <c r="V20484"/>
      <c r="W20484"/>
      <c r="X20484"/>
    </row>
    <row r="20485" spans="21:24" ht="18" x14ac:dyDescent="0.6">
      <c r="U20485"/>
      <c r="V20485"/>
      <c r="W20485"/>
      <c r="X20485"/>
    </row>
    <row r="20486" spans="21:24" ht="18" x14ac:dyDescent="0.6">
      <c r="U20486"/>
      <c r="V20486"/>
      <c r="W20486"/>
      <c r="X20486"/>
    </row>
    <row r="20487" spans="21:24" ht="18" x14ac:dyDescent="0.6">
      <c r="U20487"/>
      <c r="V20487"/>
      <c r="W20487"/>
      <c r="X20487"/>
    </row>
    <row r="20488" spans="21:24" ht="18" x14ac:dyDescent="0.6">
      <c r="U20488"/>
      <c r="V20488"/>
      <c r="W20488"/>
      <c r="X20488"/>
    </row>
    <row r="20489" spans="21:24" ht="18" x14ac:dyDescent="0.6">
      <c r="U20489"/>
      <c r="V20489"/>
      <c r="W20489"/>
      <c r="X20489"/>
    </row>
    <row r="20490" spans="21:24" ht="18" x14ac:dyDescent="0.6">
      <c r="U20490"/>
      <c r="V20490"/>
      <c r="W20490"/>
      <c r="X20490"/>
    </row>
    <row r="20491" spans="21:24" ht="18" x14ac:dyDescent="0.6">
      <c r="U20491"/>
      <c r="V20491"/>
      <c r="W20491"/>
      <c r="X20491"/>
    </row>
    <row r="20492" spans="21:24" ht="18" x14ac:dyDescent="0.6">
      <c r="U20492"/>
      <c r="V20492"/>
      <c r="W20492"/>
      <c r="X20492"/>
    </row>
    <row r="20493" spans="21:24" ht="18" x14ac:dyDescent="0.6">
      <c r="U20493"/>
      <c r="V20493"/>
      <c r="W20493"/>
      <c r="X20493"/>
    </row>
    <row r="20494" spans="21:24" ht="18" x14ac:dyDescent="0.6">
      <c r="U20494"/>
      <c r="V20494"/>
      <c r="W20494"/>
      <c r="X20494"/>
    </row>
    <row r="20495" spans="21:24" ht="18" x14ac:dyDescent="0.6">
      <c r="U20495"/>
      <c r="V20495"/>
      <c r="W20495"/>
      <c r="X20495"/>
    </row>
    <row r="20496" spans="21:24" ht="18" x14ac:dyDescent="0.6">
      <c r="U20496"/>
      <c r="V20496"/>
      <c r="W20496"/>
      <c r="X20496"/>
    </row>
    <row r="20497" spans="21:24" ht="18" x14ac:dyDescent="0.6">
      <c r="U20497"/>
      <c r="V20497"/>
      <c r="W20497"/>
      <c r="X20497"/>
    </row>
    <row r="20498" spans="21:24" ht="18" x14ac:dyDescent="0.6">
      <c r="U20498"/>
      <c r="V20498"/>
      <c r="W20498"/>
      <c r="X20498"/>
    </row>
    <row r="20499" spans="21:24" ht="18" x14ac:dyDescent="0.6">
      <c r="U20499"/>
      <c r="V20499"/>
      <c r="W20499"/>
      <c r="X20499"/>
    </row>
    <row r="20500" spans="21:24" ht="18" x14ac:dyDescent="0.6">
      <c r="U20500"/>
      <c r="V20500"/>
      <c r="W20500"/>
      <c r="X20500"/>
    </row>
    <row r="20501" spans="21:24" ht="18" x14ac:dyDescent="0.6">
      <c r="U20501"/>
      <c r="V20501"/>
      <c r="W20501"/>
      <c r="X20501"/>
    </row>
    <row r="20502" spans="21:24" ht="18" x14ac:dyDescent="0.6">
      <c r="U20502"/>
      <c r="V20502"/>
      <c r="W20502"/>
      <c r="X20502"/>
    </row>
    <row r="20503" spans="21:24" ht="18" x14ac:dyDescent="0.6">
      <c r="U20503"/>
      <c r="V20503"/>
      <c r="W20503"/>
      <c r="X20503"/>
    </row>
    <row r="20504" spans="21:24" ht="18" x14ac:dyDescent="0.6">
      <c r="U20504"/>
      <c r="V20504"/>
      <c r="W20504"/>
      <c r="X20504"/>
    </row>
    <row r="20505" spans="21:24" ht="18" x14ac:dyDescent="0.6">
      <c r="U20505"/>
      <c r="V20505"/>
      <c r="W20505"/>
      <c r="X20505"/>
    </row>
    <row r="20506" spans="21:24" ht="18" x14ac:dyDescent="0.6">
      <c r="U20506"/>
      <c r="V20506"/>
      <c r="W20506"/>
      <c r="X20506"/>
    </row>
    <row r="20507" spans="21:24" ht="18" x14ac:dyDescent="0.6">
      <c r="U20507"/>
      <c r="V20507"/>
      <c r="W20507"/>
      <c r="X20507"/>
    </row>
    <row r="20508" spans="21:24" ht="18" x14ac:dyDescent="0.6">
      <c r="U20508"/>
      <c r="V20508"/>
      <c r="W20508"/>
      <c r="X20508"/>
    </row>
    <row r="20509" spans="21:24" ht="18" x14ac:dyDescent="0.6">
      <c r="U20509"/>
      <c r="V20509"/>
      <c r="W20509"/>
      <c r="X20509"/>
    </row>
    <row r="20510" spans="21:24" ht="18" x14ac:dyDescent="0.6">
      <c r="U20510"/>
      <c r="V20510"/>
      <c r="W20510"/>
      <c r="X20510"/>
    </row>
    <row r="20511" spans="21:24" ht="18" x14ac:dyDescent="0.6">
      <c r="U20511"/>
      <c r="V20511"/>
      <c r="W20511"/>
      <c r="X20511"/>
    </row>
    <row r="20512" spans="21:24" ht="18" x14ac:dyDescent="0.6">
      <c r="U20512"/>
      <c r="V20512"/>
      <c r="W20512"/>
      <c r="X20512"/>
    </row>
    <row r="20513" spans="21:24" ht="18" x14ac:dyDescent="0.6">
      <c r="U20513"/>
      <c r="V20513"/>
      <c r="W20513"/>
      <c r="X20513"/>
    </row>
    <row r="20514" spans="21:24" ht="18" x14ac:dyDescent="0.6">
      <c r="U20514"/>
      <c r="V20514"/>
      <c r="W20514"/>
      <c r="X20514"/>
    </row>
    <row r="20515" spans="21:24" ht="18" x14ac:dyDescent="0.6">
      <c r="U20515"/>
      <c r="V20515"/>
      <c r="W20515"/>
      <c r="X20515"/>
    </row>
    <row r="20516" spans="21:24" ht="18" x14ac:dyDescent="0.6">
      <c r="U20516"/>
      <c r="V20516"/>
      <c r="W20516"/>
      <c r="X20516"/>
    </row>
    <row r="20517" spans="21:24" ht="18" x14ac:dyDescent="0.6">
      <c r="U20517"/>
      <c r="V20517"/>
      <c r="W20517"/>
      <c r="X20517"/>
    </row>
    <row r="20518" spans="21:24" ht="18" x14ac:dyDescent="0.6">
      <c r="U20518"/>
      <c r="V20518"/>
      <c r="W20518"/>
      <c r="X20518"/>
    </row>
    <row r="20519" spans="21:24" ht="18" x14ac:dyDescent="0.6">
      <c r="U20519"/>
      <c r="V20519"/>
      <c r="W20519"/>
      <c r="X20519"/>
    </row>
    <row r="20520" spans="21:24" ht="18" x14ac:dyDescent="0.6">
      <c r="U20520"/>
      <c r="V20520"/>
      <c r="W20520"/>
      <c r="X20520"/>
    </row>
    <row r="20521" spans="21:24" ht="18" x14ac:dyDescent="0.6">
      <c r="U20521"/>
      <c r="V20521"/>
      <c r="W20521"/>
      <c r="X20521"/>
    </row>
    <row r="20522" spans="21:24" ht="18" x14ac:dyDescent="0.6">
      <c r="U20522"/>
      <c r="V20522"/>
      <c r="W20522"/>
      <c r="X20522"/>
    </row>
    <row r="20523" spans="21:24" ht="18" x14ac:dyDescent="0.6">
      <c r="U20523"/>
      <c r="V20523"/>
      <c r="W20523"/>
      <c r="X20523"/>
    </row>
    <row r="20524" spans="21:24" ht="18" x14ac:dyDescent="0.6">
      <c r="U20524"/>
      <c r="V20524"/>
      <c r="W20524"/>
      <c r="X20524"/>
    </row>
    <row r="20525" spans="21:24" ht="18" x14ac:dyDescent="0.6">
      <c r="U20525"/>
      <c r="V20525"/>
      <c r="W20525"/>
      <c r="X20525"/>
    </row>
    <row r="20526" spans="21:24" ht="18" x14ac:dyDescent="0.6">
      <c r="U20526"/>
      <c r="V20526"/>
      <c r="W20526"/>
      <c r="X20526"/>
    </row>
    <row r="20527" spans="21:24" ht="18" x14ac:dyDescent="0.6">
      <c r="U20527"/>
      <c r="V20527"/>
      <c r="W20527"/>
      <c r="X20527"/>
    </row>
    <row r="20528" spans="21:24" ht="18" x14ac:dyDescent="0.6">
      <c r="U20528"/>
      <c r="V20528"/>
      <c r="W20528"/>
      <c r="X20528"/>
    </row>
    <row r="20529" spans="21:24" ht="18" x14ac:dyDescent="0.6">
      <c r="U20529"/>
      <c r="V20529"/>
      <c r="W20529"/>
      <c r="X20529"/>
    </row>
    <row r="20530" spans="21:24" ht="18" x14ac:dyDescent="0.6">
      <c r="U20530"/>
      <c r="V20530"/>
      <c r="W20530"/>
      <c r="X20530"/>
    </row>
    <row r="20531" spans="21:24" ht="18" x14ac:dyDescent="0.6">
      <c r="U20531"/>
      <c r="V20531"/>
      <c r="W20531"/>
      <c r="X20531"/>
    </row>
    <row r="20532" spans="21:24" ht="18" x14ac:dyDescent="0.6">
      <c r="U20532"/>
      <c r="V20532"/>
      <c r="W20532"/>
      <c r="X20532"/>
    </row>
    <row r="20533" spans="21:24" ht="18" x14ac:dyDescent="0.6">
      <c r="U20533"/>
      <c r="V20533"/>
      <c r="W20533"/>
      <c r="X20533"/>
    </row>
    <row r="20534" spans="21:24" ht="18" x14ac:dyDescent="0.6">
      <c r="U20534"/>
      <c r="V20534"/>
      <c r="W20534"/>
      <c r="X20534"/>
    </row>
    <row r="20535" spans="21:24" ht="18" x14ac:dyDescent="0.6">
      <c r="U20535"/>
      <c r="V20535"/>
      <c r="W20535"/>
      <c r="X20535"/>
    </row>
    <row r="20536" spans="21:24" ht="18" x14ac:dyDescent="0.6">
      <c r="U20536"/>
      <c r="V20536"/>
      <c r="W20536"/>
      <c r="X20536"/>
    </row>
    <row r="20537" spans="21:24" ht="18" x14ac:dyDescent="0.6">
      <c r="U20537"/>
      <c r="V20537"/>
      <c r="W20537"/>
      <c r="X20537"/>
    </row>
    <row r="20538" spans="21:24" ht="18" x14ac:dyDescent="0.6">
      <c r="U20538"/>
      <c r="V20538"/>
      <c r="W20538"/>
      <c r="X20538"/>
    </row>
    <row r="20539" spans="21:24" ht="18" x14ac:dyDescent="0.6">
      <c r="U20539"/>
      <c r="V20539"/>
      <c r="W20539"/>
      <c r="X20539"/>
    </row>
    <row r="20540" spans="21:24" ht="18" x14ac:dyDescent="0.6">
      <c r="U20540"/>
      <c r="V20540"/>
      <c r="W20540"/>
      <c r="X20540"/>
    </row>
    <row r="20541" spans="21:24" ht="18" x14ac:dyDescent="0.6">
      <c r="U20541"/>
      <c r="V20541"/>
      <c r="W20541"/>
      <c r="X20541"/>
    </row>
    <row r="20542" spans="21:24" ht="18" x14ac:dyDescent="0.6">
      <c r="U20542"/>
      <c r="V20542"/>
      <c r="W20542"/>
      <c r="X20542"/>
    </row>
    <row r="20543" spans="21:24" ht="18" x14ac:dyDescent="0.6">
      <c r="U20543"/>
      <c r="V20543"/>
      <c r="W20543"/>
      <c r="X20543"/>
    </row>
    <row r="20544" spans="21:24" ht="18" x14ac:dyDescent="0.6">
      <c r="U20544"/>
      <c r="V20544"/>
      <c r="W20544"/>
      <c r="X20544"/>
    </row>
    <row r="20545" spans="21:24" ht="18" x14ac:dyDescent="0.6">
      <c r="U20545"/>
      <c r="V20545"/>
      <c r="W20545"/>
      <c r="X20545"/>
    </row>
    <row r="20546" spans="21:24" ht="18" x14ac:dyDescent="0.6">
      <c r="U20546"/>
      <c r="V20546"/>
      <c r="W20546"/>
      <c r="X20546"/>
    </row>
    <row r="20547" spans="21:24" ht="18" x14ac:dyDescent="0.6">
      <c r="U20547"/>
      <c r="V20547"/>
      <c r="W20547"/>
      <c r="X20547"/>
    </row>
    <row r="20548" spans="21:24" ht="18" x14ac:dyDescent="0.6">
      <c r="U20548"/>
      <c r="V20548"/>
      <c r="W20548"/>
      <c r="X20548"/>
    </row>
    <row r="20549" spans="21:24" ht="18" x14ac:dyDescent="0.6">
      <c r="U20549"/>
      <c r="V20549"/>
      <c r="W20549"/>
      <c r="X20549"/>
    </row>
    <row r="20550" spans="21:24" ht="18" x14ac:dyDescent="0.6">
      <c r="U20550"/>
      <c r="V20550"/>
      <c r="W20550"/>
      <c r="X20550"/>
    </row>
    <row r="20551" spans="21:24" ht="18" x14ac:dyDescent="0.6">
      <c r="U20551"/>
      <c r="V20551"/>
      <c r="W20551"/>
      <c r="X20551"/>
    </row>
    <row r="20552" spans="21:24" ht="18" x14ac:dyDescent="0.6">
      <c r="U20552"/>
      <c r="V20552"/>
      <c r="W20552"/>
      <c r="X20552"/>
    </row>
    <row r="20553" spans="21:24" ht="18" x14ac:dyDescent="0.6">
      <c r="U20553"/>
      <c r="V20553"/>
      <c r="W20553"/>
      <c r="X20553"/>
    </row>
    <row r="20554" spans="21:24" ht="18" x14ac:dyDescent="0.6">
      <c r="U20554"/>
      <c r="V20554"/>
      <c r="W20554"/>
      <c r="X20554"/>
    </row>
    <row r="20555" spans="21:24" ht="18" x14ac:dyDescent="0.6">
      <c r="U20555"/>
      <c r="V20555"/>
      <c r="W20555"/>
      <c r="X20555"/>
    </row>
    <row r="20556" spans="21:24" ht="18" x14ac:dyDescent="0.6">
      <c r="U20556"/>
      <c r="V20556"/>
      <c r="W20556"/>
      <c r="X20556"/>
    </row>
    <row r="20557" spans="21:24" ht="18" x14ac:dyDescent="0.6">
      <c r="U20557"/>
      <c r="V20557"/>
      <c r="W20557"/>
      <c r="X20557"/>
    </row>
    <row r="20558" spans="21:24" ht="18" x14ac:dyDescent="0.6">
      <c r="U20558"/>
      <c r="V20558"/>
      <c r="W20558"/>
      <c r="X20558"/>
    </row>
    <row r="20559" spans="21:24" ht="18" x14ac:dyDescent="0.6">
      <c r="U20559"/>
      <c r="V20559"/>
      <c r="W20559"/>
      <c r="X20559"/>
    </row>
    <row r="20560" spans="21:24" ht="18" x14ac:dyDescent="0.6">
      <c r="U20560"/>
      <c r="V20560"/>
      <c r="W20560"/>
      <c r="X20560"/>
    </row>
    <row r="20561" spans="21:24" ht="18" x14ac:dyDescent="0.6">
      <c r="U20561"/>
      <c r="V20561"/>
      <c r="W20561"/>
      <c r="X20561"/>
    </row>
    <row r="20562" spans="21:24" ht="18" x14ac:dyDescent="0.6">
      <c r="U20562"/>
      <c r="V20562"/>
      <c r="W20562"/>
      <c r="X20562"/>
    </row>
    <row r="20563" spans="21:24" ht="18" x14ac:dyDescent="0.6">
      <c r="U20563"/>
      <c r="V20563"/>
      <c r="W20563"/>
      <c r="X20563"/>
    </row>
    <row r="20564" spans="21:24" ht="18" x14ac:dyDescent="0.6">
      <c r="U20564"/>
      <c r="V20564"/>
      <c r="W20564"/>
      <c r="X20564"/>
    </row>
    <row r="20565" spans="21:24" ht="18" x14ac:dyDescent="0.6">
      <c r="U20565"/>
      <c r="V20565"/>
      <c r="W20565"/>
      <c r="X20565"/>
    </row>
    <row r="20566" spans="21:24" ht="18" x14ac:dyDescent="0.6">
      <c r="U20566"/>
      <c r="V20566"/>
      <c r="W20566"/>
      <c r="X20566"/>
    </row>
    <row r="20567" spans="21:24" ht="18" x14ac:dyDescent="0.6">
      <c r="U20567"/>
      <c r="V20567"/>
      <c r="W20567"/>
      <c r="X20567"/>
    </row>
    <row r="20568" spans="21:24" ht="18" x14ac:dyDescent="0.6">
      <c r="U20568"/>
      <c r="V20568"/>
      <c r="W20568"/>
      <c r="X20568"/>
    </row>
    <row r="20569" spans="21:24" ht="18" x14ac:dyDescent="0.6">
      <c r="U20569"/>
      <c r="V20569"/>
      <c r="W20569"/>
      <c r="X20569"/>
    </row>
    <row r="20570" spans="21:24" ht="18" x14ac:dyDescent="0.6">
      <c r="U20570"/>
      <c r="V20570"/>
      <c r="W20570"/>
      <c r="X20570"/>
    </row>
    <row r="20571" spans="21:24" ht="18" x14ac:dyDescent="0.6">
      <c r="U20571"/>
      <c r="V20571"/>
      <c r="W20571"/>
      <c r="X20571"/>
    </row>
    <row r="20572" spans="21:24" ht="18" x14ac:dyDescent="0.6">
      <c r="U20572"/>
      <c r="V20572"/>
      <c r="W20572"/>
      <c r="X20572"/>
    </row>
    <row r="20573" spans="21:24" ht="18" x14ac:dyDescent="0.6">
      <c r="U20573"/>
      <c r="V20573"/>
      <c r="W20573"/>
      <c r="X20573"/>
    </row>
    <row r="20574" spans="21:24" ht="18" x14ac:dyDescent="0.6">
      <c r="U20574"/>
      <c r="V20574"/>
      <c r="W20574"/>
      <c r="X20574"/>
    </row>
    <row r="20575" spans="21:24" ht="18" x14ac:dyDescent="0.6">
      <c r="U20575"/>
      <c r="V20575"/>
      <c r="W20575"/>
      <c r="X20575"/>
    </row>
    <row r="20576" spans="21:24" ht="18" x14ac:dyDescent="0.6">
      <c r="U20576"/>
      <c r="V20576"/>
      <c r="W20576"/>
      <c r="X20576"/>
    </row>
    <row r="20577" spans="21:24" ht="18" x14ac:dyDescent="0.6">
      <c r="U20577"/>
      <c r="V20577"/>
      <c r="W20577"/>
      <c r="X20577"/>
    </row>
    <row r="20578" spans="21:24" ht="18" x14ac:dyDescent="0.6">
      <c r="U20578"/>
      <c r="V20578"/>
      <c r="W20578"/>
      <c r="X20578"/>
    </row>
    <row r="20579" spans="21:24" ht="18" x14ac:dyDescent="0.6">
      <c r="U20579"/>
      <c r="V20579"/>
      <c r="W20579"/>
      <c r="X20579"/>
    </row>
    <row r="20580" spans="21:24" ht="18" x14ac:dyDescent="0.6">
      <c r="U20580"/>
      <c r="V20580"/>
      <c r="W20580"/>
      <c r="X20580"/>
    </row>
    <row r="20581" spans="21:24" ht="18" x14ac:dyDescent="0.6">
      <c r="U20581"/>
      <c r="V20581"/>
      <c r="W20581"/>
      <c r="X20581"/>
    </row>
    <row r="20582" spans="21:24" ht="18" x14ac:dyDescent="0.6">
      <c r="U20582"/>
      <c r="V20582"/>
      <c r="W20582"/>
      <c r="X20582"/>
    </row>
    <row r="20583" spans="21:24" ht="18" x14ac:dyDescent="0.6">
      <c r="U20583"/>
      <c r="V20583"/>
      <c r="W20583"/>
      <c r="X20583"/>
    </row>
    <row r="20584" spans="21:24" ht="18" x14ac:dyDescent="0.6">
      <c r="U20584"/>
      <c r="V20584"/>
      <c r="W20584"/>
      <c r="X20584"/>
    </row>
    <row r="20585" spans="21:24" ht="18" x14ac:dyDescent="0.6">
      <c r="U20585"/>
      <c r="V20585"/>
      <c r="W20585"/>
      <c r="X20585"/>
    </row>
    <row r="20586" spans="21:24" ht="18" x14ac:dyDescent="0.6">
      <c r="U20586"/>
      <c r="V20586"/>
      <c r="W20586"/>
      <c r="X20586"/>
    </row>
    <row r="20587" spans="21:24" ht="18" x14ac:dyDescent="0.6">
      <c r="U20587"/>
      <c r="V20587"/>
      <c r="W20587"/>
      <c r="X20587"/>
    </row>
    <row r="20588" spans="21:24" ht="18" x14ac:dyDescent="0.6">
      <c r="U20588"/>
      <c r="V20588"/>
      <c r="W20588"/>
      <c r="X20588"/>
    </row>
    <row r="20589" spans="21:24" ht="18" x14ac:dyDescent="0.6">
      <c r="U20589"/>
      <c r="V20589"/>
      <c r="W20589"/>
      <c r="X20589"/>
    </row>
    <row r="20590" spans="21:24" ht="18" x14ac:dyDescent="0.6">
      <c r="U20590"/>
      <c r="V20590"/>
      <c r="W20590"/>
      <c r="X20590"/>
    </row>
    <row r="20591" spans="21:24" ht="18" x14ac:dyDescent="0.6">
      <c r="U20591"/>
      <c r="V20591"/>
      <c r="W20591"/>
      <c r="X20591"/>
    </row>
    <row r="20592" spans="21:24" ht="18" x14ac:dyDescent="0.6">
      <c r="U20592"/>
      <c r="V20592"/>
      <c r="W20592"/>
      <c r="X20592"/>
    </row>
    <row r="20593" spans="21:24" ht="18" x14ac:dyDescent="0.6">
      <c r="U20593"/>
      <c r="V20593"/>
      <c r="W20593"/>
      <c r="X20593"/>
    </row>
    <row r="20594" spans="21:24" ht="18" x14ac:dyDescent="0.6">
      <c r="U20594"/>
      <c r="V20594"/>
      <c r="W20594"/>
      <c r="X20594"/>
    </row>
    <row r="20595" spans="21:24" ht="18" x14ac:dyDescent="0.6">
      <c r="U20595"/>
      <c r="V20595"/>
      <c r="W20595"/>
      <c r="X20595"/>
    </row>
    <row r="20596" spans="21:24" ht="18" x14ac:dyDescent="0.6">
      <c r="U20596"/>
      <c r="V20596"/>
      <c r="W20596"/>
      <c r="X20596"/>
    </row>
    <row r="20597" spans="21:24" ht="18" x14ac:dyDescent="0.6">
      <c r="U20597"/>
      <c r="V20597"/>
      <c r="W20597"/>
      <c r="X20597"/>
    </row>
    <row r="20598" spans="21:24" ht="18" x14ac:dyDescent="0.6">
      <c r="U20598"/>
      <c r="V20598"/>
      <c r="W20598"/>
      <c r="X20598"/>
    </row>
    <row r="20599" spans="21:24" ht="18" x14ac:dyDescent="0.6">
      <c r="U20599"/>
      <c r="V20599"/>
      <c r="W20599"/>
      <c r="X20599"/>
    </row>
    <row r="20600" spans="21:24" ht="18" x14ac:dyDescent="0.6">
      <c r="U20600"/>
      <c r="V20600"/>
      <c r="W20600"/>
      <c r="X20600"/>
    </row>
    <row r="20601" spans="21:24" ht="18" x14ac:dyDescent="0.6">
      <c r="U20601"/>
      <c r="V20601"/>
      <c r="W20601"/>
      <c r="X20601"/>
    </row>
    <row r="20602" spans="21:24" ht="18" x14ac:dyDescent="0.6">
      <c r="U20602"/>
      <c r="V20602"/>
      <c r="W20602"/>
      <c r="X20602"/>
    </row>
    <row r="20603" spans="21:24" ht="18" x14ac:dyDescent="0.6">
      <c r="U20603"/>
      <c r="V20603"/>
      <c r="W20603"/>
      <c r="X20603"/>
    </row>
    <row r="20604" spans="21:24" ht="18" x14ac:dyDescent="0.6">
      <c r="U20604"/>
      <c r="V20604"/>
      <c r="W20604"/>
      <c r="X20604"/>
    </row>
    <row r="20605" spans="21:24" ht="18" x14ac:dyDescent="0.6">
      <c r="U20605"/>
      <c r="V20605"/>
      <c r="W20605"/>
      <c r="X20605"/>
    </row>
    <row r="20606" spans="21:24" ht="18" x14ac:dyDescent="0.6">
      <c r="U20606"/>
      <c r="V20606"/>
      <c r="W20606"/>
      <c r="X20606"/>
    </row>
    <row r="20607" spans="21:24" ht="18" x14ac:dyDescent="0.6">
      <c r="U20607"/>
      <c r="V20607"/>
      <c r="W20607"/>
      <c r="X20607"/>
    </row>
    <row r="20608" spans="21:24" ht="18" x14ac:dyDescent="0.6">
      <c r="U20608"/>
      <c r="V20608"/>
      <c r="W20608"/>
      <c r="X20608"/>
    </row>
    <row r="20609" spans="21:24" ht="18" x14ac:dyDescent="0.6">
      <c r="U20609"/>
      <c r="V20609"/>
      <c r="W20609"/>
      <c r="X20609"/>
    </row>
    <row r="20610" spans="21:24" ht="18" x14ac:dyDescent="0.6">
      <c r="U20610"/>
      <c r="V20610"/>
      <c r="W20610"/>
      <c r="X20610"/>
    </row>
    <row r="20611" spans="21:24" ht="18" x14ac:dyDescent="0.6">
      <c r="U20611"/>
      <c r="V20611"/>
      <c r="W20611"/>
      <c r="X20611"/>
    </row>
    <row r="20612" spans="21:24" ht="18" x14ac:dyDescent="0.6">
      <c r="U20612"/>
      <c r="V20612"/>
      <c r="W20612"/>
      <c r="X20612"/>
    </row>
    <row r="20613" spans="21:24" ht="18" x14ac:dyDescent="0.6">
      <c r="U20613"/>
      <c r="V20613"/>
      <c r="W20613"/>
      <c r="X20613"/>
    </row>
    <row r="20614" spans="21:24" ht="18" x14ac:dyDescent="0.6">
      <c r="U20614"/>
      <c r="V20614"/>
      <c r="W20614"/>
      <c r="X20614"/>
    </row>
    <row r="20615" spans="21:24" ht="18" x14ac:dyDescent="0.6">
      <c r="U20615"/>
      <c r="V20615"/>
      <c r="W20615"/>
      <c r="X20615"/>
    </row>
    <row r="20616" spans="21:24" ht="18" x14ac:dyDescent="0.6">
      <c r="U20616"/>
      <c r="V20616"/>
      <c r="W20616"/>
      <c r="X20616"/>
    </row>
    <row r="20617" spans="21:24" ht="18" x14ac:dyDescent="0.6">
      <c r="U20617"/>
      <c r="V20617"/>
      <c r="W20617"/>
      <c r="X20617"/>
    </row>
    <row r="20618" spans="21:24" ht="18" x14ac:dyDescent="0.6">
      <c r="U20618"/>
      <c r="V20618"/>
      <c r="W20618"/>
      <c r="X20618"/>
    </row>
    <row r="20619" spans="21:24" ht="18" x14ac:dyDescent="0.6">
      <c r="U20619"/>
      <c r="V20619"/>
      <c r="W20619"/>
      <c r="X20619"/>
    </row>
    <row r="20620" spans="21:24" ht="18" x14ac:dyDescent="0.6">
      <c r="U20620"/>
      <c r="V20620"/>
      <c r="W20620"/>
      <c r="X20620"/>
    </row>
    <row r="20621" spans="21:24" ht="18" x14ac:dyDescent="0.6">
      <c r="U20621"/>
      <c r="V20621"/>
      <c r="W20621"/>
      <c r="X20621"/>
    </row>
    <row r="20622" spans="21:24" ht="18" x14ac:dyDescent="0.6">
      <c r="U20622"/>
      <c r="V20622"/>
      <c r="W20622"/>
      <c r="X20622"/>
    </row>
    <row r="20623" spans="21:24" ht="18" x14ac:dyDescent="0.6">
      <c r="U20623"/>
      <c r="V20623"/>
      <c r="W20623"/>
      <c r="X20623"/>
    </row>
    <row r="20624" spans="21:24" ht="18" x14ac:dyDescent="0.6">
      <c r="U20624"/>
      <c r="V20624"/>
      <c r="W20624"/>
      <c r="X20624"/>
    </row>
    <row r="20625" spans="21:24" ht="18" x14ac:dyDescent="0.6">
      <c r="U20625"/>
      <c r="V20625"/>
      <c r="W20625"/>
      <c r="X20625"/>
    </row>
    <row r="20626" spans="21:24" ht="18" x14ac:dyDescent="0.6">
      <c r="U20626"/>
      <c r="V20626"/>
      <c r="W20626"/>
      <c r="X20626"/>
    </row>
    <row r="20627" spans="21:24" ht="18" x14ac:dyDescent="0.6">
      <c r="U20627"/>
      <c r="V20627"/>
      <c r="W20627"/>
      <c r="X20627"/>
    </row>
    <row r="20628" spans="21:24" ht="18" x14ac:dyDescent="0.6">
      <c r="U20628"/>
      <c r="V20628"/>
      <c r="W20628"/>
      <c r="X20628"/>
    </row>
    <row r="20629" spans="21:24" ht="18" x14ac:dyDescent="0.6">
      <c r="U20629"/>
      <c r="V20629"/>
      <c r="W20629"/>
      <c r="X20629"/>
    </row>
    <row r="20630" spans="21:24" ht="18" x14ac:dyDescent="0.6">
      <c r="U20630"/>
      <c r="V20630"/>
      <c r="W20630"/>
      <c r="X20630"/>
    </row>
    <row r="20631" spans="21:24" ht="18" x14ac:dyDescent="0.6">
      <c r="U20631"/>
      <c r="V20631"/>
      <c r="W20631"/>
      <c r="X20631"/>
    </row>
    <row r="20632" spans="21:24" ht="18" x14ac:dyDescent="0.6">
      <c r="U20632"/>
      <c r="V20632"/>
      <c r="W20632"/>
      <c r="X20632"/>
    </row>
    <row r="20633" spans="21:24" ht="18" x14ac:dyDescent="0.6">
      <c r="U20633"/>
      <c r="V20633"/>
      <c r="W20633"/>
      <c r="X20633"/>
    </row>
    <row r="20634" spans="21:24" ht="18" x14ac:dyDescent="0.6">
      <c r="U20634"/>
      <c r="V20634"/>
      <c r="W20634"/>
      <c r="X20634"/>
    </row>
    <row r="20635" spans="21:24" ht="18" x14ac:dyDescent="0.6">
      <c r="U20635"/>
      <c r="V20635"/>
      <c r="W20635"/>
      <c r="X20635"/>
    </row>
    <row r="20636" spans="21:24" ht="18" x14ac:dyDescent="0.6">
      <c r="U20636"/>
      <c r="V20636"/>
      <c r="W20636"/>
      <c r="X20636"/>
    </row>
    <row r="20637" spans="21:24" ht="18" x14ac:dyDescent="0.6">
      <c r="U20637"/>
      <c r="V20637"/>
      <c r="W20637"/>
      <c r="X20637"/>
    </row>
    <row r="20638" spans="21:24" ht="18" x14ac:dyDescent="0.6">
      <c r="U20638"/>
      <c r="V20638"/>
      <c r="W20638"/>
      <c r="X20638"/>
    </row>
    <row r="20639" spans="21:24" ht="18" x14ac:dyDescent="0.6">
      <c r="U20639"/>
      <c r="V20639"/>
      <c r="W20639"/>
      <c r="X20639"/>
    </row>
    <row r="20640" spans="21:24" ht="18" x14ac:dyDescent="0.6">
      <c r="U20640"/>
      <c r="V20640"/>
      <c r="W20640"/>
      <c r="X20640"/>
    </row>
    <row r="20641" spans="21:24" ht="18" x14ac:dyDescent="0.6">
      <c r="U20641"/>
      <c r="V20641"/>
      <c r="W20641"/>
      <c r="X20641"/>
    </row>
    <row r="20642" spans="21:24" ht="18" x14ac:dyDescent="0.6">
      <c r="U20642"/>
      <c r="V20642"/>
      <c r="W20642"/>
      <c r="X20642"/>
    </row>
    <row r="20643" spans="21:24" ht="18" x14ac:dyDescent="0.6">
      <c r="U20643"/>
      <c r="V20643"/>
      <c r="W20643"/>
      <c r="X20643"/>
    </row>
    <row r="20644" spans="21:24" ht="18" x14ac:dyDescent="0.6">
      <c r="U20644"/>
      <c r="V20644"/>
      <c r="W20644"/>
      <c r="X20644"/>
    </row>
    <row r="20645" spans="21:24" ht="18" x14ac:dyDescent="0.6">
      <c r="U20645"/>
      <c r="V20645"/>
      <c r="W20645"/>
      <c r="X20645"/>
    </row>
    <row r="20646" spans="21:24" ht="18" x14ac:dyDescent="0.6">
      <c r="U20646"/>
      <c r="V20646"/>
      <c r="W20646"/>
      <c r="X20646"/>
    </row>
    <row r="20647" spans="21:24" ht="18" x14ac:dyDescent="0.6">
      <c r="U20647"/>
      <c r="V20647"/>
      <c r="W20647"/>
      <c r="X20647"/>
    </row>
    <row r="20648" spans="21:24" ht="18" x14ac:dyDescent="0.6">
      <c r="U20648"/>
      <c r="V20648"/>
      <c r="W20648"/>
      <c r="X20648"/>
    </row>
    <row r="20649" spans="21:24" ht="18" x14ac:dyDescent="0.6">
      <c r="U20649"/>
      <c r="V20649"/>
      <c r="W20649"/>
      <c r="X20649"/>
    </row>
    <row r="20650" spans="21:24" ht="18" x14ac:dyDescent="0.6">
      <c r="U20650"/>
      <c r="V20650"/>
      <c r="W20650"/>
      <c r="X20650"/>
    </row>
    <row r="20651" spans="21:24" ht="18" x14ac:dyDescent="0.6">
      <c r="U20651"/>
      <c r="V20651"/>
      <c r="W20651"/>
      <c r="X20651"/>
    </row>
    <row r="20652" spans="21:24" ht="18" x14ac:dyDescent="0.6">
      <c r="U20652"/>
      <c r="V20652"/>
      <c r="W20652"/>
      <c r="X20652"/>
    </row>
    <row r="20653" spans="21:24" ht="18" x14ac:dyDescent="0.6">
      <c r="U20653"/>
      <c r="V20653"/>
      <c r="W20653"/>
      <c r="X20653"/>
    </row>
    <row r="20654" spans="21:24" ht="18" x14ac:dyDescent="0.6">
      <c r="U20654"/>
      <c r="V20654"/>
      <c r="W20654"/>
      <c r="X20654"/>
    </row>
    <row r="20655" spans="21:24" ht="18" x14ac:dyDescent="0.6">
      <c r="U20655"/>
      <c r="V20655"/>
      <c r="W20655"/>
      <c r="X20655"/>
    </row>
    <row r="20656" spans="21:24" ht="18" x14ac:dyDescent="0.6">
      <c r="U20656"/>
      <c r="V20656"/>
      <c r="W20656"/>
      <c r="X20656"/>
    </row>
    <row r="20657" spans="21:24" ht="18" x14ac:dyDescent="0.6">
      <c r="U20657"/>
      <c r="V20657"/>
      <c r="W20657"/>
      <c r="X20657"/>
    </row>
    <row r="20658" spans="21:24" ht="18" x14ac:dyDescent="0.6">
      <c r="U20658"/>
      <c r="V20658"/>
      <c r="W20658"/>
      <c r="X20658"/>
    </row>
    <row r="20659" spans="21:24" ht="18" x14ac:dyDescent="0.6">
      <c r="U20659"/>
      <c r="V20659"/>
      <c r="W20659"/>
      <c r="X20659"/>
    </row>
    <row r="20660" spans="21:24" ht="18" x14ac:dyDescent="0.6">
      <c r="U20660"/>
      <c r="V20660"/>
      <c r="W20660"/>
      <c r="X20660"/>
    </row>
    <row r="20661" spans="21:24" ht="18" x14ac:dyDescent="0.6">
      <c r="U20661"/>
      <c r="V20661"/>
      <c r="W20661"/>
      <c r="X20661"/>
    </row>
    <row r="20662" spans="21:24" ht="18" x14ac:dyDescent="0.6">
      <c r="U20662"/>
      <c r="V20662"/>
      <c r="W20662"/>
      <c r="X20662"/>
    </row>
    <row r="20663" spans="21:24" ht="18" x14ac:dyDescent="0.6">
      <c r="U20663"/>
      <c r="V20663"/>
      <c r="W20663"/>
      <c r="X20663"/>
    </row>
    <row r="20664" spans="21:24" ht="18" x14ac:dyDescent="0.6">
      <c r="U20664"/>
      <c r="V20664"/>
      <c r="W20664"/>
      <c r="X20664"/>
    </row>
    <row r="20665" spans="21:24" ht="18" x14ac:dyDescent="0.6">
      <c r="U20665"/>
      <c r="V20665"/>
      <c r="W20665"/>
      <c r="X20665"/>
    </row>
    <row r="20666" spans="21:24" ht="18" x14ac:dyDescent="0.6">
      <c r="U20666"/>
      <c r="V20666"/>
      <c r="W20666"/>
      <c r="X20666"/>
    </row>
    <row r="20667" spans="21:24" ht="18" x14ac:dyDescent="0.6">
      <c r="U20667"/>
      <c r="V20667"/>
      <c r="W20667"/>
      <c r="X20667"/>
    </row>
    <row r="20668" spans="21:24" ht="18" x14ac:dyDescent="0.6">
      <c r="U20668"/>
      <c r="V20668"/>
      <c r="W20668"/>
      <c r="X20668"/>
    </row>
    <row r="20669" spans="21:24" ht="18" x14ac:dyDescent="0.6">
      <c r="U20669"/>
      <c r="V20669"/>
      <c r="W20669"/>
      <c r="X20669"/>
    </row>
    <row r="20670" spans="21:24" ht="18" x14ac:dyDescent="0.6">
      <c r="U20670"/>
      <c r="V20670"/>
      <c r="W20670"/>
      <c r="X20670"/>
    </row>
    <row r="20671" spans="21:24" ht="18" x14ac:dyDescent="0.6">
      <c r="U20671"/>
      <c r="V20671"/>
      <c r="W20671"/>
      <c r="X20671"/>
    </row>
    <row r="20672" spans="21:24" ht="18" x14ac:dyDescent="0.6">
      <c r="U20672"/>
      <c r="V20672"/>
      <c r="W20672"/>
      <c r="X20672"/>
    </row>
    <row r="20673" spans="21:24" ht="18" x14ac:dyDescent="0.6">
      <c r="U20673"/>
      <c r="V20673"/>
      <c r="W20673"/>
      <c r="X20673"/>
    </row>
    <row r="20674" spans="21:24" ht="18" x14ac:dyDescent="0.6">
      <c r="U20674"/>
      <c r="V20674"/>
      <c r="W20674"/>
      <c r="X20674"/>
    </row>
    <row r="20675" spans="21:24" ht="18" x14ac:dyDescent="0.6">
      <c r="U20675"/>
      <c r="V20675"/>
      <c r="W20675"/>
      <c r="X20675"/>
    </row>
    <row r="20676" spans="21:24" ht="18" x14ac:dyDescent="0.6">
      <c r="U20676"/>
      <c r="V20676"/>
      <c r="W20676"/>
      <c r="X20676"/>
    </row>
    <row r="20677" spans="21:24" ht="18" x14ac:dyDescent="0.6">
      <c r="U20677"/>
      <c r="V20677"/>
      <c r="W20677"/>
      <c r="X20677"/>
    </row>
    <row r="20678" spans="21:24" ht="18" x14ac:dyDescent="0.6">
      <c r="U20678"/>
      <c r="V20678"/>
      <c r="W20678"/>
      <c r="X20678"/>
    </row>
    <row r="20679" spans="21:24" ht="18" x14ac:dyDescent="0.6">
      <c r="U20679"/>
      <c r="V20679"/>
      <c r="W20679"/>
      <c r="X20679"/>
    </row>
    <row r="20680" spans="21:24" ht="18" x14ac:dyDescent="0.6">
      <c r="U20680"/>
      <c r="V20680"/>
      <c r="W20680"/>
      <c r="X20680"/>
    </row>
    <row r="20681" spans="21:24" ht="18" x14ac:dyDescent="0.6">
      <c r="U20681"/>
      <c r="V20681"/>
      <c r="W20681"/>
      <c r="X20681"/>
    </row>
    <row r="20682" spans="21:24" ht="18" x14ac:dyDescent="0.6">
      <c r="U20682"/>
      <c r="V20682"/>
      <c r="W20682"/>
      <c r="X20682"/>
    </row>
    <row r="20683" spans="21:24" ht="18" x14ac:dyDescent="0.6">
      <c r="U20683"/>
      <c r="V20683"/>
      <c r="W20683"/>
      <c r="X20683"/>
    </row>
    <row r="20684" spans="21:24" ht="18" x14ac:dyDescent="0.6">
      <c r="U20684"/>
      <c r="V20684"/>
      <c r="W20684"/>
      <c r="X20684"/>
    </row>
    <row r="20685" spans="21:24" ht="18" x14ac:dyDescent="0.6">
      <c r="U20685"/>
      <c r="V20685"/>
      <c r="W20685"/>
      <c r="X20685"/>
    </row>
    <row r="20686" spans="21:24" ht="18" x14ac:dyDescent="0.6">
      <c r="U20686"/>
      <c r="V20686"/>
      <c r="W20686"/>
      <c r="X20686"/>
    </row>
    <row r="20687" spans="21:24" ht="18" x14ac:dyDescent="0.6">
      <c r="U20687"/>
      <c r="V20687"/>
      <c r="W20687"/>
      <c r="X20687"/>
    </row>
    <row r="20688" spans="21:24" ht="18" x14ac:dyDescent="0.6">
      <c r="U20688"/>
      <c r="V20688"/>
      <c r="W20688"/>
      <c r="X20688"/>
    </row>
    <row r="20689" spans="21:24" ht="18" x14ac:dyDescent="0.6">
      <c r="U20689"/>
      <c r="V20689"/>
      <c r="W20689"/>
      <c r="X20689"/>
    </row>
    <row r="20690" spans="21:24" ht="18" x14ac:dyDescent="0.6">
      <c r="U20690"/>
      <c r="V20690"/>
      <c r="W20690"/>
      <c r="X20690"/>
    </row>
    <row r="20691" spans="21:24" ht="18" x14ac:dyDescent="0.6">
      <c r="U20691"/>
      <c r="V20691"/>
      <c r="W20691"/>
      <c r="X20691"/>
    </row>
    <row r="20692" spans="21:24" ht="18" x14ac:dyDescent="0.6">
      <c r="U20692"/>
      <c r="V20692"/>
      <c r="W20692"/>
      <c r="X20692"/>
    </row>
    <row r="20693" spans="21:24" ht="18" x14ac:dyDescent="0.6">
      <c r="U20693"/>
      <c r="V20693"/>
      <c r="W20693"/>
      <c r="X20693"/>
    </row>
    <row r="20694" spans="21:24" ht="18" x14ac:dyDescent="0.6">
      <c r="U20694"/>
      <c r="V20694"/>
      <c r="W20694"/>
      <c r="X20694"/>
    </row>
    <row r="20695" spans="21:24" ht="18" x14ac:dyDescent="0.6">
      <c r="U20695"/>
      <c r="V20695"/>
      <c r="W20695"/>
      <c r="X20695"/>
    </row>
    <row r="20696" spans="21:24" ht="18" x14ac:dyDescent="0.6">
      <c r="U20696"/>
      <c r="V20696"/>
      <c r="W20696"/>
      <c r="X20696"/>
    </row>
    <row r="20697" spans="21:24" ht="18" x14ac:dyDescent="0.6">
      <c r="U20697"/>
      <c r="V20697"/>
      <c r="W20697"/>
      <c r="X20697"/>
    </row>
    <row r="20698" spans="21:24" ht="18" x14ac:dyDescent="0.6">
      <c r="U20698"/>
      <c r="V20698"/>
      <c r="W20698"/>
      <c r="X20698"/>
    </row>
    <row r="20699" spans="21:24" ht="18" x14ac:dyDescent="0.6">
      <c r="U20699"/>
      <c r="V20699"/>
      <c r="W20699"/>
      <c r="X20699"/>
    </row>
    <row r="20700" spans="21:24" ht="18" x14ac:dyDescent="0.6">
      <c r="U20700"/>
      <c r="V20700"/>
      <c r="W20700"/>
      <c r="X20700"/>
    </row>
    <row r="20701" spans="21:24" ht="18" x14ac:dyDescent="0.6">
      <c r="U20701"/>
      <c r="V20701"/>
      <c r="W20701"/>
      <c r="X20701"/>
    </row>
    <row r="20702" spans="21:24" ht="18" x14ac:dyDescent="0.6">
      <c r="U20702"/>
      <c r="V20702"/>
      <c r="W20702"/>
      <c r="X20702"/>
    </row>
    <row r="20703" spans="21:24" ht="18" x14ac:dyDescent="0.6">
      <c r="U20703"/>
      <c r="V20703"/>
      <c r="W20703"/>
      <c r="X20703"/>
    </row>
    <row r="20704" spans="21:24" ht="18" x14ac:dyDescent="0.6">
      <c r="U20704"/>
      <c r="V20704"/>
      <c r="W20704"/>
      <c r="X20704"/>
    </row>
    <row r="20705" spans="21:24" ht="18" x14ac:dyDescent="0.6">
      <c r="U20705"/>
      <c r="V20705"/>
      <c r="W20705"/>
      <c r="X20705"/>
    </row>
    <row r="20706" spans="21:24" ht="18" x14ac:dyDescent="0.6">
      <c r="U20706"/>
      <c r="V20706"/>
      <c r="W20706"/>
      <c r="X20706"/>
    </row>
    <row r="20707" spans="21:24" ht="18" x14ac:dyDescent="0.6">
      <c r="U20707"/>
      <c r="V20707"/>
      <c r="W20707"/>
      <c r="X20707"/>
    </row>
    <row r="20708" spans="21:24" ht="18" x14ac:dyDescent="0.6">
      <c r="U20708"/>
      <c r="V20708"/>
      <c r="W20708"/>
      <c r="X20708"/>
    </row>
    <row r="20709" spans="21:24" ht="18" x14ac:dyDescent="0.6">
      <c r="U20709"/>
      <c r="V20709"/>
      <c r="W20709"/>
      <c r="X20709"/>
    </row>
    <row r="20710" spans="21:24" ht="18" x14ac:dyDescent="0.6">
      <c r="U20710"/>
      <c r="V20710"/>
      <c r="W20710"/>
      <c r="X20710"/>
    </row>
    <row r="20711" spans="21:24" ht="18" x14ac:dyDescent="0.6">
      <c r="U20711"/>
      <c r="V20711"/>
      <c r="W20711"/>
      <c r="X20711"/>
    </row>
    <row r="20712" spans="21:24" ht="18" x14ac:dyDescent="0.6">
      <c r="U20712"/>
      <c r="V20712"/>
      <c r="W20712"/>
      <c r="X20712"/>
    </row>
    <row r="20713" spans="21:24" ht="18" x14ac:dyDescent="0.6">
      <c r="U20713"/>
      <c r="V20713"/>
      <c r="W20713"/>
      <c r="X20713"/>
    </row>
    <row r="20714" spans="21:24" ht="18" x14ac:dyDescent="0.6">
      <c r="U20714"/>
      <c r="V20714"/>
      <c r="W20714"/>
      <c r="X20714"/>
    </row>
    <row r="20715" spans="21:24" ht="18" x14ac:dyDescent="0.6">
      <c r="U20715"/>
      <c r="V20715"/>
      <c r="W20715"/>
      <c r="X20715"/>
    </row>
    <row r="20716" spans="21:24" ht="18" x14ac:dyDescent="0.6">
      <c r="U20716"/>
      <c r="V20716"/>
      <c r="W20716"/>
      <c r="X20716"/>
    </row>
    <row r="20717" spans="21:24" ht="18" x14ac:dyDescent="0.6">
      <c r="U20717"/>
      <c r="V20717"/>
      <c r="W20717"/>
      <c r="X20717"/>
    </row>
    <row r="20718" spans="21:24" ht="18" x14ac:dyDescent="0.6">
      <c r="U20718"/>
      <c r="V20718"/>
      <c r="W20718"/>
      <c r="X20718"/>
    </row>
    <row r="20719" spans="21:24" ht="18" x14ac:dyDescent="0.6">
      <c r="U20719"/>
      <c r="V20719"/>
      <c r="W20719"/>
      <c r="X20719"/>
    </row>
    <row r="20720" spans="21:24" ht="18" x14ac:dyDescent="0.6">
      <c r="U20720"/>
      <c r="V20720"/>
      <c r="W20720"/>
      <c r="X20720"/>
    </row>
    <row r="20721" spans="21:24" ht="18" x14ac:dyDescent="0.6">
      <c r="U20721"/>
      <c r="V20721"/>
      <c r="W20721"/>
      <c r="X20721"/>
    </row>
    <row r="20722" spans="21:24" ht="18" x14ac:dyDescent="0.6">
      <c r="U20722"/>
      <c r="V20722"/>
      <c r="W20722"/>
      <c r="X20722"/>
    </row>
    <row r="20723" spans="21:24" ht="18" x14ac:dyDescent="0.6">
      <c r="U20723"/>
      <c r="V20723"/>
      <c r="W20723"/>
      <c r="X20723"/>
    </row>
    <row r="20724" spans="21:24" ht="18" x14ac:dyDescent="0.6">
      <c r="U20724"/>
      <c r="V20724"/>
      <c r="W20724"/>
      <c r="X20724"/>
    </row>
    <row r="20725" spans="21:24" ht="18" x14ac:dyDescent="0.6">
      <c r="U20725"/>
      <c r="V20725"/>
      <c r="W20725"/>
      <c r="X20725"/>
    </row>
    <row r="20726" spans="21:24" ht="18" x14ac:dyDescent="0.6">
      <c r="U20726"/>
      <c r="V20726"/>
      <c r="W20726"/>
      <c r="X20726"/>
    </row>
    <row r="20727" spans="21:24" ht="18" x14ac:dyDescent="0.6">
      <c r="U20727"/>
      <c r="V20727"/>
      <c r="W20727"/>
      <c r="X20727"/>
    </row>
    <row r="20728" spans="21:24" ht="18" x14ac:dyDescent="0.6">
      <c r="U20728"/>
      <c r="V20728"/>
      <c r="W20728"/>
      <c r="X20728"/>
    </row>
    <row r="20729" spans="21:24" ht="18" x14ac:dyDescent="0.6">
      <c r="U20729"/>
      <c r="V20729"/>
      <c r="W20729"/>
      <c r="X20729"/>
    </row>
    <row r="20730" spans="21:24" ht="18" x14ac:dyDescent="0.6">
      <c r="U20730"/>
      <c r="V20730"/>
      <c r="W20730"/>
      <c r="X20730"/>
    </row>
    <row r="20731" spans="21:24" ht="18" x14ac:dyDescent="0.6">
      <c r="U20731"/>
      <c r="V20731"/>
      <c r="W20731"/>
      <c r="X20731"/>
    </row>
    <row r="20732" spans="21:24" ht="18" x14ac:dyDescent="0.6">
      <c r="U20732"/>
      <c r="V20732"/>
      <c r="W20732"/>
      <c r="X20732"/>
    </row>
    <row r="20733" spans="21:24" ht="18" x14ac:dyDescent="0.6">
      <c r="U20733"/>
      <c r="V20733"/>
      <c r="W20733"/>
      <c r="X20733"/>
    </row>
    <row r="20734" spans="21:24" ht="18" x14ac:dyDescent="0.6">
      <c r="U20734"/>
      <c r="V20734"/>
      <c r="W20734"/>
      <c r="X20734"/>
    </row>
    <row r="20735" spans="21:24" ht="18" x14ac:dyDescent="0.6">
      <c r="U20735"/>
      <c r="V20735"/>
      <c r="W20735"/>
      <c r="X20735"/>
    </row>
    <row r="20736" spans="21:24" ht="18" x14ac:dyDescent="0.6">
      <c r="U20736"/>
      <c r="V20736"/>
      <c r="W20736"/>
      <c r="X20736"/>
    </row>
    <row r="20737" spans="21:24" ht="18" x14ac:dyDescent="0.6">
      <c r="U20737"/>
      <c r="V20737"/>
      <c r="W20737"/>
      <c r="X20737"/>
    </row>
    <row r="20738" spans="21:24" ht="18" x14ac:dyDescent="0.6">
      <c r="U20738"/>
      <c r="V20738"/>
      <c r="W20738"/>
      <c r="X20738"/>
    </row>
    <row r="20739" spans="21:24" ht="18" x14ac:dyDescent="0.6">
      <c r="U20739"/>
      <c r="V20739"/>
      <c r="W20739"/>
      <c r="X20739"/>
    </row>
    <row r="20740" spans="21:24" ht="18" x14ac:dyDescent="0.6">
      <c r="U20740"/>
      <c r="V20740"/>
      <c r="W20740"/>
      <c r="X20740"/>
    </row>
    <row r="20741" spans="21:24" ht="18" x14ac:dyDescent="0.6">
      <c r="U20741"/>
      <c r="V20741"/>
      <c r="W20741"/>
      <c r="X20741"/>
    </row>
    <row r="20742" spans="21:24" ht="18" x14ac:dyDescent="0.6">
      <c r="U20742"/>
      <c r="V20742"/>
      <c r="W20742"/>
      <c r="X20742"/>
    </row>
    <row r="20743" spans="21:24" ht="18" x14ac:dyDescent="0.6">
      <c r="U20743"/>
      <c r="V20743"/>
      <c r="W20743"/>
      <c r="X20743"/>
    </row>
    <row r="20744" spans="21:24" ht="18" x14ac:dyDescent="0.6">
      <c r="U20744"/>
      <c r="V20744"/>
      <c r="W20744"/>
      <c r="X20744"/>
    </row>
    <row r="20745" spans="21:24" ht="18" x14ac:dyDescent="0.6">
      <c r="U20745"/>
      <c r="V20745"/>
      <c r="W20745"/>
      <c r="X20745"/>
    </row>
    <row r="20746" spans="21:24" ht="18" x14ac:dyDescent="0.6">
      <c r="U20746"/>
      <c r="V20746"/>
      <c r="W20746"/>
      <c r="X20746"/>
    </row>
    <row r="20747" spans="21:24" ht="18" x14ac:dyDescent="0.6">
      <c r="U20747"/>
      <c r="V20747"/>
      <c r="W20747"/>
      <c r="X20747"/>
    </row>
    <row r="20748" spans="21:24" ht="18" x14ac:dyDescent="0.6">
      <c r="U20748"/>
      <c r="V20748"/>
      <c r="W20748"/>
      <c r="X20748"/>
    </row>
    <row r="20749" spans="21:24" ht="18" x14ac:dyDescent="0.6">
      <c r="U20749"/>
      <c r="V20749"/>
      <c r="W20749"/>
      <c r="X20749"/>
    </row>
    <row r="20750" spans="21:24" ht="18" x14ac:dyDescent="0.6">
      <c r="U20750"/>
      <c r="V20750"/>
      <c r="W20750"/>
      <c r="X20750"/>
    </row>
    <row r="20751" spans="21:24" ht="18" x14ac:dyDescent="0.6">
      <c r="U20751"/>
      <c r="V20751"/>
      <c r="W20751"/>
      <c r="X20751"/>
    </row>
    <row r="20752" spans="21:24" ht="18" x14ac:dyDescent="0.6">
      <c r="U20752"/>
      <c r="V20752"/>
      <c r="W20752"/>
      <c r="X20752"/>
    </row>
    <row r="20753" spans="21:24" ht="18" x14ac:dyDescent="0.6">
      <c r="U20753"/>
      <c r="V20753"/>
      <c r="W20753"/>
      <c r="X20753"/>
    </row>
    <row r="20754" spans="21:24" ht="18" x14ac:dyDescent="0.6">
      <c r="U20754"/>
      <c r="V20754"/>
      <c r="W20754"/>
      <c r="X20754"/>
    </row>
    <row r="20755" spans="21:24" ht="18" x14ac:dyDescent="0.6">
      <c r="U20755"/>
      <c r="V20755"/>
      <c r="W20755"/>
      <c r="X20755"/>
    </row>
    <row r="20756" spans="21:24" ht="18" x14ac:dyDescent="0.6">
      <c r="U20756"/>
      <c r="V20756"/>
      <c r="W20756"/>
      <c r="X20756"/>
    </row>
    <row r="20757" spans="21:24" ht="18" x14ac:dyDescent="0.6">
      <c r="U20757"/>
      <c r="V20757"/>
      <c r="W20757"/>
      <c r="X20757"/>
    </row>
    <row r="20758" spans="21:24" ht="18" x14ac:dyDescent="0.6">
      <c r="U20758"/>
      <c r="V20758"/>
      <c r="W20758"/>
      <c r="X20758"/>
    </row>
    <row r="20759" spans="21:24" ht="18" x14ac:dyDescent="0.6">
      <c r="U20759"/>
      <c r="V20759"/>
      <c r="W20759"/>
      <c r="X20759"/>
    </row>
    <row r="20760" spans="21:24" ht="18" x14ac:dyDescent="0.6">
      <c r="U20760"/>
      <c r="V20760"/>
      <c r="W20760"/>
      <c r="X20760"/>
    </row>
    <row r="20761" spans="21:24" ht="18" x14ac:dyDescent="0.6">
      <c r="U20761"/>
      <c r="V20761"/>
      <c r="W20761"/>
      <c r="X20761"/>
    </row>
    <row r="20762" spans="21:24" ht="18" x14ac:dyDescent="0.6">
      <c r="U20762"/>
      <c r="V20762"/>
      <c r="W20762"/>
      <c r="X20762"/>
    </row>
    <row r="20763" spans="21:24" ht="18" x14ac:dyDescent="0.6">
      <c r="U20763"/>
      <c r="V20763"/>
      <c r="W20763"/>
      <c r="X20763"/>
    </row>
    <row r="20764" spans="21:24" ht="18" x14ac:dyDescent="0.6">
      <c r="U20764"/>
      <c r="V20764"/>
      <c r="W20764"/>
      <c r="X20764"/>
    </row>
    <row r="20765" spans="21:24" ht="18" x14ac:dyDescent="0.6">
      <c r="U20765"/>
      <c r="V20765"/>
      <c r="W20765"/>
      <c r="X20765"/>
    </row>
    <row r="20766" spans="21:24" ht="18" x14ac:dyDescent="0.6">
      <c r="U20766"/>
      <c r="V20766"/>
      <c r="W20766"/>
      <c r="X20766"/>
    </row>
    <row r="20767" spans="21:24" ht="18" x14ac:dyDescent="0.6">
      <c r="U20767"/>
      <c r="V20767"/>
      <c r="W20767"/>
      <c r="X20767"/>
    </row>
    <row r="20768" spans="21:24" ht="18" x14ac:dyDescent="0.6">
      <c r="U20768"/>
      <c r="V20768"/>
      <c r="W20768"/>
      <c r="X20768"/>
    </row>
    <row r="20769" spans="21:24" ht="18" x14ac:dyDescent="0.6">
      <c r="U20769"/>
      <c r="V20769"/>
      <c r="W20769"/>
      <c r="X20769"/>
    </row>
    <row r="20770" spans="21:24" ht="18" x14ac:dyDescent="0.6">
      <c r="U20770"/>
      <c r="V20770"/>
      <c r="W20770"/>
      <c r="X20770"/>
    </row>
    <row r="20771" spans="21:24" ht="18" x14ac:dyDescent="0.6">
      <c r="U20771"/>
      <c r="V20771"/>
      <c r="W20771"/>
      <c r="X20771"/>
    </row>
    <row r="20772" spans="21:24" ht="18" x14ac:dyDescent="0.6">
      <c r="U20772"/>
      <c r="V20772"/>
      <c r="W20772"/>
      <c r="X20772"/>
    </row>
    <row r="20773" spans="21:24" ht="18" x14ac:dyDescent="0.6">
      <c r="U20773"/>
      <c r="V20773"/>
      <c r="W20773"/>
      <c r="X20773"/>
    </row>
    <row r="20774" spans="21:24" ht="18" x14ac:dyDescent="0.6">
      <c r="U20774"/>
      <c r="V20774"/>
      <c r="W20774"/>
      <c r="X20774"/>
    </row>
    <row r="20775" spans="21:24" ht="18" x14ac:dyDescent="0.6">
      <c r="U20775"/>
      <c r="V20775"/>
      <c r="W20775"/>
      <c r="X20775"/>
    </row>
    <row r="20776" spans="21:24" ht="18" x14ac:dyDescent="0.6">
      <c r="U20776"/>
      <c r="V20776"/>
      <c r="W20776"/>
      <c r="X20776"/>
    </row>
    <row r="20777" spans="21:24" ht="18" x14ac:dyDescent="0.6">
      <c r="U20777"/>
      <c r="V20777"/>
      <c r="W20777"/>
      <c r="X20777"/>
    </row>
    <row r="20778" spans="21:24" ht="18" x14ac:dyDescent="0.6">
      <c r="U20778"/>
      <c r="V20778"/>
      <c r="W20778"/>
      <c r="X20778"/>
    </row>
    <row r="20779" spans="21:24" ht="18" x14ac:dyDescent="0.6">
      <c r="U20779"/>
      <c r="V20779"/>
      <c r="W20779"/>
      <c r="X20779"/>
    </row>
    <row r="20780" spans="21:24" ht="18" x14ac:dyDescent="0.6">
      <c r="U20780"/>
      <c r="V20780"/>
      <c r="W20780"/>
      <c r="X20780"/>
    </row>
    <row r="20781" spans="21:24" ht="18" x14ac:dyDescent="0.6">
      <c r="U20781"/>
      <c r="V20781"/>
      <c r="W20781"/>
      <c r="X20781"/>
    </row>
    <row r="20782" spans="21:24" ht="18" x14ac:dyDescent="0.6">
      <c r="U20782"/>
      <c r="V20782"/>
      <c r="W20782"/>
      <c r="X20782"/>
    </row>
    <row r="20783" spans="21:24" ht="18" x14ac:dyDescent="0.6">
      <c r="U20783"/>
      <c r="V20783"/>
      <c r="W20783"/>
      <c r="X20783"/>
    </row>
    <row r="20784" spans="21:24" ht="18" x14ac:dyDescent="0.6">
      <c r="U20784"/>
      <c r="V20784"/>
      <c r="W20784"/>
      <c r="X20784"/>
    </row>
    <row r="20785" spans="21:24" ht="18" x14ac:dyDescent="0.6">
      <c r="U20785"/>
      <c r="V20785"/>
      <c r="W20785"/>
      <c r="X20785"/>
    </row>
    <row r="20786" spans="21:24" ht="18" x14ac:dyDescent="0.6">
      <c r="U20786"/>
      <c r="V20786"/>
      <c r="W20786"/>
      <c r="X20786"/>
    </row>
    <row r="20787" spans="21:24" ht="18" x14ac:dyDescent="0.6">
      <c r="U20787"/>
      <c r="V20787"/>
      <c r="W20787"/>
      <c r="X20787"/>
    </row>
    <row r="20788" spans="21:24" ht="18" x14ac:dyDescent="0.6">
      <c r="U20788"/>
      <c r="V20788"/>
      <c r="W20788"/>
      <c r="X20788"/>
    </row>
    <row r="20789" spans="21:24" ht="18" x14ac:dyDescent="0.6">
      <c r="U20789"/>
      <c r="V20789"/>
      <c r="W20789"/>
      <c r="X20789"/>
    </row>
    <row r="20790" spans="21:24" ht="18" x14ac:dyDescent="0.6">
      <c r="U20790"/>
      <c r="V20790"/>
      <c r="W20790"/>
      <c r="X20790"/>
    </row>
    <row r="20791" spans="21:24" ht="18" x14ac:dyDescent="0.6">
      <c r="U20791"/>
      <c r="V20791"/>
      <c r="W20791"/>
      <c r="X20791"/>
    </row>
    <row r="20792" spans="21:24" ht="18" x14ac:dyDescent="0.6">
      <c r="U20792"/>
      <c r="V20792"/>
      <c r="W20792"/>
      <c r="X20792"/>
    </row>
    <row r="20793" spans="21:24" ht="18" x14ac:dyDescent="0.6">
      <c r="U20793"/>
      <c r="V20793"/>
      <c r="W20793"/>
      <c r="X20793"/>
    </row>
    <row r="20794" spans="21:24" ht="18" x14ac:dyDescent="0.6">
      <c r="U20794"/>
      <c r="V20794"/>
      <c r="W20794"/>
      <c r="X20794"/>
    </row>
    <row r="20795" spans="21:24" ht="18" x14ac:dyDescent="0.6">
      <c r="U20795"/>
      <c r="V20795"/>
      <c r="W20795"/>
      <c r="X20795"/>
    </row>
    <row r="20796" spans="21:24" ht="18" x14ac:dyDescent="0.6">
      <c r="U20796"/>
      <c r="V20796"/>
      <c r="W20796"/>
      <c r="X20796"/>
    </row>
    <row r="20797" spans="21:24" ht="18" x14ac:dyDescent="0.6">
      <c r="U20797"/>
      <c r="V20797"/>
      <c r="W20797"/>
      <c r="X20797"/>
    </row>
    <row r="20798" spans="21:24" ht="18" x14ac:dyDescent="0.6">
      <c r="U20798"/>
      <c r="V20798"/>
      <c r="W20798"/>
      <c r="X20798"/>
    </row>
    <row r="20799" spans="21:24" ht="18" x14ac:dyDescent="0.6">
      <c r="U20799"/>
      <c r="V20799"/>
      <c r="W20799"/>
      <c r="X20799"/>
    </row>
    <row r="20800" spans="21:24" ht="18" x14ac:dyDescent="0.6">
      <c r="U20800"/>
      <c r="V20800"/>
      <c r="W20800"/>
      <c r="X20800"/>
    </row>
    <row r="20801" spans="21:24" ht="18" x14ac:dyDescent="0.6">
      <c r="U20801"/>
      <c r="V20801"/>
      <c r="W20801"/>
      <c r="X20801"/>
    </row>
    <row r="20802" spans="21:24" ht="18" x14ac:dyDescent="0.6">
      <c r="U20802"/>
      <c r="V20802"/>
      <c r="W20802"/>
      <c r="X20802"/>
    </row>
    <row r="20803" spans="21:24" ht="18" x14ac:dyDescent="0.6">
      <c r="U20803"/>
      <c r="V20803"/>
      <c r="W20803"/>
      <c r="X20803"/>
    </row>
    <row r="20804" spans="21:24" ht="18" x14ac:dyDescent="0.6">
      <c r="U20804"/>
      <c r="V20804"/>
      <c r="W20804"/>
      <c r="X20804"/>
    </row>
    <row r="20805" spans="21:24" ht="18" x14ac:dyDescent="0.6">
      <c r="U20805"/>
      <c r="V20805"/>
      <c r="W20805"/>
      <c r="X20805"/>
    </row>
    <row r="20806" spans="21:24" ht="18" x14ac:dyDescent="0.6">
      <c r="U20806"/>
      <c r="V20806"/>
      <c r="W20806"/>
      <c r="X20806"/>
    </row>
    <row r="20807" spans="21:24" ht="18" x14ac:dyDescent="0.6">
      <c r="U20807"/>
      <c r="V20807"/>
      <c r="W20807"/>
      <c r="X20807"/>
    </row>
    <row r="20808" spans="21:24" ht="18" x14ac:dyDescent="0.6">
      <c r="U20808"/>
      <c r="V20808"/>
      <c r="W20808"/>
      <c r="X20808"/>
    </row>
    <row r="20809" spans="21:24" ht="18" x14ac:dyDescent="0.6">
      <c r="U20809"/>
      <c r="V20809"/>
      <c r="W20809"/>
      <c r="X20809"/>
    </row>
    <row r="20810" spans="21:24" ht="18" x14ac:dyDescent="0.6">
      <c r="U20810"/>
      <c r="V20810"/>
      <c r="W20810"/>
      <c r="X20810"/>
    </row>
    <row r="20811" spans="21:24" ht="18" x14ac:dyDescent="0.6">
      <c r="U20811"/>
      <c r="V20811"/>
      <c r="W20811"/>
      <c r="X20811"/>
    </row>
    <row r="20812" spans="21:24" ht="18" x14ac:dyDescent="0.6">
      <c r="U20812"/>
      <c r="V20812"/>
      <c r="W20812"/>
      <c r="X20812"/>
    </row>
    <row r="20813" spans="21:24" ht="18" x14ac:dyDescent="0.6">
      <c r="U20813"/>
      <c r="V20813"/>
      <c r="W20813"/>
      <c r="X20813"/>
    </row>
    <row r="20814" spans="21:24" ht="18" x14ac:dyDescent="0.6">
      <c r="U20814"/>
      <c r="V20814"/>
      <c r="W20814"/>
      <c r="X20814"/>
    </row>
    <row r="20815" spans="21:24" ht="18" x14ac:dyDescent="0.6">
      <c r="U20815"/>
      <c r="V20815"/>
      <c r="W20815"/>
      <c r="X20815"/>
    </row>
    <row r="20816" spans="21:24" ht="18" x14ac:dyDescent="0.6">
      <c r="U20816"/>
      <c r="V20816"/>
      <c r="W20816"/>
      <c r="X20816"/>
    </row>
    <row r="20817" spans="21:24" ht="18" x14ac:dyDescent="0.6">
      <c r="U20817"/>
      <c r="V20817"/>
      <c r="W20817"/>
      <c r="X20817"/>
    </row>
    <row r="20818" spans="21:24" ht="18" x14ac:dyDescent="0.6">
      <c r="U20818"/>
      <c r="V20818"/>
      <c r="W20818"/>
      <c r="X20818"/>
    </row>
    <row r="20819" spans="21:24" ht="18" x14ac:dyDescent="0.6">
      <c r="U20819"/>
      <c r="V20819"/>
      <c r="W20819"/>
      <c r="X20819"/>
    </row>
    <row r="20820" spans="21:24" ht="18" x14ac:dyDescent="0.6">
      <c r="U20820"/>
      <c r="V20820"/>
      <c r="W20820"/>
      <c r="X20820"/>
    </row>
    <row r="20821" spans="21:24" ht="18" x14ac:dyDescent="0.6">
      <c r="U20821"/>
      <c r="V20821"/>
      <c r="W20821"/>
      <c r="X20821"/>
    </row>
    <row r="20822" spans="21:24" ht="18" x14ac:dyDescent="0.6">
      <c r="U20822"/>
      <c r="V20822"/>
      <c r="W20822"/>
      <c r="X20822"/>
    </row>
    <row r="20823" spans="21:24" ht="18" x14ac:dyDescent="0.6">
      <c r="U20823"/>
      <c r="V20823"/>
      <c r="W20823"/>
      <c r="X20823"/>
    </row>
    <row r="20824" spans="21:24" ht="18" x14ac:dyDescent="0.6">
      <c r="U20824"/>
      <c r="V20824"/>
      <c r="W20824"/>
      <c r="X20824"/>
    </row>
    <row r="20825" spans="21:24" ht="18" x14ac:dyDescent="0.6">
      <c r="U20825"/>
      <c r="V20825"/>
      <c r="W20825"/>
      <c r="X20825"/>
    </row>
    <row r="20826" spans="21:24" ht="18" x14ac:dyDescent="0.6">
      <c r="U20826"/>
      <c r="V20826"/>
      <c r="W20826"/>
      <c r="X20826"/>
    </row>
    <row r="20827" spans="21:24" ht="18" x14ac:dyDescent="0.6">
      <c r="U20827"/>
      <c r="V20827"/>
      <c r="W20827"/>
      <c r="X20827"/>
    </row>
    <row r="20828" spans="21:24" ht="18" x14ac:dyDescent="0.6">
      <c r="U20828"/>
      <c r="V20828"/>
      <c r="W20828"/>
      <c r="X20828"/>
    </row>
    <row r="20829" spans="21:24" ht="18" x14ac:dyDescent="0.6">
      <c r="U20829"/>
      <c r="V20829"/>
      <c r="W20829"/>
      <c r="X20829"/>
    </row>
    <row r="20830" spans="21:24" ht="18" x14ac:dyDescent="0.6">
      <c r="U20830"/>
      <c r="V20830"/>
      <c r="W20830"/>
      <c r="X20830"/>
    </row>
    <row r="20831" spans="21:24" ht="18" x14ac:dyDescent="0.6">
      <c r="U20831"/>
      <c r="V20831"/>
      <c r="W20831"/>
      <c r="X20831"/>
    </row>
    <row r="20832" spans="21:24" ht="18" x14ac:dyDescent="0.6">
      <c r="U20832"/>
      <c r="V20832"/>
      <c r="W20832"/>
      <c r="X20832"/>
    </row>
    <row r="20833" spans="21:24" ht="18" x14ac:dyDescent="0.6">
      <c r="U20833"/>
      <c r="V20833"/>
      <c r="W20833"/>
      <c r="X20833"/>
    </row>
    <row r="20834" spans="21:24" ht="18" x14ac:dyDescent="0.6">
      <c r="U20834"/>
      <c r="V20834"/>
      <c r="W20834"/>
      <c r="X20834"/>
    </row>
    <row r="20835" spans="21:24" ht="18" x14ac:dyDescent="0.6">
      <c r="U20835"/>
      <c r="V20835"/>
      <c r="W20835"/>
      <c r="X20835"/>
    </row>
    <row r="20836" spans="21:24" ht="18" x14ac:dyDescent="0.6">
      <c r="U20836"/>
      <c r="V20836"/>
      <c r="W20836"/>
      <c r="X20836"/>
    </row>
    <row r="20837" spans="21:24" ht="18" x14ac:dyDescent="0.6">
      <c r="U20837"/>
      <c r="V20837"/>
      <c r="W20837"/>
      <c r="X20837"/>
    </row>
    <row r="20838" spans="21:24" ht="18" x14ac:dyDescent="0.6">
      <c r="U20838"/>
      <c r="V20838"/>
      <c r="W20838"/>
      <c r="X20838"/>
    </row>
    <row r="20839" spans="21:24" ht="18" x14ac:dyDescent="0.6">
      <c r="U20839"/>
      <c r="V20839"/>
      <c r="W20839"/>
      <c r="X20839"/>
    </row>
    <row r="20840" spans="21:24" ht="18" x14ac:dyDescent="0.6">
      <c r="U20840"/>
      <c r="V20840"/>
      <c r="W20840"/>
      <c r="X20840"/>
    </row>
    <row r="20841" spans="21:24" ht="18" x14ac:dyDescent="0.6">
      <c r="U20841"/>
      <c r="V20841"/>
      <c r="W20841"/>
      <c r="X20841"/>
    </row>
    <row r="20842" spans="21:24" ht="18" x14ac:dyDescent="0.6">
      <c r="U20842"/>
      <c r="V20842"/>
      <c r="W20842"/>
      <c r="X20842"/>
    </row>
    <row r="20843" spans="21:24" ht="18" x14ac:dyDescent="0.6">
      <c r="U20843"/>
      <c r="V20843"/>
      <c r="W20843"/>
      <c r="X20843"/>
    </row>
    <row r="20844" spans="21:24" ht="18" x14ac:dyDescent="0.6">
      <c r="U20844"/>
      <c r="V20844"/>
      <c r="W20844"/>
      <c r="X20844"/>
    </row>
    <row r="20845" spans="21:24" ht="18" x14ac:dyDescent="0.6">
      <c r="U20845"/>
      <c r="V20845"/>
      <c r="W20845"/>
      <c r="X20845"/>
    </row>
    <row r="20846" spans="21:24" ht="18" x14ac:dyDescent="0.6">
      <c r="U20846"/>
      <c r="V20846"/>
      <c r="W20846"/>
      <c r="X20846"/>
    </row>
    <row r="20847" spans="21:24" ht="18" x14ac:dyDescent="0.6">
      <c r="U20847"/>
      <c r="V20847"/>
      <c r="W20847"/>
      <c r="X20847"/>
    </row>
    <row r="20848" spans="21:24" ht="18" x14ac:dyDescent="0.6">
      <c r="U20848"/>
      <c r="V20848"/>
      <c r="W20848"/>
      <c r="X20848"/>
    </row>
    <row r="20849" spans="21:24" ht="18" x14ac:dyDescent="0.6">
      <c r="U20849"/>
      <c r="V20849"/>
      <c r="W20849"/>
      <c r="X20849"/>
    </row>
    <row r="20850" spans="21:24" ht="18" x14ac:dyDescent="0.6">
      <c r="U20850"/>
      <c r="V20850"/>
      <c r="W20850"/>
      <c r="X20850"/>
    </row>
    <row r="20851" spans="21:24" ht="18" x14ac:dyDescent="0.6">
      <c r="U20851"/>
      <c r="V20851"/>
      <c r="W20851"/>
      <c r="X20851"/>
    </row>
    <row r="20852" spans="21:24" ht="18" x14ac:dyDescent="0.6">
      <c r="U20852"/>
      <c r="V20852"/>
      <c r="W20852"/>
      <c r="X20852"/>
    </row>
    <row r="20853" spans="21:24" ht="18" x14ac:dyDescent="0.6">
      <c r="U20853"/>
      <c r="V20853"/>
      <c r="W20853"/>
      <c r="X20853"/>
    </row>
    <row r="20854" spans="21:24" ht="18" x14ac:dyDescent="0.6">
      <c r="U20854"/>
      <c r="V20854"/>
      <c r="W20854"/>
      <c r="X20854"/>
    </row>
    <row r="20855" spans="21:24" ht="18" x14ac:dyDescent="0.6">
      <c r="U20855"/>
      <c r="V20855"/>
      <c r="W20855"/>
      <c r="X20855"/>
    </row>
    <row r="20856" spans="21:24" ht="18" x14ac:dyDescent="0.6">
      <c r="U20856"/>
      <c r="V20856"/>
      <c r="W20856"/>
      <c r="X20856"/>
    </row>
    <row r="20857" spans="21:24" ht="18" x14ac:dyDescent="0.6">
      <c r="U20857"/>
      <c r="V20857"/>
      <c r="W20857"/>
      <c r="X20857"/>
    </row>
    <row r="20858" spans="21:24" ht="18" x14ac:dyDescent="0.6">
      <c r="U20858"/>
      <c r="V20858"/>
      <c r="W20858"/>
      <c r="X20858"/>
    </row>
    <row r="20859" spans="21:24" ht="18" x14ac:dyDescent="0.6">
      <c r="U20859"/>
      <c r="V20859"/>
      <c r="W20859"/>
      <c r="X20859"/>
    </row>
    <row r="20860" spans="21:24" ht="18" x14ac:dyDescent="0.6">
      <c r="U20860"/>
      <c r="V20860"/>
      <c r="W20860"/>
      <c r="X20860"/>
    </row>
    <row r="20861" spans="21:24" ht="18" x14ac:dyDescent="0.6">
      <c r="U20861"/>
      <c r="V20861"/>
      <c r="W20861"/>
      <c r="X20861"/>
    </row>
    <row r="20862" spans="21:24" ht="18" x14ac:dyDescent="0.6">
      <c r="U20862"/>
      <c r="V20862"/>
      <c r="W20862"/>
      <c r="X20862"/>
    </row>
    <row r="20863" spans="21:24" ht="18" x14ac:dyDescent="0.6">
      <c r="U20863"/>
      <c r="V20863"/>
      <c r="W20863"/>
      <c r="X20863"/>
    </row>
    <row r="20864" spans="21:24" ht="18" x14ac:dyDescent="0.6">
      <c r="U20864"/>
      <c r="V20864"/>
      <c r="W20864"/>
      <c r="X20864"/>
    </row>
    <row r="20865" spans="21:24" ht="18" x14ac:dyDescent="0.6">
      <c r="U20865"/>
      <c r="V20865"/>
      <c r="W20865"/>
      <c r="X20865"/>
    </row>
    <row r="20866" spans="21:24" ht="18" x14ac:dyDescent="0.6">
      <c r="U20866"/>
      <c r="V20866"/>
      <c r="W20866"/>
      <c r="X20866"/>
    </row>
    <row r="20867" spans="21:24" ht="18" x14ac:dyDescent="0.6">
      <c r="U20867"/>
      <c r="V20867"/>
      <c r="W20867"/>
      <c r="X20867"/>
    </row>
    <row r="20868" spans="21:24" ht="18" x14ac:dyDescent="0.6">
      <c r="U20868"/>
      <c r="V20868"/>
      <c r="W20868"/>
      <c r="X20868"/>
    </row>
    <row r="20869" spans="21:24" ht="18" x14ac:dyDescent="0.6">
      <c r="U20869"/>
      <c r="V20869"/>
      <c r="W20869"/>
      <c r="X20869"/>
    </row>
    <row r="20870" spans="21:24" ht="18" x14ac:dyDescent="0.6">
      <c r="U20870"/>
      <c r="V20870"/>
      <c r="W20870"/>
      <c r="X20870"/>
    </row>
    <row r="20871" spans="21:24" ht="18" x14ac:dyDescent="0.6">
      <c r="U20871"/>
      <c r="V20871"/>
      <c r="W20871"/>
      <c r="X20871"/>
    </row>
    <row r="20872" spans="21:24" ht="18" x14ac:dyDescent="0.6">
      <c r="U20872"/>
      <c r="V20872"/>
      <c r="W20872"/>
      <c r="X20872"/>
    </row>
    <row r="20873" spans="21:24" ht="18" x14ac:dyDescent="0.6">
      <c r="U20873"/>
      <c r="V20873"/>
      <c r="W20873"/>
      <c r="X20873"/>
    </row>
    <row r="20874" spans="21:24" ht="18" x14ac:dyDescent="0.6">
      <c r="U20874"/>
      <c r="V20874"/>
      <c r="W20874"/>
      <c r="X20874"/>
    </row>
    <row r="20875" spans="21:24" ht="18" x14ac:dyDescent="0.6">
      <c r="U20875"/>
      <c r="V20875"/>
      <c r="W20875"/>
      <c r="X20875"/>
    </row>
    <row r="20876" spans="21:24" ht="18" x14ac:dyDescent="0.6">
      <c r="U20876"/>
      <c r="V20876"/>
      <c r="W20876"/>
      <c r="X20876"/>
    </row>
    <row r="20877" spans="21:24" ht="18" x14ac:dyDescent="0.6">
      <c r="U20877"/>
      <c r="V20877"/>
      <c r="W20877"/>
      <c r="X20877"/>
    </row>
    <row r="20878" spans="21:24" ht="18" x14ac:dyDescent="0.6">
      <c r="U20878"/>
      <c r="V20878"/>
      <c r="W20878"/>
      <c r="X20878"/>
    </row>
    <row r="20879" spans="21:24" ht="18" x14ac:dyDescent="0.6">
      <c r="U20879"/>
      <c r="V20879"/>
      <c r="W20879"/>
      <c r="X20879"/>
    </row>
    <row r="20880" spans="21:24" ht="18" x14ac:dyDescent="0.6">
      <c r="U20880"/>
      <c r="V20880"/>
      <c r="W20880"/>
      <c r="X20880"/>
    </row>
    <row r="20881" spans="21:24" ht="18" x14ac:dyDescent="0.6">
      <c r="U20881"/>
      <c r="V20881"/>
      <c r="W20881"/>
      <c r="X20881"/>
    </row>
    <row r="20882" spans="21:24" ht="18" x14ac:dyDescent="0.6">
      <c r="U20882"/>
      <c r="V20882"/>
      <c r="W20882"/>
      <c r="X20882"/>
    </row>
    <row r="20883" spans="21:24" ht="18" x14ac:dyDescent="0.6">
      <c r="U20883"/>
      <c r="V20883"/>
      <c r="W20883"/>
      <c r="X20883"/>
    </row>
    <row r="20884" spans="21:24" ht="18" x14ac:dyDescent="0.6">
      <c r="U20884"/>
      <c r="V20884"/>
      <c r="W20884"/>
      <c r="X20884"/>
    </row>
    <row r="20885" spans="21:24" ht="18" x14ac:dyDescent="0.6">
      <c r="U20885"/>
      <c r="V20885"/>
      <c r="W20885"/>
      <c r="X20885"/>
    </row>
    <row r="20886" spans="21:24" ht="18" x14ac:dyDescent="0.6">
      <c r="U20886"/>
      <c r="V20886"/>
      <c r="W20886"/>
      <c r="X20886"/>
    </row>
    <row r="20887" spans="21:24" ht="18" x14ac:dyDescent="0.6">
      <c r="U20887"/>
      <c r="V20887"/>
      <c r="W20887"/>
      <c r="X20887"/>
    </row>
    <row r="20888" spans="21:24" ht="18" x14ac:dyDescent="0.6">
      <c r="U20888"/>
      <c r="V20888"/>
      <c r="W20888"/>
      <c r="X20888"/>
    </row>
    <row r="20889" spans="21:24" ht="18" x14ac:dyDescent="0.6">
      <c r="U20889"/>
      <c r="V20889"/>
      <c r="W20889"/>
      <c r="X20889"/>
    </row>
    <row r="20890" spans="21:24" ht="18" x14ac:dyDescent="0.6">
      <c r="U20890"/>
      <c r="V20890"/>
      <c r="W20890"/>
      <c r="X20890"/>
    </row>
    <row r="20891" spans="21:24" ht="18" x14ac:dyDescent="0.6">
      <c r="U20891"/>
      <c r="V20891"/>
      <c r="W20891"/>
      <c r="X20891"/>
    </row>
    <row r="20892" spans="21:24" ht="18" x14ac:dyDescent="0.6">
      <c r="U20892"/>
      <c r="V20892"/>
      <c r="W20892"/>
      <c r="X20892"/>
    </row>
    <row r="20893" spans="21:24" ht="18" x14ac:dyDescent="0.6">
      <c r="U20893"/>
      <c r="V20893"/>
      <c r="W20893"/>
      <c r="X20893"/>
    </row>
    <row r="20894" spans="21:24" ht="18" x14ac:dyDescent="0.6">
      <c r="U20894"/>
      <c r="V20894"/>
      <c r="W20894"/>
      <c r="X20894"/>
    </row>
    <row r="20895" spans="21:24" ht="18" x14ac:dyDescent="0.6">
      <c r="U20895"/>
      <c r="V20895"/>
      <c r="W20895"/>
      <c r="X20895"/>
    </row>
    <row r="20896" spans="21:24" ht="18" x14ac:dyDescent="0.6">
      <c r="U20896"/>
      <c r="V20896"/>
      <c r="W20896"/>
      <c r="X20896"/>
    </row>
    <row r="20897" spans="21:24" ht="18" x14ac:dyDescent="0.6">
      <c r="U20897"/>
      <c r="V20897"/>
      <c r="W20897"/>
      <c r="X20897"/>
    </row>
    <row r="20898" spans="21:24" ht="18" x14ac:dyDescent="0.6">
      <c r="U20898"/>
      <c r="V20898"/>
      <c r="W20898"/>
      <c r="X20898"/>
    </row>
    <row r="20899" spans="21:24" ht="18" x14ac:dyDescent="0.6">
      <c r="U20899"/>
      <c r="V20899"/>
      <c r="W20899"/>
      <c r="X20899"/>
    </row>
    <row r="20900" spans="21:24" ht="18" x14ac:dyDescent="0.6">
      <c r="U20900"/>
      <c r="V20900"/>
      <c r="W20900"/>
      <c r="X20900"/>
    </row>
    <row r="20901" spans="21:24" ht="18" x14ac:dyDescent="0.6">
      <c r="U20901"/>
      <c r="V20901"/>
      <c r="W20901"/>
      <c r="X20901"/>
    </row>
    <row r="20902" spans="21:24" ht="18" x14ac:dyDescent="0.6">
      <c r="U20902"/>
      <c r="V20902"/>
      <c r="W20902"/>
      <c r="X20902"/>
    </row>
    <row r="20903" spans="21:24" ht="18" x14ac:dyDescent="0.6">
      <c r="U20903"/>
      <c r="V20903"/>
      <c r="W20903"/>
      <c r="X20903"/>
    </row>
    <row r="20904" spans="21:24" ht="18" x14ac:dyDescent="0.6">
      <c r="U20904"/>
      <c r="V20904"/>
      <c r="W20904"/>
      <c r="X20904"/>
    </row>
    <row r="20905" spans="21:24" ht="18" x14ac:dyDescent="0.6">
      <c r="U20905"/>
      <c r="V20905"/>
      <c r="W20905"/>
      <c r="X20905"/>
    </row>
    <row r="20906" spans="21:24" ht="18" x14ac:dyDescent="0.6">
      <c r="U20906"/>
      <c r="V20906"/>
      <c r="W20906"/>
      <c r="X20906"/>
    </row>
    <row r="20907" spans="21:24" ht="18" x14ac:dyDescent="0.6">
      <c r="U20907"/>
      <c r="V20907"/>
      <c r="W20907"/>
      <c r="X20907"/>
    </row>
    <row r="20908" spans="21:24" ht="18" x14ac:dyDescent="0.6">
      <c r="U20908"/>
      <c r="V20908"/>
      <c r="W20908"/>
      <c r="X20908"/>
    </row>
    <row r="20909" spans="21:24" ht="18" x14ac:dyDescent="0.6">
      <c r="U20909"/>
      <c r="V20909"/>
      <c r="W20909"/>
      <c r="X20909"/>
    </row>
    <row r="20910" spans="21:24" ht="18" x14ac:dyDescent="0.6">
      <c r="U20910"/>
      <c r="V20910"/>
      <c r="W20910"/>
      <c r="X20910"/>
    </row>
    <row r="20911" spans="21:24" ht="18" x14ac:dyDescent="0.6">
      <c r="U20911"/>
      <c r="V20911"/>
      <c r="W20911"/>
      <c r="X20911"/>
    </row>
    <row r="20912" spans="21:24" ht="18" x14ac:dyDescent="0.6">
      <c r="U20912"/>
      <c r="V20912"/>
      <c r="W20912"/>
      <c r="X20912"/>
    </row>
    <row r="20913" spans="21:24" ht="18" x14ac:dyDescent="0.6">
      <c r="U20913"/>
      <c r="V20913"/>
      <c r="W20913"/>
      <c r="X20913"/>
    </row>
    <row r="20914" spans="21:24" ht="18" x14ac:dyDescent="0.6">
      <c r="U20914"/>
      <c r="V20914"/>
      <c r="W20914"/>
      <c r="X20914"/>
    </row>
    <row r="20915" spans="21:24" ht="18" x14ac:dyDescent="0.6">
      <c r="U20915"/>
      <c r="V20915"/>
      <c r="W20915"/>
      <c r="X20915"/>
    </row>
    <row r="20916" spans="21:24" ht="18" x14ac:dyDescent="0.6">
      <c r="U20916"/>
      <c r="V20916"/>
      <c r="W20916"/>
      <c r="X20916"/>
    </row>
    <row r="20917" spans="21:24" ht="18" x14ac:dyDescent="0.6">
      <c r="U20917"/>
      <c r="V20917"/>
      <c r="W20917"/>
      <c r="X20917"/>
    </row>
    <row r="20918" spans="21:24" ht="18" x14ac:dyDescent="0.6">
      <c r="U20918"/>
      <c r="V20918"/>
      <c r="W20918"/>
      <c r="X20918"/>
    </row>
    <row r="20919" spans="21:24" ht="18" x14ac:dyDescent="0.6">
      <c r="U20919"/>
      <c r="V20919"/>
      <c r="W20919"/>
      <c r="X20919"/>
    </row>
    <row r="20920" spans="21:24" ht="18" x14ac:dyDescent="0.6">
      <c r="U20920"/>
      <c r="V20920"/>
      <c r="W20920"/>
      <c r="X20920"/>
    </row>
    <row r="20921" spans="21:24" ht="18" x14ac:dyDescent="0.6">
      <c r="U20921"/>
      <c r="V20921"/>
      <c r="W20921"/>
      <c r="X20921"/>
    </row>
    <row r="20922" spans="21:24" ht="18" x14ac:dyDescent="0.6">
      <c r="U20922"/>
      <c r="V20922"/>
      <c r="W20922"/>
      <c r="X20922"/>
    </row>
    <row r="20923" spans="21:24" ht="18" x14ac:dyDescent="0.6">
      <c r="U20923"/>
      <c r="V20923"/>
      <c r="W20923"/>
      <c r="X20923"/>
    </row>
    <row r="20924" spans="21:24" ht="18" x14ac:dyDescent="0.6">
      <c r="U20924"/>
      <c r="V20924"/>
      <c r="W20924"/>
      <c r="X20924"/>
    </row>
    <row r="20925" spans="21:24" ht="18" x14ac:dyDescent="0.6">
      <c r="U20925"/>
      <c r="V20925"/>
      <c r="W20925"/>
      <c r="X20925"/>
    </row>
    <row r="20926" spans="21:24" ht="18" x14ac:dyDescent="0.6">
      <c r="U20926"/>
      <c r="V20926"/>
      <c r="W20926"/>
      <c r="X20926"/>
    </row>
    <row r="20927" spans="21:24" ht="18" x14ac:dyDescent="0.6">
      <c r="U20927"/>
      <c r="V20927"/>
      <c r="W20927"/>
      <c r="X20927"/>
    </row>
    <row r="20928" spans="21:24" ht="18" x14ac:dyDescent="0.6">
      <c r="U20928"/>
      <c r="V20928"/>
      <c r="W20928"/>
      <c r="X20928"/>
    </row>
    <row r="20929" spans="21:24" ht="18" x14ac:dyDescent="0.6">
      <c r="U20929"/>
      <c r="V20929"/>
      <c r="W20929"/>
      <c r="X20929"/>
    </row>
    <row r="20930" spans="21:24" ht="18" x14ac:dyDescent="0.6">
      <c r="U20930"/>
      <c r="V20930"/>
      <c r="W20930"/>
      <c r="X20930"/>
    </row>
    <row r="20931" spans="21:24" ht="18" x14ac:dyDescent="0.6">
      <c r="U20931"/>
      <c r="V20931"/>
      <c r="W20931"/>
      <c r="X20931"/>
    </row>
    <row r="20932" spans="21:24" ht="18" x14ac:dyDescent="0.6">
      <c r="U20932"/>
      <c r="V20932"/>
      <c r="W20932"/>
      <c r="X20932"/>
    </row>
    <row r="20933" spans="21:24" ht="18" x14ac:dyDescent="0.6">
      <c r="U20933"/>
      <c r="V20933"/>
      <c r="W20933"/>
      <c r="X20933"/>
    </row>
    <row r="20934" spans="21:24" ht="18" x14ac:dyDescent="0.6">
      <c r="U20934"/>
      <c r="V20934"/>
      <c r="W20934"/>
      <c r="X20934"/>
    </row>
    <row r="20935" spans="21:24" ht="18" x14ac:dyDescent="0.6">
      <c r="U20935"/>
      <c r="V20935"/>
      <c r="W20935"/>
      <c r="X20935"/>
    </row>
    <row r="20936" spans="21:24" ht="18" x14ac:dyDescent="0.6">
      <c r="U20936"/>
      <c r="V20936"/>
      <c r="W20936"/>
      <c r="X20936"/>
    </row>
    <row r="20937" spans="21:24" ht="18" x14ac:dyDescent="0.6">
      <c r="U20937"/>
      <c r="V20937"/>
      <c r="W20937"/>
      <c r="X20937"/>
    </row>
    <row r="20938" spans="21:24" ht="18" x14ac:dyDescent="0.6">
      <c r="U20938"/>
      <c r="V20938"/>
      <c r="W20938"/>
      <c r="X20938"/>
    </row>
    <row r="20939" spans="21:24" ht="18" x14ac:dyDescent="0.6">
      <c r="U20939"/>
      <c r="V20939"/>
      <c r="W20939"/>
      <c r="X20939"/>
    </row>
    <row r="20940" spans="21:24" ht="18" x14ac:dyDescent="0.6">
      <c r="U20940"/>
      <c r="V20940"/>
      <c r="W20940"/>
      <c r="X20940"/>
    </row>
    <row r="20941" spans="21:24" ht="18" x14ac:dyDescent="0.6">
      <c r="U20941"/>
      <c r="V20941"/>
      <c r="W20941"/>
      <c r="X20941"/>
    </row>
    <row r="20942" spans="21:24" ht="18" x14ac:dyDescent="0.6">
      <c r="U20942"/>
      <c r="V20942"/>
      <c r="W20942"/>
      <c r="X20942"/>
    </row>
    <row r="20943" spans="21:24" ht="18" x14ac:dyDescent="0.6">
      <c r="U20943"/>
      <c r="V20943"/>
      <c r="W20943"/>
      <c r="X20943"/>
    </row>
    <row r="20944" spans="21:24" ht="18" x14ac:dyDescent="0.6">
      <c r="U20944"/>
      <c r="V20944"/>
      <c r="W20944"/>
      <c r="X20944"/>
    </row>
    <row r="20945" spans="21:24" ht="18" x14ac:dyDescent="0.6">
      <c r="U20945"/>
      <c r="V20945"/>
      <c r="W20945"/>
      <c r="X20945"/>
    </row>
    <row r="20946" spans="21:24" ht="18" x14ac:dyDescent="0.6">
      <c r="U20946"/>
      <c r="V20946"/>
      <c r="W20946"/>
      <c r="X20946"/>
    </row>
    <row r="20947" spans="21:24" ht="18" x14ac:dyDescent="0.6">
      <c r="U20947"/>
      <c r="V20947"/>
      <c r="W20947"/>
      <c r="X20947"/>
    </row>
    <row r="20948" spans="21:24" ht="18" x14ac:dyDescent="0.6">
      <c r="U20948"/>
      <c r="V20948"/>
      <c r="W20948"/>
      <c r="X20948"/>
    </row>
    <row r="20949" spans="21:24" ht="18" x14ac:dyDescent="0.6">
      <c r="U20949"/>
      <c r="V20949"/>
      <c r="W20949"/>
      <c r="X20949"/>
    </row>
    <row r="20950" spans="21:24" ht="18" x14ac:dyDescent="0.6">
      <c r="U20950"/>
      <c r="V20950"/>
      <c r="W20950"/>
      <c r="X20950"/>
    </row>
    <row r="20951" spans="21:24" ht="18" x14ac:dyDescent="0.6">
      <c r="U20951"/>
      <c r="V20951"/>
      <c r="W20951"/>
      <c r="X20951"/>
    </row>
    <row r="20952" spans="21:24" ht="18" x14ac:dyDescent="0.6">
      <c r="U20952"/>
      <c r="V20952"/>
      <c r="W20952"/>
      <c r="X20952"/>
    </row>
    <row r="20953" spans="21:24" ht="18" x14ac:dyDescent="0.6">
      <c r="U20953"/>
      <c r="V20953"/>
      <c r="W20953"/>
      <c r="X20953"/>
    </row>
    <row r="20954" spans="21:24" ht="18" x14ac:dyDescent="0.6">
      <c r="U20954"/>
      <c r="V20954"/>
      <c r="W20954"/>
      <c r="X20954"/>
    </row>
    <row r="20955" spans="21:24" ht="18" x14ac:dyDescent="0.6">
      <c r="U20955"/>
      <c r="V20955"/>
      <c r="W20955"/>
      <c r="X20955"/>
    </row>
    <row r="20956" spans="21:24" ht="18" x14ac:dyDescent="0.6">
      <c r="U20956"/>
      <c r="V20956"/>
      <c r="W20956"/>
      <c r="X20956"/>
    </row>
    <row r="20957" spans="21:24" ht="18" x14ac:dyDescent="0.6">
      <c r="U20957"/>
      <c r="V20957"/>
      <c r="W20957"/>
      <c r="X20957"/>
    </row>
    <row r="20958" spans="21:24" ht="18" x14ac:dyDescent="0.6">
      <c r="U20958"/>
      <c r="V20958"/>
      <c r="W20958"/>
      <c r="X20958"/>
    </row>
    <row r="20959" spans="21:24" ht="18" x14ac:dyDescent="0.6">
      <c r="U20959"/>
      <c r="V20959"/>
      <c r="W20959"/>
      <c r="X20959"/>
    </row>
    <row r="20960" spans="21:24" ht="18" x14ac:dyDescent="0.6">
      <c r="U20960"/>
      <c r="V20960"/>
      <c r="W20960"/>
      <c r="X20960"/>
    </row>
    <row r="20961" spans="21:24" ht="18" x14ac:dyDescent="0.6">
      <c r="U20961"/>
      <c r="V20961"/>
      <c r="W20961"/>
      <c r="X20961"/>
    </row>
    <row r="20962" spans="21:24" ht="18" x14ac:dyDescent="0.6">
      <c r="U20962"/>
      <c r="V20962"/>
      <c r="W20962"/>
      <c r="X20962"/>
    </row>
    <row r="20963" spans="21:24" ht="18" x14ac:dyDescent="0.6">
      <c r="U20963"/>
      <c r="V20963"/>
      <c r="W20963"/>
      <c r="X20963"/>
    </row>
    <row r="20964" spans="21:24" ht="18" x14ac:dyDescent="0.6">
      <c r="U20964"/>
      <c r="V20964"/>
      <c r="W20964"/>
      <c r="X20964"/>
    </row>
    <row r="20965" spans="21:24" ht="18" x14ac:dyDescent="0.6">
      <c r="U20965"/>
      <c r="V20965"/>
      <c r="W20965"/>
      <c r="X20965"/>
    </row>
    <row r="20966" spans="21:24" ht="18" x14ac:dyDescent="0.6">
      <c r="U20966"/>
      <c r="V20966"/>
      <c r="W20966"/>
      <c r="X20966"/>
    </row>
    <row r="20967" spans="21:24" ht="18" x14ac:dyDescent="0.6">
      <c r="U20967"/>
      <c r="V20967"/>
      <c r="W20967"/>
      <c r="X20967"/>
    </row>
    <row r="20968" spans="21:24" ht="18" x14ac:dyDescent="0.6">
      <c r="U20968"/>
      <c r="V20968"/>
      <c r="W20968"/>
      <c r="X20968"/>
    </row>
    <row r="20969" spans="21:24" ht="18" x14ac:dyDescent="0.6">
      <c r="U20969"/>
      <c r="V20969"/>
      <c r="W20969"/>
      <c r="X20969"/>
    </row>
    <row r="20970" spans="21:24" ht="18" x14ac:dyDescent="0.6">
      <c r="U20970"/>
      <c r="V20970"/>
      <c r="W20970"/>
      <c r="X20970"/>
    </row>
    <row r="20971" spans="21:24" ht="18" x14ac:dyDescent="0.6">
      <c r="U20971"/>
      <c r="V20971"/>
      <c r="W20971"/>
      <c r="X20971"/>
    </row>
    <row r="20972" spans="21:24" ht="18" x14ac:dyDescent="0.6">
      <c r="U20972"/>
      <c r="V20972"/>
      <c r="W20972"/>
      <c r="X20972"/>
    </row>
    <row r="20973" spans="21:24" ht="18" x14ac:dyDescent="0.6">
      <c r="U20973"/>
      <c r="V20973"/>
      <c r="W20973"/>
      <c r="X20973"/>
    </row>
    <row r="20974" spans="21:24" ht="18" x14ac:dyDescent="0.6">
      <c r="U20974"/>
      <c r="V20974"/>
      <c r="W20974"/>
      <c r="X20974"/>
    </row>
    <row r="20975" spans="21:24" ht="18" x14ac:dyDescent="0.6">
      <c r="U20975"/>
      <c r="V20975"/>
      <c r="W20975"/>
      <c r="X20975"/>
    </row>
    <row r="20976" spans="21:24" ht="18" x14ac:dyDescent="0.6">
      <c r="U20976"/>
      <c r="V20976"/>
      <c r="W20976"/>
      <c r="X20976"/>
    </row>
    <row r="20977" spans="21:24" ht="18" x14ac:dyDescent="0.6">
      <c r="U20977"/>
      <c r="V20977"/>
      <c r="W20977"/>
      <c r="X20977"/>
    </row>
    <row r="20978" spans="21:24" ht="18" x14ac:dyDescent="0.6">
      <c r="U20978"/>
      <c r="V20978"/>
      <c r="W20978"/>
      <c r="X20978"/>
    </row>
    <row r="20979" spans="21:24" ht="18" x14ac:dyDescent="0.6">
      <c r="U20979"/>
      <c r="V20979"/>
      <c r="W20979"/>
      <c r="X20979"/>
    </row>
    <row r="20980" spans="21:24" ht="18" x14ac:dyDescent="0.6">
      <c r="U20980"/>
      <c r="V20980"/>
      <c r="W20980"/>
      <c r="X20980"/>
    </row>
    <row r="20981" spans="21:24" ht="18" x14ac:dyDescent="0.6">
      <c r="U20981"/>
      <c r="V20981"/>
      <c r="W20981"/>
      <c r="X20981"/>
    </row>
    <row r="20982" spans="21:24" ht="18" x14ac:dyDescent="0.6">
      <c r="U20982"/>
      <c r="V20982"/>
      <c r="W20982"/>
      <c r="X20982"/>
    </row>
    <row r="20983" spans="21:24" ht="18" x14ac:dyDescent="0.6">
      <c r="U20983"/>
      <c r="V20983"/>
      <c r="W20983"/>
      <c r="X20983"/>
    </row>
    <row r="20984" spans="21:24" ht="18" x14ac:dyDescent="0.6">
      <c r="U20984"/>
      <c r="V20984"/>
      <c r="W20984"/>
      <c r="X20984"/>
    </row>
    <row r="20985" spans="21:24" ht="18" x14ac:dyDescent="0.6">
      <c r="U20985"/>
      <c r="V20985"/>
      <c r="W20985"/>
      <c r="X20985"/>
    </row>
    <row r="20986" spans="21:24" ht="18" x14ac:dyDescent="0.6">
      <c r="U20986"/>
      <c r="V20986"/>
      <c r="W20986"/>
      <c r="X20986"/>
    </row>
    <row r="20987" spans="21:24" ht="18" x14ac:dyDescent="0.6">
      <c r="U20987"/>
      <c r="V20987"/>
      <c r="W20987"/>
      <c r="X20987"/>
    </row>
    <row r="20988" spans="21:24" ht="18" x14ac:dyDescent="0.6">
      <c r="U20988"/>
      <c r="V20988"/>
      <c r="W20988"/>
      <c r="X20988"/>
    </row>
    <row r="20989" spans="21:24" ht="18" x14ac:dyDescent="0.6">
      <c r="U20989"/>
      <c r="V20989"/>
      <c r="W20989"/>
      <c r="X20989"/>
    </row>
    <row r="20990" spans="21:24" ht="18" x14ac:dyDescent="0.6">
      <c r="U20990"/>
      <c r="V20990"/>
      <c r="W20990"/>
      <c r="X20990"/>
    </row>
    <row r="20991" spans="21:24" ht="18" x14ac:dyDescent="0.6">
      <c r="U20991"/>
      <c r="V20991"/>
      <c r="W20991"/>
      <c r="X20991"/>
    </row>
    <row r="20992" spans="21:24" ht="18" x14ac:dyDescent="0.6">
      <c r="U20992"/>
      <c r="V20992"/>
      <c r="W20992"/>
      <c r="X20992"/>
    </row>
    <row r="20993" spans="21:24" ht="18" x14ac:dyDescent="0.6">
      <c r="U20993"/>
      <c r="V20993"/>
      <c r="W20993"/>
      <c r="X20993"/>
    </row>
    <row r="20994" spans="21:24" ht="18" x14ac:dyDescent="0.6">
      <c r="U20994"/>
      <c r="V20994"/>
      <c r="W20994"/>
      <c r="X20994"/>
    </row>
    <row r="20995" spans="21:24" ht="18" x14ac:dyDescent="0.6">
      <c r="U20995"/>
      <c r="V20995"/>
      <c r="W20995"/>
      <c r="X20995"/>
    </row>
    <row r="20996" spans="21:24" ht="18" x14ac:dyDescent="0.6">
      <c r="U20996"/>
      <c r="V20996"/>
      <c r="W20996"/>
      <c r="X20996"/>
    </row>
    <row r="20997" spans="21:24" ht="18" x14ac:dyDescent="0.6">
      <c r="U20997"/>
      <c r="V20997"/>
      <c r="W20997"/>
      <c r="X20997"/>
    </row>
    <row r="20998" spans="21:24" ht="18" x14ac:dyDescent="0.6">
      <c r="U20998"/>
      <c r="V20998"/>
      <c r="W20998"/>
      <c r="X20998"/>
    </row>
    <row r="20999" spans="21:24" ht="18" x14ac:dyDescent="0.6">
      <c r="U20999"/>
      <c r="V20999"/>
      <c r="W20999"/>
      <c r="X20999"/>
    </row>
    <row r="21000" spans="21:24" ht="18" x14ac:dyDescent="0.6">
      <c r="U21000"/>
      <c r="V21000"/>
      <c r="W21000"/>
      <c r="X21000"/>
    </row>
    <row r="21001" spans="21:24" ht="18" x14ac:dyDescent="0.6">
      <c r="U21001"/>
      <c r="V21001"/>
      <c r="W21001"/>
      <c r="X21001"/>
    </row>
    <row r="21002" spans="21:24" ht="18" x14ac:dyDescent="0.6">
      <c r="U21002"/>
      <c r="V21002"/>
      <c r="W21002"/>
      <c r="X21002"/>
    </row>
    <row r="21003" spans="21:24" ht="18" x14ac:dyDescent="0.6">
      <c r="U21003"/>
      <c r="V21003"/>
      <c r="W21003"/>
      <c r="X21003"/>
    </row>
    <row r="21004" spans="21:24" ht="18" x14ac:dyDescent="0.6">
      <c r="U21004"/>
      <c r="V21004"/>
      <c r="W21004"/>
      <c r="X21004"/>
    </row>
    <row r="21005" spans="21:24" ht="18" x14ac:dyDescent="0.6">
      <c r="U21005"/>
      <c r="V21005"/>
      <c r="W21005"/>
      <c r="X21005"/>
    </row>
    <row r="21006" spans="21:24" ht="18" x14ac:dyDescent="0.6">
      <c r="U21006"/>
      <c r="V21006"/>
      <c r="W21006"/>
      <c r="X21006"/>
    </row>
    <row r="21007" spans="21:24" ht="18" x14ac:dyDescent="0.6">
      <c r="U21007"/>
      <c r="V21007"/>
      <c r="W21007"/>
      <c r="X21007"/>
    </row>
    <row r="21008" spans="21:24" ht="18" x14ac:dyDescent="0.6">
      <c r="U21008"/>
      <c r="V21008"/>
      <c r="W21008"/>
      <c r="X21008"/>
    </row>
    <row r="21009" spans="21:24" ht="18" x14ac:dyDescent="0.6">
      <c r="U21009"/>
      <c r="V21009"/>
      <c r="W21009"/>
      <c r="X21009"/>
    </row>
    <row r="21010" spans="21:24" ht="18" x14ac:dyDescent="0.6">
      <c r="U21010"/>
      <c r="V21010"/>
      <c r="W21010"/>
      <c r="X21010"/>
    </row>
    <row r="21011" spans="21:24" ht="18" x14ac:dyDescent="0.6">
      <c r="U21011"/>
      <c r="V21011"/>
      <c r="W21011"/>
      <c r="X21011"/>
    </row>
    <row r="21012" spans="21:24" ht="18" x14ac:dyDescent="0.6">
      <c r="U21012"/>
      <c r="V21012"/>
      <c r="W21012"/>
      <c r="X21012"/>
    </row>
    <row r="21013" spans="21:24" ht="18" x14ac:dyDescent="0.6">
      <c r="U21013"/>
      <c r="V21013"/>
      <c r="W21013"/>
      <c r="X21013"/>
    </row>
    <row r="21014" spans="21:24" ht="18" x14ac:dyDescent="0.6">
      <c r="U21014"/>
      <c r="V21014"/>
      <c r="W21014"/>
      <c r="X21014"/>
    </row>
    <row r="21015" spans="21:24" ht="18" x14ac:dyDescent="0.6">
      <c r="U21015"/>
      <c r="V21015"/>
      <c r="W21015"/>
      <c r="X21015"/>
    </row>
    <row r="21016" spans="21:24" ht="18" x14ac:dyDescent="0.6">
      <c r="U21016"/>
      <c r="V21016"/>
      <c r="W21016"/>
      <c r="X21016"/>
    </row>
    <row r="21017" spans="21:24" ht="18" x14ac:dyDescent="0.6">
      <c r="U21017"/>
      <c r="V21017"/>
      <c r="W21017"/>
      <c r="X21017"/>
    </row>
    <row r="21018" spans="21:24" ht="18" x14ac:dyDescent="0.6">
      <c r="U21018"/>
      <c r="V21018"/>
      <c r="W21018"/>
      <c r="X21018"/>
    </row>
    <row r="21019" spans="21:24" ht="18" x14ac:dyDescent="0.6">
      <c r="U21019"/>
      <c r="V21019"/>
      <c r="W21019"/>
      <c r="X21019"/>
    </row>
    <row r="21020" spans="21:24" ht="18" x14ac:dyDescent="0.6">
      <c r="U21020"/>
      <c r="V21020"/>
      <c r="W21020"/>
      <c r="X21020"/>
    </row>
    <row r="21021" spans="21:24" ht="18" x14ac:dyDescent="0.6">
      <c r="U21021"/>
      <c r="V21021"/>
      <c r="W21021"/>
      <c r="X21021"/>
    </row>
    <row r="21022" spans="21:24" ht="18" x14ac:dyDescent="0.6">
      <c r="U21022"/>
      <c r="V21022"/>
      <c r="W21022"/>
      <c r="X21022"/>
    </row>
    <row r="21023" spans="21:24" ht="18" x14ac:dyDescent="0.6">
      <c r="U21023"/>
      <c r="V21023"/>
      <c r="W21023"/>
      <c r="X21023"/>
    </row>
    <row r="21024" spans="21:24" ht="18" x14ac:dyDescent="0.6">
      <c r="U21024"/>
      <c r="V21024"/>
      <c r="W21024"/>
      <c r="X21024"/>
    </row>
    <row r="21025" spans="21:24" ht="18" x14ac:dyDescent="0.6">
      <c r="U21025"/>
      <c r="V21025"/>
      <c r="W21025"/>
      <c r="X21025"/>
    </row>
    <row r="21026" spans="21:24" ht="18" x14ac:dyDescent="0.6">
      <c r="U21026"/>
      <c r="V21026"/>
      <c r="W21026"/>
      <c r="X21026"/>
    </row>
    <row r="21027" spans="21:24" ht="18" x14ac:dyDescent="0.6">
      <c r="U21027"/>
      <c r="V21027"/>
      <c r="W21027"/>
      <c r="X21027"/>
    </row>
    <row r="21028" spans="21:24" ht="18" x14ac:dyDescent="0.6">
      <c r="U21028"/>
      <c r="V21028"/>
      <c r="W21028"/>
      <c r="X21028"/>
    </row>
    <row r="21029" spans="21:24" ht="18" x14ac:dyDescent="0.6">
      <c r="U21029"/>
      <c r="V21029"/>
      <c r="W21029"/>
      <c r="X21029"/>
    </row>
    <row r="21030" spans="21:24" ht="18" x14ac:dyDescent="0.6">
      <c r="U21030"/>
      <c r="V21030"/>
      <c r="W21030"/>
      <c r="X21030"/>
    </row>
    <row r="21031" spans="21:24" ht="18" x14ac:dyDescent="0.6">
      <c r="U21031"/>
      <c r="V21031"/>
      <c r="W21031"/>
      <c r="X21031"/>
    </row>
    <row r="21032" spans="21:24" ht="18" x14ac:dyDescent="0.6">
      <c r="U21032"/>
      <c r="V21032"/>
      <c r="W21032"/>
      <c r="X21032"/>
    </row>
    <row r="21033" spans="21:24" ht="18" x14ac:dyDescent="0.6">
      <c r="U21033"/>
      <c r="V21033"/>
      <c r="W21033"/>
      <c r="X21033"/>
    </row>
    <row r="21034" spans="21:24" ht="18" x14ac:dyDescent="0.6">
      <c r="U21034"/>
      <c r="V21034"/>
      <c r="W21034"/>
      <c r="X21034"/>
    </row>
    <row r="21035" spans="21:24" ht="18" x14ac:dyDescent="0.6">
      <c r="U21035"/>
      <c r="V21035"/>
      <c r="W21035"/>
      <c r="X21035"/>
    </row>
    <row r="21036" spans="21:24" ht="18" x14ac:dyDescent="0.6">
      <c r="U21036"/>
      <c r="V21036"/>
      <c r="W21036"/>
      <c r="X21036"/>
    </row>
    <row r="21037" spans="21:24" ht="18" x14ac:dyDescent="0.6">
      <c r="U21037"/>
      <c r="V21037"/>
      <c r="W21037"/>
      <c r="X21037"/>
    </row>
    <row r="21038" spans="21:24" ht="18" x14ac:dyDescent="0.6">
      <c r="U21038"/>
      <c r="V21038"/>
      <c r="W21038"/>
      <c r="X21038"/>
    </row>
    <row r="21039" spans="21:24" ht="18" x14ac:dyDescent="0.6">
      <c r="U21039"/>
      <c r="V21039"/>
      <c r="W21039"/>
      <c r="X21039"/>
    </row>
    <row r="21040" spans="21:24" ht="18" x14ac:dyDescent="0.6">
      <c r="U21040"/>
      <c r="V21040"/>
      <c r="W21040"/>
      <c r="X21040"/>
    </row>
    <row r="21041" spans="21:24" ht="18" x14ac:dyDescent="0.6">
      <c r="U21041"/>
      <c r="V21041"/>
      <c r="W21041"/>
      <c r="X21041"/>
    </row>
    <row r="21042" spans="21:24" ht="18" x14ac:dyDescent="0.6">
      <c r="U21042"/>
      <c r="V21042"/>
      <c r="W21042"/>
      <c r="X21042"/>
    </row>
    <row r="21043" spans="21:24" ht="18" x14ac:dyDescent="0.6">
      <c r="U21043"/>
      <c r="V21043"/>
      <c r="W21043"/>
      <c r="X21043"/>
    </row>
    <row r="21044" spans="21:24" ht="18" x14ac:dyDescent="0.6">
      <c r="U21044"/>
      <c r="V21044"/>
      <c r="W21044"/>
      <c r="X21044"/>
    </row>
    <row r="21045" spans="21:24" ht="18" x14ac:dyDescent="0.6">
      <c r="U21045"/>
      <c r="V21045"/>
      <c r="W21045"/>
      <c r="X21045"/>
    </row>
    <row r="21046" spans="21:24" ht="18" x14ac:dyDescent="0.6">
      <c r="U21046"/>
      <c r="V21046"/>
      <c r="W21046"/>
      <c r="X21046"/>
    </row>
    <row r="21047" spans="21:24" ht="18" x14ac:dyDescent="0.6">
      <c r="U21047"/>
      <c r="V21047"/>
      <c r="W21047"/>
      <c r="X21047"/>
    </row>
    <row r="21048" spans="21:24" ht="18" x14ac:dyDescent="0.6">
      <c r="U21048"/>
      <c r="V21048"/>
      <c r="W21048"/>
      <c r="X21048"/>
    </row>
    <row r="21049" spans="21:24" ht="18" x14ac:dyDescent="0.6">
      <c r="U21049"/>
      <c r="V21049"/>
      <c r="W21049"/>
      <c r="X21049"/>
    </row>
    <row r="21050" spans="21:24" ht="18" x14ac:dyDescent="0.6">
      <c r="U21050"/>
      <c r="V21050"/>
      <c r="W21050"/>
      <c r="X21050"/>
    </row>
    <row r="21051" spans="21:24" ht="18" x14ac:dyDescent="0.6">
      <c r="U21051"/>
      <c r="V21051"/>
      <c r="W21051"/>
      <c r="X21051"/>
    </row>
    <row r="21052" spans="21:24" ht="18" x14ac:dyDescent="0.6">
      <c r="U21052"/>
      <c r="V21052"/>
      <c r="W21052"/>
      <c r="X21052"/>
    </row>
    <row r="21053" spans="21:24" ht="18" x14ac:dyDescent="0.6">
      <c r="U21053"/>
      <c r="V21053"/>
      <c r="W21053"/>
      <c r="X21053"/>
    </row>
    <row r="21054" spans="21:24" ht="18" x14ac:dyDescent="0.6">
      <c r="U21054"/>
      <c r="V21054"/>
      <c r="W21054"/>
      <c r="X21054"/>
    </row>
    <row r="21055" spans="21:24" ht="18" x14ac:dyDescent="0.6">
      <c r="U21055"/>
      <c r="V21055"/>
      <c r="W21055"/>
      <c r="X21055"/>
    </row>
    <row r="21056" spans="21:24" ht="18" x14ac:dyDescent="0.6">
      <c r="U21056"/>
      <c r="V21056"/>
      <c r="W21056"/>
      <c r="X21056"/>
    </row>
    <row r="21057" spans="21:24" ht="18" x14ac:dyDescent="0.6">
      <c r="U21057"/>
      <c r="V21057"/>
      <c r="W21057"/>
      <c r="X21057"/>
    </row>
    <row r="21058" spans="21:24" ht="18" x14ac:dyDescent="0.6">
      <c r="U21058"/>
      <c r="V21058"/>
      <c r="W21058"/>
      <c r="X21058"/>
    </row>
    <row r="21059" spans="21:24" ht="18" x14ac:dyDescent="0.6">
      <c r="U21059"/>
      <c r="V21059"/>
      <c r="W21059"/>
      <c r="X21059"/>
    </row>
    <row r="21060" spans="21:24" ht="18" x14ac:dyDescent="0.6">
      <c r="U21060"/>
      <c r="V21060"/>
      <c r="W21060"/>
      <c r="X21060"/>
    </row>
    <row r="21061" spans="21:24" ht="18" x14ac:dyDescent="0.6">
      <c r="U21061"/>
      <c r="V21061"/>
      <c r="W21061"/>
      <c r="X21061"/>
    </row>
    <row r="21062" spans="21:24" ht="18" x14ac:dyDescent="0.6">
      <c r="U21062"/>
      <c r="V21062"/>
      <c r="W21062"/>
      <c r="X21062"/>
    </row>
    <row r="21063" spans="21:24" ht="18" x14ac:dyDescent="0.6">
      <c r="U21063"/>
      <c r="V21063"/>
      <c r="W21063"/>
      <c r="X21063"/>
    </row>
    <row r="21064" spans="21:24" ht="18" x14ac:dyDescent="0.6">
      <c r="U21064"/>
      <c r="V21064"/>
      <c r="W21064"/>
      <c r="X21064"/>
    </row>
    <row r="21065" spans="21:24" ht="18" x14ac:dyDescent="0.6">
      <c r="U21065"/>
      <c r="V21065"/>
      <c r="W21065"/>
      <c r="X21065"/>
    </row>
    <row r="21066" spans="21:24" ht="18" x14ac:dyDescent="0.6">
      <c r="U21066"/>
      <c r="V21066"/>
      <c r="W21066"/>
      <c r="X21066"/>
    </row>
    <row r="21067" spans="21:24" ht="18" x14ac:dyDescent="0.6">
      <c r="U21067"/>
      <c r="V21067"/>
      <c r="W21067"/>
      <c r="X21067"/>
    </row>
    <row r="21068" spans="21:24" ht="18" x14ac:dyDescent="0.6">
      <c r="U21068"/>
      <c r="V21068"/>
      <c r="W21068"/>
      <c r="X21068"/>
    </row>
    <row r="21069" spans="21:24" ht="18" x14ac:dyDescent="0.6">
      <c r="U21069"/>
      <c r="V21069"/>
      <c r="W21069"/>
      <c r="X21069"/>
    </row>
    <row r="21070" spans="21:24" ht="18" x14ac:dyDescent="0.6">
      <c r="U21070"/>
      <c r="V21070"/>
      <c r="W21070"/>
      <c r="X21070"/>
    </row>
    <row r="21071" spans="21:24" ht="18" x14ac:dyDescent="0.6">
      <c r="U21071"/>
      <c r="V21071"/>
      <c r="W21071"/>
      <c r="X21071"/>
    </row>
    <row r="21072" spans="21:24" ht="18" x14ac:dyDescent="0.6">
      <c r="U21072"/>
      <c r="V21072"/>
      <c r="W21072"/>
      <c r="X21072"/>
    </row>
    <row r="21073" spans="21:24" ht="18" x14ac:dyDescent="0.6">
      <c r="U21073"/>
      <c r="V21073"/>
      <c r="W21073"/>
      <c r="X21073"/>
    </row>
    <row r="21074" spans="21:24" ht="18" x14ac:dyDescent="0.6">
      <c r="U21074"/>
      <c r="V21074"/>
      <c r="W21074"/>
      <c r="X21074"/>
    </row>
    <row r="21075" spans="21:24" ht="18" x14ac:dyDescent="0.6">
      <c r="U21075"/>
      <c r="V21075"/>
      <c r="W21075"/>
      <c r="X21075"/>
    </row>
    <row r="21076" spans="21:24" ht="18" x14ac:dyDescent="0.6">
      <c r="U21076"/>
      <c r="V21076"/>
      <c r="W21076"/>
      <c r="X21076"/>
    </row>
    <row r="21077" spans="21:24" ht="18" x14ac:dyDescent="0.6">
      <c r="U21077"/>
      <c r="V21077"/>
      <c r="W21077"/>
      <c r="X21077"/>
    </row>
    <row r="21078" spans="21:24" ht="18" x14ac:dyDescent="0.6">
      <c r="U21078"/>
      <c r="V21078"/>
      <c r="W21078"/>
      <c r="X21078"/>
    </row>
    <row r="21079" spans="21:24" ht="18" x14ac:dyDescent="0.6">
      <c r="U21079"/>
      <c r="V21079"/>
      <c r="W21079"/>
      <c r="X21079"/>
    </row>
    <row r="21080" spans="21:24" ht="18" x14ac:dyDescent="0.6">
      <c r="U21080"/>
      <c r="V21080"/>
      <c r="W21080"/>
      <c r="X21080"/>
    </row>
    <row r="21081" spans="21:24" ht="18" x14ac:dyDescent="0.6">
      <c r="U21081"/>
      <c r="V21081"/>
      <c r="W21081"/>
      <c r="X21081"/>
    </row>
    <row r="21082" spans="21:24" ht="18" x14ac:dyDescent="0.6">
      <c r="U21082"/>
      <c r="V21082"/>
      <c r="W21082"/>
      <c r="X21082"/>
    </row>
    <row r="21083" spans="21:24" ht="18" x14ac:dyDescent="0.6">
      <c r="U21083"/>
      <c r="V21083"/>
      <c r="W21083"/>
      <c r="X21083"/>
    </row>
    <row r="21084" spans="21:24" ht="18" x14ac:dyDescent="0.6">
      <c r="U21084"/>
      <c r="V21084"/>
      <c r="W21084"/>
      <c r="X21084"/>
    </row>
    <row r="21085" spans="21:24" ht="18" x14ac:dyDescent="0.6">
      <c r="U21085"/>
      <c r="V21085"/>
      <c r="W21085"/>
      <c r="X21085"/>
    </row>
    <row r="21086" spans="21:24" ht="18" x14ac:dyDescent="0.6">
      <c r="U21086"/>
      <c r="V21086"/>
      <c r="W21086"/>
      <c r="X21086"/>
    </row>
    <row r="21087" spans="21:24" ht="18" x14ac:dyDescent="0.6">
      <c r="U21087"/>
      <c r="V21087"/>
      <c r="W21087"/>
      <c r="X21087"/>
    </row>
    <row r="21088" spans="21:24" ht="18" x14ac:dyDescent="0.6">
      <c r="U21088"/>
      <c r="V21088"/>
      <c r="W21088"/>
      <c r="X21088"/>
    </row>
    <row r="21089" spans="21:24" ht="18" x14ac:dyDescent="0.6">
      <c r="U21089"/>
      <c r="V21089"/>
      <c r="W21089"/>
      <c r="X21089"/>
    </row>
    <row r="21090" spans="21:24" ht="18" x14ac:dyDescent="0.6">
      <c r="U21090"/>
      <c r="V21090"/>
      <c r="W21090"/>
      <c r="X21090"/>
    </row>
    <row r="21091" spans="21:24" ht="18" x14ac:dyDescent="0.6">
      <c r="U21091"/>
      <c r="V21091"/>
      <c r="W21091"/>
      <c r="X21091"/>
    </row>
    <row r="21092" spans="21:24" ht="18" x14ac:dyDescent="0.6">
      <c r="U21092"/>
      <c r="V21092"/>
      <c r="W21092"/>
      <c r="X21092"/>
    </row>
    <row r="21093" spans="21:24" ht="18" x14ac:dyDescent="0.6">
      <c r="U21093"/>
      <c r="V21093"/>
      <c r="W21093"/>
      <c r="X21093"/>
    </row>
    <row r="21094" spans="21:24" ht="18" x14ac:dyDescent="0.6">
      <c r="U21094"/>
      <c r="V21094"/>
      <c r="W21094"/>
      <c r="X21094"/>
    </row>
    <row r="21095" spans="21:24" ht="18" x14ac:dyDescent="0.6">
      <c r="U21095"/>
      <c r="V21095"/>
      <c r="W21095"/>
      <c r="X21095"/>
    </row>
    <row r="21096" spans="21:24" ht="18" x14ac:dyDescent="0.6">
      <c r="U21096"/>
      <c r="V21096"/>
      <c r="W21096"/>
      <c r="X21096"/>
    </row>
    <row r="21097" spans="21:24" ht="18" x14ac:dyDescent="0.6">
      <c r="U21097"/>
      <c r="V21097"/>
      <c r="W21097"/>
      <c r="X21097"/>
    </row>
    <row r="21098" spans="21:24" ht="18" x14ac:dyDescent="0.6">
      <c r="U21098"/>
      <c r="V21098"/>
      <c r="W21098"/>
      <c r="X21098"/>
    </row>
    <row r="21099" spans="21:24" ht="18" x14ac:dyDescent="0.6">
      <c r="U21099"/>
      <c r="V21099"/>
      <c r="W21099"/>
      <c r="X21099"/>
    </row>
    <row r="21100" spans="21:24" ht="18" x14ac:dyDescent="0.6">
      <c r="U21100"/>
      <c r="V21100"/>
      <c r="W21100"/>
      <c r="X21100"/>
    </row>
    <row r="21101" spans="21:24" ht="18" x14ac:dyDescent="0.6">
      <c r="U21101"/>
      <c r="V21101"/>
      <c r="W21101"/>
      <c r="X21101"/>
    </row>
    <row r="21102" spans="21:24" ht="18" x14ac:dyDescent="0.6">
      <c r="U21102"/>
      <c r="V21102"/>
      <c r="W21102"/>
      <c r="X21102"/>
    </row>
    <row r="21103" spans="21:24" ht="18" x14ac:dyDescent="0.6">
      <c r="U21103"/>
      <c r="V21103"/>
      <c r="W21103"/>
      <c r="X21103"/>
    </row>
    <row r="21104" spans="21:24" ht="18" x14ac:dyDescent="0.6">
      <c r="U21104"/>
      <c r="V21104"/>
      <c r="W21104"/>
      <c r="X21104"/>
    </row>
    <row r="21105" spans="21:24" ht="18" x14ac:dyDescent="0.6">
      <c r="U21105"/>
      <c r="V21105"/>
      <c r="W21105"/>
      <c r="X21105"/>
    </row>
    <row r="21106" spans="21:24" ht="18" x14ac:dyDescent="0.6">
      <c r="U21106"/>
      <c r="V21106"/>
      <c r="W21106"/>
      <c r="X21106"/>
    </row>
    <row r="21107" spans="21:24" ht="18" x14ac:dyDescent="0.6">
      <c r="U21107"/>
      <c r="V21107"/>
      <c r="W21107"/>
      <c r="X21107"/>
    </row>
    <row r="21108" spans="21:24" ht="18" x14ac:dyDescent="0.6">
      <c r="U21108"/>
      <c r="V21108"/>
      <c r="W21108"/>
      <c r="X21108"/>
    </row>
    <row r="21109" spans="21:24" ht="18" x14ac:dyDescent="0.6">
      <c r="U21109"/>
      <c r="V21109"/>
      <c r="W21109"/>
      <c r="X21109"/>
    </row>
    <row r="21110" spans="21:24" ht="18" x14ac:dyDescent="0.6">
      <c r="U21110"/>
      <c r="V21110"/>
      <c r="W21110"/>
      <c r="X21110"/>
    </row>
    <row r="21111" spans="21:24" ht="18" x14ac:dyDescent="0.6">
      <c r="U21111"/>
      <c r="V21111"/>
      <c r="W21111"/>
      <c r="X21111"/>
    </row>
    <row r="21112" spans="21:24" ht="18" x14ac:dyDescent="0.6">
      <c r="U21112"/>
      <c r="V21112"/>
      <c r="W21112"/>
      <c r="X21112"/>
    </row>
    <row r="21113" spans="21:24" ht="18" x14ac:dyDescent="0.6">
      <c r="U21113"/>
      <c r="V21113"/>
      <c r="W21113"/>
      <c r="X21113"/>
    </row>
    <row r="21114" spans="21:24" ht="18" x14ac:dyDescent="0.6">
      <c r="U21114"/>
      <c r="V21114"/>
      <c r="W21114"/>
      <c r="X21114"/>
    </row>
    <row r="21115" spans="21:24" ht="18" x14ac:dyDescent="0.6">
      <c r="U21115"/>
      <c r="V21115"/>
      <c r="W21115"/>
      <c r="X21115"/>
    </row>
    <row r="21116" spans="21:24" ht="18" x14ac:dyDescent="0.6">
      <c r="U21116"/>
      <c r="V21116"/>
      <c r="W21116"/>
      <c r="X21116"/>
    </row>
    <row r="21117" spans="21:24" ht="18" x14ac:dyDescent="0.6">
      <c r="U21117"/>
      <c r="V21117"/>
      <c r="W21117"/>
      <c r="X21117"/>
    </row>
    <row r="21118" spans="21:24" ht="18" x14ac:dyDescent="0.6">
      <c r="U21118"/>
      <c r="V21118"/>
      <c r="W21118"/>
      <c r="X21118"/>
    </row>
    <row r="21119" spans="21:24" ht="18" x14ac:dyDescent="0.6">
      <c r="U21119"/>
      <c r="V21119"/>
      <c r="W21119"/>
      <c r="X21119"/>
    </row>
    <row r="21120" spans="21:24" ht="18" x14ac:dyDescent="0.6">
      <c r="U21120"/>
      <c r="V21120"/>
      <c r="W21120"/>
      <c r="X21120"/>
    </row>
    <row r="21121" spans="21:24" ht="18" x14ac:dyDescent="0.6">
      <c r="U21121"/>
      <c r="V21121"/>
      <c r="W21121"/>
      <c r="X21121"/>
    </row>
    <row r="21122" spans="21:24" ht="18" x14ac:dyDescent="0.6">
      <c r="U21122"/>
      <c r="V21122"/>
      <c r="W21122"/>
      <c r="X21122"/>
    </row>
    <row r="21123" spans="21:24" ht="18" x14ac:dyDescent="0.6">
      <c r="U21123"/>
      <c r="V21123"/>
      <c r="W21123"/>
      <c r="X21123"/>
    </row>
    <row r="21124" spans="21:24" ht="18" x14ac:dyDescent="0.6">
      <c r="U21124"/>
      <c r="V21124"/>
      <c r="W21124"/>
      <c r="X21124"/>
    </row>
    <row r="21125" spans="21:24" ht="18" x14ac:dyDescent="0.6">
      <c r="U21125"/>
      <c r="V21125"/>
      <c r="W21125"/>
      <c r="X21125"/>
    </row>
    <row r="21126" spans="21:24" ht="18" x14ac:dyDescent="0.6">
      <c r="U21126"/>
      <c r="V21126"/>
      <c r="W21126"/>
      <c r="X21126"/>
    </row>
    <row r="21127" spans="21:24" ht="18" x14ac:dyDescent="0.6">
      <c r="U21127"/>
      <c r="V21127"/>
      <c r="W21127"/>
      <c r="X21127"/>
    </row>
    <row r="21128" spans="21:24" ht="18" x14ac:dyDescent="0.6">
      <c r="U21128"/>
      <c r="V21128"/>
      <c r="W21128"/>
      <c r="X21128"/>
    </row>
    <row r="21129" spans="21:24" ht="18" x14ac:dyDescent="0.6">
      <c r="U21129"/>
      <c r="V21129"/>
      <c r="W21129"/>
      <c r="X21129"/>
    </row>
    <row r="21130" spans="21:24" ht="18" x14ac:dyDescent="0.6">
      <c r="U21130"/>
      <c r="V21130"/>
      <c r="W21130"/>
      <c r="X21130"/>
    </row>
    <row r="21131" spans="21:24" ht="18" x14ac:dyDescent="0.6">
      <c r="U21131"/>
      <c r="V21131"/>
      <c r="W21131"/>
      <c r="X21131"/>
    </row>
    <row r="21132" spans="21:24" ht="18" x14ac:dyDescent="0.6">
      <c r="U21132"/>
      <c r="V21132"/>
      <c r="W21132"/>
      <c r="X21132"/>
    </row>
    <row r="21133" spans="21:24" ht="18" x14ac:dyDescent="0.6">
      <c r="U21133"/>
      <c r="V21133"/>
      <c r="W21133"/>
      <c r="X21133"/>
    </row>
    <row r="21134" spans="21:24" ht="18" x14ac:dyDescent="0.6">
      <c r="U21134"/>
      <c r="V21134"/>
      <c r="W21134"/>
      <c r="X21134"/>
    </row>
    <row r="21135" spans="21:24" ht="18" x14ac:dyDescent="0.6">
      <c r="U21135"/>
      <c r="V21135"/>
      <c r="W21135"/>
      <c r="X21135"/>
    </row>
    <row r="21136" spans="21:24" ht="18" x14ac:dyDescent="0.6">
      <c r="U21136"/>
      <c r="V21136"/>
      <c r="W21136"/>
      <c r="X21136"/>
    </row>
    <row r="21137" spans="21:24" ht="18" x14ac:dyDescent="0.6">
      <c r="U21137"/>
      <c r="V21137"/>
      <c r="W21137"/>
      <c r="X21137"/>
    </row>
    <row r="21138" spans="21:24" ht="18" x14ac:dyDescent="0.6">
      <c r="U21138"/>
      <c r="V21138"/>
      <c r="W21138"/>
      <c r="X21138"/>
    </row>
    <row r="21139" spans="21:24" ht="18" x14ac:dyDescent="0.6">
      <c r="U21139"/>
      <c r="V21139"/>
      <c r="W21139"/>
      <c r="X21139"/>
    </row>
    <row r="21140" spans="21:24" ht="18" x14ac:dyDescent="0.6">
      <c r="U21140"/>
      <c r="V21140"/>
      <c r="W21140"/>
      <c r="X21140"/>
    </row>
    <row r="21141" spans="21:24" ht="18" x14ac:dyDescent="0.6">
      <c r="U21141"/>
      <c r="V21141"/>
      <c r="W21141"/>
      <c r="X21141"/>
    </row>
    <row r="21142" spans="21:24" ht="18" x14ac:dyDescent="0.6">
      <c r="U21142"/>
      <c r="V21142"/>
      <c r="W21142"/>
      <c r="X21142"/>
    </row>
    <row r="21143" spans="21:24" ht="18" x14ac:dyDescent="0.6">
      <c r="U21143"/>
      <c r="V21143"/>
      <c r="W21143"/>
      <c r="X21143"/>
    </row>
    <row r="21144" spans="21:24" ht="18" x14ac:dyDescent="0.6">
      <c r="U21144"/>
      <c r="V21144"/>
      <c r="W21144"/>
      <c r="X21144"/>
    </row>
    <row r="21145" spans="21:24" ht="18" x14ac:dyDescent="0.6">
      <c r="U21145"/>
      <c r="V21145"/>
      <c r="W21145"/>
      <c r="X21145"/>
    </row>
    <row r="21146" spans="21:24" ht="18" x14ac:dyDescent="0.6">
      <c r="U21146"/>
      <c r="V21146"/>
      <c r="W21146"/>
      <c r="X21146"/>
    </row>
    <row r="21147" spans="21:24" ht="18" x14ac:dyDescent="0.6">
      <c r="U21147"/>
      <c r="V21147"/>
      <c r="W21147"/>
      <c r="X21147"/>
    </row>
    <row r="21148" spans="21:24" ht="18" x14ac:dyDescent="0.6">
      <c r="U21148"/>
      <c r="V21148"/>
      <c r="W21148"/>
      <c r="X21148"/>
    </row>
    <row r="21149" spans="21:24" ht="18" x14ac:dyDescent="0.6">
      <c r="U21149"/>
      <c r="V21149"/>
      <c r="W21149"/>
      <c r="X21149"/>
    </row>
    <row r="21150" spans="21:24" ht="18" x14ac:dyDescent="0.6">
      <c r="U21150"/>
      <c r="V21150"/>
      <c r="W21150"/>
      <c r="X21150"/>
    </row>
    <row r="21151" spans="21:24" ht="18" x14ac:dyDescent="0.6">
      <c r="U21151"/>
      <c r="V21151"/>
      <c r="W21151"/>
      <c r="X21151"/>
    </row>
    <row r="21152" spans="21:24" ht="18" x14ac:dyDescent="0.6">
      <c r="U21152"/>
      <c r="V21152"/>
      <c r="W21152"/>
      <c r="X21152"/>
    </row>
    <row r="21153" spans="21:24" ht="18" x14ac:dyDescent="0.6">
      <c r="U21153"/>
      <c r="V21153"/>
      <c r="W21153"/>
      <c r="X21153"/>
    </row>
    <row r="21154" spans="21:24" ht="18" x14ac:dyDescent="0.6">
      <c r="U21154"/>
      <c r="V21154"/>
      <c r="W21154"/>
      <c r="X21154"/>
    </row>
    <row r="21155" spans="21:24" ht="18" x14ac:dyDescent="0.6">
      <c r="U21155"/>
      <c r="V21155"/>
      <c r="W21155"/>
      <c r="X21155"/>
    </row>
    <row r="21156" spans="21:24" ht="18" x14ac:dyDescent="0.6">
      <c r="U21156"/>
      <c r="V21156"/>
      <c r="W21156"/>
      <c r="X21156"/>
    </row>
    <row r="21157" spans="21:24" ht="18" x14ac:dyDescent="0.6">
      <c r="U21157"/>
      <c r="V21157"/>
      <c r="W21157"/>
      <c r="X21157"/>
    </row>
    <row r="21158" spans="21:24" ht="18" x14ac:dyDescent="0.6">
      <c r="U21158"/>
      <c r="V21158"/>
      <c r="W21158"/>
      <c r="X21158"/>
    </row>
    <row r="21159" spans="21:24" ht="18" x14ac:dyDescent="0.6">
      <c r="U21159"/>
      <c r="V21159"/>
      <c r="W21159"/>
      <c r="X21159"/>
    </row>
    <row r="21160" spans="21:24" ht="18" x14ac:dyDescent="0.6">
      <c r="U21160"/>
      <c r="V21160"/>
      <c r="W21160"/>
      <c r="X21160"/>
    </row>
    <row r="21161" spans="21:24" ht="18" x14ac:dyDescent="0.6">
      <c r="U21161"/>
      <c r="V21161"/>
      <c r="W21161"/>
      <c r="X21161"/>
    </row>
    <row r="21162" spans="21:24" ht="18" x14ac:dyDescent="0.6">
      <c r="U21162"/>
      <c r="V21162"/>
      <c r="W21162"/>
      <c r="X21162"/>
    </row>
    <row r="21163" spans="21:24" ht="18" x14ac:dyDescent="0.6">
      <c r="U21163"/>
      <c r="V21163"/>
      <c r="W21163"/>
      <c r="X21163"/>
    </row>
    <row r="21164" spans="21:24" ht="18" x14ac:dyDescent="0.6">
      <c r="U21164"/>
      <c r="V21164"/>
      <c r="W21164"/>
      <c r="X21164"/>
    </row>
    <row r="21165" spans="21:24" ht="18" x14ac:dyDescent="0.6">
      <c r="U21165"/>
      <c r="V21165"/>
      <c r="W21165"/>
      <c r="X21165"/>
    </row>
    <row r="21166" spans="21:24" ht="18" x14ac:dyDescent="0.6">
      <c r="U21166"/>
      <c r="V21166"/>
      <c r="W21166"/>
      <c r="X21166"/>
    </row>
    <row r="21167" spans="21:24" ht="18" x14ac:dyDescent="0.6">
      <c r="U21167"/>
      <c r="V21167"/>
      <c r="W21167"/>
      <c r="X21167"/>
    </row>
    <row r="21168" spans="21:24" ht="18" x14ac:dyDescent="0.6">
      <c r="U21168"/>
      <c r="V21168"/>
      <c r="W21168"/>
      <c r="X21168"/>
    </row>
    <row r="21169" spans="21:24" ht="18" x14ac:dyDescent="0.6">
      <c r="U21169"/>
      <c r="V21169"/>
      <c r="W21169"/>
      <c r="X21169"/>
    </row>
    <row r="21170" spans="21:24" ht="18" x14ac:dyDescent="0.6">
      <c r="U21170"/>
      <c r="V21170"/>
      <c r="W21170"/>
      <c r="X21170"/>
    </row>
    <row r="21171" spans="21:24" ht="18" x14ac:dyDescent="0.6">
      <c r="U21171"/>
      <c r="V21171"/>
      <c r="W21171"/>
      <c r="X21171"/>
    </row>
    <row r="21172" spans="21:24" ht="18" x14ac:dyDescent="0.6">
      <c r="U21172"/>
      <c r="V21172"/>
      <c r="W21172"/>
      <c r="X21172"/>
    </row>
    <row r="21173" spans="21:24" ht="18" x14ac:dyDescent="0.6">
      <c r="U21173"/>
      <c r="V21173"/>
      <c r="W21173"/>
      <c r="X21173"/>
    </row>
    <row r="21174" spans="21:24" ht="18" x14ac:dyDescent="0.6">
      <c r="U21174"/>
      <c r="V21174"/>
      <c r="W21174"/>
      <c r="X21174"/>
    </row>
    <row r="21175" spans="21:24" ht="18" x14ac:dyDescent="0.6">
      <c r="U21175"/>
      <c r="V21175"/>
      <c r="W21175"/>
      <c r="X21175"/>
    </row>
    <row r="21176" spans="21:24" ht="18" x14ac:dyDescent="0.6">
      <c r="U21176"/>
      <c r="V21176"/>
      <c r="W21176"/>
      <c r="X21176"/>
    </row>
    <row r="21177" spans="21:24" ht="18" x14ac:dyDescent="0.6">
      <c r="U21177"/>
      <c r="V21177"/>
      <c r="W21177"/>
      <c r="X21177"/>
    </row>
    <row r="21178" spans="21:24" ht="18" x14ac:dyDescent="0.6">
      <c r="U21178"/>
      <c r="V21178"/>
      <c r="W21178"/>
      <c r="X21178"/>
    </row>
    <row r="21179" spans="21:24" ht="18" x14ac:dyDescent="0.6">
      <c r="U21179"/>
      <c r="V21179"/>
      <c r="W21179"/>
      <c r="X21179"/>
    </row>
    <row r="21180" spans="21:24" ht="18" x14ac:dyDescent="0.6">
      <c r="U21180"/>
      <c r="V21180"/>
      <c r="W21180"/>
      <c r="X21180"/>
    </row>
    <row r="21181" spans="21:24" ht="18" x14ac:dyDescent="0.6">
      <c r="U21181"/>
      <c r="V21181"/>
      <c r="W21181"/>
      <c r="X21181"/>
    </row>
    <row r="21182" spans="21:24" ht="18" x14ac:dyDescent="0.6">
      <c r="U21182"/>
      <c r="V21182"/>
      <c r="W21182"/>
      <c r="X21182"/>
    </row>
    <row r="21183" spans="21:24" ht="18" x14ac:dyDescent="0.6">
      <c r="U21183"/>
      <c r="V21183"/>
      <c r="W21183"/>
      <c r="X21183"/>
    </row>
    <row r="21184" spans="21:24" ht="18" x14ac:dyDescent="0.6">
      <c r="U21184"/>
      <c r="V21184"/>
      <c r="W21184"/>
      <c r="X21184"/>
    </row>
    <row r="21185" spans="21:24" ht="18" x14ac:dyDescent="0.6">
      <c r="U21185"/>
      <c r="V21185"/>
      <c r="W21185"/>
      <c r="X21185"/>
    </row>
    <row r="21186" spans="21:24" ht="18" x14ac:dyDescent="0.6">
      <c r="U21186"/>
      <c r="V21186"/>
      <c r="W21186"/>
      <c r="X21186"/>
    </row>
    <row r="21187" spans="21:24" ht="18" x14ac:dyDescent="0.6">
      <c r="U21187"/>
      <c r="V21187"/>
      <c r="W21187"/>
      <c r="X21187"/>
    </row>
    <row r="21188" spans="21:24" ht="18" x14ac:dyDescent="0.6">
      <c r="U21188"/>
      <c r="V21188"/>
      <c r="W21188"/>
      <c r="X21188"/>
    </row>
    <row r="21189" spans="21:24" ht="18" x14ac:dyDescent="0.6">
      <c r="U21189"/>
      <c r="V21189"/>
      <c r="W21189"/>
      <c r="X21189"/>
    </row>
    <row r="21190" spans="21:24" ht="18" x14ac:dyDescent="0.6">
      <c r="U21190"/>
      <c r="V21190"/>
      <c r="W21190"/>
      <c r="X21190"/>
    </row>
    <row r="21191" spans="21:24" ht="18" x14ac:dyDescent="0.6">
      <c r="U21191"/>
      <c r="V21191"/>
      <c r="W21191"/>
      <c r="X21191"/>
    </row>
    <row r="21192" spans="21:24" ht="18" x14ac:dyDescent="0.6">
      <c r="U21192"/>
      <c r="V21192"/>
      <c r="W21192"/>
      <c r="X21192"/>
    </row>
    <row r="21193" spans="21:24" ht="18" x14ac:dyDescent="0.6">
      <c r="U21193"/>
      <c r="V21193"/>
      <c r="W21193"/>
      <c r="X21193"/>
    </row>
    <row r="21194" spans="21:24" ht="18" x14ac:dyDescent="0.6">
      <c r="U21194"/>
      <c r="V21194"/>
      <c r="W21194"/>
      <c r="X21194"/>
    </row>
    <row r="21195" spans="21:24" ht="18" x14ac:dyDescent="0.6">
      <c r="U21195"/>
      <c r="V21195"/>
      <c r="W21195"/>
      <c r="X21195"/>
    </row>
    <row r="21196" spans="21:24" ht="18" x14ac:dyDescent="0.6">
      <c r="U21196"/>
      <c r="V21196"/>
      <c r="W21196"/>
      <c r="X21196"/>
    </row>
    <row r="21197" spans="21:24" ht="18" x14ac:dyDescent="0.6">
      <c r="U21197"/>
      <c r="V21197"/>
      <c r="W21197"/>
      <c r="X21197"/>
    </row>
    <row r="21198" spans="21:24" ht="18" x14ac:dyDescent="0.6">
      <c r="U21198"/>
      <c r="V21198"/>
      <c r="W21198"/>
      <c r="X21198"/>
    </row>
    <row r="21199" spans="21:24" ht="18" x14ac:dyDescent="0.6">
      <c r="U21199"/>
      <c r="V21199"/>
      <c r="W21199"/>
      <c r="X21199"/>
    </row>
    <row r="21200" spans="21:24" ht="18" x14ac:dyDescent="0.6">
      <c r="U21200"/>
      <c r="V21200"/>
      <c r="W21200"/>
      <c r="X21200"/>
    </row>
    <row r="21201" spans="21:24" ht="18" x14ac:dyDescent="0.6">
      <c r="U21201"/>
      <c r="V21201"/>
      <c r="W21201"/>
      <c r="X21201"/>
    </row>
    <row r="21202" spans="21:24" ht="18" x14ac:dyDescent="0.6">
      <c r="U21202"/>
      <c r="V21202"/>
      <c r="W21202"/>
      <c r="X21202"/>
    </row>
    <row r="21203" spans="21:24" ht="18" x14ac:dyDescent="0.6">
      <c r="U21203"/>
      <c r="V21203"/>
      <c r="W21203"/>
      <c r="X21203"/>
    </row>
    <row r="21204" spans="21:24" ht="18" x14ac:dyDescent="0.6">
      <c r="U21204"/>
      <c r="V21204"/>
      <c r="W21204"/>
      <c r="X21204"/>
    </row>
    <row r="21205" spans="21:24" ht="18" x14ac:dyDescent="0.6">
      <c r="U21205"/>
      <c r="V21205"/>
      <c r="W21205"/>
      <c r="X21205"/>
    </row>
    <row r="21206" spans="21:24" ht="18" x14ac:dyDescent="0.6">
      <c r="U21206"/>
      <c r="V21206"/>
      <c r="W21206"/>
      <c r="X21206"/>
    </row>
    <row r="21207" spans="21:24" ht="18" x14ac:dyDescent="0.6">
      <c r="U21207"/>
      <c r="V21207"/>
      <c r="W21207"/>
      <c r="X21207"/>
    </row>
    <row r="21208" spans="21:24" ht="18" x14ac:dyDescent="0.6">
      <c r="U21208"/>
      <c r="V21208"/>
      <c r="W21208"/>
      <c r="X21208"/>
    </row>
    <row r="21209" spans="21:24" ht="18" x14ac:dyDescent="0.6">
      <c r="U21209"/>
      <c r="V21209"/>
      <c r="W21209"/>
      <c r="X21209"/>
    </row>
    <row r="21210" spans="21:24" ht="18" x14ac:dyDescent="0.6">
      <c r="U21210"/>
      <c r="V21210"/>
      <c r="W21210"/>
      <c r="X21210"/>
    </row>
    <row r="21211" spans="21:24" ht="18" x14ac:dyDescent="0.6">
      <c r="U21211"/>
      <c r="V21211"/>
      <c r="W21211"/>
      <c r="X21211"/>
    </row>
    <row r="21212" spans="21:24" ht="18" x14ac:dyDescent="0.6">
      <c r="U21212"/>
      <c r="V21212"/>
      <c r="W21212"/>
      <c r="X21212"/>
    </row>
    <row r="21213" spans="21:24" ht="18" x14ac:dyDescent="0.6">
      <c r="U21213"/>
      <c r="V21213"/>
      <c r="W21213"/>
      <c r="X21213"/>
    </row>
    <row r="21214" spans="21:24" ht="18" x14ac:dyDescent="0.6">
      <c r="U21214"/>
      <c r="V21214"/>
      <c r="W21214"/>
      <c r="X21214"/>
    </row>
    <row r="21215" spans="21:24" ht="18" x14ac:dyDescent="0.6">
      <c r="U21215"/>
      <c r="V21215"/>
      <c r="W21215"/>
      <c r="X21215"/>
    </row>
    <row r="21216" spans="21:24" ht="18" x14ac:dyDescent="0.6">
      <c r="U21216"/>
      <c r="V21216"/>
      <c r="W21216"/>
      <c r="X21216"/>
    </row>
    <row r="21217" spans="21:24" ht="18" x14ac:dyDescent="0.6">
      <c r="U21217"/>
      <c r="V21217"/>
      <c r="W21217"/>
      <c r="X21217"/>
    </row>
    <row r="21218" spans="21:24" ht="18" x14ac:dyDescent="0.6">
      <c r="U21218"/>
      <c r="V21218"/>
      <c r="W21218"/>
      <c r="X21218"/>
    </row>
    <row r="21219" spans="21:24" ht="18" x14ac:dyDescent="0.6">
      <c r="U21219"/>
      <c r="V21219"/>
      <c r="W21219"/>
      <c r="X21219"/>
    </row>
    <row r="21220" spans="21:24" ht="18" x14ac:dyDescent="0.6">
      <c r="U21220"/>
      <c r="V21220"/>
      <c r="W21220"/>
      <c r="X21220"/>
    </row>
    <row r="21221" spans="21:24" ht="18" x14ac:dyDescent="0.6">
      <c r="U21221"/>
      <c r="V21221"/>
      <c r="W21221"/>
      <c r="X21221"/>
    </row>
    <row r="21222" spans="21:24" ht="18" x14ac:dyDescent="0.6">
      <c r="U21222"/>
      <c r="V21222"/>
      <c r="W21222"/>
      <c r="X21222"/>
    </row>
    <row r="21223" spans="21:24" ht="18" x14ac:dyDescent="0.6">
      <c r="U21223"/>
      <c r="V21223"/>
      <c r="W21223"/>
      <c r="X21223"/>
    </row>
    <row r="21224" spans="21:24" ht="18" x14ac:dyDescent="0.6">
      <c r="U21224"/>
      <c r="V21224"/>
      <c r="W21224"/>
      <c r="X21224"/>
    </row>
    <row r="21225" spans="21:24" ht="18" x14ac:dyDescent="0.6">
      <c r="U21225"/>
      <c r="V21225"/>
      <c r="W21225"/>
      <c r="X21225"/>
    </row>
    <row r="21226" spans="21:24" ht="18" x14ac:dyDescent="0.6">
      <c r="U21226"/>
      <c r="V21226"/>
      <c r="W21226"/>
      <c r="X21226"/>
    </row>
    <row r="21227" spans="21:24" ht="18" x14ac:dyDescent="0.6">
      <c r="U21227"/>
      <c r="V21227"/>
      <c r="W21227"/>
      <c r="X21227"/>
    </row>
    <row r="21228" spans="21:24" ht="18" x14ac:dyDescent="0.6">
      <c r="U21228"/>
      <c r="V21228"/>
      <c r="W21228"/>
      <c r="X21228"/>
    </row>
    <row r="21229" spans="21:24" ht="18" x14ac:dyDescent="0.6">
      <c r="U21229"/>
      <c r="V21229"/>
      <c r="W21229"/>
      <c r="X21229"/>
    </row>
    <row r="21230" spans="21:24" ht="18" x14ac:dyDescent="0.6">
      <c r="U21230"/>
      <c r="V21230"/>
      <c r="W21230"/>
      <c r="X21230"/>
    </row>
    <row r="21231" spans="21:24" ht="18" x14ac:dyDescent="0.6">
      <c r="U21231"/>
      <c r="V21231"/>
      <c r="W21231"/>
      <c r="X21231"/>
    </row>
    <row r="21232" spans="21:24" ht="18" x14ac:dyDescent="0.6">
      <c r="U21232"/>
      <c r="V21232"/>
      <c r="W21232"/>
      <c r="X21232"/>
    </row>
    <row r="21233" spans="21:24" ht="18" x14ac:dyDescent="0.6">
      <c r="U21233"/>
      <c r="V21233"/>
      <c r="W21233"/>
      <c r="X21233"/>
    </row>
    <row r="21234" spans="21:24" ht="18" x14ac:dyDescent="0.6">
      <c r="U21234"/>
      <c r="V21234"/>
      <c r="W21234"/>
      <c r="X21234"/>
    </row>
    <row r="21235" spans="21:24" ht="18" x14ac:dyDescent="0.6">
      <c r="U21235"/>
      <c r="V21235"/>
      <c r="W21235"/>
      <c r="X21235"/>
    </row>
    <row r="21236" spans="21:24" ht="18" x14ac:dyDescent="0.6">
      <c r="U21236"/>
      <c r="V21236"/>
      <c r="W21236"/>
      <c r="X21236"/>
    </row>
    <row r="21237" spans="21:24" ht="18" x14ac:dyDescent="0.6">
      <c r="U21237"/>
      <c r="V21237"/>
      <c r="W21237"/>
      <c r="X21237"/>
    </row>
    <row r="21238" spans="21:24" ht="18" x14ac:dyDescent="0.6">
      <c r="U21238"/>
      <c r="V21238"/>
      <c r="W21238"/>
      <c r="X21238"/>
    </row>
    <row r="21239" spans="21:24" ht="18" x14ac:dyDescent="0.6">
      <c r="U21239"/>
      <c r="V21239"/>
      <c r="W21239"/>
      <c r="X21239"/>
    </row>
    <row r="21240" spans="21:24" ht="18" x14ac:dyDescent="0.6">
      <c r="U21240"/>
      <c r="V21240"/>
      <c r="W21240"/>
      <c r="X21240"/>
    </row>
    <row r="21241" spans="21:24" ht="18" x14ac:dyDescent="0.6">
      <c r="U21241"/>
      <c r="V21241"/>
      <c r="W21241"/>
      <c r="X21241"/>
    </row>
    <row r="21242" spans="21:24" ht="18" x14ac:dyDescent="0.6">
      <c r="U21242"/>
      <c r="V21242"/>
      <c r="W21242"/>
      <c r="X21242"/>
    </row>
    <row r="21243" spans="21:24" ht="18" x14ac:dyDescent="0.6">
      <c r="U21243"/>
      <c r="V21243"/>
      <c r="W21243"/>
      <c r="X21243"/>
    </row>
    <row r="21244" spans="21:24" ht="18" x14ac:dyDescent="0.6">
      <c r="U21244"/>
      <c r="V21244"/>
      <c r="W21244"/>
      <c r="X21244"/>
    </row>
    <row r="21245" spans="21:24" ht="18" x14ac:dyDescent="0.6">
      <c r="U21245"/>
      <c r="V21245"/>
      <c r="W21245"/>
      <c r="X21245"/>
    </row>
    <row r="21246" spans="21:24" ht="18" x14ac:dyDescent="0.6">
      <c r="U21246"/>
      <c r="V21246"/>
      <c r="W21246"/>
      <c r="X21246"/>
    </row>
    <row r="21247" spans="21:24" ht="18" x14ac:dyDescent="0.6">
      <c r="U21247"/>
      <c r="V21247"/>
      <c r="W21247"/>
      <c r="X21247"/>
    </row>
    <row r="21248" spans="21:24" ht="18" x14ac:dyDescent="0.6">
      <c r="U21248"/>
      <c r="V21248"/>
      <c r="W21248"/>
      <c r="X21248"/>
    </row>
    <row r="21249" spans="21:24" ht="18" x14ac:dyDescent="0.6">
      <c r="U21249"/>
      <c r="V21249"/>
      <c r="W21249"/>
      <c r="X21249"/>
    </row>
    <row r="21250" spans="21:24" ht="18" x14ac:dyDescent="0.6">
      <c r="U21250"/>
      <c r="V21250"/>
      <c r="W21250"/>
      <c r="X21250"/>
    </row>
    <row r="21251" spans="21:24" ht="18" x14ac:dyDescent="0.6">
      <c r="U21251"/>
      <c r="V21251"/>
      <c r="W21251"/>
      <c r="X21251"/>
    </row>
    <row r="21252" spans="21:24" ht="18" x14ac:dyDescent="0.6">
      <c r="U21252"/>
      <c r="V21252"/>
      <c r="W21252"/>
      <c r="X21252"/>
    </row>
    <row r="21253" spans="21:24" ht="18" x14ac:dyDescent="0.6">
      <c r="U21253"/>
      <c r="V21253"/>
      <c r="W21253"/>
      <c r="X21253"/>
    </row>
    <row r="21254" spans="21:24" ht="18" x14ac:dyDescent="0.6">
      <c r="U21254"/>
      <c r="V21254"/>
      <c r="W21254"/>
      <c r="X21254"/>
    </row>
    <row r="21255" spans="21:24" ht="18" x14ac:dyDescent="0.6">
      <c r="U21255"/>
      <c r="V21255"/>
      <c r="W21255"/>
      <c r="X21255"/>
    </row>
    <row r="21256" spans="21:24" ht="18" x14ac:dyDescent="0.6">
      <c r="U21256"/>
      <c r="V21256"/>
      <c r="W21256"/>
      <c r="X21256"/>
    </row>
    <row r="21257" spans="21:24" ht="18" x14ac:dyDescent="0.6">
      <c r="U21257"/>
      <c r="V21257"/>
      <c r="W21257"/>
      <c r="X21257"/>
    </row>
    <row r="21258" spans="21:24" ht="18" x14ac:dyDescent="0.6">
      <c r="U21258"/>
      <c r="V21258"/>
      <c r="W21258"/>
      <c r="X21258"/>
    </row>
    <row r="21259" spans="21:24" ht="18" x14ac:dyDescent="0.6">
      <c r="U21259"/>
      <c r="V21259"/>
      <c r="W21259"/>
      <c r="X21259"/>
    </row>
    <row r="21260" spans="21:24" ht="18" x14ac:dyDescent="0.6">
      <c r="U21260"/>
      <c r="V21260"/>
      <c r="W21260"/>
      <c r="X21260"/>
    </row>
    <row r="21261" spans="21:24" ht="18" x14ac:dyDescent="0.6">
      <c r="U21261"/>
      <c r="V21261"/>
      <c r="W21261"/>
      <c r="X21261"/>
    </row>
    <row r="21262" spans="21:24" ht="18" x14ac:dyDescent="0.6">
      <c r="U21262"/>
      <c r="V21262"/>
      <c r="W21262"/>
      <c r="X21262"/>
    </row>
    <row r="21263" spans="21:24" ht="18" x14ac:dyDescent="0.6">
      <c r="U21263"/>
      <c r="V21263"/>
      <c r="W21263"/>
      <c r="X21263"/>
    </row>
    <row r="21264" spans="21:24" ht="18" x14ac:dyDescent="0.6">
      <c r="U21264"/>
      <c r="V21264"/>
      <c r="W21264"/>
      <c r="X21264"/>
    </row>
    <row r="21265" spans="21:24" ht="18" x14ac:dyDescent="0.6">
      <c r="U21265"/>
      <c r="V21265"/>
      <c r="W21265"/>
      <c r="X21265"/>
    </row>
    <row r="21266" spans="21:24" ht="18" x14ac:dyDescent="0.6">
      <c r="U21266"/>
      <c r="V21266"/>
      <c r="W21266"/>
      <c r="X21266"/>
    </row>
    <row r="21267" spans="21:24" ht="18" x14ac:dyDescent="0.6">
      <c r="U21267"/>
      <c r="V21267"/>
      <c r="W21267"/>
      <c r="X21267"/>
    </row>
    <row r="21268" spans="21:24" ht="18" x14ac:dyDescent="0.6">
      <c r="U21268"/>
      <c r="V21268"/>
      <c r="W21268"/>
      <c r="X21268"/>
    </row>
    <row r="21269" spans="21:24" ht="18" x14ac:dyDescent="0.6">
      <c r="U21269"/>
      <c r="V21269"/>
      <c r="W21269"/>
      <c r="X21269"/>
    </row>
    <row r="21270" spans="21:24" ht="18" x14ac:dyDescent="0.6">
      <c r="U21270"/>
      <c r="V21270"/>
      <c r="W21270"/>
      <c r="X21270"/>
    </row>
    <row r="21271" spans="21:24" ht="18" x14ac:dyDescent="0.6">
      <c r="U21271"/>
      <c r="V21271"/>
      <c r="W21271"/>
      <c r="X21271"/>
    </row>
    <row r="21272" spans="21:24" ht="18" x14ac:dyDescent="0.6">
      <c r="U21272"/>
      <c r="V21272"/>
      <c r="W21272"/>
      <c r="X21272"/>
    </row>
    <row r="21273" spans="21:24" ht="18" x14ac:dyDescent="0.6">
      <c r="U21273"/>
      <c r="V21273"/>
      <c r="W21273"/>
      <c r="X21273"/>
    </row>
    <row r="21274" spans="21:24" ht="18" x14ac:dyDescent="0.6">
      <c r="U21274"/>
      <c r="V21274"/>
      <c r="W21274"/>
      <c r="X21274"/>
    </row>
    <row r="21275" spans="21:24" ht="18" x14ac:dyDescent="0.6">
      <c r="U21275"/>
      <c r="V21275"/>
      <c r="W21275"/>
      <c r="X21275"/>
    </row>
    <row r="21276" spans="21:24" ht="18" x14ac:dyDescent="0.6">
      <c r="U21276"/>
      <c r="V21276"/>
      <c r="W21276"/>
      <c r="X21276"/>
    </row>
    <row r="21277" spans="21:24" ht="18" x14ac:dyDescent="0.6">
      <c r="U21277"/>
      <c r="V21277"/>
      <c r="W21277"/>
      <c r="X21277"/>
    </row>
    <row r="21278" spans="21:24" ht="18" x14ac:dyDescent="0.6">
      <c r="U21278"/>
      <c r="V21278"/>
      <c r="W21278"/>
      <c r="X21278"/>
    </row>
    <row r="21279" spans="21:24" ht="18" x14ac:dyDescent="0.6">
      <c r="U21279"/>
      <c r="V21279"/>
      <c r="W21279"/>
      <c r="X21279"/>
    </row>
    <row r="21280" spans="21:24" ht="18" x14ac:dyDescent="0.6">
      <c r="U21280"/>
      <c r="V21280"/>
      <c r="W21280"/>
      <c r="X21280"/>
    </row>
    <row r="21281" spans="21:24" ht="18" x14ac:dyDescent="0.6">
      <c r="U21281"/>
      <c r="V21281"/>
      <c r="W21281"/>
      <c r="X21281"/>
    </row>
    <row r="21282" spans="21:24" ht="18" x14ac:dyDescent="0.6">
      <c r="U21282"/>
      <c r="V21282"/>
      <c r="W21282"/>
      <c r="X21282"/>
    </row>
    <row r="21283" spans="21:24" ht="18" x14ac:dyDescent="0.6">
      <c r="U21283"/>
      <c r="V21283"/>
      <c r="W21283"/>
      <c r="X21283"/>
    </row>
    <row r="21284" spans="21:24" ht="18" x14ac:dyDescent="0.6">
      <c r="U21284"/>
      <c r="V21284"/>
      <c r="W21284"/>
      <c r="X21284"/>
    </row>
    <row r="21285" spans="21:24" ht="18" x14ac:dyDescent="0.6">
      <c r="U21285"/>
      <c r="V21285"/>
      <c r="W21285"/>
      <c r="X21285"/>
    </row>
    <row r="21286" spans="21:24" ht="18" x14ac:dyDescent="0.6">
      <c r="U21286"/>
      <c r="V21286"/>
      <c r="W21286"/>
      <c r="X21286"/>
    </row>
    <row r="21287" spans="21:24" ht="18" x14ac:dyDescent="0.6">
      <c r="U21287"/>
      <c r="V21287"/>
      <c r="W21287"/>
      <c r="X21287"/>
    </row>
    <row r="21288" spans="21:24" ht="18" x14ac:dyDescent="0.6">
      <c r="U21288"/>
      <c r="V21288"/>
      <c r="W21288"/>
      <c r="X21288"/>
    </row>
    <row r="21289" spans="21:24" ht="18" x14ac:dyDescent="0.6">
      <c r="U21289"/>
      <c r="V21289"/>
      <c r="W21289"/>
      <c r="X21289"/>
    </row>
    <row r="21290" spans="21:24" ht="18" x14ac:dyDescent="0.6">
      <c r="U21290"/>
      <c r="V21290"/>
      <c r="W21290"/>
      <c r="X21290"/>
    </row>
    <row r="21291" spans="21:24" ht="18" x14ac:dyDescent="0.6">
      <c r="U21291"/>
      <c r="V21291"/>
      <c r="W21291"/>
      <c r="X21291"/>
    </row>
    <row r="21292" spans="21:24" ht="18" x14ac:dyDescent="0.6">
      <c r="U21292"/>
      <c r="V21292"/>
      <c r="W21292"/>
      <c r="X21292"/>
    </row>
    <row r="21293" spans="21:24" ht="18" x14ac:dyDescent="0.6">
      <c r="U21293"/>
      <c r="V21293"/>
      <c r="W21293"/>
      <c r="X21293"/>
    </row>
    <row r="21294" spans="21:24" ht="18" x14ac:dyDescent="0.6">
      <c r="U21294"/>
      <c r="V21294"/>
      <c r="W21294"/>
      <c r="X21294"/>
    </row>
    <row r="21295" spans="21:24" ht="18" x14ac:dyDescent="0.6">
      <c r="U21295"/>
      <c r="V21295"/>
      <c r="W21295"/>
      <c r="X21295"/>
    </row>
    <row r="21296" spans="21:24" ht="18" x14ac:dyDescent="0.6">
      <c r="U21296"/>
      <c r="V21296"/>
      <c r="W21296"/>
      <c r="X21296"/>
    </row>
    <row r="21297" spans="21:24" ht="18" x14ac:dyDescent="0.6">
      <c r="U21297"/>
      <c r="V21297"/>
      <c r="W21297"/>
      <c r="X21297"/>
    </row>
    <row r="21298" spans="21:24" ht="18" x14ac:dyDescent="0.6">
      <c r="U21298"/>
      <c r="V21298"/>
      <c r="W21298"/>
      <c r="X21298"/>
    </row>
    <row r="21299" spans="21:24" ht="18" x14ac:dyDescent="0.6">
      <c r="U21299"/>
      <c r="V21299"/>
      <c r="W21299"/>
      <c r="X21299"/>
    </row>
    <row r="21300" spans="21:24" ht="18" x14ac:dyDescent="0.6">
      <c r="U21300"/>
      <c r="V21300"/>
      <c r="W21300"/>
      <c r="X21300"/>
    </row>
    <row r="21301" spans="21:24" ht="18" x14ac:dyDescent="0.6">
      <c r="U21301"/>
      <c r="V21301"/>
      <c r="W21301"/>
      <c r="X21301"/>
    </row>
    <row r="21302" spans="21:24" ht="18" x14ac:dyDescent="0.6">
      <c r="U21302"/>
      <c r="V21302"/>
      <c r="W21302"/>
      <c r="X21302"/>
    </row>
    <row r="21303" spans="21:24" ht="18" x14ac:dyDescent="0.6">
      <c r="U21303"/>
      <c r="V21303"/>
      <c r="W21303"/>
      <c r="X21303"/>
    </row>
    <row r="21304" spans="21:24" ht="18" x14ac:dyDescent="0.6">
      <c r="U21304"/>
      <c r="V21304"/>
      <c r="W21304"/>
      <c r="X21304"/>
    </row>
    <row r="21305" spans="21:24" ht="18" x14ac:dyDescent="0.6">
      <c r="U21305"/>
      <c r="V21305"/>
      <c r="W21305"/>
      <c r="X21305"/>
    </row>
    <row r="21306" spans="21:24" ht="18" x14ac:dyDescent="0.6">
      <c r="U21306"/>
      <c r="V21306"/>
      <c r="W21306"/>
      <c r="X21306"/>
    </row>
    <row r="21307" spans="21:24" ht="18" x14ac:dyDescent="0.6">
      <c r="U21307"/>
      <c r="V21307"/>
      <c r="W21307"/>
      <c r="X21307"/>
    </row>
    <row r="21308" spans="21:24" ht="18" x14ac:dyDescent="0.6">
      <c r="U21308"/>
      <c r="V21308"/>
      <c r="W21308"/>
      <c r="X21308"/>
    </row>
    <row r="21309" spans="21:24" ht="18" x14ac:dyDescent="0.6">
      <c r="U21309"/>
      <c r="V21309"/>
      <c r="W21309"/>
      <c r="X21309"/>
    </row>
    <row r="21310" spans="21:24" ht="18" x14ac:dyDescent="0.6">
      <c r="U21310"/>
      <c r="V21310"/>
      <c r="W21310"/>
      <c r="X21310"/>
    </row>
    <row r="21311" spans="21:24" ht="18" x14ac:dyDescent="0.6">
      <c r="U21311"/>
      <c r="V21311"/>
      <c r="W21311"/>
      <c r="X21311"/>
    </row>
    <row r="21312" spans="21:24" ht="18" x14ac:dyDescent="0.6">
      <c r="U21312"/>
      <c r="V21312"/>
      <c r="W21312"/>
      <c r="X21312"/>
    </row>
    <row r="21313" spans="21:24" ht="18" x14ac:dyDescent="0.6">
      <c r="U21313"/>
      <c r="V21313"/>
      <c r="W21313"/>
      <c r="X21313"/>
    </row>
    <row r="21314" spans="21:24" ht="18" x14ac:dyDescent="0.6">
      <c r="U21314"/>
      <c r="V21314"/>
      <c r="W21314"/>
      <c r="X21314"/>
    </row>
    <row r="21315" spans="21:24" ht="18" x14ac:dyDescent="0.6">
      <c r="U21315"/>
      <c r="V21315"/>
      <c r="W21315"/>
      <c r="X21315"/>
    </row>
    <row r="21316" spans="21:24" ht="18" x14ac:dyDescent="0.6">
      <c r="U21316"/>
      <c r="V21316"/>
      <c r="W21316"/>
      <c r="X21316"/>
    </row>
    <row r="21317" spans="21:24" ht="18" x14ac:dyDescent="0.6">
      <c r="U21317"/>
      <c r="V21317"/>
      <c r="W21317"/>
      <c r="X21317"/>
    </row>
    <row r="21318" spans="21:24" ht="18" x14ac:dyDescent="0.6">
      <c r="U21318"/>
      <c r="V21318"/>
      <c r="W21318"/>
      <c r="X21318"/>
    </row>
    <row r="21319" spans="21:24" ht="18" x14ac:dyDescent="0.6">
      <c r="U21319"/>
      <c r="V21319"/>
      <c r="W21319"/>
      <c r="X21319"/>
    </row>
    <row r="21320" spans="21:24" ht="18" x14ac:dyDescent="0.6">
      <c r="U21320"/>
      <c r="V21320"/>
      <c r="W21320"/>
      <c r="X21320"/>
    </row>
    <row r="21321" spans="21:24" ht="18" x14ac:dyDescent="0.6">
      <c r="U21321"/>
      <c r="V21321"/>
      <c r="W21321"/>
      <c r="X21321"/>
    </row>
    <row r="21322" spans="21:24" ht="18" x14ac:dyDescent="0.6">
      <c r="U21322"/>
      <c r="V21322"/>
      <c r="W21322"/>
      <c r="X21322"/>
    </row>
    <row r="21323" spans="21:24" ht="18" x14ac:dyDescent="0.6">
      <c r="U21323"/>
      <c r="V21323"/>
      <c r="W21323"/>
      <c r="X21323"/>
    </row>
    <row r="21324" spans="21:24" ht="18" x14ac:dyDescent="0.6">
      <c r="U21324"/>
      <c r="V21324"/>
      <c r="W21324"/>
      <c r="X21324"/>
    </row>
    <row r="21325" spans="21:24" ht="18" x14ac:dyDescent="0.6">
      <c r="U21325"/>
      <c r="V21325"/>
      <c r="W21325"/>
      <c r="X21325"/>
    </row>
    <row r="21326" spans="21:24" ht="18" x14ac:dyDescent="0.6">
      <c r="U21326"/>
      <c r="V21326"/>
      <c r="W21326"/>
      <c r="X21326"/>
    </row>
    <row r="21327" spans="21:24" ht="18" x14ac:dyDescent="0.6">
      <c r="U21327"/>
      <c r="V21327"/>
      <c r="W21327"/>
      <c r="X21327"/>
    </row>
    <row r="21328" spans="21:24" ht="18" x14ac:dyDescent="0.6">
      <c r="U21328"/>
      <c r="V21328"/>
      <c r="W21328"/>
      <c r="X21328"/>
    </row>
    <row r="21329" spans="21:24" ht="18" x14ac:dyDescent="0.6">
      <c r="U21329"/>
      <c r="V21329"/>
      <c r="W21329"/>
      <c r="X21329"/>
    </row>
    <row r="21330" spans="21:24" ht="18" x14ac:dyDescent="0.6">
      <c r="U21330"/>
      <c r="V21330"/>
      <c r="W21330"/>
      <c r="X21330"/>
    </row>
    <row r="21331" spans="21:24" ht="18" x14ac:dyDescent="0.6">
      <c r="U21331"/>
      <c r="V21331"/>
      <c r="W21331"/>
      <c r="X21331"/>
    </row>
    <row r="21332" spans="21:24" ht="18" x14ac:dyDescent="0.6">
      <c r="U21332"/>
      <c r="V21332"/>
      <c r="W21332"/>
      <c r="X21332"/>
    </row>
    <row r="21333" spans="21:24" ht="18" x14ac:dyDescent="0.6">
      <c r="U21333"/>
      <c r="V21333"/>
      <c r="W21333"/>
      <c r="X21333"/>
    </row>
    <row r="21334" spans="21:24" ht="18" x14ac:dyDescent="0.6">
      <c r="U21334"/>
      <c r="V21334"/>
      <c r="W21334"/>
      <c r="X21334"/>
    </row>
    <row r="21335" spans="21:24" ht="18" x14ac:dyDescent="0.6">
      <c r="U21335"/>
      <c r="V21335"/>
      <c r="W21335"/>
      <c r="X21335"/>
    </row>
    <row r="21336" spans="21:24" ht="18" x14ac:dyDescent="0.6">
      <c r="U21336"/>
      <c r="V21336"/>
      <c r="W21336"/>
      <c r="X21336"/>
    </row>
    <row r="21337" spans="21:24" ht="18" x14ac:dyDescent="0.6">
      <c r="U21337"/>
      <c r="V21337"/>
      <c r="W21337"/>
      <c r="X21337"/>
    </row>
    <row r="21338" spans="21:24" ht="18" x14ac:dyDescent="0.6">
      <c r="U21338"/>
      <c r="V21338"/>
      <c r="W21338"/>
      <c r="X21338"/>
    </row>
    <row r="21339" spans="21:24" ht="18" x14ac:dyDescent="0.6">
      <c r="U21339"/>
      <c r="V21339"/>
      <c r="W21339"/>
      <c r="X21339"/>
    </row>
    <row r="21340" spans="21:24" ht="18" x14ac:dyDescent="0.6">
      <c r="U21340"/>
      <c r="V21340"/>
      <c r="W21340"/>
      <c r="X21340"/>
    </row>
    <row r="21341" spans="21:24" ht="18" x14ac:dyDescent="0.6">
      <c r="U21341"/>
      <c r="V21341"/>
      <c r="W21341"/>
      <c r="X21341"/>
    </row>
    <row r="21342" spans="21:24" ht="18" x14ac:dyDescent="0.6">
      <c r="U21342"/>
      <c r="V21342"/>
      <c r="W21342"/>
      <c r="X21342"/>
    </row>
    <row r="21343" spans="21:24" ht="18" x14ac:dyDescent="0.6">
      <c r="U21343"/>
      <c r="V21343"/>
      <c r="W21343"/>
      <c r="X21343"/>
    </row>
    <row r="21344" spans="21:24" ht="18" x14ac:dyDescent="0.6">
      <c r="U21344"/>
      <c r="V21344"/>
      <c r="W21344"/>
      <c r="X21344"/>
    </row>
    <row r="21345" spans="21:24" ht="18" x14ac:dyDescent="0.6">
      <c r="U21345"/>
      <c r="V21345"/>
      <c r="W21345"/>
      <c r="X21345"/>
    </row>
    <row r="21346" spans="21:24" ht="18" x14ac:dyDescent="0.6">
      <c r="U21346"/>
      <c r="V21346"/>
      <c r="W21346"/>
      <c r="X21346"/>
    </row>
    <row r="21347" spans="21:24" ht="18" x14ac:dyDescent="0.6">
      <c r="U21347"/>
      <c r="V21347"/>
      <c r="W21347"/>
      <c r="X21347"/>
    </row>
    <row r="21348" spans="21:24" ht="18" x14ac:dyDescent="0.6">
      <c r="U21348"/>
      <c r="V21348"/>
      <c r="W21348"/>
      <c r="X21348"/>
    </row>
    <row r="21349" spans="21:24" ht="18" x14ac:dyDescent="0.6">
      <c r="U21349"/>
      <c r="V21349"/>
      <c r="W21349"/>
      <c r="X21349"/>
    </row>
    <row r="21350" spans="21:24" ht="18" x14ac:dyDescent="0.6">
      <c r="U21350"/>
      <c r="V21350"/>
      <c r="W21350"/>
      <c r="X21350"/>
    </row>
    <row r="21351" spans="21:24" ht="18" x14ac:dyDescent="0.6">
      <c r="U21351"/>
      <c r="V21351"/>
      <c r="W21351"/>
      <c r="X21351"/>
    </row>
    <row r="21352" spans="21:24" ht="18" x14ac:dyDescent="0.6">
      <c r="U21352"/>
      <c r="V21352"/>
      <c r="W21352"/>
      <c r="X21352"/>
    </row>
    <row r="21353" spans="21:24" ht="18" x14ac:dyDescent="0.6">
      <c r="U21353"/>
      <c r="V21353"/>
      <c r="W21353"/>
      <c r="X21353"/>
    </row>
    <row r="21354" spans="21:24" ht="18" x14ac:dyDescent="0.6">
      <c r="U21354"/>
      <c r="V21354"/>
      <c r="W21354"/>
      <c r="X21354"/>
    </row>
    <row r="21355" spans="21:24" ht="18" x14ac:dyDescent="0.6">
      <c r="U21355"/>
      <c r="V21355"/>
      <c r="W21355"/>
      <c r="X21355"/>
    </row>
    <row r="21356" spans="21:24" ht="18" x14ac:dyDescent="0.6">
      <c r="U21356"/>
      <c r="V21356"/>
      <c r="W21356"/>
      <c r="X21356"/>
    </row>
    <row r="21357" spans="21:24" ht="18" x14ac:dyDescent="0.6">
      <c r="U21357"/>
      <c r="V21357"/>
      <c r="W21357"/>
      <c r="X21357"/>
    </row>
    <row r="21358" spans="21:24" ht="18" x14ac:dyDescent="0.6">
      <c r="U21358"/>
      <c r="V21358"/>
      <c r="W21358"/>
      <c r="X21358"/>
    </row>
    <row r="21359" spans="21:24" ht="18" x14ac:dyDescent="0.6">
      <c r="U21359"/>
      <c r="V21359"/>
      <c r="W21359"/>
      <c r="X21359"/>
    </row>
    <row r="21360" spans="21:24" ht="18" x14ac:dyDescent="0.6">
      <c r="U21360"/>
      <c r="V21360"/>
      <c r="W21360"/>
      <c r="X21360"/>
    </row>
    <row r="21361" spans="21:24" ht="18" x14ac:dyDescent="0.6">
      <c r="U21361"/>
      <c r="V21361"/>
      <c r="W21361"/>
      <c r="X21361"/>
    </row>
    <row r="21362" spans="21:24" ht="18" x14ac:dyDescent="0.6">
      <c r="U21362"/>
      <c r="V21362"/>
      <c r="W21362"/>
      <c r="X21362"/>
    </row>
    <row r="21363" spans="21:24" ht="18" x14ac:dyDescent="0.6">
      <c r="U21363"/>
      <c r="V21363"/>
      <c r="W21363"/>
      <c r="X21363"/>
    </row>
    <row r="21364" spans="21:24" ht="18" x14ac:dyDescent="0.6">
      <c r="U21364"/>
      <c r="V21364"/>
      <c r="W21364"/>
      <c r="X21364"/>
    </row>
    <row r="21365" spans="21:24" ht="18" x14ac:dyDescent="0.6">
      <c r="U21365"/>
      <c r="V21365"/>
      <c r="W21365"/>
      <c r="X21365"/>
    </row>
    <row r="21366" spans="21:24" ht="18" x14ac:dyDescent="0.6">
      <c r="U21366"/>
      <c r="V21366"/>
      <c r="W21366"/>
      <c r="X21366"/>
    </row>
    <row r="21367" spans="21:24" ht="18" x14ac:dyDescent="0.6">
      <c r="U21367"/>
      <c r="V21367"/>
      <c r="W21367"/>
      <c r="X21367"/>
    </row>
    <row r="21368" spans="21:24" ht="18" x14ac:dyDescent="0.6">
      <c r="U21368"/>
      <c r="V21368"/>
      <c r="W21368"/>
      <c r="X21368"/>
    </row>
    <row r="21369" spans="21:24" ht="18" x14ac:dyDescent="0.6">
      <c r="U21369"/>
      <c r="V21369"/>
      <c r="W21369"/>
      <c r="X21369"/>
    </row>
    <row r="21370" spans="21:24" ht="18" x14ac:dyDescent="0.6">
      <c r="U21370"/>
      <c r="V21370"/>
      <c r="W21370"/>
      <c r="X21370"/>
    </row>
    <row r="21371" spans="21:24" ht="18" x14ac:dyDescent="0.6">
      <c r="U21371"/>
      <c r="V21371"/>
      <c r="W21371"/>
      <c r="X21371"/>
    </row>
    <row r="21372" spans="21:24" ht="18" x14ac:dyDescent="0.6">
      <c r="U21372"/>
      <c r="V21372"/>
      <c r="W21372"/>
      <c r="X21372"/>
    </row>
    <row r="21373" spans="21:24" ht="18" x14ac:dyDescent="0.6">
      <c r="U21373"/>
      <c r="V21373"/>
      <c r="W21373"/>
      <c r="X21373"/>
    </row>
    <row r="21374" spans="21:24" ht="18" x14ac:dyDescent="0.6">
      <c r="U21374"/>
      <c r="V21374"/>
      <c r="W21374"/>
      <c r="X21374"/>
    </row>
    <row r="21375" spans="21:24" ht="18" x14ac:dyDescent="0.6">
      <c r="U21375"/>
      <c r="V21375"/>
      <c r="W21375"/>
      <c r="X21375"/>
    </row>
    <row r="21376" spans="21:24" ht="18" x14ac:dyDescent="0.6">
      <c r="U21376"/>
      <c r="V21376"/>
      <c r="W21376"/>
      <c r="X21376"/>
    </row>
    <row r="21377" spans="21:24" ht="18" x14ac:dyDescent="0.6">
      <c r="U21377"/>
      <c r="V21377"/>
      <c r="W21377"/>
      <c r="X21377"/>
    </row>
    <row r="21378" spans="21:24" ht="18" x14ac:dyDescent="0.6">
      <c r="U21378"/>
      <c r="V21378"/>
      <c r="W21378"/>
      <c r="X21378"/>
    </row>
    <row r="21379" spans="21:24" ht="18" x14ac:dyDescent="0.6">
      <c r="U21379"/>
      <c r="V21379"/>
      <c r="W21379"/>
      <c r="X21379"/>
    </row>
    <row r="21380" spans="21:24" ht="18" x14ac:dyDescent="0.6">
      <c r="U21380"/>
      <c r="V21380"/>
      <c r="W21380"/>
      <c r="X21380"/>
    </row>
    <row r="21381" spans="21:24" ht="18" x14ac:dyDescent="0.6">
      <c r="U21381"/>
      <c r="V21381"/>
      <c r="W21381"/>
      <c r="X21381"/>
    </row>
    <row r="21382" spans="21:24" ht="18" x14ac:dyDescent="0.6">
      <c r="U21382"/>
      <c r="V21382"/>
      <c r="W21382"/>
      <c r="X21382"/>
    </row>
    <row r="21383" spans="21:24" ht="18" x14ac:dyDescent="0.6">
      <c r="U21383"/>
      <c r="V21383"/>
      <c r="W21383"/>
      <c r="X21383"/>
    </row>
    <row r="21384" spans="21:24" ht="18" x14ac:dyDescent="0.6">
      <c r="U21384"/>
      <c r="V21384"/>
      <c r="W21384"/>
      <c r="X21384"/>
    </row>
    <row r="21385" spans="21:24" ht="18" x14ac:dyDescent="0.6">
      <c r="U21385"/>
      <c r="V21385"/>
      <c r="W21385"/>
      <c r="X21385"/>
    </row>
    <row r="21386" spans="21:24" ht="18" x14ac:dyDescent="0.6">
      <c r="U21386"/>
      <c r="V21386"/>
      <c r="W21386"/>
      <c r="X21386"/>
    </row>
    <row r="21387" spans="21:24" ht="18" x14ac:dyDescent="0.6">
      <c r="U21387"/>
      <c r="V21387"/>
      <c r="W21387"/>
      <c r="X21387"/>
    </row>
    <row r="21388" spans="21:24" ht="18" x14ac:dyDescent="0.6">
      <c r="U21388"/>
      <c r="V21388"/>
      <c r="W21388"/>
      <c r="X21388"/>
    </row>
    <row r="21389" spans="21:24" ht="18" x14ac:dyDescent="0.6">
      <c r="U21389"/>
      <c r="V21389"/>
      <c r="W21389"/>
      <c r="X21389"/>
    </row>
    <row r="21390" spans="21:24" ht="18" x14ac:dyDescent="0.6">
      <c r="U21390"/>
      <c r="V21390"/>
      <c r="W21390"/>
      <c r="X21390"/>
    </row>
    <row r="21391" spans="21:24" ht="18" x14ac:dyDescent="0.6">
      <c r="U21391"/>
      <c r="V21391"/>
      <c r="W21391"/>
      <c r="X21391"/>
    </row>
    <row r="21392" spans="21:24" ht="18" x14ac:dyDescent="0.6">
      <c r="U21392"/>
      <c r="V21392"/>
      <c r="W21392"/>
      <c r="X21392"/>
    </row>
    <row r="21393" spans="21:24" ht="18" x14ac:dyDescent="0.6">
      <c r="U21393"/>
      <c r="V21393"/>
      <c r="W21393"/>
      <c r="X21393"/>
    </row>
    <row r="21394" spans="21:24" ht="18" x14ac:dyDescent="0.6">
      <c r="U21394"/>
      <c r="V21394"/>
      <c r="W21394"/>
      <c r="X21394"/>
    </row>
    <row r="21395" spans="21:24" ht="18" x14ac:dyDescent="0.6">
      <c r="U21395"/>
      <c r="V21395"/>
      <c r="W21395"/>
      <c r="X21395"/>
    </row>
    <row r="21396" spans="21:24" ht="18" x14ac:dyDescent="0.6">
      <c r="U21396"/>
      <c r="V21396"/>
      <c r="W21396"/>
      <c r="X21396"/>
    </row>
    <row r="21397" spans="21:24" ht="18" x14ac:dyDescent="0.6">
      <c r="U21397"/>
      <c r="V21397"/>
      <c r="W21397"/>
      <c r="X21397"/>
    </row>
    <row r="21398" spans="21:24" ht="18" x14ac:dyDescent="0.6">
      <c r="U21398"/>
      <c r="V21398"/>
      <c r="W21398"/>
      <c r="X21398"/>
    </row>
    <row r="21399" spans="21:24" ht="18" x14ac:dyDescent="0.6">
      <c r="U21399"/>
      <c r="V21399"/>
      <c r="W21399"/>
      <c r="X21399"/>
    </row>
    <row r="21400" spans="21:24" ht="18" x14ac:dyDescent="0.6">
      <c r="U21400"/>
      <c r="V21400"/>
      <c r="W21400"/>
      <c r="X21400"/>
    </row>
    <row r="21401" spans="21:24" ht="18" x14ac:dyDescent="0.6">
      <c r="U21401"/>
      <c r="V21401"/>
      <c r="W21401"/>
      <c r="X21401"/>
    </row>
    <row r="21402" spans="21:24" ht="18" x14ac:dyDescent="0.6">
      <c r="U21402"/>
      <c r="V21402"/>
      <c r="W21402"/>
      <c r="X21402"/>
    </row>
    <row r="21403" spans="21:24" ht="18" x14ac:dyDescent="0.6">
      <c r="U21403"/>
      <c r="V21403"/>
      <c r="W21403"/>
      <c r="X21403"/>
    </row>
    <row r="21404" spans="21:24" ht="18" x14ac:dyDescent="0.6">
      <c r="U21404"/>
      <c r="V21404"/>
      <c r="W21404"/>
      <c r="X21404"/>
    </row>
    <row r="21405" spans="21:24" ht="18" x14ac:dyDescent="0.6">
      <c r="U21405"/>
      <c r="V21405"/>
      <c r="W21405"/>
      <c r="X21405"/>
    </row>
    <row r="21406" spans="21:24" ht="18" x14ac:dyDescent="0.6">
      <c r="U21406"/>
      <c r="V21406"/>
      <c r="W21406"/>
      <c r="X21406"/>
    </row>
    <row r="21407" spans="21:24" ht="18" x14ac:dyDescent="0.6">
      <c r="U21407"/>
      <c r="V21407"/>
      <c r="W21407"/>
      <c r="X21407"/>
    </row>
    <row r="21408" spans="21:24" ht="18" x14ac:dyDescent="0.6">
      <c r="U21408"/>
      <c r="V21408"/>
      <c r="W21408"/>
      <c r="X21408"/>
    </row>
    <row r="21409" spans="21:24" ht="18" x14ac:dyDescent="0.6">
      <c r="U21409"/>
      <c r="V21409"/>
      <c r="W21409"/>
      <c r="X21409"/>
    </row>
    <row r="21410" spans="21:24" ht="18" x14ac:dyDescent="0.6">
      <c r="U21410"/>
      <c r="V21410"/>
      <c r="W21410"/>
      <c r="X21410"/>
    </row>
    <row r="21411" spans="21:24" ht="18" x14ac:dyDescent="0.6">
      <c r="U21411"/>
      <c r="V21411"/>
      <c r="W21411"/>
      <c r="X21411"/>
    </row>
    <row r="21412" spans="21:24" ht="18" x14ac:dyDescent="0.6">
      <c r="U21412"/>
      <c r="V21412"/>
      <c r="W21412"/>
      <c r="X21412"/>
    </row>
    <row r="21413" spans="21:24" ht="18" x14ac:dyDescent="0.6">
      <c r="U21413"/>
      <c r="V21413"/>
      <c r="W21413"/>
      <c r="X21413"/>
    </row>
    <row r="21414" spans="21:24" ht="18" x14ac:dyDescent="0.6">
      <c r="U21414"/>
      <c r="V21414"/>
      <c r="W21414"/>
      <c r="X21414"/>
    </row>
    <row r="21415" spans="21:24" ht="18" x14ac:dyDescent="0.6">
      <c r="U21415"/>
      <c r="V21415"/>
      <c r="W21415"/>
      <c r="X21415"/>
    </row>
    <row r="21416" spans="21:24" ht="18" x14ac:dyDescent="0.6">
      <c r="U21416"/>
      <c r="V21416"/>
      <c r="W21416"/>
      <c r="X21416"/>
    </row>
    <row r="21417" spans="21:24" ht="18" x14ac:dyDescent="0.6">
      <c r="U21417"/>
      <c r="V21417"/>
      <c r="W21417"/>
      <c r="X21417"/>
    </row>
    <row r="21418" spans="21:24" ht="18" x14ac:dyDescent="0.6">
      <c r="U21418"/>
      <c r="V21418"/>
      <c r="W21418"/>
      <c r="X21418"/>
    </row>
    <row r="21419" spans="21:24" ht="18" x14ac:dyDescent="0.6">
      <c r="U21419"/>
      <c r="V21419"/>
      <c r="W21419"/>
      <c r="X21419"/>
    </row>
    <row r="21420" spans="21:24" ht="18" x14ac:dyDescent="0.6">
      <c r="U21420"/>
      <c r="V21420"/>
      <c r="W21420"/>
      <c r="X21420"/>
    </row>
    <row r="21421" spans="21:24" ht="18" x14ac:dyDescent="0.6">
      <c r="U21421"/>
      <c r="V21421"/>
      <c r="W21421"/>
      <c r="X21421"/>
    </row>
    <row r="21422" spans="21:24" ht="18" x14ac:dyDescent="0.6">
      <c r="U21422"/>
      <c r="V21422"/>
      <c r="W21422"/>
      <c r="X21422"/>
    </row>
    <row r="21423" spans="21:24" ht="18" x14ac:dyDescent="0.6">
      <c r="U21423"/>
      <c r="V21423"/>
      <c r="W21423"/>
      <c r="X21423"/>
    </row>
    <row r="21424" spans="21:24" ht="18" x14ac:dyDescent="0.6">
      <c r="U21424"/>
      <c r="V21424"/>
      <c r="W21424"/>
      <c r="X21424"/>
    </row>
    <row r="21425" spans="21:24" ht="18" x14ac:dyDescent="0.6">
      <c r="U21425"/>
      <c r="V21425"/>
      <c r="W21425"/>
      <c r="X21425"/>
    </row>
    <row r="21426" spans="21:24" ht="18" x14ac:dyDescent="0.6">
      <c r="U21426"/>
      <c r="V21426"/>
      <c r="W21426"/>
      <c r="X21426"/>
    </row>
    <row r="21427" spans="21:24" ht="18" x14ac:dyDescent="0.6">
      <c r="U21427"/>
      <c r="V21427"/>
      <c r="W21427"/>
      <c r="X21427"/>
    </row>
    <row r="21428" spans="21:24" ht="18" x14ac:dyDescent="0.6">
      <c r="U21428"/>
      <c r="V21428"/>
      <c r="W21428"/>
      <c r="X21428"/>
    </row>
    <row r="21429" spans="21:24" ht="18" x14ac:dyDescent="0.6">
      <c r="U21429"/>
      <c r="V21429"/>
      <c r="W21429"/>
      <c r="X21429"/>
    </row>
    <row r="21430" spans="21:24" ht="18" x14ac:dyDescent="0.6">
      <c r="U21430"/>
      <c r="V21430"/>
      <c r="W21430"/>
      <c r="X21430"/>
    </row>
    <row r="21431" spans="21:24" ht="18" x14ac:dyDescent="0.6">
      <c r="U21431"/>
      <c r="V21431"/>
      <c r="W21431"/>
      <c r="X21431"/>
    </row>
    <row r="21432" spans="21:24" ht="18" x14ac:dyDescent="0.6">
      <c r="U21432"/>
      <c r="V21432"/>
      <c r="W21432"/>
      <c r="X21432"/>
    </row>
    <row r="21433" spans="21:24" ht="18" x14ac:dyDescent="0.6">
      <c r="U21433"/>
      <c r="V21433"/>
      <c r="W21433"/>
      <c r="X21433"/>
    </row>
    <row r="21434" spans="21:24" ht="18" x14ac:dyDescent="0.6">
      <c r="U21434"/>
      <c r="V21434"/>
      <c r="W21434"/>
      <c r="X21434"/>
    </row>
    <row r="21435" spans="21:24" ht="18" x14ac:dyDescent="0.6">
      <c r="U21435"/>
      <c r="V21435"/>
      <c r="W21435"/>
      <c r="X21435"/>
    </row>
    <row r="21436" spans="21:24" ht="18" x14ac:dyDescent="0.6">
      <c r="U21436"/>
      <c r="V21436"/>
      <c r="W21436"/>
      <c r="X21436"/>
    </row>
    <row r="21437" spans="21:24" ht="18" x14ac:dyDescent="0.6">
      <c r="U21437"/>
      <c r="V21437"/>
      <c r="W21437"/>
      <c r="X21437"/>
    </row>
    <row r="21438" spans="21:24" ht="18" x14ac:dyDescent="0.6">
      <c r="U21438"/>
      <c r="V21438"/>
      <c r="W21438"/>
      <c r="X21438"/>
    </row>
    <row r="21439" spans="21:24" ht="18" x14ac:dyDescent="0.6">
      <c r="U21439"/>
      <c r="V21439"/>
      <c r="W21439"/>
      <c r="X21439"/>
    </row>
    <row r="21440" spans="21:24" ht="18" x14ac:dyDescent="0.6">
      <c r="U21440"/>
      <c r="V21440"/>
      <c r="W21440"/>
      <c r="X21440"/>
    </row>
    <row r="21441" spans="21:24" ht="18" x14ac:dyDescent="0.6">
      <c r="U21441"/>
      <c r="V21441"/>
      <c r="W21441"/>
      <c r="X21441"/>
    </row>
    <row r="21442" spans="21:24" ht="18" x14ac:dyDescent="0.6">
      <c r="U21442"/>
      <c r="V21442"/>
      <c r="W21442"/>
      <c r="X21442"/>
    </row>
    <row r="21443" spans="21:24" ht="18" x14ac:dyDescent="0.6">
      <c r="U21443"/>
      <c r="V21443"/>
      <c r="W21443"/>
      <c r="X21443"/>
    </row>
    <row r="21444" spans="21:24" ht="18" x14ac:dyDescent="0.6">
      <c r="U21444"/>
      <c r="V21444"/>
      <c r="W21444"/>
      <c r="X21444"/>
    </row>
    <row r="21445" spans="21:24" ht="18" x14ac:dyDescent="0.6">
      <c r="U21445"/>
      <c r="V21445"/>
      <c r="W21445"/>
      <c r="X21445"/>
    </row>
    <row r="21446" spans="21:24" ht="18" x14ac:dyDescent="0.6">
      <c r="U21446"/>
      <c r="V21446"/>
      <c r="W21446"/>
      <c r="X21446"/>
    </row>
    <row r="21447" spans="21:24" ht="18" x14ac:dyDescent="0.6">
      <c r="U21447"/>
      <c r="V21447"/>
      <c r="W21447"/>
      <c r="X21447"/>
    </row>
    <row r="21448" spans="21:24" ht="18" x14ac:dyDescent="0.6">
      <c r="U21448"/>
      <c r="V21448"/>
      <c r="W21448"/>
      <c r="X21448"/>
    </row>
    <row r="21449" spans="21:24" ht="18" x14ac:dyDescent="0.6">
      <c r="U21449"/>
      <c r="V21449"/>
      <c r="W21449"/>
      <c r="X21449"/>
    </row>
    <row r="21450" spans="21:24" ht="18" x14ac:dyDescent="0.6">
      <c r="U21450"/>
      <c r="V21450"/>
      <c r="W21450"/>
      <c r="X21450"/>
    </row>
    <row r="21451" spans="21:24" ht="18" x14ac:dyDescent="0.6">
      <c r="U21451"/>
      <c r="V21451"/>
      <c r="W21451"/>
      <c r="X21451"/>
    </row>
    <row r="21452" spans="21:24" ht="18" x14ac:dyDescent="0.6">
      <c r="U21452"/>
      <c r="V21452"/>
      <c r="W21452"/>
      <c r="X21452"/>
    </row>
    <row r="21453" spans="21:24" ht="18" x14ac:dyDescent="0.6">
      <c r="U21453"/>
      <c r="V21453"/>
      <c r="W21453"/>
      <c r="X21453"/>
    </row>
    <row r="21454" spans="21:24" ht="18" x14ac:dyDescent="0.6">
      <c r="U21454"/>
      <c r="V21454"/>
      <c r="W21454"/>
      <c r="X21454"/>
    </row>
    <row r="21455" spans="21:24" ht="18" x14ac:dyDescent="0.6">
      <c r="U21455"/>
      <c r="V21455"/>
      <c r="W21455"/>
      <c r="X21455"/>
    </row>
    <row r="21456" spans="21:24" ht="18" x14ac:dyDescent="0.6">
      <c r="U21456"/>
      <c r="V21456"/>
      <c r="W21456"/>
      <c r="X21456"/>
    </row>
    <row r="21457" spans="21:24" ht="18" x14ac:dyDescent="0.6">
      <c r="U21457"/>
      <c r="V21457"/>
      <c r="W21457"/>
      <c r="X21457"/>
    </row>
    <row r="21458" spans="21:24" ht="18" x14ac:dyDescent="0.6">
      <c r="U21458"/>
      <c r="V21458"/>
      <c r="W21458"/>
      <c r="X21458"/>
    </row>
    <row r="21459" spans="21:24" ht="18" x14ac:dyDescent="0.6">
      <c r="U21459"/>
      <c r="V21459"/>
      <c r="W21459"/>
      <c r="X21459"/>
    </row>
    <row r="21460" spans="21:24" ht="18" x14ac:dyDescent="0.6">
      <c r="U21460"/>
      <c r="V21460"/>
      <c r="W21460"/>
      <c r="X21460"/>
    </row>
    <row r="21461" spans="21:24" ht="18" x14ac:dyDescent="0.6">
      <c r="U21461"/>
      <c r="V21461"/>
      <c r="W21461"/>
      <c r="X21461"/>
    </row>
    <row r="21462" spans="21:24" ht="18" x14ac:dyDescent="0.6">
      <c r="U21462"/>
      <c r="V21462"/>
      <c r="W21462"/>
      <c r="X21462"/>
    </row>
    <row r="21463" spans="21:24" ht="18" x14ac:dyDescent="0.6">
      <c r="U21463"/>
      <c r="V21463"/>
      <c r="W21463"/>
      <c r="X21463"/>
    </row>
    <row r="21464" spans="21:24" ht="18" x14ac:dyDescent="0.6">
      <c r="U21464"/>
      <c r="V21464"/>
      <c r="W21464"/>
      <c r="X21464"/>
    </row>
    <row r="21465" spans="21:24" ht="18" x14ac:dyDescent="0.6">
      <c r="U21465"/>
      <c r="V21465"/>
      <c r="W21465"/>
      <c r="X21465"/>
    </row>
    <row r="21466" spans="21:24" ht="18" x14ac:dyDescent="0.6">
      <c r="U21466"/>
      <c r="V21466"/>
      <c r="W21466"/>
      <c r="X21466"/>
    </row>
    <row r="21467" spans="21:24" ht="18" x14ac:dyDescent="0.6">
      <c r="U21467"/>
      <c r="V21467"/>
      <c r="W21467"/>
      <c r="X21467"/>
    </row>
    <row r="21468" spans="21:24" ht="18" x14ac:dyDescent="0.6">
      <c r="U21468"/>
      <c r="V21468"/>
      <c r="W21468"/>
      <c r="X21468"/>
    </row>
    <row r="21469" spans="21:24" ht="18" x14ac:dyDescent="0.6">
      <c r="U21469"/>
      <c r="V21469"/>
      <c r="W21469"/>
      <c r="X21469"/>
    </row>
    <row r="21470" spans="21:24" ht="18" x14ac:dyDescent="0.6">
      <c r="U21470"/>
      <c r="V21470"/>
      <c r="W21470"/>
      <c r="X21470"/>
    </row>
    <row r="21471" spans="21:24" ht="18" x14ac:dyDescent="0.6">
      <c r="U21471"/>
      <c r="V21471"/>
      <c r="W21471"/>
      <c r="X21471"/>
    </row>
    <row r="21472" spans="21:24" ht="18" x14ac:dyDescent="0.6">
      <c r="U21472"/>
      <c r="V21472"/>
      <c r="W21472"/>
      <c r="X21472"/>
    </row>
    <row r="21473" spans="21:24" ht="18" x14ac:dyDescent="0.6">
      <c r="U21473"/>
      <c r="V21473"/>
      <c r="W21473"/>
      <c r="X21473"/>
    </row>
    <row r="21474" spans="21:24" ht="18" x14ac:dyDescent="0.6">
      <c r="U21474"/>
      <c r="V21474"/>
      <c r="W21474"/>
      <c r="X21474"/>
    </row>
    <row r="21475" spans="21:24" ht="18" x14ac:dyDescent="0.6">
      <c r="U21475"/>
      <c r="V21475"/>
      <c r="W21475"/>
      <c r="X21475"/>
    </row>
    <row r="21476" spans="21:24" ht="18" x14ac:dyDescent="0.6">
      <c r="U21476"/>
      <c r="V21476"/>
      <c r="W21476"/>
      <c r="X21476"/>
    </row>
    <row r="21477" spans="21:24" ht="18" x14ac:dyDescent="0.6">
      <c r="U21477"/>
      <c r="V21477"/>
      <c r="W21477"/>
      <c r="X21477"/>
    </row>
    <row r="21478" spans="21:24" ht="18" x14ac:dyDescent="0.6">
      <c r="U21478"/>
      <c r="V21478"/>
      <c r="W21478"/>
      <c r="X21478"/>
    </row>
    <row r="21479" spans="21:24" ht="18" x14ac:dyDescent="0.6">
      <c r="U21479"/>
      <c r="V21479"/>
      <c r="W21479"/>
      <c r="X21479"/>
    </row>
    <row r="21480" spans="21:24" ht="18" x14ac:dyDescent="0.6">
      <c r="U21480"/>
      <c r="V21480"/>
      <c r="W21480"/>
      <c r="X21480"/>
    </row>
    <row r="21481" spans="21:24" ht="18" x14ac:dyDescent="0.6">
      <c r="U21481"/>
      <c r="V21481"/>
      <c r="W21481"/>
      <c r="X21481"/>
    </row>
    <row r="21482" spans="21:24" ht="18" x14ac:dyDescent="0.6">
      <c r="U21482"/>
      <c r="V21482"/>
      <c r="W21482"/>
      <c r="X21482"/>
    </row>
    <row r="21483" spans="21:24" ht="18" x14ac:dyDescent="0.6">
      <c r="U21483"/>
      <c r="V21483"/>
      <c r="W21483"/>
      <c r="X21483"/>
    </row>
    <row r="21484" spans="21:24" ht="18" x14ac:dyDescent="0.6">
      <c r="U21484"/>
      <c r="V21484"/>
      <c r="W21484"/>
      <c r="X21484"/>
    </row>
    <row r="21485" spans="21:24" ht="18" x14ac:dyDescent="0.6">
      <c r="U21485"/>
      <c r="V21485"/>
      <c r="W21485"/>
      <c r="X21485"/>
    </row>
    <row r="21486" spans="21:24" ht="18" x14ac:dyDescent="0.6">
      <c r="U21486"/>
      <c r="V21486"/>
      <c r="W21486"/>
      <c r="X21486"/>
    </row>
    <row r="21487" spans="21:24" ht="18" x14ac:dyDescent="0.6">
      <c r="U21487"/>
      <c r="V21487"/>
      <c r="W21487"/>
      <c r="X21487"/>
    </row>
    <row r="21488" spans="21:24" ht="18" x14ac:dyDescent="0.6">
      <c r="U21488"/>
      <c r="V21488"/>
      <c r="W21488"/>
      <c r="X21488"/>
    </row>
    <row r="21489" spans="21:24" ht="18" x14ac:dyDescent="0.6">
      <c r="U21489"/>
      <c r="V21489"/>
      <c r="W21489"/>
      <c r="X21489"/>
    </row>
    <row r="21490" spans="21:24" ht="18" x14ac:dyDescent="0.6">
      <c r="U21490"/>
      <c r="V21490"/>
      <c r="W21490"/>
      <c r="X21490"/>
    </row>
    <row r="21491" spans="21:24" ht="18" x14ac:dyDescent="0.6">
      <c r="U21491"/>
      <c r="V21491"/>
      <c r="W21491"/>
      <c r="X21491"/>
    </row>
    <row r="21492" spans="21:24" ht="18" x14ac:dyDescent="0.6">
      <c r="U21492"/>
      <c r="V21492"/>
      <c r="W21492"/>
      <c r="X21492"/>
    </row>
    <row r="21493" spans="21:24" ht="18" x14ac:dyDescent="0.6">
      <c r="U21493"/>
      <c r="V21493"/>
      <c r="W21493"/>
      <c r="X21493"/>
    </row>
    <row r="21494" spans="21:24" ht="18" x14ac:dyDescent="0.6">
      <c r="U21494"/>
      <c r="V21494"/>
      <c r="W21494"/>
      <c r="X21494"/>
    </row>
    <row r="21495" spans="21:24" ht="18" x14ac:dyDescent="0.6">
      <c r="U21495"/>
      <c r="V21495"/>
      <c r="W21495"/>
      <c r="X21495"/>
    </row>
    <row r="21496" spans="21:24" ht="18" x14ac:dyDescent="0.6">
      <c r="U21496"/>
      <c r="V21496"/>
      <c r="W21496"/>
      <c r="X21496"/>
    </row>
    <row r="21497" spans="21:24" ht="18" x14ac:dyDescent="0.6">
      <c r="U21497"/>
      <c r="V21497"/>
      <c r="W21497"/>
      <c r="X21497"/>
    </row>
    <row r="21498" spans="21:24" ht="18" x14ac:dyDescent="0.6">
      <c r="U21498"/>
      <c r="V21498"/>
      <c r="W21498"/>
      <c r="X21498"/>
    </row>
    <row r="21499" spans="21:24" ht="18" x14ac:dyDescent="0.6">
      <c r="U21499"/>
      <c r="V21499"/>
      <c r="W21499"/>
      <c r="X21499"/>
    </row>
    <row r="21500" spans="21:24" ht="18" x14ac:dyDescent="0.6">
      <c r="U21500"/>
      <c r="V21500"/>
      <c r="W21500"/>
      <c r="X21500"/>
    </row>
    <row r="21501" spans="21:24" ht="18" x14ac:dyDescent="0.6">
      <c r="U21501"/>
      <c r="V21501"/>
      <c r="W21501"/>
      <c r="X21501"/>
    </row>
    <row r="21502" spans="21:24" ht="18" x14ac:dyDescent="0.6">
      <c r="U21502"/>
      <c r="V21502"/>
      <c r="W21502"/>
      <c r="X21502"/>
    </row>
    <row r="21503" spans="21:24" ht="18" x14ac:dyDescent="0.6">
      <c r="U21503"/>
      <c r="V21503"/>
      <c r="W21503"/>
      <c r="X21503"/>
    </row>
    <row r="21504" spans="21:24" ht="18" x14ac:dyDescent="0.6">
      <c r="U21504"/>
      <c r="V21504"/>
      <c r="W21504"/>
      <c r="X21504"/>
    </row>
    <row r="21505" spans="21:24" ht="18" x14ac:dyDescent="0.6">
      <c r="U21505"/>
      <c r="V21505"/>
      <c r="W21505"/>
      <c r="X21505"/>
    </row>
    <row r="21506" spans="21:24" ht="18" x14ac:dyDescent="0.6">
      <c r="U21506"/>
      <c r="V21506"/>
      <c r="W21506"/>
      <c r="X21506"/>
    </row>
    <row r="21507" spans="21:24" ht="18" x14ac:dyDescent="0.6">
      <c r="U21507"/>
      <c r="V21507"/>
      <c r="W21507"/>
      <c r="X21507"/>
    </row>
    <row r="21508" spans="21:24" ht="18" x14ac:dyDescent="0.6">
      <c r="U21508"/>
      <c r="V21508"/>
      <c r="W21508"/>
      <c r="X21508"/>
    </row>
    <row r="21509" spans="21:24" ht="18" x14ac:dyDescent="0.6">
      <c r="U21509"/>
      <c r="V21509"/>
      <c r="W21509"/>
      <c r="X21509"/>
    </row>
    <row r="21510" spans="21:24" ht="18" x14ac:dyDescent="0.6">
      <c r="U21510"/>
      <c r="V21510"/>
      <c r="W21510"/>
      <c r="X21510"/>
    </row>
    <row r="21511" spans="21:24" ht="18" x14ac:dyDescent="0.6">
      <c r="U21511"/>
      <c r="V21511"/>
      <c r="W21511"/>
      <c r="X21511"/>
    </row>
    <row r="21512" spans="21:24" ht="18" x14ac:dyDescent="0.6">
      <c r="U21512"/>
      <c r="V21512"/>
      <c r="W21512"/>
      <c r="X21512"/>
    </row>
    <row r="21513" spans="21:24" ht="18" x14ac:dyDescent="0.6">
      <c r="U21513"/>
      <c r="V21513"/>
      <c r="W21513"/>
      <c r="X21513"/>
    </row>
    <row r="21514" spans="21:24" ht="18" x14ac:dyDescent="0.6">
      <c r="U21514"/>
      <c r="V21514"/>
      <c r="W21514"/>
      <c r="X21514"/>
    </row>
    <row r="21515" spans="21:24" ht="18" x14ac:dyDescent="0.6">
      <c r="U21515"/>
      <c r="V21515"/>
      <c r="W21515"/>
      <c r="X21515"/>
    </row>
    <row r="21516" spans="21:24" ht="18" x14ac:dyDescent="0.6">
      <c r="U21516"/>
      <c r="V21516"/>
      <c r="W21516"/>
      <c r="X21516"/>
    </row>
    <row r="21517" spans="21:24" ht="18" x14ac:dyDescent="0.6">
      <c r="U21517"/>
      <c r="V21517"/>
      <c r="W21517"/>
      <c r="X21517"/>
    </row>
    <row r="21518" spans="21:24" ht="18" x14ac:dyDescent="0.6">
      <c r="U21518"/>
      <c r="V21518"/>
      <c r="W21518"/>
      <c r="X21518"/>
    </row>
    <row r="21519" spans="21:24" ht="18" x14ac:dyDescent="0.6">
      <c r="U21519"/>
      <c r="V21519"/>
      <c r="W21519"/>
      <c r="X21519"/>
    </row>
    <row r="21520" spans="21:24" ht="18" x14ac:dyDescent="0.6">
      <c r="U21520"/>
      <c r="V21520"/>
      <c r="W21520"/>
      <c r="X21520"/>
    </row>
    <row r="21521" spans="21:24" ht="18" x14ac:dyDescent="0.6">
      <c r="U21521"/>
      <c r="V21521"/>
      <c r="W21521"/>
      <c r="X21521"/>
    </row>
    <row r="21522" spans="21:24" ht="18" x14ac:dyDescent="0.6">
      <c r="U21522"/>
      <c r="V21522"/>
      <c r="W21522"/>
      <c r="X21522"/>
    </row>
    <row r="21523" spans="21:24" ht="18" x14ac:dyDescent="0.6">
      <c r="U21523"/>
      <c r="V21523"/>
      <c r="W21523"/>
      <c r="X21523"/>
    </row>
    <row r="21524" spans="21:24" ht="18" x14ac:dyDescent="0.6">
      <c r="U21524"/>
      <c r="V21524"/>
      <c r="W21524"/>
      <c r="X21524"/>
    </row>
    <row r="21525" spans="21:24" ht="18" x14ac:dyDescent="0.6">
      <c r="U21525"/>
      <c r="V21525"/>
      <c r="W21525"/>
      <c r="X21525"/>
    </row>
    <row r="21526" spans="21:24" ht="18" x14ac:dyDescent="0.6">
      <c r="U21526"/>
      <c r="V21526"/>
      <c r="W21526"/>
      <c r="X21526"/>
    </row>
    <row r="21527" spans="21:24" ht="18" x14ac:dyDescent="0.6">
      <c r="U21527"/>
      <c r="V21527"/>
      <c r="W21527"/>
      <c r="X21527"/>
    </row>
    <row r="21528" spans="21:24" ht="18" x14ac:dyDescent="0.6">
      <c r="U21528"/>
      <c r="V21528"/>
      <c r="W21528"/>
      <c r="X21528"/>
    </row>
    <row r="21529" spans="21:24" ht="18" x14ac:dyDescent="0.6">
      <c r="U21529"/>
      <c r="V21529"/>
      <c r="W21529"/>
      <c r="X21529"/>
    </row>
    <row r="21530" spans="21:24" ht="18" x14ac:dyDescent="0.6">
      <c r="U21530"/>
      <c r="V21530"/>
      <c r="W21530"/>
      <c r="X21530"/>
    </row>
    <row r="21531" spans="21:24" ht="18" x14ac:dyDescent="0.6">
      <c r="U21531"/>
      <c r="V21531"/>
      <c r="W21531"/>
      <c r="X21531"/>
    </row>
    <row r="21532" spans="21:24" ht="18" x14ac:dyDescent="0.6">
      <c r="U21532"/>
      <c r="V21532"/>
      <c r="W21532"/>
      <c r="X21532"/>
    </row>
    <row r="21533" spans="21:24" ht="18" x14ac:dyDescent="0.6">
      <c r="U21533"/>
      <c r="V21533"/>
      <c r="W21533"/>
      <c r="X21533"/>
    </row>
    <row r="21534" spans="21:24" ht="18" x14ac:dyDescent="0.6">
      <c r="U21534"/>
      <c r="V21534"/>
      <c r="W21534"/>
      <c r="X21534"/>
    </row>
    <row r="21535" spans="21:24" ht="18" x14ac:dyDescent="0.6">
      <c r="U21535"/>
      <c r="V21535"/>
      <c r="W21535"/>
      <c r="X21535"/>
    </row>
    <row r="21536" spans="21:24" ht="18" x14ac:dyDescent="0.6">
      <c r="U21536"/>
      <c r="V21536"/>
      <c r="W21536"/>
      <c r="X21536"/>
    </row>
    <row r="21537" spans="21:24" ht="18" x14ac:dyDescent="0.6">
      <c r="U21537"/>
      <c r="V21537"/>
      <c r="W21537"/>
      <c r="X21537"/>
    </row>
    <row r="21538" spans="21:24" ht="18" x14ac:dyDescent="0.6">
      <c r="U21538"/>
      <c r="V21538"/>
      <c r="W21538"/>
      <c r="X21538"/>
    </row>
    <row r="21539" spans="21:24" ht="18" x14ac:dyDescent="0.6">
      <c r="U21539"/>
      <c r="V21539"/>
      <c r="W21539"/>
      <c r="X21539"/>
    </row>
    <row r="21540" spans="21:24" ht="18" x14ac:dyDescent="0.6">
      <c r="U21540"/>
      <c r="V21540"/>
      <c r="W21540"/>
      <c r="X21540"/>
    </row>
    <row r="21541" spans="21:24" ht="18" x14ac:dyDescent="0.6">
      <c r="U21541"/>
      <c r="V21541"/>
      <c r="W21541"/>
      <c r="X21541"/>
    </row>
    <row r="21542" spans="21:24" ht="18" x14ac:dyDescent="0.6">
      <c r="U21542"/>
      <c r="V21542"/>
      <c r="W21542"/>
      <c r="X21542"/>
    </row>
    <row r="21543" spans="21:24" ht="18" x14ac:dyDescent="0.6">
      <c r="U21543"/>
      <c r="V21543"/>
      <c r="W21543"/>
      <c r="X21543"/>
    </row>
    <row r="21544" spans="21:24" ht="18" x14ac:dyDescent="0.6">
      <c r="U21544"/>
      <c r="V21544"/>
      <c r="W21544"/>
      <c r="X21544"/>
    </row>
    <row r="21545" spans="21:24" ht="18" x14ac:dyDescent="0.6">
      <c r="U21545"/>
      <c r="V21545"/>
      <c r="W21545"/>
      <c r="X21545"/>
    </row>
    <row r="21546" spans="21:24" ht="18" x14ac:dyDescent="0.6">
      <c r="U21546"/>
      <c r="V21546"/>
      <c r="W21546"/>
      <c r="X21546"/>
    </row>
    <row r="21547" spans="21:24" ht="18" x14ac:dyDescent="0.6">
      <c r="U21547"/>
      <c r="V21547"/>
      <c r="W21547"/>
      <c r="X21547"/>
    </row>
    <row r="21548" spans="21:24" ht="18" x14ac:dyDescent="0.6">
      <c r="U21548"/>
      <c r="V21548"/>
      <c r="W21548"/>
      <c r="X21548"/>
    </row>
    <row r="21549" spans="21:24" ht="18" x14ac:dyDescent="0.6">
      <c r="U21549"/>
      <c r="V21549"/>
      <c r="W21549"/>
      <c r="X21549"/>
    </row>
    <row r="21550" spans="21:24" ht="18" x14ac:dyDescent="0.6">
      <c r="U21550"/>
      <c r="V21550"/>
      <c r="W21550"/>
      <c r="X21550"/>
    </row>
    <row r="21551" spans="21:24" ht="18" x14ac:dyDescent="0.6">
      <c r="U21551"/>
      <c r="V21551"/>
      <c r="W21551"/>
      <c r="X21551"/>
    </row>
    <row r="21552" spans="21:24" ht="18" x14ac:dyDescent="0.6">
      <c r="U21552"/>
      <c r="V21552"/>
      <c r="W21552"/>
      <c r="X21552"/>
    </row>
    <row r="21553" spans="21:24" ht="18" x14ac:dyDescent="0.6">
      <c r="U21553"/>
      <c r="V21553"/>
      <c r="W21553"/>
      <c r="X21553"/>
    </row>
    <row r="21554" spans="21:24" ht="18" x14ac:dyDescent="0.6">
      <c r="U21554"/>
      <c r="V21554"/>
      <c r="W21554"/>
      <c r="X21554"/>
    </row>
    <row r="21555" spans="21:24" ht="18" x14ac:dyDescent="0.6">
      <c r="U21555"/>
      <c r="V21555"/>
      <c r="W21555"/>
      <c r="X21555"/>
    </row>
    <row r="21556" spans="21:24" ht="18" x14ac:dyDescent="0.6">
      <c r="U21556"/>
      <c r="V21556"/>
      <c r="W21556"/>
      <c r="X21556"/>
    </row>
    <row r="21557" spans="21:24" ht="18" x14ac:dyDescent="0.6">
      <c r="U21557"/>
      <c r="V21557"/>
      <c r="W21557"/>
      <c r="X21557"/>
    </row>
    <row r="21558" spans="21:24" ht="18" x14ac:dyDescent="0.6">
      <c r="U21558"/>
      <c r="V21558"/>
      <c r="W21558"/>
      <c r="X21558"/>
    </row>
    <row r="21559" spans="21:24" ht="18" x14ac:dyDescent="0.6">
      <c r="U21559"/>
      <c r="V21559"/>
      <c r="W21559"/>
      <c r="X21559"/>
    </row>
    <row r="21560" spans="21:24" ht="18" x14ac:dyDescent="0.6">
      <c r="U21560"/>
      <c r="V21560"/>
      <c r="W21560"/>
      <c r="X21560"/>
    </row>
    <row r="21561" spans="21:24" ht="18" x14ac:dyDescent="0.6">
      <c r="U21561"/>
      <c r="V21561"/>
      <c r="W21561"/>
      <c r="X21561"/>
    </row>
    <row r="21562" spans="21:24" ht="18" x14ac:dyDescent="0.6">
      <c r="U21562"/>
      <c r="V21562"/>
      <c r="W21562"/>
      <c r="X21562"/>
    </row>
    <row r="21563" spans="21:24" ht="18" x14ac:dyDescent="0.6">
      <c r="U21563"/>
      <c r="V21563"/>
      <c r="W21563"/>
      <c r="X21563"/>
    </row>
    <row r="21564" spans="21:24" ht="18" x14ac:dyDescent="0.6">
      <c r="U21564"/>
      <c r="V21564"/>
      <c r="W21564"/>
      <c r="X21564"/>
    </row>
    <row r="21565" spans="21:24" ht="18" x14ac:dyDescent="0.6">
      <c r="U21565"/>
      <c r="V21565"/>
      <c r="W21565"/>
      <c r="X21565"/>
    </row>
    <row r="21566" spans="21:24" ht="18" x14ac:dyDescent="0.6">
      <c r="U21566"/>
      <c r="V21566"/>
      <c r="W21566"/>
      <c r="X21566"/>
    </row>
    <row r="21567" spans="21:24" ht="18" x14ac:dyDescent="0.6">
      <c r="U21567"/>
      <c r="V21567"/>
      <c r="W21567"/>
      <c r="X21567"/>
    </row>
    <row r="21568" spans="21:24" ht="18" x14ac:dyDescent="0.6">
      <c r="U21568"/>
      <c r="V21568"/>
      <c r="W21568"/>
      <c r="X21568"/>
    </row>
    <row r="21569" spans="21:24" ht="18" x14ac:dyDescent="0.6">
      <c r="U21569"/>
      <c r="V21569"/>
      <c r="W21569"/>
      <c r="X21569"/>
    </row>
    <row r="21570" spans="21:24" ht="18" x14ac:dyDescent="0.6">
      <c r="U21570"/>
      <c r="V21570"/>
      <c r="W21570"/>
      <c r="X21570"/>
    </row>
    <row r="21571" spans="21:24" ht="18" x14ac:dyDescent="0.6">
      <c r="U21571"/>
      <c r="V21571"/>
      <c r="W21571"/>
      <c r="X21571"/>
    </row>
    <row r="21572" spans="21:24" ht="18" x14ac:dyDescent="0.6">
      <c r="U21572"/>
      <c r="V21572"/>
      <c r="W21572"/>
      <c r="X21572"/>
    </row>
    <row r="21573" spans="21:24" ht="18" x14ac:dyDescent="0.6">
      <c r="U21573"/>
      <c r="V21573"/>
      <c r="W21573"/>
      <c r="X21573"/>
    </row>
    <row r="21574" spans="21:24" ht="18" x14ac:dyDescent="0.6">
      <c r="U21574"/>
      <c r="V21574"/>
      <c r="W21574"/>
      <c r="X21574"/>
    </row>
    <row r="21575" spans="21:24" ht="18" x14ac:dyDescent="0.6">
      <c r="U21575"/>
      <c r="V21575"/>
      <c r="W21575"/>
      <c r="X21575"/>
    </row>
    <row r="21576" spans="21:24" ht="18" x14ac:dyDescent="0.6">
      <c r="U21576"/>
      <c r="V21576"/>
      <c r="W21576"/>
      <c r="X21576"/>
    </row>
    <row r="21577" spans="21:24" ht="18" x14ac:dyDescent="0.6">
      <c r="U21577"/>
      <c r="V21577"/>
      <c r="W21577"/>
      <c r="X21577"/>
    </row>
    <row r="21578" spans="21:24" ht="18" x14ac:dyDescent="0.6">
      <c r="U21578"/>
      <c r="V21578"/>
      <c r="W21578"/>
      <c r="X21578"/>
    </row>
    <row r="21579" spans="21:24" ht="18" x14ac:dyDescent="0.6">
      <c r="U21579"/>
      <c r="V21579"/>
      <c r="W21579"/>
      <c r="X21579"/>
    </row>
    <row r="21580" spans="21:24" ht="18" x14ac:dyDescent="0.6">
      <c r="U21580"/>
      <c r="V21580"/>
      <c r="W21580"/>
      <c r="X21580"/>
    </row>
    <row r="21581" spans="21:24" ht="18" x14ac:dyDescent="0.6">
      <c r="U21581"/>
      <c r="V21581"/>
      <c r="W21581"/>
      <c r="X21581"/>
    </row>
    <row r="21582" spans="21:24" ht="18" x14ac:dyDescent="0.6">
      <c r="U21582"/>
      <c r="V21582"/>
      <c r="W21582"/>
      <c r="X21582"/>
    </row>
    <row r="21583" spans="21:24" ht="18" x14ac:dyDescent="0.6">
      <c r="U21583"/>
      <c r="V21583"/>
      <c r="W21583"/>
      <c r="X21583"/>
    </row>
    <row r="21584" spans="21:24" ht="18" x14ac:dyDescent="0.6">
      <c r="U21584"/>
      <c r="V21584"/>
      <c r="W21584"/>
      <c r="X21584"/>
    </row>
    <row r="21585" spans="21:24" ht="18" x14ac:dyDescent="0.6">
      <c r="U21585"/>
      <c r="V21585"/>
      <c r="W21585"/>
      <c r="X21585"/>
    </row>
    <row r="21586" spans="21:24" ht="18" x14ac:dyDescent="0.6">
      <c r="U21586"/>
      <c r="V21586"/>
      <c r="W21586"/>
      <c r="X21586"/>
    </row>
    <row r="21587" spans="21:24" ht="18" x14ac:dyDescent="0.6">
      <c r="U21587"/>
      <c r="V21587"/>
      <c r="W21587"/>
      <c r="X21587"/>
    </row>
    <row r="21588" spans="21:24" ht="18" x14ac:dyDescent="0.6">
      <c r="U21588"/>
      <c r="V21588"/>
      <c r="W21588"/>
      <c r="X21588"/>
    </row>
    <row r="21589" spans="21:24" ht="18" x14ac:dyDescent="0.6">
      <c r="U21589"/>
      <c r="V21589"/>
      <c r="W21589"/>
      <c r="X21589"/>
    </row>
    <row r="21590" spans="21:24" ht="18" x14ac:dyDescent="0.6">
      <c r="U21590"/>
      <c r="V21590"/>
      <c r="W21590"/>
      <c r="X21590"/>
    </row>
    <row r="21591" spans="21:24" ht="18" x14ac:dyDescent="0.6">
      <c r="U21591"/>
      <c r="V21591"/>
      <c r="W21591"/>
      <c r="X21591"/>
    </row>
    <row r="21592" spans="21:24" ht="18" x14ac:dyDescent="0.6">
      <c r="U21592"/>
      <c r="V21592"/>
      <c r="W21592"/>
      <c r="X21592"/>
    </row>
    <row r="21593" spans="21:24" ht="18" x14ac:dyDescent="0.6">
      <c r="U21593"/>
      <c r="V21593"/>
      <c r="W21593"/>
      <c r="X21593"/>
    </row>
    <row r="21594" spans="21:24" ht="18" x14ac:dyDescent="0.6">
      <c r="U21594"/>
      <c r="V21594"/>
      <c r="W21594"/>
      <c r="X21594"/>
    </row>
    <row r="21595" spans="21:24" ht="18" x14ac:dyDescent="0.6">
      <c r="U21595"/>
      <c r="V21595"/>
      <c r="W21595"/>
      <c r="X21595"/>
    </row>
    <row r="21596" spans="21:24" ht="18" x14ac:dyDescent="0.6">
      <c r="U21596"/>
      <c r="V21596"/>
      <c r="W21596"/>
      <c r="X21596"/>
    </row>
    <row r="21597" spans="21:24" ht="18" x14ac:dyDescent="0.6">
      <c r="U21597"/>
      <c r="V21597"/>
      <c r="W21597"/>
      <c r="X21597"/>
    </row>
    <row r="21598" spans="21:24" ht="18" x14ac:dyDescent="0.6">
      <c r="U21598"/>
      <c r="V21598"/>
      <c r="W21598"/>
      <c r="X21598"/>
    </row>
    <row r="21599" spans="21:24" ht="18" x14ac:dyDescent="0.6">
      <c r="U21599"/>
      <c r="V21599"/>
      <c r="W21599"/>
      <c r="X21599"/>
    </row>
    <row r="21600" spans="21:24" ht="18" x14ac:dyDescent="0.6">
      <c r="U21600"/>
      <c r="V21600"/>
      <c r="W21600"/>
      <c r="X21600"/>
    </row>
    <row r="21601" spans="21:24" ht="18" x14ac:dyDescent="0.6">
      <c r="U21601"/>
      <c r="V21601"/>
      <c r="W21601"/>
      <c r="X21601"/>
    </row>
    <row r="21602" spans="21:24" ht="18" x14ac:dyDescent="0.6">
      <c r="U21602"/>
      <c r="V21602"/>
      <c r="W21602"/>
      <c r="X21602"/>
    </row>
    <row r="21603" spans="21:24" ht="18" x14ac:dyDescent="0.6">
      <c r="U21603"/>
      <c r="V21603"/>
      <c r="W21603"/>
      <c r="X21603"/>
    </row>
    <row r="21604" spans="21:24" ht="18" x14ac:dyDescent="0.6">
      <c r="U21604"/>
      <c r="V21604"/>
      <c r="W21604"/>
      <c r="X21604"/>
    </row>
    <row r="21605" spans="21:24" ht="18" x14ac:dyDescent="0.6">
      <c r="U21605"/>
      <c r="V21605"/>
      <c r="W21605"/>
      <c r="X21605"/>
    </row>
    <row r="21606" spans="21:24" ht="18" x14ac:dyDescent="0.6">
      <c r="U21606"/>
      <c r="V21606"/>
      <c r="W21606"/>
      <c r="X21606"/>
    </row>
    <row r="21607" spans="21:24" ht="18" x14ac:dyDescent="0.6">
      <c r="U21607"/>
      <c r="V21607"/>
      <c r="W21607"/>
      <c r="X21607"/>
    </row>
    <row r="21608" spans="21:24" ht="18" x14ac:dyDescent="0.6">
      <c r="U21608"/>
      <c r="V21608"/>
      <c r="W21608"/>
      <c r="X21608"/>
    </row>
    <row r="21609" spans="21:24" ht="18" x14ac:dyDescent="0.6">
      <c r="U21609"/>
      <c r="V21609"/>
      <c r="W21609"/>
      <c r="X21609"/>
    </row>
    <row r="21610" spans="21:24" ht="18" x14ac:dyDescent="0.6">
      <c r="U21610"/>
      <c r="V21610"/>
      <c r="W21610"/>
      <c r="X21610"/>
    </row>
    <row r="21611" spans="21:24" ht="18" x14ac:dyDescent="0.6">
      <c r="U21611"/>
      <c r="V21611"/>
      <c r="W21611"/>
      <c r="X21611"/>
    </row>
    <row r="21612" spans="21:24" ht="18" x14ac:dyDescent="0.6">
      <c r="U21612"/>
      <c r="V21612"/>
      <c r="W21612"/>
      <c r="X21612"/>
    </row>
    <row r="21613" spans="21:24" ht="18" x14ac:dyDescent="0.6">
      <c r="U21613"/>
      <c r="V21613"/>
      <c r="W21613"/>
      <c r="X21613"/>
    </row>
    <row r="21614" spans="21:24" ht="18" x14ac:dyDescent="0.6">
      <c r="U21614"/>
      <c r="V21614"/>
      <c r="W21614"/>
      <c r="X21614"/>
    </row>
    <row r="21615" spans="21:24" ht="18" x14ac:dyDescent="0.6">
      <c r="U21615"/>
      <c r="V21615"/>
      <c r="W21615"/>
      <c r="X21615"/>
    </row>
    <row r="21616" spans="21:24" ht="18" x14ac:dyDescent="0.6">
      <c r="U21616"/>
      <c r="V21616"/>
      <c r="W21616"/>
      <c r="X21616"/>
    </row>
    <row r="21617" spans="21:24" ht="18" x14ac:dyDescent="0.6">
      <c r="U21617"/>
      <c r="V21617"/>
      <c r="W21617"/>
      <c r="X21617"/>
    </row>
    <row r="21618" spans="21:24" ht="18" x14ac:dyDescent="0.6">
      <c r="U21618"/>
      <c r="V21618"/>
      <c r="W21618"/>
      <c r="X21618"/>
    </row>
    <row r="21619" spans="21:24" ht="18" x14ac:dyDescent="0.6">
      <c r="U21619"/>
      <c r="V21619"/>
      <c r="W21619"/>
      <c r="X21619"/>
    </row>
    <row r="21620" spans="21:24" ht="18" x14ac:dyDescent="0.6">
      <c r="U21620"/>
      <c r="V21620"/>
      <c r="W21620"/>
      <c r="X21620"/>
    </row>
    <row r="21621" spans="21:24" ht="18" x14ac:dyDescent="0.6">
      <c r="U21621"/>
      <c r="V21621"/>
      <c r="W21621"/>
      <c r="X21621"/>
    </row>
    <row r="21622" spans="21:24" ht="18" x14ac:dyDescent="0.6">
      <c r="U21622"/>
      <c r="V21622"/>
      <c r="W21622"/>
      <c r="X21622"/>
    </row>
    <row r="21623" spans="21:24" ht="18" x14ac:dyDescent="0.6">
      <c r="U21623"/>
      <c r="V21623"/>
      <c r="W21623"/>
      <c r="X21623"/>
    </row>
    <row r="21624" spans="21:24" ht="18" x14ac:dyDescent="0.6">
      <c r="U21624"/>
      <c r="V21624"/>
      <c r="W21624"/>
      <c r="X21624"/>
    </row>
    <row r="21625" spans="21:24" ht="18" x14ac:dyDescent="0.6">
      <c r="U21625"/>
      <c r="V21625"/>
      <c r="W21625"/>
      <c r="X21625"/>
    </row>
    <row r="21626" spans="21:24" ht="18" x14ac:dyDescent="0.6">
      <c r="U21626"/>
      <c r="V21626"/>
      <c r="W21626"/>
      <c r="X21626"/>
    </row>
    <row r="21627" spans="21:24" ht="18" x14ac:dyDescent="0.6">
      <c r="U21627"/>
      <c r="V21627"/>
      <c r="W21627"/>
      <c r="X21627"/>
    </row>
    <row r="21628" spans="21:24" ht="18" x14ac:dyDescent="0.6">
      <c r="U21628"/>
      <c r="V21628"/>
      <c r="W21628"/>
      <c r="X21628"/>
    </row>
    <row r="21629" spans="21:24" ht="18" x14ac:dyDescent="0.6">
      <c r="U21629"/>
      <c r="V21629"/>
      <c r="W21629"/>
      <c r="X21629"/>
    </row>
    <row r="21630" spans="21:24" ht="18" x14ac:dyDescent="0.6">
      <c r="U21630"/>
      <c r="V21630"/>
      <c r="W21630"/>
      <c r="X21630"/>
    </row>
    <row r="21631" spans="21:24" ht="18" x14ac:dyDescent="0.6">
      <c r="U21631"/>
      <c r="V21631"/>
      <c r="W21631"/>
      <c r="X21631"/>
    </row>
    <row r="21632" spans="21:24" ht="18" x14ac:dyDescent="0.6">
      <c r="U21632"/>
      <c r="V21632"/>
      <c r="W21632"/>
      <c r="X21632"/>
    </row>
    <row r="21633" spans="21:24" ht="18" x14ac:dyDescent="0.6">
      <c r="U21633"/>
      <c r="V21633"/>
      <c r="W21633"/>
      <c r="X21633"/>
    </row>
    <row r="21634" spans="21:24" ht="18" x14ac:dyDescent="0.6">
      <c r="U21634"/>
      <c r="V21634"/>
      <c r="W21634"/>
      <c r="X21634"/>
    </row>
    <row r="21635" spans="21:24" ht="18" x14ac:dyDescent="0.6">
      <c r="U21635"/>
      <c r="V21635"/>
      <c r="W21635"/>
      <c r="X21635"/>
    </row>
    <row r="21636" spans="21:24" ht="18" x14ac:dyDescent="0.6">
      <c r="U21636"/>
      <c r="V21636"/>
      <c r="W21636"/>
      <c r="X21636"/>
    </row>
    <row r="21637" spans="21:24" ht="18" x14ac:dyDescent="0.6">
      <c r="U21637"/>
      <c r="V21637"/>
      <c r="W21637"/>
      <c r="X21637"/>
    </row>
    <row r="21638" spans="21:24" ht="18" x14ac:dyDescent="0.6">
      <c r="U21638"/>
      <c r="V21638"/>
      <c r="W21638"/>
      <c r="X21638"/>
    </row>
    <row r="21639" spans="21:24" ht="18" x14ac:dyDescent="0.6">
      <c r="U21639"/>
      <c r="V21639"/>
      <c r="W21639"/>
      <c r="X21639"/>
    </row>
    <row r="21640" spans="21:24" ht="18" x14ac:dyDescent="0.6">
      <c r="U21640"/>
      <c r="V21640"/>
      <c r="W21640"/>
      <c r="X21640"/>
    </row>
    <row r="21641" spans="21:24" ht="18" x14ac:dyDescent="0.6">
      <c r="U21641"/>
      <c r="V21641"/>
      <c r="W21641"/>
      <c r="X21641"/>
    </row>
    <row r="21642" spans="21:24" ht="18" x14ac:dyDescent="0.6">
      <c r="U21642"/>
      <c r="V21642"/>
      <c r="W21642"/>
      <c r="X21642"/>
    </row>
    <row r="21643" spans="21:24" ht="18" x14ac:dyDescent="0.6">
      <c r="U21643"/>
      <c r="V21643"/>
      <c r="W21643"/>
      <c r="X21643"/>
    </row>
    <row r="21644" spans="21:24" ht="18" x14ac:dyDescent="0.6">
      <c r="U21644"/>
      <c r="V21644"/>
      <c r="W21644"/>
      <c r="X21644"/>
    </row>
    <row r="21645" spans="21:24" ht="18" x14ac:dyDescent="0.6">
      <c r="U21645"/>
      <c r="V21645"/>
      <c r="W21645"/>
      <c r="X21645"/>
    </row>
    <row r="21646" spans="21:24" ht="18" x14ac:dyDescent="0.6">
      <c r="U21646"/>
      <c r="V21646"/>
      <c r="W21646"/>
      <c r="X21646"/>
    </row>
    <row r="21647" spans="21:24" ht="18" x14ac:dyDescent="0.6">
      <c r="U21647"/>
      <c r="V21647"/>
      <c r="W21647"/>
      <c r="X21647"/>
    </row>
    <row r="21648" spans="21:24" ht="18" x14ac:dyDescent="0.6">
      <c r="U21648"/>
      <c r="V21648"/>
      <c r="W21648"/>
      <c r="X21648"/>
    </row>
    <row r="21649" spans="21:24" ht="18" x14ac:dyDescent="0.6">
      <c r="U21649"/>
      <c r="V21649"/>
      <c r="W21649"/>
      <c r="X21649"/>
    </row>
    <row r="21650" spans="21:24" ht="18" x14ac:dyDescent="0.6">
      <c r="U21650"/>
      <c r="V21650"/>
      <c r="W21650"/>
      <c r="X21650"/>
    </row>
    <row r="21651" spans="21:24" ht="18" x14ac:dyDescent="0.6">
      <c r="U21651"/>
      <c r="V21651"/>
      <c r="W21651"/>
      <c r="X21651"/>
    </row>
    <row r="21652" spans="21:24" ht="18" x14ac:dyDescent="0.6">
      <c r="U21652"/>
      <c r="V21652"/>
      <c r="W21652"/>
      <c r="X21652"/>
    </row>
    <row r="21653" spans="21:24" ht="18" x14ac:dyDescent="0.6">
      <c r="U21653"/>
      <c r="V21653"/>
      <c r="W21653"/>
      <c r="X21653"/>
    </row>
    <row r="21654" spans="21:24" ht="18" x14ac:dyDescent="0.6">
      <c r="U21654"/>
      <c r="V21654"/>
      <c r="W21654"/>
      <c r="X21654"/>
    </row>
    <row r="21655" spans="21:24" ht="18" x14ac:dyDescent="0.6">
      <c r="U21655"/>
      <c r="V21655"/>
      <c r="W21655"/>
      <c r="X21655"/>
    </row>
    <row r="21656" spans="21:24" ht="18" x14ac:dyDescent="0.6">
      <c r="U21656"/>
      <c r="V21656"/>
      <c r="W21656"/>
      <c r="X21656"/>
    </row>
    <row r="21657" spans="21:24" ht="18" x14ac:dyDescent="0.6">
      <c r="U21657"/>
      <c r="V21657"/>
      <c r="W21657"/>
      <c r="X21657"/>
    </row>
    <row r="21658" spans="21:24" ht="18" x14ac:dyDescent="0.6">
      <c r="U21658"/>
      <c r="V21658"/>
      <c r="W21658"/>
      <c r="X21658"/>
    </row>
    <row r="21659" spans="21:24" ht="18" x14ac:dyDescent="0.6">
      <c r="U21659"/>
      <c r="V21659"/>
      <c r="W21659"/>
      <c r="X21659"/>
    </row>
    <row r="21660" spans="21:24" ht="18" x14ac:dyDescent="0.6">
      <c r="U21660"/>
      <c r="V21660"/>
      <c r="W21660"/>
      <c r="X21660"/>
    </row>
    <row r="21661" spans="21:24" ht="18" x14ac:dyDescent="0.6">
      <c r="U21661"/>
      <c r="V21661"/>
      <c r="W21661"/>
      <c r="X21661"/>
    </row>
    <row r="21662" spans="21:24" ht="18" x14ac:dyDescent="0.6">
      <c r="U21662"/>
      <c r="V21662"/>
      <c r="W21662"/>
      <c r="X21662"/>
    </row>
    <row r="21663" spans="21:24" ht="18" x14ac:dyDescent="0.6">
      <c r="U21663"/>
      <c r="V21663"/>
      <c r="W21663"/>
      <c r="X21663"/>
    </row>
    <row r="21664" spans="21:24" ht="18" x14ac:dyDescent="0.6">
      <c r="U21664"/>
      <c r="V21664"/>
      <c r="W21664"/>
      <c r="X21664"/>
    </row>
    <row r="21665" spans="21:24" ht="18" x14ac:dyDescent="0.6">
      <c r="U21665"/>
      <c r="V21665"/>
      <c r="W21665"/>
      <c r="X21665"/>
    </row>
    <row r="21666" spans="21:24" ht="18" x14ac:dyDescent="0.6">
      <c r="U21666"/>
      <c r="V21666"/>
      <c r="W21666"/>
      <c r="X21666"/>
    </row>
    <row r="21667" spans="21:24" ht="18" x14ac:dyDescent="0.6">
      <c r="U21667"/>
      <c r="V21667"/>
      <c r="W21667"/>
      <c r="X21667"/>
    </row>
    <row r="21668" spans="21:24" ht="18" x14ac:dyDescent="0.6">
      <c r="U21668"/>
      <c r="V21668"/>
      <c r="W21668"/>
      <c r="X21668"/>
    </row>
    <row r="21669" spans="21:24" ht="18" x14ac:dyDescent="0.6">
      <c r="U21669"/>
      <c r="V21669"/>
      <c r="W21669"/>
      <c r="X21669"/>
    </row>
    <row r="21670" spans="21:24" ht="18" x14ac:dyDescent="0.6">
      <c r="U21670"/>
      <c r="V21670"/>
      <c r="W21670"/>
      <c r="X21670"/>
    </row>
    <row r="21671" spans="21:24" ht="18" x14ac:dyDescent="0.6">
      <c r="U21671"/>
      <c r="V21671"/>
      <c r="W21671"/>
      <c r="X21671"/>
    </row>
    <row r="21672" spans="21:24" ht="18" x14ac:dyDescent="0.6">
      <c r="U21672"/>
      <c r="V21672"/>
      <c r="W21672"/>
      <c r="X21672"/>
    </row>
    <row r="21673" spans="21:24" ht="18" x14ac:dyDescent="0.6">
      <c r="U21673"/>
      <c r="V21673"/>
      <c r="W21673"/>
      <c r="X21673"/>
    </row>
    <row r="21674" spans="21:24" ht="18" x14ac:dyDescent="0.6">
      <c r="U21674"/>
      <c r="V21674"/>
      <c r="W21674"/>
      <c r="X21674"/>
    </row>
    <row r="21675" spans="21:24" ht="18" x14ac:dyDescent="0.6">
      <c r="U21675"/>
      <c r="V21675"/>
      <c r="W21675"/>
      <c r="X21675"/>
    </row>
    <row r="21676" spans="21:24" ht="18" x14ac:dyDescent="0.6">
      <c r="U21676"/>
      <c r="V21676"/>
      <c r="W21676"/>
      <c r="X21676"/>
    </row>
    <row r="21677" spans="21:24" ht="18" x14ac:dyDescent="0.6">
      <c r="U21677"/>
      <c r="V21677"/>
      <c r="W21677"/>
      <c r="X21677"/>
    </row>
    <row r="21678" spans="21:24" ht="18" x14ac:dyDescent="0.6">
      <c r="U21678"/>
      <c r="V21678"/>
      <c r="W21678"/>
      <c r="X21678"/>
    </row>
    <row r="21679" spans="21:24" ht="18" x14ac:dyDescent="0.6">
      <c r="U21679"/>
      <c r="V21679"/>
      <c r="W21679"/>
      <c r="X21679"/>
    </row>
    <row r="21680" spans="21:24" ht="18" x14ac:dyDescent="0.6">
      <c r="U21680"/>
      <c r="V21680"/>
      <c r="W21680"/>
      <c r="X21680"/>
    </row>
    <row r="21681" spans="21:24" ht="18" x14ac:dyDescent="0.6">
      <c r="U21681"/>
      <c r="V21681"/>
      <c r="W21681"/>
      <c r="X21681"/>
    </row>
    <row r="21682" spans="21:24" ht="18" x14ac:dyDescent="0.6">
      <c r="U21682"/>
      <c r="V21682"/>
      <c r="W21682"/>
      <c r="X21682"/>
    </row>
    <row r="21683" spans="21:24" ht="18" x14ac:dyDescent="0.6">
      <c r="U21683"/>
      <c r="V21683"/>
      <c r="W21683"/>
      <c r="X21683"/>
    </row>
    <row r="21684" spans="21:24" ht="18" x14ac:dyDescent="0.6">
      <c r="U21684"/>
      <c r="V21684"/>
      <c r="W21684"/>
      <c r="X21684"/>
    </row>
    <row r="21685" spans="21:24" ht="18" x14ac:dyDescent="0.6">
      <c r="U21685"/>
      <c r="V21685"/>
      <c r="W21685"/>
      <c r="X21685"/>
    </row>
    <row r="21686" spans="21:24" ht="18" x14ac:dyDescent="0.6">
      <c r="U21686"/>
      <c r="V21686"/>
      <c r="W21686"/>
      <c r="X21686"/>
    </row>
    <row r="21687" spans="21:24" ht="18" x14ac:dyDescent="0.6">
      <c r="U21687"/>
      <c r="V21687"/>
      <c r="W21687"/>
      <c r="X21687"/>
    </row>
    <row r="21688" spans="21:24" ht="18" x14ac:dyDescent="0.6">
      <c r="U21688"/>
      <c r="V21688"/>
      <c r="W21688"/>
      <c r="X21688"/>
    </row>
    <row r="21689" spans="21:24" ht="18" x14ac:dyDescent="0.6">
      <c r="U21689"/>
      <c r="V21689"/>
      <c r="W21689"/>
      <c r="X21689"/>
    </row>
    <row r="21690" spans="21:24" ht="18" x14ac:dyDescent="0.6">
      <c r="U21690"/>
      <c r="V21690"/>
      <c r="W21690"/>
      <c r="X21690"/>
    </row>
    <row r="21691" spans="21:24" ht="18" x14ac:dyDescent="0.6">
      <c r="U21691"/>
      <c r="V21691"/>
      <c r="W21691"/>
      <c r="X21691"/>
    </row>
    <row r="21692" spans="21:24" ht="18" x14ac:dyDescent="0.6">
      <c r="U21692"/>
      <c r="V21692"/>
      <c r="W21692"/>
      <c r="X21692"/>
    </row>
    <row r="21693" spans="21:24" ht="18" x14ac:dyDescent="0.6">
      <c r="U21693"/>
      <c r="V21693"/>
      <c r="W21693"/>
      <c r="X21693"/>
    </row>
    <row r="21694" spans="21:24" ht="18" x14ac:dyDescent="0.6">
      <c r="U21694"/>
      <c r="V21694"/>
      <c r="W21694"/>
      <c r="X21694"/>
    </row>
    <row r="21695" spans="21:24" ht="18" x14ac:dyDescent="0.6">
      <c r="U21695"/>
      <c r="V21695"/>
      <c r="W21695"/>
      <c r="X21695"/>
    </row>
    <row r="21696" spans="21:24" ht="18" x14ac:dyDescent="0.6">
      <c r="U21696"/>
      <c r="V21696"/>
      <c r="W21696"/>
      <c r="X21696"/>
    </row>
    <row r="21697" spans="21:24" ht="18" x14ac:dyDescent="0.6">
      <c r="U21697"/>
      <c r="V21697"/>
      <c r="W21697"/>
      <c r="X21697"/>
    </row>
    <row r="21698" spans="21:24" ht="18" x14ac:dyDescent="0.6">
      <c r="U21698"/>
      <c r="V21698"/>
      <c r="W21698"/>
      <c r="X21698"/>
    </row>
    <row r="21699" spans="21:24" ht="18" x14ac:dyDescent="0.6">
      <c r="U21699"/>
      <c r="V21699"/>
      <c r="W21699"/>
      <c r="X21699"/>
    </row>
    <row r="21700" spans="21:24" ht="18" x14ac:dyDescent="0.6">
      <c r="U21700"/>
      <c r="V21700"/>
      <c r="W21700"/>
      <c r="X21700"/>
    </row>
    <row r="21701" spans="21:24" ht="18" x14ac:dyDescent="0.6">
      <c r="U21701"/>
      <c r="V21701"/>
      <c r="W21701"/>
      <c r="X21701"/>
    </row>
    <row r="21702" spans="21:24" ht="18" x14ac:dyDescent="0.6">
      <c r="U21702"/>
      <c r="V21702"/>
      <c r="W21702"/>
      <c r="X21702"/>
    </row>
    <row r="21703" spans="21:24" ht="18" x14ac:dyDescent="0.6">
      <c r="U21703"/>
      <c r="V21703"/>
      <c r="W21703"/>
      <c r="X21703"/>
    </row>
    <row r="21704" spans="21:24" ht="18" x14ac:dyDescent="0.6">
      <c r="U21704"/>
      <c r="V21704"/>
      <c r="W21704"/>
      <c r="X21704"/>
    </row>
    <row r="21705" spans="21:24" ht="18" x14ac:dyDescent="0.6">
      <c r="U21705"/>
      <c r="V21705"/>
      <c r="W21705"/>
      <c r="X21705"/>
    </row>
    <row r="21706" spans="21:24" ht="18" x14ac:dyDescent="0.6">
      <c r="U21706"/>
      <c r="V21706"/>
      <c r="W21706"/>
      <c r="X21706"/>
    </row>
    <row r="21707" spans="21:24" ht="18" x14ac:dyDescent="0.6">
      <c r="U21707"/>
      <c r="V21707"/>
      <c r="W21707"/>
      <c r="X21707"/>
    </row>
    <row r="21708" spans="21:24" ht="18" x14ac:dyDescent="0.6">
      <c r="U21708"/>
      <c r="V21708"/>
      <c r="W21708"/>
      <c r="X21708"/>
    </row>
    <row r="21709" spans="21:24" ht="18" x14ac:dyDescent="0.6">
      <c r="U21709"/>
      <c r="V21709"/>
      <c r="W21709"/>
      <c r="X21709"/>
    </row>
    <row r="21710" spans="21:24" ht="18" x14ac:dyDescent="0.6">
      <c r="U21710"/>
      <c r="V21710"/>
      <c r="W21710"/>
      <c r="X21710"/>
    </row>
    <row r="21711" spans="21:24" ht="18" x14ac:dyDescent="0.6">
      <c r="U21711"/>
      <c r="V21711"/>
      <c r="W21711"/>
      <c r="X21711"/>
    </row>
    <row r="21712" spans="21:24" ht="18" x14ac:dyDescent="0.6">
      <c r="U21712"/>
      <c r="V21712"/>
      <c r="W21712"/>
      <c r="X21712"/>
    </row>
    <row r="21713" spans="21:24" ht="18" x14ac:dyDescent="0.6">
      <c r="U21713"/>
      <c r="V21713"/>
      <c r="W21713"/>
      <c r="X21713"/>
    </row>
    <row r="21714" spans="21:24" ht="18" x14ac:dyDescent="0.6">
      <c r="U21714"/>
      <c r="V21714"/>
      <c r="W21714"/>
      <c r="X21714"/>
    </row>
    <row r="21715" spans="21:24" ht="18" x14ac:dyDescent="0.6">
      <c r="U21715"/>
      <c r="V21715"/>
      <c r="W21715"/>
      <c r="X21715"/>
    </row>
    <row r="21716" spans="21:24" ht="18" x14ac:dyDescent="0.6">
      <c r="U21716"/>
      <c r="V21716"/>
      <c r="W21716"/>
      <c r="X21716"/>
    </row>
    <row r="21717" spans="21:24" ht="18" x14ac:dyDescent="0.6">
      <c r="U21717"/>
      <c r="V21717"/>
      <c r="W21717"/>
      <c r="X21717"/>
    </row>
    <row r="21718" spans="21:24" ht="18" x14ac:dyDescent="0.6">
      <c r="U21718"/>
      <c r="V21718"/>
      <c r="W21718"/>
      <c r="X21718"/>
    </row>
    <row r="21719" spans="21:24" ht="18" x14ac:dyDescent="0.6">
      <c r="U21719"/>
      <c r="V21719"/>
      <c r="W21719"/>
      <c r="X21719"/>
    </row>
    <row r="21720" spans="21:24" ht="18" x14ac:dyDescent="0.6">
      <c r="U21720"/>
      <c r="V21720"/>
      <c r="W21720"/>
      <c r="X21720"/>
    </row>
    <row r="21721" spans="21:24" ht="18" x14ac:dyDescent="0.6">
      <c r="U21721"/>
      <c r="V21721"/>
      <c r="W21721"/>
      <c r="X21721"/>
    </row>
    <row r="21722" spans="21:24" ht="18" x14ac:dyDescent="0.6">
      <c r="U21722"/>
      <c r="V21722"/>
      <c r="W21722"/>
      <c r="X21722"/>
    </row>
    <row r="21723" spans="21:24" ht="18" x14ac:dyDescent="0.6">
      <c r="U21723"/>
      <c r="V21723"/>
      <c r="W21723"/>
      <c r="X21723"/>
    </row>
    <row r="21724" spans="21:24" ht="18" x14ac:dyDescent="0.6">
      <c r="U21724"/>
      <c r="V21724"/>
      <c r="W21724"/>
      <c r="X21724"/>
    </row>
    <row r="21725" spans="21:24" ht="18" x14ac:dyDescent="0.6">
      <c r="U21725"/>
      <c r="V21725"/>
      <c r="W21725"/>
      <c r="X21725"/>
    </row>
    <row r="21726" spans="21:24" ht="18" x14ac:dyDescent="0.6">
      <c r="U21726"/>
      <c r="V21726"/>
      <c r="W21726"/>
      <c r="X21726"/>
    </row>
    <row r="21727" spans="21:24" ht="18" x14ac:dyDescent="0.6">
      <c r="U21727"/>
      <c r="V21727"/>
      <c r="W21727"/>
      <c r="X21727"/>
    </row>
    <row r="21728" spans="21:24" ht="18" x14ac:dyDescent="0.6">
      <c r="U21728"/>
      <c r="V21728"/>
      <c r="W21728"/>
      <c r="X21728"/>
    </row>
    <row r="21729" spans="21:24" ht="18" x14ac:dyDescent="0.6">
      <c r="U21729"/>
      <c r="V21729"/>
      <c r="W21729"/>
      <c r="X21729"/>
    </row>
    <row r="21730" spans="21:24" ht="18" x14ac:dyDescent="0.6">
      <c r="U21730"/>
      <c r="V21730"/>
      <c r="W21730"/>
      <c r="X21730"/>
    </row>
    <row r="21731" spans="21:24" ht="18" x14ac:dyDescent="0.6">
      <c r="U21731"/>
      <c r="V21731"/>
      <c r="W21731"/>
      <c r="X21731"/>
    </row>
    <row r="21732" spans="21:24" ht="18" x14ac:dyDescent="0.6">
      <c r="U21732"/>
      <c r="V21732"/>
      <c r="W21732"/>
      <c r="X21732"/>
    </row>
    <row r="21733" spans="21:24" ht="18" x14ac:dyDescent="0.6">
      <c r="U21733"/>
      <c r="V21733"/>
      <c r="W21733"/>
      <c r="X21733"/>
    </row>
    <row r="21734" spans="21:24" ht="18" x14ac:dyDescent="0.6">
      <c r="U21734"/>
      <c r="V21734"/>
      <c r="W21734"/>
      <c r="X21734"/>
    </row>
    <row r="21735" spans="21:24" ht="18" x14ac:dyDescent="0.6">
      <c r="U21735"/>
      <c r="V21735"/>
      <c r="W21735"/>
      <c r="X21735"/>
    </row>
    <row r="21736" spans="21:24" ht="18" x14ac:dyDescent="0.6">
      <c r="U21736"/>
      <c r="V21736"/>
      <c r="W21736"/>
      <c r="X21736"/>
    </row>
    <row r="21737" spans="21:24" ht="18" x14ac:dyDescent="0.6">
      <c r="U21737"/>
      <c r="V21737"/>
      <c r="W21737"/>
      <c r="X21737"/>
    </row>
    <row r="21738" spans="21:24" ht="18" x14ac:dyDescent="0.6">
      <c r="U21738"/>
      <c r="V21738"/>
      <c r="W21738"/>
      <c r="X21738"/>
    </row>
    <row r="21739" spans="21:24" ht="18" x14ac:dyDescent="0.6">
      <c r="U21739"/>
      <c r="V21739"/>
      <c r="W21739"/>
      <c r="X21739"/>
    </row>
    <row r="21740" spans="21:24" ht="18" x14ac:dyDescent="0.6">
      <c r="U21740"/>
      <c r="V21740"/>
      <c r="W21740"/>
      <c r="X21740"/>
    </row>
    <row r="21741" spans="21:24" ht="18" x14ac:dyDescent="0.6">
      <c r="U21741"/>
      <c r="V21741"/>
      <c r="W21741"/>
      <c r="X21741"/>
    </row>
    <row r="21742" spans="21:24" ht="18" x14ac:dyDescent="0.6">
      <c r="U21742"/>
      <c r="V21742"/>
      <c r="W21742"/>
      <c r="X21742"/>
    </row>
    <row r="21743" spans="21:24" ht="18" x14ac:dyDescent="0.6">
      <c r="U21743"/>
      <c r="V21743"/>
      <c r="W21743"/>
      <c r="X21743"/>
    </row>
    <row r="21744" spans="21:24" ht="18" x14ac:dyDescent="0.6">
      <c r="U21744"/>
      <c r="V21744"/>
      <c r="W21744"/>
      <c r="X21744"/>
    </row>
    <row r="21745" spans="21:24" ht="18" x14ac:dyDescent="0.6">
      <c r="U21745"/>
      <c r="V21745"/>
      <c r="W21745"/>
      <c r="X21745"/>
    </row>
    <row r="21746" spans="21:24" ht="18" x14ac:dyDescent="0.6">
      <c r="U21746"/>
      <c r="V21746"/>
      <c r="W21746"/>
      <c r="X21746"/>
    </row>
    <row r="21747" spans="21:24" ht="18" x14ac:dyDescent="0.6">
      <c r="U21747"/>
      <c r="V21747"/>
      <c r="W21747"/>
      <c r="X21747"/>
    </row>
    <row r="21748" spans="21:24" ht="18" x14ac:dyDescent="0.6">
      <c r="U21748"/>
      <c r="V21748"/>
      <c r="W21748"/>
      <c r="X21748"/>
    </row>
    <row r="21749" spans="21:24" ht="18" x14ac:dyDescent="0.6">
      <c r="U21749"/>
      <c r="V21749"/>
      <c r="W21749"/>
      <c r="X21749"/>
    </row>
    <row r="21750" spans="21:24" ht="18" x14ac:dyDescent="0.6">
      <c r="U21750"/>
      <c r="V21750"/>
      <c r="W21750"/>
      <c r="X21750"/>
    </row>
    <row r="21751" spans="21:24" ht="18" x14ac:dyDescent="0.6">
      <c r="U21751"/>
      <c r="V21751"/>
      <c r="W21751"/>
      <c r="X21751"/>
    </row>
    <row r="21752" spans="21:24" ht="18" x14ac:dyDescent="0.6">
      <c r="U21752"/>
      <c r="V21752"/>
      <c r="W21752"/>
      <c r="X21752"/>
    </row>
    <row r="21753" spans="21:24" ht="18" x14ac:dyDescent="0.6">
      <c r="U21753"/>
      <c r="V21753"/>
      <c r="W21753"/>
      <c r="X21753"/>
    </row>
    <row r="21754" spans="21:24" ht="18" x14ac:dyDescent="0.6">
      <c r="U21754"/>
      <c r="V21754"/>
      <c r="W21754"/>
      <c r="X21754"/>
    </row>
    <row r="21755" spans="21:24" ht="18" x14ac:dyDescent="0.6">
      <c r="U21755"/>
      <c r="V21755"/>
      <c r="W21755"/>
      <c r="X21755"/>
    </row>
    <row r="21756" spans="21:24" ht="18" x14ac:dyDescent="0.6">
      <c r="U21756"/>
      <c r="V21756"/>
      <c r="W21756"/>
      <c r="X21756"/>
    </row>
    <row r="21757" spans="21:24" ht="18" x14ac:dyDescent="0.6">
      <c r="U21757"/>
      <c r="V21757"/>
      <c r="W21757"/>
      <c r="X21757"/>
    </row>
    <row r="21758" spans="21:24" ht="18" x14ac:dyDescent="0.6">
      <c r="U21758"/>
      <c r="V21758"/>
      <c r="W21758"/>
      <c r="X21758"/>
    </row>
    <row r="21759" spans="21:24" ht="18" x14ac:dyDescent="0.6">
      <c r="U21759"/>
      <c r="V21759"/>
      <c r="W21759"/>
      <c r="X21759"/>
    </row>
    <row r="21760" spans="21:24" ht="18" x14ac:dyDescent="0.6">
      <c r="U21760"/>
      <c r="V21760"/>
      <c r="W21760"/>
      <c r="X21760"/>
    </row>
    <row r="21761" spans="21:24" ht="18" x14ac:dyDescent="0.6">
      <c r="U21761"/>
      <c r="V21761"/>
      <c r="W21761"/>
      <c r="X21761"/>
    </row>
    <row r="21762" spans="21:24" ht="18" x14ac:dyDescent="0.6">
      <c r="U21762"/>
      <c r="V21762"/>
      <c r="W21762"/>
      <c r="X21762"/>
    </row>
    <row r="21763" spans="21:24" ht="18" x14ac:dyDescent="0.6">
      <c r="U21763"/>
      <c r="V21763"/>
      <c r="W21763"/>
      <c r="X21763"/>
    </row>
    <row r="21764" spans="21:24" ht="18" x14ac:dyDescent="0.6">
      <c r="U21764"/>
      <c r="V21764"/>
      <c r="W21764"/>
      <c r="X21764"/>
    </row>
    <row r="21765" spans="21:24" ht="18" x14ac:dyDescent="0.6">
      <c r="U21765"/>
      <c r="V21765"/>
      <c r="W21765"/>
      <c r="X21765"/>
    </row>
    <row r="21766" spans="21:24" ht="18" x14ac:dyDescent="0.6">
      <c r="U21766"/>
      <c r="V21766"/>
      <c r="W21766"/>
      <c r="X21766"/>
    </row>
    <row r="21767" spans="21:24" ht="18" x14ac:dyDescent="0.6">
      <c r="U21767"/>
      <c r="V21767"/>
      <c r="W21767"/>
      <c r="X21767"/>
    </row>
    <row r="21768" spans="21:24" ht="18" x14ac:dyDescent="0.6">
      <c r="U21768"/>
      <c r="V21768"/>
      <c r="W21768"/>
      <c r="X21768"/>
    </row>
    <row r="21769" spans="21:24" ht="18" x14ac:dyDescent="0.6">
      <c r="U21769"/>
      <c r="V21769"/>
      <c r="W21769"/>
      <c r="X21769"/>
    </row>
    <row r="21770" spans="21:24" ht="18" x14ac:dyDescent="0.6">
      <c r="U21770"/>
      <c r="V21770"/>
      <c r="W21770"/>
      <c r="X21770"/>
    </row>
    <row r="21771" spans="21:24" ht="18" x14ac:dyDescent="0.6">
      <c r="U21771"/>
      <c r="V21771"/>
      <c r="W21771"/>
      <c r="X21771"/>
    </row>
    <row r="21772" spans="21:24" ht="18" x14ac:dyDescent="0.6">
      <c r="U21772"/>
      <c r="V21772"/>
      <c r="W21772"/>
      <c r="X21772"/>
    </row>
    <row r="21773" spans="21:24" ht="18" x14ac:dyDescent="0.6">
      <c r="U21773"/>
      <c r="V21773"/>
      <c r="W21773"/>
      <c r="X21773"/>
    </row>
    <row r="21774" spans="21:24" ht="18" x14ac:dyDescent="0.6">
      <c r="U21774"/>
      <c r="V21774"/>
      <c r="W21774"/>
      <c r="X21774"/>
    </row>
    <row r="21775" spans="21:24" ht="18" x14ac:dyDescent="0.6">
      <c r="U21775"/>
      <c r="V21775"/>
      <c r="W21775"/>
      <c r="X21775"/>
    </row>
    <row r="21776" spans="21:24" ht="18" x14ac:dyDescent="0.6">
      <c r="U21776"/>
      <c r="V21776"/>
      <c r="W21776"/>
      <c r="X21776"/>
    </row>
    <row r="21777" spans="21:24" ht="18" x14ac:dyDescent="0.6">
      <c r="U21777"/>
      <c r="V21777"/>
      <c r="W21777"/>
      <c r="X21777"/>
    </row>
    <row r="21778" spans="21:24" ht="18" x14ac:dyDescent="0.6">
      <c r="U21778"/>
      <c r="V21778"/>
      <c r="W21778"/>
      <c r="X21778"/>
    </row>
    <row r="21779" spans="21:24" ht="18" x14ac:dyDescent="0.6">
      <c r="U21779"/>
      <c r="V21779"/>
      <c r="W21779"/>
      <c r="X21779"/>
    </row>
    <row r="21780" spans="21:24" ht="18" x14ac:dyDescent="0.6">
      <c r="U21780"/>
      <c r="V21780"/>
      <c r="W21780"/>
      <c r="X21780"/>
    </row>
    <row r="21781" spans="21:24" ht="18" x14ac:dyDescent="0.6">
      <c r="U21781"/>
      <c r="V21781"/>
      <c r="W21781"/>
      <c r="X21781"/>
    </row>
    <row r="21782" spans="21:24" ht="18" x14ac:dyDescent="0.6">
      <c r="U21782"/>
      <c r="V21782"/>
      <c r="W21782"/>
      <c r="X21782"/>
    </row>
    <row r="21783" spans="21:24" ht="18" x14ac:dyDescent="0.6">
      <c r="U21783"/>
      <c r="V21783"/>
      <c r="W21783"/>
      <c r="X21783"/>
    </row>
    <row r="21784" spans="21:24" ht="18" x14ac:dyDescent="0.6">
      <c r="U21784"/>
      <c r="V21784"/>
      <c r="W21784"/>
      <c r="X21784"/>
    </row>
    <row r="21785" spans="21:24" ht="18" x14ac:dyDescent="0.6">
      <c r="U21785"/>
      <c r="V21785"/>
      <c r="W21785"/>
      <c r="X21785"/>
    </row>
    <row r="21786" spans="21:24" ht="18" x14ac:dyDescent="0.6">
      <c r="U21786"/>
      <c r="V21786"/>
      <c r="W21786"/>
      <c r="X21786"/>
    </row>
    <row r="21787" spans="21:24" ht="18" x14ac:dyDescent="0.6">
      <c r="U21787"/>
      <c r="V21787"/>
      <c r="W21787"/>
      <c r="X21787"/>
    </row>
    <row r="21788" spans="21:24" ht="18" x14ac:dyDescent="0.6">
      <c r="U21788"/>
      <c r="V21788"/>
      <c r="W21788"/>
      <c r="X21788"/>
    </row>
    <row r="21789" spans="21:24" ht="18" x14ac:dyDescent="0.6">
      <c r="U21789"/>
      <c r="V21789"/>
      <c r="W21789"/>
      <c r="X21789"/>
    </row>
    <row r="21790" spans="21:24" ht="18" x14ac:dyDescent="0.6">
      <c r="U21790"/>
      <c r="V21790"/>
      <c r="W21790"/>
      <c r="X21790"/>
    </row>
    <row r="21791" spans="21:24" ht="18" x14ac:dyDescent="0.6">
      <c r="U21791"/>
      <c r="V21791"/>
      <c r="W21791"/>
      <c r="X21791"/>
    </row>
    <row r="21792" spans="21:24" ht="18" x14ac:dyDescent="0.6">
      <c r="U21792"/>
      <c r="V21792"/>
      <c r="W21792"/>
      <c r="X21792"/>
    </row>
    <row r="21793" spans="21:24" ht="18" x14ac:dyDescent="0.6">
      <c r="U21793"/>
      <c r="V21793"/>
      <c r="W21793"/>
      <c r="X21793"/>
    </row>
    <row r="21794" spans="21:24" ht="18" x14ac:dyDescent="0.6">
      <c r="U21794"/>
      <c r="V21794"/>
      <c r="W21794"/>
      <c r="X21794"/>
    </row>
    <row r="21795" spans="21:24" ht="18" x14ac:dyDescent="0.6">
      <c r="U21795"/>
      <c r="V21795"/>
      <c r="W21795"/>
      <c r="X21795"/>
    </row>
    <row r="21796" spans="21:24" ht="18" x14ac:dyDescent="0.6">
      <c r="U21796"/>
      <c r="V21796"/>
      <c r="W21796"/>
      <c r="X21796"/>
    </row>
    <row r="21797" spans="21:24" ht="18" x14ac:dyDescent="0.6">
      <c r="U21797"/>
      <c r="V21797"/>
      <c r="W21797"/>
      <c r="X21797"/>
    </row>
    <row r="21798" spans="21:24" ht="18" x14ac:dyDescent="0.6">
      <c r="U21798"/>
      <c r="V21798"/>
      <c r="W21798"/>
      <c r="X21798"/>
    </row>
    <row r="21799" spans="21:24" ht="18" x14ac:dyDescent="0.6">
      <c r="U21799"/>
      <c r="V21799"/>
      <c r="W21799"/>
      <c r="X21799"/>
    </row>
    <row r="21800" spans="21:24" ht="18" x14ac:dyDescent="0.6">
      <c r="U21800"/>
      <c r="V21800"/>
      <c r="W21800"/>
      <c r="X21800"/>
    </row>
    <row r="21801" spans="21:24" ht="18" x14ac:dyDescent="0.6">
      <c r="U21801"/>
      <c r="V21801"/>
      <c r="W21801"/>
      <c r="X21801"/>
    </row>
    <row r="21802" spans="21:24" ht="18" x14ac:dyDescent="0.6">
      <c r="U21802"/>
      <c r="V21802"/>
      <c r="W21802"/>
      <c r="X21802"/>
    </row>
    <row r="21803" spans="21:24" ht="18" x14ac:dyDescent="0.6">
      <c r="U21803"/>
      <c r="V21803"/>
      <c r="W21803"/>
      <c r="X21803"/>
    </row>
    <row r="21804" spans="21:24" ht="18" x14ac:dyDescent="0.6">
      <c r="U21804"/>
      <c r="V21804"/>
      <c r="W21804"/>
      <c r="X21804"/>
    </row>
    <row r="21805" spans="21:24" ht="18" x14ac:dyDescent="0.6">
      <c r="U21805"/>
      <c r="V21805"/>
      <c r="W21805"/>
      <c r="X21805"/>
    </row>
    <row r="21806" spans="21:24" ht="18" x14ac:dyDescent="0.6">
      <c r="U21806"/>
      <c r="V21806"/>
      <c r="W21806"/>
      <c r="X21806"/>
    </row>
    <row r="21807" spans="21:24" ht="18" x14ac:dyDescent="0.6">
      <c r="U21807"/>
      <c r="V21807"/>
      <c r="W21807"/>
      <c r="X21807"/>
    </row>
    <row r="21808" spans="21:24" ht="18" x14ac:dyDescent="0.6">
      <c r="U21808"/>
      <c r="V21808"/>
      <c r="W21808"/>
      <c r="X21808"/>
    </row>
    <row r="21809" spans="21:24" ht="18" x14ac:dyDescent="0.6">
      <c r="U21809"/>
      <c r="V21809"/>
      <c r="W21809"/>
      <c r="X21809"/>
    </row>
    <row r="21810" spans="21:24" ht="18" x14ac:dyDescent="0.6">
      <c r="U21810"/>
      <c r="V21810"/>
      <c r="W21810"/>
      <c r="X21810"/>
    </row>
    <row r="21811" spans="21:24" ht="18" x14ac:dyDescent="0.6">
      <c r="U21811"/>
      <c r="V21811"/>
      <c r="W21811"/>
      <c r="X21811"/>
    </row>
    <row r="21812" spans="21:24" ht="18" x14ac:dyDescent="0.6">
      <c r="U21812"/>
      <c r="V21812"/>
      <c r="W21812"/>
      <c r="X21812"/>
    </row>
    <row r="21813" spans="21:24" ht="18" x14ac:dyDescent="0.6">
      <c r="U21813"/>
      <c r="V21813"/>
      <c r="W21813"/>
      <c r="X21813"/>
    </row>
    <row r="21814" spans="21:24" ht="18" x14ac:dyDescent="0.6">
      <c r="U21814"/>
      <c r="V21814"/>
      <c r="W21814"/>
      <c r="X21814"/>
    </row>
    <row r="21815" spans="21:24" ht="18" x14ac:dyDescent="0.6">
      <c r="U21815"/>
      <c r="V21815"/>
      <c r="W21815"/>
      <c r="X21815"/>
    </row>
    <row r="21816" spans="21:24" ht="18" x14ac:dyDescent="0.6">
      <c r="U21816"/>
      <c r="V21816"/>
      <c r="W21816"/>
      <c r="X21816"/>
    </row>
    <row r="21817" spans="21:24" ht="18" x14ac:dyDescent="0.6">
      <c r="U21817"/>
      <c r="V21817"/>
      <c r="W21817"/>
      <c r="X21817"/>
    </row>
    <row r="21818" spans="21:24" ht="18" x14ac:dyDescent="0.6">
      <c r="U21818"/>
      <c r="V21818"/>
      <c r="W21818"/>
      <c r="X21818"/>
    </row>
    <row r="21819" spans="21:24" ht="18" x14ac:dyDescent="0.6">
      <c r="U21819"/>
      <c r="V21819"/>
      <c r="W21819"/>
      <c r="X21819"/>
    </row>
    <row r="21820" spans="21:24" ht="18" x14ac:dyDescent="0.6">
      <c r="U21820"/>
      <c r="V21820"/>
      <c r="W21820"/>
      <c r="X21820"/>
    </row>
    <row r="21821" spans="21:24" ht="18" x14ac:dyDescent="0.6">
      <c r="U21821"/>
      <c r="V21821"/>
      <c r="W21821"/>
      <c r="X21821"/>
    </row>
    <row r="21822" spans="21:24" ht="18" x14ac:dyDescent="0.6">
      <c r="U21822"/>
      <c r="V21822"/>
      <c r="W21822"/>
      <c r="X21822"/>
    </row>
    <row r="21823" spans="21:24" ht="18" x14ac:dyDescent="0.6">
      <c r="U21823"/>
      <c r="V21823"/>
      <c r="W21823"/>
      <c r="X21823"/>
    </row>
    <row r="21824" spans="21:24" ht="18" x14ac:dyDescent="0.6">
      <c r="U21824"/>
      <c r="V21824"/>
      <c r="W21824"/>
      <c r="X21824"/>
    </row>
    <row r="21825" spans="21:24" ht="18" x14ac:dyDescent="0.6">
      <c r="U21825"/>
      <c r="V21825"/>
      <c r="W21825"/>
      <c r="X21825"/>
    </row>
    <row r="21826" spans="21:24" ht="18" x14ac:dyDescent="0.6">
      <c r="U21826"/>
      <c r="V21826"/>
      <c r="W21826"/>
      <c r="X21826"/>
    </row>
    <row r="21827" spans="21:24" ht="18" x14ac:dyDescent="0.6">
      <c r="U21827"/>
      <c r="V21827"/>
      <c r="W21827"/>
      <c r="X21827"/>
    </row>
    <row r="21828" spans="21:24" ht="18" x14ac:dyDescent="0.6">
      <c r="U21828"/>
      <c r="V21828"/>
      <c r="W21828"/>
      <c r="X21828"/>
    </row>
    <row r="21829" spans="21:24" ht="18" x14ac:dyDescent="0.6">
      <c r="U21829"/>
      <c r="V21829"/>
      <c r="W21829"/>
      <c r="X21829"/>
    </row>
    <row r="21830" spans="21:24" ht="18" x14ac:dyDescent="0.6">
      <c r="U21830"/>
      <c r="V21830"/>
      <c r="W21830"/>
      <c r="X21830"/>
    </row>
    <row r="21831" spans="21:24" ht="18" x14ac:dyDescent="0.6">
      <c r="U21831"/>
      <c r="V21831"/>
      <c r="W21831"/>
      <c r="X21831"/>
    </row>
    <row r="21832" spans="21:24" ht="18" x14ac:dyDescent="0.6">
      <c r="U21832"/>
      <c r="V21832"/>
      <c r="W21832"/>
      <c r="X21832"/>
    </row>
    <row r="21833" spans="21:24" ht="18" x14ac:dyDescent="0.6">
      <c r="U21833"/>
      <c r="V21833"/>
      <c r="W21833"/>
      <c r="X21833"/>
    </row>
    <row r="21834" spans="21:24" ht="18" x14ac:dyDescent="0.6">
      <c r="U21834"/>
      <c r="V21834"/>
      <c r="W21834"/>
      <c r="X21834"/>
    </row>
    <row r="21835" spans="21:24" ht="18" x14ac:dyDescent="0.6">
      <c r="U21835"/>
      <c r="V21835"/>
      <c r="W21835"/>
      <c r="X21835"/>
    </row>
    <row r="21836" spans="21:24" ht="18" x14ac:dyDescent="0.6">
      <c r="U21836"/>
      <c r="V21836"/>
      <c r="W21836"/>
      <c r="X21836"/>
    </row>
    <row r="21837" spans="21:24" ht="18" x14ac:dyDescent="0.6">
      <c r="U21837"/>
      <c r="V21837"/>
      <c r="W21837"/>
      <c r="X21837"/>
    </row>
    <row r="21838" spans="21:24" ht="18" x14ac:dyDescent="0.6">
      <c r="U21838"/>
      <c r="V21838"/>
      <c r="W21838"/>
      <c r="X21838"/>
    </row>
    <row r="21839" spans="21:24" ht="18" x14ac:dyDescent="0.6">
      <c r="U21839"/>
      <c r="V21839"/>
      <c r="W21839"/>
      <c r="X21839"/>
    </row>
    <row r="21840" spans="21:24" ht="18" x14ac:dyDescent="0.6">
      <c r="U21840"/>
      <c r="V21840"/>
      <c r="W21840"/>
      <c r="X21840"/>
    </row>
    <row r="21841" spans="21:24" ht="18" x14ac:dyDescent="0.6">
      <c r="U21841"/>
      <c r="V21841"/>
      <c r="W21841"/>
      <c r="X21841"/>
    </row>
    <row r="21842" spans="21:24" ht="18" x14ac:dyDescent="0.6">
      <c r="U21842"/>
      <c r="V21842"/>
      <c r="W21842"/>
      <c r="X21842"/>
    </row>
    <row r="21843" spans="21:24" ht="18" x14ac:dyDescent="0.6">
      <c r="U21843"/>
      <c r="V21843"/>
      <c r="W21843"/>
      <c r="X21843"/>
    </row>
    <row r="21844" spans="21:24" ht="18" x14ac:dyDescent="0.6">
      <c r="U21844"/>
      <c r="V21844"/>
      <c r="W21844"/>
      <c r="X21844"/>
    </row>
    <row r="21845" spans="21:24" ht="18" x14ac:dyDescent="0.6">
      <c r="U21845"/>
      <c r="V21845"/>
      <c r="W21845"/>
      <c r="X21845"/>
    </row>
    <row r="21846" spans="21:24" ht="18" x14ac:dyDescent="0.6">
      <c r="U21846"/>
      <c r="V21846"/>
      <c r="W21846"/>
      <c r="X21846"/>
    </row>
    <row r="21847" spans="21:24" ht="18" x14ac:dyDescent="0.6">
      <c r="U21847"/>
      <c r="V21847"/>
      <c r="W21847"/>
      <c r="X21847"/>
    </row>
    <row r="21848" spans="21:24" ht="18" x14ac:dyDescent="0.6">
      <c r="U21848"/>
      <c r="V21848"/>
      <c r="W21848"/>
      <c r="X21848"/>
    </row>
    <row r="21849" spans="21:24" ht="18" x14ac:dyDescent="0.6">
      <c r="U21849"/>
      <c r="V21849"/>
      <c r="W21849"/>
      <c r="X21849"/>
    </row>
    <row r="21850" spans="21:24" ht="18" x14ac:dyDescent="0.6">
      <c r="U21850"/>
      <c r="V21850"/>
      <c r="W21850"/>
      <c r="X21850"/>
    </row>
    <row r="21851" spans="21:24" ht="18" x14ac:dyDescent="0.6">
      <c r="U21851"/>
      <c r="V21851"/>
      <c r="W21851"/>
      <c r="X21851"/>
    </row>
    <row r="21852" spans="21:24" ht="18" x14ac:dyDescent="0.6">
      <c r="U21852"/>
      <c r="V21852"/>
      <c r="W21852"/>
      <c r="X21852"/>
    </row>
    <row r="21853" spans="21:24" ht="18" x14ac:dyDescent="0.6">
      <c r="U21853"/>
      <c r="V21853"/>
      <c r="W21853"/>
      <c r="X21853"/>
    </row>
    <row r="21854" spans="21:24" ht="18" x14ac:dyDescent="0.6">
      <c r="U21854"/>
      <c r="V21854"/>
      <c r="W21854"/>
      <c r="X21854"/>
    </row>
    <row r="21855" spans="21:24" ht="18" x14ac:dyDescent="0.6">
      <c r="U21855"/>
      <c r="V21855"/>
      <c r="W21855"/>
      <c r="X21855"/>
    </row>
    <row r="21856" spans="21:24" ht="18" x14ac:dyDescent="0.6">
      <c r="U21856"/>
      <c r="V21856"/>
      <c r="W21856"/>
      <c r="X21856"/>
    </row>
    <row r="21857" spans="21:24" ht="18" x14ac:dyDescent="0.6">
      <c r="U21857"/>
      <c r="V21857"/>
      <c r="W21857"/>
      <c r="X21857"/>
    </row>
    <row r="21858" spans="21:24" ht="18" x14ac:dyDescent="0.6">
      <c r="U21858"/>
      <c r="V21858"/>
      <c r="W21858"/>
      <c r="X21858"/>
    </row>
    <row r="21859" spans="21:24" ht="18" x14ac:dyDescent="0.6">
      <c r="U21859"/>
      <c r="V21859"/>
      <c r="W21859"/>
      <c r="X21859"/>
    </row>
    <row r="21860" spans="21:24" ht="18" x14ac:dyDescent="0.6">
      <c r="U21860"/>
      <c r="V21860"/>
      <c r="W21860"/>
      <c r="X21860"/>
    </row>
    <row r="21861" spans="21:24" ht="18" x14ac:dyDescent="0.6">
      <c r="U21861"/>
      <c r="V21861"/>
      <c r="W21861"/>
      <c r="X21861"/>
    </row>
    <row r="21862" spans="21:24" ht="18" x14ac:dyDescent="0.6">
      <c r="U21862"/>
      <c r="V21862"/>
      <c r="W21862"/>
      <c r="X21862"/>
    </row>
    <row r="21863" spans="21:24" ht="18" x14ac:dyDescent="0.6">
      <c r="U21863"/>
      <c r="V21863"/>
      <c r="W21863"/>
      <c r="X21863"/>
    </row>
    <row r="21864" spans="21:24" ht="18" x14ac:dyDescent="0.6">
      <c r="U21864"/>
      <c r="V21864"/>
      <c r="W21864"/>
      <c r="X21864"/>
    </row>
    <row r="21865" spans="21:24" ht="18" x14ac:dyDescent="0.6">
      <c r="U21865"/>
      <c r="V21865"/>
      <c r="W21865"/>
      <c r="X21865"/>
    </row>
    <row r="21866" spans="21:24" ht="18" x14ac:dyDescent="0.6">
      <c r="U21866"/>
      <c r="V21866"/>
      <c r="W21866"/>
      <c r="X21866"/>
    </row>
    <row r="21867" spans="21:24" ht="18" x14ac:dyDescent="0.6">
      <c r="U21867"/>
      <c r="V21867"/>
      <c r="W21867"/>
      <c r="X21867"/>
    </row>
    <row r="21868" spans="21:24" ht="18" x14ac:dyDescent="0.6">
      <c r="U21868"/>
      <c r="V21868"/>
      <c r="W21868"/>
      <c r="X21868"/>
    </row>
    <row r="21869" spans="21:24" ht="18" x14ac:dyDescent="0.6">
      <c r="U21869"/>
      <c r="V21869"/>
      <c r="W21869"/>
      <c r="X21869"/>
    </row>
    <row r="21870" spans="21:24" ht="18" x14ac:dyDescent="0.6">
      <c r="U21870"/>
      <c r="V21870"/>
      <c r="W21870"/>
      <c r="X21870"/>
    </row>
    <row r="21871" spans="21:24" ht="18" x14ac:dyDescent="0.6">
      <c r="U21871"/>
      <c r="V21871"/>
      <c r="W21871"/>
      <c r="X21871"/>
    </row>
    <row r="21872" spans="21:24" ht="18" x14ac:dyDescent="0.6">
      <c r="U21872"/>
      <c r="V21872"/>
      <c r="W21872"/>
      <c r="X21872"/>
    </row>
    <row r="21873" spans="21:24" ht="18" x14ac:dyDescent="0.6">
      <c r="U21873"/>
      <c r="V21873"/>
      <c r="W21873"/>
      <c r="X21873"/>
    </row>
    <row r="21874" spans="21:24" ht="18" x14ac:dyDescent="0.6">
      <c r="U21874"/>
      <c r="V21874"/>
      <c r="W21874"/>
      <c r="X21874"/>
    </row>
    <row r="21875" spans="21:24" ht="18" x14ac:dyDescent="0.6">
      <c r="U21875"/>
      <c r="V21875"/>
      <c r="W21875"/>
      <c r="X21875"/>
    </row>
    <row r="21876" spans="21:24" ht="18" x14ac:dyDescent="0.6">
      <c r="U21876"/>
      <c r="V21876"/>
      <c r="W21876"/>
      <c r="X21876"/>
    </row>
    <row r="21877" spans="21:24" ht="18" x14ac:dyDescent="0.6">
      <c r="U21877"/>
      <c r="V21877"/>
      <c r="W21877"/>
      <c r="X21877"/>
    </row>
    <row r="21878" spans="21:24" ht="18" x14ac:dyDescent="0.6">
      <c r="U21878"/>
      <c r="V21878"/>
      <c r="W21878"/>
      <c r="X21878"/>
    </row>
    <row r="21879" spans="21:24" ht="18" x14ac:dyDescent="0.6">
      <c r="U21879"/>
      <c r="V21879"/>
      <c r="W21879"/>
      <c r="X21879"/>
    </row>
    <row r="21880" spans="21:24" ht="18" x14ac:dyDescent="0.6">
      <c r="U21880"/>
      <c r="V21880"/>
      <c r="W21880"/>
      <c r="X21880"/>
    </row>
    <row r="21881" spans="21:24" ht="18" x14ac:dyDescent="0.6">
      <c r="U21881"/>
      <c r="V21881"/>
      <c r="W21881"/>
      <c r="X21881"/>
    </row>
    <row r="21882" spans="21:24" ht="18" x14ac:dyDescent="0.6">
      <c r="U21882"/>
      <c r="V21882"/>
      <c r="W21882"/>
      <c r="X21882"/>
    </row>
    <row r="21883" spans="21:24" ht="18" x14ac:dyDescent="0.6">
      <c r="U21883"/>
      <c r="V21883"/>
      <c r="W21883"/>
      <c r="X21883"/>
    </row>
    <row r="21884" spans="21:24" ht="18" x14ac:dyDescent="0.6">
      <c r="U21884"/>
      <c r="V21884"/>
      <c r="W21884"/>
      <c r="X21884"/>
    </row>
    <row r="21885" spans="21:24" ht="18" x14ac:dyDescent="0.6">
      <c r="U21885"/>
      <c r="V21885"/>
      <c r="W21885"/>
      <c r="X21885"/>
    </row>
    <row r="21886" spans="21:24" ht="18" x14ac:dyDescent="0.6">
      <c r="U21886"/>
      <c r="V21886"/>
      <c r="W21886"/>
      <c r="X21886"/>
    </row>
    <row r="21887" spans="21:24" ht="18" x14ac:dyDescent="0.6">
      <c r="U21887"/>
      <c r="V21887"/>
      <c r="W21887"/>
      <c r="X21887"/>
    </row>
    <row r="21888" spans="21:24" ht="18" x14ac:dyDescent="0.6">
      <c r="U21888"/>
      <c r="V21888"/>
      <c r="W21888"/>
      <c r="X21888"/>
    </row>
    <row r="21889" spans="21:24" ht="18" x14ac:dyDescent="0.6">
      <c r="U21889"/>
      <c r="V21889"/>
      <c r="W21889"/>
      <c r="X21889"/>
    </row>
    <row r="21890" spans="21:24" ht="18" x14ac:dyDescent="0.6">
      <c r="U21890"/>
      <c r="V21890"/>
      <c r="W21890"/>
      <c r="X21890"/>
    </row>
    <row r="21891" spans="21:24" ht="18" x14ac:dyDescent="0.6">
      <c r="U21891"/>
      <c r="V21891"/>
      <c r="W21891"/>
      <c r="X21891"/>
    </row>
    <row r="21892" spans="21:24" ht="18" x14ac:dyDescent="0.6">
      <c r="U21892"/>
      <c r="V21892"/>
      <c r="W21892"/>
      <c r="X21892"/>
    </row>
    <row r="21893" spans="21:24" ht="18" x14ac:dyDescent="0.6">
      <c r="U21893"/>
      <c r="V21893"/>
      <c r="W21893"/>
      <c r="X21893"/>
    </row>
    <row r="21894" spans="21:24" ht="18" x14ac:dyDescent="0.6">
      <c r="U21894"/>
      <c r="V21894"/>
      <c r="W21894"/>
      <c r="X21894"/>
    </row>
    <row r="21895" spans="21:24" ht="18" x14ac:dyDescent="0.6">
      <c r="U21895"/>
      <c r="V21895"/>
      <c r="W21895"/>
      <c r="X21895"/>
    </row>
    <row r="21896" spans="21:24" ht="18" x14ac:dyDescent="0.6">
      <c r="U21896"/>
      <c r="V21896"/>
      <c r="W21896"/>
      <c r="X21896"/>
    </row>
    <row r="21897" spans="21:24" ht="18" x14ac:dyDescent="0.6">
      <c r="U21897"/>
      <c r="V21897"/>
      <c r="W21897"/>
      <c r="X21897"/>
    </row>
    <row r="21898" spans="21:24" ht="18" x14ac:dyDescent="0.6">
      <c r="U21898"/>
      <c r="V21898"/>
      <c r="W21898"/>
      <c r="X21898"/>
    </row>
    <row r="21899" spans="21:24" ht="18" x14ac:dyDescent="0.6">
      <c r="U21899"/>
      <c r="V21899"/>
      <c r="W21899"/>
      <c r="X21899"/>
    </row>
    <row r="21900" spans="21:24" ht="18" x14ac:dyDescent="0.6">
      <c r="U21900"/>
      <c r="V21900"/>
      <c r="W21900"/>
      <c r="X21900"/>
    </row>
    <row r="21901" spans="21:24" ht="18" x14ac:dyDescent="0.6">
      <c r="U21901"/>
      <c r="V21901"/>
      <c r="W21901"/>
      <c r="X21901"/>
    </row>
    <row r="21902" spans="21:24" ht="18" x14ac:dyDescent="0.6">
      <c r="U21902"/>
      <c r="V21902"/>
      <c r="W21902"/>
      <c r="X21902"/>
    </row>
    <row r="21903" spans="21:24" ht="18" x14ac:dyDescent="0.6">
      <c r="U21903"/>
      <c r="V21903"/>
      <c r="W21903"/>
      <c r="X21903"/>
    </row>
    <row r="21904" spans="21:24" ht="18" x14ac:dyDescent="0.6">
      <c r="U21904"/>
      <c r="V21904"/>
      <c r="W21904"/>
      <c r="X21904"/>
    </row>
    <row r="21905" spans="21:24" ht="18" x14ac:dyDescent="0.6">
      <c r="U21905"/>
      <c r="V21905"/>
      <c r="W21905"/>
      <c r="X21905"/>
    </row>
    <row r="21906" spans="21:24" ht="18" x14ac:dyDescent="0.6">
      <c r="U21906"/>
      <c r="V21906"/>
      <c r="W21906"/>
      <c r="X21906"/>
    </row>
    <row r="21907" spans="21:24" ht="18" x14ac:dyDescent="0.6">
      <c r="U21907"/>
      <c r="V21907"/>
      <c r="W21907"/>
      <c r="X21907"/>
    </row>
    <row r="21908" spans="21:24" ht="18" x14ac:dyDescent="0.6">
      <c r="U21908"/>
      <c r="V21908"/>
      <c r="W21908"/>
      <c r="X21908"/>
    </row>
    <row r="21909" spans="21:24" ht="18" x14ac:dyDescent="0.6">
      <c r="U21909"/>
      <c r="V21909"/>
      <c r="W21909"/>
      <c r="X21909"/>
    </row>
    <row r="21910" spans="21:24" ht="18" x14ac:dyDescent="0.6">
      <c r="U21910"/>
      <c r="V21910"/>
      <c r="W21910"/>
      <c r="X21910"/>
    </row>
    <row r="21911" spans="21:24" ht="18" x14ac:dyDescent="0.6">
      <c r="U21911"/>
      <c r="V21911"/>
      <c r="W21911"/>
      <c r="X21911"/>
    </row>
    <row r="21912" spans="21:24" ht="18" x14ac:dyDescent="0.6">
      <c r="U21912"/>
      <c r="V21912"/>
      <c r="W21912"/>
      <c r="X21912"/>
    </row>
    <row r="21913" spans="21:24" ht="18" x14ac:dyDescent="0.6">
      <c r="U21913"/>
      <c r="V21913"/>
      <c r="W21913"/>
      <c r="X21913"/>
    </row>
    <row r="21914" spans="21:24" ht="18" x14ac:dyDescent="0.6">
      <c r="U21914"/>
      <c r="V21914"/>
      <c r="W21914"/>
      <c r="X21914"/>
    </row>
    <row r="21915" spans="21:24" ht="18" x14ac:dyDescent="0.6">
      <c r="U21915"/>
      <c r="V21915"/>
      <c r="W21915"/>
      <c r="X21915"/>
    </row>
    <row r="21916" spans="21:24" ht="18" x14ac:dyDescent="0.6">
      <c r="U21916"/>
      <c r="V21916"/>
      <c r="W21916"/>
      <c r="X21916"/>
    </row>
    <row r="21917" spans="21:24" ht="18" x14ac:dyDescent="0.6">
      <c r="U21917"/>
      <c r="V21917"/>
      <c r="W21917"/>
      <c r="X21917"/>
    </row>
    <row r="21918" spans="21:24" ht="18" x14ac:dyDescent="0.6">
      <c r="U21918"/>
      <c r="V21918"/>
      <c r="W21918"/>
      <c r="X21918"/>
    </row>
    <row r="21919" spans="21:24" ht="18" x14ac:dyDescent="0.6">
      <c r="U21919"/>
      <c r="V21919"/>
      <c r="W21919"/>
      <c r="X21919"/>
    </row>
    <row r="21920" spans="21:24" ht="18" x14ac:dyDescent="0.6">
      <c r="U21920"/>
      <c r="V21920"/>
      <c r="W21920"/>
      <c r="X21920"/>
    </row>
    <row r="21921" spans="21:24" ht="18" x14ac:dyDescent="0.6">
      <c r="U21921"/>
      <c r="V21921"/>
      <c r="W21921"/>
      <c r="X21921"/>
    </row>
    <row r="21922" spans="21:24" ht="18" x14ac:dyDescent="0.6">
      <c r="U21922"/>
      <c r="V21922"/>
      <c r="W21922"/>
      <c r="X21922"/>
    </row>
    <row r="21923" spans="21:24" ht="18" x14ac:dyDescent="0.6">
      <c r="U21923"/>
      <c r="V21923"/>
      <c r="W21923"/>
      <c r="X21923"/>
    </row>
    <row r="21924" spans="21:24" ht="18" x14ac:dyDescent="0.6">
      <c r="U21924"/>
      <c r="V21924"/>
      <c r="W21924"/>
      <c r="X21924"/>
    </row>
    <row r="21925" spans="21:24" ht="18" x14ac:dyDescent="0.6">
      <c r="U21925"/>
      <c r="V21925"/>
      <c r="W21925"/>
      <c r="X21925"/>
    </row>
    <row r="21926" spans="21:24" ht="18" x14ac:dyDescent="0.6">
      <c r="U21926"/>
      <c r="V21926"/>
      <c r="W21926"/>
      <c r="X21926"/>
    </row>
    <row r="21927" spans="21:24" ht="18" x14ac:dyDescent="0.6">
      <c r="U21927"/>
      <c r="V21927"/>
      <c r="W21927"/>
      <c r="X21927"/>
    </row>
    <row r="21928" spans="21:24" ht="18" x14ac:dyDescent="0.6">
      <c r="U21928"/>
      <c r="V21928"/>
      <c r="W21928"/>
      <c r="X21928"/>
    </row>
    <row r="21929" spans="21:24" ht="18" x14ac:dyDescent="0.6">
      <c r="U21929"/>
      <c r="V21929"/>
      <c r="W21929"/>
      <c r="X21929"/>
    </row>
    <row r="21930" spans="21:24" ht="18" x14ac:dyDescent="0.6">
      <c r="U21930"/>
      <c r="V21930"/>
      <c r="W21930"/>
      <c r="X21930"/>
    </row>
    <row r="21931" spans="21:24" ht="18" x14ac:dyDescent="0.6">
      <c r="U21931"/>
      <c r="V21931"/>
      <c r="W21931"/>
      <c r="X21931"/>
    </row>
    <row r="21932" spans="21:24" ht="18" x14ac:dyDescent="0.6">
      <c r="U21932"/>
      <c r="V21932"/>
      <c r="W21932"/>
      <c r="X21932"/>
    </row>
    <row r="21933" spans="21:24" ht="18" x14ac:dyDescent="0.6">
      <c r="U21933"/>
      <c r="V21933"/>
      <c r="W21933"/>
      <c r="X21933"/>
    </row>
    <row r="21934" spans="21:24" ht="18" x14ac:dyDescent="0.6">
      <c r="U21934"/>
      <c r="V21934"/>
      <c r="W21934"/>
      <c r="X21934"/>
    </row>
    <row r="21935" spans="21:24" ht="18" x14ac:dyDescent="0.6">
      <c r="U21935"/>
      <c r="V21935"/>
      <c r="W21935"/>
      <c r="X21935"/>
    </row>
    <row r="21936" spans="21:24" ht="18" x14ac:dyDescent="0.6">
      <c r="U21936"/>
      <c r="V21936"/>
      <c r="W21936"/>
      <c r="X21936"/>
    </row>
    <row r="21937" spans="21:24" ht="18" x14ac:dyDescent="0.6">
      <c r="U21937"/>
      <c r="V21937"/>
      <c r="W21937"/>
      <c r="X21937"/>
    </row>
    <row r="21938" spans="21:24" ht="18" x14ac:dyDescent="0.6">
      <c r="U21938"/>
      <c r="V21938"/>
      <c r="W21938"/>
      <c r="X21938"/>
    </row>
    <row r="21939" spans="21:24" ht="18" x14ac:dyDescent="0.6">
      <c r="U21939"/>
      <c r="V21939"/>
      <c r="W21939"/>
      <c r="X21939"/>
    </row>
    <row r="21940" spans="21:24" ht="18" x14ac:dyDescent="0.6">
      <c r="U21940"/>
      <c r="V21940"/>
      <c r="W21940"/>
      <c r="X21940"/>
    </row>
    <row r="21941" spans="21:24" ht="18" x14ac:dyDescent="0.6">
      <c r="U21941"/>
      <c r="V21941"/>
      <c r="W21941"/>
      <c r="X21941"/>
    </row>
    <row r="21942" spans="21:24" ht="18" x14ac:dyDescent="0.6">
      <c r="U21942"/>
      <c r="V21942"/>
      <c r="W21942"/>
      <c r="X21942"/>
    </row>
    <row r="21943" spans="21:24" ht="18" x14ac:dyDescent="0.6">
      <c r="U21943"/>
      <c r="V21943"/>
      <c r="W21943"/>
      <c r="X21943"/>
    </row>
    <row r="21944" spans="21:24" ht="18" x14ac:dyDescent="0.6">
      <c r="U21944"/>
      <c r="V21944"/>
      <c r="W21944"/>
      <c r="X21944"/>
    </row>
    <row r="21945" spans="21:24" ht="18" x14ac:dyDescent="0.6">
      <c r="U21945"/>
      <c r="V21945"/>
      <c r="W21945"/>
      <c r="X21945"/>
    </row>
    <row r="21946" spans="21:24" ht="18" x14ac:dyDescent="0.6">
      <c r="U21946"/>
      <c r="V21946"/>
      <c r="W21946"/>
      <c r="X21946"/>
    </row>
    <row r="21947" spans="21:24" ht="18" x14ac:dyDescent="0.6">
      <c r="U21947"/>
      <c r="V21947"/>
      <c r="W21947"/>
      <c r="X21947"/>
    </row>
    <row r="21948" spans="21:24" ht="18" x14ac:dyDescent="0.6">
      <c r="U21948"/>
      <c r="V21948"/>
      <c r="W21948"/>
      <c r="X21948"/>
    </row>
    <row r="21949" spans="21:24" ht="18" x14ac:dyDescent="0.6">
      <c r="U21949"/>
      <c r="V21949"/>
      <c r="W21949"/>
      <c r="X21949"/>
    </row>
    <row r="21950" spans="21:24" ht="18" x14ac:dyDescent="0.6">
      <c r="U21950"/>
      <c r="V21950"/>
      <c r="W21950"/>
      <c r="X21950"/>
    </row>
    <row r="21951" spans="21:24" ht="18" x14ac:dyDescent="0.6">
      <c r="U21951"/>
      <c r="V21951"/>
      <c r="W21951"/>
      <c r="X21951"/>
    </row>
    <row r="21952" spans="21:24" ht="18" x14ac:dyDescent="0.6">
      <c r="U21952"/>
      <c r="V21952"/>
      <c r="W21952"/>
      <c r="X21952"/>
    </row>
    <row r="21953" spans="21:24" ht="18" x14ac:dyDescent="0.6">
      <c r="U21953"/>
      <c r="V21953"/>
      <c r="W21953"/>
      <c r="X21953"/>
    </row>
    <row r="21954" spans="21:24" ht="18" x14ac:dyDescent="0.6">
      <c r="U21954"/>
      <c r="V21954"/>
      <c r="W21954"/>
      <c r="X21954"/>
    </row>
    <row r="21955" spans="21:24" ht="18" x14ac:dyDescent="0.6">
      <c r="U21955"/>
      <c r="V21955"/>
      <c r="W21955"/>
      <c r="X21955"/>
    </row>
    <row r="21956" spans="21:24" ht="18" x14ac:dyDescent="0.6">
      <c r="U21956"/>
      <c r="V21956"/>
      <c r="W21956"/>
      <c r="X21956"/>
    </row>
    <row r="21957" spans="21:24" ht="18" x14ac:dyDescent="0.6">
      <c r="U21957"/>
      <c r="V21957"/>
      <c r="W21957"/>
      <c r="X21957"/>
    </row>
    <row r="21958" spans="21:24" ht="18" x14ac:dyDescent="0.6">
      <c r="U21958"/>
      <c r="V21958"/>
      <c r="W21958"/>
      <c r="X21958"/>
    </row>
    <row r="21959" spans="21:24" ht="18" x14ac:dyDescent="0.6">
      <c r="U21959"/>
      <c r="V21959"/>
      <c r="W21959"/>
      <c r="X21959"/>
    </row>
    <row r="21960" spans="21:24" ht="18" x14ac:dyDescent="0.6">
      <c r="U21960"/>
      <c r="V21960"/>
      <c r="W21960"/>
      <c r="X21960"/>
    </row>
    <row r="21961" spans="21:24" ht="18" x14ac:dyDescent="0.6">
      <c r="U21961"/>
      <c r="V21961"/>
      <c r="W21961"/>
      <c r="X21961"/>
    </row>
    <row r="21962" spans="21:24" ht="18" x14ac:dyDescent="0.6">
      <c r="U21962"/>
      <c r="V21962"/>
      <c r="W21962"/>
      <c r="X21962"/>
    </row>
    <row r="21963" spans="21:24" ht="18" x14ac:dyDescent="0.6">
      <c r="U21963"/>
      <c r="V21963"/>
      <c r="W21963"/>
      <c r="X21963"/>
    </row>
    <row r="21964" spans="21:24" ht="18" x14ac:dyDescent="0.6">
      <c r="U21964"/>
      <c r="V21964"/>
      <c r="W21964"/>
      <c r="X21964"/>
    </row>
    <row r="21965" spans="21:24" ht="18" x14ac:dyDescent="0.6">
      <c r="U21965"/>
      <c r="V21965"/>
      <c r="W21965"/>
      <c r="X21965"/>
    </row>
    <row r="21966" spans="21:24" ht="18" x14ac:dyDescent="0.6">
      <c r="U21966"/>
      <c r="V21966"/>
      <c r="W21966"/>
      <c r="X21966"/>
    </row>
    <row r="21967" spans="21:24" ht="18" x14ac:dyDescent="0.6">
      <c r="U21967"/>
      <c r="V21967"/>
      <c r="W21967"/>
      <c r="X21967"/>
    </row>
    <row r="21968" spans="21:24" ht="18" x14ac:dyDescent="0.6">
      <c r="U21968"/>
      <c r="V21968"/>
      <c r="W21968"/>
      <c r="X21968"/>
    </row>
    <row r="21969" spans="21:24" ht="18" x14ac:dyDescent="0.6">
      <c r="U21969"/>
      <c r="V21969"/>
      <c r="W21969"/>
      <c r="X21969"/>
    </row>
    <row r="21970" spans="21:24" ht="18" x14ac:dyDescent="0.6">
      <c r="U21970"/>
      <c r="V21970"/>
      <c r="W21970"/>
      <c r="X21970"/>
    </row>
    <row r="21971" spans="21:24" ht="18" x14ac:dyDescent="0.6">
      <c r="U21971"/>
      <c r="V21971"/>
      <c r="W21971"/>
      <c r="X21971"/>
    </row>
    <row r="21972" spans="21:24" ht="18" x14ac:dyDescent="0.6">
      <c r="U21972"/>
      <c r="V21972"/>
      <c r="W21972"/>
      <c r="X21972"/>
    </row>
    <row r="21973" spans="21:24" ht="18" x14ac:dyDescent="0.6">
      <c r="U21973"/>
      <c r="V21973"/>
      <c r="W21973"/>
      <c r="X21973"/>
    </row>
    <row r="21974" spans="21:24" ht="18" x14ac:dyDescent="0.6">
      <c r="U21974"/>
      <c r="V21974"/>
      <c r="W21974"/>
      <c r="X21974"/>
    </row>
    <row r="21975" spans="21:24" ht="18" x14ac:dyDescent="0.6">
      <c r="U21975"/>
      <c r="V21975"/>
      <c r="W21975"/>
      <c r="X21975"/>
    </row>
    <row r="21976" spans="21:24" ht="18" x14ac:dyDescent="0.6">
      <c r="U21976"/>
      <c r="V21976"/>
      <c r="W21976"/>
      <c r="X21976"/>
    </row>
    <row r="21977" spans="21:24" ht="18" x14ac:dyDescent="0.6">
      <c r="U21977"/>
      <c r="V21977"/>
      <c r="W21977"/>
      <c r="X21977"/>
    </row>
    <row r="21978" spans="21:24" ht="18" x14ac:dyDescent="0.6">
      <c r="U21978"/>
      <c r="V21978"/>
      <c r="W21978"/>
      <c r="X21978"/>
    </row>
    <row r="21979" spans="21:24" ht="18" x14ac:dyDescent="0.6">
      <c r="U21979"/>
      <c r="V21979"/>
      <c r="W21979"/>
      <c r="X21979"/>
    </row>
    <row r="21980" spans="21:24" ht="18" x14ac:dyDescent="0.6">
      <c r="U21980"/>
      <c r="V21980"/>
      <c r="W21980"/>
      <c r="X21980"/>
    </row>
    <row r="21981" spans="21:24" ht="18" x14ac:dyDescent="0.6">
      <c r="U21981"/>
      <c r="V21981"/>
      <c r="W21981"/>
      <c r="X21981"/>
    </row>
    <row r="21982" spans="21:24" ht="18" x14ac:dyDescent="0.6">
      <c r="U21982"/>
      <c r="V21982"/>
      <c r="W21982"/>
      <c r="X21982"/>
    </row>
    <row r="21983" spans="21:24" ht="18" x14ac:dyDescent="0.6">
      <c r="U21983"/>
      <c r="V21983"/>
      <c r="W21983"/>
      <c r="X21983"/>
    </row>
    <row r="21984" spans="21:24" ht="18" x14ac:dyDescent="0.6">
      <c r="U21984"/>
      <c r="V21984"/>
      <c r="W21984"/>
      <c r="X21984"/>
    </row>
    <row r="21985" spans="21:24" ht="18" x14ac:dyDescent="0.6">
      <c r="U21985"/>
      <c r="V21985"/>
      <c r="W21985"/>
      <c r="X21985"/>
    </row>
    <row r="21986" spans="21:24" ht="18" x14ac:dyDescent="0.6">
      <c r="U21986"/>
      <c r="V21986"/>
      <c r="W21986"/>
      <c r="X21986"/>
    </row>
    <row r="21987" spans="21:24" ht="18" x14ac:dyDescent="0.6">
      <c r="U21987"/>
      <c r="V21987"/>
      <c r="W21987"/>
      <c r="X21987"/>
    </row>
    <row r="21988" spans="21:24" ht="18" x14ac:dyDescent="0.6">
      <c r="U21988"/>
      <c r="V21988"/>
      <c r="W21988"/>
      <c r="X21988"/>
    </row>
    <row r="21989" spans="21:24" ht="18" x14ac:dyDescent="0.6">
      <c r="U21989"/>
      <c r="V21989"/>
      <c r="W21989"/>
      <c r="X21989"/>
    </row>
    <row r="21990" spans="21:24" ht="18" x14ac:dyDescent="0.6">
      <c r="U21990"/>
      <c r="V21990"/>
      <c r="W21990"/>
      <c r="X21990"/>
    </row>
    <row r="21991" spans="21:24" ht="18" x14ac:dyDescent="0.6">
      <c r="U21991"/>
      <c r="V21991"/>
      <c r="W21991"/>
      <c r="X21991"/>
    </row>
    <row r="21992" spans="21:24" ht="18" x14ac:dyDescent="0.6">
      <c r="U21992"/>
      <c r="V21992"/>
      <c r="W21992"/>
      <c r="X21992"/>
    </row>
    <row r="21993" spans="21:24" ht="18" x14ac:dyDescent="0.6">
      <c r="U21993"/>
      <c r="V21993"/>
      <c r="W21993"/>
      <c r="X21993"/>
    </row>
    <row r="21994" spans="21:24" ht="18" x14ac:dyDescent="0.6">
      <c r="U21994"/>
      <c r="V21994"/>
      <c r="W21994"/>
      <c r="X21994"/>
    </row>
    <row r="21995" spans="21:24" ht="18" x14ac:dyDescent="0.6">
      <c r="U21995"/>
      <c r="V21995"/>
      <c r="W21995"/>
      <c r="X21995"/>
    </row>
    <row r="21996" spans="21:24" ht="18" x14ac:dyDescent="0.6">
      <c r="U21996"/>
      <c r="V21996"/>
      <c r="W21996"/>
      <c r="X21996"/>
    </row>
    <row r="21997" spans="21:24" ht="18" x14ac:dyDescent="0.6">
      <c r="U21997"/>
      <c r="V21997"/>
      <c r="W21997"/>
      <c r="X21997"/>
    </row>
    <row r="21998" spans="21:24" ht="18" x14ac:dyDescent="0.6">
      <c r="U21998"/>
      <c r="V21998"/>
      <c r="W21998"/>
      <c r="X21998"/>
    </row>
    <row r="21999" spans="21:24" ht="18" x14ac:dyDescent="0.6">
      <c r="U21999"/>
      <c r="V21999"/>
      <c r="W21999"/>
      <c r="X21999"/>
    </row>
    <row r="22000" spans="21:24" ht="18" x14ac:dyDescent="0.6">
      <c r="U22000"/>
      <c r="V22000"/>
      <c r="W22000"/>
      <c r="X22000"/>
    </row>
    <row r="22001" spans="21:24" ht="18" x14ac:dyDescent="0.6">
      <c r="U22001"/>
      <c r="V22001"/>
      <c r="W22001"/>
      <c r="X22001"/>
    </row>
    <row r="22002" spans="21:24" ht="18" x14ac:dyDescent="0.6">
      <c r="U22002"/>
      <c r="V22002"/>
      <c r="W22002"/>
      <c r="X22002"/>
    </row>
    <row r="22003" spans="21:24" ht="18" x14ac:dyDescent="0.6">
      <c r="U22003"/>
      <c r="V22003"/>
      <c r="W22003"/>
      <c r="X22003"/>
    </row>
    <row r="22004" spans="21:24" ht="18" x14ac:dyDescent="0.6">
      <c r="U22004"/>
      <c r="V22004"/>
      <c r="W22004"/>
      <c r="X22004"/>
    </row>
    <row r="22005" spans="21:24" ht="18" x14ac:dyDescent="0.6">
      <c r="U22005"/>
      <c r="V22005"/>
      <c r="W22005"/>
      <c r="X22005"/>
    </row>
    <row r="22006" spans="21:24" ht="18" x14ac:dyDescent="0.6">
      <c r="U22006"/>
      <c r="V22006"/>
      <c r="W22006"/>
      <c r="X22006"/>
    </row>
    <row r="22007" spans="21:24" ht="18" x14ac:dyDescent="0.6">
      <c r="U22007"/>
      <c r="V22007"/>
      <c r="W22007"/>
      <c r="X22007"/>
    </row>
    <row r="22008" spans="21:24" ht="18" x14ac:dyDescent="0.6">
      <c r="U22008"/>
      <c r="V22008"/>
      <c r="W22008"/>
      <c r="X22008"/>
    </row>
    <row r="22009" spans="21:24" ht="18" x14ac:dyDescent="0.6">
      <c r="U22009"/>
      <c r="V22009"/>
      <c r="W22009"/>
      <c r="X22009"/>
    </row>
    <row r="22010" spans="21:24" ht="18" x14ac:dyDescent="0.6">
      <c r="U22010"/>
      <c r="V22010"/>
      <c r="W22010"/>
      <c r="X22010"/>
    </row>
    <row r="22011" spans="21:24" ht="18" x14ac:dyDescent="0.6">
      <c r="U22011"/>
      <c r="V22011"/>
      <c r="W22011"/>
      <c r="X22011"/>
    </row>
    <row r="22012" spans="21:24" ht="18" x14ac:dyDescent="0.6">
      <c r="U22012"/>
      <c r="V22012"/>
      <c r="W22012"/>
      <c r="X22012"/>
    </row>
    <row r="22013" spans="21:24" ht="18" x14ac:dyDescent="0.6">
      <c r="U22013"/>
      <c r="V22013"/>
      <c r="W22013"/>
      <c r="X22013"/>
    </row>
    <row r="22014" spans="21:24" ht="18" x14ac:dyDescent="0.6">
      <c r="U22014"/>
      <c r="V22014"/>
      <c r="W22014"/>
      <c r="X22014"/>
    </row>
    <row r="22015" spans="21:24" ht="18" x14ac:dyDescent="0.6">
      <c r="U22015"/>
      <c r="V22015"/>
      <c r="W22015"/>
      <c r="X22015"/>
    </row>
    <row r="22016" spans="21:24" ht="18" x14ac:dyDescent="0.6">
      <c r="U22016"/>
      <c r="V22016"/>
      <c r="W22016"/>
      <c r="X22016"/>
    </row>
    <row r="22017" spans="21:24" ht="18" x14ac:dyDescent="0.6">
      <c r="U22017"/>
      <c r="V22017"/>
      <c r="W22017"/>
      <c r="X22017"/>
    </row>
    <row r="22018" spans="21:24" ht="18" x14ac:dyDescent="0.6">
      <c r="U22018"/>
      <c r="V22018"/>
      <c r="W22018"/>
      <c r="X22018"/>
    </row>
    <row r="22019" spans="21:24" ht="18" x14ac:dyDescent="0.6">
      <c r="U22019"/>
      <c r="V22019"/>
      <c r="W22019"/>
      <c r="X22019"/>
    </row>
    <row r="22020" spans="21:24" ht="18" x14ac:dyDescent="0.6">
      <c r="U22020"/>
      <c r="V22020"/>
      <c r="W22020"/>
      <c r="X22020"/>
    </row>
    <row r="22021" spans="21:24" ht="18" x14ac:dyDescent="0.6">
      <c r="U22021"/>
      <c r="V22021"/>
      <c r="W22021"/>
      <c r="X22021"/>
    </row>
    <row r="22022" spans="21:24" ht="18" x14ac:dyDescent="0.6">
      <c r="U22022"/>
      <c r="V22022"/>
      <c r="W22022"/>
      <c r="X22022"/>
    </row>
    <row r="22023" spans="21:24" ht="18" x14ac:dyDescent="0.6">
      <c r="U22023"/>
      <c r="V22023"/>
      <c r="W22023"/>
      <c r="X22023"/>
    </row>
    <row r="22024" spans="21:24" ht="18" x14ac:dyDescent="0.6">
      <c r="U22024"/>
      <c r="V22024"/>
      <c r="W22024"/>
      <c r="X22024"/>
    </row>
    <row r="22025" spans="21:24" ht="18" x14ac:dyDescent="0.6">
      <c r="U22025"/>
      <c r="V22025"/>
      <c r="W22025"/>
      <c r="X22025"/>
    </row>
    <row r="22026" spans="21:24" ht="18" x14ac:dyDescent="0.6">
      <c r="U22026"/>
      <c r="V22026"/>
      <c r="W22026"/>
      <c r="X22026"/>
    </row>
    <row r="22027" spans="21:24" ht="18" x14ac:dyDescent="0.6">
      <c r="U22027"/>
      <c r="V22027"/>
      <c r="W22027"/>
      <c r="X22027"/>
    </row>
    <row r="22028" spans="21:24" ht="18" x14ac:dyDescent="0.6">
      <c r="U22028"/>
      <c r="V22028"/>
      <c r="W22028"/>
      <c r="X22028"/>
    </row>
    <row r="22029" spans="21:24" ht="18" x14ac:dyDescent="0.6">
      <c r="U22029"/>
      <c r="V22029"/>
      <c r="W22029"/>
      <c r="X22029"/>
    </row>
    <row r="22030" spans="21:24" ht="18" x14ac:dyDescent="0.6">
      <c r="U22030"/>
      <c r="V22030"/>
      <c r="W22030"/>
      <c r="X22030"/>
    </row>
    <row r="22031" spans="21:24" ht="18" x14ac:dyDescent="0.6">
      <c r="U22031"/>
      <c r="V22031"/>
      <c r="W22031"/>
      <c r="X22031"/>
    </row>
    <row r="22032" spans="21:24" ht="18" x14ac:dyDescent="0.6">
      <c r="U22032"/>
      <c r="V22032"/>
      <c r="W22032"/>
      <c r="X22032"/>
    </row>
    <row r="22033" spans="21:24" ht="18" x14ac:dyDescent="0.6">
      <c r="U22033"/>
      <c r="V22033"/>
      <c r="W22033"/>
      <c r="X22033"/>
    </row>
    <row r="22034" spans="21:24" ht="18" x14ac:dyDescent="0.6">
      <c r="U22034"/>
      <c r="V22034"/>
      <c r="W22034"/>
      <c r="X22034"/>
    </row>
    <row r="22035" spans="21:24" ht="18" x14ac:dyDescent="0.6">
      <c r="U22035"/>
      <c r="V22035"/>
      <c r="W22035"/>
      <c r="X22035"/>
    </row>
    <row r="22036" spans="21:24" ht="18" x14ac:dyDescent="0.6">
      <c r="U22036"/>
      <c r="V22036"/>
      <c r="W22036"/>
      <c r="X22036"/>
    </row>
    <row r="22037" spans="21:24" ht="18" x14ac:dyDescent="0.6">
      <c r="U22037"/>
      <c r="V22037"/>
      <c r="W22037"/>
      <c r="X22037"/>
    </row>
    <row r="22038" spans="21:24" ht="18" x14ac:dyDescent="0.6">
      <c r="U22038"/>
      <c r="V22038"/>
      <c r="W22038"/>
      <c r="X22038"/>
    </row>
    <row r="22039" spans="21:24" ht="18" x14ac:dyDescent="0.6">
      <c r="U22039"/>
      <c r="V22039"/>
      <c r="W22039"/>
      <c r="X22039"/>
    </row>
    <row r="22040" spans="21:24" ht="18" x14ac:dyDescent="0.6">
      <c r="U22040"/>
      <c r="V22040"/>
      <c r="W22040"/>
      <c r="X22040"/>
    </row>
    <row r="22041" spans="21:24" ht="18" x14ac:dyDescent="0.6">
      <c r="U22041"/>
      <c r="V22041"/>
      <c r="W22041"/>
      <c r="X22041"/>
    </row>
    <row r="22042" spans="21:24" ht="18" x14ac:dyDescent="0.6">
      <c r="U22042"/>
      <c r="V22042"/>
      <c r="W22042"/>
      <c r="X22042"/>
    </row>
    <row r="22043" spans="21:24" ht="18" x14ac:dyDescent="0.6">
      <c r="U22043"/>
      <c r="V22043"/>
      <c r="W22043"/>
      <c r="X22043"/>
    </row>
    <row r="22044" spans="21:24" ht="18" x14ac:dyDescent="0.6">
      <c r="U22044"/>
      <c r="V22044"/>
      <c r="W22044"/>
      <c r="X22044"/>
    </row>
    <row r="22045" spans="21:24" ht="18" x14ac:dyDescent="0.6">
      <c r="U22045"/>
      <c r="V22045"/>
      <c r="W22045"/>
      <c r="X22045"/>
    </row>
    <row r="22046" spans="21:24" ht="18" x14ac:dyDescent="0.6">
      <c r="U22046"/>
      <c r="V22046"/>
      <c r="W22046"/>
      <c r="X22046"/>
    </row>
    <row r="22047" spans="21:24" ht="18" x14ac:dyDescent="0.6">
      <c r="U22047"/>
      <c r="V22047"/>
      <c r="W22047"/>
      <c r="X22047"/>
    </row>
    <row r="22048" spans="21:24" ht="18" x14ac:dyDescent="0.6">
      <c r="U22048"/>
      <c r="V22048"/>
      <c r="W22048"/>
      <c r="X22048"/>
    </row>
    <row r="22049" spans="21:24" ht="18" x14ac:dyDescent="0.6">
      <c r="U22049"/>
      <c r="V22049"/>
      <c r="W22049"/>
      <c r="X22049"/>
    </row>
    <row r="22050" spans="21:24" ht="18" x14ac:dyDescent="0.6">
      <c r="U22050"/>
      <c r="V22050"/>
      <c r="W22050"/>
      <c r="X22050"/>
    </row>
    <row r="22051" spans="21:24" ht="18" x14ac:dyDescent="0.6">
      <c r="U22051"/>
      <c r="V22051"/>
      <c r="W22051"/>
      <c r="X22051"/>
    </row>
    <row r="22052" spans="21:24" ht="18" x14ac:dyDescent="0.6">
      <c r="U22052"/>
      <c r="V22052"/>
      <c r="W22052"/>
      <c r="X22052"/>
    </row>
    <row r="22053" spans="21:24" ht="18" x14ac:dyDescent="0.6">
      <c r="U22053"/>
      <c r="V22053"/>
      <c r="W22053"/>
      <c r="X22053"/>
    </row>
    <row r="22054" spans="21:24" ht="18" x14ac:dyDescent="0.6">
      <c r="U22054"/>
      <c r="V22054"/>
      <c r="W22054"/>
      <c r="X22054"/>
    </row>
    <row r="22055" spans="21:24" ht="18" x14ac:dyDescent="0.6">
      <c r="U22055"/>
      <c r="V22055"/>
      <c r="W22055"/>
      <c r="X22055"/>
    </row>
    <row r="22056" spans="21:24" ht="18" x14ac:dyDescent="0.6">
      <c r="U22056"/>
      <c r="V22056"/>
      <c r="W22056"/>
      <c r="X22056"/>
    </row>
    <row r="22057" spans="21:24" ht="18" x14ac:dyDescent="0.6">
      <c r="U22057"/>
      <c r="V22057"/>
      <c r="W22057"/>
      <c r="X22057"/>
    </row>
    <row r="22058" spans="21:24" ht="18" x14ac:dyDescent="0.6">
      <c r="U22058"/>
      <c r="V22058"/>
      <c r="W22058"/>
      <c r="X22058"/>
    </row>
    <row r="22059" spans="21:24" ht="18" x14ac:dyDescent="0.6">
      <c r="U22059"/>
      <c r="V22059"/>
      <c r="W22059"/>
      <c r="X22059"/>
    </row>
    <row r="22060" spans="21:24" ht="18" x14ac:dyDescent="0.6">
      <c r="U22060"/>
      <c r="V22060"/>
      <c r="W22060"/>
      <c r="X22060"/>
    </row>
    <row r="22061" spans="21:24" ht="18" x14ac:dyDescent="0.6">
      <c r="U22061"/>
      <c r="V22061"/>
      <c r="W22061"/>
      <c r="X22061"/>
    </row>
    <row r="22062" spans="21:24" ht="18" x14ac:dyDescent="0.6">
      <c r="U22062"/>
      <c r="V22062"/>
      <c r="W22062"/>
      <c r="X22062"/>
    </row>
    <row r="22063" spans="21:24" ht="18" x14ac:dyDescent="0.6">
      <c r="U22063"/>
      <c r="V22063"/>
      <c r="W22063"/>
      <c r="X22063"/>
    </row>
    <row r="22064" spans="21:24" ht="18" x14ac:dyDescent="0.6">
      <c r="U22064"/>
      <c r="V22064"/>
      <c r="W22064"/>
      <c r="X22064"/>
    </row>
    <row r="22065" spans="21:24" ht="18" x14ac:dyDescent="0.6">
      <c r="U22065"/>
      <c r="V22065"/>
      <c r="W22065"/>
      <c r="X22065"/>
    </row>
    <row r="22066" spans="21:24" ht="18" x14ac:dyDescent="0.6">
      <c r="U22066"/>
      <c r="V22066"/>
      <c r="W22066"/>
      <c r="X22066"/>
    </row>
    <row r="22067" spans="21:24" ht="18" x14ac:dyDescent="0.6">
      <c r="U22067"/>
      <c r="V22067"/>
      <c r="W22067"/>
      <c r="X22067"/>
    </row>
    <row r="22068" spans="21:24" ht="18" x14ac:dyDescent="0.6">
      <c r="U22068"/>
      <c r="V22068"/>
      <c r="W22068"/>
      <c r="X22068"/>
    </row>
    <row r="22069" spans="21:24" ht="18" x14ac:dyDescent="0.6">
      <c r="U22069"/>
      <c r="V22069"/>
      <c r="W22069"/>
      <c r="X22069"/>
    </row>
    <row r="22070" spans="21:24" ht="18" x14ac:dyDescent="0.6">
      <c r="U22070"/>
      <c r="V22070"/>
      <c r="W22070"/>
      <c r="X22070"/>
    </row>
    <row r="22071" spans="21:24" ht="18" x14ac:dyDescent="0.6">
      <c r="U22071"/>
      <c r="V22071"/>
      <c r="W22071"/>
      <c r="X22071"/>
    </row>
    <row r="22072" spans="21:24" ht="18" x14ac:dyDescent="0.6">
      <c r="U22072"/>
      <c r="V22072"/>
      <c r="W22072"/>
      <c r="X22072"/>
    </row>
    <row r="22073" spans="21:24" ht="18" x14ac:dyDescent="0.6">
      <c r="U22073"/>
      <c r="V22073"/>
      <c r="W22073"/>
      <c r="X22073"/>
    </row>
    <row r="22074" spans="21:24" ht="18" x14ac:dyDescent="0.6">
      <c r="U22074"/>
      <c r="V22074"/>
      <c r="W22074"/>
      <c r="X22074"/>
    </row>
    <row r="22075" spans="21:24" ht="18" x14ac:dyDescent="0.6">
      <c r="U22075"/>
      <c r="V22075"/>
      <c r="W22075"/>
      <c r="X22075"/>
    </row>
    <row r="22076" spans="21:24" ht="18" x14ac:dyDescent="0.6">
      <c r="U22076"/>
      <c r="V22076"/>
      <c r="W22076"/>
      <c r="X22076"/>
    </row>
    <row r="22077" spans="21:24" ht="18" x14ac:dyDescent="0.6">
      <c r="U22077"/>
      <c r="V22077"/>
      <c r="W22077"/>
      <c r="X22077"/>
    </row>
    <row r="22078" spans="21:24" ht="18" x14ac:dyDescent="0.6">
      <c r="U22078"/>
      <c r="V22078"/>
      <c r="W22078"/>
      <c r="X22078"/>
    </row>
    <row r="22079" spans="21:24" ht="18" x14ac:dyDescent="0.6">
      <c r="U22079"/>
      <c r="V22079"/>
      <c r="W22079"/>
      <c r="X22079"/>
    </row>
    <row r="22080" spans="21:24" ht="18" x14ac:dyDescent="0.6">
      <c r="U22080"/>
      <c r="V22080"/>
      <c r="W22080"/>
      <c r="X22080"/>
    </row>
    <row r="22081" spans="21:24" ht="18" x14ac:dyDescent="0.6">
      <c r="U22081"/>
      <c r="V22081"/>
      <c r="W22081"/>
      <c r="X22081"/>
    </row>
    <row r="22082" spans="21:24" ht="18" x14ac:dyDescent="0.6">
      <c r="U22082"/>
      <c r="V22082"/>
      <c r="W22082"/>
      <c r="X22082"/>
    </row>
    <row r="22083" spans="21:24" ht="18" x14ac:dyDescent="0.6">
      <c r="U22083"/>
      <c r="V22083"/>
      <c r="W22083"/>
      <c r="X22083"/>
    </row>
    <row r="22084" spans="21:24" ht="18" x14ac:dyDescent="0.6">
      <c r="U22084"/>
      <c r="V22084"/>
      <c r="W22084"/>
      <c r="X22084"/>
    </row>
    <row r="22085" spans="21:24" ht="18" x14ac:dyDescent="0.6">
      <c r="U22085"/>
      <c r="V22085"/>
      <c r="W22085"/>
      <c r="X22085"/>
    </row>
    <row r="22086" spans="21:24" ht="18" x14ac:dyDescent="0.6">
      <c r="U22086"/>
      <c r="V22086"/>
      <c r="W22086"/>
      <c r="X22086"/>
    </row>
    <row r="22087" spans="21:24" ht="18" x14ac:dyDescent="0.6">
      <c r="U22087"/>
      <c r="V22087"/>
      <c r="W22087"/>
      <c r="X22087"/>
    </row>
    <row r="22088" spans="21:24" ht="18" x14ac:dyDescent="0.6">
      <c r="U22088"/>
      <c r="V22088"/>
      <c r="W22088"/>
      <c r="X22088"/>
    </row>
    <row r="22089" spans="21:24" ht="18" x14ac:dyDescent="0.6">
      <c r="U22089"/>
      <c r="V22089"/>
      <c r="W22089"/>
      <c r="X22089"/>
    </row>
    <row r="22090" spans="21:24" ht="18" x14ac:dyDescent="0.6">
      <c r="U22090"/>
      <c r="V22090"/>
      <c r="W22090"/>
      <c r="X22090"/>
    </row>
    <row r="22091" spans="21:24" ht="18" x14ac:dyDescent="0.6">
      <c r="U22091"/>
      <c r="V22091"/>
      <c r="W22091"/>
      <c r="X22091"/>
    </row>
    <row r="22092" spans="21:24" ht="18" x14ac:dyDescent="0.6">
      <c r="U22092"/>
      <c r="V22092"/>
      <c r="W22092"/>
      <c r="X22092"/>
    </row>
    <row r="22093" spans="21:24" ht="18" x14ac:dyDescent="0.6">
      <c r="U22093"/>
      <c r="V22093"/>
      <c r="W22093"/>
      <c r="X22093"/>
    </row>
    <row r="22094" spans="21:24" ht="18" x14ac:dyDescent="0.6">
      <c r="U22094"/>
      <c r="V22094"/>
      <c r="W22094"/>
      <c r="X22094"/>
    </row>
    <row r="22095" spans="21:24" ht="18" x14ac:dyDescent="0.6">
      <c r="U22095"/>
      <c r="V22095"/>
      <c r="W22095"/>
      <c r="X22095"/>
    </row>
    <row r="22096" spans="21:24" ht="18" x14ac:dyDescent="0.6">
      <c r="U22096"/>
      <c r="V22096"/>
      <c r="W22096"/>
      <c r="X22096"/>
    </row>
    <row r="22097" spans="21:24" ht="18" x14ac:dyDescent="0.6">
      <c r="U22097"/>
      <c r="V22097"/>
      <c r="W22097"/>
      <c r="X22097"/>
    </row>
    <row r="22098" spans="21:24" ht="18" x14ac:dyDescent="0.6">
      <c r="U22098"/>
      <c r="V22098"/>
      <c r="W22098"/>
      <c r="X22098"/>
    </row>
    <row r="22099" spans="21:24" ht="18" x14ac:dyDescent="0.6">
      <c r="U22099"/>
      <c r="V22099"/>
      <c r="W22099"/>
      <c r="X22099"/>
    </row>
    <row r="22100" spans="21:24" ht="18" x14ac:dyDescent="0.6">
      <c r="U22100"/>
      <c r="V22100"/>
      <c r="W22100"/>
      <c r="X22100"/>
    </row>
    <row r="22101" spans="21:24" ht="18" x14ac:dyDescent="0.6">
      <c r="U22101"/>
      <c r="V22101"/>
      <c r="W22101"/>
      <c r="X22101"/>
    </row>
    <row r="22102" spans="21:24" ht="18" x14ac:dyDescent="0.6">
      <c r="U22102"/>
      <c r="V22102"/>
      <c r="W22102"/>
      <c r="X22102"/>
    </row>
    <row r="22103" spans="21:24" ht="18" x14ac:dyDescent="0.6">
      <c r="U22103"/>
      <c r="V22103"/>
      <c r="W22103"/>
      <c r="X22103"/>
    </row>
    <row r="22104" spans="21:24" ht="18" x14ac:dyDescent="0.6">
      <c r="U22104"/>
      <c r="V22104"/>
      <c r="W22104"/>
      <c r="X22104"/>
    </row>
    <row r="22105" spans="21:24" ht="18" x14ac:dyDescent="0.6">
      <c r="U22105"/>
      <c r="V22105"/>
      <c r="W22105"/>
      <c r="X22105"/>
    </row>
    <row r="22106" spans="21:24" ht="18" x14ac:dyDescent="0.6">
      <c r="U22106"/>
      <c r="V22106"/>
      <c r="W22106"/>
      <c r="X22106"/>
    </row>
    <row r="22107" spans="21:24" ht="18" x14ac:dyDescent="0.6">
      <c r="U22107"/>
      <c r="V22107"/>
      <c r="W22107"/>
      <c r="X22107"/>
    </row>
    <row r="22108" spans="21:24" ht="18" x14ac:dyDescent="0.6">
      <c r="U22108"/>
      <c r="V22108"/>
      <c r="W22108"/>
      <c r="X22108"/>
    </row>
    <row r="22109" spans="21:24" ht="18" x14ac:dyDescent="0.6">
      <c r="U22109"/>
      <c r="V22109"/>
      <c r="W22109"/>
      <c r="X22109"/>
    </row>
    <row r="22110" spans="21:24" ht="18" x14ac:dyDescent="0.6">
      <c r="U22110"/>
      <c r="V22110"/>
      <c r="W22110"/>
      <c r="X22110"/>
    </row>
    <row r="22111" spans="21:24" ht="18" x14ac:dyDescent="0.6">
      <c r="U22111"/>
      <c r="V22111"/>
      <c r="W22111"/>
      <c r="X22111"/>
    </row>
    <row r="22112" spans="21:24" ht="18" x14ac:dyDescent="0.6">
      <c r="U22112"/>
      <c r="V22112"/>
      <c r="W22112"/>
      <c r="X22112"/>
    </row>
    <row r="22113" spans="21:24" ht="18" x14ac:dyDescent="0.6">
      <c r="U22113"/>
      <c r="V22113"/>
      <c r="W22113"/>
      <c r="X22113"/>
    </row>
    <row r="22114" spans="21:24" ht="18" x14ac:dyDescent="0.6">
      <c r="U22114"/>
      <c r="V22114"/>
      <c r="W22114"/>
      <c r="X22114"/>
    </row>
    <row r="22115" spans="21:24" ht="18" x14ac:dyDescent="0.6">
      <c r="U22115"/>
      <c r="V22115"/>
      <c r="W22115"/>
      <c r="X22115"/>
    </row>
    <row r="22116" spans="21:24" ht="18" x14ac:dyDescent="0.6">
      <c r="U22116"/>
      <c r="V22116"/>
      <c r="W22116"/>
      <c r="X22116"/>
    </row>
    <row r="22117" spans="21:24" ht="18" x14ac:dyDescent="0.6">
      <c r="U22117"/>
      <c r="V22117"/>
      <c r="W22117"/>
      <c r="X22117"/>
    </row>
    <row r="22118" spans="21:24" ht="18" x14ac:dyDescent="0.6">
      <c r="U22118"/>
      <c r="V22118"/>
      <c r="W22118"/>
      <c r="X22118"/>
    </row>
    <row r="22119" spans="21:24" ht="18" x14ac:dyDescent="0.6">
      <c r="U22119"/>
      <c r="V22119"/>
      <c r="W22119"/>
      <c r="X22119"/>
    </row>
    <row r="22120" spans="21:24" ht="18" x14ac:dyDescent="0.6">
      <c r="U22120"/>
      <c r="V22120"/>
      <c r="W22120"/>
      <c r="X22120"/>
    </row>
    <row r="22121" spans="21:24" ht="18" x14ac:dyDescent="0.6">
      <c r="U22121"/>
      <c r="V22121"/>
      <c r="W22121"/>
      <c r="X22121"/>
    </row>
    <row r="22122" spans="21:24" ht="18" x14ac:dyDescent="0.6">
      <c r="U22122"/>
      <c r="V22122"/>
      <c r="W22122"/>
      <c r="X22122"/>
    </row>
    <row r="22123" spans="21:24" ht="18" x14ac:dyDescent="0.6">
      <c r="U22123"/>
      <c r="V22123"/>
      <c r="W22123"/>
      <c r="X22123"/>
    </row>
    <row r="22124" spans="21:24" ht="18" x14ac:dyDescent="0.6">
      <c r="U22124"/>
      <c r="V22124"/>
      <c r="W22124"/>
      <c r="X22124"/>
    </row>
    <row r="22125" spans="21:24" ht="18" x14ac:dyDescent="0.6">
      <c r="U22125"/>
      <c r="V22125"/>
      <c r="W22125"/>
      <c r="X22125"/>
    </row>
    <row r="22126" spans="21:24" ht="18" x14ac:dyDescent="0.6">
      <c r="U22126"/>
      <c r="V22126"/>
      <c r="W22126"/>
      <c r="X22126"/>
    </row>
    <row r="22127" spans="21:24" ht="18" x14ac:dyDescent="0.6">
      <c r="U22127"/>
      <c r="V22127"/>
      <c r="W22127"/>
      <c r="X22127"/>
    </row>
    <row r="22128" spans="21:24" ht="18" x14ac:dyDescent="0.6">
      <c r="U22128"/>
      <c r="V22128"/>
      <c r="W22128"/>
      <c r="X22128"/>
    </row>
    <row r="22129" spans="21:24" ht="18" x14ac:dyDescent="0.6">
      <c r="U22129"/>
      <c r="V22129"/>
      <c r="W22129"/>
      <c r="X22129"/>
    </row>
    <row r="22130" spans="21:24" ht="18" x14ac:dyDescent="0.6">
      <c r="U22130"/>
      <c r="V22130"/>
      <c r="W22130"/>
      <c r="X22130"/>
    </row>
    <row r="22131" spans="21:24" ht="18" x14ac:dyDescent="0.6">
      <c r="U22131"/>
      <c r="V22131"/>
      <c r="W22131"/>
      <c r="X22131"/>
    </row>
    <row r="22132" spans="21:24" ht="18" x14ac:dyDescent="0.6">
      <c r="U22132"/>
      <c r="V22132"/>
      <c r="W22132"/>
      <c r="X22132"/>
    </row>
    <row r="22133" spans="21:24" ht="18" x14ac:dyDescent="0.6">
      <c r="U22133"/>
      <c r="V22133"/>
      <c r="W22133"/>
      <c r="X22133"/>
    </row>
    <row r="22134" spans="21:24" ht="18" x14ac:dyDescent="0.6">
      <c r="U22134"/>
      <c r="V22134"/>
      <c r="W22134"/>
      <c r="X22134"/>
    </row>
    <row r="22135" spans="21:24" ht="18" x14ac:dyDescent="0.6">
      <c r="U22135"/>
      <c r="V22135"/>
      <c r="W22135"/>
      <c r="X22135"/>
    </row>
    <row r="22136" spans="21:24" ht="18" x14ac:dyDescent="0.6">
      <c r="U22136"/>
      <c r="V22136"/>
      <c r="W22136"/>
      <c r="X22136"/>
    </row>
    <row r="22137" spans="21:24" ht="18" x14ac:dyDescent="0.6">
      <c r="U22137"/>
      <c r="V22137"/>
      <c r="W22137"/>
      <c r="X22137"/>
    </row>
    <row r="22138" spans="21:24" ht="18" x14ac:dyDescent="0.6">
      <c r="U22138"/>
      <c r="V22138"/>
      <c r="W22138"/>
      <c r="X22138"/>
    </row>
    <row r="22139" spans="21:24" ht="18" x14ac:dyDescent="0.6">
      <c r="U22139"/>
      <c r="V22139"/>
      <c r="W22139"/>
      <c r="X22139"/>
    </row>
    <row r="22140" spans="21:24" ht="18" x14ac:dyDescent="0.6">
      <c r="U22140"/>
      <c r="V22140"/>
      <c r="W22140"/>
      <c r="X22140"/>
    </row>
    <row r="22141" spans="21:24" ht="18" x14ac:dyDescent="0.6">
      <c r="U22141"/>
      <c r="V22141"/>
      <c r="W22141"/>
      <c r="X22141"/>
    </row>
    <row r="22142" spans="21:24" ht="18" x14ac:dyDescent="0.6">
      <c r="U22142"/>
      <c r="V22142"/>
      <c r="W22142"/>
      <c r="X22142"/>
    </row>
    <row r="22143" spans="21:24" ht="18" x14ac:dyDescent="0.6">
      <c r="U22143"/>
      <c r="V22143"/>
      <c r="W22143"/>
      <c r="X22143"/>
    </row>
    <row r="22144" spans="21:24" ht="18" x14ac:dyDescent="0.6">
      <c r="U22144"/>
      <c r="V22144"/>
      <c r="W22144"/>
      <c r="X22144"/>
    </row>
    <row r="22145" spans="21:24" ht="18" x14ac:dyDescent="0.6">
      <c r="U22145"/>
      <c r="V22145"/>
      <c r="W22145"/>
      <c r="X22145"/>
    </row>
    <row r="22146" spans="21:24" ht="18" x14ac:dyDescent="0.6">
      <c r="U22146"/>
      <c r="V22146"/>
      <c r="W22146"/>
      <c r="X22146"/>
    </row>
    <row r="22147" spans="21:24" ht="18" x14ac:dyDescent="0.6">
      <c r="U22147"/>
      <c r="V22147"/>
      <c r="W22147"/>
      <c r="X22147"/>
    </row>
    <row r="22148" spans="21:24" ht="18" x14ac:dyDescent="0.6">
      <c r="U22148"/>
      <c r="V22148"/>
      <c r="W22148"/>
      <c r="X22148"/>
    </row>
    <row r="22149" spans="21:24" ht="18" x14ac:dyDescent="0.6">
      <c r="U22149"/>
      <c r="V22149"/>
      <c r="W22149"/>
      <c r="X22149"/>
    </row>
    <row r="22150" spans="21:24" ht="18" x14ac:dyDescent="0.6">
      <c r="U22150"/>
      <c r="V22150"/>
      <c r="W22150"/>
      <c r="X22150"/>
    </row>
    <row r="22151" spans="21:24" ht="18" x14ac:dyDescent="0.6">
      <c r="U22151"/>
      <c r="V22151"/>
      <c r="W22151"/>
      <c r="X22151"/>
    </row>
    <row r="22152" spans="21:24" ht="18" x14ac:dyDescent="0.6">
      <c r="U22152"/>
      <c r="V22152"/>
      <c r="W22152"/>
      <c r="X22152"/>
    </row>
    <row r="22153" spans="21:24" ht="18" x14ac:dyDescent="0.6">
      <c r="U22153"/>
      <c r="V22153"/>
      <c r="W22153"/>
      <c r="X22153"/>
    </row>
    <row r="22154" spans="21:24" ht="18" x14ac:dyDescent="0.6">
      <c r="U22154"/>
      <c r="V22154"/>
      <c r="W22154"/>
      <c r="X22154"/>
    </row>
    <row r="22155" spans="21:24" ht="18" x14ac:dyDescent="0.6">
      <c r="U22155"/>
      <c r="V22155"/>
      <c r="W22155"/>
      <c r="X22155"/>
    </row>
    <row r="22156" spans="21:24" ht="18" x14ac:dyDescent="0.6">
      <c r="U22156"/>
      <c r="V22156"/>
      <c r="W22156"/>
      <c r="X22156"/>
    </row>
    <row r="22157" spans="21:24" ht="18" x14ac:dyDescent="0.6">
      <c r="U22157"/>
      <c r="V22157"/>
      <c r="W22157"/>
      <c r="X22157"/>
    </row>
    <row r="22158" spans="21:24" ht="18" x14ac:dyDescent="0.6">
      <c r="U22158"/>
      <c r="V22158"/>
      <c r="W22158"/>
      <c r="X22158"/>
    </row>
    <row r="22159" spans="21:24" ht="18" x14ac:dyDescent="0.6">
      <c r="U22159"/>
      <c r="V22159"/>
      <c r="W22159"/>
      <c r="X22159"/>
    </row>
    <row r="22160" spans="21:24" ht="18" x14ac:dyDescent="0.6">
      <c r="U22160"/>
      <c r="V22160"/>
      <c r="W22160"/>
      <c r="X22160"/>
    </row>
    <row r="22161" spans="21:24" ht="18" x14ac:dyDescent="0.6">
      <c r="U22161"/>
      <c r="V22161"/>
      <c r="W22161"/>
      <c r="X22161"/>
    </row>
    <row r="22162" spans="21:24" ht="18" x14ac:dyDescent="0.6">
      <c r="U22162"/>
      <c r="V22162"/>
      <c r="W22162"/>
      <c r="X22162"/>
    </row>
    <row r="22163" spans="21:24" ht="18" x14ac:dyDescent="0.6">
      <c r="U22163"/>
      <c r="V22163"/>
      <c r="W22163"/>
      <c r="X22163"/>
    </row>
    <row r="22164" spans="21:24" ht="18" x14ac:dyDescent="0.6">
      <c r="U22164"/>
      <c r="V22164"/>
      <c r="W22164"/>
      <c r="X22164"/>
    </row>
    <row r="22165" spans="21:24" ht="18" x14ac:dyDescent="0.6">
      <c r="U22165"/>
      <c r="V22165"/>
      <c r="W22165"/>
      <c r="X22165"/>
    </row>
    <row r="22166" spans="21:24" ht="18" x14ac:dyDescent="0.6">
      <c r="U22166"/>
      <c r="V22166"/>
      <c r="W22166"/>
      <c r="X22166"/>
    </row>
    <row r="22167" spans="21:24" ht="18" x14ac:dyDescent="0.6">
      <c r="U22167"/>
      <c r="V22167"/>
      <c r="W22167"/>
      <c r="X22167"/>
    </row>
    <row r="22168" spans="21:24" ht="18" x14ac:dyDescent="0.6">
      <c r="U22168"/>
      <c r="V22168"/>
      <c r="W22168"/>
      <c r="X22168"/>
    </row>
    <row r="22169" spans="21:24" ht="18" x14ac:dyDescent="0.6">
      <c r="U22169"/>
      <c r="V22169"/>
      <c r="W22169"/>
      <c r="X22169"/>
    </row>
    <row r="22170" spans="21:24" ht="18" x14ac:dyDescent="0.6">
      <c r="U22170"/>
      <c r="V22170"/>
      <c r="W22170"/>
      <c r="X22170"/>
    </row>
    <row r="22171" spans="21:24" ht="18" x14ac:dyDescent="0.6">
      <c r="U22171"/>
      <c r="V22171"/>
      <c r="W22171"/>
      <c r="X22171"/>
    </row>
    <row r="22172" spans="21:24" ht="18" x14ac:dyDescent="0.6">
      <c r="U22172"/>
      <c r="V22172"/>
      <c r="W22172"/>
      <c r="X22172"/>
    </row>
    <row r="22173" spans="21:24" ht="18" x14ac:dyDescent="0.6">
      <c r="U22173"/>
      <c r="V22173"/>
      <c r="W22173"/>
      <c r="X22173"/>
    </row>
    <row r="22174" spans="21:24" ht="18" x14ac:dyDescent="0.6">
      <c r="U22174"/>
      <c r="V22174"/>
      <c r="W22174"/>
      <c r="X22174"/>
    </row>
    <row r="22175" spans="21:24" ht="18" x14ac:dyDescent="0.6">
      <c r="U22175"/>
      <c r="V22175"/>
      <c r="W22175"/>
      <c r="X22175"/>
    </row>
    <row r="22176" spans="21:24" ht="18" x14ac:dyDescent="0.6">
      <c r="U22176"/>
      <c r="V22176"/>
      <c r="W22176"/>
      <c r="X22176"/>
    </row>
    <row r="22177" spans="21:24" ht="18" x14ac:dyDescent="0.6">
      <c r="U22177"/>
      <c r="V22177"/>
      <c r="W22177"/>
      <c r="X22177"/>
    </row>
    <row r="22178" spans="21:24" ht="18" x14ac:dyDescent="0.6">
      <c r="U22178"/>
      <c r="V22178"/>
      <c r="W22178"/>
      <c r="X22178"/>
    </row>
    <row r="22179" spans="21:24" ht="18" x14ac:dyDescent="0.6">
      <c r="U22179"/>
      <c r="V22179"/>
      <c r="W22179"/>
      <c r="X22179"/>
    </row>
    <row r="22180" spans="21:24" ht="18" x14ac:dyDescent="0.6">
      <c r="U22180"/>
      <c r="V22180"/>
      <c r="W22180"/>
      <c r="X22180"/>
    </row>
    <row r="22181" spans="21:24" ht="18" x14ac:dyDescent="0.6">
      <c r="U22181"/>
      <c r="V22181"/>
      <c r="W22181"/>
      <c r="X22181"/>
    </row>
    <row r="22182" spans="21:24" ht="18" x14ac:dyDescent="0.6">
      <c r="U22182"/>
      <c r="V22182"/>
      <c r="W22182"/>
      <c r="X22182"/>
    </row>
    <row r="22183" spans="21:24" ht="18" x14ac:dyDescent="0.6">
      <c r="U22183"/>
      <c r="V22183"/>
      <c r="W22183"/>
      <c r="X22183"/>
    </row>
    <row r="22184" spans="21:24" ht="18" x14ac:dyDescent="0.6">
      <c r="U22184"/>
      <c r="V22184"/>
      <c r="W22184"/>
      <c r="X22184"/>
    </row>
    <row r="22185" spans="21:24" ht="18" x14ac:dyDescent="0.6">
      <c r="U22185"/>
      <c r="V22185"/>
      <c r="W22185"/>
      <c r="X22185"/>
    </row>
    <row r="22186" spans="21:24" ht="18" x14ac:dyDescent="0.6">
      <c r="U22186"/>
      <c r="V22186"/>
      <c r="W22186"/>
      <c r="X22186"/>
    </row>
    <row r="22187" spans="21:24" ht="18" x14ac:dyDescent="0.6">
      <c r="U22187"/>
      <c r="V22187"/>
      <c r="W22187"/>
      <c r="X22187"/>
    </row>
    <row r="22188" spans="21:24" ht="18" x14ac:dyDescent="0.6">
      <c r="U22188"/>
      <c r="V22188"/>
      <c r="W22188"/>
      <c r="X22188"/>
    </row>
    <row r="22189" spans="21:24" ht="18" x14ac:dyDescent="0.6">
      <c r="U22189"/>
      <c r="V22189"/>
      <c r="W22189"/>
      <c r="X22189"/>
    </row>
    <row r="22190" spans="21:24" ht="18" x14ac:dyDescent="0.6">
      <c r="U22190"/>
      <c r="V22190"/>
      <c r="W22190"/>
      <c r="X22190"/>
    </row>
    <row r="22191" spans="21:24" ht="18" x14ac:dyDescent="0.6">
      <c r="U22191"/>
      <c r="V22191"/>
      <c r="W22191"/>
      <c r="X22191"/>
    </row>
    <row r="22192" spans="21:24" ht="18" x14ac:dyDescent="0.6">
      <c r="U22192"/>
      <c r="V22192"/>
      <c r="W22192"/>
      <c r="X22192"/>
    </row>
    <row r="22193" spans="21:24" ht="18" x14ac:dyDescent="0.6">
      <c r="U22193"/>
      <c r="V22193"/>
      <c r="W22193"/>
      <c r="X22193"/>
    </row>
    <row r="22194" spans="21:24" ht="18" x14ac:dyDescent="0.6">
      <c r="U22194"/>
      <c r="V22194"/>
      <c r="W22194"/>
      <c r="X22194"/>
    </row>
    <row r="22195" spans="21:24" ht="18" x14ac:dyDescent="0.6">
      <c r="U22195"/>
      <c r="V22195"/>
      <c r="W22195"/>
      <c r="X22195"/>
    </row>
    <row r="22196" spans="21:24" ht="18" x14ac:dyDescent="0.6">
      <c r="U22196"/>
      <c r="V22196"/>
      <c r="W22196"/>
      <c r="X22196"/>
    </row>
    <row r="22197" spans="21:24" ht="18" x14ac:dyDescent="0.6">
      <c r="U22197"/>
      <c r="V22197"/>
      <c r="W22197"/>
      <c r="X22197"/>
    </row>
    <row r="22198" spans="21:24" ht="18" x14ac:dyDescent="0.6">
      <c r="U22198"/>
      <c r="V22198"/>
      <c r="W22198"/>
      <c r="X22198"/>
    </row>
    <row r="22199" spans="21:24" ht="18" x14ac:dyDescent="0.6">
      <c r="U22199"/>
      <c r="V22199"/>
      <c r="W22199"/>
      <c r="X22199"/>
    </row>
    <row r="22200" spans="21:24" ht="18" x14ac:dyDescent="0.6">
      <c r="U22200"/>
      <c r="V22200"/>
      <c r="W22200"/>
      <c r="X22200"/>
    </row>
    <row r="22201" spans="21:24" ht="18" x14ac:dyDescent="0.6">
      <c r="U22201"/>
      <c r="V22201"/>
      <c r="W22201"/>
      <c r="X22201"/>
    </row>
    <row r="22202" spans="21:24" ht="18" x14ac:dyDescent="0.6">
      <c r="U22202"/>
      <c r="V22202"/>
      <c r="W22202"/>
      <c r="X22202"/>
    </row>
    <row r="22203" spans="21:24" ht="18" x14ac:dyDescent="0.6">
      <c r="U22203"/>
      <c r="V22203"/>
      <c r="W22203"/>
      <c r="X22203"/>
    </row>
    <row r="22204" spans="21:24" ht="18" x14ac:dyDescent="0.6">
      <c r="U22204"/>
      <c r="V22204"/>
      <c r="W22204"/>
      <c r="X22204"/>
    </row>
    <row r="22205" spans="21:24" ht="18" x14ac:dyDescent="0.6">
      <c r="U22205"/>
      <c r="V22205"/>
      <c r="W22205"/>
      <c r="X22205"/>
    </row>
    <row r="22206" spans="21:24" ht="18" x14ac:dyDescent="0.6">
      <c r="U22206"/>
      <c r="V22206"/>
      <c r="W22206"/>
      <c r="X22206"/>
    </row>
    <row r="22207" spans="21:24" ht="18" x14ac:dyDescent="0.6">
      <c r="U22207"/>
      <c r="V22207"/>
      <c r="W22207"/>
      <c r="X22207"/>
    </row>
    <row r="22208" spans="21:24" ht="18" x14ac:dyDescent="0.6">
      <c r="U22208"/>
      <c r="V22208"/>
      <c r="W22208"/>
      <c r="X22208"/>
    </row>
    <row r="22209" spans="21:24" ht="18" x14ac:dyDescent="0.6">
      <c r="U22209"/>
      <c r="V22209"/>
      <c r="W22209"/>
      <c r="X22209"/>
    </row>
    <row r="22210" spans="21:24" ht="18" x14ac:dyDescent="0.6">
      <c r="U22210"/>
      <c r="V22210"/>
      <c r="W22210"/>
      <c r="X22210"/>
    </row>
    <row r="22211" spans="21:24" ht="18" x14ac:dyDescent="0.6">
      <c r="U22211"/>
      <c r="V22211"/>
      <c r="W22211"/>
      <c r="X22211"/>
    </row>
    <row r="22212" spans="21:24" ht="18" x14ac:dyDescent="0.6">
      <c r="U22212"/>
      <c r="V22212"/>
      <c r="W22212"/>
      <c r="X22212"/>
    </row>
    <row r="22213" spans="21:24" ht="18" x14ac:dyDescent="0.6">
      <c r="U22213"/>
      <c r="V22213"/>
      <c r="W22213"/>
      <c r="X22213"/>
    </row>
    <row r="22214" spans="21:24" ht="18" x14ac:dyDescent="0.6">
      <c r="U22214"/>
      <c r="V22214"/>
      <c r="W22214"/>
      <c r="X22214"/>
    </row>
    <row r="22215" spans="21:24" ht="18" x14ac:dyDescent="0.6">
      <c r="U22215"/>
      <c r="V22215"/>
      <c r="W22215"/>
      <c r="X22215"/>
    </row>
    <row r="22216" spans="21:24" ht="18" x14ac:dyDescent="0.6">
      <c r="U22216"/>
      <c r="V22216"/>
      <c r="W22216"/>
      <c r="X22216"/>
    </row>
    <row r="22217" spans="21:24" ht="18" x14ac:dyDescent="0.6">
      <c r="U22217"/>
      <c r="V22217"/>
      <c r="W22217"/>
      <c r="X22217"/>
    </row>
    <row r="22218" spans="21:24" ht="18" x14ac:dyDescent="0.6">
      <c r="U22218"/>
      <c r="V22218"/>
      <c r="W22218"/>
      <c r="X22218"/>
    </row>
    <row r="22219" spans="21:24" ht="18" x14ac:dyDescent="0.6">
      <c r="U22219"/>
      <c r="V22219"/>
      <c r="W22219"/>
      <c r="X22219"/>
    </row>
    <row r="22220" spans="21:24" ht="18" x14ac:dyDescent="0.6">
      <c r="U22220"/>
      <c r="V22220"/>
      <c r="W22220"/>
      <c r="X22220"/>
    </row>
    <row r="22221" spans="21:24" ht="18" x14ac:dyDescent="0.6">
      <c r="U22221"/>
      <c r="V22221"/>
      <c r="W22221"/>
      <c r="X22221"/>
    </row>
    <row r="22222" spans="21:24" ht="18" x14ac:dyDescent="0.6">
      <c r="U22222"/>
      <c r="V22222"/>
      <c r="W22222"/>
      <c r="X22222"/>
    </row>
    <row r="22223" spans="21:24" ht="18" x14ac:dyDescent="0.6">
      <c r="U22223"/>
      <c r="V22223"/>
      <c r="W22223"/>
      <c r="X22223"/>
    </row>
    <row r="22224" spans="21:24" ht="18" x14ac:dyDescent="0.6">
      <c r="U22224"/>
      <c r="V22224"/>
      <c r="W22224"/>
      <c r="X22224"/>
    </row>
    <row r="22225" spans="21:24" ht="18" x14ac:dyDescent="0.6">
      <c r="U22225"/>
      <c r="V22225"/>
      <c r="W22225"/>
      <c r="X22225"/>
    </row>
    <row r="22226" spans="21:24" ht="18" x14ac:dyDescent="0.6">
      <c r="U22226"/>
      <c r="V22226"/>
      <c r="W22226"/>
      <c r="X22226"/>
    </row>
    <row r="22227" spans="21:24" ht="18" x14ac:dyDescent="0.6">
      <c r="U22227"/>
      <c r="V22227"/>
      <c r="W22227"/>
      <c r="X22227"/>
    </row>
    <row r="22228" spans="21:24" ht="18" x14ac:dyDescent="0.6">
      <c r="U22228"/>
      <c r="V22228"/>
      <c r="W22228"/>
      <c r="X22228"/>
    </row>
    <row r="22229" spans="21:24" ht="18" x14ac:dyDescent="0.6">
      <c r="U22229"/>
      <c r="V22229"/>
      <c r="W22229"/>
      <c r="X22229"/>
    </row>
    <row r="22230" spans="21:24" ht="18" x14ac:dyDescent="0.6">
      <c r="U22230"/>
      <c r="V22230"/>
      <c r="W22230"/>
      <c r="X22230"/>
    </row>
    <row r="22231" spans="21:24" ht="18" x14ac:dyDescent="0.6">
      <c r="U22231"/>
      <c r="V22231"/>
      <c r="W22231"/>
      <c r="X22231"/>
    </row>
    <row r="22232" spans="21:24" ht="18" x14ac:dyDescent="0.6">
      <c r="U22232"/>
      <c r="V22232"/>
      <c r="W22232"/>
      <c r="X22232"/>
    </row>
    <row r="22233" spans="21:24" ht="18" x14ac:dyDescent="0.6">
      <c r="U22233"/>
      <c r="V22233"/>
      <c r="W22233"/>
      <c r="X22233"/>
    </row>
    <row r="22234" spans="21:24" ht="18" x14ac:dyDescent="0.6">
      <c r="U22234"/>
      <c r="V22234"/>
      <c r="W22234"/>
      <c r="X22234"/>
    </row>
    <row r="22235" spans="21:24" ht="18" x14ac:dyDescent="0.6">
      <c r="U22235"/>
      <c r="V22235"/>
      <c r="W22235"/>
      <c r="X22235"/>
    </row>
    <row r="22236" spans="21:24" ht="18" x14ac:dyDescent="0.6">
      <c r="U22236"/>
      <c r="V22236"/>
      <c r="W22236"/>
      <c r="X22236"/>
    </row>
    <row r="22237" spans="21:24" ht="18" x14ac:dyDescent="0.6">
      <c r="U22237"/>
      <c r="V22237"/>
      <c r="W22237"/>
      <c r="X22237"/>
    </row>
    <row r="22238" spans="21:24" ht="18" x14ac:dyDescent="0.6">
      <c r="U22238"/>
      <c r="V22238"/>
      <c r="W22238"/>
      <c r="X22238"/>
    </row>
    <row r="22239" spans="21:24" ht="18" x14ac:dyDescent="0.6">
      <c r="U22239"/>
      <c r="V22239"/>
      <c r="W22239"/>
      <c r="X22239"/>
    </row>
    <row r="22240" spans="21:24" ht="18" x14ac:dyDescent="0.6">
      <c r="U22240"/>
      <c r="V22240"/>
      <c r="W22240"/>
      <c r="X22240"/>
    </row>
    <row r="22241" spans="21:24" ht="18" x14ac:dyDescent="0.6">
      <c r="U22241"/>
      <c r="V22241"/>
      <c r="W22241"/>
      <c r="X22241"/>
    </row>
    <row r="22242" spans="21:24" ht="18" x14ac:dyDescent="0.6">
      <c r="U22242"/>
      <c r="V22242"/>
      <c r="W22242"/>
      <c r="X22242"/>
    </row>
    <row r="22243" spans="21:24" ht="18" x14ac:dyDescent="0.6">
      <c r="U22243"/>
      <c r="V22243"/>
      <c r="W22243"/>
      <c r="X22243"/>
    </row>
    <row r="22244" spans="21:24" ht="18" x14ac:dyDescent="0.6">
      <c r="U22244"/>
      <c r="V22244"/>
      <c r="W22244"/>
      <c r="X22244"/>
    </row>
    <row r="22245" spans="21:24" ht="18" x14ac:dyDescent="0.6">
      <c r="U22245"/>
      <c r="V22245"/>
      <c r="W22245"/>
      <c r="X22245"/>
    </row>
    <row r="22246" spans="21:24" ht="18" x14ac:dyDescent="0.6">
      <c r="U22246"/>
      <c r="V22246"/>
      <c r="W22246"/>
      <c r="X22246"/>
    </row>
    <row r="22247" spans="21:24" ht="18" x14ac:dyDescent="0.6">
      <c r="U22247"/>
      <c r="V22247"/>
      <c r="W22247"/>
      <c r="X22247"/>
    </row>
    <row r="22248" spans="21:24" ht="18" x14ac:dyDescent="0.6">
      <c r="U22248"/>
      <c r="V22248"/>
      <c r="W22248"/>
      <c r="X22248"/>
    </row>
    <row r="22249" spans="21:24" ht="18" x14ac:dyDescent="0.6">
      <c r="U22249"/>
      <c r="V22249"/>
      <c r="W22249"/>
      <c r="X22249"/>
    </row>
    <row r="22250" spans="21:24" ht="18" x14ac:dyDescent="0.6">
      <c r="U22250"/>
      <c r="V22250"/>
      <c r="W22250"/>
      <c r="X22250"/>
    </row>
    <row r="22251" spans="21:24" ht="18" x14ac:dyDescent="0.6">
      <c r="U22251"/>
      <c r="V22251"/>
      <c r="W22251"/>
      <c r="X22251"/>
    </row>
    <row r="22252" spans="21:24" ht="18" x14ac:dyDescent="0.6">
      <c r="U22252"/>
      <c r="V22252"/>
      <c r="W22252"/>
      <c r="X22252"/>
    </row>
    <row r="22253" spans="21:24" ht="18" x14ac:dyDescent="0.6">
      <c r="U22253"/>
      <c r="V22253"/>
      <c r="W22253"/>
      <c r="X22253"/>
    </row>
    <row r="22254" spans="21:24" ht="18" x14ac:dyDescent="0.6">
      <c r="U22254"/>
      <c r="V22254"/>
      <c r="W22254"/>
      <c r="X22254"/>
    </row>
    <row r="22255" spans="21:24" ht="18" x14ac:dyDescent="0.6">
      <c r="U22255"/>
      <c r="V22255"/>
      <c r="W22255"/>
      <c r="X22255"/>
    </row>
    <row r="22256" spans="21:24" ht="18" x14ac:dyDescent="0.6">
      <c r="U22256"/>
      <c r="V22256"/>
      <c r="W22256"/>
      <c r="X22256"/>
    </row>
    <row r="22257" spans="21:24" ht="18" x14ac:dyDescent="0.6">
      <c r="U22257"/>
      <c r="V22257"/>
      <c r="W22257"/>
      <c r="X22257"/>
    </row>
    <row r="22258" spans="21:24" ht="18" x14ac:dyDescent="0.6">
      <c r="U22258"/>
      <c r="V22258"/>
      <c r="W22258"/>
      <c r="X22258"/>
    </row>
    <row r="22259" spans="21:24" ht="18" x14ac:dyDescent="0.6">
      <c r="U22259"/>
      <c r="V22259"/>
      <c r="W22259"/>
      <c r="X22259"/>
    </row>
    <row r="22260" spans="21:24" ht="18" x14ac:dyDescent="0.6">
      <c r="U22260"/>
      <c r="V22260"/>
      <c r="W22260"/>
      <c r="X22260"/>
    </row>
    <row r="22261" spans="21:24" ht="18" x14ac:dyDescent="0.6">
      <c r="U22261"/>
      <c r="V22261"/>
      <c r="W22261"/>
      <c r="X22261"/>
    </row>
    <row r="22262" spans="21:24" ht="18" x14ac:dyDescent="0.6">
      <c r="U22262"/>
      <c r="V22262"/>
      <c r="W22262"/>
      <c r="X22262"/>
    </row>
    <row r="22263" spans="21:24" ht="18" x14ac:dyDescent="0.6">
      <c r="U22263"/>
      <c r="V22263"/>
      <c r="W22263"/>
      <c r="X22263"/>
    </row>
    <row r="22264" spans="21:24" ht="18" x14ac:dyDescent="0.6">
      <c r="U22264"/>
      <c r="V22264"/>
      <c r="W22264"/>
      <c r="X22264"/>
    </row>
    <row r="22265" spans="21:24" ht="18" x14ac:dyDescent="0.6">
      <c r="U22265"/>
      <c r="V22265"/>
      <c r="W22265"/>
      <c r="X22265"/>
    </row>
    <row r="22266" spans="21:24" ht="18" x14ac:dyDescent="0.6">
      <c r="U22266"/>
      <c r="V22266"/>
      <c r="W22266"/>
      <c r="X22266"/>
    </row>
    <row r="22267" spans="21:24" ht="18" x14ac:dyDescent="0.6">
      <c r="U22267"/>
      <c r="V22267"/>
      <c r="W22267"/>
      <c r="X22267"/>
    </row>
    <row r="22268" spans="21:24" ht="18" x14ac:dyDescent="0.6">
      <c r="U22268"/>
      <c r="V22268"/>
      <c r="W22268"/>
      <c r="X22268"/>
    </row>
    <row r="22269" spans="21:24" ht="18" x14ac:dyDescent="0.6">
      <c r="U22269"/>
      <c r="V22269"/>
      <c r="W22269"/>
      <c r="X22269"/>
    </row>
    <row r="22270" spans="21:24" ht="18" x14ac:dyDescent="0.6">
      <c r="U22270"/>
      <c r="V22270"/>
      <c r="W22270"/>
      <c r="X22270"/>
    </row>
    <row r="22271" spans="21:24" ht="18" x14ac:dyDescent="0.6">
      <c r="U22271"/>
      <c r="V22271"/>
      <c r="W22271"/>
      <c r="X22271"/>
    </row>
    <row r="22272" spans="21:24" ht="18" x14ac:dyDescent="0.6">
      <c r="U22272"/>
      <c r="V22272"/>
      <c r="W22272"/>
      <c r="X22272"/>
    </row>
    <row r="22273" spans="21:24" ht="18" x14ac:dyDescent="0.6">
      <c r="U22273"/>
      <c r="V22273"/>
      <c r="W22273"/>
      <c r="X22273"/>
    </row>
    <row r="22274" spans="21:24" ht="18" x14ac:dyDescent="0.6">
      <c r="U22274"/>
      <c r="V22274"/>
      <c r="W22274"/>
      <c r="X22274"/>
    </row>
    <row r="22275" spans="21:24" ht="18" x14ac:dyDescent="0.6">
      <c r="U22275"/>
      <c r="V22275"/>
      <c r="W22275"/>
      <c r="X22275"/>
    </row>
    <row r="22276" spans="21:24" ht="18" x14ac:dyDescent="0.6">
      <c r="U22276"/>
      <c r="V22276"/>
      <c r="W22276"/>
      <c r="X22276"/>
    </row>
    <row r="22277" spans="21:24" ht="18" x14ac:dyDescent="0.6">
      <c r="U22277"/>
      <c r="V22277"/>
      <c r="W22277"/>
      <c r="X22277"/>
    </row>
    <row r="22278" spans="21:24" ht="18" x14ac:dyDescent="0.6">
      <c r="U22278"/>
      <c r="V22278"/>
      <c r="W22278"/>
      <c r="X22278"/>
    </row>
    <row r="22279" spans="21:24" ht="18" x14ac:dyDescent="0.6">
      <c r="U22279"/>
      <c r="V22279"/>
      <c r="W22279"/>
      <c r="X22279"/>
    </row>
    <row r="22280" spans="21:24" ht="18" x14ac:dyDescent="0.6">
      <c r="U22280"/>
      <c r="V22280"/>
      <c r="W22280"/>
      <c r="X22280"/>
    </row>
    <row r="22281" spans="21:24" ht="18" x14ac:dyDescent="0.6">
      <c r="U22281"/>
      <c r="V22281"/>
      <c r="W22281"/>
      <c r="X22281"/>
    </row>
    <row r="22282" spans="21:24" ht="18" x14ac:dyDescent="0.6">
      <c r="U22282"/>
      <c r="V22282"/>
      <c r="W22282"/>
      <c r="X22282"/>
    </row>
    <row r="22283" spans="21:24" ht="18" x14ac:dyDescent="0.6">
      <c r="U22283"/>
      <c r="V22283"/>
      <c r="W22283"/>
      <c r="X22283"/>
    </row>
    <row r="22284" spans="21:24" ht="18" x14ac:dyDescent="0.6">
      <c r="U22284"/>
      <c r="V22284"/>
      <c r="W22284"/>
      <c r="X22284"/>
    </row>
    <row r="22285" spans="21:24" ht="18" x14ac:dyDescent="0.6">
      <c r="U22285"/>
      <c r="V22285"/>
      <c r="W22285"/>
      <c r="X22285"/>
    </row>
    <row r="22286" spans="21:24" ht="18" x14ac:dyDescent="0.6">
      <c r="U22286"/>
      <c r="V22286"/>
      <c r="W22286"/>
      <c r="X22286"/>
    </row>
    <row r="22287" spans="21:24" ht="18" x14ac:dyDescent="0.6">
      <c r="U22287"/>
      <c r="V22287"/>
      <c r="W22287"/>
      <c r="X22287"/>
    </row>
    <row r="22288" spans="21:24" ht="18" x14ac:dyDescent="0.6">
      <c r="U22288"/>
      <c r="V22288"/>
      <c r="W22288"/>
      <c r="X22288"/>
    </row>
    <row r="22289" spans="21:24" ht="18" x14ac:dyDescent="0.6">
      <c r="U22289"/>
      <c r="V22289"/>
      <c r="W22289"/>
      <c r="X22289"/>
    </row>
    <row r="22290" spans="21:24" ht="18" x14ac:dyDescent="0.6">
      <c r="U22290"/>
      <c r="V22290"/>
      <c r="W22290"/>
      <c r="X22290"/>
    </row>
    <row r="22291" spans="21:24" ht="18" x14ac:dyDescent="0.6">
      <c r="U22291"/>
      <c r="V22291"/>
      <c r="W22291"/>
      <c r="X22291"/>
    </row>
    <row r="22292" spans="21:24" ht="18" x14ac:dyDescent="0.6">
      <c r="U22292"/>
      <c r="V22292"/>
      <c r="W22292"/>
      <c r="X22292"/>
    </row>
    <row r="22293" spans="21:24" ht="18" x14ac:dyDescent="0.6">
      <c r="U22293"/>
      <c r="V22293"/>
      <c r="W22293"/>
      <c r="X22293"/>
    </row>
    <row r="22294" spans="21:24" ht="18" x14ac:dyDescent="0.6">
      <c r="U22294"/>
      <c r="V22294"/>
      <c r="W22294"/>
      <c r="X22294"/>
    </row>
    <row r="22295" spans="21:24" ht="18" x14ac:dyDescent="0.6">
      <c r="U22295"/>
      <c r="V22295"/>
      <c r="W22295"/>
      <c r="X22295"/>
    </row>
    <row r="22296" spans="21:24" ht="18" x14ac:dyDescent="0.6">
      <c r="U22296"/>
      <c r="V22296"/>
      <c r="W22296"/>
      <c r="X22296"/>
    </row>
    <row r="22297" spans="21:24" ht="18" x14ac:dyDescent="0.6">
      <c r="U22297"/>
      <c r="V22297"/>
      <c r="W22297"/>
      <c r="X22297"/>
    </row>
    <row r="22298" spans="21:24" ht="18" x14ac:dyDescent="0.6">
      <c r="U22298"/>
      <c r="V22298"/>
      <c r="W22298"/>
      <c r="X22298"/>
    </row>
    <row r="22299" spans="21:24" ht="18" x14ac:dyDescent="0.6">
      <c r="U22299"/>
      <c r="V22299"/>
      <c r="W22299"/>
      <c r="X22299"/>
    </row>
    <row r="22300" spans="21:24" ht="18" x14ac:dyDescent="0.6">
      <c r="U22300"/>
      <c r="V22300"/>
      <c r="W22300"/>
      <c r="X22300"/>
    </row>
    <row r="22301" spans="21:24" ht="18" x14ac:dyDescent="0.6">
      <c r="U22301"/>
      <c r="V22301"/>
      <c r="W22301"/>
      <c r="X22301"/>
    </row>
    <row r="22302" spans="21:24" ht="18" x14ac:dyDescent="0.6">
      <c r="U22302"/>
      <c r="V22302"/>
      <c r="W22302"/>
      <c r="X22302"/>
    </row>
    <row r="22303" spans="21:24" ht="18" x14ac:dyDescent="0.6">
      <c r="U22303"/>
      <c r="V22303"/>
      <c r="W22303"/>
      <c r="X22303"/>
    </row>
    <row r="22304" spans="21:24" ht="18" x14ac:dyDescent="0.6">
      <c r="U22304"/>
      <c r="V22304"/>
      <c r="W22304"/>
      <c r="X22304"/>
    </row>
    <row r="22305" spans="21:24" ht="18" x14ac:dyDescent="0.6">
      <c r="U22305"/>
      <c r="V22305"/>
      <c r="W22305"/>
      <c r="X22305"/>
    </row>
    <row r="22306" spans="21:24" ht="18" x14ac:dyDescent="0.6">
      <c r="U22306"/>
      <c r="V22306"/>
      <c r="W22306"/>
      <c r="X22306"/>
    </row>
    <row r="22307" spans="21:24" ht="18" x14ac:dyDescent="0.6">
      <c r="U22307"/>
      <c r="V22307"/>
      <c r="W22307"/>
      <c r="X22307"/>
    </row>
    <row r="22308" spans="21:24" ht="18" x14ac:dyDescent="0.6">
      <c r="U22308"/>
      <c r="V22308"/>
      <c r="W22308"/>
      <c r="X22308"/>
    </row>
    <row r="22309" spans="21:24" ht="18" x14ac:dyDescent="0.6">
      <c r="U22309"/>
      <c r="V22309"/>
      <c r="W22309"/>
      <c r="X22309"/>
    </row>
    <row r="22310" spans="21:24" ht="18" x14ac:dyDescent="0.6">
      <c r="U22310"/>
      <c r="V22310"/>
      <c r="W22310"/>
      <c r="X22310"/>
    </row>
    <row r="22311" spans="21:24" ht="18" x14ac:dyDescent="0.6">
      <c r="U22311"/>
      <c r="V22311"/>
      <c r="W22311"/>
      <c r="X22311"/>
    </row>
    <row r="22312" spans="21:24" ht="18" x14ac:dyDescent="0.6">
      <c r="U22312"/>
      <c r="V22312"/>
      <c r="W22312"/>
      <c r="X22312"/>
    </row>
    <row r="22313" spans="21:24" ht="18" x14ac:dyDescent="0.6">
      <c r="U22313"/>
      <c r="V22313"/>
      <c r="W22313"/>
      <c r="X22313"/>
    </row>
    <row r="22314" spans="21:24" ht="18" x14ac:dyDescent="0.6">
      <c r="U22314"/>
      <c r="V22314"/>
      <c r="W22314"/>
      <c r="X22314"/>
    </row>
    <row r="22315" spans="21:24" ht="18" x14ac:dyDescent="0.6">
      <c r="U22315"/>
      <c r="V22315"/>
      <c r="W22315"/>
      <c r="X22315"/>
    </row>
    <row r="22316" spans="21:24" ht="18" x14ac:dyDescent="0.6">
      <c r="U22316"/>
      <c r="V22316"/>
      <c r="W22316"/>
      <c r="X22316"/>
    </row>
    <row r="22317" spans="21:24" ht="18" x14ac:dyDescent="0.6">
      <c r="U22317"/>
      <c r="V22317"/>
      <c r="W22317"/>
      <c r="X22317"/>
    </row>
    <row r="22318" spans="21:24" ht="18" x14ac:dyDescent="0.6">
      <c r="U22318"/>
      <c r="V22318"/>
      <c r="W22318"/>
      <c r="X22318"/>
    </row>
    <row r="22319" spans="21:24" ht="18" x14ac:dyDescent="0.6">
      <c r="U22319"/>
      <c r="V22319"/>
      <c r="W22319"/>
      <c r="X22319"/>
    </row>
    <row r="22320" spans="21:24" ht="18" x14ac:dyDescent="0.6">
      <c r="U22320"/>
      <c r="V22320"/>
      <c r="W22320"/>
      <c r="X22320"/>
    </row>
    <row r="22321" spans="21:24" ht="18" x14ac:dyDescent="0.6">
      <c r="U22321"/>
      <c r="V22321"/>
      <c r="W22321"/>
      <c r="X22321"/>
    </row>
    <row r="22322" spans="21:24" ht="18" x14ac:dyDescent="0.6">
      <c r="U22322"/>
      <c r="V22322"/>
      <c r="W22322"/>
      <c r="X22322"/>
    </row>
    <row r="22323" spans="21:24" ht="18" x14ac:dyDescent="0.6">
      <c r="U22323"/>
      <c r="V22323"/>
      <c r="W22323"/>
      <c r="X22323"/>
    </row>
    <row r="22324" spans="21:24" ht="18" x14ac:dyDescent="0.6">
      <c r="U22324"/>
      <c r="V22324"/>
      <c r="W22324"/>
      <c r="X22324"/>
    </row>
    <row r="22325" spans="21:24" ht="18" x14ac:dyDescent="0.6">
      <c r="U22325"/>
      <c r="V22325"/>
      <c r="W22325"/>
      <c r="X22325"/>
    </row>
    <row r="22326" spans="21:24" ht="18" x14ac:dyDescent="0.6">
      <c r="U22326"/>
      <c r="V22326"/>
      <c r="W22326"/>
      <c r="X22326"/>
    </row>
    <row r="22327" spans="21:24" ht="18" x14ac:dyDescent="0.6">
      <c r="U22327"/>
      <c r="V22327"/>
      <c r="W22327"/>
      <c r="X22327"/>
    </row>
    <row r="22328" spans="21:24" ht="18" x14ac:dyDescent="0.6">
      <c r="U22328"/>
      <c r="V22328"/>
      <c r="W22328"/>
      <c r="X22328"/>
    </row>
    <row r="22329" spans="21:24" ht="18" x14ac:dyDescent="0.6">
      <c r="U22329"/>
      <c r="V22329"/>
      <c r="W22329"/>
      <c r="X22329"/>
    </row>
    <row r="22330" spans="21:24" ht="18" x14ac:dyDescent="0.6">
      <c r="U22330"/>
      <c r="V22330"/>
      <c r="W22330"/>
      <c r="X22330"/>
    </row>
    <row r="22331" spans="21:24" ht="18" x14ac:dyDescent="0.6">
      <c r="U22331"/>
      <c r="V22331"/>
      <c r="W22331"/>
      <c r="X22331"/>
    </row>
    <row r="22332" spans="21:24" ht="18" x14ac:dyDescent="0.6">
      <c r="U22332"/>
      <c r="V22332"/>
      <c r="W22332"/>
      <c r="X22332"/>
    </row>
    <row r="22333" spans="21:24" ht="18" x14ac:dyDescent="0.6">
      <c r="U22333"/>
      <c r="V22333"/>
      <c r="W22333"/>
      <c r="X22333"/>
    </row>
    <row r="22334" spans="21:24" ht="18" x14ac:dyDescent="0.6">
      <c r="U22334"/>
      <c r="V22334"/>
      <c r="W22334"/>
      <c r="X22334"/>
    </row>
    <row r="22335" spans="21:24" ht="18" x14ac:dyDescent="0.6">
      <c r="U22335"/>
      <c r="V22335"/>
      <c r="W22335"/>
      <c r="X22335"/>
    </row>
    <row r="22336" spans="21:24" ht="18" x14ac:dyDescent="0.6">
      <c r="U22336"/>
      <c r="V22336"/>
      <c r="W22336"/>
      <c r="X22336"/>
    </row>
    <row r="22337" spans="21:24" ht="18" x14ac:dyDescent="0.6">
      <c r="U22337"/>
      <c r="V22337"/>
      <c r="W22337"/>
      <c r="X22337"/>
    </row>
    <row r="22338" spans="21:24" ht="18" x14ac:dyDescent="0.6">
      <c r="U22338"/>
      <c r="V22338"/>
      <c r="W22338"/>
      <c r="X22338"/>
    </row>
    <row r="22339" spans="21:24" ht="18" x14ac:dyDescent="0.6">
      <c r="U22339"/>
      <c r="V22339"/>
      <c r="W22339"/>
      <c r="X22339"/>
    </row>
    <row r="22340" spans="21:24" ht="18" x14ac:dyDescent="0.6">
      <c r="U22340"/>
      <c r="V22340"/>
      <c r="W22340"/>
      <c r="X22340"/>
    </row>
    <row r="22341" spans="21:24" ht="18" x14ac:dyDescent="0.6">
      <c r="U22341"/>
      <c r="V22341"/>
      <c r="W22341"/>
      <c r="X22341"/>
    </row>
    <row r="22342" spans="21:24" ht="18" x14ac:dyDescent="0.6">
      <c r="U22342"/>
      <c r="V22342"/>
      <c r="W22342"/>
      <c r="X22342"/>
    </row>
    <row r="22343" spans="21:24" ht="18" x14ac:dyDescent="0.6">
      <c r="U22343"/>
      <c r="V22343"/>
      <c r="W22343"/>
      <c r="X22343"/>
    </row>
    <row r="22344" spans="21:24" ht="18" x14ac:dyDescent="0.6">
      <c r="U22344"/>
      <c r="V22344"/>
      <c r="W22344"/>
      <c r="X22344"/>
    </row>
    <row r="22345" spans="21:24" ht="18" x14ac:dyDescent="0.6">
      <c r="U22345"/>
      <c r="V22345"/>
      <c r="W22345"/>
      <c r="X22345"/>
    </row>
    <row r="22346" spans="21:24" ht="18" x14ac:dyDescent="0.6">
      <c r="U22346"/>
      <c r="V22346"/>
      <c r="W22346"/>
      <c r="X22346"/>
    </row>
    <row r="22347" spans="21:24" ht="18" x14ac:dyDescent="0.6">
      <c r="U22347"/>
      <c r="V22347"/>
      <c r="W22347"/>
      <c r="X22347"/>
    </row>
    <row r="22348" spans="21:24" ht="18" x14ac:dyDescent="0.6">
      <c r="U22348"/>
      <c r="V22348"/>
      <c r="W22348"/>
      <c r="X22348"/>
    </row>
    <row r="22349" spans="21:24" ht="18" x14ac:dyDescent="0.6">
      <c r="U22349"/>
      <c r="V22349"/>
      <c r="W22349"/>
      <c r="X22349"/>
    </row>
    <row r="22350" spans="21:24" ht="18" x14ac:dyDescent="0.6">
      <c r="U22350"/>
      <c r="V22350"/>
      <c r="W22350"/>
      <c r="X22350"/>
    </row>
    <row r="22351" spans="21:24" ht="18" x14ac:dyDescent="0.6">
      <c r="U22351"/>
      <c r="V22351"/>
      <c r="W22351"/>
      <c r="X22351"/>
    </row>
    <row r="22352" spans="21:24" ht="18" x14ac:dyDescent="0.6">
      <c r="U22352"/>
      <c r="V22352"/>
      <c r="W22352"/>
      <c r="X22352"/>
    </row>
    <row r="22353" spans="21:24" ht="18" x14ac:dyDescent="0.6">
      <c r="U22353"/>
      <c r="V22353"/>
      <c r="W22353"/>
      <c r="X22353"/>
    </row>
    <row r="22354" spans="21:24" ht="18" x14ac:dyDescent="0.6">
      <c r="U22354"/>
      <c r="V22354"/>
      <c r="W22354"/>
      <c r="X22354"/>
    </row>
    <row r="22355" spans="21:24" ht="18" x14ac:dyDescent="0.6">
      <c r="U22355"/>
      <c r="V22355"/>
      <c r="W22355"/>
      <c r="X22355"/>
    </row>
    <row r="22356" spans="21:24" ht="18" x14ac:dyDescent="0.6">
      <c r="U22356"/>
      <c r="V22356"/>
      <c r="W22356"/>
      <c r="X22356"/>
    </row>
    <row r="22357" spans="21:24" ht="18" x14ac:dyDescent="0.6">
      <c r="U22357"/>
      <c r="V22357"/>
      <c r="W22357"/>
      <c r="X22357"/>
    </row>
    <row r="22358" spans="21:24" ht="18" x14ac:dyDescent="0.6">
      <c r="U22358"/>
      <c r="V22358"/>
      <c r="W22358"/>
      <c r="X22358"/>
    </row>
    <row r="22359" spans="21:24" ht="18" x14ac:dyDescent="0.6">
      <c r="U22359"/>
      <c r="V22359"/>
      <c r="W22359"/>
      <c r="X22359"/>
    </row>
    <row r="22360" spans="21:24" ht="18" x14ac:dyDescent="0.6">
      <c r="U22360"/>
      <c r="V22360"/>
      <c r="W22360"/>
      <c r="X22360"/>
    </row>
    <row r="22361" spans="21:24" ht="18" x14ac:dyDescent="0.6">
      <c r="U22361"/>
      <c r="V22361"/>
      <c r="W22361"/>
      <c r="X22361"/>
    </row>
    <row r="22362" spans="21:24" ht="18" x14ac:dyDescent="0.6">
      <c r="U22362"/>
      <c r="V22362"/>
      <c r="W22362"/>
      <c r="X22362"/>
    </row>
    <row r="22363" spans="21:24" ht="18" x14ac:dyDescent="0.6">
      <c r="U22363"/>
      <c r="V22363"/>
      <c r="W22363"/>
      <c r="X22363"/>
    </row>
    <row r="22364" spans="21:24" ht="18" x14ac:dyDescent="0.6">
      <c r="U22364"/>
      <c r="V22364"/>
      <c r="W22364"/>
      <c r="X22364"/>
    </row>
    <row r="22365" spans="21:24" ht="18" x14ac:dyDescent="0.6">
      <c r="U22365"/>
      <c r="V22365"/>
      <c r="W22365"/>
      <c r="X22365"/>
    </row>
    <row r="22366" spans="21:24" ht="18" x14ac:dyDescent="0.6">
      <c r="U22366"/>
      <c r="V22366"/>
      <c r="W22366"/>
      <c r="X22366"/>
    </row>
    <row r="22367" spans="21:24" ht="18" x14ac:dyDescent="0.6">
      <c r="U22367"/>
      <c r="V22367"/>
      <c r="W22367"/>
      <c r="X22367"/>
    </row>
    <row r="22368" spans="21:24" ht="18" x14ac:dyDescent="0.6">
      <c r="U22368"/>
      <c r="V22368"/>
      <c r="W22368"/>
      <c r="X22368"/>
    </row>
    <row r="22369" spans="21:24" ht="18" x14ac:dyDescent="0.6">
      <c r="U22369"/>
      <c r="V22369"/>
      <c r="W22369"/>
      <c r="X22369"/>
    </row>
    <row r="22370" spans="21:24" ht="18" x14ac:dyDescent="0.6">
      <c r="U22370"/>
      <c r="V22370"/>
      <c r="W22370"/>
      <c r="X22370"/>
    </row>
    <row r="22371" spans="21:24" ht="18" x14ac:dyDescent="0.6">
      <c r="U22371"/>
      <c r="V22371"/>
      <c r="W22371"/>
      <c r="X22371"/>
    </row>
    <row r="22372" spans="21:24" ht="18" x14ac:dyDescent="0.6">
      <c r="U22372"/>
      <c r="V22372"/>
      <c r="W22372"/>
      <c r="X22372"/>
    </row>
    <row r="22373" spans="21:24" ht="18" x14ac:dyDescent="0.6">
      <c r="U22373"/>
      <c r="V22373"/>
      <c r="W22373"/>
      <c r="X22373"/>
    </row>
    <row r="22374" spans="21:24" ht="18" x14ac:dyDescent="0.6">
      <c r="U22374"/>
      <c r="V22374"/>
      <c r="W22374"/>
      <c r="X22374"/>
    </row>
    <row r="22375" spans="21:24" ht="18" x14ac:dyDescent="0.6">
      <c r="U22375"/>
      <c r="V22375"/>
      <c r="W22375"/>
      <c r="X22375"/>
    </row>
    <row r="22376" spans="21:24" ht="18" x14ac:dyDescent="0.6">
      <c r="U22376"/>
      <c r="V22376"/>
      <c r="W22376"/>
      <c r="X22376"/>
    </row>
    <row r="22377" spans="21:24" ht="18" x14ac:dyDescent="0.6">
      <c r="U22377"/>
      <c r="V22377"/>
      <c r="W22377"/>
      <c r="X22377"/>
    </row>
    <row r="22378" spans="21:24" ht="18" x14ac:dyDescent="0.6">
      <c r="U22378"/>
      <c r="V22378"/>
      <c r="W22378"/>
      <c r="X22378"/>
    </row>
    <row r="22379" spans="21:24" ht="18" x14ac:dyDescent="0.6">
      <c r="U22379"/>
      <c r="V22379"/>
      <c r="W22379"/>
      <c r="X22379"/>
    </row>
    <row r="22380" spans="21:24" ht="18" x14ac:dyDescent="0.6">
      <c r="U22380"/>
      <c r="V22380"/>
      <c r="W22380"/>
      <c r="X22380"/>
    </row>
    <row r="22381" spans="21:24" ht="18" x14ac:dyDescent="0.6">
      <c r="U22381"/>
      <c r="V22381"/>
      <c r="W22381"/>
      <c r="X22381"/>
    </row>
    <row r="22382" spans="21:24" ht="18" x14ac:dyDescent="0.6">
      <c r="U22382"/>
      <c r="V22382"/>
      <c r="W22382"/>
      <c r="X22382"/>
    </row>
    <row r="22383" spans="21:24" ht="18" x14ac:dyDescent="0.6">
      <c r="U22383"/>
      <c r="V22383"/>
      <c r="W22383"/>
      <c r="X22383"/>
    </row>
    <row r="22384" spans="21:24" ht="18" x14ac:dyDescent="0.6">
      <c r="U22384"/>
      <c r="V22384"/>
      <c r="W22384"/>
      <c r="X22384"/>
    </row>
    <row r="22385" spans="21:24" ht="18" x14ac:dyDescent="0.6">
      <c r="U22385"/>
      <c r="V22385"/>
      <c r="W22385"/>
      <c r="X22385"/>
    </row>
    <row r="22386" spans="21:24" ht="18" x14ac:dyDescent="0.6">
      <c r="U22386"/>
      <c r="V22386"/>
      <c r="W22386"/>
      <c r="X22386"/>
    </row>
    <row r="22387" spans="21:24" ht="18" x14ac:dyDescent="0.6">
      <c r="U22387"/>
      <c r="V22387"/>
      <c r="W22387"/>
      <c r="X22387"/>
    </row>
    <row r="22388" spans="21:24" ht="18" x14ac:dyDescent="0.6">
      <c r="U22388"/>
      <c r="V22388"/>
      <c r="W22388"/>
      <c r="X22388"/>
    </row>
    <row r="22389" spans="21:24" ht="18" x14ac:dyDescent="0.6">
      <c r="U22389"/>
      <c r="V22389"/>
      <c r="W22389"/>
      <c r="X22389"/>
    </row>
    <row r="22390" spans="21:24" ht="18" x14ac:dyDescent="0.6">
      <c r="U22390"/>
      <c r="V22390"/>
      <c r="W22390"/>
      <c r="X22390"/>
    </row>
    <row r="22391" spans="21:24" ht="18" x14ac:dyDescent="0.6">
      <c r="U22391"/>
      <c r="V22391"/>
      <c r="W22391"/>
      <c r="X22391"/>
    </row>
    <row r="22392" spans="21:24" ht="18" x14ac:dyDescent="0.6">
      <c r="U22392"/>
      <c r="V22392"/>
      <c r="W22392"/>
      <c r="X22392"/>
    </row>
    <row r="22393" spans="21:24" ht="18" x14ac:dyDescent="0.6">
      <c r="U22393"/>
      <c r="V22393"/>
      <c r="W22393"/>
      <c r="X22393"/>
    </row>
    <row r="22394" spans="21:24" ht="18" x14ac:dyDescent="0.6">
      <c r="U22394"/>
      <c r="V22394"/>
      <c r="W22394"/>
      <c r="X22394"/>
    </row>
    <row r="22395" spans="21:24" ht="18" x14ac:dyDescent="0.6">
      <c r="U22395"/>
      <c r="V22395"/>
      <c r="W22395"/>
      <c r="X22395"/>
    </row>
    <row r="22396" spans="21:24" ht="18" x14ac:dyDescent="0.6">
      <c r="U22396"/>
      <c r="V22396"/>
      <c r="W22396"/>
      <c r="X22396"/>
    </row>
    <row r="22397" spans="21:24" ht="18" x14ac:dyDescent="0.6">
      <c r="U22397"/>
      <c r="V22397"/>
      <c r="W22397"/>
      <c r="X22397"/>
    </row>
    <row r="22398" spans="21:24" ht="18" x14ac:dyDescent="0.6">
      <c r="U22398"/>
      <c r="V22398"/>
      <c r="W22398"/>
      <c r="X22398"/>
    </row>
    <row r="22399" spans="21:24" ht="18" x14ac:dyDescent="0.6">
      <c r="U22399"/>
      <c r="V22399"/>
      <c r="W22399"/>
      <c r="X22399"/>
    </row>
    <row r="22400" spans="21:24" ht="18" x14ac:dyDescent="0.6">
      <c r="U22400"/>
      <c r="V22400"/>
      <c r="W22400"/>
      <c r="X22400"/>
    </row>
    <row r="22401" spans="21:24" ht="18" x14ac:dyDescent="0.6">
      <c r="U22401"/>
      <c r="V22401"/>
      <c r="W22401"/>
      <c r="X22401"/>
    </row>
    <row r="22402" spans="21:24" ht="18" x14ac:dyDescent="0.6">
      <c r="U22402"/>
      <c r="V22402"/>
      <c r="W22402"/>
      <c r="X22402"/>
    </row>
    <row r="22403" spans="21:24" ht="18" x14ac:dyDescent="0.6">
      <c r="U22403"/>
      <c r="V22403"/>
      <c r="W22403"/>
      <c r="X22403"/>
    </row>
    <row r="22404" spans="21:24" ht="18" x14ac:dyDescent="0.6">
      <c r="U22404"/>
      <c r="V22404"/>
      <c r="W22404"/>
      <c r="X22404"/>
    </row>
    <row r="22405" spans="21:24" ht="18" x14ac:dyDescent="0.6">
      <c r="U22405"/>
      <c r="V22405"/>
      <c r="W22405"/>
      <c r="X22405"/>
    </row>
    <row r="22406" spans="21:24" ht="18" x14ac:dyDescent="0.6">
      <c r="U22406"/>
      <c r="V22406"/>
      <c r="W22406"/>
      <c r="X22406"/>
    </row>
    <row r="22407" spans="21:24" ht="18" x14ac:dyDescent="0.6">
      <c r="U22407"/>
      <c r="V22407"/>
      <c r="W22407"/>
      <c r="X22407"/>
    </row>
    <row r="22408" spans="21:24" ht="18" x14ac:dyDescent="0.6">
      <c r="U22408"/>
      <c r="V22408"/>
      <c r="W22408"/>
      <c r="X22408"/>
    </row>
    <row r="22409" spans="21:24" ht="18" x14ac:dyDescent="0.6">
      <c r="U22409"/>
      <c r="V22409"/>
      <c r="W22409"/>
      <c r="X22409"/>
    </row>
    <row r="22410" spans="21:24" ht="18" x14ac:dyDescent="0.6">
      <c r="U22410"/>
      <c r="V22410"/>
      <c r="W22410"/>
      <c r="X22410"/>
    </row>
    <row r="22411" spans="21:24" ht="18" x14ac:dyDescent="0.6">
      <c r="U22411"/>
      <c r="V22411"/>
      <c r="W22411"/>
      <c r="X22411"/>
    </row>
    <row r="22412" spans="21:24" ht="18" x14ac:dyDescent="0.6">
      <c r="U22412"/>
      <c r="V22412"/>
      <c r="W22412"/>
      <c r="X22412"/>
    </row>
    <row r="22413" spans="21:24" ht="18" x14ac:dyDescent="0.6">
      <c r="U22413"/>
      <c r="V22413"/>
      <c r="W22413"/>
      <c r="X22413"/>
    </row>
    <row r="22414" spans="21:24" ht="18" x14ac:dyDescent="0.6">
      <c r="U22414"/>
      <c r="V22414"/>
      <c r="W22414"/>
      <c r="X22414"/>
    </row>
    <row r="22415" spans="21:24" ht="18" x14ac:dyDescent="0.6">
      <c r="U22415"/>
      <c r="V22415"/>
      <c r="W22415"/>
      <c r="X22415"/>
    </row>
    <row r="22416" spans="21:24" ht="18" x14ac:dyDescent="0.6">
      <c r="U22416"/>
      <c r="V22416"/>
      <c r="W22416"/>
      <c r="X22416"/>
    </row>
    <row r="22417" spans="21:24" ht="18" x14ac:dyDescent="0.6">
      <c r="U22417"/>
      <c r="V22417"/>
      <c r="W22417"/>
      <c r="X22417"/>
    </row>
    <row r="22418" spans="21:24" ht="18" x14ac:dyDescent="0.6">
      <c r="U22418"/>
      <c r="V22418"/>
      <c r="W22418"/>
      <c r="X22418"/>
    </row>
    <row r="22419" spans="21:24" ht="18" x14ac:dyDescent="0.6">
      <c r="U22419"/>
      <c r="V22419"/>
      <c r="W22419"/>
      <c r="X22419"/>
    </row>
    <row r="22420" spans="21:24" ht="18" x14ac:dyDescent="0.6">
      <c r="U22420"/>
      <c r="V22420"/>
      <c r="W22420"/>
      <c r="X22420"/>
    </row>
    <row r="22421" spans="21:24" ht="18" x14ac:dyDescent="0.6">
      <c r="U22421"/>
      <c r="V22421"/>
      <c r="W22421"/>
      <c r="X22421"/>
    </row>
    <row r="22422" spans="21:24" ht="18" x14ac:dyDescent="0.6">
      <c r="U22422"/>
      <c r="V22422"/>
      <c r="W22422"/>
      <c r="X22422"/>
    </row>
    <row r="22423" spans="21:24" ht="18" x14ac:dyDescent="0.6">
      <c r="U22423"/>
      <c r="V22423"/>
      <c r="W22423"/>
      <c r="X22423"/>
    </row>
    <row r="22424" spans="21:24" ht="18" x14ac:dyDescent="0.6">
      <c r="U22424"/>
      <c r="V22424"/>
      <c r="W22424"/>
      <c r="X22424"/>
    </row>
    <row r="22425" spans="21:24" ht="18" x14ac:dyDescent="0.6">
      <c r="U22425"/>
      <c r="V22425"/>
      <c r="W22425"/>
      <c r="X22425"/>
    </row>
    <row r="22426" spans="21:24" ht="18" x14ac:dyDescent="0.6">
      <c r="U22426"/>
      <c r="V22426"/>
      <c r="W22426"/>
      <c r="X22426"/>
    </row>
    <row r="22427" spans="21:24" ht="18" x14ac:dyDescent="0.6">
      <c r="U22427"/>
      <c r="V22427"/>
      <c r="W22427"/>
      <c r="X22427"/>
    </row>
    <row r="22428" spans="21:24" ht="18" x14ac:dyDescent="0.6">
      <c r="U22428"/>
      <c r="V22428"/>
      <c r="W22428"/>
      <c r="X22428"/>
    </row>
    <row r="22429" spans="21:24" ht="18" x14ac:dyDescent="0.6">
      <c r="U22429"/>
      <c r="V22429"/>
      <c r="W22429"/>
      <c r="X22429"/>
    </row>
    <row r="22430" spans="21:24" ht="18" x14ac:dyDescent="0.6">
      <c r="U22430"/>
      <c r="V22430"/>
      <c r="W22430"/>
      <c r="X22430"/>
    </row>
    <row r="22431" spans="21:24" ht="18" x14ac:dyDescent="0.6">
      <c r="U22431"/>
      <c r="V22431"/>
      <c r="W22431"/>
      <c r="X22431"/>
    </row>
    <row r="22432" spans="21:24" ht="18" x14ac:dyDescent="0.6">
      <c r="U22432"/>
      <c r="V22432"/>
      <c r="W22432"/>
      <c r="X22432"/>
    </row>
    <row r="22433" spans="21:24" ht="18" x14ac:dyDescent="0.6">
      <c r="U22433"/>
      <c r="V22433"/>
      <c r="W22433"/>
      <c r="X22433"/>
    </row>
    <row r="22434" spans="21:24" ht="18" x14ac:dyDescent="0.6">
      <c r="U22434"/>
      <c r="V22434"/>
      <c r="W22434"/>
      <c r="X22434"/>
    </row>
    <row r="22435" spans="21:24" ht="18" x14ac:dyDescent="0.6">
      <c r="U22435"/>
      <c r="V22435"/>
      <c r="W22435"/>
      <c r="X22435"/>
    </row>
    <row r="22436" spans="21:24" ht="18" x14ac:dyDescent="0.6">
      <c r="U22436"/>
      <c r="V22436"/>
      <c r="W22436"/>
      <c r="X22436"/>
    </row>
    <row r="22437" spans="21:24" ht="18" x14ac:dyDescent="0.6">
      <c r="U22437"/>
      <c r="V22437"/>
      <c r="W22437"/>
      <c r="X22437"/>
    </row>
    <row r="22438" spans="21:24" ht="18" x14ac:dyDescent="0.6">
      <c r="U22438"/>
      <c r="V22438"/>
      <c r="W22438"/>
      <c r="X22438"/>
    </row>
    <row r="22439" spans="21:24" ht="18" x14ac:dyDescent="0.6">
      <c r="U22439"/>
      <c r="V22439"/>
      <c r="W22439"/>
      <c r="X22439"/>
    </row>
    <row r="22440" spans="21:24" ht="18" x14ac:dyDescent="0.6">
      <c r="U22440"/>
      <c r="V22440"/>
      <c r="W22440"/>
      <c r="X22440"/>
    </row>
    <row r="22441" spans="21:24" ht="18" x14ac:dyDescent="0.6">
      <c r="U22441"/>
      <c r="V22441"/>
      <c r="W22441"/>
      <c r="X22441"/>
    </row>
    <row r="22442" spans="21:24" ht="18" x14ac:dyDescent="0.6">
      <c r="U22442"/>
      <c r="V22442"/>
      <c r="W22442"/>
      <c r="X22442"/>
    </row>
    <row r="22443" spans="21:24" ht="18" x14ac:dyDescent="0.6">
      <c r="U22443"/>
      <c r="V22443"/>
      <c r="W22443"/>
      <c r="X22443"/>
    </row>
    <row r="22444" spans="21:24" ht="18" x14ac:dyDescent="0.6">
      <c r="U22444"/>
      <c r="V22444"/>
      <c r="W22444"/>
      <c r="X22444"/>
    </row>
    <row r="22445" spans="21:24" ht="18" x14ac:dyDescent="0.6">
      <c r="U22445"/>
      <c r="V22445"/>
      <c r="W22445"/>
      <c r="X22445"/>
    </row>
    <row r="22446" spans="21:24" ht="18" x14ac:dyDescent="0.6">
      <c r="U22446"/>
      <c r="V22446"/>
      <c r="W22446"/>
      <c r="X22446"/>
    </row>
    <row r="22447" spans="21:24" ht="18" x14ac:dyDescent="0.6">
      <c r="U22447"/>
      <c r="V22447"/>
      <c r="W22447"/>
      <c r="X22447"/>
    </row>
    <row r="22448" spans="21:24" ht="18" x14ac:dyDescent="0.6">
      <c r="U22448"/>
      <c r="V22448"/>
      <c r="W22448"/>
      <c r="X22448"/>
    </row>
    <row r="22449" spans="21:24" ht="18" x14ac:dyDescent="0.6">
      <c r="U22449"/>
      <c r="V22449"/>
      <c r="W22449"/>
      <c r="X22449"/>
    </row>
    <row r="22450" spans="21:24" ht="18" x14ac:dyDescent="0.6">
      <c r="U22450"/>
      <c r="V22450"/>
      <c r="W22450"/>
      <c r="X22450"/>
    </row>
    <row r="22451" spans="21:24" ht="18" x14ac:dyDescent="0.6">
      <c r="U22451"/>
      <c r="V22451"/>
      <c r="W22451"/>
      <c r="X22451"/>
    </row>
    <row r="22452" spans="21:24" ht="18" x14ac:dyDescent="0.6">
      <c r="U22452"/>
      <c r="V22452"/>
      <c r="W22452"/>
      <c r="X22452"/>
    </row>
    <row r="22453" spans="21:24" ht="18" x14ac:dyDescent="0.6">
      <c r="U22453"/>
      <c r="V22453"/>
      <c r="W22453"/>
      <c r="X22453"/>
    </row>
    <row r="22454" spans="21:24" ht="18" x14ac:dyDescent="0.6">
      <c r="U22454"/>
      <c r="V22454"/>
      <c r="W22454"/>
      <c r="X22454"/>
    </row>
    <row r="22455" spans="21:24" ht="18" x14ac:dyDescent="0.6">
      <c r="U22455"/>
      <c r="V22455"/>
      <c r="W22455"/>
      <c r="X22455"/>
    </row>
    <row r="22456" spans="21:24" ht="18" x14ac:dyDescent="0.6">
      <c r="U22456"/>
      <c r="V22456"/>
      <c r="W22456"/>
      <c r="X22456"/>
    </row>
    <row r="22457" spans="21:24" ht="18" x14ac:dyDescent="0.6">
      <c r="U22457"/>
      <c r="V22457"/>
      <c r="W22457"/>
      <c r="X22457"/>
    </row>
    <row r="22458" spans="21:24" ht="18" x14ac:dyDescent="0.6">
      <c r="U22458"/>
      <c r="V22458"/>
      <c r="W22458"/>
      <c r="X22458"/>
    </row>
    <row r="22459" spans="21:24" ht="18" x14ac:dyDescent="0.6">
      <c r="U22459"/>
      <c r="V22459"/>
      <c r="W22459"/>
      <c r="X22459"/>
    </row>
    <row r="22460" spans="21:24" ht="18" x14ac:dyDescent="0.6">
      <c r="U22460"/>
      <c r="V22460"/>
      <c r="W22460"/>
      <c r="X22460"/>
    </row>
    <row r="22461" spans="21:24" ht="18" x14ac:dyDescent="0.6">
      <c r="U22461"/>
      <c r="V22461"/>
      <c r="W22461"/>
      <c r="X22461"/>
    </row>
    <row r="22462" spans="21:24" ht="18" x14ac:dyDescent="0.6">
      <c r="U22462"/>
      <c r="V22462"/>
      <c r="W22462"/>
      <c r="X22462"/>
    </row>
    <row r="22463" spans="21:24" ht="18" x14ac:dyDescent="0.6">
      <c r="U22463"/>
      <c r="V22463"/>
      <c r="W22463"/>
      <c r="X22463"/>
    </row>
    <row r="22464" spans="21:24" ht="18" x14ac:dyDescent="0.6">
      <c r="U22464"/>
      <c r="V22464"/>
      <c r="W22464"/>
      <c r="X22464"/>
    </row>
    <row r="22465" spans="21:24" ht="18" x14ac:dyDescent="0.6">
      <c r="U22465"/>
      <c r="V22465"/>
      <c r="W22465"/>
      <c r="X22465"/>
    </row>
    <row r="22466" spans="21:24" ht="18" x14ac:dyDescent="0.6">
      <c r="U22466"/>
      <c r="V22466"/>
      <c r="W22466"/>
      <c r="X22466"/>
    </row>
    <row r="22467" spans="21:24" ht="18" x14ac:dyDescent="0.6">
      <c r="U22467"/>
      <c r="V22467"/>
      <c r="W22467"/>
      <c r="X22467"/>
    </row>
    <row r="22468" spans="21:24" ht="18" x14ac:dyDescent="0.6">
      <c r="U22468"/>
      <c r="V22468"/>
      <c r="W22468"/>
      <c r="X22468"/>
    </row>
    <row r="22469" spans="21:24" ht="18" x14ac:dyDescent="0.6">
      <c r="U22469"/>
      <c r="V22469"/>
      <c r="W22469"/>
      <c r="X22469"/>
    </row>
    <row r="22470" spans="21:24" ht="18" x14ac:dyDescent="0.6">
      <c r="U22470"/>
      <c r="V22470"/>
      <c r="W22470"/>
      <c r="X22470"/>
    </row>
    <row r="22471" spans="21:24" ht="18" x14ac:dyDescent="0.6">
      <c r="U22471"/>
      <c r="V22471"/>
      <c r="W22471"/>
      <c r="X22471"/>
    </row>
    <row r="22472" spans="21:24" ht="18" x14ac:dyDescent="0.6">
      <c r="U22472"/>
      <c r="V22472"/>
      <c r="W22472"/>
      <c r="X22472"/>
    </row>
    <row r="22473" spans="21:24" ht="18" x14ac:dyDescent="0.6">
      <c r="U22473"/>
      <c r="V22473"/>
      <c r="W22473"/>
      <c r="X22473"/>
    </row>
    <row r="22474" spans="21:24" ht="18" x14ac:dyDescent="0.6">
      <c r="U22474"/>
      <c r="V22474"/>
      <c r="W22474"/>
      <c r="X22474"/>
    </row>
    <row r="22475" spans="21:24" ht="18" x14ac:dyDescent="0.6">
      <c r="U22475"/>
      <c r="V22475"/>
      <c r="W22475"/>
      <c r="X22475"/>
    </row>
    <row r="22476" spans="21:24" ht="18" x14ac:dyDescent="0.6">
      <c r="U22476"/>
      <c r="V22476"/>
      <c r="W22476"/>
      <c r="X22476"/>
    </row>
    <row r="22477" spans="21:24" ht="18" x14ac:dyDescent="0.6">
      <c r="U22477"/>
      <c r="V22477"/>
      <c r="W22477"/>
      <c r="X22477"/>
    </row>
    <row r="22478" spans="21:24" ht="18" x14ac:dyDescent="0.6">
      <c r="U22478"/>
      <c r="V22478"/>
      <c r="W22478"/>
      <c r="X22478"/>
    </row>
    <row r="22479" spans="21:24" ht="18" x14ac:dyDescent="0.6">
      <c r="U22479"/>
      <c r="V22479"/>
      <c r="W22479"/>
      <c r="X22479"/>
    </row>
    <row r="22480" spans="21:24" ht="18" x14ac:dyDescent="0.6">
      <c r="U22480"/>
      <c r="V22480"/>
      <c r="W22480"/>
      <c r="X22480"/>
    </row>
    <row r="22481" spans="21:24" ht="18" x14ac:dyDescent="0.6">
      <c r="U22481"/>
      <c r="V22481"/>
      <c r="W22481"/>
      <c r="X22481"/>
    </row>
    <row r="22482" spans="21:24" ht="18" x14ac:dyDescent="0.6">
      <c r="U22482"/>
      <c r="V22482"/>
      <c r="W22482"/>
      <c r="X22482"/>
    </row>
    <row r="22483" spans="21:24" ht="18" x14ac:dyDescent="0.6">
      <c r="U22483"/>
      <c r="V22483"/>
      <c r="W22483"/>
      <c r="X22483"/>
    </row>
    <row r="22484" spans="21:24" ht="18" x14ac:dyDescent="0.6">
      <c r="U22484"/>
      <c r="V22484"/>
      <c r="W22484"/>
      <c r="X22484"/>
    </row>
    <row r="22485" spans="21:24" ht="18" x14ac:dyDescent="0.6">
      <c r="U22485"/>
      <c r="V22485"/>
      <c r="W22485"/>
      <c r="X22485"/>
    </row>
    <row r="22486" spans="21:24" ht="18" x14ac:dyDescent="0.6">
      <c r="U22486"/>
      <c r="V22486"/>
      <c r="W22486"/>
      <c r="X22486"/>
    </row>
    <row r="22487" spans="21:24" ht="18" x14ac:dyDescent="0.6">
      <c r="U22487"/>
      <c r="V22487"/>
      <c r="W22487"/>
      <c r="X22487"/>
    </row>
    <row r="22488" spans="21:24" ht="18" x14ac:dyDescent="0.6">
      <c r="U22488"/>
      <c r="V22488"/>
      <c r="W22488"/>
      <c r="X22488"/>
    </row>
    <row r="22489" spans="21:24" ht="18" x14ac:dyDescent="0.6">
      <c r="U22489"/>
      <c r="V22489"/>
      <c r="W22489"/>
      <c r="X22489"/>
    </row>
    <row r="22490" spans="21:24" ht="18" x14ac:dyDescent="0.6">
      <c r="U22490"/>
      <c r="V22490"/>
      <c r="W22490"/>
      <c r="X22490"/>
    </row>
    <row r="22491" spans="21:24" ht="18" x14ac:dyDescent="0.6">
      <c r="U22491"/>
      <c r="V22491"/>
      <c r="W22491"/>
      <c r="X22491"/>
    </row>
    <row r="22492" spans="21:24" ht="18" x14ac:dyDescent="0.6">
      <c r="U22492"/>
      <c r="V22492"/>
      <c r="W22492"/>
      <c r="X22492"/>
    </row>
    <row r="22493" spans="21:24" ht="18" x14ac:dyDescent="0.6">
      <c r="U22493"/>
      <c r="V22493"/>
      <c r="W22493"/>
      <c r="X22493"/>
    </row>
    <row r="22494" spans="21:24" ht="18" x14ac:dyDescent="0.6">
      <c r="U22494"/>
      <c r="V22494"/>
      <c r="W22494"/>
      <c r="X22494"/>
    </row>
    <row r="22495" spans="21:24" ht="18" x14ac:dyDescent="0.6">
      <c r="U22495"/>
      <c r="V22495"/>
      <c r="W22495"/>
      <c r="X22495"/>
    </row>
    <row r="22496" spans="21:24" ht="18" x14ac:dyDescent="0.6">
      <c r="U22496"/>
      <c r="V22496"/>
      <c r="W22496"/>
      <c r="X22496"/>
    </row>
    <row r="22497" spans="21:24" ht="18" x14ac:dyDescent="0.6">
      <c r="U22497"/>
      <c r="V22497"/>
      <c r="W22497"/>
      <c r="X22497"/>
    </row>
    <row r="22498" spans="21:24" ht="18" x14ac:dyDescent="0.6">
      <c r="U22498"/>
      <c r="V22498"/>
      <c r="W22498"/>
      <c r="X22498"/>
    </row>
    <row r="22499" spans="21:24" ht="18" x14ac:dyDescent="0.6">
      <c r="U22499"/>
      <c r="V22499"/>
      <c r="W22499"/>
      <c r="X22499"/>
    </row>
    <row r="22500" spans="21:24" ht="18" x14ac:dyDescent="0.6">
      <c r="U22500"/>
      <c r="V22500"/>
      <c r="W22500"/>
      <c r="X22500"/>
    </row>
    <row r="22501" spans="21:24" ht="18" x14ac:dyDescent="0.6">
      <c r="U22501"/>
      <c r="V22501"/>
      <c r="W22501"/>
      <c r="X22501"/>
    </row>
    <row r="22502" spans="21:24" ht="18" x14ac:dyDescent="0.6">
      <c r="U22502"/>
      <c r="V22502"/>
      <c r="W22502"/>
      <c r="X22502"/>
    </row>
    <row r="22503" spans="21:24" ht="18" x14ac:dyDescent="0.6">
      <c r="U22503"/>
      <c r="V22503"/>
      <c r="W22503"/>
      <c r="X22503"/>
    </row>
    <row r="22504" spans="21:24" ht="18" x14ac:dyDescent="0.6">
      <c r="U22504"/>
      <c r="V22504"/>
      <c r="W22504"/>
      <c r="X22504"/>
    </row>
    <row r="22505" spans="21:24" ht="18" x14ac:dyDescent="0.6">
      <c r="U22505"/>
      <c r="V22505"/>
      <c r="W22505"/>
      <c r="X22505"/>
    </row>
    <row r="22506" spans="21:24" ht="18" x14ac:dyDescent="0.6">
      <c r="U22506"/>
      <c r="V22506"/>
      <c r="W22506"/>
      <c r="X22506"/>
    </row>
    <row r="22507" spans="21:24" ht="18" x14ac:dyDescent="0.6">
      <c r="U22507"/>
      <c r="V22507"/>
      <c r="W22507"/>
      <c r="X22507"/>
    </row>
    <row r="22508" spans="21:24" ht="18" x14ac:dyDescent="0.6">
      <c r="U22508"/>
      <c r="V22508"/>
      <c r="W22508"/>
      <c r="X22508"/>
    </row>
    <row r="22509" spans="21:24" ht="18" x14ac:dyDescent="0.6">
      <c r="U22509"/>
      <c r="V22509"/>
      <c r="W22509"/>
      <c r="X22509"/>
    </row>
    <row r="22510" spans="21:24" ht="18" x14ac:dyDescent="0.6">
      <c r="U22510"/>
      <c r="V22510"/>
      <c r="W22510"/>
      <c r="X22510"/>
    </row>
    <row r="22511" spans="21:24" ht="18" x14ac:dyDescent="0.6">
      <c r="U22511"/>
      <c r="V22511"/>
      <c r="W22511"/>
      <c r="X22511"/>
    </row>
    <row r="22512" spans="21:24" ht="18" x14ac:dyDescent="0.6">
      <c r="U22512"/>
      <c r="V22512"/>
      <c r="W22512"/>
      <c r="X22512"/>
    </row>
    <row r="22513" spans="21:24" ht="18" x14ac:dyDescent="0.6">
      <c r="U22513"/>
      <c r="V22513"/>
      <c r="W22513"/>
      <c r="X22513"/>
    </row>
    <row r="22514" spans="21:24" ht="18" x14ac:dyDescent="0.6">
      <c r="U22514"/>
      <c r="V22514"/>
      <c r="W22514"/>
      <c r="X22514"/>
    </row>
    <row r="22515" spans="21:24" ht="18" x14ac:dyDescent="0.6">
      <c r="U22515"/>
      <c r="V22515"/>
      <c r="W22515"/>
      <c r="X22515"/>
    </row>
    <row r="22516" spans="21:24" ht="18" x14ac:dyDescent="0.6">
      <c r="U22516"/>
      <c r="V22516"/>
      <c r="W22516"/>
      <c r="X22516"/>
    </row>
    <row r="22517" spans="21:24" ht="18" x14ac:dyDescent="0.6">
      <c r="U22517"/>
      <c r="V22517"/>
      <c r="W22517"/>
      <c r="X22517"/>
    </row>
    <row r="22518" spans="21:24" ht="18" x14ac:dyDescent="0.6">
      <c r="U22518"/>
      <c r="V22518"/>
      <c r="W22518"/>
      <c r="X22518"/>
    </row>
    <row r="22519" spans="21:24" ht="18" x14ac:dyDescent="0.6">
      <c r="U22519"/>
      <c r="V22519"/>
      <c r="W22519"/>
      <c r="X22519"/>
    </row>
    <row r="22520" spans="21:24" ht="18" x14ac:dyDescent="0.6">
      <c r="U22520"/>
      <c r="V22520"/>
      <c r="W22520"/>
      <c r="X22520"/>
    </row>
    <row r="22521" spans="21:24" ht="18" x14ac:dyDescent="0.6">
      <c r="U22521"/>
      <c r="V22521"/>
      <c r="W22521"/>
      <c r="X22521"/>
    </row>
    <row r="22522" spans="21:24" ht="18" x14ac:dyDescent="0.6">
      <c r="U22522"/>
      <c r="V22522"/>
      <c r="W22522"/>
      <c r="X22522"/>
    </row>
    <row r="22523" spans="21:24" ht="18" x14ac:dyDescent="0.6">
      <c r="U22523"/>
      <c r="V22523"/>
      <c r="W22523"/>
      <c r="X22523"/>
    </row>
    <row r="22524" spans="21:24" ht="18" x14ac:dyDescent="0.6">
      <c r="U22524"/>
      <c r="V22524"/>
      <c r="W22524"/>
      <c r="X22524"/>
    </row>
    <row r="22525" spans="21:24" ht="18" x14ac:dyDescent="0.6">
      <c r="U22525"/>
      <c r="V22525"/>
      <c r="W22525"/>
      <c r="X22525"/>
    </row>
    <row r="22526" spans="21:24" ht="18" x14ac:dyDescent="0.6">
      <c r="U22526"/>
      <c r="V22526"/>
      <c r="W22526"/>
      <c r="X22526"/>
    </row>
    <row r="22527" spans="21:24" ht="18" x14ac:dyDescent="0.6">
      <c r="U22527"/>
      <c r="V22527"/>
      <c r="W22527"/>
      <c r="X22527"/>
    </row>
    <row r="22528" spans="21:24" ht="18" x14ac:dyDescent="0.6">
      <c r="U22528"/>
      <c r="V22528"/>
      <c r="W22528"/>
      <c r="X22528"/>
    </row>
    <row r="22529" spans="21:24" ht="18" x14ac:dyDescent="0.6">
      <c r="U22529"/>
      <c r="V22529"/>
      <c r="W22529"/>
      <c r="X22529"/>
    </row>
    <row r="22530" spans="21:24" ht="18" x14ac:dyDescent="0.6">
      <c r="U22530"/>
      <c r="V22530"/>
      <c r="W22530"/>
      <c r="X22530"/>
    </row>
    <row r="22531" spans="21:24" ht="18" x14ac:dyDescent="0.6">
      <c r="U22531"/>
      <c r="V22531"/>
      <c r="W22531"/>
      <c r="X22531"/>
    </row>
    <row r="22532" spans="21:24" ht="18" x14ac:dyDescent="0.6">
      <c r="U22532"/>
      <c r="V22532"/>
      <c r="W22532"/>
      <c r="X22532"/>
    </row>
    <row r="22533" spans="21:24" ht="18" x14ac:dyDescent="0.6">
      <c r="U22533"/>
      <c r="V22533"/>
      <c r="W22533"/>
      <c r="X22533"/>
    </row>
    <row r="22534" spans="21:24" ht="18" x14ac:dyDescent="0.6">
      <c r="U22534"/>
      <c r="V22534"/>
      <c r="W22534"/>
      <c r="X22534"/>
    </row>
    <row r="22535" spans="21:24" ht="18" x14ac:dyDescent="0.6">
      <c r="U22535"/>
      <c r="V22535"/>
      <c r="W22535"/>
      <c r="X22535"/>
    </row>
    <row r="22536" spans="21:24" ht="18" x14ac:dyDescent="0.6">
      <c r="U22536"/>
      <c r="V22536"/>
      <c r="W22536"/>
      <c r="X22536"/>
    </row>
    <row r="22537" spans="21:24" ht="18" x14ac:dyDescent="0.6">
      <c r="U22537"/>
      <c r="V22537"/>
      <c r="W22537"/>
      <c r="X22537"/>
    </row>
    <row r="22538" spans="21:24" ht="18" x14ac:dyDescent="0.6">
      <c r="U22538"/>
      <c r="V22538"/>
      <c r="W22538"/>
      <c r="X22538"/>
    </row>
    <row r="22539" spans="21:24" ht="18" x14ac:dyDescent="0.6">
      <c r="U22539"/>
      <c r="V22539"/>
      <c r="W22539"/>
      <c r="X22539"/>
    </row>
    <row r="22540" spans="21:24" ht="18" x14ac:dyDescent="0.6">
      <c r="U22540"/>
      <c r="V22540"/>
      <c r="W22540"/>
      <c r="X22540"/>
    </row>
    <row r="22541" spans="21:24" ht="18" x14ac:dyDescent="0.6">
      <c r="U22541"/>
      <c r="V22541"/>
      <c r="W22541"/>
      <c r="X22541"/>
    </row>
    <row r="22542" spans="21:24" ht="18" x14ac:dyDescent="0.6">
      <c r="U22542"/>
      <c r="V22542"/>
      <c r="W22542"/>
      <c r="X22542"/>
    </row>
    <row r="22543" spans="21:24" ht="18" x14ac:dyDescent="0.6">
      <c r="U22543"/>
      <c r="V22543"/>
      <c r="W22543"/>
      <c r="X22543"/>
    </row>
    <row r="22544" spans="21:24" ht="18" x14ac:dyDescent="0.6">
      <c r="U22544"/>
      <c r="V22544"/>
      <c r="W22544"/>
      <c r="X22544"/>
    </row>
    <row r="22545" spans="21:24" ht="18" x14ac:dyDescent="0.6">
      <c r="U22545"/>
      <c r="V22545"/>
      <c r="W22545"/>
      <c r="X22545"/>
    </row>
    <row r="22546" spans="21:24" ht="18" x14ac:dyDescent="0.6">
      <c r="U22546"/>
      <c r="V22546"/>
      <c r="W22546"/>
      <c r="X22546"/>
    </row>
    <row r="22547" spans="21:24" ht="18" x14ac:dyDescent="0.6">
      <c r="U22547"/>
      <c r="V22547"/>
      <c r="W22547"/>
      <c r="X22547"/>
    </row>
    <row r="22548" spans="21:24" ht="18" x14ac:dyDescent="0.6">
      <c r="U22548"/>
      <c r="V22548"/>
      <c r="W22548"/>
      <c r="X22548"/>
    </row>
    <row r="22549" spans="21:24" ht="18" x14ac:dyDescent="0.6">
      <c r="U22549"/>
      <c r="V22549"/>
      <c r="W22549"/>
      <c r="X22549"/>
    </row>
    <row r="22550" spans="21:24" ht="18" x14ac:dyDescent="0.6">
      <c r="U22550"/>
      <c r="V22550"/>
      <c r="W22550"/>
      <c r="X22550"/>
    </row>
    <row r="22551" spans="21:24" ht="18" x14ac:dyDescent="0.6">
      <c r="U22551"/>
      <c r="V22551"/>
      <c r="W22551"/>
      <c r="X22551"/>
    </row>
    <row r="22552" spans="21:24" ht="18" x14ac:dyDescent="0.6">
      <c r="U22552"/>
      <c r="V22552"/>
      <c r="W22552"/>
      <c r="X22552"/>
    </row>
    <row r="22553" spans="21:24" ht="18" x14ac:dyDescent="0.6">
      <c r="U22553"/>
      <c r="V22553"/>
      <c r="W22553"/>
      <c r="X22553"/>
    </row>
    <row r="22554" spans="21:24" ht="18" x14ac:dyDescent="0.6">
      <c r="U22554"/>
      <c r="V22554"/>
      <c r="W22554"/>
      <c r="X22554"/>
    </row>
    <row r="22555" spans="21:24" ht="18" x14ac:dyDescent="0.6">
      <c r="U22555"/>
      <c r="V22555"/>
      <c r="W22555"/>
      <c r="X22555"/>
    </row>
    <row r="22556" spans="21:24" ht="18" x14ac:dyDescent="0.6">
      <c r="U22556"/>
      <c r="V22556"/>
      <c r="W22556"/>
      <c r="X22556"/>
    </row>
    <row r="22557" spans="21:24" ht="18" x14ac:dyDescent="0.6">
      <c r="U22557"/>
      <c r="V22557"/>
      <c r="W22557"/>
      <c r="X22557"/>
    </row>
    <row r="22558" spans="21:24" ht="18" x14ac:dyDescent="0.6">
      <c r="U22558"/>
      <c r="V22558"/>
      <c r="W22558"/>
      <c r="X22558"/>
    </row>
    <row r="22559" spans="21:24" ht="18" x14ac:dyDescent="0.6">
      <c r="U22559"/>
      <c r="V22559"/>
      <c r="W22559"/>
      <c r="X22559"/>
    </row>
    <row r="22560" spans="21:24" ht="18" x14ac:dyDescent="0.6">
      <c r="U22560"/>
      <c r="V22560"/>
      <c r="W22560"/>
      <c r="X22560"/>
    </row>
    <row r="22561" spans="21:24" ht="18" x14ac:dyDescent="0.6">
      <c r="U22561"/>
      <c r="V22561"/>
      <c r="W22561"/>
      <c r="X22561"/>
    </row>
    <row r="22562" spans="21:24" ht="18" x14ac:dyDescent="0.6">
      <c r="U22562"/>
      <c r="V22562"/>
      <c r="W22562"/>
      <c r="X22562"/>
    </row>
    <row r="22563" spans="21:24" ht="18" x14ac:dyDescent="0.6">
      <c r="U22563"/>
      <c r="V22563"/>
      <c r="W22563"/>
      <c r="X22563"/>
    </row>
    <row r="22564" spans="21:24" ht="18" x14ac:dyDescent="0.6">
      <c r="U22564"/>
      <c r="V22564"/>
      <c r="W22564"/>
      <c r="X22564"/>
    </row>
    <row r="22565" spans="21:24" ht="18" x14ac:dyDescent="0.6">
      <c r="U22565"/>
      <c r="V22565"/>
      <c r="W22565"/>
      <c r="X22565"/>
    </row>
    <row r="22566" spans="21:24" ht="18" x14ac:dyDescent="0.6">
      <c r="U22566"/>
      <c r="V22566"/>
      <c r="W22566"/>
      <c r="X22566"/>
    </row>
    <row r="22567" spans="21:24" ht="18" x14ac:dyDescent="0.6">
      <c r="U22567"/>
      <c r="V22567"/>
      <c r="W22567"/>
      <c r="X22567"/>
    </row>
    <row r="22568" spans="21:24" ht="18" x14ac:dyDescent="0.6">
      <c r="U22568"/>
      <c r="V22568"/>
      <c r="W22568"/>
      <c r="X22568"/>
    </row>
    <row r="22569" spans="21:24" ht="18" x14ac:dyDescent="0.6">
      <c r="U22569"/>
      <c r="V22569"/>
      <c r="W22569"/>
      <c r="X22569"/>
    </row>
    <row r="22570" spans="21:24" ht="18" x14ac:dyDescent="0.6">
      <c r="U22570"/>
      <c r="V22570"/>
      <c r="W22570"/>
      <c r="X22570"/>
    </row>
    <row r="22571" spans="21:24" ht="18" x14ac:dyDescent="0.6">
      <c r="U22571"/>
      <c r="V22571"/>
      <c r="W22571"/>
      <c r="X22571"/>
    </row>
    <row r="22572" spans="21:24" ht="18" x14ac:dyDescent="0.6">
      <c r="U22572"/>
      <c r="V22572"/>
      <c r="W22572"/>
      <c r="X22572"/>
    </row>
    <row r="22573" spans="21:24" ht="18" x14ac:dyDescent="0.6">
      <c r="U22573"/>
      <c r="V22573"/>
      <c r="W22573"/>
      <c r="X22573"/>
    </row>
    <row r="22574" spans="21:24" ht="18" x14ac:dyDescent="0.6">
      <c r="U22574"/>
      <c r="V22574"/>
      <c r="W22574"/>
      <c r="X22574"/>
    </row>
    <row r="22575" spans="21:24" ht="18" x14ac:dyDescent="0.6">
      <c r="U22575"/>
      <c r="V22575"/>
      <c r="W22575"/>
      <c r="X22575"/>
    </row>
    <row r="22576" spans="21:24" ht="18" x14ac:dyDescent="0.6">
      <c r="U22576"/>
      <c r="V22576"/>
      <c r="W22576"/>
      <c r="X22576"/>
    </row>
    <row r="22577" spans="21:24" ht="18" x14ac:dyDescent="0.6">
      <c r="U22577"/>
      <c r="V22577"/>
      <c r="W22577"/>
      <c r="X22577"/>
    </row>
    <row r="22578" spans="21:24" ht="18" x14ac:dyDescent="0.6">
      <c r="U22578"/>
      <c r="V22578"/>
      <c r="W22578"/>
      <c r="X22578"/>
    </row>
    <row r="22579" spans="21:24" ht="18" x14ac:dyDescent="0.6">
      <c r="U22579"/>
      <c r="V22579"/>
      <c r="W22579"/>
      <c r="X22579"/>
    </row>
    <row r="22580" spans="21:24" ht="18" x14ac:dyDescent="0.6">
      <c r="U22580"/>
      <c r="V22580"/>
      <c r="W22580"/>
      <c r="X22580"/>
    </row>
    <row r="22581" spans="21:24" ht="18" x14ac:dyDescent="0.6">
      <c r="U22581"/>
      <c r="V22581"/>
      <c r="W22581"/>
      <c r="X22581"/>
    </row>
    <row r="22582" spans="21:24" ht="18" x14ac:dyDescent="0.6">
      <c r="U22582"/>
      <c r="V22582"/>
      <c r="W22582"/>
      <c r="X22582"/>
    </row>
    <row r="22583" spans="21:24" ht="18" x14ac:dyDescent="0.6">
      <c r="U22583"/>
      <c r="V22583"/>
      <c r="W22583"/>
      <c r="X22583"/>
    </row>
    <row r="22584" spans="21:24" ht="18" x14ac:dyDescent="0.6">
      <c r="U22584"/>
      <c r="V22584"/>
      <c r="W22584"/>
      <c r="X22584"/>
    </row>
    <row r="22585" spans="21:24" ht="18" x14ac:dyDescent="0.6">
      <c r="U22585"/>
      <c r="V22585"/>
      <c r="W22585"/>
      <c r="X22585"/>
    </row>
    <row r="22586" spans="21:24" ht="18" x14ac:dyDescent="0.6">
      <c r="U22586"/>
      <c r="V22586"/>
      <c r="W22586"/>
      <c r="X22586"/>
    </row>
    <row r="22587" spans="21:24" ht="18" x14ac:dyDescent="0.6">
      <c r="U22587"/>
      <c r="V22587"/>
      <c r="W22587"/>
      <c r="X22587"/>
    </row>
    <row r="22588" spans="21:24" ht="18" x14ac:dyDescent="0.6">
      <c r="U22588"/>
      <c r="V22588"/>
      <c r="W22588"/>
      <c r="X22588"/>
    </row>
    <row r="22589" spans="21:24" ht="18" x14ac:dyDescent="0.6">
      <c r="U22589"/>
      <c r="V22589"/>
      <c r="W22589"/>
      <c r="X22589"/>
    </row>
    <row r="22590" spans="21:24" ht="18" x14ac:dyDescent="0.6">
      <c r="U22590"/>
      <c r="V22590"/>
      <c r="W22590"/>
      <c r="X22590"/>
    </row>
    <row r="22591" spans="21:24" ht="18" x14ac:dyDescent="0.6">
      <c r="U22591"/>
      <c r="V22591"/>
      <c r="W22591"/>
      <c r="X22591"/>
    </row>
    <row r="22592" spans="21:24" ht="18" x14ac:dyDescent="0.6">
      <c r="U22592"/>
      <c r="V22592"/>
      <c r="W22592"/>
      <c r="X22592"/>
    </row>
    <row r="22593" spans="21:24" ht="18" x14ac:dyDescent="0.6">
      <c r="U22593"/>
      <c r="V22593"/>
      <c r="W22593"/>
      <c r="X22593"/>
    </row>
    <row r="22594" spans="21:24" ht="18" x14ac:dyDescent="0.6">
      <c r="U22594"/>
      <c r="V22594"/>
      <c r="W22594"/>
      <c r="X22594"/>
    </row>
    <row r="22595" spans="21:24" ht="18" x14ac:dyDescent="0.6">
      <c r="U22595"/>
      <c r="V22595"/>
      <c r="W22595"/>
      <c r="X22595"/>
    </row>
    <row r="22596" spans="21:24" ht="18" x14ac:dyDescent="0.6">
      <c r="U22596"/>
      <c r="V22596"/>
      <c r="W22596"/>
      <c r="X22596"/>
    </row>
    <row r="22597" spans="21:24" ht="18" x14ac:dyDescent="0.6">
      <c r="U22597"/>
      <c r="V22597"/>
      <c r="W22597"/>
      <c r="X22597"/>
    </row>
    <row r="22598" spans="21:24" ht="18" x14ac:dyDescent="0.6">
      <c r="U22598"/>
      <c r="V22598"/>
      <c r="W22598"/>
      <c r="X22598"/>
    </row>
    <row r="22599" spans="21:24" ht="18" x14ac:dyDescent="0.6">
      <c r="U22599"/>
      <c r="V22599"/>
      <c r="W22599"/>
      <c r="X22599"/>
    </row>
    <row r="22600" spans="21:24" ht="18" x14ac:dyDescent="0.6">
      <c r="U22600"/>
      <c r="V22600"/>
      <c r="W22600"/>
      <c r="X22600"/>
    </row>
    <row r="22601" spans="21:24" ht="18" x14ac:dyDescent="0.6">
      <c r="U22601"/>
      <c r="V22601"/>
      <c r="W22601"/>
      <c r="X22601"/>
    </row>
    <row r="22602" spans="21:24" ht="18" x14ac:dyDescent="0.6">
      <c r="U22602"/>
      <c r="V22602"/>
      <c r="W22602"/>
      <c r="X22602"/>
    </row>
    <row r="22603" spans="21:24" ht="18" x14ac:dyDescent="0.6">
      <c r="U22603"/>
      <c r="V22603"/>
      <c r="W22603"/>
      <c r="X22603"/>
    </row>
    <row r="22604" spans="21:24" ht="18" x14ac:dyDescent="0.6">
      <c r="U22604"/>
      <c r="V22604"/>
      <c r="W22604"/>
      <c r="X22604"/>
    </row>
    <row r="22605" spans="21:24" ht="18" x14ac:dyDescent="0.6">
      <c r="U22605"/>
      <c r="V22605"/>
      <c r="W22605"/>
      <c r="X22605"/>
    </row>
    <row r="22606" spans="21:24" ht="18" x14ac:dyDescent="0.6">
      <c r="U22606"/>
      <c r="V22606"/>
      <c r="W22606"/>
      <c r="X22606"/>
    </row>
    <row r="22607" spans="21:24" ht="18" x14ac:dyDescent="0.6">
      <c r="U22607"/>
      <c r="V22607"/>
      <c r="W22607"/>
      <c r="X22607"/>
    </row>
    <row r="22608" spans="21:24" ht="18" x14ac:dyDescent="0.6">
      <c r="U22608"/>
      <c r="V22608"/>
      <c r="W22608"/>
      <c r="X22608"/>
    </row>
    <row r="22609" spans="21:24" ht="18" x14ac:dyDescent="0.6">
      <c r="U22609"/>
      <c r="V22609"/>
      <c r="W22609"/>
      <c r="X22609"/>
    </row>
    <row r="22610" spans="21:24" ht="18" x14ac:dyDescent="0.6">
      <c r="U22610"/>
      <c r="V22610"/>
      <c r="W22610"/>
      <c r="X22610"/>
    </row>
    <row r="22611" spans="21:24" ht="18" x14ac:dyDescent="0.6">
      <c r="U22611"/>
      <c r="V22611"/>
      <c r="W22611"/>
      <c r="X22611"/>
    </row>
    <row r="22612" spans="21:24" ht="18" x14ac:dyDescent="0.6">
      <c r="U22612"/>
      <c r="V22612"/>
      <c r="W22612"/>
      <c r="X22612"/>
    </row>
    <row r="22613" spans="21:24" ht="18" x14ac:dyDescent="0.6">
      <c r="U22613"/>
      <c r="V22613"/>
      <c r="W22613"/>
      <c r="X22613"/>
    </row>
    <row r="22614" spans="21:24" ht="18" x14ac:dyDescent="0.6">
      <c r="U22614"/>
      <c r="V22614"/>
      <c r="W22614"/>
      <c r="X22614"/>
    </row>
    <row r="22615" spans="21:24" ht="18" x14ac:dyDescent="0.6">
      <c r="U22615"/>
      <c r="V22615"/>
      <c r="W22615"/>
      <c r="X22615"/>
    </row>
    <row r="22616" spans="21:24" ht="18" x14ac:dyDescent="0.6">
      <c r="U22616"/>
      <c r="V22616"/>
      <c r="W22616"/>
      <c r="X22616"/>
    </row>
    <row r="22617" spans="21:24" ht="18" x14ac:dyDescent="0.6">
      <c r="U22617"/>
      <c r="V22617"/>
      <c r="W22617"/>
      <c r="X22617"/>
    </row>
    <row r="22618" spans="21:24" ht="18" x14ac:dyDescent="0.6">
      <c r="U22618"/>
      <c r="V22618"/>
      <c r="W22618"/>
      <c r="X22618"/>
    </row>
    <row r="22619" spans="21:24" ht="18" x14ac:dyDescent="0.6">
      <c r="U22619"/>
      <c r="V22619"/>
      <c r="W22619"/>
      <c r="X22619"/>
    </row>
    <row r="22620" spans="21:24" ht="18" x14ac:dyDescent="0.6">
      <c r="U22620"/>
      <c r="V22620"/>
      <c r="W22620"/>
      <c r="X22620"/>
    </row>
    <row r="22621" spans="21:24" ht="18" x14ac:dyDescent="0.6">
      <c r="U22621"/>
      <c r="V22621"/>
      <c r="W22621"/>
      <c r="X22621"/>
    </row>
    <row r="22622" spans="21:24" ht="18" x14ac:dyDescent="0.6">
      <c r="U22622"/>
      <c r="V22622"/>
      <c r="W22622"/>
      <c r="X22622"/>
    </row>
    <row r="22623" spans="21:24" ht="18" x14ac:dyDescent="0.6">
      <c r="U22623"/>
      <c r="V22623"/>
      <c r="W22623"/>
      <c r="X22623"/>
    </row>
    <row r="22624" spans="21:24" ht="18" x14ac:dyDescent="0.6">
      <c r="U22624"/>
      <c r="V22624"/>
      <c r="W22624"/>
      <c r="X22624"/>
    </row>
    <row r="22625" spans="21:24" ht="18" x14ac:dyDescent="0.6">
      <c r="U22625"/>
      <c r="V22625"/>
      <c r="W22625"/>
      <c r="X22625"/>
    </row>
    <row r="22626" spans="21:24" ht="18" x14ac:dyDescent="0.6">
      <c r="U22626"/>
      <c r="V22626"/>
      <c r="W22626"/>
      <c r="X22626"/>
    </row>
    <row r="22627" spans="21:24" ht="18" x14ac:dyDescent="0.6">
      <c r="U22627"/>
      <c r="V22627"/>
      <c r="W22627"/>
      <c r="X22627"/>
    </row>
    <row r="22628" spans="21:24" ht="18" x14ac:dyDescent="0.6">
      <c r="U22628"/>
      <c r="V22628"/>
      <c r="W22628"/>
      <c r="X22628"/>
    </row>
    <row r="22629" spans="21:24" ht="18" x14ac:dyDescent="0.6">
      <c r="U22629"/>
      <c r="V22629"/>
      <c r="W22629"/>
      <c r="X22629"/>
    </row>
    <row r="22630" spans="21:24" ht="18" x14ac:dyDescent="0.6">
      <c r="U22630"/>
      <c r="V22630"/>
      <c r="W22630"/>
      <c r="X22630"/>
    </row>
    <row r="22631" spans="21:24" ht="18" x14ac:dyDescent="0.6">
      <c r="U22631"/>
      <c r="V22631"/>
      <c r="W22631"/>
      <c r="X22631"/>
    </row>
    <row r="22632" spans="21:24" ht="18" x14ac:dyDescent="0.6">
      <c r="U22632"/>
      <c r="V22632"/>
      <c r="W22632"/>
      <c r="X22632"/>
    </row>
    <row r="22633" spans="21:24" ht="18" x14ac:dyDescent="0.6">
      <c r="U22633"/>
      <c r="V22633"/>
      <c r="W22633"/>
      <c r="X22633"/>
    </row>
    <row r="22634" spans="21:24" ht="18" x14ac:dyDescent="0.6">
      <c r="U22634"/>
      <c r="V22634"/>
      <c r="W22634"/>
      <c r="X22634"/>
    </row>
    <row r="22635" spans="21:24" ht="18" x14ac:dyDescent="0.6">
      <c r="U22635"/>
      <c r="V22635"/>
      <c r="W22635"/>
      <c r="X22635"/>
    </row>
    <row r="22636" spans="21:24" ht="18" x14ac:dyDescent="0.6">
      <c r="U22636"/>
      <c r="V22636"/>
      <c r="W22636"/>
      <c r="X22636"/>
    </row>
    <row r="22637" spans="21:24" ht="18" x14ac:dyDescent="0.6">
      <c r="U22637"/>
      <c r="V22637"/>
      <c r="W22637"/>
      <c r="X22637"/>
    </row>
    <row r="22638" spans="21:24" ht="18" x14ac:dyDescent="0.6">
      <c r="U22638"/>
      <c r="V22638"/>
      <c r="W22638"/>
      <c r="X22638"/>
    </row>
    <row r="22639" spans="21:24" ht="18" x14ac:dyDescent="0.6">
      <c r="U22639"/>
      <c r="V22639"/>
      <c r="W22639"/>
      <c r="X22639"/>
    </row>
    <row r="22640" spans="21:24" ht="18" x14ac:dyDescent="0.6">
      <c r="U22640"/>
      <c r="V22640"/>
      <c r="W22640"/>
      <c r="X22640"/>
    </row>
    <row r="22641" spans="21:24" ht="18" x14ac:dyDescent="0.6">
      <c r="U22641"/>
      <c r="V22641"/>
      <c r="W22641"/>
      <c r="X22641"/>
    </row>
    <row r="22642" spans="21:24" ht="18" x14ac:dyDescent="0.6">
      <c r="U22642"/>
      <c r="V22642"/>
      <c r="W22642"/>
      <c r="X22642"/>
    </row>
    <row r="22643" spans="21:24" ht="18" x14ac:dyDescent="0.6">
      <c r="U22643"/>
      <c r="V22643"/>
      <c r="W22643"/>
      <c r="X22643"/>
    </row>
    <row r="22644" spans="21:24" ht="18" x14ac:dyDescent="0.6">
      <c r="U22644"/>
      <c r="V22644"/>
      <c r="W22644"/>
      <c r="X22644"/>
    </row>
    <row r="22645" spans="21:24" ht="18" x14ac:dyDescent="0.6">
      <c r="U22645"/>
      <c r="V22645"/>
      <c r="W22645"/>
      <c r="X22645"/>
    </row>
    <row r="22646" spans="21:24" ht="18" x14ac:dyDescent="0.6">
      <c r="U22646"/>
      <c r="V22646"/>
      <c r="W22646"/>
      <c r="X22646"/>
    </row>
    <row r="22647" spans="21:24" ht="18" x14ac:dyDescent="0.6">
      <c r="U22647"/>
      <c r="V22647"/>
      <c r="W22647"/>
      <c r="X22647"/>
    </row>
    <row r="22648" spans="21:24" ht="18" x14ac:dyDescent="0.6">
      <c r="U22648"/>
      <c r="V22648"/>
      <c r="W22648"/>
      <c r="X22648"/>
    </row>
    <row r="22649" spans="21:24" ht="18" x14ac:dyDescent="0.6">
      <c r="U22649"/>
      <c r="V22649"/>
      <c r="W22649"/>
      <c r="X22649"/>
    </row>
    <row r="22650" spans="21:24" ht="18" x14ac:dyDescent="0.6">
      <c r="U22650"/>
      <c r="V22650"/>
      <c r="W22650"/>
      <c r="X22650"/>
    </row>
    <row r="22651" spans="21:24" ht="18" x14ac:dyDescent="0.6">
      <c r="U22651"/>
      <c r="V22651"/>
      <c r="W22651"/>
      <c r="X22651"/>
    </row>
    <row r="22652" spans="21:24" ht="18" x14ac:dyDescent="0.6">
      <c r="U22652"/>
      <c r="V22652"/>
      <c r="W22652"/>
      <c r="X22652"/>
    </row>
    <row r="22653" spans="21:24" ht="18" x14ac:dyDescent="0.6">
      <c r="U22653"/>
      <c r="V22653"/>
      <c r="W22653"/>
      <c r="X22653"/>
    </row>
    <row r="22654" spans="21:24" ht="18" x14ac:dyDescent="0.6">
      <c r="U22654"/>
      <c r="V22654"/>
      <c r="W22654"/>
      <c r="X22654"/>
    </row>
    <row r="22655" spans="21:24" ht="18" x14ac:dyDescent="0.6">
      <c r="U22655"/>
      <c r="V22655"/>
      <c r="W22655"/>
      <c r="X22655"/>
    </row>
    <row r="22656" spans="21:24" ht="18" x14ac:dyDescent="0.6">
      <c r="U22656"/>
      <c r="V22656"/>
      <c r="W22656"/>
      <c r="X22656"/>
    </row>
    <row r="22657" spans="21:24" ht="18" x14ac:dyDescent="0.6">
      <c r="U22657"/>
      <c r="V22657"/>
      <c r="W22657"/>
      <c r="X22657"/>
    </row>
    <row r="22658" spans="21:24" ht="18" x14ac:dyDescent="0.6">
      <c r="U22658"/>
      <c r="V22658"/>
      <c r="W22658"/>
      <c r="X22658"/>
    </row>
    <row r="22659" spans="21:24" ht="18" x14ac:dyDescent="0.6">
      <c r="U22659"/>
      <c r="V22659"/>
      <c r="W22659"/>
      <c r="X22659"/>
    </row>
    <row r="22660" spans="21:24" ht="18" x14ac:dyDescent="0.6">
      <c r="U22660"/>
      <c r="V22660"/>
      <c r="W22660"/>
      <c r="X22660"/>
    </row>
    <row r="22661" spans="21:24" ht="18" x14ac:dyDescent="0.6">
      <c r="U22661"/>
      <c r="V22661"/>
      <c r="W22661"/>
      <c r="X22661"/>
    </row>
    <row r="22662" spans="21:24" ht="18" x14ac:dyDescent="0.6">
      <c r="U22662"/>
      <c r="V22662"/>
      <c r="W22662"/>
      <c r="X22662"/>
    </row>
    <row r="22663" spans="21:24" ht="18" x14ac:dyDescent="0.6">
      <c r="U22663"/>
      <c r="V22663"/>
      <c r="W22663"/>
      <c r="X22663"/>
    </row>
    <row r="22664" spans="21:24" ht="18" x14ac:dyDescent="0.6">
      <c r="U22664"/>
      <c r="V22664"/>
      <c r="W22664"/>
      <c r="X22664"/>
    </row>
    <row r="22665" spans="21:24" ht="18" x14ac:dyDescent="0.6">
      <c r="U22665"/>
      <c r="V22665"/>
      <c r="W22665"/>
      <c r="X22665"/>
    </row>
    <row r="22666" spans="21:24" ht="18" x14ac:dyDescent="0.6">
      <c r="U22666"/>
      <c r="V22666"/>
      <c r="W22666"/>
      <c r="X22666"/>
    </row>
    <row r="22667" spans="21:24" ht="18" x14ac:dyDescent="0.6">
      <c r="U22667"/>
      <c r="V22667"/>
      <c r="W22667"/>
      <c r="X22667"/>
    </row>
    <row r="22668" spans="21:24" ht="18" x14ac:dyDescent="0.6">
      <c r="U22668"/>
      <c r="V22668"/>
      <c r="W22668"/>
      <c r="X22668"/>
    </row>
    <row r="22669" spans="21:24" ht="18" x14ac:dyDescent="0.6">
      <c r="U22669"/>
      <c r="V22669"/>
      <c r="W22669"/>
      <c r="X22669"/>
    </row>
    <row r="22670" spans="21:24" ht="18" x14ac:dyDescent="0.6">
      <c r="U22670"/>
      <c r="V22670"/>
      <c r="W22670"/>
      <c r="X22670"/>
    </row>
    <row r="22671" spans="21:24" ht="18" x14ac:dyDescent="0.6">
      <c r="U22671"/>
      <c r="V22671"/>
      <c r="W22671"/>
      <c r="X22671"/>
    </row>
    <row r="22672" spans="21:24" ht="18" x14ac:dyDescent="0.6">
      <c r="U22672"/>
      <c r="V22672"/>
      <c r="W22672"/>
      <c r="X22672"/>
    </row>
    <row r="22673" spans="21:24" ht="18" x14ac:dyDescent="0.6">
      <c r="U22673"/>
      <c r="V22673"/>
      <c r="W22673"/>
      <c r="X22673"/>
    </row>
    <row r="22674" spans="21:24" ht="18" x14ac:dyDescent="0.6">
      <c r="U22674"/>
      <c r="V22674"/>
      <c r="W22674"/>
      <c r="X22674"/>
    </row>
    <row r="22675" spans="21:24" ht="18" x14ac:dyDescent="0.6">
      <c r="U22675"/>
      <c r="V22675"/>
      <c r="W22675"/>
      <c r="X22675"/>
    </row>
    <row r="22676" spans="21:24" ht="18" x14ac:dyDescent="0.6">
      <c r="U22676"/>
      <c r="V22676"/>
      <c r="W22676"/>
      <c r="X22676"/>
    </row>
    <row r="22677" spans="21:24" ht="18" x14ac:dyDescent="0.6">
      <c r="U22677"/>
      <c r="V22677"/>
      <c r="W22677"/>
      <c r="X22677"/>
    </row>
    <row r="22678" spans="21:24" ht="18" x14ac:dyDescent="0.6">
      <c r="U22678"/>
      <c r="V22678"/>
      <c r="W22678"/>
      <c r="X22678"/>
    </row>
    <row r="22679" spans="21:24" ht="18" x14ac:dyDescent="0.6">
      <c r="U22679"/>
      <c r="V22679"/>
      <c r="W22679"/>
      <c r="X22679"/>
    </row>
    <row r="22680" spans="21:24" ht="18" x14ac:dyDescent="0.6">
      <c r="U22680"/>
      <c r="V22680"/>
      <c r="W22680"/>
      <c r="X22680"/>
    </row>
    <row r="22681" spans="21:24" ht="18" x14ac:dyDescent="0.6">
      <c r="U22681"/>
      <c r="V22681"/>
      <c r="W22681"/>
      <c r="X22681"/>
    </row>
    <row r="22682" spans="21:24" ht="18" x14ac:dyDescent="0.6">
      <c r="U22682"/>
      <c r="V22682"/>
      <c r="W22682"/>
      <c r="X22682"/>
    </row>
    <row r="22683" spans="21:24" ht="18" x14ac:dyDescent="0.6">
      <c r="U22683"/>
      <c r="V22683"/>
      <c r="W22683"/>
      <c r="X22683"/>
    </row>
    <row r="22684" spans="21:24" ht="18" x14ac:dyDescent="0.6">
      <c r="U22684"/>
      <c r="V22684"/>
      <c r="W22684"/>
      <c r="X22684"/>
    </row>
    <row r="22685" spans="21:24" ht="18" x14ac:dyDescent="0.6">
      <c r="U22685"/>
      <c r="V22685"/>
      <c r="W22685"/>
      <c r="X22685"/>
    </row>
    <row r="22686" spans="21:24" ht="18" x14ac:dyDescent="0.6">
      <c r="U22686"/>
      <c r="V22686"/>
      <c r="W22686"/>
      <c r="X22686"/>
    </row>
    <row r="22687" spans="21:24" ht="18" x14ac:dyDescent="0.6">
      <c r="U22687"/>
      <c r="V22687"/>
      <c r="W22687"/>
      <c r="X22687"/>
    </row>
    <row r="22688" spans="21:24" ht="18" x14ac:dyDescent="0.6">
      <c r="U22688"/>
      <c r="V22688"/>
      <c r="W22688"/>
      <c r="X22688"/>
    </row>
    <row r="22689" spans="21:24" ht="18" x14ac:dyDescent="0.6">
      <c r="U22689"/>
      <c r="V22689"/>
      <c r="W22689"/>
      <c r="X22689"/>
    </row>
    <row r="22690" spans="21:24" ht="18" x14ac:dyDescent="0.6">
      <c r="U22690"/>
      <c r="V22690"/>
      <c r="W22690"/>
      <c r="X22690"/>
    </row>
    <row r="22691" spans="21:24" ht="18" x14ac:dyDescent="0.6">
      <c r="U22691"/>
      <c r="V22691"/>
      <c r="W22691"/>
      <c r="X22691"/>
    </row>
    <row r="22692" spans="21:24" ht="18" x14ac:dyDescent="0.6">
      <c r="U22692"/>
      <c r="V22692"/>
      <c r="W22692"/>
      <c r="X22692"/>
    </row>
    <row r="22693" spans="21:24" ht="18" x14ac:dyDescent="0.6">
      <c r="U22693"/>
      <c r="V22693"/>
      <c r="W22693"/>
      <c r="X22693"/>
    </row>
    <row r="22694" spans="21:24" ht="18" x14ac:dyDescent="0.6">
      <c r="U22694"/>
      <c r="V22694"/>
      <c r="W22694"/>
      <c r="X22694"/>
    </row>
    <row r="22695" spans="21:24" ht="18" x14ac:dyDescent="0.6">
      <c r="U22695"/>
      <c r="V22695"/>
      <c r="W22695"/>
      <c r="X22695"/>
    </row>
    <row r="22696" spans="21:24" ht="18" x14ac:dyDescent="0.6">
      <c r="U22696"/>
      <c r="V22696"/>
      <c r="W22696"/>
      <c r="X22696"/>
    </row>
    <row r="22697" spans="21:24" ht="18" x14ac:dyDescent="0.6">
      <c r="U22697"/>
      <c r="V22697"/>
      <c r="W22697"/>
      <c r="X22697"/>
    </row>
    <row r="22698" spans="21:24" ht="18" x14ac:dyDescent="0.6">
      <c r="U22698"/>
      <c r="V22698"/>
      <c r="W22698"/>
      <c r="X22698"/>
    </row>
    <row r="22699" spans="21:24" ht="18" x14ac:dyDescent="0.6">
      <c r="U22699"/>
      <c r="V22699"/>
      <c r="W22699"/>
      <c r="X22699"/>
    </row>
    <row r="22700" spans="21:24" ht="18" x14ac:dyDescent="0.6">
      <c r="U22700"/>
      <c r="V22700"/>
      <c r="W22700"/>
      <c r="X22700"/>
    </row>
    <row r="22701" spans="21:24" ht="18" x14ac:dyDescent="0.6">
      <c r="U22701"/>
      <c r="V22701"/>
      <c r="W22701"/>
      <c r="X22701"/>
    </row>
    <row r="22702" spans="21:24" ht="18" x14ac:dyDescent="0.6">
      <c r="U22702"/>
      <c r="V22702"/>
      <c r="W22702"/>
      <c r="X22702"/>
    </row>
    <row r="22703" spans="21:24" ht="18" x14ac:dyDescent="0.6">
      <c r="U22703"/>
      <c r="V22703"/>
      <c r="W22703"/>
      <c r="X22703"/>
    </row>
    <row r="22704" spans="21:24" ht="18" x14ac:dyDescent="0.6">
      <c r="U22704"/>
      <c r="V22704"/>
      <c r="W22704"/>
      <c r="X22704"/>
    </row>
    <row r="22705" spans="21:24" ht="18" x14ac:dyDescent="0.6">
      <c r="U22705"/>
      <c r="V22705"/>
      <c r="W22705"/>
      <c r="X22705"/>
    </row>
    <row r="22706" spans="21:24" ht="18" x14ac:dyDescent="0.6">
      <c r="U22706"/>
      <c r="V22706"/>
      <c r="W22706"/>
      <c r="X22706"/>
    </row>
    <row r="22707" spans="21:24" ht="18" x14ac:dyDescent="0.6">
      <c r="U22707"/>
      <c r="V22707"/>
      <c r="W22707"/>
      <c r="X22707"/>
    </row>
    <row r="22708" spans="21:24" ht="18" x14ac:dyDescent="0.6">
      <c r="U22708"/>
      <c r="V22708"/>
      <c r="W22708"/>
      <c r="X22708"/>
    </row>
    <row r="22709" spans="21:24" ht="18" x14ac:dyDescent="0.6">
      <c r="U22709"/>
      <c r="V22709"/>
      <c r="W22709"/>
      <c r="X22709"/>
    </row>
    <row r="22710" spans="21:24" ht="18" x14ac:dyDescent="0.6">
      <c r="U22710"/>
      <c r="V22710"/>
      <c r="W22710"/>
      <c r="X22710"/>
    </row>
    <row r="22711" spans="21:24" ht="18" x14ac:dyDescent="0.6">
      <c r="U22711"/>
      <c r="V22711"/>
      <c r="W22711"/>
      <c r="X22711"/>
    </row>
    <row r="22712" spans="21:24" ht="18" x14ac:dyDescent="0.6">
      <c r="U22712"/>
      <c r="V22712"/>
      <c r="W22712"/>
      <c r="X22712"/>
    </row>
    <row r="22713" spans="21:24" ht="18" x14ac:dyDescent="0.6">
      <c r="U22713"/>
      <c r="V22713"/>
      <c r="W22713"/>
      <c r="X22713"/>
    </row>
    <row r="22714" spans="21:24" ht="18" x14ac:dyDescent="0.6">
      <c r="U22714"/>
      <c r="V22714"/>
      <c r="W22714"/>
      <c r="X22714"/>
    </row>
    <row r="22715" spans="21:24" ht="18" x14ac:dyDescent="0.6">
      <c r="U22715"/>
      <c r="V22715"/>
      <c r="W22715"/>
      <c r="X22715"/>
    </row>
    <row r="22716" spans="21:24" ht="18" x14ac:dyDescent="0.6">
      <c r="U22716"/>
      <c r="V22716"/>
      <c r="W22716"/>
      <c r="X22716"/>
    </row>
    <row r="22717" spans="21:24" ht="18" x14ac:dyDescent="0.6">
      <c r="U22717"/>
      <c r="V22717"/>
      <c r="W22717"/>
      <c r="X22717"/>
    </row>
    <row r="22718" spans="21:24" ht="18" x14ac:dyDescent="0.6">
      <c r="U22718"/>
      <c r="V22718"/>
      <c r="W22718"/>
      <c r="X22718"/>
    </row>
    <row r="22719" spans="21:24" ht="18" x14ac:dyDescent="0.6">
      <c r="U22719"/>
      <c r="V22719"/>
      <c r="W22719"/>
      <c r="X22719"/>
    </row>
    <row r="22720" spans="21:24" ht="18" x14ac:dyDescent="0.6">
      <c r="U22720"/>
      <c r="V22720"/>
      <c r="W22720"/>
      <c r="X22720"/>
    </row>
    <row r="22721" spans="21:24" ht="18" x14ac:dyDescent="0.6">
      <c r="U22721"/>
      <c r="V22721"/>
      <c r="W22721"/>
      <c r="X22721"/>
    </row>
    <row r="22722" spans="21:24" ht="18" x14ac:dyDescent="0.6">
      <c r="U22722"/>
      <c r="V22722"/>
      <c r="W22722"/>
      <c r="X22722"/>
    </row>
    <row r="22723" spans="21:24" ht="18" x14ac:dyDescent="0.6">
      <c r="U22723"/>
      <c r="V22723"/>
      <c r="W22723"/>
      <c r="X22723"/>
    </row>
    <row r="22724" spans="21:24" ht="18" x14ac:dyDescent="0.6">
      <c r="U22724"/>
      <c r="V22724"/>
      <c r="W22724"/>
      <c r="X22724"/>
    </row>
    <row r="22725" spans="21:24" ht="18" x14ac:dyDescent="0.6">
      <c r="U22725"/>
      <c r="V22725"/>
      <c r="W22725"/>
      <c r="X22725"/>
    </row>
    <row r="22726" spans="21:24" ht="18" x14ac:dyDescent="0.6">
      <c r="U22726"/>
      <c r="V22726"/>
      <c r="W22726"/>
      <c r="X22726"/>
    </row>
    <row r="22727" spans="21:24" ht="18" x14ac:dyDescent="0.6">
      <c r="U22727"/>
      <c r="V22727"/>
      <c r="W22727"/>
      <c r="X22727"/>
    </row>
    <row r="22728" spans="21:24" ht="18" x14ac:dyDescent="0.6">
      <c r="U22728"/>
      <c r="V22728"/>
      <c r="W22728"/>
      <c r="X22728"/>
    </row>
    <row r="22729" spans="21:24" ht="18" x14ac:dyDescent="0.6">
      <c r="U22729"/>
      <c r="V22729"/>
      <c r="W22729"/>
      <c r="X22729"/>
    </row>
    <row r="22730" spans="21:24" ht="18" x14ac:dyDescent="0.6">
      <c r="U22730"/>
      <c r="V22730"/>
      <c r="W22730"/>
      <c r="X22730"/>
    </row>
    <row r="22731" spans="21:24" ht="18" x14ac:dyDescent="0.6">
      <c r="U22731"/>
      <c r="V22731"/>
      <c r="W22731"/>
      <c r="X22731"/>
    </row>
    <row r="22732" spans="21:24" ht="18" x14ac:dyDescent="0.6">
      <c r="U22732"/>
      <c r="V22732"/>
      <c r="W22732"/>
      <c r="X22732"/>
    </row>
    <row r="22733" spans="21:24" ht="18" x14ac:dyDescent="0.6">
      <c r="U22733"/>
      <c r="V22733"/>
      <c r="W22733"/>
      <c r="X22733"/>
    </row>
    <row r="22734" spans="21:24" ht="18" x14ac:dyDescent="0.6">
      <c r="U22734"/>
      <c r="V22734"/>
      <c r="W22734"/>
      <c r="X22734"/>
    </row>
    <row r="22735" spans="21:24" ht="18" x14ac:dyDescent="0.6">
      <c r="U22735"/>
      <c r="V22735"/>
      <c r="W22735"/>
      <c r="X22735"/>
    </row>
    <row r="22736" spans="21:24" ht="18" x14ac:dyDescent="0.6">
      <c r="U22736"/>
      <c r="V22736"/>
      <c r="W22736"/>
      <c r="X22736"/>
    </row>
    <row r="22737" spans="21:24" ht="18" x14ac:dyDescent="0.6">
      <c r="U22737"/>
      <c r="V22737"/>
      <c r="W22737"/>
      <c r="X22737"/>
    </row>
    <row r="22738" spans="21:24" ht="18" x14ac:dyDescent="0.6">
      <c r="U22738"/>
      <c r="V22738"/>
      <c r="W22738"/>
      <c r="X22738"/>
    </row>
    <row r="22739" spans="21:24" ht="18" x14ac:dyDescent="0.6">
      <c r="U22739"/>
      <c r="V22739"/>
      <c r="W22739"/>
      <c r="X22739"/>
    </row>
    <row r="22740" spans="21:24" ht="18" x14ac:dyDescent="0.6">
      <c r="U22740"/>
      <c r="V22740"/>
      <c r="W22740"/>
      <c r="X22740"/>
    </row>
    <row r="22741" spans="21:24" ht="18" x14ac:dyDescent="0.6">
      <c r="U22741"/>
      <c r="V22741"/>
      <c r="W22741"/>
      <c r="X22741"/>
    </row>
    <row r="22742" spans="21:24" ht="18" x14ac:dyDescent="0.6">
      <c r="U22742"/>
      <c r="V22742"/>
      <c r="W22742"/>
      <c r="X22742"/>
    </row>
    <row r="22743" spans="21:24" ht="18" x14ac:dyDescent="0.6">
      <c r="U22743"/>
      <c r="V22743"/>
      <c r="W22743"/>
      <c r="X22743"/>
    </row>
    <row r="22744" spans="21:24" ht="18" x14ac:dyDescent="0.6">
      <c r="U22744"/>
      <c r="V22744"/>
      <c r="W22744"/>
      <c r="X22744"/>
    </row>
    <row r="22745" spans="21:24" ht="18" x14ac:dyDescent="0.6">
      <c r="U22745"/>
      <c r="V22745"/>
      <c r="W22745"/>
      <c r="X22745"/>
    </row>
    <row r="22746" spans="21:24" ht="18" x14ac:dyDescent="0.6">
      <c r="U22746"/>
      <c r="V22746"/>
      <c r="W22746"/>
      <c r="X22746"/>
    </row>
    <row r="22747" spans="21:24" ht="18" x14ac:dyDescent="0.6">
      <c r="U22747"/>
      <c r="V22747"/>
      <c r="W22747"/>
      <c r="X22747"/>
    </row>
    <row r="22748" spans="21:24" ht="18" x14ac:dyDescent="0.6">
      <c r="U22748"/>
      <c r="V22748"/>
      <c r="W22748"/>
      <c r="X22748"/>
    </row>
    <row r="22749" spans="21:24" ht="18" x14ac:dyDescent="0.6">
      <c r="U22749"/>
      <c r="V22749"/>
      <c r="W22749"/>
      <c r="X22749"/>
    </row>
    <row r="22750" spans="21:24" ht="18" x14ac:dyDescent="0.6">
      <c r="U22750"/>
      <c r="V22750"/>
      <c r="W22750"/>
      <c r="X22750"/>
    </row>
    <row r="22751" spans="21:24" ht="18" x14ac:dyDescent="0.6">
      <c r="U22751"/>
      <c r="V22751"/>
      <c r="W22751"/>
      <c r="X22751"/>
    </row>
    <row r="22752" spans="21:24" ht="18" x14ac:dyDescent="0.6">
      <c r="U22752"/>
      <c r="V22752"/>
      <c r="W22752"/>
      <c r="X22752"/>
    </row>
    <row r="22753" spans="21:24" ht="18" x14ac:dyDescent="0.6">
      <c r="U22753"/>
      <c r="V22753"/>
      <c r="W22753"/>
      <c r="X22753"/>
    </row>
    <row r="22754" spans="21:24" ht="18" x14ac:dyDescent="0.6">
      <c r="U22754"/>
      <c r="V22754"/>
      <c r="W22754"/>
      <c r="X22754"/>
    </row>
    <row r="22755" spans="21:24" ht="18" x14ac:dyDescent="0.6">
      <c r="U22755"/>
      <c r="V22755"/>
      <c r="W22755"/>
      <c r="X22755"/>
    </row>
    <row r="22756" spans="21:24" ht="18" x14ac:dyDescent="0.6">
      <c r="U22756"/>
      <c r="V22756"/>
      <c r="W22756"/>
      <c r="X22756"/>
    </row>
    <row r="22757" spans="21:24" ht="18" x14ac:dyDescent="0.6">
      <c r="U22757"/>
      <c r="V22757"/>
      <c r="W22757"/>
      <c r="X22757"/>
    </row>
    <row r="22758" spans="21:24" ht="18" x14ac:dyDescent="0.6">
      <c r="U22758"/>
      <c r="V22758"/>
      <c r="W22758"/>
      <c r="X22758"/>
    </row>
    <row r="22759" spans="21:24" ht="18" x14ac:dyDescent="0.6">
      <c r="U22759"/>
      <c r="V22759"/>
      <c r="W22759"/>
      <c r="X22759"/>
    </row>
    <row r="22760" spans="21:24" ht="18" x14ac:dyDescent="0.6">
      <c r="U22760"/>
      <c r="V22760"/>
      <c r="W22760"/>
      <c r="X22760"/>
    </row>
    <row r="22761" spans="21:24" ht="18" x14ac:dyDescent="0.6">
      <c r="U22761"/>
      <c r="V22761"/>
      <c r="W22761"/>
      <c r="X22761"/>
    </row>
    <row r="22762" spans="21:24" ht="18" x14ac:dyDescent="0.6">
      <c r="U22762"/>
      <c r="V22762"/>
      <c r="W22762"/>
      <c r="X22762"/>
    </row>
    <row r="22763" spans="21:24" ht="18" x14ac:dyDescent="0.6">
      <c r="U22763"/>
      <c r="V22763"/>
      <c r="W22763"/>
      <c r="X22763"/>
    </row>
    <row r="22764" spans="21:24" ht="18" x14ac:dyDescent="0.6">
      <c r="U22764"/>
      <c r="V22764"/>
      <c r="W22764"/>
      <c r="X22764"/>
    </row>
    <row r="22765" spans="21:24" ht="18" x14ac:dyDescent="0.6">
      <c r="U22765"/>
      <c r="V22765"/>
      <c r="W22765"/>
      <c r="X22765"/>
    </row>
    <row r="22766" spans="21:24" ht="18" x14ac:dyDescent="0.6">
      <c r="U22766"/>
      <c r="V22766"/>
      <c r="W22766"/>
      <c r="X22766"/>
    </row>
    <row r="22767" spans="21:24" ht="18" x14ac:dyDescent="0.6">
      <c r="U22767"/>
      <c r="V22767"/>
      <c r="W22767"/>
      <c r="X22767"/>
    </row>
    <row r="22768" spans="21:24" ht="18" x14ac:dyDescent="0.6">
      <c r="U22768"/>
      <c r="V22768"/>
      <c r="W22768"/>
      <c r="X22768"/>
    </row>
    <row r="22769" spans="21:24" ht="18" x14ac:dyDescent="0.6">
      <c r="U22769"/>
      <c r="V22769"/>
      <c r="W22769"/>
      <c r="X22769"/>
    </row>
    <row r="22770" spans="21:24" ht="18" x14ac:dyDescent="0.6">
      <c r="U22770"/>
      <c r="V22770"/>
      <c r="W22770"/>
      <c r="X22770"/>
    </row>
    <row r="22771" spans="21:24" ht="18" x14ac:dyDescent="0.6">
      <c r="U22771"/>
      <c r="V22771"/>
      <c r="W22771"/>
      <c r="X22771"/>
    </row>
    <row r="22772" spans="21:24" ht="18" x14ac:dyDescent="0.6">
      <c r="U22772"/>
      <c r="V22772"/>
      <c r="W22772"/>
      <c r="X22772"/>
    </row>
    <row r="22773" spans="21:24" ht="18" x14ac:dyDescent="0.6">
      <c r="U22773"/>
      <c r="V22773"/>
      <c r="W22773"/>
      <c r="X22773"/>
    </row>
    <row r="22774" spans="21:24" ht="18" x14ac:dyDescent="0.6">
      <c r="U22774"/>
      <c r="V22774"/>
      <c r="W22774"/>
      <c r="X22774"/>
    </row>
    <row r="22775" spans="21:24" ht="18" x14ac:dyDescent="0.6">
      <c r="U22775"/>
      <c r="V22775"/>
      <c r="W22775"/>
      <c r="X22775"/>
    </row>
    <row r="22776" spans="21:24" ht="18" x14ac:dyDescent="0.6">
      <c r="U22776"/>
      <c r="V22776"/>
      <c r="W22776"/>
      <c r="X22776"/>
    </row>
    <row r="22777" spans="21:24" ht="18" x14ac:dyDescent="0.6">
      <c r="U22777"/>
      <c r="V22777"/>
      <c r="W22777"/>
      <c r="X22777"/>
    </row>
    <row r="22778" spans="21:24" ht="18" x14ac:dyDescent="0.6">
      <c r="U22778"/>
      <c r="V22778"/>
      <c r="W22778"/>
      <c r="X22778"/>
    </row>
    <row r="22779" spans="21:24" ht="18" x14ac:dyDescent="0.6">
      <c r="U22779"/>
      <c r="V22779"/>
      <c r="W22779"/>
      <c r="X22779"/>
    </row>
    <row r="22780" spans="21:24" ht="18" x14ac:dyDescent="0.6">
      <c r="U22780"/>
      <c r="V22780"/>
      <c r="W22780"/>
      <c r="X22780"/>
    </row>
    <row r="22781" spans="21:24" ht="18" x14ac:dyDescent="0.6">
      <c r="U22781"/>
      <c r="V22781"/>
      <c r="W22781"/>
      <c r="X22781"/>
    </row>
    <row r="22782" spans="21:24" ht="18" x14ac:dyDescent="0.6">
      <c r="U22782"/>
      <c r="V22782"/>
      <c r="W22782"/>
      <c r="X22782"/>
    </row>
    <row r="22783" spans="21:24" ht="18" x14ac:dyDescent="0.6">
      <c r="U22783"/>
      <c r="V22783"/>
      <c r="W22783"/>
      <c r="X22783"/>
    </row>
    <row r="22784" spans="21:24" ht="18" x14ac:dyDescent="0.6">
      <c r="U22784"/>
      <c r="V22784"/>
      <c r="W22784"/>
      <c r="X22784"/>
    </row>
    <row r="22785" spans="21:24" ht="18" x14ac:dyDescent="0.6">
      <c r="U22785"/>
      <c r="V22785"/>
      <c r="W22785"/>
      <c r="X22785"/>
    </row>
    <row r="22786" spans="21:24" ht="18" x14ac:dyDescent="0.6">
      <c r="U22786"/>
      <c r="V22786"/>
      <c r="W22786"/>
      <c r="X22786"/>
    </row>
    <row r="22787" spans="21:24" ht="18" x14ac:dyDescent="0.6">
      <c r="U22787"/>
      <c r="V22787"/>
      <c r="W22787"/>
      <c r="X22787"/>
    </row>
    <row r="22788" spans="21:24" ht="18" x14ac:dyDescent="0.6">
      <c r="U22788"/>
      <c r="V22788"/>
      <c r="W22788"/>
      <c r="X22788"/>
    </row>
    <row r="22789" spans="21:24" ht="18" x14ac:dyDescent="0.6">
      <c r="U22789"/>
      <c r="V22789"/>
      <c r="W22789"/>
      <c r="X22789"/>
    </row>
    <row r="22790" spans="21:24" ht="18" x14ac:dyDescent="0.6">
      <c r="U22790"/>
      <c r="V22790"/>
      <c r="W22790"/>
      <c r="X22790"/>
    </row>
    <row r="22791" spans="21:24" ht="18" x14ac:dyDescent="0.6">
      <c r="U22791"/>
      <c r="V22791"/>
      <c r="W22791"/>
      <c r="X22791"/>
    </row>
    <row r="22792" spans="21:24" ht="18" x14ac:dyDescent="0.6">
      <c r="U22792"/>
      <c r="V22792"/>
      <c r="W22792"/>
      <c r="X22792"/>
    </row>
    <row r="22793" spans="21:24" ht="18" x14ac:dyDescent="0.6">
      <c r="U22793"/>
      <c r="V22793"/>
      <c r="W22793"/>
      <c r="X22793"/>
    </row>
    <row r="22794" spans="21:24" ht="18" x14ac:dyDescent="0.6">
      <c r="U22794"/>
      <c r="V22794"/>
      <c r="W22794"/>
      <c r="X22794"/>
    </row>
    <row r="22795" spans="21:24" ht="18" x14ac:dyDescent="0.6">
      <c r="U22795"/>
      <c r="V22795"/>
      <c r="W22795"/>
      <c r="X22795"/>
    </row>
    <row r="22796" spans="21:24" ht="18" x14ac:dyDescent="0.6">
      <c r="U22796"/>
      <c r="V22796"/>
      <c r="W22796"/>
      <c r="X22796"/>
    </row>
    <row r="22797" spans="21:24" ht="18" x14ac:dyDescent="0.6">
      <c r="U22797"/>
      <c r="V22797"/>
      <c r="W22797"/>
      <c r="X22797"/>
    </row>
    <row r="22798" spans="21:24" ht="18" x14ac:dyDescent="0.6">
      <c r="U22798"/>
      <c r="V22798"/>
      <c r="W22798"/>
      <c r="X22798"/>
    </row>
    <row r="22799" spans="21:24" ht="18" x14ac:dyDescent="0.6">
      <c r="U22799"/>
      <c r="V22799"/>
      <c r="W22799"/>
      <c r="X22799"/>
    </row>
    <row r="22800" spans="21:24" ht="18" x14ac:dyDescent="0.6">
      <c r="U22800"/>
      <c r="V22800"/>
      <c r="W22800"/>
      <c r="X22800"/>
    </row>
    <row r="22801" spans="21:24" ht="18" x14ac:dyDescent="0.6">
      <c r="U22801"/>
      <c r="V22801"/>
      <c r="W22801"/>
      <c r="X22801"/>
    </row>
    <row r="22802" spans="21:24" ht="18" x14ac:dyDescent="0.6">
      <c r="U22802"/>
      <c r="V22802"/>
      <c r="W22802"/>
      <c r="X22802"/>
    </row>
    <row r="22803" spans="21:24" ht="18" x14ac:dyDescent="0.6">
      <c r="U22803"/>
      <c r="V22803"/>
      <c r="W22803"/>
      <c r="X22803"/>
    </row>
    <row r="22804" spans="21:24" ht="18" x14ac:dyDescent="0.6">
      <c r="U22804"/>
      <c r="V22804"/>
      <c r="W22804"/>
      <c r="X22804"/>
    </row>
    <row r="22805" spans="21:24" ht="18" x14ac:dyDescent="0.6">
      <c r="U22805"/>
      <c r="V22805"/>
      <c r="W22805"/>
      <c r="X22805"/>
    </row>
    <row r="22806" spans="21:24" ht="18" x14ac:dyDescent="0.6">
      <c r="U22806"/>
      <c r="V22806"/>
      <c r="W22806"/>
      <c r="X22806"/>
    </row>
    <row r="22807" spans="21:24" ht="18" x14ac:dyDescent="0.6">
      <c r="U22807"/>
      <c r="V22807"/>
      <c r="W22807"/>
      <c r="X22807"/>
    </row>
    <row r="22808" spans="21:24" ht="18" x14ac:dyDescent="0.6">
      <c r="U22808"/>
      <c r="V22808"/>
      <c r="W22808"/>
      <c r="X22808"/>
    </row>
    <row r="22809" spans="21:24" ht="18" x14ac:dyDescent="0.6">
      <c r="U22809"/>
      <c r="V22809"/>
      <c r="W22809"/>
      <c r="X22809"/>
    </row>
    <row r="22810" spans="21:24" ht="18" x14ac:dyDescent="0.6">
      <c r="U22810"/>
      <c r="V22810"/>
      <c r="W22810"/>
      <c r="X22810"/>
    </row>
    <row r="22811" spans="21:24" ht="18" x14ac:dyDescent="0.6">
      <c r="U22811"/>
      <c r="V22811"/>
      <c r="W22811"/>
      <c r="X22811"/>
    </row>
    <row r="22812" spans="21:24" ht="18" x14ac:dyDescent="0.6">
      <c r="U22812"/>
      <c r="V22812"/>
      <c r="W22812"/>
      <c r="X22812"/>
    </row>
    <row r="22813" spans="21:24" ht="18" x14ac:dyDescent="0.6">
      <c r="U22813"/>
      <c r="V22813"/>
      <c r="W22813"/>
      <c r="X22813"/>
    </row>
    <row r="22814" spans="21:24" ht="18" x14ac:dyDescent="0.6">
      <c r="U22814"/>
      <c r="V22814"/>
      <c r="W22814"/>
      <c r="X22814"/>
    </row>
    <row r="22815" spans="21:24" ht="18" x14ac:dyDescent="0.6">
      <c r="U22815"/>
      <c r="V22815"/>
      <c r="W22815"/>
      <c r="X22815"/>
    </row>
    <row r="22816" spans="21:24" ht="18" x14ac:dyDescent="0.6">
      <c r="U22816"/>
      <c r="V22816"/>
      <c r="W22816"/>
      <c r="X22816"/>
    </row>
    <row r="22817" spans="21:24" ht="18" x14ac:dyDescent="0.6">
      <c r="U22817"/>
      <c r="V22817"/>
      <c r="W22817"/>
      <c r="X22817"/>
    </row>
    <row r="22818" spans="21:24" ht="18" x14ac:dyDescent="0.6">
      <c r="U22818"/>
      <c r="V22818"/>
      <c r="W22818"/>
      <c r="X22818"/>
    </row>
    <row r="22819" spans="21:24" ht="18" x14ac:dyDescent="0.6">
      <c r="U22819"/>
      <c r="V22819"/>
      <c r="W22819"/>
      <c r="X22819"/>
    </row>
    <row r="22820" spans="21:24" ht="18" x14ac:dyDescent="0.6">
      <c r="U22820"/>
      <c r="V22820"/>
      <c r="W22820"/>
      <c r="X22820"/>
    </row>
    <row r="22821" spans="21:24" ht="18" x14ac:dyDescent="0.6">
      <c r="U22821"/>
      <c r="V22821"/>
      <c r="W22821"/>
      <c r="X22821"/>
    </row>
    <row r="22822" spans="21:24" ht="18" x14ac:dyDescent="0.6">
      <c r="U22822"/>
      <c r="V22822"/>
      <c r="W22822"/>
      <c r="X22822"/>
    </row>
    <row r="22823" spans="21:24" ht="18" x14ac:dyDescent="0.6">
      <c r="U22823"/>
      <c r="V22823"/>
      <c r="W22823"/>
      <c r="X22823"/>
    </row>
    <row r="22824" spans="21:24" ht="18" x14ac:dyDescent="0.6">
      <c r="U22824"/>
      <c r="V22824"/>
      <c r="W22824"/>
      <c r="X22824"/>
    </row>
    <row r="22825" spans="21:24" ht="18" x14ac:dyDescent="0.6">
      <c r="U22825"/>
      <c r="V22825"/>
      <c r="W22825"/>
      <c r="X22825"/>
    </row>
    <row r="22826" spans="21:24" ht="18" x14ac:dyDescent="0.6">
      <c r="U22826"/>
      <c r="V22826"/>
      <c r="W22826"/>
      <c r="X22826"/>
    </row>
    <row r="22827" spans="21:24" ht="18" x14ac:dyDescent="0.6">
      <c r="U22827"/>
      <c r="V22827"/>
      <c r="W22827"/>
      <c r="X22827"/>
    </row>
    <row r="22828" spans="21:24" ht="18" x14ac:dyDescent="0.6">
      <c r="U22828"/>
      <c r="V22828"/>
      <c r="W22828"/>
      <c r="X22828"/>
    </row>
    <row r="22829" spans="21:24" ht="18" x14ac:dyDescent="0.6">
      <c r="U22829"/>
      <c r="V22829"/>
      <c r="W22829"/>
      <c r="X22829"/>
    </row>
    <row r="22830" spans="21:24" ht="18" x14ac:dyDescent="0.6">
      <c r="U22830"/>
      <c r="V22830"/>
      <c r="W22830"/>
      <c r="X22830"/>
    </row>
    <row r="22831" spans="21:24" ht="18" x14ac:dyDescent="0.6">
      <c r="U22831"/>
      <c r="V22831"/>
      <c r="W22831"/>
      <c r="X22831"/>
    </row>
    <row r="22832" spans="21:24" ht="18" x14ac:dyDescent="0.6">
      <c r="U22832"/>
      <c r="V22832"/>
      <c r="W22832"/>
      <c r="X22832"/>
    </row>
    <row r="22833" spans="21:24" ht="18" x14ac:dyDescent="0.6">
      <c r="U22833"/>
      <c r="V22833"/>
      <c r="W22833"/>
      <c r="X22833"/>
    </row>
    <row r="22834" spans="21:24" ht="18" x14ac:dyDescent="0.6">
      <c r="U22834"/>
      <c r="V22834"/>
      <c r="W22834"/>
      <c r="X22834"/>
    </row>
    <row r="22835" spans="21:24" ht="18" x14ac:dyDescent="0.6">
      <c r="U22835"/>
      <c r="V22835"/>
      <c r="W22835"/>
      <c r="X22835"/>
    </row>
    <row r="22836" spans="21:24" ht="18" x14ac:dyDescent="0.6">
      <c r="U22836"/>
      <c r="V22836"/>
      <c r="W22836"/>
      <c r="X22836"/>
    </row>
    <row r="22837" spans="21:24" ht="18" x14ac:dyDescent="0.6">
      <c r="U22837"/>
      <c r="V22837"/>
      <c r="W22837"/>
      <c r="X22837"/>
    </row>
    <row r="22838" spans="21:24" ht="18" x14ac:dyDescent="0.6">
      <c r="U22838"/>
      <c r="V22838"/>
      <c r="W22838"/>
      <c r="X22838"/>
    </row>
    <row r="22839" spans="21:24" ht="18" x14ac:dyDescent="0.6">
      <c r="U22839"/>
      <c r="V22839"/>
      <c r="W22839"/>
      <c r="X22839"/>
    </row>
    <row r="22840" spans="21:24" ht="18" x14ac:dyDescent="0.6">
      <c r="U22840"/>
      <c r="V22840"/>
      <c r="W22840"/>
      <c r="X22840"/>
    </row>
    <row r="22841" spans="21:24" ht="18" x14ac:dyDescent="0.6">
      <c r="U22841"/>
      <c r="V22841"/>
      <c r="W22841"/>
      <c r="X22841"/>
    </row>
    <row r="22842" spans="21:24" ht="18" x14ac:dyDescent="0.6">
      <c r="U22842"/>
      <c r="V22842"/>
      <c r="W22842"/>
      <c r="X22842"/>
    </row>
    <row r="22843" spans="21:24" ht="18" x14ac:dyDescent="0.6">
      <c r="U22843"/>
      <c r="V22843"/>
      <c r="W22843"/>
      <c r="X22843"/>
    </row>
    <row r="22844" spans="21:24" ht="18" x14ac:dyDescent="0.6">
      <c r="U22844"/>
      <c r="V22844"/>
      <c r="W22844"/>
      <c r="X22844"/>
    </row>
    <row r="22845" spans="21:24" ht="18" x14ac:dyDescent="0.6">
      <c r="U22845"/>
      <c r="V22845"/>
      <c r="W22845"/>
      <c r="X22845"/>
    </row>
    <row r="22846" spans="21:24" ht="18" x14ac:dyDescent="0.6">
      <c r="U22846"/>
      <c r="V22846"/>
      <c r="W22846"/>
      <c r="X22846"/>
    </row>
    <row r="22847" spans="21:24" ht="18" x14ac:dyDescent="0.6">
      <c r="U22847"/>
      <c r="V22847"/>
      <c r="W22847"/>
      <c r="X22847"/>
    </row>
    <row r="22848" spans="21:24" ht="18" x14ac:dyDescent="0.6">
      <c r="U22848"/>
      <c r="V22848"/>
      <c r="W22848"/>
      <c r="X22848"/>
    </row>
    <row r="22849" spans="21:24" ht="18" x14ac:dyDescent="0.6">
      <c r="U22849"/>
      <c r="V22849"/>
      <c r="W22849"/>
      <c r="X22849"/>
    </row>
    <row r="22850" spans="21:24" ht="18" x14ac:dyDescent="0.6">
      <c r="U22850"/>
      <c r="V22850"/>
      <c r="W22850"/>
      <c r="X22850"/>
    </row>
    <row r="22851" spans="21:24" ht="18" x14ac:dyDescent="0.6">
      <c r="U22851"/>
      <c r="V22851"/>
      <c r="W22851"/>
      <c r="X22851"/>
    </row>
    <row r="22852" spans="21:24" ht="18" x14ac:dyDescent="0.6">
      <c r="U22852"/>
      <c r="V22852"/>
      <c r="W22852"/>
      <c r="X22852"/>
    </row>
    <row r="22853" spans="21:24" ht="18" x14ac:dyDescent="0.6">
      <c r="U22853"/>
      <c r="V22853"/>
      <c r="W22853"/>
      <c r="X22853"/>
    </row>
    <row r="22854" spans="21:24" ht="18" x14ac:dyDescent="0.6">
      <c r="U22854"/>
      <c r="V22854"/>
      <c r="W22854"/>
      <c r="X22854"/>
    </row>
    <row r="22855" spans="21:24" ht="18" x14ac:dyDescent="0.6">
      <c r="U22855"/>
      <c r="V22855"/>
      <c r="W22855"/>
      <c r="X22855"/>
    </row>
    <row r="22856" spans="21:24" ht="18" x14ac:dyDescent="0.6">
      <c r="U22856"/>
      <c r="V22856"/>
      <c r="W22856"/>
      <c r="X22856"/>
    </row>
    <row r="22857" spans="21:24" ht="18" x14ac:dyDescent="0.6">
      <c r="U22857"/>
      <c r="V22857"/>
      <c r="W22857"/>
      <c r="X22857"/>
    </row>
    <row r="22858" spans="21:24" ht="18" x14ac:dyDescent="0.6">
      <c r="U22858"/>
      <c r="V22858"/>
      <c r="W22858"/>
      <c r="X22858"/>
    </row>
    <row r="22859" spans="21:24" ht="18" x14ac:dyDescent="0.6">
      <c r="U22859"/>
      <c r="V22859"/>
      <c r="W22859"/>
      <c r="X22859"/>
    </row>
    <row r="22860" spans="21:24" ht="18" x14ac:dyDescent="0.6">
      <c r="U22860"/>
      <c r="V22860"/>
      <c r="W22860"/>
      <c r="X22860"/>
    </row>
    <row r="22861" spans="21:24" ht="18" x14ac:dyDescent="0.6">
      <c r="U22861"/>
      <c r="V22861"/>
      <c r="W22861"/>
      <c r="X22861"/>
    </row>
    <row r="22862" spans="21:24" ht="18" x14ac:dyDescent="0.6">
      <c r="U22862"/>
      <c r="V22862"/>
      <c r="W22862"/>
      <c r="X22862"/>
    </row>
    <row r="22863" spans="21:24" ht="18" x14ac:dyDescent="0.6">
      <c r="U22863"/>
      <c r="V22863"/>
      <c r="W22863"/>
      <c r="X22863"/>
    </row>
    <row r="22864" spans="21:24" ht="18" x14ac:dyDescent="0.6">
      <c r="U22864"/>
      <c r="V22864"/>
      <c r="W22864"/>
      <c r="X22864"/>
    </row>
    <row r="22865" spans="21:24" ht="18" x14ac:dyDescent="0.6">
      <c r="U22865"/>
      <c r="V22865"/>
      <c r="W22865"/>
      <c r="X22865"/>
    </row>
    <row r="22866" spans="21:24" ht="18" x14ac:dyDescent="0.6">
      <c r="U22866"/>
      <c r="V22866"/>
      <c r="W22866"/>
      <c r="X22866"/>
    </row>
    <row r="22867" spans="21:24" ht="18" x14ac:dyDescent="0.6">
      <c r="U22867"/>
      <c r="V22867"/>
      <c r="W22867"/>
      <c r="X22867"/>
    </row>
    <row r="22868" spans="21:24" ht="18" x14ac:dyDescent="0.6">
      <c r="U22868"/>
      <c r="V22868"/>
      <c r="W22868"/>
      <c r="X22868"/>
    </row>
    <row r="22869" spans="21:24" ht="18" x14ac:dyDescent="0.6">
      <c r="U22869"/>
      <c r="V22869"/>
      <c r="W22869"/>
      <c r="X22869"/>
    </row>
    <row r="22870" spans="21:24" ht="18" x14ac:dyDescent="0.6">
      <c r="U22870"/>
      <c r="V22870"/>
      <c r="W22870"/>
      <c r="X22870"/>
    </row>
    <row r="22871" spans="21:24" ht="18" x14ac:dyDescent="0.6">
      <c r="U22871"/>
      <c r="V22871"/>
      <c r="W22871"/>
      <c r="X22871"/>
    </row>
    <row r="22872" spans="21:24" ht="18" x14ac:dyDescent="0.6">
      <c r="U22872"/>
      <c r="V22872"/>
      <c r="W22872"/>
      <c r="X22872"/>
    </row>
    <row r="22873" spans="21:24" ht="18" x14ac:dyDescent="0.6">
      <c r="U22873"/>
      <c r="V22873"/>
      <c r="W22873"/>
      <c r="X22873"/>
    </row>
    <row r="22874" spans="21:24" ht="18" x14ac:dyDescent="0.6">
      <c r="U22874"/>
      <c r="V22874"/>
      <c r="W22874"/>
      <c r="X22874"/>
    </row>
    <row r="22875" spans="21:24" ht="18" x14ac:dyDescent="0.6">
      <c r="U22875"/>
      <c r="V22875"/>
      <c r="W22875"/>
      <c r="X22875"/>
    </row>
    <row r="22876" spans="21:24" ht="18" x14ac:dyDescent="0.6">
      <c r="U22876"/>
      <c r="V22876"/>
      <c r="W22876"/>
      <c r="X22876"/>
    </row>
    <row r="22877" spans="21:24" ht="18" x14ac:dyDescent="0.6">
      <c r="U22877"/>
      <c r="V22877"/>
      <c r="W22877"/>
      <c r="X22877"/>
    </row>
    <row r="22878" spans="21:24" ht="18" x14ac:dyDescent="0.6">
      <c r="U22878"/>
      <c r="V22878"/>
      <c r="W22878"/>
      <c r="X22878"/>
    </row>
    <row r="22879" spans="21:24" ht="18" x14ac:dyDescent="0.6">
      <c r="U22879"/>
      <c r="V22879"/>
      <c r="W22879"/>
      <c r="X22879"/>
    </row>
    <row r="22880" spans="21:24" ht="18" x14ac:dyDescent="0.6">
      <c r="U22880"/>
      <c r="V22880"/>
      <c r="W22880"/>
      <c r="X22880"/>
    </row>
    <row r="22881" spans="21:24" ht="18" x14ac:dyDescent="0.6">
      <c r="U22881"/>
      <c r="V22881"/>
      <c r="W22881"/>
      <c r="X22881"/>
    </row>
    <row r="22882" spans="21:24" ht="18" x14ac:dyDescent="0.6">
      <c r="U22882"/>
      <c r="V22882"/>
      <c r="W22882"/>
      <c r="X22882"/>
    </row>
    <row r="22883" spans="21:24" ht="18" x14ac:dyDescent="0.6">
      <c r="U22883"/>
      <c r="V22883"/>
      <c r="W22883"/>
      <c r="X22883"/>
    </row>
    <row r="22884" spans="21:24" ht="18" x14ac:dyDescent="0.6">
      <c r="U22884"/>
      <c r="V22884"/>
      <c r="W22884"/>
      <c r="X22884"/>
    </row>
    <row r="22885" spans="21:24" ht="18" x14ac:dyDescent="0.6">
      <c r="U22885"/>
      <c r="V22885"/>
      <c r="W22885"/>
      <c r="X22885"/>
    </row>
    <row r="22886" spans="21:24" ht="18" x14ac:dyDescent="0.6">
      <c r="U22886"/>
      <c r="V22886"/>
      <c r="W22886"/>
      <c r="X22886"/>
    </row>
    <row r="22887" spans="21:24" ht="18" x14ac:dyDescent="0.6">
      <c r="U22887"/>
      <c r="V22887"/>
      <c r="W22887"/>
      <c r="X22887"/>
    </row>
    <row r="22888" spans="21:24" ht="18" x14ac:dyDescent="0.6">
      <c r="U22888"/>
      <c r="V22888"/>
      <c r="W22888"/>
      <c r="X22888"/>
    </row>
    <row r="22889" spans="21:24" ht="18" x14ac:dyDescent="0.6">
      <c r="U22889"/>
      <c r="V22889"/>
      <c r="W22889"/>
      <c r="X22889"/>
    </row>
    <row r="22890" spans="21:24" ht="18" x14ac:dyDescent="0.6">
      <c r="U22890"/>
      <c r="V22890"/>
      <c r="W22890"/>
      <c r="X22890"/>
    </row>
    <row r="22891" spans="21:24" ht="18" x14ac:dyDescent="0.6">
      <c r="U22891"/>
      <c r="V22891"/>
      <c r="W22891"/>
      <c r="X22891"/>
    </row>
    <row r="22892" spans="21:24" ht="18" x14ac:dyDescent="0.6">
      <c r="U22892"/>
      <c r="V22892"/>
      <c r="W22892"/>
      <c r="X22892"/>
    </row>
    <row r="22893" spans="21:24" ht="18" x14ac:dyDescent="0.6">
      <c r="U22893"/>
      <c r="V22893"/>
      <c r="W22893"/>
      <c r="X22893"/>
    </row>
    <row r="22894" spans="21:24" ht="18" x14ac:dyDescent="0.6">
      <c r="U22894"/>
      <c r="V22894"/>
      <c r="W22894"/>
      <c r="X22894"/>
    </row>
    <row r="22895" spans="21:24" ht="18" x14ac:dyDescent="0.6">
      <c r="U22895"/>
      <c r="V22895"/>
      <c r="W22895"/>
      <c r="X22895"/>
    </row>
    <row r="22896" spans="21:24" ht="18" x14ac:dyDescent="0.6">
      <c r="U22896"/>
      <c r="V22896"/>
      <c r="W22896"/>
      <c r="X22896"/>
    </row>
    <row r="22897" spans="21:24" ht="18" x14ac:dyDescent="0.6">
      <c r="U22897"/>
      <c r="V22897"/>
      <c r="W22897"/>
      <c r="X22897"/>
    </row>
    <row r="22898" spans="21:24" ht="18" x14ac:dyDescent="0.6">
      <c r="U22898"/>
      <c r="V22898"/>
      <c r="W22898"/>
      <c r="X22898"/>
    </row>
    <row r="22899" spans="21:24" ht="18" x14ac:dyDescent="0.6">
      <c r="U22899"/>
      <c r="V22899"/>
      <c r="W22899"/>
      <c r="X22899"/>
    </row>
    <row r="22900" spans="21:24" ht="18" x14ac:dyDescent="0.6">
      <c r="U22900"/>
      <c r="V22900"/>
      <c r="W22900"/>
      <c r="X22900"/>
    </row>
    <row r="22901" spans="21:24" ht="18" x14ac:dyDescent="0.6">
      <c r="U22901"/>
      <c r="V22901"/>
      <c r="W22901"/>
      <c r="X22901"/>
    </row>
    <row r="22902" spans="21:24" ht="18" x14ac:dyDescent="0.6">
      <c r="U22902"/>
      <c r="V22902"/>
      <c r="W22902"/>
      <c r="X22902"/>
    </row>
    <row r="22903" spans="21:24" ht="18" x14ac:dyDescent="0.6">
      <c r="U22903"/>
      <c r="V22903"/>
      <c r="W22903"/>
      <c r="X22903"/>
    </row>
    <row r="22904" spans="21:24" ht="18" x14ac:dyDescent="0.6">
      <c r="U22904"/>
      <c r="V22904"/>
      <c r="W22904"/>
      <c r="X22904"/>
    </row>
    <row r="22905" spans="21:24" ht="18" x14ac:dyDescent="0.6">
      <c r="U22905"/>
      <c r="V22905"/>
      <c r="W22905"/>
      <c r="X22905"/>
    </row>
    <row r="22906" spans="21:24" ht="18" x14ac:dyDescent="0.6">
      <c r="U22906"/>
      <c r="V22906"/>
      <c r="W22906"/>
      <c r="X22906"/>
    </row>
    <row r="22907" spans="21:24" ht="18" x14ac:dyDescent="0.6">
      <c r="U22907"/>
      <c r="V22907"/>
      <c r="W22907"/>
      <c r="X22907"/>
    </row>
    <row r="22908" spans="21:24" ht="18" x14ac:dyDescent="0.6">
      <c r="U22908"/>
      <c r="V22908"/>
      <c r="W22908"/>
      <c r="X22908"/>
    </row>
    <row r="22909" spans="21:24" ht="18" x14ac:dyDescent="0.6">
      <c r="U22909"/>
      <c r="V22909"/>
      <c r="W22909"/>
      <c r="X22909"/>
    </row>
    <row r="22910" spans="21:24" ht="18" x14ac:dyDescent="0.6">
      <c r="U22910"/>
      <c r="V22910"/>
      <c r="W22910"/>
      <c r="X22910"/>
    </row>
    <row r="22911" spans="21:24" ht="18" x14ac:dyDescent="0.6">
      <c r="U22911"/>
      <c r="V22911"/>
      <c r="W22911"/>
      <c r="X22911"/>
    </row>
    <row r="22912" spans="21:24" ht="18" x14ac:dyDescent="0.6">
      <c r="U22912"/>
      <c r="V22912"/>
      <c r="W22912"/>
      <c r="X22912"/>
    </row>
    <row r="22913" spans="21:24" ht="18" x14ac:dyDescent="0.6">
      <c r="U22913"/>
      <c r="V22913"/>
      <c r="W22913"/>
      <c r="X22913"/>
    </row>
    <row r="22914" spans="21:24" ht="18" x14ac:dyDescent="0.6">
      <c r="U22914"/>
      <c r="V22914"/>
      <c r="W22914"/>
      <c r="X22914"/>
    </row>
    <row r="22915" spans="21:24" ht="18" x14ac:dyDescent="0.6">
      <c r="U22915"/>
      <c r="V22915"/>
      <c r="W22915"/>
      <c r="X22915"/>
    </row>
    <row r="22916" spans="21:24" ht="18" x14ac:dyDescent="0.6">
      <c r="U22916"/>
      <c r="V22916"/>
      <c r="W22916"/>
      <c r="X22916"/>
    </row>
    <row r="22917" spans="21:24" ht="18" x14ac:dyDescent="0.6">
      <c r="U22917"/>
      <c r="V22917"/>
      <c r="W22917"/>
      <c r="X22917"/>
    </row>
    <row r="22918" spans="21:24" ht="18" x14ac:dyDescent="0.6">
      <c r="U22918"/>
      <c r="V22918"/>
      <c r="W22918"/>
      <c r="X22918"/>
    </row>
    <row r="22919" spans="21:24" ht="18" x14ac:dyDescent="0.6">
      <c r="U22919"/>
      <c r="V22919"/>
      <c r="W22919"/>
      <c r="X22919"/>
    </row>
    <row r="22920" spans="21:24" ht="18" x14ac:dyDescent="0.6">
      <c r="U22920"/>
      <c r="V22920"/>
      <c r="W22920"/>
      <c r="X22920"/>
    </row>
    <row r="22921" spans="21:24" ht="18" x14ac:dyDescent="0.6">
      <c r="U22921"/>
      <c r="V22921"/>
      <c r="W22921"/>
      <c r="X22921"/>
    </row>
    <row r="22922" spans="21:24" ht="18" x14ac:dyDescent="0.6">
      <c r="U22922"/>
      <c r="V22922"/>
      <c r="W22922"/>
      <c r="X22922"/>
    </row>
    <row r="22923" spans="21:24" ht="18" x14ac:dyDescent="0.6">
      <c r="U22923"/>
      <c r="V22923"/>
      <c r="W22923"/>
      <c r="X22923"/>
    </row>
    <row r="22924" spans="21:24" ht="18" x14ac:dyDescent="0.6">
      <c r="U22924"/>
      <c r="V22924"/>
      <c r="W22924"/>
      <c r="X22924"/>
    </row>
    <row r="22925" spans="21:24" ht="18" x14ac:dyDescent="0.6">
      <c r="U22925"/>
      <c r="V22925"/>
      <c r="W22925"/>
      <c r="X22925"/>
    </row>
    <row r="22926" spans="21:24" ht="18" x14ac:dyDescent="0.6">
      <c r="U22926"/>
      <c r="V22926"/>
      <c r="W22926"/>
      <c r="X22926"/>
    </row>
    <row r="22927" spans="21:24" ht="18" x14ac:dyDescent="0.6">
      <c r="U22927"/>
      <c r="V22927"/>
      <c r="W22927"/>
      <c r="X22927"/>
    </row>
    <row r="22928" spans="21:24" ht="18" x14ac:dyDescent="0.6">
      <c r="U22928"/>
      <c r="V22928"/>
      <c r="W22928"/>
      <c r="X22928"/>
    </row>
    <row r="22929" spans="21:24" ht="18" x14ac:dyDescent="0.6">
      <c r="U22929"/>
      <c r="V22929"/>
      <c r="W22929"/>
      <c r="X22929"/>
    </row>
    <row r="22930" spans="21:24" ht="18" x14ac:dyDescent="0.6">
      <c r="U22930"/>
      <c r="V22930"/>
      <c r="W22930"/>
      <c r="X22930"/>
    </row>
    <row r="22931" spans="21:24" ht="18" x14ac:dyDescent="0.6">
      <c r="U22931"/>
      <c r="V22931"/>
      <c r="W22931"/>
      <c r="X22931"/>
    </row>
    <row r="22932" spans="21:24" ht="18" x14ac:dyDescent="0.6">
      <c r="U22932"/>
      <c r="V22932"/>
      <c r="W22932"/>
      <c r="X22932"/>
    </row>
    <row r="22933" spans="21:24" ht="18" x14ac:dyDescent="0.6">
      <c r="U22933"/>
      <c r="V22933"/>
      <c r="W22933"/>
      <c r="X22933"/>
    </row>
    <row r="22934" spans="21:24" ht="18" x14ac:dyDescent="0.6">
      <c r="U22934"/>
      <c r="V22934"/>
      <c r="W22934"/>
      <c r="X22934"/>
    </row>
    <row r="22935" spans="21:24" ht="18" x14ac:dyDescent="0.6">
      <c r="U22935"/>
      <c r="V22935"/>
      <c r="W22935"/>
      <c r="X22935"/>
    </row>
    <row r="22936" spans="21:24" ht="18" x14ac:dyDescent="0.6">
      <c r="U22936"/>
      <c r="V22936"/>
      <c r="W22936"/>
      <c r="X22936"/>
    </row>
    <row r="22937" spans="21:24" ht="18" x14ac:dyDescent="0.6">
      <c r="U22937"/>
      <c r="V22937"/>
      <c r="W22937"/>
      <c r="X22937"/>
    </row>
    <row r="22938" spans="21:24" ht="18" x14ac:dyDescent="0.6">
      <c r="U22938"/>
      <c r="V22938"/>
      <c r="W22938"/>
      <c r="X22938"/>
    </row>
    <row r="22939" spans="21:24" ht="18" x14ac:dyDescent="0.6">
      <c r="U22939"/>
      <c r="V22939"/>
      <c r="W22939"/>
      <c r="X22939"/>
    </row>
    <row r="22940" spans="21:24" ht="18" x14ac:dyDescent="0.6">
      <c r="U22940"/>
      <c r="V22940"/>
      <c r="W22940"/>
      <c r="X22940"/>
    </row>
    <row r="22941" spans="21:24" ht="18" x14ac:dyDescent="0.6">
      <c r="U22941"/>
      <c r="V22941"/>
      <c r="W22941"/>
      <c r="X22941"/>
    </row>
    <row r="22942" spans="21:24" ht="18" x14ac:dyDescent="0.6">
      <c r="U22942"/>
      <c r="V22942"/>
      <c r="W22942"/>
      <c r="X22942"/>
    </row>
    <row r="22943" spans="21:24" ht="18" x14ac:dyDescent="0.6">
      <c r="U22943"/>
      <c r="V22943"/>
      <c r="W22943"/>
      <c r="X22943"/>
    </row>
    <row r="22944" spans="21:24" ht="18" x14ac:dyDescent="0.6">
      <c r="U22944"/>
      <c r="V22944"/>
      <c r="W22944"/>
      <c r="X22944"/>
    </row>
    <row r="22945" spans="21:24" ht="18" x14ac:dyDescent="0.6">
      <c r="U22945"/>
      <c r="V22945"/>
      <c r="W22945"/>
      <c r="X22945"/>
    </row>
    <row r="22946" spans="21:24" ht="18" x14ac:dyDescent="0.6">
      <c r="U22946"/>
      <c r="V22946"/>
      <c r="W22946"/>
      <c r="X22946"/>
    </row>
    <row r="22947" spans="21:24" ht="18" x14ac:dyDescent="0.6">
      <c r="U22947"/>
      <c r="V22947"/>
      <c r="W22947"/>
      <c r="X22947"/>
    </row>
    <row r="22948" spans="21:24" ht="18" x14ac:dyDescent="0.6">
      <c r="U22948"/>
      <c r="V22948"/>
      <c r="W22948"/>
      <c r="X22948"/>
    </row>
    <row r="22949" spans="21:24" ht="18" x14ac:dyDescent="0.6">
      <c r="U22949"/>
      <c r="V22949"/>
      <c r="W22949"/>
      <c r="X22949"/>
    </row>
    <row r="22950" spans="21:24" ht="18" x14ac:dyDescent="0.6">
      <c r="U22950"/>
      <c r="V22950"/>
      <c r="W22950"/>
      <c r="X22950"/>
    </row>
    <row r="22951" spans="21:24" ht="18" x14ac:dyDescent="0.6">
      <c r="U22951"/>
      <c r="V22951"/>
      <c r="W22951"/>
      <c r="X22951"/>
    </row>
    <row r="22952" spans="21:24" ht="18" x14ac:dyDescent="0.6">
      <c r="U22952"/>
      <c r="V22952"/>
      <c r="W22952"/>
      <c r="X22952"/>
    </row>
    <row r="22953" spans="21:24" ht="18" x14ac:dyDescent="0.6">
      <c r="U22953"/>
      <c r="V22953"/>
      <c r="W22953"/>
      <c r="X22953"/>
    </row>
    <row r="22954" spans="21:24" ht="18" x14ac:dyDescent="0.6">
      <c r="U22954"/>
      <c r="V22954"/>
      <c r="W22954"/>
      <c r="X22954"/>
    </row>
    <row r="22955" spans="21:24" ht="18" x14ac:dyDescent="0.6">
      <c r="U22955"/>
      <c r="V22955"/>
      <c r="W22955"/>
      <c r="X22955"/>
    </row>
    <row r="22956" spans="21:24" ht="18" x14ac:dyDescent="0.6">
      <c r="U22956"/>
      <c r="V22956"/>
      <c r="W22956"/>
      <c r="X22956"/>
    </row>
    <row r="22957" spans="21:24" ht="18" x14ac:dyDescent="0.6">
      <c r="U22957"/>
      <c r="V22957"/>
      <c r="W22957"/>
      <c r="X22957"/>
    </row>
    <row r="22958" spans="21:24" ht="18" x14ac:dyDescent="0.6">
      <c r="U22958"/>
      <c r="V22958"/>
      <c r="W22958"/>
      <c r="X22958"/>
    </row>
    <row r="22959" spans="21:24" ht="18" x14ac:dyDescent="0.6">
      <c r="U22959"/>
      <c r="V22959"/>
      <c r="W22959"/>
      <c r="X22959"/>
    </row>
    <row r="22960" spans="21:24" ht="18" x14ac:dyDescent="0.6">
      <c r="U22960"/>
      <c r="V22960"/>
      <c r="W22960"/>
      <c r="X22960"/>
    </row>
    <row r="22961" spans="21:24" ht="18" x14ac:dyDescent="0.6">
      <c r="U22961"/>
      <c r="V22961"/>
      <c r="W22961"/>
      <c r="X22961"/>
    </row>
    <row r="22962" spans="21:24" ht="18" x14ac:dyDescent="0.6">
      <c r="U22962"/>
      <c r="V22962"/>
      <c r="W22962"/>
      <c r="X22962"/>
    </row>
    <row r="22963" spans="21:24" ht="18" x14ac:dyDescent="0.6">
      <c r="U22963"/>
      <c r="V22963"/>
      <c r="W22963"/>
      <c r="X22963"/>
    </row>
    <row r="22964" spans="21:24" ht="18" x14ac:dyDescent="0.6">
      <c r="U22964"/>
      <c r="V22964"/>
      <c r="W22964"/>
      <c r="X22964"/>
    </row>
    <row r="22965" spans="21:24" ht="18" x14ac:dyDescent="0.6">
      <c r="U22965"/>
      <c r="V22965"/>
      <c r="W22965"/>
      <c r="X22965"/>
    </row>
    <row r="22966" spans="21:24" ht="18" x14ac:dyDescent="0.6">
      <c r="U22966"/>
      <c r="V22966"/>
      <c r="W22966"/>
      <c r="X22966"/>
    </row>
    <row r="22967" spans="21:24" ht="18" x14ac:dyDescent="0.6">
      <c r="U22967"/>
      <c r="V22967"/>
      <c r="W22967"/>
      <c r="X22967"/>
    </row>
    <row r="22968" spans="21:24" ht="18" x14ac:dyDescent="0.6">
      <c r="U22968"/>
      <c r="V22968"/>
      <c r="W22968"/>
      <c r="X22968"/>
    </row>
    <row r="22969" spans="21:24" ht="18" x14ac:dyDescent="0.6">
      <c r="U22969"/>
      <c r="V22969"/>
      <c r="W22969"/>
      <c r="X22969"/>
    </row>
    <row r="22970" spans="21:24" ht="18" x14ac:dyDescent="0.6">
      <c r="U22970"/>
      <c r="V22970"/>
      <c r="W22970"/>
      <c r="X22970"/>
    </row>
    <row r="22971" spans="21:24" ht="18" x14ac:dyDescent="0.6">
      <c r="U22971"/>
      <c r="V22971"/>
      <c r="W22971"/>
      <c r="X22971"/>
    </row>
    <row r="22972" spans="21:24" ht="18" x14ac:dyDescent="0.6">
      <c r="U22972"/>
      <c r="V22972"/>
      <c r="W22972"/>
      <c r="X22972"/>
    </row>
    <row r="22973" spans="21:24" ht="18" x14ac:dyDescent="0.6">
      <c r="U22973"/>
      <c r="V22973"/>
      <c r="W22973"/>
      <c r="X22973"/>
    </row>
    <row r="22974" spans="21:24" ht="18" x14ac:dyDescent="0.6">
      <c r="U22974"/>
      <c r="V22974"/>
      <c r="W22974"/>
      <c r="X22974"/>
    </row>
    <row r="22975" spans="21:24" ht="18" x14ac:dyDescent="0.6">
      <c r="U22975"/>
      <c r="V22975"/>
      <c r="W22975"/>
      <c r="X22975"/>
    </row>
    <row r="22976" spans="21:24" ht="18" x14ac:dyDescent="0.6">
      <c r="U22976"/>
      <c r="V22976"/>
      <c r="W22976"/>
      <c r="X22976"/>
    </row>
    <row r="22977" spans="21:24" ht="18" x14ac:dyDescent="0.6">
      <c r="U22977"/>
      <c r="V22977"/>
      <c r="W22977"/>
      <c r="X22977"/>
    </row>
    <row r="22978" spans="21:24" ht="18" x14ac:dyDescent="0.6">
      <c r="U22978"/>
      <c r="V22978"/>
      <c r="W22978"/>
      <c r="X22978"/>
    </row>
    <row r="22979" spans="21:24" ht="18" x14ac:dyDescent="0.6">
      <c r="U22979"/>
      <c r="V22979"/>
      <c r="W22979"/>
      <c r="X22979"/>
    </row>
    <row r="22980" spans="21:24" ht="18" x14ac:dyDescent="0.6">
      <c r="U22980"/>
      <c r="V22980"/>
      <c r="W22980"/>
      <c r="X22980"/>
    </row>
    <row r="22981" spans="21:24" ht="18" x14ac:dyDescent="0.6">
      <c r="U22981"/>
      <c r="V22981"/>
      <c r="W22981"/>
      <c r="X22981"/>
    </row>
    <row r="22982" spans="21:24" ht="18" x14ac:dyDescent="0.6">
      <c r="U22982"/>
      <c r="V22982"/>
      <c r="W22982"/>
      <c r="X22982"/>
    </row>
    <row r="22983" spans="21:24" ht="18" x14ac:dyDescent="0.6">
      <c r="U22983"/>
      <c r="V22983"/>
      <c r="W22983"/>
      <c r="X22983"/>
    </row>
    <row r="22984" spans="21:24" ht="18" x14ac:dyDescent="0.6">
      <c r="U22984"/>
      <c r="V22984"/>
      <c r="W22984"/>
      <c r="X22984"/>
    </row>
    <row r="22985" spans="21:24" ht="18" x14ac:dyDescent="0.6">
      <c r="U22985"/>
      <c r="V22985"/>
      <c r="W22985"/>
      <c r="X22985"/>
    </row>
    <row r="22986" spans="21:24" ht="18" x14ac:dyDescent="0.6">
      <c r="U22986"/>
      <c r="V22986"/>
      <c r="W22986"/>
      <c r="X22986"/>
    </row>
    <row r="22987" spans="21:24" ht="18" x14ac:dyDescent="0.6">
      <c r="U22987"/>
      <c r="V22987"/>
      <c r="W22987"/>
      <c r="X22987"/>
    </row>
    <row r="22988" spans="21:24" ht="18" x14ac:dyDescent="0.6">
      <c r="U22988"/>
      <c r="V22988"/>
      <c r="W22988"/>
      <c r="X22988"/>
    </row>
    <row r="22989" spans="21:24" ht="18" x14ac:dyDescent="0.6">
      <c r="U22989"/>
      <c r="V22989"/>
      <c r="W22989"/>
      <c r="X22989"/>
    </row>
    <row r="22990" spans="21:24" ht="18" x14ac:dyDescent="0.6">
      <c r="U22990"/>
      <c r="V22990"/>
      <c r="W22990"/>
      <c r="X22990"/>
    </row>
    <row r="22991" spans="21:24" ht="18" x14ac:dyDescent="0.6">
      <c r="U22991"/>
      <c r="V22991"/>
      <c r="W22991"/>
      <c r="X22991"/>
    </row>
    <row r="22992" spans="21:24" ht="18" x14ac:dyDescent="0.6">
      <c r="U22992"/>
      <c r="V22992"/>
      <c r="W22992"/>
      <c r="X22992"/>
    </row>
    <row r="22993" spans="21:24" ht="18" x14ac:dyDescent="0.6">
      <c r="U22993"/>
      <c r="V22993"/>
      <c r="W22993"/>
      <c r="X22993"/>
    </row>
    <row r="22994" spans="21:24" ht="18" x14ac:dyDescent="0.6">
      <c r="U22994"/>
      <c r="V22994"/>
      <c r="W22994"/>
      <c r="X22994"/>
    </row>
    <row r="22995" spans="21:24" ht="18" x14ac:dyDescent="0.6">
      <c r="U22995"/>
      <c r="V22995"/>
      <c r="W22995"/>
      <c r="X22995"/>
    </row>
    <row r="22996" spans="21:24" ht="18" x14ac:dyDescent="0.6">
      <c r="U22996"/>
      <c r="V22996"/>
      <c r="W22996"/>
      <c r="X22996"/>
    </row>
    <row r="22997" spans="21:24" ht="18" x14ac:dyDescent="0.6">
      <c r="U22997"/>
      <c r="V22997"/>
      <c r="W22997"/>
      <c r="X22997"/>
    </row>
    <row r="22998" spans="21:24" ht="18" x14ac:dyDescent="0.6">
      <c r="U22998"/>
      <c r="V22998"/>
      <c r="W22998"/>
      <c r="X22998"/>
    </row>
    <row r="22999" spans="21:24" ht="18" x14ac:dyDescent="0.6">
      <c r="U22999"/>
      <c r="V22999"/>
      <c r="W22999"/>
      <c r="X22999"/>
    </row>
    <row r="23000" spans="21:24" ht="18" x14ac:dyDescent="0.6">
      <c r="U23000"/>
      <c r="V23000"/>
      <c r="W23000"/>
      <c r="X23000"/>
    </row>
    <row r="23001" spans="21:24" ht="18" x14ac:dyDescent="0.6">
      <c r="U23001"/>
      <c r="V23001"/>
      <c r="W23001"/>
      <c r="X23001"/>
    </row>
    <row r="23002" spans="21:24" ht="18" x14ac:dyDescent="0.6">
      <c r="U23002"/>
      <c r="V23002"/>
      <c r="W23002"/>
      <c r="X23002"/>
    </row>
    <row r="23003" spans="21:24" ht="18" x14ac:dyDescent="0.6">
      <c r="U23003"/>
      <c r="V23003"/>
      <c r="W23003"/>
      <c r="X23003"/>
    </row>
    <row r="23004" spans="21:24" ht="18" x14ac:dyDescent="0.6">
      <c r="U23004"/>
      <c r="V23004"/>
      <c r="W23004"/>
      <c r="X23004"/>
    </row>
    <row r="23005" spans="21:24" ht="18" x14ac:dyDescent="0.6">
      <c r="U23005"/>
      <c r="V23005"/>
      <c r="W23005"/>
      <c r="X23005"/>
    </row>
    <row r="23006" spans="21:24" ht="18" x14ac:dyDescent="0.6">
      <c r="U23006"/>
      <c r="V23006"/>
      <c r="W23006"/>
      <c r="X23006"/>
    </row>
    <row r="23007" spans="21:24" ht="18" x14ac:dyDescent="0.6">
      <c r="U23007"/>
      <c r="V23007"/>
      <c r="W23007"/>
      <c r="X23007"/>
    </row>
    <row r="23008" spans="21:24" ht="18" x14ac:dyDescent="0.6">
      <c r="U23008"/>
      <c r="V23008"/>
      <c r="W23008"/>
      <c r="X23008"/>
    </row>
    <row r="23009" spans="21:24" ht="18" x14ac:dyDescent="0.6">
      <c r="U23009"/>
      <c r="V23009"/>
      <c r="W23009"/>
      <c r="X23009"/>
    </row>
    <row r="23010" spans="21:24" ht="18" x14ac:dyDescent="0.6">
      <c r="U23010"/>
      <c r="V23010"/>
      <c r="W23010"/>
      <c r="X23010"/>
    </row>
    <row r="23011" spans="21:24" ht="18" x14ac:dyDescent="0.6">
      <c r="U23011"/>
      <c r="V23011"/>
      <c r="W23011"/>
      <c r="X23011"/>
    </row>
    <row r="23012" spans="21:24" ht="18" x14ac:dyDescent="0.6">
      <c r="U23012"/>
      <c r="V23012"/>
      <c r="W23012"/>
      <c r="X23012"/>
    </row>
    <row r="23013" spans="21:24" ht="18" x14ac:dyDescent="0.6">
      <c r="U23013"/>
      <c r="V23013"/>
      <c r="W23013"/>
      <c r="X23013"/>
    </row>
    <row r="23014" spans="21:24" ht="18" x14ac:dyDescent="0.6">
      <c r="U23014"/>
      <c r="V23014"/>
      <c r="W23014"/>
      <c r="X23014"/>
    </row>
    <row r="23015" spans="21:24" ht="18" x14ac:dyDescent="0.6">
      <c r="U23015"/>
      <c r="V23015"/>
      <c r="W23015"/>
      <c r="X23015"/>
    </row>
    <row r="23016" spans="21:24" ht="18" x14ac:dyDescent="0.6">
      <c r="U23016"/>
      <c r="V23016"/>
      <c r="W23016"/>
      <c r="X23016"/>
    </row>
    <row r="23017" spans="21:24" ht="18" x14ac:dyDescent="0.6">
      <c r="U23017"/>
      <c r="V23017"/>
      <c r="W23017"/>
      <c r="X23017"/>
    </row>
    <row r="23018" spans="21:24" ht="18" x14ac:dyDescent="0.6">
      <c r="U23018"/>
      <c r="V23018"/>
      <c r="W23018"/>
      <c r="X23018"/>
    </row>
    <row r="23019" spans="21:24" ht="18" x14ac:dyDescent="0.6">
      <c r="U23019"/>
      <c r="V23019"/>
      <c r="W23019"/>
      <c r="X23019"/>
    </row>
    <row r="23020" spans="21:24" ht="18" x14ac:dyDescent="0.6">
      <c r="U23020"/>
      <c r="V23020"/>
      <c r="W23020"/>
      <c r="X23020"/>
    </row>
    <row r="23021" spans="21:24" ht="18" x14ac:dyDescent="0.6">
      <c r="U23021"/>
      <c r="V23021"/>
      <c r="W23021"/>
      <c r="X23021"/>
    </row>
    <row r="23022" spans="21:24" ht="18" x14ac:dyDescent="0.6">
      <c r="U23022"/>
      <c r="V23022"/>
      <c r="W23022"/>
      <c r="X23022"/>
    </row>
    <row r="23023" spans="21:24" ht="18" x14ac:dyDescent="0.6">
      <c r="U23023"/>
      <c r="V23023"/>
      <c r="W23023"/>
      <c r="X23023"/>
    </row>
    <row r="23024" spans="21:24" ht="18" x14ac:dyDescent="0.6">
      <c r="U23024"/>
      <c r="V23024"/>
      <c r="W23024"/>
      <c r="X23024"/>
    </row>
    <row r="23025" spans="21:24" ht="18" x14ac:dyDescent="0.6">
      <c r="U23025"/>
      <c r="V23025"/>
      <c r="W23025"/>
      <c r="X23025"/>
    </row>
    <row r="23026" spans="21:24" ht="18" x14ac:dyDescent="0.6">
      <c r="U23026"/>
      <c r="V23026"/>
      <c r="W23026"/>
      <c r="X23026"/>
    </row>
    <row r="23027" spans="21:24" ht="18" x14ac:dyDescent="0.6">
      <c r="U23027"/>
      <c r="V23027"/>
      <c r="W23027"/>
      <c r="X23027"/>
    </row>
    <row r="23028" spans="21:24" ht="18" x14ac:dyDescent="0.6">
      <c r="U23028"/>
      <c r="V23028"/>
      <c r="W23028"/>
      <c r="X23028"/>
    </row>
    <row r="23029" spans="21:24" ht="18" x14ac:dyDescent="0.6">
      <c r="U23029"/>
      <c r="V23029"/>
      <c r="W23029"/>
      <c r="X23029"/>
    </row>
    <row r="23030" spans="21:24" ht="18" x14ac:dyDescent="0.6">
      <c r="U23030"/>
      <c r="V23030"/>
      <c r="W23030"/>
      <c r="X23030"/>
    </row>
    <row r="23031" spans="21:24" ht="18" x14ac:dyDescent="0.6">
      <c r="U23031"/>
      <c r="V23031"/>
      <c r="W23031"/>
      <c r="X23031"/>
    </row>
    <row r="23032" spans="21:24" ht="18" x14ac:dyDescent="0.6">
      <c r="U23032"/>
      <c r="V23032"/>
      <c r="W23032"/>
      <c r="X23032"/>
    </row>
    <row r="23033" spans="21:24" ht="18" x14ac:dyDescent="0.6">
      <c r="U23033"/>
      <c r="V23033"/>
      <c r="W23033"/>
      <c r="X23033"/>
    </row>
    <row r="23034" spans="21:24" ht="18" x14ac:dyDescent="0.6">
      <c r="U23034"/>
      <c r="V23034"/>
      <c r="W23034"/>
      <c r="X23034"/>
    </row>
    <row r="23035" spans="21:24" ht="18" x14ac:dyDescent="0.6">
      <c r="U23035"/>
      <c r="V23035"/>
      <c r="W23035"/>
      <c r="X23035"/>
    </row>
    <row r="23036" spans="21:24" ht="18" x14ac:dyDescent="0.6">
      <c r="U23036"/>
      <c r="V23036"/>
      <c r="W23036"/>
      <c r="X23036"/>
    </row>
    <row r="23037" spans="21:24" ht="18" x14ac:dyDescent="0.6">
      <c r="U23037"/>
      <c r="V23037"/>
      <c r="W23037"/>
      <c r="X23037"/>
    </row>
    <row r="23038" spans="21:24" ht="18" x14ac:dyDescent="0.6">
      <c r="U23038"/>
      <c r="V23038"/>
      <c r="W23038"/>
      <c r="X23038"/>
    </row>
    <row r="23039" spans="21:24" ht="18" x14ac:dyDescent="0.6">
      <c r="U23039"/>
      <c r="V23039"/>
      <c r="W23039"/>
      <c r="X23039"/>
    </row>
    <row r="23040" spans="21:24" ht="18" x14ac:dyDescent="0.6">
      <c r="U23040"/>
      <c r="V23040"/>
      <c r="W23040"/>
      <c r="X23040"/>
    </row>
    <row r="23041" spans="21:24" ht="18" x14ac:dyDescent="0.6">
      <c r="U23041"/>
      <c r="V23041"/>
      <c r="W23041"/>
      <c r="X23041"/>
    </row>
    <row r="23042" spans="21:24" ht="18" x14ac:dyDescent="0.6">
      <c r="U23042"/>
      <c r="V23042"/>
      <c r="W23042"/>
      <c r="X23042"/>
    </row>
    <row r="23043" spans="21:24" ht="18" x14ac:dyDescent="0.6">
      <c r="U23043"/>
      <c r="V23043"/>
      <c r="W23043"/>
      <c r="X23043"/>
    </row>
    <row r="23044" spans="21:24" ht="18" x14ac:dyDescent="0.6">
      <c r="U23044"/>
      <c r="V23044"/>
      <c r="W23044"/>
      <c r="X23044"/>
    </row>
    <row r="23045" spans="21:24" ht="18" x14ac:dyDescent="0.6">
      <c r="U23045"/>
      <c r="V23045"/>
      <c r="W23045"/>
      <c r="X23045"/>
    </row>
    <row r="23046" spans="21:24" ht="18" x14ac:dyDescent="0.6">
      <c r="U23046"/>
      <c r="V23046"/>
      <c r="W23046"/>
      <c r="X23046"/>
    </row>
    <row r="23047" spans="21:24" ht="18" x14ac:dyDescent="0.6">
      <c r="U23047"/>
      <c r="V23047"/>
      <c r="W23047"/>
      <c r="X23047"/>
    </row>
    <row r="23048" spans="21:24" ht="18" x14ac:dyDescent="0.6">
      <c r="U23048"/>
      <c r="V23048"/>
      <c r="W23048"/>
      <c r="X23048"/>
    </row>
    <row r="23049" spans="21:24" ht="18" x14ac:dyDescent="0.6">
      <c r="U23049"/>
      <c r="V23049"/>
      <c r="W23049"/>
      <c r="X23049"/>
    </row>
    <row r="23050" spans="21:24" ht="18" x14ac:dyDescent="0.6">
      <c r="U23050"/>
      <c r="V23050"/>
      <c r="W23050"/>
      <c r="X23050"/>
    </row>
    <row r="23051" spans="21:24" ht="18" x14ac:dyDescent="0.6">
      <c r="U23051"/>
      <c r="V23051"/>
      <c r="W23051"/>
      <c r="X23051"/>
    </row>
    <row r="23052" spans="21:24" ht="18" x14ac:dyDescent="0.6">
      <c r="U23052"/>
      <c r="V23052"/>
      <c r="W23052"/>
      <c r="X23052"/>
    </row>
    <row r="23053" spans="21:24" ht="18" x14ac:dyDescent="0.6">
      <c r="U23053"/>
      <c r="V23053"/>
      <c r="W23053"/>
      <c r="X23053"/>
    </row>
    <row r="23054" spans="21:24" ht="18" x14ac:dyDescent="0.6">
      <c r="U23054"/>
      <c r="V23054"/>
      <c r="W23054"/>
      <c r="X23054"/>
    </row>
    <row r="23055" spans="21:24" ht="18" x14ac:dyDescent="0.6">
      <c r="U23055"/>
      <c r="V23055"/>
      <c r="W23055"/>
      <c r="X23055"/>
    </row>
    <row r="23056" spans="21:24" ht="18" x14ac:dyDescent="0.6">
      <c r="U23056"/>
      <c r="V23056"/>
      <c r="W23056"/>
      <c r="X23056"/>
    </row>
    <row r="23057" spans="21:24" ht="18" x14ac:dyDescent="0.6">
      <c r="U23057"/>
      <c r="V23057"/>
      <c r="W23057"/>
      <c r="X23057"/>
    </row>
    <row r="23058" spans="21:24" ht="18" x14ac:dyDescent="0.6">
      <c r="U23058"/>
      <c r="V23058"/>
      <c r="W23058"/>
      <c r="X23058"/>
    </row>
    <row r="23059" spans="21:24" ht="18" x14ac:dyDescent="0.6">
      <c r="U23059"/>
      <c r="V23059"/>
      <c r="W23059"/>
      <c r="X23059"/>
    </row>
    <row r="23060" spans="21:24" ht="18" x14ac:dyDescent="0.6">
      <c r="U23060"/>
      <c r="V23060"/>
      <c r="W23060"/>
      <c r="X23060"/>
    </row>
    <row r="23061" spans="21:24" ht="18" x14ac:dyDescent="0.6">
      <c r="U23061"/>
      <c r="V23061"/>
      <c r="W23061"/>
      <c r="X23061"/>
    </row>
    <row r="23062" spans="21:24" ht="18" x14ac:dyDescent="0.6">
      <c r="U23062"/>
      <c r="V23062"/>
      <c r="W23062"/>
      <c r="X23062"/>
    </row>
    <row r="23063" spans="21:24" ht="18" x14ac:dyDescent="0.6">
      <c r="U23063"/>
      <c r="V23063"/>
      <c r="W23063"/>
      <c r="X23063"/>
    </row>
    <row r="23064" spans="21:24" ht="18" x14ac:dyDescent="0.6">
      <c r="U23064"/>
      <c r="V23064"/>
      <c r="W23064"/>
      <c r="X23064"/>
    </row>
    <row r="23065" spans="21:24" ht="18" x14ac:dyDescent="0.6">
      <c r="U23065"/>
      <c r="V23065"/>
      <c r="W23065"/>
      <c r="X23065"/>
    </row>
    <row r="23066" spans="21:24" ht="18" x14ac:dyDescent="0.6">
      <c r="U23066"/>
      <c r="V23066"/>
      <c r="W23066"/>
      <c r="X23066"/>
    </row>
    <row r="23067" spans="21:24" ht="18" x14ac:dyDescent="0.6">
      <c r="U23067"/>
      <c r="V23067"/>
      <c r="W23067"/>
      <c r="X23067"/>
    </row>
    <row r="23068" spans="21:24" ht="18" x14ac:dyDescent="0.6">
      <c r="U23068"/>
      <c r="V23068"/>
      <c r="W23068"/>
      <c r="X23068"/>
    </row>
    <row r="23069" spans="21:24" ht="18" x14ac:dyDescent="0.6">
      <c r="U23069"/>
      <c r="V23069"/>
      <c r="W23069"/>
      <c r="X23069"/>
    </row>
    <row r="23070" spans="21:24" ht="18" x14ac:dyDescent="0.6">
      <c r="U23070"/>
      <c r="V23070"/>
      <c r="W23070"/>
      <c r="X23070"/>
    </row>
    <row r="23071" spans="21:24" ht="18" x14ac:dyDescent="0.6">
      <c r="U23071"/>
      <c r="V23071"/>
      <c r="W23071"/>
      <c r="X23071"/>
    </row>
    <row r="23072" spans="21:24" ht="18" x14ac:dyDescent="0.6">
      <c r="U23072"/>
      <c r="V23072"/>
      <c r="W23072"/>
      <c r="X23072"/>
    </row>
    <row r="23073" spans="21:24" ht="18" x14ac:dyDescent="0.6">
      <c r="U23073"/>
      <c r="V23073"/>
      <c r="W23073"/>
      <c r="X23073"/>
    </row>
    <row r="23074" spans="21:24" ht="18" x14ac:dyDescent="0.6">
      <c r="U23074"/>
      <c r="V23074"/>
      <c r="W23074"/>
      <c r="X23074"/>
    </row>
    <row r="23075" spans="21:24" ht="18" x14ac:dyDescent="0.6">
      <c r="U23075"/>
      <c r="V23075"/>
      <c r="W23075"/>
      <c r="X23075"/>
    </row>
    <row r="23076" spans="21:24" ht="18" x14ac:dyDescent="0.6">
      <c r="U23076"/>
      <c r="V23076"/>
      <c r="W23076"/>
      <c r="X23076"/>
    </row>
    <row r="23077" spans="21:24" ht="18" x14ac:dyDescent="0.6">
      <c r="U23077"/>
      <c r="V23077"/>
      <c r="W23077"/>
      <c r="X23077"/>
    </row>
    <row r="23078" spans="21:24" ht="18" x14ac:dyDescent="0.6">
      <c r="U23078"/>
      <c r="V23078"/>
      <c r="W23078"/>
      <c r="X23078"/>
    </row>
    <row r="23079" spans="21:24" ht="18" x14ac:dyDescent="0.6">
      <c r="U23079"/>
      <c r="V23079"/>
      <c r="W23079"/>
      <c r="X23079"/>
    </row>
    <row r="23080" spans="21:24" ht="18" x14ac:dyDescent="0.6">
      <c r="U23080"/>
      <c r="V23080"/>
      <c r="W23080"/>
      <c r="X23080"/>
    </row>
    <row r="23081" spans="21:24" ht="18" x14ac:dyDescent="0.6">
      <c r="U23081"/>
      <c r="V23081"/>
      <c r="W23081"/>
      <c r="X23081"/>
    </row>
    <row r="23082" spans="21:24" ht="18" x14ac:dyDescent="0.6">
      <c r="U23082"/>
      <c r="V23082"/>
      <c r="W23082"/>
      <c r="X23082"/>
    </row>
    <row r="23083" spans="21:24" ht="18" x14ac:dyDescent="0.6">
      <c r="U23083"/>
      <c r="V23083"/>
      <c r="W23083"/>
      <c r="X23083"/>
    </row>
    <row r="23084" spans="21:24" ht="18" x14ac:dyDescent="0.6">
      <c r="U23084"/>
      <c r="V23084"/>
      <c r="W23084"/>
      <c r="X23084"/>
    </row>
    <row r="23085" spans="21:24" ht="18" x14ac:dyDescent="0.6">
      <c r="U23085"/>
      <c r="V23085"/>
      <c r="W23085"/>
      <c r="X23085"/>
    </row>
    <row r="23086" spans="21:24" ht="18" x14ac:dyDescent="0.6">
      <c r="U23086"/>
      <c r="V23086"/>
      <c r="W23086"/>
      <c r="X23086"/>
    </row>
    <row r="23087" spans="21:24" ht="18" x14ac:dyDescent="0.6">
      <c r="U23087"/>
      <c r="V23087"/>
      <c r="W23087"/>
      <c r="X23087"/>
    </row>
    <row r="23088" spans="21:24" ht="18" x14ac:dyDescent="0.6">
      <c r="U23088"/>
      <c r="V23088"/>
      <c r="W23088"/>
      <c r="X23088"/>
    </row>
    <row r="23089" spans="21:24" ht="18" x14ac:dyDescent="0.6">
      <c r="U23089"/>
      <c r="V23089"/>
      <c r="W23089"/>
      <c r="X23089"/>
    </row>
    <row r="23090" spans="21:24" ht="18" x14ac:dyDescent="0.6">
      <c r="U23090"/>
      <c r="V23090"/>
      <c r="W23090"/>
      <c r="X23090"/>
    </row>
    <row r="23091" spans="21:24" ht="18" x14ac:dyDescent="0.6">
      <c r="U23091"/>
      <c r="V23091"/>
      <c r="W23091"/>
      <c r="X23091"/>
    </row>
    <row r="23092" spans="21:24" ht="18" x14ac:dyDescent="0.6">
      <c r="U23092"/>
      <c r="V23092"/>
      <c r="W23092"/>
      <c r="X23092"/>
    </row>
    <row r="23093" spans="21:24" ht="18" x14ac:dyDescent="0.6">
      <c r="U23093"/>
      <c r="V23093"/>
      <c r="W23093"/>
      <c r="X23093"/>
    </row>
    <row r="23094" spans="21:24" ht="18" x14ac:dyDescent="0.6">
      <c r="U23094"/>
      <c r="V23094"/>
      <c r="W23094"/>
      <c r="X23094"/>
    </row>
    <row r="23095" spans="21:24" ht="18" x14ac:dyDescent="0.6">
      <c r="U23095"/>
      <c r="V23095"/>
      <c r="W23095"/>
      <c r="X23095"/>
    </row>
    <row r="23096" spans="21:24" ht="18" x14ac:dyDescent="0.6">
      <c r="U23096"/>
      <c r="V23096"/>
      <c r="W23096"/>
      <c r="X23096"/>
    </row>
    <row r="23097" spans="21:24" ht="18" x14ac:dyDescent="0.6">
      <c r="U23097"/>
      <c r="V23097"/>
      <c r="W23097"/>
      <c r="X23097"/>
    </row>
    <row r="23098" spans="21:24" ht="18" x14ac:dyDescent="0.6">
      <c r="U23098"/>
      <c r="V23098"/>
      <c r="W23098"/>
      <c r="X23098"/>
    </row>
    <row r="23099" spans="21:24" ht="18" x14ac:dyDescent="0.6">
      <c r="U23099"/>
      <c r="V23099"/>
      <c r="W23099"/>
      <c r="X23099"/>
    </row>
    <row r="23100" spans="21:24" ht="18" x14ac:dyDescent="0.6">
      <c r="U23100"/>
      <c r="V23100"/>
      <c r="W23100"/>
      <c r="X23100"/>
    </row>
    <row r="23101" spans="21:24" ht="18" x14ac:dyDescent="0.6">
      <c r="U23101"/>
      <c r="V23101"/>
      <c r="W23101"/>
      <c r="X23101"/>
    </row>
    <row r="23102" spans="21:24" ht="18" x14ac:dyDescent="0.6">
      <c r="U23102"/>
      <c r="V23102"/>
      <c r="W23102"/>
      <c r="X23102"/>
    </row>
    <row r="23103" spans="21:24" ht="18" x14ac:dyDescent="0.6">
      <c r="U23103"/>
      <c r="V23103"/>
      <c r="W23103"/>
      <c r="X23103"/>
    </row>
    <row r="23104" spans="21:24" ht="18" x14ac:dyDescent="0.6">
      <c r="U23104"/>
      <c r="V23104"/>
      <c r="W23104"/>
      <c r="X23104"/>
    </row>
    <row r="23105" spans="21:24" ht="18" x14ac:dyDescent="0.6">
      <c r="U23105"/>
      <c r="V23105"/>
      <c r="W23105"/>
      <c r="X23105"/>
    </row>
    <row r="23106" spans="21:24" ht="18" x14ac:dyDescent="0.6">
      <c r="U23106"/>
      <c r="V23106"/>
      <c r="W23106"/>
      <c r="X23106"/>
    </row>
    <row r="23107" spans="21:24" ht="18" x14ac:dyDescent="0.6">
      <c r="U23107"/>
      <c r="V23107"/>
      <c r="W23107"/>
      <c r="X23107"/>
    </row>
    <row r="23108" spans="21:24" ht="18" x14ac:dyDescent="0.6">
      <c r="U23108"/>
      <c r="V23108"/>
      <c r="W23108"/>
      <c r="X23108"/>
    </row>
    <row r="23109" spans="21:24" ht="18" x14ac:dyDescent="0.6">
      <c r="U23109"/>
      <c r="V23109"/>
      <c r="W23109"/>
      <c r="X23109"/>
    </row>
    <row r="23110" spans="21:24" ht="18" x14ac:dyDescent="0.6">
      <c r="U23110"/>
      <c r="V23110"/>
      <c r="W23110"/>
      <c r="X23110"/>
    </row>
    <row r="23111" spans="21:24" ht="18" x14ac:dyDescent="0.6">
      <c r="U23111"/>
      <c r="V23111"/>
      <c r="W23111"/>
      <c r="X23111"/>
    </row>
    <row r="23112" spans="21:24" ht="18" x14ac:dyDescent="0.6">
      <c r="U23112"/>
      <c r="V23112"/>
      <c r="W23112"/>
      <c r="X23112"/>
    </row>
    <row r="23113" spans="21:24" ht="18" x14ac:dyDescent="0.6">
      <c r="U23113"/>
      <c r="V23113"/>
      <c r="W23113"/>
      <c r="X23113"/>
    </row>
    <row r="23114" spans="21:24" ht="18" x14ac:dyDescent="0.6">
      <c r="U23114"/>
      <c r="V23114"/>
      <c r="W23114"/>
      <c r="X23114"/>
    </row>
    <row r="23115" spans="21:24" ht="18" x14ac:dyDescent="0.6">
      <c r="U23115"/>
      <c r="V23115"/>
      <c r="W23115"/>
      <c r="X23115"/>
    </row>
    <row r="23116" spans="21:24" ht="18" x14ac:dyDescent="0.6">
      <c r="U23116"/>
      <c r="V23116"/>
      <c r="W23116"/>
      <c r="X23116"/>
    </row>
    <row r="23117" spans="21:24" ht="18" x14ac:dyDescent="0.6">
      <c r="U23117"/>
      <c r="V23117"/>
      <c r="W23117"/>
      <c r="X23117"/>
    </row>
    <row r="23118" spans="21:24" ht="18" x14ac:dyDescent="0.6">
      <c r="U23118"/>
      <c r="V23118"/>
      <c r="W23118"/>
      <c r="X23118"/>
    </row>
    <row r="23119" spans="21:24" ht="18" x14ac:dyDescent="0.6">
      <c r="U23119"/>
      <c r="V23119"/>
      <c r="W23119"/>
      <c r="X23119"/>
    </row>
    <row r="23120" spans="21:24" ht="18" x14ac:dyDescent="0.6">
      <c r="U23120"/>
      <c r="V23120"/>
      <c r="W23120"/>
      <c r="X23120"/>
    </row>
    <row r="23121" spans="21:24" ht="18" x14ac:dyDescent="0.6">
      <c r="U23121"/>
      <c r="V23121"/>
      <c r="W23121"/>
      <c r="X23121"/>
    </row>
    <row r="23122" spans="21:24" ht="18" x14ac:dyDescent="0.6">
      <c r="U23122"/>
      <c r="V23122"/>
      <c r="W23122"/>
      <c r="X23122"/>
    </row>
    <row r="23123" spans="21:24" ht="18" x14ac:dyDescent="0.6">
      <c r="U23123"/>
      <c r="V23123"/>
      <c r="W23123"/>
      <c r="X23123"/>
    </row>
    <row r="23124" spans="21:24" ht="18" x14ac:dyDescent="0.6">
      <c r="U23124"/>
      <c r="V23124"/>
      <c r="W23124"/>
      <c r="X23124"/>
    </row>
    <row r="23125" spans="21:24" ht="18" x14ac:dyDescent="0.6">
      <c r="U23125"/>
      <c r="V23125"/>
      <c r="W23125"/>
      <c r="X23125"/>
    </row>
    <row r="23126" spans="21:24" ht="18" x14ac:dyDescent="0.6">
      <c r="U23126"/>
      <c r="V23126"/>
      <c r="W23126"/>
      <c r="X23126"/>
    </row>
    <row r="23127" spans="21:24" ht="18" x14ac:dyDescent="0.6">
      <c r="U23127"/>
      <c r="V23127"/>
      <c r="W23127"/>
      <c r="X23127"/>
    </row>
    <row r="23128" spans="21:24" ht="18" x14ac:dyDescent="0.6">
      <c r="U23128"/>
      <c r="V23128"/>
      <c r="W23128"/>
      <c r="X23128"/>
    </row>
    <row r="23129" spans="21:24" ht="18" x14ac:dyDescent="0.6">
      <c r="U23129"/>
      <c r="V23129"/>
      <c r="W23129"/>
      <c r="X23129"/>
    </row>
    <row r="23130" spans="21:24" ht="18" x14ac:dyDescent="0.6">
      <c r="U23130"/>
      <c r="V23130"/>
      <c r="W23130"/>
      <c r="X23130"/>
    </row>
    <row r="23131" spans="21:24" ht="18" x14ac:dyDescent="0.6">
      <c r="U23131"/>
      <c r="V23131"/>
      <c r="W23131"/>
      <c r="X23131"/>
    </row>
    <row r="23132" spans="21:24" ht="18" x14ac:dyDescent="0.6">
      <c r="U23132"/>
      <c r="V23132"/>
      <c r="W23132"/>
      <c r="X23132"/>
    </row>
    <row r="23133" spans="21:24" ht="18" x14ac:dyDescent="0.6">
      <c r="U23133"/>
      <c r="V23133"/>
      <c r="W23133"/>
      <c r="X23133"/>
    </row>
    <row r="23134" spans="21:24" ht="18" x14ac:dyDescent="0.6">
      <c r="U23134"/>
      <c r="V23134"/>
      <c r="W23134"/>
      <c r="X23134"/>
    </row>
    <row r="23135" spans="21:24" ht="18" x14ac:dyDescent="0.6">
      <c r="U23135"/>
      <c r="V23135"/>
      <c r="W23135"/>
      <c r="X23135"/>
    </row>
    <row r="23136" spans="21:24" ht="18" x14ac:dyDescent="0.6">
      <c r="U23136"/>
      <c r="V23136"/>
      <c r="W23136"/>
      <c r="X23136"/>
    </row>
    <row r="23137" spans="21:24" ht="18" x14ac:dyDescent="0.6">
      <c r="U23137"/>
      <c r="V23137"/>
      <c r="W23137"/>
      <c r="X23137"/>
    </row>
    <row r="23138" spans="21:24" ht="18" x14ac:dyDescent="0.6">
      <c r="U23138"/>
      <c r="V23138"/>
      <c r="W23138"/>
      <c r="X23138"/>
    </row>
    <row r="23139" spans="21:24" ht="18" x14ac:dyDescent="0.6">
      <c r="U23139"/>
      <c r="V23139"/>
      <c r="W23139"/>
      <c r="X23139"/>
    </row>
    <row r="23140" spans="21:24" ht="18" x14ac:dyDescent="0.6">
      <c r="U23140"/>
      <c r="V23140"/>
      <c r="W23140"/>
      <c r="X23140"/>
    </row>
    <row r="23141" spans="21:24" ht="18" x14ac:dyDescent="0.6">
      <c r="U23141"/>
      <c r="V23141"/>
      <c r="W23141"/>
      <c r="X23141"/>
    </row>
    <row r="23142" spans="21:24" ht="18" x14ac:dyDescent="0.6">
      <c r="U23142"/>
      <c r="V23142"/>
      <c r="W23142"/>
      <c r="X23142"/>
    </row>
    <row r="23143" spans="21:24" ht="18" x14ac:dyDescent="0.6">
      <c r="U23143"/>
      <c r="V23143"/>
      <c r="W23143"/>
      <c r="X23143"/>
    </row>
    <row r="23144" spans="21:24" ht="18" x14ac:dyDescent="0.6">
      <c r="U23144"/>
      <c r="V23144"/>
      <c r="W23144"/>
      <c r="X23144"/>
    </row>
    <row r="23145" spans="21:24" ht="18" x14ac:dyDescent="0.6">
      <c r="U23145"/>
      <c r="V23145"/>
      <c r="W23145"/>
      <c r="X23145"/>
    </row>
    <row r="23146" spans="21:24" ht="18" x14ac:dyDescent="0.6">
      <c r="U23146"/>
      <c r="V23146"/>
      <c r="W23146"/>
      <c r="X23146"/>
    </row>
    <row r="23147" spans="21:24" ht="18" x14ac:dyDescent="0.6">
      <c r="U23147"/>
      <c r="V23147"/>
      <c r="W23147"/>
      <c r="X23147"/>
    </row>
    <row r="23148" spans="21:24" ht="18" x14ac:dyDescent="0.6">
      <c r="U23148"/>
      <c r="V23148"/>
      <c r="W23148"/>
      <c r="X23148"/>
    </row>
    <row r="23149" spans="21:24" ht="18" x14ac:dyDescent="0.6">
      <c r="U23149"/>
      <c r="V23149"/>
      <c r="W23149"/>
      <c r="X23149"/>
    </row>
    <row r="23150" spans="21:24" ht="18" x14ac:dyDescent="0.6">
      <c r="U23150"/>
      <c r="V23150"/>
      <c r="W23150"/>
      <c r="X23150"/>
    </row>
    <row r="23151" spans="21:24" ht="18" x14ac:dyDescent="0.6">
      <c r="U23151"/>
      <c r="V23151"/>
      <c r="W23151"/>
      <c r="X23151"/>
    </row>
    <row r="23152" spans="21:24" ht="18" x14ac:dyDescent="0.6">
      <c r="U23152"/>
      <c r="V23152"/>
      <c r="W23152"/>
      <c r="X23152"/>
    </row>
    <row r="23153" spans="21:24" ht="18" x14ac:dyDescent="0.6">
      <c r="U23153"/>
      <c r="V23153"/>
      <c r="W23153"/>
      <c r="X23153"/>
    </row>
    <row r="23154" spans="21:24" ht="18" x14ac:dyDescent="0.6">
      <c r="U23154"/>
      <c r="V23154"/>
      <c r="W23154"/>
      <c r="X23154"/>
    </row>
    <row r="23155" spans="21:24" ht="18" x14ac:dyDescent="0.6">
      <c r="U23155"/>
      <c r="V23155"/>
      <c r="W23155"/>
      <c r="X23155"/>
    </row>
    <row r="23156" spans="21:24" ht="18" x14ac:dyDescent="0.6">
      <c r="U23156"/>
      <c r="V23156"/>
      <c r="W23156"/>
      <c r="X23156"/>
    </row>
    <row r="23157" spans="21:24" ht="18" x14ac:dyDescent="0.6">
      <c r="U23157"/>
      <c r="V23157"/>
      <c r="W23157"/>
      <c r="X23157"/>
    </row>
    <row r="23158" spans="21:24" ht="18" x14ac:dyDescent="0.6">
      <c r="U23158"/>
      <c r="V23158"/>
      <c r="W23158"/>
      <c r="X23158"/>
    </row>
    <row r="23159" spans="21:24" ht="18" x14ac:dyDescent="0.6">
      <c r="U23159"/>
      <c r="V23159"/>
      <c r="W23159"/>
      <c r="X23159"/>
    </row>
    <row r="23160" spans="21:24" ht="18" x14ac:dyDescent="0.6">
      <c r="U23160"/>
      <c r="V23160"/>
      <c r="W23160"/>
      <c r="X23160"/>
    </row>
    <row r="23161" spans="21:24" ht="18" x14ac:dyDescent="0.6">
      <c r="U23161"/>
      <c r="V23161"/>
      <c r="W23161"/>
      <c r="X23161"/>
    </row>
    <row r="23162" spans="21:24" ht="18" x14ac:dyDescent="0.6">
      <c r="U23162"/>
      <c r="V23162"/>
      <c r="W23162"/>
      <c r="X23162"/>
    </row>
    <row r="23163" spans="21:24" ht="18" x14ac:dyDescent="0.6">
      <c r="U23163"/>
      <c r="V23163"/>
      <c r="W23163"/>
      <c r="X23163"/>
    </row>
    <row r="23164" spans="21:24" ht="18" x14ac:dyDescent="0.6">
      <c r="U23164"/>
      <c r="V23164"/>
      <c r="W23164"/>
      <c r="X23164"/>
    </row>
    <row r="23165" spans="21:24" ht="18" x14ac:dyDescent="0.6">
      <c r="U23165"/>
      <c r="V23165"/>
      <c r="W23165"/>
      <c r="X23165"/>
    </row>
    <row r="23166" spans="21:24" ht="18" x14ac:dyDescent="0.6">
      <c r="U23166"/>
      <c r="V23166"/>
      <c r="W23166"/>
      <c r="X23166"/>
    </row>
    <row r="23167" spans="21:24" ht="18" x14ac:dyDescent="0.6">
      <c r="U23167"/>
      <c r="V23167"/>
      <c r="W23167"/>
      <c r="X23167"/>
    </row>
    <row r="23168" spans="21:24" ht="18" x14ac:dyDescent="0.6">
      <c r="U23168"/>
      <c r="V23168"/>
      <c r="W23168"/>
      <c r="X23168"/>
    </row>
    <row r="23169" spans="21:24" ht="18" x14ac:dyDescent="0.6">
      <c r="U23169"/>
      <c r="V23169"/>
      <c r="W23169"/>
      <c r="X23169"/>
    </row>
    <row r="23170" spans="21:24" ht="18" x14ac:dyDescent="0.6">
      <c r="U23170"/>
      <c r="V23170"/>
      <c r="W23170"/>
      <c r="X23170"/>
    </row>
    <row r="23171" spans="21:24" ht="18" x14ac:dyDescent="0.6">
      <c r="U23171"/>
      <c r="V23171"/>
      <c r="W23171"/>
      <c r="X23171"/>
    </row>
    <row r="23172" spans="21:24" ht="18" x14ac:dyDescent="0.6">
      <c r="U23172"/>
      <c r="V23172"/>
      <c r="W23172"/>
      <c r="X23172"/>
    </row>
    <row r="23173" spans="21:24" ht="18" x14ac:dyDescent="0.6">
      <c r="U23173"/>
      <c r="V23173"/>
      <c r="W23173"/>
      <c r="X23173"/>
    </row>
    <row r="23174" spans="21:24" ht="18" x14ac:dyDescent="0.6">
      <c r="U23174"/>
      <c r="V23174"/>
      <c r="W23174"/>
      <c r="X23174"/>
    </row>
    <row r="23175" spans="21:24" ht="18" x14ac:dyDescent="0.6">
      <c r="U23175"/>
      <c r="V23175"/>
      <c r="W23175"/>
      <c r="X23175"/>
    </row>
    <row r="23176" spans="21:24" ht="18" x14ac:dyDescent="0.6">
      <c r="U23176"/>
      <c r="V23176"/>
      <c r="W23176"/>
      <c r="X23176"/>
    </row>
    <row r="23177" spans="21:24" ht="18" x14ac:dyDescent="0.6">
      <c r="U23177"/>
      <c r="V23177"/>
      <c r="W23177"/>
      <c r="X23177"/>
    </row>
    <row r="23178" spans="21:24" ht="18" x14ac:dyDescent="0.6">
      <c r="U23178"/>
      <c r="V23178"/>
      <c r="W23178"/>
      <c r="X23178"/>
    </row>
    <row r="23179" spans="21:24" ht="18" x14ac:dyDescent="0.6">
      <c r="U23179"/>
      <c r="V23179"/>
      <c r="W23179"/>
      <c r="X23179"/>
    </row>
    <row r="23180" spans="21:24" ht="18" x14ac:dyDescent="0.6">
      <c r="U23180"/>
      <c r="V23180"/>
      <c r="W23180"/>
      <c r="X23180"/>
    </row>
    <row r="23181" spans="21:24" ht="18" x14ac:dyDescent="0.6">
      <c r="U23181"/>
      <c r="V23181"/>
      <c r="W23181"/>
      <c r="X23181"/>
    </row>
    <row r="23182" spans="21:24" ht="18" x14ac:dyDescent="0.6">
      <c r="U23182"/>
      <c r="V23182"/>
      <c r="W23182"/>
      <c r="X23182"/>
    </row>
    <row r="23183" spans="21:24" ht="18" x14ac:dyDescent="0.6">
      <c r="U23183"/>
      <c r="V23183"/>
      <c r="W23183"/>
      <c r="X23183"/>
    </row>
    <row r="23184" spans="21:24" ht="18" x14ac:dyDescent="0.6">
      <c r="U23184"/>
      <c r="V23184"/>
      <c r="W23184"/>
      <c r="X23184"/>
    </row>
    <row r="23185" spans="21:24" ht="18" x14ac:dyDescent="0.6">
      <c r="U23185"/>
      <c r="V23185"/>
      <c r="W23185"/>
      <c r="X23185"/>
    </row>
    <row r="23186" spans="21:24" ht="18" x14ac:dyDescent="0.6">
      <c r="U23186"/>
      <c r="V23186"/>
      <c r="W23186"/>
      <c r="X23186"/>
    </row>
    <row r="23187" spans="21:24" ht="18" x14ac:dyDescent="0.6">
      <c r="U23187"/>
      <c r="V23187"/>
      <c r="W23187"/>
      <c r="X23187"/>
    </row>
    <row r="23188" spans="21:24" ht="18" x14ac:dyDescent="0.6">
      <c r="U23188"/>
      <c r="V23188"/>
      <c r="W23188"/>
      <c r="X23188"/>
    </row>
    <row r="23189" spans="21:24" ht="18" x14ac:dyDescent="0.6">
      <c r="U23189"/>
      <c r="V23189"/>
      <c r="W23189"/>
      <c r="X23189"/>
    </row>
    <row r="23190" spans="21:24" ht="18" x14ac:dyDescent="0.6">
      <c r="U23190"/>
      <c r="V23190"/>
      <c r="W23190"/>
      <c r="X23190"/>
    </row>
    <row r="23191" spans="21:24" ht="18" x14ac:dyDescent="0.6">
      <c r="U23191"/>
      <c r="V23191"/>
      <c r="W23191"/>
      <c r="X23191"/>
    </row>
    <row r="23192" spans="21:24" ht="18" x14ac:dyDescent="0.6">
      <c r="U23192"/>
      <c r="V23192"/>
      <c r="W23192"/>
      <c r="X23192"/>
    </row>
    <row r="23193" spans="21:24" ht="18" x14ac:dyDescent="0.6">
      <c r="U23193"/>
      <c r="V23193"/>
      <c r="W23193"/>
      <c r="X23193"/>
    </row>
    <row r="23194" spans="21:24" ht="18" x14ac:dyDescent="0.6">
      <c r="U23194"/>
      <c r="V23194"/>
      <c r="W23194"/>
      <c r="X23194"/>
    </row>
    <row r="23195" spans="21:24" ht="18" x14ac:dyDescent="0.6">
      <c r="U23195"/>
      <c r="V23195"/>
      <c r="W23195"/>
      <c r="X23195"/>
    </row>
    <row r="23196" spans="21:24" ht="18" x14ac:dyDescent="0.6">
      <c r="U23196"/>
      <c r="V23196"/>
      <c r="W23196"/>
      <c r="X23196"/>
    </row>
    <row r="23197" spans="21:24" ht="18" x14ac:dyDescent="0.6">
      <c r="U23197"/>
      <c r="V23197"/>
      <c r="W23197"/>
      <c r="X23197"/>
    </row>
    <row r="23198" spans="21:24" ht="18" x14ac:dyDescent="0.6">
      <c r="U23198"/>
      <c r="V23198"/>
      <c r="W23198"/>
      <c r="X23198"/>
    </row>
    <row r="23199" spans="21:24" ht="18" x14ac:dyDescent="0.6">
      <c r="U23199"/>
      <c r="V23199"/>
      <c r="W23199"/>
      <c r="X23199"/>
    </row>
    <row r="23200" spans="21:24" ht="18" x14ac:dyDescent="0.6">
      <c r="U23200"/>
      <c r="V23200"/>
      <c r="W23200"/>
      <c r="X23200"/>
    </row>
    <row r="23201" spans="21:24" ht="18" x14ac:dyDescent="0.6">
      <c r="U23201"/>
      <c r="V23201"/>
      <c r="W23201"/>
      <c r="X23201"/>
    </row>
    <row r="23202" spans="21:24" ht="18" x14ac:dyDescent="0.6">
      <c r="U23202"/>
      <c r="V23202"/>
      <c r="W23202"/>
      <c r="X23202"/>
    </row>
    <row r="23203" spans="21:24" ht="18" x14ac:dyDescent="0.6">
      <c r="U23203"/>
      <c r="V23203"/>
      <c r="W23203"/>
      <c r="X23203"/>
    </row>
    <row r="23204" spans="21:24" ht="18" x14ac:dyDescent="0.6">
      <c r="U23204"/>
      <c r="V23204"/>
      <c r="W23204"/>
      <c r="X23204"/>
    </row>
    <row r="23205" spans="21:24" ht="18" x14ac:dyDescent="0.6">
      <c r="U23205"/>
      <c r="V23205"/>
      <c r="W23205"/>
      <c r="X23205"/>
    </row>
    <row r="23206" spans="21:24" ht="18" x14ac:dyDescent="0.6">
      <c r="U23206"/>
      <c r="V23206"/>
      <c r="W23206"/>
      <c r="X23206"/>
    </row>
    <row r="23207" spans="21:24" ht="18" x14ac:dyDescent="0.6">
      <c r="U23207"/>
      <c r="V23207"/>
      <c r="W23207"/>
      <c r="X23207"/>
    </row>
    <row r="23208" spans="21:24" ht="18" x14ac:dyDescent="0.6">
      <c r="U23208"/>
      <c r="V23208"/>
      <c r="W23208"/>
      <c r="X23208"/>
    </row>
    <row r="23209" spans="21:24" ht="18" x14ac:dyDescent="0.6">
      <c r="U23209"/>
      <c r="V23209"/>
      <c r="W23209"/>
      <c r="X23209"/>
    </row>
    <row r="23210" spans="21:24" ht="18" x14ac:dyDescent="0.6">
      <c r="U23210"/>
      <c r="V23210"/>
      <c r="W23210"/>
      <c r="X23210"/>
    </row>
    <row r="23211" spans="21:24" ht="18" x14ac:dyDescent="0.6">
      <c r="U23211"/>
      <c r="V23211"/>
      <c r="W23211"/>
      <c r="X23211"/>
    </row>
    <row r="23212" spans="21:24" ht="18" x14ac:dyDescent="0.6">
      <c r="U23212"/>
      <c r="V23212"/>
      <c r="W23212"/>
      <c r="X23212"/>
    </row>
    <row r="23213" spans="21:24" ht="18" x14ac:dyDescent="0.6">
      <c r="U23213"/>
      <c r="V23213"/>
      <c r="W23213"/>
      <c r="X23213"/>
    </row>
    <row r="23214" spans="21:24" ht="18" x14ac:dyDescent="0.6">
      <c r="U23214"/>
      <c r="V23214"/>
      <c r="W23214"/>
      <c r="X23214"/>
    </row>
    <row r="23215" spans="21:24" ht="18" x14ac:dyDescent="0.6">
      <c r="U23215"/>
      <c r="V23215"/>
      <c r="W23215"/>
      <c r="X23215"/>
    </row>
    <row r="23216" spans="21:24" ht="18" x14ac:dyDescent="0.6">
      <c r="U23216"/>
      <c r="V23216"/>
      <c r="W23216"/>
      <c r="X23216"/>
    </row>
    <row r="23217" spans="21:24" ht="18" x14ac:dyDescent="0.6">
      <c r="U23217"/>
      <c r="V23217"/>
      <c r="W23217"/>
      <c r="X23217"/>
    </row>
    <row r="23218" spans="21:24" ht="18" x14ac:dyDescent="0.6">
      <c r="U23218"/>
      <c r="V23218"/>
      <c r="W23218"/>
      <c r="X23218"/>
    </row>
    <row r="23219" spans="21:24" ht="18" x14ac:dyDescent="0.6">
      <c r="U23219"/>
      <c r="V23219"/>
      <c r="W23219"/>
      <c r="X23219"/>
    </row>
    <row r="23220" spans="21:24" ht="18" x14ac:dyDescent="0.6">
      <c r="U23220"/>
      <c r="V23220"/>
      <c r="W23220"/>
      <c r="X23220"/>
    </row>
    <row r="23221" spans="21:24" ht="18" x14ac:dyDescent="0.6">
      <c r="U23221"/>
      <c r="V23221"/>
      <c r="W23221"/>
      <c r="X23221"/>
    </row>
    <row r="23222" spans="21:24" ht="18" x14ac:dyDescent="0.6">
      <c r="U23222"/>
      <c r="V23222"/>
      <c r="W23222"/>
      <c r="X23222"/>
    </row>
    <row r="23223" spans="21:24" ht="18" x14ac:dyDescent="0.6">
      <c r="U23223"/>
      <c r="V23223"/>
      <c r="W23223"/>
      <c r="X23223"/>
    </row>
    <row r="23224" spans="21:24" ht="18" x14ac:dyDescent="0.6">
      <c r="U23224"/>
      <c r="V23224"/>
      <c r="W23224"/>
      <c r="X23224"/>
    </row>
    <row r="23225" spans="21:24" ht="18" x14ac:dyDescent="0.6">
      <c r="U23225"/>
      <c r="V23225"/>
      <c r="W23225"/>
      <c r="X23225"/>
    </row>
    <row r="23226" spans="21:24" ht="18" x14ac:dyDescent="0.6">
      <c r="U23226"/>
      <c r="V23226"/>
      <c r="W23226"/>
      <c r="X23226"/>
    </row>
    <row r="23227" spans="21:24" ht="18" x14ac:dyDescent="0.6">
      <c r="U23227"/>
      <c r="V23227"/>
      <c r="W23227"/>
      <c r="X23227"/>
    </row>
    <row r="23228" spans="21:24" ht="18" x14ac:dyDescent="0.6">
      <c r="U23228"/>
      <c r="V23228"/>
      <c r="W23228"/>
      <c r="X23228"/>
    </row>
    <row r="23229" spans="21:24" ht="18" x14ac:dyDescent="0.6">
      <c r="U23229"/>
      <c r="V23229"/>
      <c r="W23229"/>
      <c r="X23229"/>
    </row>
    <row r="23230" spans="21:24" ht="18" x14ac:dyDescent="0.6">
      <c r="U23230"/>
      <c r="V23230"/>
      <c r="W23230"/>
      <c r="X23230"/>
    </row>
    <row r="23231" spans="21:24" ht="18" x14ac:dyDescent="0.6">
      <c r="U23231"/>
      <c r="V23231"/>
      <c r="W23231"/>
      <c r="X23231"/>
    </row>
    <row r="23232" spans="21:24" ht="18" x14ac:dyDescent="0.6">
      <c r="U23232"/>
      <c r="V23232"/>
      <c r="W23232"/>
      <c r="X23232"/>
    </row>
    <row r="23233" spans="21:24" ht="18" x14ac:dyDescent="0.6">
      <c r="U23233"/>
      <c r="V23233"/>
      <c r="W23233"/>
      <c r="X23233"/>
    </row>
    <row r="23234" spans="21:24" ht="18" x14ac:dyDescent="0.6">
      <c r="U23234"/>
      <c r="V23234"/>
      <c r="W23234"/>
      <c r="X23234"/>
    </row>
    <row r="23235" spans="21:24" ht="18" x14ac:dyDescent="0.6">
      <c r="U23235"/>
      <c r="V23235"/>
      <c r="W23235"/>
      <c r="X23235"/>
    </row>
    <row r="23236" spans="21:24" ht="18" x14ac:dyDescent="0.6">
      <c r="U23236"/>
      <c r="V23236"/>
      <c r="W23236"/>
      <c r="X23236"/>
    </row>
    <row r="23237" spans="21:24" ht="18" x14ac:dyDescent="0.6">
      <c r="U23237"/>
      <c r="V23237"/>
      <c r="W23237"/>
      <c r="X23237"/>
    </row>
    <row r="23238" spans="21:24" ht="18" x14ac:dyDescent="0.6">
      <c r="U23238"/>
      <c r="V23238"/>
      <c r="W23238"/>
      <c r="X23238"/>
    </row>
    <row r="23239" spans="21:24" ht="18" x14ac:dyDescent="0.6">
      <c r="U23239"/>
      <c r="V23239"/>
      <c r="W23239"/>
      <c r="X23239"/>
    </row>
    <row r="23240" spans="21:24" ht="18" x14ac:dyDescent="0.6">
      <c r="U23240"/>
      <c r="V23240"/>
      <c r="W23240"/>
      <c r="X23240"/>
    </row>
    <row r="23241" spans="21:24" ht="18" x14ac:dyDescent="0.6">
      <c r="U23241"/>
      <c r="V23241"/>
      <c r="W23241"/>
      <c r="X23241"/>
    </row>
    <row r="23242" spans="21:24" ht="18" x14ac:dyDescent="0.6">
      <c r="U23242"/>
      <c r="V23242"/>
      <c r="W23242"/>
      <c r="X23242"/>
    </row>
    <row r="23243" spans="21:24" ht="18" x14ac:dyDescent="0.6">
      <c r="U23243"/>
      <c r="V23243"/>
      <c r="W23243"/>
      <c r="X23243"/>
    </row>
    <row r="23244" spans="21:24" ht="18" x14ac:dyDescent="0.6">
      <c r="U23244"/>
      <c r="V23244"/>
      <c r="W23244"/>
      <c r="X23244"/>
    </row>
    <row r="23245" spans="21:24" ht="18" x14ac:dyDescent="0.6">
      <c r="U23245"/>
      <c r="V23245"/>
      <c r="W23245"/>
      <c r="X23245"/>
    </row>
    <row r="23246" spans="21:24" ht="18" x14ac:dyDescent="0.6">
      <c r="U23246"/>
      <c r="V23246"/>
      <c r="W23246"/>
      <c r="X23246"/>
    </row>
    <row r="23247" spans="21:24" ht="18" x14ac:dyDescent="0.6">
      <c r="U23247"/>
      <c r="V23247"/>
      <c r="W23247"/>
      <c r="X23247"/>
    </row>
    <row r="23248" spans="21:24" ht="18" x14ac:dyDescent="0.6">
      <c r="U23248"/>
      <c r="V23248"/>
      <c r="W23248"/>
      <c r="X23248"/>
    </row>
    <row r="23249" spans="21:24" ht="18" x14ac:dyDescent="0.6">
      <c r="U23249"/>
      <c r="V23249"/>
      <c r="W23249"/>
      <c r="X23249"/>
    </row>
    <row r="23250" spans="21:24" ht="18" x14ac:dyDescent="0.6">
      <c r="U23250"/>
      <c r="V23250"/>
      <c r="W23250"/>
      <c r="X23250"/>
    </row>
    <row r="23251" spans="21:24" ht="18" x14ac:dyDescent="0.6">
      <c r="U23251"/>
      <c r="V23251"/>
      <c r="W23251"/>
      <c r="X23251"/>
    </row>
    <row r="23252" spans="21:24" ht="18" x14ac:dyDescent="0.6">
      <c r="U23252"/>
      <c r="V23252"/>
      <c r="W23252"/>
      <c r="X23252"/>
    </row>
    <row r="23253" spans="21:24" ht="18" x14ac:dyDescent="0.6">
      <c r="U23253"/>
      <c r="V23253"/>
      <c r="W23253"/>
      <c r="X23253"/>
    </row>
    <row r="23254" spans="21:24" ht="18" x14ac:dyDescent="0.6">
      <c r="U23254"/>
      <c r="V23254"/>
      <c r="W23254"/>
      <c r="X23254"/>
    </row>
    <row r="23255" spans="21:24" ht="18" x14ac:dyDescent="0.6">
      <c r="U23255"/>
      <c r="V23255"/>
      <c r="W23255"/>
      <c r="X23255"/>
    </row>
    <row r="23256" spans="21:24" ht="18" x14ac:dyDescent="0.6">
      <c r="U23256"/>
      <c r="V23256"/>
      <c r="W23256"/>
      <c r="X23256"/>
    </row>
    <row r="23257" spans="21:24" ht="18" x14ac:dyDescent="0.6">
      <c r="U23257"/>
      <c r="V23257"/>
      <c r="W23257"/>
      <c r="X23257"/>
    </row>
    <row r="23258" spans="21:24" ht="18" x14ac:dyDescent="0.6">
      <c r="U23258"/>
      <c r="V23258"/>
      <c r="W23258"/>
      <c r="X23258"/>
    </row>
    <row r="23259" spans="21:24" ht="18" x14ac:dyDescent="0.6">
      <c r="U23259"/>
      <c r="V23259"/>
      <c r="W23259"/>
      <c r="X23259"/>
    </row>
    <row r="23260" spans="21:24" ht="18" x14ac:dyDescent="0.6">
      <c r="U23260"/>
      <c r="V23260"/>
      <c r="W23260"/>
      <c r="X23260"/>
    </row>
    <row r="23261" spans="21:24" ht="18" x14ac:dyDescent="0.6">
      <c r="U23261"/>
      <c r="V23261"/>
      <c r="W23261"/>
      <c r="X23261"/>
    </row>
    <row r="23262" spans="21:24" ht="18" x14ac:dyDescent="0.6">
      <c r="U23262"/>
      <c r="V23262"/>
      <c r="W23262"/>
      <c r="X23262"/>
    </row>
    <row r="23263" spans="21:24" ht="18" x14ac:dyDescent="0.6">
      <c r="U23263"/>
      <c r="V23263"/>
      <c r="W23263"/>
      <c r="X23263"/>
    </row>
    <row r="23264" spans="21:24" ht="18" x14ac:dyDescent="0.6">
      <c r="U23264"/>
      <c r="V23264"/>
      <c r="W23264"/>
      <c r="X23264"/>
    </row>
    <row r="23265" spans="21:24" ht="18" x14ac:dyDescent="0.6">
      <c r="U23265"/>
      <c r="V23265"/>
      <c r="W23265"/>
      <c r="X23265"/>
    </row>
    <row r="23266" spans="21:24" ht="18" x14ac:dyDescent="0.6">
      <c r="U23266"/>
      <c r="V23266"/>
      <c r="W23266"/>
      <c r="X23266"/>
    </row>
    <row r="23267" spans="21:24" ht="18" x14ac:dyDescent="0.6">
      <c r="U23267"/>
      <c r="V23267"/>
      <c r="W23267"/>
      <c r="X23267"/>
    </row>
    <row r="23268" spans="21:24" ht="18" x14ac:dyDescent="0.6">
      <c r="U23268"/>
      <c r="V23268"/>
      <c r="W23268"/>
      <c r="X23268"/>
    </row>
    <row r="23269" spans="21:24" ht="18" x14ac:dyDescent="0.6">
      <c r="U23269"/>
      <c r="V23269"/>
      <c r="W23269"/>
      <c r="X23269"/>
    </row>
    <row r="23270" spans="21:24" ht="18" x14ac:dyDescent="0.6">
      <c r="U23270"/>
      <c r="V23270"/>
      <c r="W23270"/>
      <c r="X23270"/>
    </row>
    <row r="23271" spans="21:24" ht="18" x14ac:dyDescent="0.6">
      <c r="U23271"/>
      <c r="V23271"/>
      <c r="W23271"/>
      <c r="X23271"/>
    </row>
    <row r="23272" spans="21:24" ht="18" x14ac:dyDescent="0.6">
      <c r="U23272"/>
      <c r="V23272"/>
      <c r="W23272"/>
      <c r="X23272"/>
    </row>
    <row r="23273" spans="21:24" ht="18" x14ac:dyDescent="0.6">
      <c r="U23273"/>
      <c r="V23273"/>
      <c r="W23273"/>
      <c r="X23273"/>
    </row>
    <row r="23274" spans="21:24" ht="18" x14ac:dyDescent="0.6">
      <c r="U23274"/>
      <c r="V23274"/>
      <c r="W23274"/>
      <c r="X23274"/>
    </row>
    <row r="23275" spans="21:24" ht="18" x14ac:dyDescent="0.6">
      <c r="U23275"/>
      <c r="V23275"/>
      <c r="W23275"/>
      <c r="X23275"/>
    </row>
    <row r="23276" spans="21:24" ht="18" x14ac:dyDescent="0.6">
      <c r="U23276"/>
      <c r="V23276"/>
      <c r="W23276"/>
      <c r="X23276"/>
    </row>
    <row r="23277" spans="21:24" ht="18" x14ac:dyDescent="0.6">
      <c r="U23277"/>
      <c r="V23277"/>
      <c r="W23277"/>
      <c r="X23277"/>
    </row>
    <row r="23278" spans="21:24" ht="18" x14ac:dyDescent="0.6">
      <c r="U23278"/>
      <c r="V23278"/>
      <c r="W23278"/>
      <c r="X23278"/>
    </row>
    <row r="23279" spans="21:24" ht="18" x14ac:dyDescent="0.6">
      <c r="U23279"/>
      <c r="V23279"/>
      <c r="W23279"/>
      <c r="X23279"/>
    </row>
    <row r="23280" spans="21:24" ht="18" x14ac:dyDescent="0.6">
      <c r="U23280"/>
      <c r="V23280"/>
      <c r="W23280"/>
      <c r="X23280"/>
    </row>
    <row r="23281" spans="21:24" ht="18" x14ac:dyDescent="0.6">
      <c r="U23281"/>
      <c r="V23281"/>
      <c r="W23281"/>
      <c r="X23281"/>
    </row>
    <row r="23282" spans="21:24" ht="18" x14ac:dyDescent="0.6">
      <c r="U23282"/>
      <c r="V23282"/>
      <c r="W23282"/>
      <c r="X23282"/>
    </row>
    <row r="23283" spans="21:24" ht="18" x14ac:dyDescent="0.6">
      <c r="U23283"/>
      <c r="V23283"/>
      <c r="W23283"/>
      <c r="X23283"/>
    </row>
    <row r="23284" spans="21:24" ht="18" x14ac:dyDescent="0.6">
      <c r="U23284"/>
      <c r="V23284"/>
      <c r="W23284"/>
      <c r="X23284"/>
    </row>
    <row r="23285" spans="21:24" ht="18" x14ac:dyDescent="0.6">
      <c r="U23285"/>
      <c r="V23285"/>
      <c r="W23285"/>
      <c r="X23285"/>
    </row>
    <row r="23286" spans="21:24" ht="18" x14ac:dyDescent="0.6">
      <c r="U23286"/>
      <c r="V23286"/>
      <c r="W23286"/>
      <c r="X23286"/>
    </row>
    <row r="23287" spans="21:24" ht="18" x14ac:dyDescent="0.6">
      <c r="U23287"/>
      <c r="V23287"/>
      <c r="W23287"/>
      <c r="X23287"/>
    </row>
    <row r="23288" spans="21:24" ht="18" x14ac:dyDescent="0.6">
      <c r="U23288"/>
      <c r="V23288"/>
      <c r="W23288"/>
      <c r="X23288"/>
    </row>
    <row r="23289" spans="21:24" ht="18" x14ac:dyDescent="0.6">
      <c r="U23289"/>
      <c r="V23289"/>
      <c r="W23289"/>
      <c r="X23289"/>
    </row>
    <row r="23290" spans="21:24" ht="18" x14ac:dyDescent="0.6">
      <c r="U23290"/>
      <c r="V23290"/>
      <c r="W23290"/>
      <c r="X23290"/>
    </row>
    <row r="23291" spans="21:24" ht="18" x14ac:dyDescent="0.6">
      <c r="U23291"/>
      <c r="V23291"/>
      <c r="W23291"/>
      <c r="X23291"/>
    </row>
    <row r="23292" spans="21:24" ht="18" x14ac:dyDescent="0.6">
      <c r="U23292"/>
      <c r="V23292"/>
      <c r="W23292"/>
      <c r="X23292"/>
    </row>
    <row r="23293" spans="21:24" ht="18" x14ac:dyDescent="0.6">
      <c r="U23293"/>
      <c r="V23293"/>
      <c r="W23293"/>
      <c r="X23293"/>
    </row>
    <row r="23294" spans="21:24" ht="18" x14ac:dyDescent="0.6">
      <c r="U23294"/>
      <c r="V23294"/>
      <c r="W23294"/>
      <c r="X23294"/>
    </row>
    <row r="23295" spans="21:24" ht="18" x14ac:dyDescent="0.6">
      <c r="U23295"/>
      <c r="V23295"/>
      <c r="W23295"/>
      <c r="X23295"/>
    </row>
    <row r="23296" spans="21:24" ht="18" x14ac:dyDescent="0.6">
      <c r="U23296"/>
      <c r="V23296"/>
      <c r="W23296"/>
      <c r="X23296"/>
    </row>
    <row r="23297" spans="21:24" ht="18" x14ac:dyDescent="0.6">
      <c r="U23297"/>
      <c r="V23297"/>
      <c r="W23297"/>
      <c r="X23297"/>
    </row>
    <row r="23298" spans="21:24" ht="18" x14ac:dyDescent="0.6">
      <c r="U23298"/>
      <c r="V23298"/>
      <c r="W23298"/>
      <c r="X23298"/>
    </row>
    <row r="23299" spans="21:24" ht="18" x14ac:dyDescent="0.6">
      <c r="U23299"/>
      <c r="V23299"/>
      <c r="W23299"/>
      <c r="X23299"/>
    </row>
    <row r="23300" spans="21:24" ht="18" x14ac:dyDescent="0.6">
      <c r="U23300"/>
      <c r="V23300"/>
      <c r="W23300"/>
      <c r="X23300"/>
    </row>
    <row r="23301" spans="21:24" ht="18" x14ac:dyDescent="0.6">
      <c r="U23301"/>
      <c r="V23301"/>
      <c r="W23301"/>
      <c r="X23301"/>
    </row>
    <row r="23302" spans="21:24" ht="18" x14ac:dyDescent="0.6">
      <c r="U23302"/>
      <c r="V23302"/>
      <c r="W23302"/>
      <c r="X23302"/>
    </row>
    <row r="23303" spans="21:24" ht="18" x14ac:dyDescent="0.6">
      <c r="U23303"/>
      <c r="V23303"/>
      <c r="W23303"/>
      <c r="X23303"/>
    </row>
    <row r="23304" spans="21:24" ht="18" x14ac:dyDescent="0.6">
      <c r="U23304"/>
      <c r="V23304"/>
      <c r="W23304"/>
      <c r="X23304"/>
    </row>
    <row r="23305" spans="21:24" ht="18" x14ac:dyDescent="0.6">
      <c r="U23305"/>
      <c r="V23305"/>
      <c r="W23305"/>
      <c r="X23305"/>
    </row>
    <row r="23306" spans="21:24" ht="18" x14ac:dyDescent="0.6">
      <c r="U23306"/>
      <c r="V23306"/>
      <c r="W23306"/>
      <c r="X23306"/>
    </row>
    <row r="23307" spans="21:24" ht="18" x14ac:dyDescent="0.6">
      <c r="U23307"/>
      <c r="V23307"/>
      <c r="W23307"/>
      <c r="X23307"/>
    </row>
    <row r="23308" spans="21:24" ht="18" x14ac:dyDescent="0.6">
      <c r="U23308"/>
      <c r="V23308"/>
      <c r="W23308"/>
      <c r="X23308"/>
    </row>
    <row r="23309" spans="21:24" ht="18" x14ac:dyDescent="0.6">
      <c r="U23309"/>
      <c r="V23309"/>
      <c r="W23309"/>
      <c r="X23309"/>
    </row>
    <row r="23310" spans="21:24" ht="18" x14ac:dyDescent="0.6">
      <c r="U23310"/>
      <c r="V23310"/>
      <c r="W23310"/>
      <c r="X23310"/>
    </row>
    <row r="23311" spans="21:24" ht="18" x14ac:dyDescent="0.6">
      <c r="U23311"/>
      <c r="V23311"/>
      <c r="W23311"/>
      <c r="X23311"/>
    </row>
    <row r="23312" spans="21:24" ht="18" x14ac:dyDescent="0.6">
      <c r="U23312"/>
      <c r="V23312"/>
      <c r="W23312"/>
      <c r="X23312"/>
    </row>
    <row r="23313" spans="21:24" ht="18" x14ac:dyDescent="0.6">
      <c r="U23313"/>
      <c r="V23313"/>
      <c r="W23313"/>
      <c r="X23313"/>
    </row>
    <row r="23314" spans="21:24" ht="18" x14ac:dyDescent="0.6">
      <c r="U23314"/>
      <c r="V23314"/>
      <c r="W23314"/>
      <c r="X23314"/>
    </row>
    <row r="23315" spans="21:24" ht="18" x14ac:dyDescent="0.6">
      <c r="U23315"/>
      <c r="V23315"/>
      <c r="W23315"/>
      <c r="X23315"/>
    </row>
    <row r="23316" spans="21:24" ht="18" x14ac:dyDescent="0.6">
      <c r="U23316"/>
      <c r="V23316"/>
      <c r="W23316"/>
      <c r="X23316"/>
    </row>
    <row r="23317" spans="21:24" ht="18" x14ac:dyDescent="0.6">
      <c r="U23317"/>
      <c r="V23317"/>
      <c r="W23317"/>
      <c r="X23317"/>
    </row>
    <row r="23318" spans="21:24" ht="18" x14ac:dyDescent="0.6">
      <c r="U23318"/>
      <c r="V23318"/>
      <c r="W23318"/>
      <c r="X23318"/>
    </row>
    <row r="23319" spans="21:24" ht="18" x14ac:dyDescent="0.6">
      <c r="U23319"/>
      <c r="V23319"/>
      <c r="W23319"/>
      <c r="X23319"/>
    </row>
    <row r="23320" spans="21:24" ht="18" x14ac:dyDescent="0.6">
      <c r="U23320"/>
      <c r="V23320"/>
      <c r="W23320"/>
      <c r="X23320"/>
    </row>
    <row r="23321" spans="21:24" ht="18" x14ac:dyDescent="0.6">
      <c r="U23321"/>
      <c r="V23321"/>
      <c r="W23321"/>
      <c r="X23321"/>
    </row>
    <row r="23322" spans="21:24" ht="18" x14ac:dyDescent="0.6">
      <c r="U23322"/>
      <c r="V23322"/>
      <c r="W23322"/>
      <c r="X23322"/>
    </row>
    <row r="23323" spans="21:24" ht="18" x14ac:dyDescent="0.6">
      <c r="U23323"/>
      <c r="V23323"/>
      <c r="W23323"/>
      <c r="X23323"/>
    </row>
    <row r="23324" spans="21:24" ht="18" x14ac:dyDescent="0.6">
      <c r="U23324"/>
      <c r="V23324"/>
      <c r="W23324"/>
      <c r="X23324"/>
    </row>
    <row r="23325" spans="21:24" ht="18" x14ac:dyDescent="0.6">
      <c r="U23325"/>
      <c r="V23325"/>
      <c r="W23325"/>
      <c r="X23325"/>
    </row>
    <row r="23326" spans="21:24" ht="18" x14ac:dyDescent="0.6">
      <c r="U23326"/>
      <c r="V23326"/>
      <c r="W23326"/>
      <c r="X23326"/>
    </row>
    <row r="23327" spans="21:24" ht="18" x14ac:dyDescent="0.6">
      <c r="U23327"/>
      <c r="V23327"/>
      <c r="W23327"/>
      <c r="X23327"/>
    </row>
    <row r="23328" spans="21:24" ht="18" x14ac:dyDescent="0.6">
      <c r="U23328"/>
      <c r="V23328"/>
      <c r="W23328"/>
      <c r="X23328"/>
    </row>
    <row r="23329" spans="21:24" ht="18" x14ac:dyDescent="0.6">
      <c r="U23329"/>
      <c r="V23329"/>
      <c r="W23329"/>
      <c r="X23329"/>
    </row>
    <row r="23330" spans="21:24" ht="18" x14ac:dyDescent="0.6">
      <c r="U23330"/>
      <c r="V23330"/>
      <c r="W23330"/>
      <c r="X23330"/>
    </row>
    <row r="23331" spans="21:24" ht="18" x14ac:dyDescent="0.6">
      <c r="U23331"/>
      <c r="V23331"/>
      <c r="W23331"/>
      <c r="X23331"/>
    </row>
    <row r="23332" spans="21:24" ht="18" x14ac:dyDescent="0.6">
      <c r="U23332"/>
      <c r="V23332"/>
      <c r="W23332"/>
      <c r="X23332"/>
    </row>
    <row r="23333" spans="21:24" ht="18" x14ac:dyDescent="0.6">
      <c r="U23333"/>
      <c r="V23333"/>
      <c r="W23333"/>
      <c r="X23333"/>
    </row>
    <row r="23334" spans="21:24" ht="18" x14ac:dyDescent="0.6">
      <c r="U23334"/>
      <c r="V23334"/>
      <c r="W23334"/>
      <c r="X23334"/>
    </row>
    <row r="23335" spans="21:24" ht="18" x14ac:dyDescent="0.6">
      <c r="U23335"/>
      <c r="V23335"/>
      <c r="W23335"/>
      <c r="X23335"/>
    </row>
    <row r="23336" spans="21:24" ht="18" x14ac:dyDescent="0.6">
      <c r="U23336"/>
      <c r="V23336"/>
      <c r="W23336"/>
      <c r="X23336"/>
    </row>
    <row r="23337" spans="21:24" ht="18" x14ac:dyDescent="0.6">
      <c r="U23337"/>
      <c r="V23337"/>
      <c r="W23337"/>
      <c r="X23337"/>
    </row>
    <row r="23338" spans="21:24" ht="18" x14ac:dyDescent="0.6">
      <c r="U23338"/>
      <c r="V23338"/>
      <c r="W23338"/>
      <c r="X23338"/>
    </row>
    <row r="23339" spans="21:24" ht="18" x14ac:dyDescent="0.6">
      <c r="U23339"/>
      <c r="V23339"/>
      <c r="W23339"/>
      <c r="X23339"/>
    </row>
    <row r="23340" spans="21:24" ht="18" x14ac:dyDescent="0.6">
      <c r="U23340"/>
      <c r="V23340"/>
      <c r="W23340"/>
      <c r="X23340"/>
    </row>
    <row r="23341" spans="21:24" ht="18" x14ac:dyDescent="0.6">
      <c r="U23341"/>
      <c r="V23341"/>
      <c r="W23341"/>
      <c r="X23341"/>
    </row>
    <row r="23342" spans="21:24" ht="18" x14ac:dyDescent="0.6">
      <c r="U23342"/>
      <c r="V23342"/>
      <c r="W23342"/>
      <c r="X23342"/>
    </row>
    <row r="23343" spans="21:24" ht="18" x14ac:dyDescent="0.6">
      <c r="U23343"/>
      <c r="V23343"/>
      <c r="W23343"/>
      <c r="X23343"/>
    </row>
    <row r="23344" spans="21:24" ht="18" x14ac:dyDescent="0.6">
      <c r="U23344"/>
      <c r="V23344"/>
      <c r="W23344"/>
      <c r="X23344"/>
    </row>
    <row r="23345" spans="21:24" ht="18" x14ac:dyDescent="0.6">
      <c r="U23345"/>
      <c r="V23345"/>
      <c r="W23345"/>
      <c r="X23345"/>
    </row>
    <row r="23346" spans="21:24" ht="18" x14ac:dyDescent="0.6">
      <c r="U23346"/>
      <c r="V23346"/>
      <c r="W23346"/>
      <c r="X23346"/>
    </row>
    <row r="23347" spans="21:24" ht="18" x14ac:dyDescent="0.6">
      <c r="U23347"/>
      <c r="V23347"/>
      <c r="W23347"/>
      <c r="X23347"/>
    </row>
    <row r="23348" spans="21:24" ht="18" x14ac:dyDescent="0.6">
      <c r="U23348"/>
      <c r="V23348"/>
      <c r="W23348"/>
      <c r="X23348"/>
    </row>
    <row r="23349" spans="21:24" ht="18" x14ac:dyDescent="0.6">
      <c r="U23349"/>
      <c r="V23349"/>
      <c r="W23349"/>
      <c r="X23349"/>
    </row>
    <row r="23350" spans="21:24" ht="18" x14ac:dyDescent="0.6">
      <c r="U23350"/>
      <c r="V23350"/>
      <c r="W23350"/>
      <c r="X23350"/>
    </row>
    <row r="23351" spans="21:24" ht="18" x14ac:dyDescent="0.6">
      <c r="U23351"/>
      <c r="V23351"/>
      <c r="W23351"/>
      <c r="X23351"/>
    </row>
    <row r="23352" spans="21:24" ht="18" x14ac:dyDescent="0.6">
      <c r="U23352"/>
      <c r="V23352"/>
      <c r="W23352"/>
      <c r="X23352"/>
    </row>
    <row r="23353" spans="21:24" ht="18" x14ac:dyDescent="0.6">
      <c r="U23353"/>
      <c r="V23353"/>
      <c r="W23353"/>
      <c r="X23353"/>
    </row>
    <row r="23354" spans="21:24" ht="18" x14ac:dyDescent="0.6">
      <c r="U23354"/>
      <c r="V23354"/>
      <c r="W23354"/>
      <c r="X23354"/>
    </row>
    <row r="23355" spans="21:24" ht="18" x14ac:dyDescent="0.6">
      <c r="U23355"/>
      <c r="V23355"/>
      <c r="W23355"/>
      <c r="X23355"/>
    </row>
    <row r="23356" spans="21:24" ht="18" x14ac:dyDescent="0.6">
      <c r="U23356"/>
      <c r="V23356"/>
      <c r="W23356"/>
      <c r="X23356"/>
    </row>
    <row r="23357" spans="21:24" ht="18" x14ac:dyDescent="0.6">
      <c r="U23357"/>
      <c r="V23357"/>
      <c r="W23357"/>
      <c r="X23357"/>
    </row>
    <row r="23358" spans="21:24" ht="18" x14ac:dyDescent="0.6">
      <c r="U23358"/>
      <c r="V23358"/>
      <c r="W23358"/>
      <c r="X23358"/>
    </row>
    <row r="23359" spans="21:24" ht="18" x14ac:dyDescent="0.6">
      <c r="U23359"/>
      <c r="V23359"/>
      <c r="W23359"/>
      <c r="X23359"/>
    </row>
    <row r="23360" spans="21:24" ht="18" x14ac:dyDescent="0.6">
      <c r="U23360"/>
      <c r="V23360"/>
      <c r="W23360"/>
      <c r="X23360"/>
    </row>
    <row r="23361" spans="21:24" ht="18" x14ac:dyDescent="0.6">
      <c r="U23361"/>
      <c r="V23361"/>
      <c r="W23361"/>
      <c r="X23361"/>
    </row>
    <row r="23362" spans="21:24" ht="18" x14ac:dyDescent="0.6">
      <c r="U23362"/>
      <c r="V23362"/>
      <c r="W23362"/>
      <c r="X23362"/>
    </row>
    <row r="23363" spans="21:24" ht="18" x14ac:dyDescent="0.6">
      <c r="U23363"/>
      <c r="V23363"/>
      <c r="W23363"/>
      <c r="X23363"/>
    </row>
    <row r="23364" spans="21:24" ht="18" x14ac:dyDescent="0.6">
      <c r="U23364"/>
      <c r="V23364"/>
      <c r="W23364"/>
      <c r="X23364"/>
    </row>
    <row r="23365" spans="21:24" ht="18" x14ac:dyDescent="0.6">
      <c r="U23365"/>
      <c r="V23365"/>
      <c r="W23365"/>
      <c r="X23365"/>
    </row>
    <row r="23366" spans="21:24" ht="18" x14ac:dyDescent="0.6">
      <c r="U23366"/>
      <c r="V23366"/>
      <c r="W23366"/>
      <c r="X23366"/>
    </row>
    <row r="23367" spans="21:24" ht="18" x14ac:dyDescent="0.6">
      <c r="U23367"/>
      <c r="V23367"/>
      <c r="W23367"/>
      <c r="X23367"/>
    </row>
    <row r="23368" spans="21:24" ht="18" x14ac:dyDescent="0.6">
      <c r="U23368"/>
      <c r="V23368"/>
      <c r="W23368"/>
      <c r="X23368"/>
    </row>
    <row r="23369" spans="21:24" ht="18" x14ac:dyDescent="0.6">
      <c r="U23369"/>
      <c r="V23369"/>
      <c r="W23369"/>
      <c r="X23369"/>
    </row>
    <row r="23370" spans="21:24" ht="18" x14ac:dyDescent="0.6">
      <c r="U23370"/>
      <c r="V23370"/>
      <c r="W23370"/>
      <c r="X23370"/>
    </row>
    <row r="23371" spans="21:24" ht="18" x14ac:dyDescent="0.6">
      <c r="U23371"/>
      <c r="V23371"/>
      <c r="W23371"/>
      <c r="X23371"/>
    </row>
    <row r="23372" spans="21:24" ht="18" x14ac:dyDescent="0.6">
      <c r="U23372"/>
      <c r="V23372"/>
      <c r="W23372"/>
      <c r="X23372"/>
    </row>
    <row r="23373" spans="21:24" ht="18" x14ac:dyDescent="0.6">
      <c r="U23373"/>
      <c r="V23373"/>
      <c r="W23373"/>
      <c r="X23373"/>
    </row>
    <row r="23374" spans="21:24" ht="18" x14ac:dyDescent="0.6">
      <c r="U23374"/>
      <c r="V23374"/>
      <c r="W23374"/>
      <c r="X23374"/>
    </row>
    <row r="23375" spans="21:24" ht="18" x14ac:dyDescent="0.6">
      <c r="U23375"/>
      <c r="V23375"/>
      <c r="W23375"/>
      <c r="X23375"/>
    </row>
    <row r="23376" spans="21:24" ht="18" x14ac:dyDescent="0.6">
      <c r="U23376"/>
      <c r="V23376"/>
      <c r="W23376"/>
      <c r="X23376"/>
    </row>
    <row r="23377" spans="21:24" ht="18" x14ac:dyDescent="0.6">
      <c r="U23377"/>
      <c r="V23377"/>
      <c r="W23377"/>
      <c r="X23377"/>
    </row>
    <row r="23378" spans="21:24" ht="18" x14ac:dyDescent="0.6">
      <c r="U23378"/>
      <c r="V23378"/>
      <c r="W23378"/>
      <c r="X23378"/>
    </row>
    <row r="23379" spans="21:24" ht="18" x14ac:dyDescent="0.6">
      <c r="U23379"/>
      <c r="V23379"/>
      <c r="W23379"/>
      <c r="X23379"/>
    </row>
    <row r="23380" spans="21:24" ht="18" x14ac:dyDescent="0.6">
      <c r="U23380"/>
      <c r="V23380"/>
      <c r="W23380"/>
      <c r="X23380"/>
    </row>
    <row r="23381" spans="21:24" ht="18" x14ac:dyDescent="0.6">
      <c r="U23381"/>
      <c r="V23381"/>
      <c r="W23381"/>
      <c r="X23381"/>
    </row>
    <row r="23382" spans="21:24" ht="18" x14ac:dyDescent="0.6">
      <c r="U23382"/>
      <c r="V23382"/>
      <c r="W23382"/>
      <c r="X23382"/>
    </row>
    <row r="23383" spans="21:24" ht="18" x14ac:dyDescent="0.6">
      <c r="U23383"/>
      <c r="V23383"/>
      <c r="W23383"/>
      <c r="X23383"/>
    </row>
    <row r="23384" spans="21:24" ht="18" x14ac:dyDescent="0.6">
      <c r="U23384"/>
      <c r="V23384"/>
      <c r="W23384"/>
      <c r="X23384"/>
    </row>
    <row r="23385" spans="21:24" ht="18" x14ac:dyDescent="0.6">
      <c r="U23385"/>
      <c r="V23385"/>
      <c r="W23385"/>
      <c r="X23385"/>
    </row>
    <row r="23386" spans="21:24" ht="18" x14ac:dyDescent="0.6">
      <c r="U23386"/>
      <c r="V23386"/>
      <c r="W23386"/>
      <c r="X23386"/>
    </row>
    <row r="23387" spans="21:24" ht="18" x14ac:dyDescent="0.6">
      <c r="U23387"/>
      <c r="V23387"/>
      <c r="W23387"/>
      <c r="X23387"/>
    </row>
    <row r="23388" spans="21:24" ht="18" x14ac:dyDescent="0.6">
      <c r="U23388"/>
      <c r="V23388"/>
      <c r="W23388"/>
      <c r="X23388"/>
    </row>
    <row r="23389" spans="21:24" ht="18" x14ac:dyDescent="0.6">
      <c r="U23389"/>
      <c r="V23389"/>
      <c r="W23389"/>
      <c r="X23389"/>
    </row>
    <row r="23390" spans="21:24" ht="18" x14ac:dyDescent="0.6">
      <c r="U23390"/>
      <c r="V23390"/>
      <c r="W23390"/>
      <c r="X23390"/>
    </row>
    <row r="23391" spans="21:24" ht="18" x14ac:dyDescent="0.6">
      <c r="U23391"/>
      <c r="V23391"/>
      <c r="W23391"/>
      <c r="X23391"/>
    </row>
    <row r="23392" spans="21:24" ht="18" x14ac:dyDescent="0.6">
      <c r="U23392"/>
      <c r="V23392"/>
      <c r="W23392"/>
      <c r="X23392"/>
    </row>
    <row r="23393" spans="21:24" ht="18" x14ac:dyDescent="0.6">
      <c r="U23393"/>
      <c r="V23393"/>
      <c r="W23393"/>
      <c r="X23393"/>
    </row>
    <row r="23394" spans="21:24" ht="18" x14ac:dyDescent="0.6">
      <c r="U23394"/>
      <c r="V23394"/>
      <c r="W23394"/>
      <c r="X23394"/>
    </row>
    <row r="23395" spans="21:24" ht="18" x14ac:dyDescent="0.6">
      <c r="U23395"/>
      <c r="V23395"/>
      <c r="W23395"/>
      <c r="X23395"/>
    </row>
    <row r="23396" spans="21:24" ht="18" x14ac:dyDescent="0.6">
      <c r="U23396"/>
      <c r="V23396"/>
      <c r="W23396"/>
      <c r="X23396"/>
    </row>
    <row r="23397" spans="21:24" ht="18" x14ac:dyDescent="0.6">
      <c r="U23397"/>
      <c r="V23397"/>
      <c r="W23397"/>
      <c r="X23397"/>
    </row>
    <row r="23398" spans="21:24" ht="18" x14ac:dyDescent="0.6">
      <c r="U23398"/>
      <c r="V23398"/>
      <c r="W23398"/>
      <c r="X23398"/>
    </row>
    <row r="23399" spans="21:24" ht="18" x14ac:dyDescent="0.6">
      <c r="U23399"/>
      <c r="V23399"/>
      <c r="W23399"/>
      <c r="X23399"/>
    </row>
    <row r="23400" spans="21:24" ht="18" x14ac:dyDescent="0.6">
      <c r="U23400"/>
      <c r="V23400"/>
      <c r="W23400"/>
      <c r="X23400"/>
    </row>
    <row r="23401" spans="21:24" ht="18" x14ac:dyDescent="0.6">
      <c r="U23401"/>
      <c r="V23401"/>
      <c r="W23401"/>
      <c r="X23401"/>
    </row>
    <row r="23402" spans="21:24" ht="18" x14ac:dyDescent="0.6">
      <c r="U23402"/>
      <c r="V23402"/>
      <c r="W23402"/>
      <c r="X23402"/>
    </row>
    <row r="23403" spans="21:24" ht="18" x14ac:dyDescent="0.6">
      <c r="U23403"/>
      <c r="V23403"/>
      <c r="W23403"/>
      <c r="X23403"/>
    </row>
    <row r="23404" spans="21:24" ht="18" x14ac:dyDescent="0.6">
      <c r="U23404"/>
      <c r="V23404"/>
      <c r="W23404"/>
      <c r="X23404"/>
    </row>
    <row r="23405" spans="21:24" ht="18" x14ac:dyDescent="0.6">
      <c r="U23405"/>
      <c r="V23405"/>
      <c r="W23405"/>
      <c r="X23405"/>
    </row>
    <row r="23406" spans="21:24" ht="18" x14ac:dyDescent="0.6">
      <c r="U23406"/>
      <c r="V23406"/>
      <c r="W23406"/>
      <c r="X23406"/>
    </row>
    <row r="23407" spans="21:24" ht="18" x14ac:dyDescent="0.6">
      <c r="U23407"/>
      <c r="V23407"/>
      <c r="W23407"/>
      <c r="X23407"/>
    </row>
    <row r="23408" spans="21:24" ht="18" x14ac:dyDescent="0.6">
      <c r="U23408"/>
      <c r="V23408"/>
      <c r="W23408"/>
      <c r="X23408"/>
    </row>
    <row r="23409" spans="21:24" ht="18" x14ac:dyDescent="0.6">
      <c r="U23409"/>
      <c r="V23409"/>
      <c r="W23409"/>
      <c r="X23409"/>
    </row>
    <row r="23410" spans="21:24" ht="18" x14ac:dyDescent="0.6">
      <c r="U23410"/>
      <c r="V23410"/>
      <c r="W23410"/>
      <c r="X23410"/>
    </row>
    <row r="23411" spans="21:24" ht="18" x14ac:dyDescent="0.6">
      <c r="U23411"/>
      <c r="V23411"/>
      <c r="W23411"/>
      <c r="X23411"/>
    </row>
    <row r="23412" spans="21:24" ht="18" x14ac:dyDescent="0.6">
      <c r="U23412"/>
      <c r="V23412"/>
      <c r="W23412"/>
      <c r="X23412"/>
    </row>
    <row r="23413" spans="21:24" ht="18" x14ac:dyDescent="0.6">
      <c r="U23413"/>
      <c r="V23413"/>
      <c r="W23413"/>
      <c r="X23413"/>
    </row>
    <row r="23414" spans="21:24" ht="18" x14ac:dyDescent="0.6">
      <c r="U23414"/>
      <c r="V23414"/>
      <c r="W23414"/>
      <c r="X23414"/>
    </row>
    <row r="23415" spans="21:24" ht="18" x14ac:dyDescent="0.6">
      <c r="U23415"/>
      <c r="V23415"/>
      <c r="W23415"/>
      <c r="X23415"/>
    </row>
    <row r="23416" spans="21:24" ht="18" x14ac:dyDescent="0.6">
      <c r="U23416"/>
      <c r="V23416"/>
      <c r="W23416"/>
      <c r="X23416"/>
    </row>
    <row r="23417" spans="21:24" ht="18" x14ac:dyDescent="0.6">
      <c r="U23417"/>
      <c r="V23417"/>
      <c r="W23417"/>
      <c r="X23417"/>
    </row>
    <row r="23418" spans="21:24" ht="18" x14ac:dyDescent="0.6">
      <c r="U23418"/>
      <c r="V23418"/>
      <c r="W23418"/>
      <c r="X23418"/>
    </row>
    <row r="23419" spans="21:24" ht="18" x14ac:dyDescent="0.6">
      <c r="U23419"/>
      <c r="V23419"/>
      <c r="W23419"/>
      <c r="X23419"/>
    </row>
    <row r="23420" spans="21:24" ht="18" x14ac:dyDescent="0.6">
      <c r="U23420"/>
      <c r="V23420"/>
      <c r="W23420"/>
      <c r="X23420"/>
    </row>
    <row r="23421" spans="21:24" ht="18" x14ac:dyDescent="0.6">
      <c r="U23421"/>
      <c r="V23421"/>
      <c r="W23421"/>
      <c r="X23421"/>
    </row>
    <row r="23422" spans="21:24" ht="18" x14ac:dyDescent="0.6">
      <c r="U23422"/>
      <c r="V23422"/>
      <c r="W23422"/>
      <c r="X23422"/>
    </row>
    <row r="23423" spans="21:24" ht="18" x14ac:dyDescent="0.6">
      <c r="U23423"/>
      <c r="V23423"/>
      <c r="W23423"/>
      <c r="X23423"/>
    </row>
    <row r="23424" spans="21:24" ht="18" x14ac:dyDescent="0.6">
      <c r="U23424"/>
      <c r="V23424"/>
      <c r="W23424"/>
      <c r="X23424"/>
    </row>
    <row r="23425" spans="21:24" ht="18" x14ac:dyDescent="0.6">
      <c r="U23425"/>
      <c r="V23425"/>
      <c r="W23425"/>
      <c r="X23425"/>
    </row>
    <row r="23426" spans="21:24" ht="18" x14ac:dyDescent="0.6">
      <c r="U23426"/>
      <c r="V23426"/>
      <c r="W23426"/>
      <c r="X23426"/>
    </row>
    <row r="23427" spans="21:24" ht="18" x14ac:dyDescent="0.6">
      <c r="U23427"/>
      <c r="V23427"/>
      <c r="W23427"/>
      <c r="X23427"/>
    </row>
    <row r="23428" spans="21:24" ht="18" x14ac:dyDescent="0.6">
      <c r="U23428"/>
      <c r="V23428"/>
      <c r="W23428"/>
      <c r="X23428"/>
    </row>
    <row r="23429" spans="21:24" ht="18" x14ac:dyDescent="0.6">
      <c r="U23429"/>
      <c r="V23429"/>
      <c r="W23429"/>
      <c r="X23429"/>
    </row>
    <row r="23430" spans="21:24" ht="18" x14ac:dyDescent="0.6">
      <c r="U23430"/>
      <c r="V23430"/>
      <c r="W23430"/>
      <c r="X23430"/>
    </row>
    <row r="23431" spans="21:24" ht="18" x14ac:dyDescent="0.6">
      <c r="U23431"/>
      <c r="V23431"/>
      <c r="W23431"/>
      <c r="X23431"/>
    </row>
    <row r="23432" spans="21:24" ht="18" x14ac:dyDescent="0.6">
      <c r="U23432"/>
      <c r="V23432"/>
      <c r="W23432"/>
      <c r="X23432"/>
    </row>
    <row r="23433" spans="21:24" ht="18" x14ac:dyDescent="0.6">
      <c r="U23433"/>
      <c r="V23433"/>
      <c r="W23433"/>
      <c r="X23433"/>
    </row>
    <row r="23434" spans="21:24" ht="18" x14ac:dyDescent="0.6">
      <c r="U23434"/>
      <c r="V23434"/>
      <c r="W23434"/>
      <c r="X23434"/>
    </row>
    <row r="23435" spans="21:24" ht="18" x14ac:dyDescent="0.6">
      <c r="U23435"/>
      <c r="V23435"/>
      <c r="W23435"/>
      <c r="X23435"/>
    </row>
    <row r="23436" spans="21:24" ht="18" x14ac:dyDescent="0.6">
      <c r="U23436"/>
      <c r="V23436"/>
      <c r="W23436"/>
      <c r="X23436"/>
    </row>
    <row r="23437" spans="21:24" ht="18" x14ac:dyDescent="0.6">
      <c r="U23437"/>
      <c r="V23437"/>
      <c r="W23437"/>
      <c r="X23437"/>
    </row>
    <row r="23438" spans="21:24" ht="18" x14ac:dyDescent="0.6">
      <c r="U23438"/>
      <c r="V23438"/>
      <c r="W23438"/>
      <c r="X23438"/>
    </row>
    <row r="23439" spans="21:24" ht="18" x14ac:dyDescent="0.6">
      <c r="U23439"/>
      <c r="V23439"/>
      <c r="W23439"/>
      <c r="X23439"/>
    </row>
    <row r="23440" spans="21:24" ht="18" x14ac:dyDescent="0.6">
      <c r="U23440"/>
      <c r="V23440"/>
      <c r="W23440"/>
      <c r="X23440"/>
    </row>
    <row r="23441" spans="21:24" ht="18" x14ac:dyDescent="0.6">
      <c r="U23441"/>
      <c r="V23441"/>
      <c r="W23441"/>
      <c r="X23441"/>
    </row>
    <row r="23442" spans="21:24" ht="18" x14ac:dyDescent="0.6">
      <c r="U23442"/>
      <c r="V23442"/>
      <c r="W23442"/>
      <c r="X23442"/>
    </row>
    <row r="23443" spans="21:24" ht="18" x14ac:dyDescent="0.6">
      <c r="U23443"/>
      <c r="V23443"/>
      <c r="W23443"/>
      <c r="X23443"/>
    </row>
    <row r="23444" spans="21:24" ht="18" x14ac:dyDescent="0.6">
      <c r="U23444"/>
      <c r="V23444"/>
      <c r="W23444"/>
      <c r="X23444"/>
    </row>
    <row r="23445" spans="21:24" ht="18" x14ac:dyDescent="0.6">
      <c r="U23445"/>
      <c r="V23445"/>
      <c r="W23445"/>
      <c r="X23445"/>
    </row>
    <row r="23446" spans="21:24" ht="18" x14ac:dyDescent="0.6">
      <c r="U23446"/>
      <c r="V23446"/>
      <c r="W23446"/>
      <c r="X23446"/>
    </row>
    <row r="23447" spans="21:24" ht="18" x14ac:dyDescent="0.6">
      <c r="U23447"/>
      <c r="V23447"/>
      <c r="W23447"/>
      <c r="X23447"/>
    </row>
    <row r="23448" spans="21:24" ht="18" x14ac:dyDescent="0.6">
      <c r="U23448"/>
      <c r="V23448"/>
      <c r="W23448"/>
      <c r="X23448"/>
    </row>
    <row r="23449" spans="21:24" ht="18" x14ac:dyDescent="0.6">
      <c r="U23449"/>
      <c r="V23449"/>
      <c r="W23449"/>
      <c r="X23449"/>
    </row>
    <row r="23450" spans="21:24" ht="18" x14ac:dyDescent="0.6">
      <c r="U23450"/>
      <c r="V23450"/>
      <c r="W23450"/>
      <c r="X23450"/>
    </row>
    <row r="23451" spans="21:24" ht="18" x14ac:dyDescent="0.6">
      <c r="U23451"/>
      <c r="V23451"/>
      <c r="W23451"/>
      <c r="X23451"/>
    </row>
    <row r="23452" spans="21:24" ht="18" x14ac:dyDescent="0.6">
      <c r="U23452"/>
      <c r="V23452"/>
      <c r="W23452"/>
      <c r="X23452"/>
    </row>
    <row r="23453" spans="21:24" ht="18" x14ac:dyDescent="0.6">
      <c r="U23453"/>
      <c r="V23453"/>
      <c r="W23453"/>
      <c r="X23453"/>
    </row>
    <row r="23454" spans="21:24" ht="18" x14ac:dyDescent="0.6">
      <c r="U23454"/>
      <c r="V23454"/>
      <c r="W23454"/>
      <c r="X23454"/>
    </row>
    <row r="23455" spans="21:24" ht="18" x14ac:dyDescent="0.6">
      <c r="U23455"/>
      <c r="V23455"/>
      <c r="W23455"/>
      <c r="X23455"/>
    </row>
    <row r="23456" spans="21:24" ht="18" x14ac:dyDescent="0.6">
      <c r="U23456"/>
      <c r="V23456"/>
      <c r="W23456"/>
      <c r="X23456"/>
    </row>
    <row r="23457" spans="21:24" ht="18" x14ac:dyDescent="0.6">
      <c r="U23457"/>
      <c r="V23457"/>
      <c r="W23457"/>
      <c r="X23457"/>
    </row>
    <row r="23458" spans="21:24" ht="18" x14ac:dyDescent="0.6">
      <c r="U23458"/>
      <c r="V23458"/>
      <c r="W23458"/>
      <c r="X23458"/>
    </row>
    <row r="23459" spans="21:24" ht="18" x14ac:dyDescent="0.6">
      <c r="U23459"/>
      <c r="V23459"/>
      <c r="W23459"/>
      <c r="X23459"/>
    </row>
    <row r="23460" spans="21:24" ht="18" x14ac:dyDescent="0.6">
      <c r="U23460"/>
      <c r="V23460"/>
      <c r="W23460"/>
      <c r="X23460"/>
    </row>
    <row r="23461" spans="21:24" ht="18" x14ac:dyDescent="0.6">
      <c r="U23461"/>
      <c r="V23461"/>
      <c r="W23461"/>
      <c r="X23461"/>
    </row>
    <row r="23462" spans="21:24" ht="18" x14ac:dyDescent="0.6">
      <c r="U23462"/>
      <c r="V23462"/>
      <c r="W23462"/>
      <c r="X23462"/>
    </row>
    <row r="23463" spans="21:24" ht="18" x14ac:dyDescent="0.6">
      <c r="U23463"/>
      <c r="V23463"/>
      <c r="W23463"/>
      <c r="X23463"/>
    </row>
    <row r="23464" spans="21:24" ht="18" x14ac:dyDescent="0.6">
      <c r="U23464"/>
      <c r="V23464"/>
      <c r="W23464"/>
      <c r="X23464"/>
    </row>
    <row r="23465" spans="21:24" ht="18" x14ac:dyDescent="0.6">
      <c r="U23465"/>
      <c r="V23465"/>
      <c r="W23465"/>
      <c r="X23465"/>
    </row>
    <row r="23466" spans="21:24" ht="18" x14ac:dyDescent="0.6">
      <c r="U23466"/>
      <c r="V23466"/>
      <c r="W23466"/>
      <c r="X23466"/>
    </row>
    <row r="23467" spans="21:24" ht="18" x14ac:dyDescent="0.6">
      <c r="U23467"/>
      <c r="V23467"/>
      <c r="W23467"/>
      <c r="X23467"/>
    </row>
    <row r="23468" spans="21:24" ht="18" x14ac:dyDescent="0.6">
      <c r="U23468"/>
      <c r="V23468"/>
      <c r="W23468"/>
      <c r="X23468"/>
    </row>
    <row r="23469" spans="21:24" ht="18" x14ac:dyDescent="0.6">
      <c r="U23469"/>
      <c r="V23469"/>
      <c r="W23469"/>
      <c r="X23469"/>
    </row>
    <row r="23470" spans="21:24" ht="18" x14ac:dyDescent="0.6">
      <c r="U23470"/>
      <c r="V23470"/>
      <c r="W23470"/>
      <c r="X23470"/>
    </row>
    <row r="23471" spans="21:24" ht="18" x14ac:dyDescent="0.6">
      <c r="U23471"/>
      <c r="V23471"/>
      <c r="W23471"/>
      <c r="X23471"/>
    </row>
    <row r="23472" spans="21:24" ht="18" x14ac:dyDescent="0.6">
      <c r="U23472"/>
      <c r="V23472"/>
      <c r="W23472"/>
      <c r="X23472"/>
    </row>
    <row r="23473" spans="21:24" ht="18" x14ac:dyDescent="0.6">
      <c r="U23473"/>
      <c r="V23473"/>
      <c r="W23473"/>
      <c r="X23473"/>
    </row>
    <row r="23474" spans="21:24" ht="18" x14ac:dyDescent="0.6">
      <c r="U23474"/>
      <c r="V23474"/>
      <c r="W23474"/>
      <c r="X23474"/>
    </row>
    <row r="23475" spans="21:24" ht="18" x14ac:dyDescent="0.6">
      <c r="U23475"/>
      <c r="V23475"/>
      <c r="W23475"/>
      <c r="X23475"/>
    </row>
    <row r="23476" spans="21:24" ht="18" x14ac:dyDescent="0.6">
      <c r="U23476"/>
      <c r="V23476"/>
      <c r="W23476"/>
      <c r="X23476"/>
    </row>
    <row r="23477" spans="21:24" ht="18" x14ac:dyDescent="0.6">
      <c r="U23477"/>
      <c r="V23477"/>
      <c r="W23477"/>
      <c r="X23477"/>
    </row>
    <row r="23478" spans="21:24" ht="18" x14ac:dyDescent="0.6">
      <c r="U23478"/>
      <c r="V23478"/>
      <c r="W23478"/>
      <c r="X23478"/>
    </row>
    <row r="23479" spans="21:24" ht="18" x14ac:dyDescent="0.6">
      <c r="U23479"/>
      <c r="V23479"/>
      <c r="W23479"/>
      <c r="X23479"/>
    </row>
    <row r="23480" spans="21:24" ht="18" x14ac:dyDescent="0.6">
      <c r="U23480"/>
      <c r="V23480"/>
      <c r="W23480"/>
      <c r="X23480"/>
    </row>
    <row r="23481" spans="21:24" ht="18" x14ac:dyDescent="0.6">
      <c r="U23481"/>
      <c r="V23481"/>
      <c r="W23481"/>
      <c r="X23481"/>
    </row>
    <row r="23482" spans="21:24" ht="18" x14ac:dyDescent="0.6">
      <c r="U23482"/>
      <c r="V23482"/>
      <c r="W23482"/>
      <c r="X23482"/>
    </row>
    <row r="23483" spans="21:24" ht="18" x14ac:dyDescent="0.6">
      <c r="U23483"/>
      <c r="V23483"/>
      <c r="W23483"/>
      <c r="X23483"/>
    </row>
    <row r="23484" spans="21:24" ht="18" x14ac:dyDescent="0.6">
      <c r="U23484"/>
      <c r="V23484"/>
      <c r="W23484"/>
      <c r="X23484"/>
    </row>
    <row r="23485" spans="21:24" ht="18" x14ac:dyDescent="0.6">
      <c r="U23485"/>
      <c r="V23485"/>
      <c r="W23485"/>
      <c r="X23485"/>
    </row>
    <row r="23486" spans="21:24" ht="18" x14ac:dyDescent="0.6">
      <c r="U23486"/>
      <c r="V23486"/>
      <c r="W23486"/>
      <c r="X23486"/>
    </row>
    <row r="23487" spans="21:24" ht="18" x14ac:dyDescent="0.6">
      <c r="U23487"/>
      <c r="V23487"/>
      <c r="W23487"/>
      <c r="X23487"/>
    </row>
    <row r="23488" spans="21:24" ht="18" x14ac:dyDescent="0.6">
      <c r="U23488"/>
      <c r="V23488"/>
      <c r="W23488"/>
      <c r="X23488"/>
    </row>
    <row r="23489" spans="21:24" ht="18" x14ac:dyDescent="0.6">
      <c r="U23489"/>
      <c r="V23489"/>
      <c r="W23489"/>
      <c r="X23489"/>
    </row>
    <row r="23490" spans="21:24" ht="18" x14ac:dyDescent="0.6">
      <c r="U23490"/>
      <c r="V23490"/>
      <c r="W23490"/>
      <c r="X23490"/>
    </row>
    <row r="23491" spans="21:24" ht="18" x14ac:dyDescent="0.6">
      <c r="U23491"/>
      <c r="V23491"/>
      <c r="W23491"/>
      <c r="X23491"/>
    </row>
    <row r="23492" spans="21:24" ht="18" x14ac:dyDescent="0.6">
      <c r="U23492"/>
      <c r="V23492"/>
      <c r="W23492"/>
      <c r="X23492"/>
    </row>
    <row r="23493" spans="21:24" ht="18" x14ac:dyDescent="0.6">
      <c r="U23493"/>
      <c r="V23493"/>
      <c r="W23493"/>
      <c r="X23493"/>
    </row>
    <row r="23494" spans="21:24" ht="18" x14ac:dyDescent="0.6">
      <c r="U23494"/>
      <c r="V23494"/>
      <c r="W23494"/>
      <c r="X23494"/>
    </row>
    <row r="23495" spans="21:24" ht="18" x14ac:dyDescent="0.6">
      <c r="U23495"/>
      <c r="V23495"/>
      <c r="W23495"/>
      <c r="X23495"/>
    </row>
    <row r="23496" spans="21:24" ht="18" x14ac:dyDescent="0.6">
      <c r="U23496"/>
      <c r="V23496"/>
      <c r="W23496"/>
      <c r="X23496"/>
    </row>
    <row r="23497" spans="21:24" ht="18" x14ac:dyDescent="0.6">
      <c r="U23497"/>
      <c r="V23497"/>
      <c r="W23497"/>
      <c r="X23497"/>
    </row>
    <row r="23498" spans="21:24" ht="18" x14ac:dyDescent="0.6">
      <c r="U23498"/>
      <c r="V23498"/>
      <c r="W23498"/>
      <c r="X23498"/>
    </row>
    <row r="23499" spans="21:24" ht="18" x14ac:dyDescent="0.6">
      <c r="U23499"/>
      <c r="V23499"/>
      <c r="W23499"/>
      <c r="X23499"/>
    </row>
    <row r="23500" spans="21:24" ht="18" x14ac:dyDescent="0.6">
      <c r="U23500"/>
      <c r="V23500"/>
      <c r="W23500"/>
      <c r="X23500"/>
    </row>
    <row r="23501" spans="21:24" ht="18" x14ac:dyDescent="0.6">
      <c r="U23501"/>
      <c r="V23501"/>
      <c r="W23501"/>
      <c r="X23501"/>
    </row>
    <row r="23502" spans="21:24" ht="18" x14ac:dyDescent="0.6">
      <c r="U23502"/>
      <c r="V23502"/>
      <c r="W23502"/>
      <c r="X23502"/>
    </row>
    <row r="23503" spans="21:24" ht="18" x14ac:dyDescent="0.6">
      <c r="U23503"/>
      <c r="V23503"/>
      <c r="W23503"/>
      <c r="X23503"/>
    </row>
    <row r="23504" spans="21:24" ht="18" x14ac:dyDescent="0.6">
      <c r="U23504"/>
      <c r="V23504"/>
      <c r="W23504"/>
      <c r="X23504"/>
    </row>
    <row r="23505" spans="21:24" ht="18" x14ac:dyDescent="0.6">
      <c r="U23505"/>
      <c r="V23505"/>
      <c r="W23505"/>
      <c r="X23505"/>
    </row>
    <row r="23506" spans="21:24" ht="18" x14ac:dyDescent="0.6">
      <c r="U23506"/>
      <c r="V23506"/>
      <c r="W23506"/>
      <c r="X23506"/>
    </row>
    <row r="23507" spans="21:24" ht="18" x14ac:dyDescent="0.6">
      <c r="U23507"/>
      <c r="V23507"/>
      <c r="W23507"/>
      <c r="X23507"/>
    </row>
    <row r="23508" spans="21:24" ht="18" x14ac:dyDescent="0.6">
      <c r="U23508"/>
      <c r="V23508"/>
      <c r="W23508"/>
      <c r="X23508"/>
    </row>
    <row r="23509" spans="21:24" ht="18" x14ac:dyDescent="0.6">
      <c r="U23509"/>
      <c r="V23509"/>
      <c r="W23509"/>
      <c r="X23509"/>
    </row>
    <row r="23510" spans="21:24" ht="18" x14ac:dyDescent="0.6">
      <c r="U23510"/>
      <c r="V23510"/>
      <c r="W23510"/>
      <c r="X23510"/>
    </row>
    <row r="23511" spans="21:24" ht="18" x14ac:dyDescent="0.6">
      <c r="U23511"/>
      <c r="V23511"/>
      <c r="W23511"/>
      <c r="X23511"/>
    </row>
    <row r="23512" spans="21:24" ht="18" x14ac:dyDescent="0.6">
      <c r="U23512"/>
      <c r="V23512"/>
      <c r="W23512"/>
      <c r="X23512"/>
    </row>
    <row r="23513" spans="21:24" ht="18" x14ac:dyDescent="0.6">
      <c r="U23513"/>
      <c r="V23513"/>
      <c r="W23513"/>
      <c r="X23513"/>
    </row>
    <row r="23514" spans="21:24" ht="18" x14ac:dyDescent="0.6">
      <c r="U23514"/>
      <c r="V23514"/>
      <c r="W23514"/>
      <c r="X23514"/>
    </row>
    <row r="23515" spans="21:24" ht="18" x14ac:dyDescent="0.6">
      <c r="U23515"/>
      <c r="V23515"/>
      <c r="W23515"/>
      <c r="X23515"/>
    </row>
    <row r="23516" spans="21:24" ht="18" x14ac:dyDescent="0.6">
      <c r="U23516"/>
      <c r="V23516"/>
      <c r="W23516"/>
      <c r="X23516"/>
    </row>
    <row r="23517" spans="21:24" ht="18" x14ac:dyDescent="0.6">
      <c r="U23517"/>
      <c r="V23517"/>
      <c r="W23517"/>
      <c r="X23517"/>
    </row>
    <row r="23518" spans="21:24" ht="18" x14ac:dyDescent="0.6">
      <c r="U23518"/>
      <c r="V23518"/>
      <c r="W23518"/>
      <c r="X23518"/>
    </row>
    <row r="23519" spans="21:24" ht="18" x14ac:dyDescent="0.6">
      <c r="U23519"/>
      <c r="V23519"/>
      <c r="W23519"/>
      <c r="X23519"/>
    </row>
    <row r="23520" spans="21:24" ht="18" x14ac:dyDescent="0.6">
      <c r="U23520"/>
      <c r="V23520"/>
      <c r="W23520"/>
      <c r="X23520"/>
    </row>
    <row r="23521" spans="21:24" ht="18" x14ac:dyDescent="0.6">
      <c r="U23521"/>
      <c r="V23521"/>
      <c r="W23521"/>
      <c r="X23521"/>
    </row>
    <row r="23522" spans="21:24" ht="18" x14ac:dyDescent="0.6">
      <c r="U23522"/>
      <c r="V23522"/>
      <c r="W23522"/>
      <c r="X23522"/>
    </row>
    <row r="23523" spans="21:24" ht="18" x14ac:dyDescent="0.6">
      <c r="U23523"/>
      <c r="V23523"/>
      <c r="W23523"/>
      <c r="X23523"/>
    </row>
    <row r="23524" spans="21:24" ht="18" x14ac:dyDescent="0.6">
      <c r="U23524"/>
      <c r="V23524"/>
      <c r="W23524"/>
      <c r="X23524"/>
    </row>
    <row r="23525" spans="21:24" ht="18" x14ac:dyDescent="0.6">
      <c r="U23525"/>
      <c r="V23525"/>
      <c r="W23525"/>
      <c r="X23525"/>
    </row>
    <row r="23526" spans="21:24" ht="18" x14ac:dyDescent="0.6">
      <c r="U23526"/>
      <c r="V23526"/>
      <c r="W23526"/>
      <c r="X23526"/>
    </row>
    <row r="23527" spans="21:24" ht="18" x14ac:dyDescent="0.6">
      <c r="U23527"/>
      <c r="V23527"/>
      <c r="W23527"/>
      <c r="X23527"/>
    </row>
    <row r="23528" spans="21:24" ht="18" x14ac:dyDescent="0.6">
      <c r="U23528"/>
      <c r="V23528"/>
      <c r="W23528"/>
      <c r="X23528"/>
    </row>
    <row r="23529" spans="21:24" ht="18" x14ac:dyDescent="0.6">
      <c r="U23529"/>
      <c r="V23529"/>
      <c r="W23529"/>
      <c r="X23529"/>
    </row>
    <row r="23530" spans="21:24" ht="18" x14ac:dyDescent="0.6">
      <c r="U23530"/>
      <c r="V23530"/>
      <c r="W23530"/>
      <c r="X23530"/>
    </row>
    <row r="23531" spans="21:24" ht="18" x14ac:dyDescent="0.6">
      <c r="U23531"/>
      <c r="V23531"/>
      <c r="W23531"/>
      <c r="X23531"/>
    </row>
    <row r="23532" spans="21:24" ht="18" x14ac:dyDescent="0.6">
      <c r="U23532"/>
      <c r="V23532"/>
      <c r="W23532"/>
      <c r="X23532"/>
    </row>
    <row r="23533" spans="21:24" ht="18" x14ac:dyDescent="0.6">
      <c r="U23533"/>
      <c r="V23533"/>
      <c r="W23533"/>
      <c r="X23533"/>
    </row>
    <row r="23534" spans="21:24" ht="18" x14ac:dyDescent="0.6">
      <c r="U23534"/>
      <c r="V23534"/>
      <c r="W23534"/>
      <c r="X23534"/>
    </row>
    <row r="23535" spans="21:24" ht="18" x14ac:dyDescent="0.6">
      <c r="U23535"/>
      <c r="V23535"/>
      <c r="W23535"/>
      <c r="X23535"/>
    </row>
    <row r="23536" spans="21:24" ht="18" x14ac:dyDescent="0.6">
      <c r="U23536"/>
      <c r="V23536"/>
      <c r="W23536"/>
      <c r="X23536"/>
    </row>
    <row r="23537" spans="21:24" ht="18" x14ac:dyDescent="0.6">
      <c r="U23537"/>
      <c r="V23537"/>
      <c r="W23537"/>
      <c r="X23537"/>
    </row>
    <row r="23538" spans="21:24" ht="18" x14ac:dyDescent="0.6">
      <c r="U23538"/>
      <c r="V23538"/>
      <c r="W23538"/>
      <c r="X23538"/>
    </row>
    <row r="23539" spans="21:24" ht="18" x14ac:dyDescent="0.6">
      <c r="U23539"/>
      <c r="V23539"/>
      <c r="W23539"/>
      <c r="X23539"/>
    </row>
    <row r="23540" spans="21:24" ht="18" x14ac:dyDescent="0.6">
      <c r="U23540"/>
      <c r="V23540"/>
      <c r="W23540"/>
      <c r="X23540"/>
    </row>
    <row r="23541" spans="21:24" ht="18" x14ac:dyDescent="0.6">
      <c r="U23541"/>
      <c r="V23541"/>
      <c r="W23541"/>
      <c r="X23541"/>
    </row>
    <row r="23542" spans="21:24" ht="18" x14ac:dyDescent="0.6">
      <c r="U23542"/>
      <c r="V23542"/>
      <c r="W23542"/>
      <c r="X23542"/>
    </row>
    <row r="23543" spans="21:24" ht="18" x14ac:dyDescent="0.6">
      <c r="U23543"/>
      <c r="V23543"/>
      <c r="W23543"/>
      <c r="X23543"/>
    </row>
    <row r="23544" spans="21:24" ht="18" x14ac:dyDescent="0.6">
      <c r="U23544"/>
      <c r="V23544"/>
      <c r="W23544"/>
      <c r="X23544"/>
    </row>
    <row r="23545" spans="21:24" ht="18" x14ac:dyDescent="0.6">
      <c r="U23545"/>
      <c r="V23545"/>
      <c r="W23545"/>
      <c r="X23545"/>
    </row>
    <row r="23546" spans="21:24" ht="18" x14ac:dyDescent="0.6">
      <c r="U23546"/>
      <c r="V23546"/>
      <c r="W23546"/>
      <c r="X23546"/>
    </row>
    <row r="23547" spans="21:24" ht="18" x14ac:dyDescent="0.6">
      <c r="U23547"/>
      <c r="V23547"/>
      <c r="W23547"/>
      <c r="X23547"/>
    </row>
    <row r="23548" spans="21:24" ht="18" x14ac:dyDescent="0.6">
      <c r="U23548"/>
      <c r="V23548"/>
      <c r="W23548"/>
      <c r="X23548"/>
    </row>
    <row r="23549" spans="21:24" ht="18" x14ac:dyDescent="0.6">
      <c r="U23549"/>
      <c r="V23549"/>
      <c r="W23549"/>
      <c r="X23549"/>
    </row>
    <row r="23550" spans="21:24" ht="18" x14ac:dyDescent="0.6">
      <c r="U23550"/>
      <c r="V23550"/>
      <c r="W23550"/>
      <c r="X23550"/>
    </row>
    <row r="23551" spans="21:24" ht="18" x14ac:dyDescent="0.6">
      <c r="U23551"/>
      <c r="V23551"/>
      <c r="W23551"/>
      <c r="X23551"/>
    </row>
    <row r="23552" spans="21:24" ht="18" x14ac:dyDescent="0.6">
      <c r="U23552"/>
      <c r="V23552"/>
      <c r="W23552"/>
      <c r="X23552"/>
    </row>
    <row r="23553" spans="21:24" ht="18" x14ac:dyDescent="0.6">
      <c r="U23553"/>
      <c r="V23553"/>
      <c r="W23553"/>
      <c r="X23553"/>
    </row>
    <row r="23554" spans="21:24" ht="18" x14ac:dyDescent="0.6">
      <c r="U23554"/>
      <c r="V23554"/>
      <c r="W23554"/>
      <c r="X23554"/>
    </row>
    <row r="23555" spans="21:24" ht="18" x14ac:dyDescent="0.6">
      <c r="U23555"/>
      <c r="V23555"/>
      <c r="W23555"/>
      <c r="X23555"/>
    </row>
    <row r="23556" spans="21:24" ht="18" x14ac:dyDescent="0.6">
      <c r="U23556"/>
      <c r="V23556"/>
      <c r="W23556"/>
      <c r="X23556"/>
    </row>
    <row r="23557" spans="21:24" ht="18" x14ac:dyDescent="0.6">
      <c r="U23557"/>
      <c r="V23557"/>
      <c r="W23557"/>
      <c r="X23557"/>
    </row>
    <row r="23558" spans="21:24" ht="18" x14ac:dyDescent="0.6">
      <c r="U23558"/>
      <c r="V23558"/>
      <c r="W23558"/>
      <c r="X23558"/>
    </row>
    <row r="23559" spans="21:24" ht="18" x14ac:dyDescent="0.6">
      <c r="U23559"/>
      <c r="V23559"/>
      <c r="W23559"/>
      <c r="X23559"/>
    </row>
    <row r="23560" spans="21:24" ht="18" x14ac:dyDescent="0.6">
      <c r="U23560"/>
      <c r="V23560"/>
      <c r="W23560"/>
      <c r="X23560"/>
    </row>
    <row r="23561" spans="21:24" ht="18" x14ac:dyDescent="0.6">
      <c r="U23561"/>
      <c r="V23561"/>
      <c r="W23561"/>
      <c r="X23561"/>
    </row>
    <row r="23562" spans="21:24" ht="18" x14ac:dyDescent="0.6">
      <c r="U23562"/>
      <c r="V23562"/>
      <c r="W23562"/>
      <c r="X23562"/>
    </row>
    <row r="23563" spans="21:24" ht="18" x14ac:dyDescent="0.6">
      <c r="U23563"/>
      <c r="V23563"/>
      <c r="W23563"/>
      <c r="X23563"/>
    </row>
    <row r="23564" spans="21:24" ht="18" x14ac:dyDescent="0.6">
      <c r="U23564"/>
      <c r="V23564"/>
      <c r="W23564"/>
      <c r="X23564"/>
    </row>
    <row r="23565" spans="21:24" ht="18" x14ac:dyDescent="0.6">
      <c r="U23565"/>
      <c r="V23565"/>
      <c r="W23565"/>
      <c r="X23565"/>
    </row>
    <row r="23566" spans="21:24" ht="18" x14ac:dyDescent="0.6">
      <c r="U23566"/>
      <c r="V23566"/>
      <c r="W23566"/>
      <c r="X23566"/>
    </row>
    <row r="23567" spans="21:24" ht="18" x14ac:dyDescent="0.6">
      <c r="U23567"/>
      <c r="V23567"/>
      <c r="W23567"/>
      <c r="X23567"/>
    </row>
    <row r="23568" spans="21:24" ht="18" x14ac:dyDescent="0.6">
      <c r="U23568"/>
      <c r="V23568"/>
      <c r="W23568"/>
      <c r="X23568"/>
    </row>
    <row r="23569" spans="21:24" ht="18" x14ac:dyDescent="0.6">
      <c r="U23569"/>
      <c r="V23569"/>
      <c r="W23569"/>
      <c r="X23569"/>
    </row>
    <row r="23570" spans="21:24" ht="18" x14ac:dyDescent="0.6">
      <c r="U23570"/>
      <c r="V23570"/>
      <c r="W23570"/>
      <c r="X23570"/>
    </row>
    <row r="23571" spans="21:24" ht="18" x14ac:dyDescent="0.6">
      <c r="U23571"/>
      <c r="V23571"/>
      <c r="W23571"/>
      <c r="X23571"/>
    </row>
    <row r="23572" spans="21:24" ht="18" x14ac:dyDescent="0.6">
      <c r="U23572"/>
      <c r="V23572"/>
      <c r="W23572"/>
      <c r="X23572"/>
    </row>
    <row r="23573" spans="21:24" ht="18" x14ac:dyDescent="0.6">
      <c r="U23573"/>
      <c r="V23573"/>
      <c r="W23573"/>
      <c r="X23573"/>
    </row>
    <row r="23574" spans="21:24" ht="18" x14ac:dyDescent="0.6">
      <c r="U23574"/>
      <c r="V23574"/>
      <c r="W23574"/>
      <c r="X23574"/>
    </row>
    <row r="23575" spans="21:24" ht="18" x14ac:dyDescent="0.6">
      <c r="U23575"/>
      <c r="V23575"/>
      <c r="W23575"/>
      <c r="X23575"/>
    </row>
    <row r="23576" spans="21:24" ht="18" x14ac:dyDescent="0.6">
      <c r="U23576"/>
      <c r="V23576"/>
      <c r="W23576"/>
      <c r="X23576"/>
    </row>
    <row r="23577" spans="21:24" ht="18" x14ac:dyDescent="0.6">
      <c r="U23577"/>
      <c r="V23577"/>
      <c r="W23577"/>
      <c r="X23577"/>
    </row>
    <row r="23578" spans="21:24" ht="18" x14ac:dyDescent="0.6">
      <c r="U23578"/>
      <c r="V23578"/>
      <c r="W23578"/>
      <c r="X23578"/>
    </row>
    <row r="23579" spans="21:24" ht="18" x14ac:dyDescent="0.6">
      <c r="U23579"/>
      <c r="V23579"/>
      <c r="W23579"/>
      <c r="X23579"/>
    </row>
    <row r="23580" spans="21:24" ht="18" x14ac:dyDescent="0.6">
      <c r="U23580"/>
      <c r="V23580"/>
      <c r="W23580"/>
      <c r="X23580"/>
    </row>
    <row r="23581" spans="21:24" ht="18" x14ac:dyDescent="0.6">
      <c r="U23581"/>
      <c r="V23581"/>
      <c r="W23581"/>
      <c r="X23581"/>
    </row>
    <row r="23582" spans="21:24" ht="18" x14ac:dyDescent="0.6">
      <c r="U23582"/>
      <c r="V23582"/>
      <c r="W23582"/>
      <c r="X23582"/>
    </row>
    <row r="23583" spans="21:24" ht="18" x14ac:dyDescent="0.6">
      <c r="U23583"/>
      <c r="V23583"/>
      <c r="W23583"/>
      <c r="X23583"/>
    </row>
    <row r="23584" spans="21:24" ht="18" x14ac:dyDescent="0.6">
      <c r="U23584"/>
      <c r="V23584"/>
      <c r="W23584"/>
      <c r="X23584"/>
    </row>
    <row r="23585" spans="21:24" ht="18" x14ac:dyDescent="0.6">
      <c r="U23585"/>
      <c r="V23585"/>
      <c r="W23585"/>
      <c r="X23585"/>
    </row>
    <row r="23586" spans="21:24" ht="18" x14ac:dyDescent="0.6">
      <c r="U23586"/>
      <c r="V23586"/>
      <c r="W23586"/>
      <c r="X23586"/>
    </row>
    <row r="23587" spans="21:24" ht="18" x14ac:dyDescent="0.6">
      <c r="U23587"/>
      <c r="V23587"/>
      <c r="W23587"/>
      <c r="X23587"/>
    </row>
    <row r="23588" spans="21:24" ht="18" x14ac:dyDescent="0.6">
      <c r="U23588"/>
      <c r="V23588"/>
      <c r="W23588"/>
      <c r="X23588"/>
    </row>
    <row r="23589" spans="21:24" ht="18" x14ac:dyDescent="0.6">
      <c r="U23589"/>
      <c r="V23589"/>
      <c r="W23589"/>
      <c r="X23589"/>
    </row>
    <row r="23590" spans="21:24" ht="18" x14ac:dyDescent="0.6">
      <c r="U23590"/>
      <c r="V23590"/>
      <c r="W23590"/>
      <c r="X23590"/>
    </row>
    <row r="23591" spans="21:24" ht="18" x14ac:dyDescent="0.6">
      <c r="U23591"/>
      <c r="V23591"/>
      <c r="W23591"/>
      <c r="X23591"/>
    </row>
    <row r="23592" spans="21:24" ht="18" x14ac:dyDescent="0.6">
      <c r="U23592"/>
      <c r="V23592"/>
      <c r="W23592"/>
      <c r="X23592"/>
    </row>
    <row r="23593" spans="21:24" ht="18" x14ac:dyDescent="0.6">
      <c r="U23593"/>
      <c r="V23593"/>
      <c r="W23593"/>
      <c r="X23593"/>
    </row>
    <row r="23594" spans="21:24" ht="18" x14ac:dyDescent="0.6">
      <c r="U23594"/>
      <c r="V23594"/>
      <c r="W23594"/>
      <c r="X23594"/>
    </row>
    <row r="23595" spans="21:24" ht="18" x14ac:dyDescent="0.6">
      <c r="U23595"/>
      <c r="V23595"/>
      <c r="W23595"/>
      <c r="X23595"/>
    </row>
    <row r="23596" spans="21:24" ht="18" x14ac:dyDescent="0.6">
      <c r="U23596"/>
      <c r="V23596"/>
      <c r="W23596"/>
      <c r="X23596"/>
    </row>
    <row r="23597" spans="21:24" ht="18" x14ac:dyDescent="0.6">
      <c r="U23597"/>
      <c r="V23597"/>
      <c r="W23597"/>
      <c r="X23597"/>
    </row>
    <row r="23598" spans="21:24" ht="18" x14ac:dyDescent="0.6">
      <c r="U23598"/>
      <c r="V23598"/>
      <c r="W23598"/>
      <c r="X23598"/>
    </row>
    <row r="23599" spans="21:24" ht="18" x14ac:dyDescent="0.6">
      <c r="U23599"/>
      <c r="V23599"/>
      <c r="W23599"/>
      <c r="X23599"/>
    </row>
    <row r="23600" spans="21:24" ht="18" x14ac:dyDescent="0.6">
      <c r="U23600"/>
      <c r="V23600"/>
      <c r="W23600"/>
      <c r="X23600"/>
    </row>
    <row r="23601" spans="21:24" ht="18" x14ac:dyDescent="0.6">
      <c r="U23601"/>
      <c r="V23601"/>
      <c r="W23601"/>
      <c r="X23601"/>
    </row>
    <row r="23602" spans="21:24" ht="18" x14ac:dyDescent="0.6">
      <c r="U23602"/>
      <c r="V23602"/>
      <c r="W23602"/>
      <c r="X23602"/>
    </row>
    <row r="23603" spans="21:24" ht="18" x14ac:dyDescent="0.6">
      <c r="U23603"/>
      <c r="V23603"/>
      <c r="W23603"/>
      <c r="X23603"/>
    </row>
    <row r="23604" spans="21:24" ht="18" x14ac:dyDescent="0.6">
      <c r="U23604"/>
      <c r="V23604"/>
      <c r="W23604"/>
      <c r="X23604"/>
    </row>
    <row r="23605" spans="21:24" ht="18" x14ac:dyDescent="0.6">
      <c r="U23605"/>
      <c r="V23605"/>
      <c r="W23605"/>
      <c r="X23605"/>
    </row>
    <row r="23606" spans="21:24" ht="18" x14ac:dyDescent="0.6">
      <c r="U23606"/>
      <c r="V23606"/>
      <c r="W23606"/>
      <c r="X23606"/>
    </row>
    <row r="23607" spans="21:24" ht="18" x14ac:dyDescent="0.6">
      <c r="U23607"/>
      <c r="V23607"/>
      <c r="W23607"/>
      <c r="X23607"/>
    </row>
    <row r="23608" spans="21:24" ht="18" x14ac:dyDescent="0.6">
      <c r="U23608"/>
      <c r="V23608"/>
      <c r="W23608"/>
      <c r="X23608"/>
    </row>
    <row r="23609" spans="21:24" ht="18" x14ac:dyDescent="0.6">
      <c r="U23609"/>
      <c r="V23609"/>
      <c r="W23609"/>
      <c r="X23609"/>
    </row>
    <row r="23610" spans="21:24" ht="18" x14ac:dyDescent="0.6">
      <c r="U23610"/>
      <c r="V23610"/>
      <c r="W23610"/>
      <c r="X23610"/>
    </row>
    <row r="23611" spans="21:24" ht="18" x14ac:dyDescent="0.6">
      <c r="U23611"/>
      <c r="V23611"/>
      <c r="W23611"/>
      <c r="X23611"/>
    </row>
    <row r="23612" spans="21:24" ht="18" x14ac:dyDescent="0.6">
      <c r="U23612"/>
      <c r="V23612"/>
      <c r="W23612"/>
      <c r="X23612"/>
    </row>
    <row r="23613" spans="21:24" ht="18" x14ac:dyDescent="0.6">
      <c r="U23613"/>
      <c r="V23613"/>
      <c r="W23613"/>
      <c r="X23613"/>
    </row>
    <row r="23614" spans="21:24" ht="18" x14ac:dyDescent="0.6">
      <c r="U23614"/>
      <c r="V23614"/>
      <c r="W23614"/>
      <c r="X23614"/>
    </row>
    <row r="23615" spans="21:24" ht="18" x14ac:dyDescent="0.6">
      <c r="U23615"/>
      <c r="V23615"/>
      <c r="W23615"/>
      <c r="X23615"/>
    </row>
    <row r="23616" spans="21:24" ht="18" x14ac:dyDescent="0.6">
      <c r="U23616"/>
      <c r="V23616"/>
      <c r="W23616"/>
      <c r="X23616"/>
    </row>
    <row r="23617" spans="21:24" ht="18" x14ac:dyDescent="0.6">
      <c r="U23617"/>
      <c r="V23617"/>
      <c r="W23617"/>
      <c r="X23617"/>
    </row>
    <row r="23618" spans="21:24" ht="18" x14ac:dyDescent="0.6">
      <c r="U23618"/>
      <c r="V23618"/>
      <c r="W23618"/>
      <c r="X23618"/>
    </row>
    <row r="23619" spans="21:24" ht="18" x14ac:dyDescent="0.6">
      <c r="U23619"/>
      <c r="V23619"/>
      <c r="W23619"/>
      <c r="X23619"/>
    </row>
    <row r="23620" spans="21:24" ht="18" x14ac:dyDescent="0.6">
      <c r="U23620"/>
      <c r="V23620"/>
      <c r="W23620"/>
      <c r="X23620"/>
    </row>
    <row r="23621" spans="21:24" ht="18" x14ac:dyDescent="0.6">
      <c r="U23621"/>
      <c r="V23621"/>
      <c r="W23621"/>
      <c r="X23621"/>
    </row>
    <row r="23622" spans="21:24" ht="18" x14ac:dyDescent="0.6">
      <c r="U23622"/>
      <c r="V23622"/>
      <c r="W23622"/>
      <c r="X23622"/>
    </row>
    <row r="23623" spans="21:24" ht="18" x14ac:dyDescent="0.6">
      <c r="U23623"/>
      <c r="V23623"/>
      <c r="W23623"/>
      <c r="X23623"/>
    </row>
    <row r="23624" spans="21:24" ht="18" x14ac:dyDescent="0.6">
      <c r="U23624"/>
      <c r="V23624"/>
      <c r="W23624"/>
      <c r="X23624"/>
    </row>
    <row r="23625" spans="21:24" ht="18" x14ac:dyDescent="0.6">
      <c r="U23625"/>
      <c r="V23625"/>
      <c r="W23625"/>
      <c r="X23625"/>
    </row>
    <row r="23626" spans="21:24" ht="18" x14ac:dyDescent="0.6">
      <c r="U23626"/>
      <c r="V23626"/>
      <c r="W23626"/>
      <c r="X23626"/>
    </row>
    <row r="23627" spans="21:24" ht="18" x14ac:dyDescent="0.6">
      <c r="U23627"/>
      <c r="V23627"/>
      <c r="W23627"/>
      <c r="X23627"/>
    </row>
    <row r="23628" spans="21:24" ht="18" x14ac:dyDescent="0.6">
      <c r="U23628"/>
      <c r="V23628"/>
      <c r="W23628"/>
      <c r="X23628"/>
    </row>
    <row r="23629" spans="21:24" ht="18" x14ac:dyDescent="0.6">
      <c r="U23629"/>
      <c r="V23629"/>
      <c r="W23629"/>
      <c r="X23629"/>
    </row>
    <row r="23630" spans="21:24" ht="18" x14ac:dyDescent="0.6">
      <c r="U23630"/>
      <c r="V23630"/>
      <c r="W23630"/>
      <c r="X23630"/>
    </row>
    <row r="23631" spans="21:24" ht="18" x14ac:dyDescent="0.6">
      <c r="U23631"/>
      <c r="V23631"/>
      <c r="W23631"/>
      <c r="X23631"/>
    </row>
    <row r="23632" spans="21:24" ht="18" x14ac:dyDescent="0.6">
      <c r="U23632"/>
      <c r="V23632"/>
      <c r="W23632"/>
      <c r="X23632"/>
    </row>
    <row r="23633" spans="21:24" ht="18" x14ac:dyDescent="0.6">
      <c r="U23633"/>
      <c r="V23633"/>
      <c r="W23633"/>
      <c r="X23633"/>
    </row>
    <row r="23634" spans="21:24" ht="18" x14ac:dyDescent="0.6">
      <c r="U23634"/>
      <c r="V23634"/>
      <c r="W23634"/>
      <c r="X23634"/>
    </row>
    <row r="23635" spans="21:24" ht="18" x14ac:dyDescent="0.6">
      <c r="U23635"/>
      <c r="V23635"/>
      <c r="W23635"/>
      <c r="X23635"/>
    </row>
    <row r="23636" spans="21:24" ht="18" x14ac:dyDescent="0.6">
      <c r="U23636"/>
      <c r="V23636"/>
      <c r="W23636"/>
      <c r="X23636"/>
    </row>
    <row r="23637" spans="21:24" ht="18" x14ac:dyDescent="0.6">
      <c r="U23637"/>
      <c r="V23637"/>
      <c r="W23637"/>
      <c r="X23637"/>
    </row>
    <row r="23638" spans="21:24" ht="18" x14ac:dyDescent="0.6">
      <c r="U23638"/>
      <c r="V23638"/>
      <c r="W23638"/>
      <c r="X23638"/>
    </row>
    <row r="23639" spans="21:24" ht="18" x14ac:dyDescent="0.6">
      <c r="U23639"/>
      <c r="V23639"/>
      <c r="W23639"/>
      <c r="X23639"/>
    </row>
    <row r="23640" spans="21:24" ht="18" x14ac:dyDescent="0.6">
      <c r="U23640"/>
      <c r="V23640"/>
      <c r="W23640"/>
      <c r="X23640"/>
    </row>
    <row r="23641" spans="21:24" ht="18" x14ac:dyDescent="0.6">
      <c r="U23641"/>
      <c r="V23641"/>
      <c r="W23641"/>
      <c r="X23641"/>
    </row>
    <row r="23642" spans="21:24" ht="18" x14ac:dyDescent="0.6">
      <c r="U23642"/>
      <c r="V23642"/>
      <c r="W23642"/>
      <c r="X23642"/>
    </row>
    <row r="23643" spans="21:24" ht="18" x14ac:dyDescent="0.6">
      <c r="U23643"/>
      <c r="V23643"/>
      <c r="W23643"/>
      <c r="X23643"/>
    </row>
    <row r="23644" spans="21:24" ht="18" x14ac:dyDescent="0.6">
      <c r="U23644"/>
      <c r="V23644"/>
      <c r="W23644"/>
      <c r="X23644"/>
    </row>
    <row r="23645" spans="21:24" ht="18" x14ac:dyDescent="0.6">
      <c r="U23645"/>
      <c r="V23645"/>
      <c r="W23645"/>
      <c r="X23645"/>
    </row>
    <row r="23646" spans="21:24" ht="18" x14ac:dyDescent="0.6">
      <c r="U23646"/>
      <c r="V23646"/>
      <c r="W23646"/>
      <c r="X23646"/>
    </row>
    <row r="23647" spans="21:24" ht="18" x14ac:dyDescent="0.6">
      <c r="U23647"/>
      <c r="V23647"/>
      <c r="W23647"/>
      <c r="X23647"/>
    </row>
    <row r="23648" spans="21:24" ht="18" x14ac:dyDescent="0.6">
      <c r="U23648"/>
      <c r="V23648"/>
      <c r="W23648"/>
      <c r="X23648"/>
    </row>
    <row r="23649" spans="21:24" ht="18" x14ac:dyDescent="0.6">
      <c r="U23649"/>
      <c r="V23649"/>
      <c r="W23649"/>
      <c r="X23649"/>
    </row>
    <row r="23650" spans="21:24" ht="18" x14ac:dyDescent="0.6">
      <c r="U23650"/>
      <c r="V23650"/>
      <c r="W23650"/>
      <c r="X23650"/>
    </row>
    <row r="23651" spans="21:24" ht="18" x14ac:dyDescent="0.6">
      <c r="U23651"/>
      <c r="V23651"/>
      <c r="W23651"/>
      <c r="X23651"/>
    </row>
    <row r="23652" spans="21:24" ht="18" x14ac:dyDescent="0.6">
      <c r="U23652"/>
      <c r="V23652"/>
      <c r="W23652"/>
      <c r="X23652"/>
    </row>
    <row r="23653" spans="21:24" ht="18" x14ac:dyDescent="0.6">
      <c r="U23653"/>
      <c r="V23653"/>
      <c r="W23653"/>
      <c r="X23653"/>
    </row>
    <row r="23654" spans="21:24" ht="18" x14ac:dyDescent="0.6">
      <c r="U23654"/>
      <c r="V23654"/>
      <c r="W23654"/>
      <c r="X23654"/>
    </row>
    <row r="23655" spans="21:24" ht="18" x14ac:dyDescent="0.6">
      <c r="U23655"/>
      <c r="V23655"/>
      <c r="W23655"/>
      <c r="X23655"/>
    </row>
    <row r="23656" spans="21:24" ht="18" x14ac:dyDescent="0.6">
      <c r="U23656"/>
      <c r="V23656"/>
      <c r="W23656"/>
      <c r="X23656"/>
    </row>
    <row r="23657" spans="21:24" ht="18" x14ac:dyDescent="0.6">
      <c r="U23657"/>
      <c r="V23657"/>
      <c r="W23657"/>
      <c r="X23657"/>
    </row>
    <row r="23658" spans="21:24" ht="18" x14ac:dyDescent="0.6">
      <c r="U23658"/>
      <c r="V23658"/>
      <c r="W23658"/>
      <c r="X23658"/>
    </row>
    <row r="23659" spans="21:24" ht="18" x14ac:dyDescent="0.6">
      <c r="U23659"/>
      <c r="V23659"/>
      <c r="W23659"/>
      <c r="X23659"/>
    </row>
    <row r="23660" spans="21:24" ht="18" x14ac:dyDescent="0.6">
      <c r="U23660"/>
      <c r="V23660"/>
      <c r="W23660"/>
      <c r="X23660"/>
    </row>
    <row r="23661" spans="21:24" ht="18" x14ac:dyDescent="0.6">
      <c r="U23661"/>
      <c r="V23661"/>
      <c r="W23661"/>
      <c r="X23661"/>
    </row>
    <row r="23662" spans="21:24" ht="18" x14ac:dyDescent="0.6">
      <c r="U23662"/>
      <c r="V23662"/>
      <c r="W23662"/>
      <c r="X23662"/>
    </row>
    <row r="23663" spans="21:24" ht="18" x14ac:dyDescent="0.6">
      <c r="U23663"/>
      <c r="V23663"/>
      <c r="W23663"/>
      <c r="X23663"/>
    </row>
    <row r="23664" spans="21:24" ht="18" x14ac:dyDescent="0.6">
      <c r="U23664"/>
      <c r="V23664"/>
      <c r="W23664"/>
      <c r="X23664"/>
    </row>
    <row r="23665" spans="21:24" ht="18" x14ac:dyDescent="0.6">
      <c r="U23665"/>
      <c r="V23665"/>
      <c r="W23665"/>
      <c r="X23665"/>
    </row>
    <row r="23666" spans="21:24" ht="18" x14ac:dyDescent="0.6">
      <c r="U23666"/>
      <c r="V23666"/>
      <c r="W23666"/>
      <c r="X23666"/>
    </row>
    <row r="23667" spans="21:24" ht="18" x14ac:dyDescent="0.6">
      <c r="U23667"/>
      <c r="V23667"/>
      <c r="W23667"/>
      <c r="X23667"/>
    </row>
    <row r="23668" spans="21:24" ht="18" x14ac:dyDescent="0.6">
      <c r="U23668"/>
      <c r="V23668"/>
      <c r="W23668"/>
      <c r="X23668"/>
    </row>
    <row r="23669" spans="21:24" ht="18" x14ac:dyDescent="0.6">
      <c r="U23669"/>
      <c r="V23669"/>
      <c r="W23669"/>
      <c r="X23669"/>
    </row>
    <row r="23670" spans="21:24" ht="18" x14ac:dyDescent="0.6">
      <c r="U23670"/>
      <c r="V23670"/>
      <c r="W23670"/>
      <c r="X23670"/>
    </row>
    <row r="23671" spans="21:24" ht="18" x14ac:dyDescent="0.6">
      <c r="U23671"/>
      <c r="V23671"/>
      <c r="W23671"/>
      <c r="X23671"/>
    </row>
    <row r="23672" spans="21:24" ht="18" x14ac:dyDescent="0.6">
      <c r="U23672"/>
      <c r="V23672"/>
      <c r="W23672"/>
      <c r="X23672"/>
    </row>
    <row r="23673" spans="21:24" ht="18" x14ac:dyDescent="0.6">
      <c r="U23673"/>
      <c r="V23673"/>
      <c r="W23673"/>
      <c r="X23673"/>
    </row>
    <row r="23674" spans="21:24" ht="18" x14ac:dyDescent="0.6">
      <c r="U23674"/>
      <c r="V23674"/>
      <c r="W23674"/>
      <c r="X23674"/>
    </row>
    <row r="23675" spans="21:24" ht="18" x14ac:dyDescent="0.6">
      <c r="U23675"/>
      <c r="V23675"/>
      <c r="W23675"/>
      <c r="X23675"/>
    </row>
    <row r="23676" spans="21:24" ht="18" x14ac:dyDescent="0.6">
      <c r="U23676"/>
      <c r="V23676"/>
      <c r="W23676"/>
      <c r="X23676"/>
    </row>
    <row r="23677" spans="21:24" ht="18" x14ac:dyDescent="0.6">
      <c r="U23677"/>
      <c r="V23677"/>
      <c r="W23677"/>
      <c r="X23677"/>
    </row>
    <row r="23678" spans="21:24" ht="18" x14ac:dyDescent="0.6">
      <c r="U23678"/>
      <c r="V23678"/>
      <c r="W23678"/>
      <c r="X23678"/>
    </row>
    <row r="23679" spans="21:24" ht="18" x14ac:dyDescent="0.6">
      <c r="U23679"/>
      <c r="V23679"/>
      <c r="W23679"/>
      <c r="X23679"/>
    </row>
    <row r="23680" spans="21:24" ht="18" x14ac:dyDescent="0.6">
      <c r="U23680"/>
      <c r="V23680"/>
      <c r="W23680"/>
      <c r="X23680"/>
    </row>
    <row r="23681" spans="21:24" ht="18" x14ac:dyDescent="0.6">
      <c r="U23681"/>
      <c r="V23681"/>
      <c r="W23681"/>
      <c r="X23681"/>
    </row>
    <row r="23682" spans="21:24" ht="18" x14ac:dyDescent="0.6">
      <c r="U23682"/>
      <c r="V23682"/>
      <c r="W23682"/>
      <c r="X23682"/>
    </row>
    <row r="23683" spans="21:24" ht="18" x14ac:dyDescent="0.6">
      <c r="U23683"/>
      <c r="V23683"/>
      <c r="W23683"/>
      <c r="X23683"/>
    </row>
    <row r="23684" spans="21:24" ht="18" x14ac:dyDescent="0.6">
      <c r="U23684"/>
      <c r="V23684"/>
      <c r="W23684"/>
      <c r="X23684"/>
    </row>
    <row r="23685" spans="21:24" ht="18" x14ac:dyDescent="0.6">
      <c r="U23685"/>
      <c r="V23685"/>
      <c r="W23685"/>
      <c r="X23685"/>
    </row>
    <row r="23686" spans="21:24" ht="18" x14ac:dyDescent="0.6">
      <c r="U23686"/>
      <c r="V23686"/>
      <c r="W23686"/>
      <c r="X23686"/>
    </row>
    <row r="23687" spans="21:24" ht="18" x14ac:dyDescent="0.6">
      <c r="U23687"/>
      <c r="V23687"/>
      <c r="W23687"/>
      <c r="X23687"/>
    </row>
    <row r="23688" spans="21:24" ht="18" x14ac:dyDescent="0.6">
      <c r="U23688"/>
      <c r="V23688"/>
      <c r="W23688"/>
      <c r="X23688"/>
    </row>
    <row r="23689" spans="21:24" ht="18" x14ac:dyDescent="0.6">
      <c r="U23689"/>
      <c r="V23689"/>
      <c r="W23689"/>
      <c r="X23689"/>
    </row>
    <row r="23690" spans="21:24" ht="18" x14ac:dyDescent="0.6">
      <c r="U23690"/>
      <c r="V23690"/>
      <c r="W23690"/>
      <c r="X23690"/>
    </row>
    <row r="23691" spans="21:24" ht="18" x14ac:dyDescent="0.6">
      <c r="U23691"/>
      <c r="V23691"/>
      <c r="W23691"/>
      <c r="X23691"/>
    </row>
    <row r="23692" spans="21:24" ht="18" x14ac:dyDescent="0.6">
      <c r="U23692"/>
      <c r="V23692"/>
      <c r="W23692"/>
      <c r="X23692"/>
    </row>
    <row r="23693" spans="21:24" ht="18" x14ac:dyDescent="0.6">
      <c r="U23693"/>
      <c r="V23693"/>
      <c r="W23693"/>
      <c r="X23693"/>
    </row>
    <row r="23694" spans="21:24" ht="18" x14ac:dyDescent="0.6">
      <c r="U23694"/>
      <c r="V23694"/>
      <c r="W23694"/>
      <c r="X23694"/>
    </row>
    <row r="23695" spans="21:24" ht="18" x14ac:dyDescent="0.6">
      <c r="U23695"/>
      <c r="V23695"/>
      <c r="W23695"/>
      <c r="X23695"/>
    </row>
    <row r="23696" spans="21:24" ht="18" x14ac:dyDescent="0.6">
      <c r="U23696"/>
      <c r="V23696"/>
      <c r="W23696"/>
      <c r="X23696"/>
    </row>
    <row r="23697" spans="21:24" ht="18" x14ac:dyDescent="0.6">
      <c r="U23697"/>
      <c r="V23697"/>
      <c r="W23697"/>
      <c r="X23697"/>
    </row>
    <row r="23698" spans="21:24" ht="18" x14ac:dyDescent="0.6">
      <c r="U23698"/>
      <c r="V23698"/>
      <c r="W23698"/>
      <c r="X23698"/>
    </row>
    <row r="23699" spans="21:24" ht="18" x14ac:dyDescent="0.6">
      <c r="U23699"/>
      <c r="V23699"/>
      <c r="W23699"/>
      <c r="X23699"/>
    </row>
    <row r="23700" spans="21:24" ht="18" x14ac:dyDescent="0.6">
      <c r="U23700"/>
      <c r="V23700"/>
      <c r="W23700"/>
      <c r="X23700"/>
    </row>
    <row r="23701" spans="21:24" ht="18" x14ac:dyDescent="0.6">
      <c r="U23701"/>
      <c r="V23701"/>
      <c r="W23701"/>
      <c r="X23701"/>
    </row>
    <row r="23702" spans="21:24" ht="18" x14ac:dyDescent="0.6">
      <c r="U23702"/>
      <c r="V23702"/>
      <c r="W23702"/>
      <c r="X23702"/>
    </row>
    <row r="23703" spans="21:24" ht="18" x14ac:dyDescent="0.6">
      <c r="U23703"/>
      <c r="V23703"/>
      <c r="W23703"/>
      <c r="X23703"/>
    </row>
    <row r="23704" spans="21:24" ht="18" x14ac:dyDescent="0.6">
      <c r="U23704"/>
      <c r="V23704"/>
      <c r="W23704"/>
      <c r="X23704"/>
    </row>
    <row r="23705" spans="21:24" ht="18" x14ac:dyDescent="0.6">
      <c r="U23705"/>
      <c r="V23705"/>
      <c r="W23705"/>
      <c r="X23705"/>
    </row>
    <row r="23706" spans="21:24" ht="18" x14ac:dyDescent="0.6">
      <c r="U23706"/>
      <c r="V23706"/>
      <c r="W23706"/>
      <c r="X23706"/>
    </row>
    <row r="23707" spans="21:24" ht="18" x14ac:dyDescent="0.6">
      <c r="U23707"/>
      <c r="V23707"/>
      <c r="W23707"/>
      <c r="X23707"/>
    </row>
    <row r="23708" spans="21:24" ht="18" x14ac:dyDescent="0.6">
      <c r="U23708"/>
      <c r="V23708"/>
      <c r="W23708"/>
      <c r="X23708"/>
    </row>
    <row r="23709" spans="21:24" ht="18" x14ac:dyDescent="0.6">
      <c r="U23709"/>
      <c r="V23709"/>
      <c r="W23709"/>
      <c r="X23709"/>
    </row>
    <row r="23710" spans="21:24" ht="18" x14ac:dyDescent="0.6">
      <c r="U23710"/>
      <c r="V23710"/>
      <c r="W23710"/>
      <c r="X23710"/>
    </row>
    <row r="23711" spans="21:24" ht="18" x14ac:dyDescent="0.6">
      <c r="U23711"/>
      <c r="V23711"/>
      <c r="W23711"/>
      <c r="X23711"/>
    </row>
    <row r="23712" spans="21:24" ht="18" x14ac:dyDescent="0.6">
      <c r="U23712"/>
      <c r="V23712"/>
      <c r="W23712"/>
      <c r="X23712"/>
    </row>
    <row r="23713" spans="21:24" ht="18" x14ac:dyDescent="0.6">
      <c r="U23713"/>
      <c r="V23713"/>
      <c r="W23713"/>
      <c r="X23713"/>
    </row>
    <row r="23714" spans="21:24" ht="18" x14ac:dyDescent="0.6">
      <c r="U23714"/>
      <c r="V23714"/>
      <c r="W23714"/>
      <c r="X23714"/>
    </row>
    <row r="23715" spans="21:24" ht="18" x14ac:dyDescent="0.6">
      <c r="U23715"/>
      <c r="V23715"/>
      <c r="W23715"/>
      <c r="X23715"/>
    </row>
    <row r="23716" spans="21:24" ht="18" x14ac:dyDescent="0.6">
      <c r="U23716"/>
      <c r="V23716"/>
      <c r="W23716"/>
      <c r="X23716"/>
    </row>
    <row r="23717" spans="21:24" ht="18" x14ac:dyDescent="0.6">
      <c r="U23717"/>
      <c r="V23717"/>
      <c r="W23717"/>
      <c r="X23717"/>
    </row>
    <row r="23718" spans="21:24" ht="18" x14ac:dyDescent="0.6">
      <c r="U23718"/>
      <c r="V23718"/>
      <c r="W23718"/>
      <c r="X23718"/>
    </row>
    <row r="23719" spans="21:24" ht="18" x14ac:dyDescent="0.6">
      <c r="U23719"/>
      <c r="V23719"/>
      <c r="W23719"/>
      <c r="X23719"/>
    </row>
    <row r="23720" spans="21:24" ht="18" x14ac:dyDescent="0.6">
      <c r="U23720"/>
      <c r="V23720"/>
      <c r="W23720"/>
      <c r="X23720"/>
    </row>
    <row r="23721" spans="21:24" ht="18" x14ac:dyDescent="0.6">
      <c r="U23721"/>
      <c r="V23721"/>
      <c r="W23721"/>
      <c r="X23721"/>
    </row>
    <row r="23722" spans="21:24" ht="18" x14ac:dyDescent="0.6">
      <c r="U23722"/>
      <c r="V23722"/>
      <c r="W23722"/>
      <c r="X23722"/>
    </row>
    <row r="23723" spans="21:24" ht="18" x14ac:dyDescent="0.6">
      <c r="U23723"/>
      <c r="V23723"/>
      <c r="W23723"/>
      <c r="X23723"/>
    </row>
    <row r="23724" spans="21:24" ht="18" x14ac:dyDescent="0.6">
      <c r="U23724"/>
      <c r="V23724"/>
      <c r="W23724"/>
      <c r="X23724"/>
    </row>
    <row r="23725" spans="21:24" ht="18" x14ac:dyDescent="0.6">
      <c r="U23725"/>
      <c r="V23725"/>
      <c r="W23725"/>
      <c r="X23725"/>
    </row>
    <row r="23726" spans="21:24" ht="18" x14ac:dyDescent="0.6">
      <c r="U23726"/>
      <c r="V23726"/>
      <c r="W23726"/>
      <c r="X23726"/>
    </row>
    <row r="23727" spans="21:24" ht="18" x14ac:dyDescent="0.6">
      <c r="U23727"/>
      <c r="V23727"/>
      <c r="W23727"/>
      <c r="X23727"/>
    </row>
    <row r="23728" spans="21:24" ht="18" x14ac:dyDescent="0.6">
      <c r="U23728"/>
      <c r="V23728"/>
      <c r="W23728"/>
      <c r="X23728"/>
    </row>
    <row r="23729" spans="21:24" ht="18" x14ac:dyDescent="0.6">
      <c r="U23729"/>
      <c r="V23729"/>
      <c r="W23729"/>
      <c r="X23729"/>
    </row>
    <row r="23730" spans="21:24" ht="18" x14ac:dyDescent="0.6">
      <c r="U23730"/>
      <c r="V23730"/>
      <c r="W23730"/>
      <c r="X23730"/>
    </row>
    <row r="23731" spans="21:24" ht="18" x14ac:dyDescent="0.6">
      <c r="U23731"/>
      <c r="V23731"/>
      <c r="W23731"/>
      <c r="X23731"/>
    </row>
    <row r="23732" spans="21:24" ht="18" x14ac:dyDescent="0.6">
      <c r="U23732"/>
      <c r="V23732"/>
      <c r="W23732"/>
      <c r="X23732"/>
    </row>
    <row r="23733" spans="21:24" ht="18" x14ac:dyDescent="0.6">
      <c r="U23733"/>
      <c r="V23733"/>
      <c r="W23733"/>
      <c r="X23733"/>
    </row>
    <row r="23734" spans="21:24" ht="18" x14ac:dyDescent="0.6">
      <c r="U23734"/>
      <c r="V23734"/>
      <c r="W23734"/>
      <c r="X23734"/>
    </row>
    <row r="23735" spans="21:24" ht="18" x14ac:dyDescent="0.6">
      <c r="U23735"/>
      <c r="V23735"/>
      <c r="W23735"/>
      <c r="X23735"/>
    </row>
    <row r="23736" spans="21:24" ht="18" x14ac:dyDescent="0.6">
      <c r="U23736"/>
      <c r="V23736"/>
      <c r="W23736"/>
      <c r="X23736"/>
    </row>
    <row r="23737" spans="21:24" ht="18" x14ac:dyDescent="0.6">
      <c r="U23737"/>
      <c r="V23737"/>
      <c r="W23737"/>
      <c r="X23737"/>
    </row>
    <row r="23738" spans="21:24" ht="18" x14ac:dyDescent="0.6">
      <c r="U23738"/>
      <c r="V23738"/>
      <c r="W23738"/>
      <c r="X23738"/>
    </row>
    <row r="23739" spans="21:24" ht="18" x14ac:dyDescent="0.6">
      <c r="U23739"/>
      <c r="V23739"/>
      <c r="W23739"/>
      <c r="X23739"/>
    </row>
    <row r="23740" spans="21:24" ht="18" x14ac:dyDescent="0.6">
      <c r="U23740"/>
      <c r="V23740"/>
      <c r="W23740"/>
      <c r="X23740"/>
    </row>
    <row r="23741" spans="21:24" ht="18" x14ac:dyDescent="0.6">
      <c r="U23741"/>
      <c r="V23741"/>
      <c r="W23741"/>
      <c r="X23741"/>
    </row>
    <row r="23742" spans="21:24" ht="18" x14ac:dyDescent="0.6">
      <c r="U23742"/>
      <c r="V23742"/>
      <c r="W23742"/>
      <c r="X23742"/>
    </row>
    <row r="23743" spans="21:24" ht="18" x14ac:dyDescent="0.6">
      <c r="U23743"/>
      <c r="V23743"/>
      <c r="W23743"/>
      <c r="X23743"/>
    </row>
    <row r="23744" spans="21:24" ht="18" x14ac:dyDescent="0.6">
      <c r="U23744"/>
      <c r="V23744"/>
      <c r="W23744"/>
      <c r="X23744"/>
    </row>
    <row r="23745" spans="21:24" ht="18" x14ac:dyDescent="0.6">
      <c r="U23745"/>
      <c r="V23745"/>
      <c r="W23745"/>
      <c r="X23745"/>
    </row>
    <row r="23746" spans="21:24" ht="18" x14ac:dyDescent="0.6">
      <c r="U23746"/>
      <c r="V23746"/>
      <c r="W23746"/>
      <c r="X23746"/>
    </row>
    <row r="23747" spans="21:24" ht="18" x14ac:dyDescent="0.6">
      <c r="U23747"/>
      <c r="V23747"/>
      <c r="W23747"/>
      <c r="X23747"/>
    </row>
    <row r="23748" spans="21:24" ht="18" x14ac:dyDescent="0.6">
      <c r="U23748"/>
      <c r="V23748"/>
      <c r="W23748"/>
      <c r="X23748"/>
    </row>
    <row r="23749" spans="21:24" ht="18" x14ac:dyDescent="0.6">
      <c r="U23749"/>
      <c r="V23749"/>
      <c r="W23749"/>
      <c r="X23749"/>
    </row>
    <row r="23750" spans="21:24" ht="18" x14ac:dyDescent="0.6">
      <c r="U23750"/>
      <c r="V23750"/>
      <c r="W23750"/>
      <c r="X23750"/>
    </row>
    <row r="23751" spans="21:24" ht="18" x14ac:dyDescent="0.6">
      <c r="U23751"/>
      <c r="V23751"/>
      <c r="W23751"/>
      <c r="X23751"/>
    </row>
    <row r="23752" spans="21:24" ht="18" x14ac:dyDescent="0.6">
      <c r="U23752"/>
      <c r="V23752"/>
      <c r="W23752"/>
      <c r="X23752"/>
    </row>
    <row r="23753" spans="21:24" ht="18" x14ac:dyDescent="0.6">
      <c r="U23753"/>
      <c r="V23753"/>
      <c r="W23753"/>
      <c r="X23753"/>
    </row>
    <row r="23754" spans="21:24" ht="18" x14ac:dyDescent="0.6">
      <c r="U23754"/>
      <c r="V23754"/>
      <c r="W23754"/>
      <c r="X23754"/>
    </row>
    <row r="23755" spans="21:24" ht="18" x14ac:dyDescent="0.6">
      <c r="U23755"/>
      <c r="V23755"/>
      <c r="W23755"/>
      <c r="X23755"/>
    </row>
    <row r="23756" spans="21:24" ht="18" x14ac:dyDescent="0.6">
      <c r="U23756"/>
      <c r="V23756"/>
      <c r="W23756"/>
      <c r="X23756"/>
    </row>
    <row r="23757" spans="21:24" ht="18" x14ac:dyDescent="0.6">
      <c r="U23757"/>
      <c r="V23757"/>
      <c r="W23757"/>
      <c r="X23757"/>
    </row>
    <row r="23758" spans="21:24" ht="18" x14ac:dyDescent="0.6">
      <c r="U23758"/>
      <c r="V23758"/>
      <c r="W23758"/>
      <c r="X23758"/>
    </row>
    <row r="23759" spans="21:24" ht="18" x14ac:dyDescent="0.6">
      <c r="U23759"/>
      <c r="V23759"/>
      <c r="W23759"/>
      <c r="X23759"/>
    </row>
    <row r="23760" spans="21:24" ht="18" x14ac:dyDescent="0.6">
      <c r="U23760"/>
      <c r="V23760"/>
      <c r="W23760"/>
      <c r="X23760"/>
    </row>
    <row r="23761" spans="21:24" ht="18" x14ac:dyDescent="0.6">
      <c r="U23761"/>
      <c r="V23761"/>
      <c r="W23761"/>
      <c r="X23761"/>
    </row>
    <row r="23762" spans="21:24" ht="18" x14ac:dyDescent="0.6">
      <c r="U23762"/>
      <c r="V23762"/>
      <c r="W23762"/>
      <c r="X23762"/>
    </row>
    <row r="23763" spans="21:24" ht="18" x14ac:dyDescent="0.6">
      <c r="U23763"/>
      <c r="V23763"/>
      <c r="W23763"/>
      <c r="X23763"/>
    </row>
    <row r="23764" spans="21:24" ht="18" x14ac:dyDescent="0.6">
      <c r="U23764"/>
      <c r="V23764"/>
      <c r="W23764"/>
      <c r="X23764"/>
    </row>
    <row r="23765" spans="21:24" ht="18" x14ac:dyDescent="0.6">
      <c r="U23765"/>
      <c r="V23765"/>
      <c r="W23765"/>
      <c r="X23765"/>
    </row>
    <row r="23766" spans="21:24" ht="18" x14ac:dyDescent="0.6">
      <c r="U23766"/>
      <c r="V23766"/>
      <c r="W23766"/>
      <c r="X23766"/>
    </row>
    <row r="23767" spans="21:24" ht="18" x14ac:dyDescent="0.6">
      <c r="U23767"/>
      <c r="V23767"/>
      <c r="W23767"/>
      <c r="X23767"/>
    </row>
    <row r="23768" spans="21:24" ht="18" x14ac:dyDescent="0.6">
      <c r="U23768"/>
      <c r="V23768"/>
      <c r="W23768"/>
      <c r="X23768"/>
    </row>
    <row r="23769" spans="21:24" ht="18" x14ac:dyDescent="0.6">
      <c r="U23769"/>
      <c r="V23769"/>
      <c r="W23769"/>
      <c r="X23769"/>
    </row>
    <row r="23770" spans="21:24" ht="18" x14ac:dyDescent="0.6">
      <c r="U23770"/>
      <c r="V23770"/>
      <c r="W23770"/>
      <c r="X23770"/>
    </row>
    <row r="23771" spans="21:24" ht="18" x14ac:dyDescent="0.6">
      <c r="U23771"/>
      <c r="V23771"/>
      <c r="W23771"/>
      <c r="X23771"/>
    </row>
    <row r="23772" spans="21:24" ht="18" x14ac:dyDescent="0.6">
      <c r="U23772"/>
      <c r="V23772"/>
      <c r="W23772"/>
      <c r="X23772"/>
    </row>
    <row r="23773" spans="21:24" ht="18" x14ac:dyDescent="0.6">
      <c r="U23773"/>
      <c r="V23773"/>
      <c r="W23773"/>
      <c r="X23773"/>
    </row>
    <row r="23774" spans="21:24" ht="18" x14ac:dyDescent="0.6">
      <c r="U23774"/>
      <c r="V23774"/>
      <c r="W23774"/>
      <c r="X23774"/>
    </row>
    <row r="23775" spans="21:24" ht="18" x14ac:dyDescent="0.6">
      <c r="U23775"/>
      <c r="V23775"/>
      <c r="W23775"/>
      <c r="X23775"/>
    </row>
    <row r="23776" spans="21:24" ht="18" x14ac:dyDescent="0.6">
      <c r="U23776"/>
      <c r="V23776"/>
      <c r="W23776"/>
      <c r="X23776"/>
    </row>
    <row r="23777" spans="21:24" ht="18" x14ac:dyDescent="0.6">
      <c r="U23777"/>
      <c r="V23777"/>
      <c r="W23777"/>
      <c r="X23777"/>
    </row>
    <row r="23778" spans="21:24" ht="18" x14ac:dyDescent="0.6">
      <c r="U23778"/>
      <c r="V23778"/>
      <c r="W23778"/>
      <c r="X23778"/>
    </row>
    <row r="23779" spans="21:24" ht="18" x14ac:dyDescent="0.6">
      <c r="U23779"/>
      <c r="V23779"/>
      <c r="W23779"/>
      <c r="X23779"/>
    </row>
    <row r="23780" spans="21:24" ht="18" x14ac:dyDescent="0.6">
      <c r="U23780"/>
      <c r="V23780"/>
      <c r="W23780"/>
      <c r="X23780"/>
    </row>
    <row r="23781" spans="21:24" ht="18" x14ac:dyDescent="0.6">
      <c r="U23781"/>
      <c r="V23781"/>
      <c r="W23781"/>
      <c r="X23781"/>
    </row>
    <row r="23782" spans="21:24" ht="18" x14ac:dyDescent="0.6">
      <c r="U23782"/>
      <c r="V23782"/>
      <c r="W23782"/>
      <c r="X23782"/>
    </row>
    <row r="23783" spans="21:24" ht="18" x14ac:dyDescent="0.6">
      <c r="U23783"/>
      <c r="V23783"/>
      <c r="W23783"/>
      <c r="X23783"/>
    </row>
    <row r="23784" spans="21:24" ht="18" x14ac:dyDescent="0.6">
      <c r="U23784"/>
      <c r="V23784"/>
      <c r="W23784"/>
      <c r="X23784"/>
    </row>
    <row r="23785" spans="21:24" ht="18" x14ac:dyDescent="0.6">
      <c r="U23785"/>
      <c r="V23785"/>
      <c r="W23785"/>
      <c r="X23785"/>
    </row>
    <row r="23786" spans="21:24" ht="18" x14ac:dyDescent="0.6">
      <c r="U23786"/>
      <c r="V23786"/>
      <c r="W23786"/>
      <c r="X23786"/>
    </row>
    <row r="23787" spans="21:24" ht="18" x14ac:dyDescent="0.6">
      <c r="U23787"/>
      <c r="V23787"/>
      <c r="W23787"/>
      <c r="X23787"/>
    </row>
    <row r="23788" spans="21:24" ht="18" x14ac:dyDescent="0.6">
      <c r="U23788"/>
      <c r="V23788"/>
      <c r="W23788"/>
      <c r="X23788"/>
    </row>
    <row r="23789" spans="21:24" ht="18" x14ac:dyDescent="0.6">
      <c r="U23789"/>
      <c r="V23789"/>
      <c r="W23789"/>
      <c r="X23789"/>
    </row>
    <row r="23790" spans="21:24" ht="18" x14ac:dyDescent="0.6">
      <c r="U23790"/>
      <c r="V23790"/>
      <c r="W23790"/>
      <c r="X23790"/>
    </row>
    <row r="23791" spans="21:24" ht="18" x14ac:dyDescent="0.6">
      <c r="U23791"/>
      <c r="V23791"/>
      <c r="W23791"/>
      <c r="X23791"/>
    </row>
    <row r="23792" spans="21:24" ht="18" x14ac:dyDescent="0.6">
      <c r="U23792"/>
      <c r="V23792"/>
      <c r="W23792"/>
      <c r="X23792"/>
    </row>
    <row r="23793" spans="21:24" ht="18" x14ac:dyDescent="0.6">
      <c r="U23793"/>
      <c r="V23793"/>
      <c r="W23793"/>
      <c r="X23793"/>
    </row>
    <row r="23794" spans="21:24" ht="18" x14ac:dyDescent="0.6">
      <c r="U23794"/>
      <c r="V23794"/>
      <c r="W23794"/>
      <c r="X23794"/>
    </row>
    <row r="23795" spans="21:24" ht="18" x14ac:dyDescent="0.6">
      <c r="U23795"/>
      <c r="V23795"/>
      <c r="W23795"/>
      <c r="X23795"/>
    </row>
    <row r="23796" spans="21:24" ht="18" x14ac:dyDescent="0.6">
      <c r="U23796"/>
      <c r="V23796"/>
      <c r="W23796"/>
      <c r="X23796"/>
    </row>
    <row r="23797" spans="21:24" ht="18" x14ac:dyDescent="0.6">
      <c r="U23797"/>
      <c r="V23797"/>
      <c r="W23797"/>
      <c r="X23797"/>
    </row>
    <row r="23798" spans="21:24" ht="18" x14ac:dyDescent="0.6">
      <c r="U23798"/>
      <c r="V23798"/>
      <c r="W23798"/>
      <c r="X23798"/>
    </row>
    <row r="23799" spans="21:24" ht="18" x14ac:dyDescent="0.6">
      <c r="U23799"/>
      <c r="V23799"/>
      <c r="W23799"/>
      <c r="X23799"/>
    </row>
    <row r="23800" spans="21:24" ht="18" x14ac:dyDescent="0.6">
      <c r="U23800"/>
      <c r="V23800"/>
      <c r="W23800"/>
      <c r="X23800"/>
    </row>
    <row r="23801" spans="21:24" ht="18" x14ac:dyDescent="0.6">
      <c r="U23801"/>
      <c r="V23801"/>
      <c r="W23801"/>
      <c r="X23801"/>
    </row>
    <row r="23802" spans="21:24" ht="18" x14ac:dyDescent="0.6">
      <c r="U23802"/>
      <c r="V23802"/>
      <c r="W23802"/>
      <c r="X23802"/>
    </row>
    <row r="23803" spans="21:24" ht="18" x14ac:dyDescent="0.6">
      <c r="U23803"/>
      <c r="V23803"/>
      <c r="W23803"/>
      <c r="X23803"/>
    </row>
    <row r="23804" spans="21:24" ht="18" x14ac:dyDescent="0.6">
      <c r="U23804"/>
      <c r="V23804"/>
      <c r="W23804"/>
      <c r="X23804"/>
    </row>
    <row r="23805" spans="21:24" ht="18" x14ac:dyDescent="0.6">
      <c r="U23805"/>
      <c r="V23805"/>
      <c r="W23805"/>
      <c r="X23805"/>
    </row>
    <row r="23806" spans="21:24" ht="18" x14ac:dyDescent="0.6">
      <c r="U23806"/>
      <c r="V23806"/>
      <c r="W23806"/>
      <c r="X23806"/>
    </row>
    <row r="23807" spans="21:24" ht="18" x14ac:dyDescent="0.6">
      <c r="U23807"/>
      <c r="V23807"/>
      <c r="W23807"/>
      <c r="X23807"/>
    </row>
    <row r="23808" spans="21:24" ht="18" x14ac:dyDescent="0.6">
      <c r="U23808"/>
      <c r="V23808"/>
      <c r="W23808"/>
      <c r="X23808"/>
    </row>
    <row r="23809" spans="21:24" ht="18" x14ac:dyDescent="0.6">
      <c r="U23809"/>
      <c r="V23809"/>
      <c r="W23809"/>
      <c r="X23809"/>
    </row>
    <row r="23810" spans="21:24" ht="18" x14ac:dyDescent="0.6">
      <c r="U23810"/>
      <c r="V23810"/>
      <c r="W23810"/>
      <c r="X23810"/>
    </row>
    <row r="23811" spans="21:24" ht="18" x14ac:dyDescent="0.6">
      <c r="U23811"/>
      <c r="V23811"/>
      <c r="W23811"/>
      <c r="X23811"/>
    </row>
    <row r="23812" spans="21:24" ht="18" x14ac:dyDescent="0.6">
      <c r="U23812"/>
      <c r="V23812"/>
      <c r="W23812"/>
      <c r="X23812"/>
    </row>
    <row r="23813" spans="21:24" ht="18" x14ac:dyDescent="0.6">
      <c r="U23813"/>
      <c r="V23813"/>
      <c r="W23813"/>
      <c r="X23813"/>
    </row>
    <row r="23814" spans="21:24" ht="18" x14ac:dyDescent="0.6">
      <c r="U23814"/>
      <c r="V23814"/>
      <c r="W23814"/>
      <c r="X23814"/>
    </row>
    <row r="23815" spans="21:24" ht="18" x14ac:dyDescent="0.6">
      <c r="U23815"/>
      <c r="V23815"/>
      <c r="W23815"/>
      <c r="X23815"/>
    </row>
    <row r="23816" spans="21:24" ht="18" x14ac:dyDescent="0.6">
      <c r="U23816"/>
      <c r="V23816"/>
      <c r="W23816"/>
      <c r="X23816"/>
    </row>
    <row r="23817" spans="21:24" ht="18" x14ac:dyDescent="0.6">
      <c r="U23817"/>
      <c r="V23817"/>
      <c r="W23817"/>
      <c r="X23817"/>
    </row>
    <row r="23818" spans="21:24" ht="18" x14ac:dyDescent="0.6">
      <c r="U23818"/>
      <c r="V23818"/>
      <c r="W23818"/>
      <c r="X23818"/>
    </row>
    <row r="23819" spans="21:24" ht="18" x14ac:dyDescent="0.6">
      <c r="U23819"/>
      <c r="V23819"/>
      <c r="W23819"/>
      <c r="X23819"/>
    </row>
    <row r="23820" spans="21:24" ht="18" x14ac:dyDescent="0.6">
      <c r="U23820"/>
      <c r="V23820"/>
      <c r="W23820"/>
      <c r="X23820"/>
    </row>
    <row r="23821" spans="21:24" ht="18" x14ac:dyDescent="0.6">
      <c r="U23821"/>
      <c r="V23821"/>
      <c r="W23821"/>
      <c r="X23821"/>
    </row>
    <row r="23822" spans="21:24" ht="18" x14ac:dyDescent="0.6">
      <c r="U23822"/>
      <c r="V23822"/>
      <c r="W23822"/>
      <c r="X23822"/>
    </row>
    <row r="23823" spans="21:24" ht="18" x14ac:dyDescent="0.6">
      <c r="U23823"/>
      <c r="V23823"/>
      <c r="W23823"/>
      <c r="X23823"/>
    </row>
    <row r="23824" spans="21:24" ht="18" x14ac:dyDescent="0.6">
      <c r="U23824"/>
      <c r="V23824"/>
      <c r="W23824"/>
      <c r="X23824"/>
    </row>
    <row r="23825" spans="21:24" ht="18" x14ac:dyDescent="0.6">
      <c r="U23825"/>
      <c r="V23825"/>
      <c r="W23825"/>
      <c r="X23825"/>
    </row>
    <row r="23826" spans="21:24" ht="18" x14ac:dyDescent="0.6">
      <c r="U23826"/>
      <c r="V23826"/>
      <c r="W23826"/>
      <c r="X23826"/>
    </row>
    <row r="23827" spans="21:24" ht="18" x14ac:dyDescent="0.6">
      <c r="U23827"/>
      <c r="V23827"/>
      <c r="W23827"/>
      <c r="X23827"/>
    </row>
    <row r="23828" spans="21:24" ht="18" x14ac:dyDescent="0.6">
      <c r="U23828"/>
      <c r="V23828"/>
      <c r="W23828"/>
      <c r="X23828"/>
    </row>
    <row r="23829" spans="21:24" ht="18" x14ac:dyDescent="0.6">
      <c r="U23829"/>
      <c r="V23829"/>
      <c r="W23829"/>
      <c r="X23829"/>
    </row>
    <row r="23830" spans="21:24" ht="18" x14ac:dyDescent="0.6">
      <c r="U23830"/>
      <c r="V23830"/>
      <c r="W23830"/>
      <c r="X23830"/>
    </row>
    <row r="23831" spans="21:24" ht="18" x14ac:dyDescent="0.6">
      <c r="U23831"/>
      <c r="V23831"/>
      <c r="W23831"/>
      <c r="X23831"/>
    </row>
    <row r="23832" spans="21:24" ht="18" x14ac:dyDescent="0.6">
      <c r="U23832"/>
      <c r="V23832"/>
      <c r="W23832"/>
      <c r="X23832"/>
    </row>
    <row r="23833" spans="21:24" ht="18" x14ac:dyDescent="0.6">
      <c r="U23833"/>
      <c r="V23833"/>
      <c r="W23833"/>
      <c r="X23833"/>
    </row>
    <row r="23834" spans="21:24" ht="18" x14ac:dyDescent="0.6">
      <c r="U23834"/>
      <c r="V23834"/>
      <c r="W23834"/>
      <c r="X23834"/>
    </row>
    <row r="23835" spans="21:24" ht="18" x14ac:dyDescent="0.6">
      <c r="U23835"/>
      <c r="V23835"/>
      <c r="W23835"/>
      <c r="X23835"/>
    </row>
    <row r="23836" spans="21:24" ht="18" x14ac:dyDescent="0.6">
      <c r="U23836"/>
      <c r="V23836"/>
      <c r="W23836"/>
      <c r="X23836"/>
    </row>
    <row r="23837" spans="21:24" ht="18" x14ac:dyDescent="0.6">
      <c r="U23837"/>
      <c r="V23837"/>
      <c r="W23837"/>
      <c r="X23837"/>
    </row>
    <row r="23838" spans="21:24" ht="18" x14ac:dyDescent="0.6">
      <c r="U23838"/>
      <c r="V23838"/>
      <c r="W23838"/>
      <c r="X23838"/>
    </row>
    <row r="23839" spans="21:24" ht="18" x14ac:dyDescent="0.6">
      <c r="U23839"/>
      <c r="V23839"/>
      <c r="W23839"/>
      <c r="X23839"/>
    </row>
    <row r="23840" spans="21:24" ht="18" x14ac:dyDescent="0.6">
      <c r="U23840"/>
      <c r="V23840"/>
      <c r="W23840"/>
      <c r="X23840"/>
    </row>
    <row r="23841" spans="21:24" ht="18" x14ac:dyDescent="0.6">
      <c r="U23841"/>
      <c r="V23841"/>
      <c r="W23841"/>
      <c r="X23841"/>
    </row>
    <row r="23842" spans="21:24" ht="18" x14ac:dyDescent="0.6">
      <c r="U23842"/>
      <c r="V23842"/>
      <c r="W23842"/>
      <c r="X23842"/>
    </row>
    <row r="23843" spans="21:24" ht="18" x14ac:dyDescent="0.6">
      <c r="U23843"/>
      <c r="V23843"/>
      <c r="W23843"/>
      <c r="X23843"/>
    </row>
    <row r="23844" spans="21:24" ht="18" x14ac:dyDescent="0.6">
      <c r="U23844"/>
      <c r="V23844"/>
      <c r="W23844"/>
      <c r="X23844"/>
    </row>
    <row r="23845" spans="21:24" ht="18" x14ac:dyDescent="0.6">
      <c r="U23845"/>
      <c r="V23845"/>
      <c r="W23845"/>
      <c r="X23845"/>
    </row>
    <row r="23846" spans="21:24" ht="18" x14ac:dyDescent="0.6">
      <c r="U23846"/>
      <c r="V23846"/>
      <c r="W23846"/>
      <c r="X23846"/>
    </row>
    <row r="23847" spans="21:24" ht="18" x14ac:dyDescent="0.6">
      <c r="U23847"/>
      <c r="V23847"/>
      <c r="W23847"/>
      <c r="X23847"/>
    </row>
    <row r="23848" spans="21:24" ht="18" x14ac:dyDescent="0.6">
      <c r="U23848"/>
      <c r="V23848"/>
      <c r="W23848"/>
      <c r="X23848"/>
    </row>
    <row r="23849" spans="21:24" ht="18" x14ac:dyDescent="0.6">
      <c r="U23849"/>
      <c r="V23849"/>
      <c r="W23849"/>
      <c r="X23849"/>
    </row>
    <row r="23850" spans="21:24" ht="18" x14ac:dyDescent="0.6">
      <c r="U23850"/>
      <c r="V23850"/>
      <c r="W23850"/>
      <c r="X23850"/>
    </row>
    <row r="23851" spans="21:24" ht="18" x14ac:dyDescent="0.6">
      <c r="U23851"/>
      <c r="V23851"/>
      <c r="W23851"/>
      <c r="X23851"/>
    </row>
    <row r="23852" spans="21:24" ht="18" x14ac:dyDescent="0.6">
      <c r="U23852"/>
      <c r="V23852"/>
      <c r="W23852"/>
      <c r="X23852"/>
    </row>
    <row r="23853" spans="21:24" ht="18" x14ac:dyDescent="0.6">
      <c r="U23853"/>
      <c r="V23853"/>
      <c r="W23853"/>
      <c r="X23853"/>
    </row>
    <row r="23854" spans="21:24" ht="18" x14ac:dyDescent="0.6">
      <c r="U23854"/>
      <c r="V23854"/>
      <c r="W23854"/>
      <c r="X23854"/>
    </row>
    <row r="23855" spans="21:24" ht="18" x14ac:dyDescent="0.6">
      <c r="U23855"/>
      <c r="V23855"/>
      <c r="W23855"/>
      <c r="X23855"/>
    </row>
    <row r="23856" spans="21:24" ht="18" x14ac:dyDescent="0.6">
      <c r="U23856"/>
      <c r="V23856"/>
      <c r="W23856"/>
      <c r="X23856"/>
    </row>
    <row r="23857" spans="21:24" ht="18" x14ac:dyDescent="0.6">
      <c r="U23857"/>
      <c r="V23857"/>
      <c r="W23857"/>
      <c r="X23857"/>
    </row>
    <row r="23858" spans="21:24" ht="18" x14ac:dyDescent="0.6">
      <c r="U23858"/>
      <c r="V23858"/>
      <c r="W23858"/>
      <c r="X23858"/>
    </row>
    <row r="23859" spans="21:24" ht="18" x14ac:dyDescent="0.6">
      <c r="U23859"/>
      <c r="V23859"/>
      <c r="W23859"/>
      <c r="X23859"/>
    </row>
    <row r="23860" spans="21:24" ht="18" x14ac:dyDescent="0.6">
      <c r="U23860"/>
      <c r="V23860"/>
      <c r="W23860"/>
      <c r="X23860"/>
    </row>
    <row r="23861" spans="21:24" ht="18" x14ac:dyDescent="0.6">
      <c r="U23861"/>
      <c r="V23861"/>
      <c r="W23861"/>
      <c r="X23861"/>
    </row>
    <row r="23862" spans="21:24" ht="18" x14ac:dyDescent="0.6">
      <c r="U23862"/>
      <c r="V23862"/>
      <c r="W23862"/>
      <c r="X23862"/>
    </row>
    <row r="23863" spans="21:24" ht="18" x14ac:dyDescent="0.6">
      <c r="U23863"/>
      <c r="V23863"/>
      <c r="W23863"/>
      <c r="X23863"/>
    </row>
    <row r="23864" spans="21:24" ht="18" x14ac:dyDescent="0.6">
      <c r="U23864"/>
      <c r="V23864"/>
      <c r="W23864"/>
      <c r="X23864"/>
    </row>
    <row r="23865" spans="21:24" ht="18" x14ac:dyDescent="0.6">
      <c r="U23865"/>
      <c r="V23865"/>
      <c r="W23865"/>
      <c r="X23865"/>
    </row>
    <row r="23866" spans="21:24" ht="18" x14ac:dyDescent="0.6">
      <c r="U23866"/>
      <c r="V23866"/>
      <c r="W23866"/>
      <c r="X23866"/>
    </row>
    <row r="23867" spans="21:24" ht="18" x14ac:dyDescent="0.6">
      <c r="U23867"/>
      <c r="V23867"/>
      <c r="W23867"/>
      <c r="X23867"/>
    </row>
    <row r="23868" spans="21:24" ht="18" x14ac:dyDescent="0.6">
      <c r="U23868"/>
      <c r="V23868"/>
      <c r="W23868"/>
      <c r="X23868"/>
    </row>
    <row r="23869" spans="21:24" ht="18" x14ac:dyDescent="0.6">
      <c r="U23869"/>
      <c r="V23869"/>
      <c r="W23869"/>
      <c r="X23869"/>
    </row>
    <row r="23870" spans="21:24" ht="18" x14ac:dyDescent="0.6">
      <c r="U23870"/>
      <c r="V23870"/>
      <c r="W23870"/>
      <c r="X23870"/>
    </row>
    <row r="23871" spans="21:24" ht="18" x14ac:dyDescent="0.6">
      <c r="U23871"/>
      <c r="V23871"/>
      <c r="W23871"/>
      <c r="X23871"/>
    </row>
    <row r="23872" spans="21:24" ht="18" x14ac:dyDescent="0.6">
      <c r="U23872"/>
      <c r="V23872"/>
      <c r="W23872"/>
      <c r="X23872"/>
    </row>
    <row r="23873" spans="21:24" ht="18" x14ac:dyDescent="0.6">
      <c r="U23873"/>
      <c r="V23873"/>
      <c r="W23873"/>
      <c r="X23873"/>
    </row>
    <row r="23874" spans="21:24" ht="18" x14ac:dyDescent="0.6">
      <c r="U23874"/>
      <c r="V23874"/>
      <c r="W23874"/>
      <c r="X23874"/>
    </row>
    <row r="23875" spans="21:24" ht="18" x14ac:dyDescent="0.6">
      <c r="U23875"/>
      <c r="V23875"/>
      <c r="W23875"/>
      <c r="X23875"/>
    </row>
    <row r="23876" spans="21:24" ht="18" x14ac:dyDescent="0.6">
      <c r="U23876"/>
      <c r="V23876"/>
      <c r="W23876"/>
      <c r="X23876"/>
    </row>
    <row r="23877" spans="21:24" ht="18" x14ac:dyDescent="0.6">
      <c r="U23877"/>
      <c r="V23877"/>
      <c r="W23877"/>
      <c r="X23877"/>
    </row>
    <row r="23878" spans="21:24" ht="18" x14ac:dyDescent="0.6">
      <c r="U23878"/>
      <c r="V23878"/>
      <c r="W23878"/>
      <c r="X23878"/>
    </row>
    <row r="23879" spans="21:24" ht="18" x14ac:dyDescent="0.6">
      <c r="U23879"/>
      <c r="V23879"/>
      <c r="W23879"/>
      <c r="X23879"/>
    </row>
    <row r="23880" spans="21:24" ht="18" x14ac:dyDescent="0.6">
      <c r="U23880"/>
      <c r="V23880"/>
      <c r="W23880"/>
      <c r="X23880"/>
    </row>
    <row r="23881" spans="21:24" ht="18" x14ac:dyDescent="0.6">
      <c r="U23881"/>
      <c r="V23881"/>
      <c r="W23881"/>
      <c r="X23881"/>
    </row>
    <row r="23882" spans="21:24" ht="18" x14ac:dyDescent="0.6">
      <c r="U23882"/>
      <c r="V23882"/>
      <c r="W23882"/>
      <c r="X23882"/>
    </row>
    <row r="23883" spans="21:24" ht="18" x14ac:dyDescent="0.6">
      <c r="U23883"/>
      <c r="V23883"/>
      <c r="W23883"/>
      <c r="X23883"/>
    </row>
    <row r="23884" spans="21:24" ht="18" x14ac:dyDescent="0.6">
      <c r="U23884"/>
      <c r="V23884"/>
      <c r="W23884"/>
      <c r="X23884"/>
    </row>
    <row r="23885" spans="21:24" ht="18" x14ac:dyDescent="0.6">
      <c r="U23885"/>
      <c r="V23885"/>
      <c r="W23885"/>
      <c r="X23885"/>
    </row>
    <row r="23886" spans="21:24" ht="18" x14ac:dyDescent="0.6">
      <c r="U23886"/>
      <c r="V23886"/>
      <c r="W23886"/>
      <c r="X23886"/>
    </row>
    <row r="23887" spans="21:24" ht="18" x14ac:dyDescent="0.6">
      <c r="U23887"/>
      <c r="V23887"/>
      <c r="W23887"/>
      <c r="X23887"/>
    </row>
    <row r="23888" spans="21:24" ht="18" x14ac:dyDescent="0.6">
      <c r="U23888"/>
      <c r="V23888"/>
      <c r="W23888"/>
      <c r="X23888"/>
    </row>
    <row r="23889" spans="21:24" ht="18" x14ac:dyDescent="0.6">
      <c r="U23889"/>
      <c r="V23889"/>
      <c r="W23889"/>
      <c r="X23889"/>
    </row>
    <row r="23890" spans="21:24" ht="18" x14ac:dyDescent="0.6">
      <c r="U23890"/>
      <c r="V23890"/>
      <c r="W23890"/>
      <c r="X23890"/>
    </row>
    <row r="23891" spans="21:24" ht="18" x14ac:dyDescent="0.6">
      <c r="U23891"/>
      <c r="V23891"/>
      <c r="W23891"/>
      <c r="X23891"/>
    </row>
    <row r="23892" spans="21:24" ht="18" x14ac:dyDescent="0.6">
      <c r="U23892"/>
      <c r="V23892"/>
      <c r="W23892"/>
      <c r="X23892"/>
    </row>
    <row r="23893" spans="21:24" ht="18" x14ac:dyDescent="0.6">
      <c r="U23893"/>
      <c r="V23893"/>
      <c r="W23893"/>
      <c r="X23893"/>
    </row>
    <row r="23894" spans="21:24" ht="18" x14ac:dyDescent="0.6">
      <c r="U23894"/>
      <c r="V23894"/>
      <c r="W23894"/>
      <c r="X23894"/>
    </row>
    <row r="23895" spans="21:24" ht="18" x14ac:dyDescent="0.6">
      <c r="U23895"/>
      <c r="V23895"/>
      <c r="W23895"/>
      <c r="X23895"/>
    </row>
    <row r="23896" spans="21:24" ht="18" x14ac:dyDescent="0.6">
      <c r="U23896"/>
      <c r="V23896"/>
      <c r="W23896"/>
      <c r="X23896"/>
    </row>
    <row r="23897" spans="21:24" ht="18" x14ac:dyDescent="0.6">
      <c r="U23897"/>
      <c r="V23897"/>
      <c r="W23897"/>
      <c r="X23897"/>
    </row>
    <row r="23898" spans="21:24" ht="18" x14ac:dyDescent="0.6">
      <c r="U23898"/>
      <c r="V23898"/>
      <c r="W23898"/>
      <c r="X23898"/>
    </row>
    <row r="23899" spans="21:24" ht="18" x14ac:dyDescent="0.6">
      <c r="U23899"/>
      <c r="V23899"/>
      <c r="W23899"/>
      <c r="X23899"/>
    </row>
    <row r="23900" spans="21:24" ht="18" x14ac:dyDescent="0.6">
      <c r="U23900"/>
      <c r="V23900"/>
      <c r="W23900"/>
      <c r="X23900"/>
    </row>
    <row r="23901" spans="21:24" ht="18" x14ac:dyDescent="0.6">
      <c r="U23901"/>
      <c r="V23901"/>
      <c r="W23901"/>
      <c r="X23901"/>
    </row>
    <row r="23902" spans="21:24" ht="18" x14ac:dyDescent="0.6">
      <c r="U23902"/>
      <c r="V23902"/>
      <c r="W23902"/>
      <c r="X23902"/>
    </row>
    <row r="23903" spans="21:24" ht="18" x14ac:dyDescent="0.6">
      <c r="U23903"/>
      <c r="V23903"/>
      <c r="W23903"/>
      <c r="X23903"/>
    </row>
    <row r="23904" spans="21:24" ht="18" x14ac:dyDescent="0.6">
      <c r="U23904"/>
      <c r="V23904"/>
      <c r="W23904"/>
      <c r="X23904"/>
    </row>
    <row r="23905" spans="21:24" ht="18" x14ac:dyDescent="0.6">
      <c r="U23905"/>
      <c r="V23905"/>
      <c r="W23905"/>
      <c r="X23905"/>
    </row>
    <row r="23906" spans="21:24" ht="18" x14ac:dyDescent="0.6">
      <c r="U23906"/>
      <c r="V23906"/>
      <c r="W23906"/>
      <c r="X23906"/>
    </row>
    <row r="23907" spans="21:24" ht="18" x14ac:dyDescent="0.6">
      <c r="U23907"/>
      <c r="V23907"/>
      <c r="W23907"/>
      <c r="X23907"/>
    </row>
    <row r="23908" spans="21:24" ht="18" x14ac:dyDescent="0.6">
      <c r="U23908"/>
      <c r="V23908"/>
      <c r="W23908"/>
      <c r="X23908"/>
    </row>
    <row r="23909" spans="21:24" ht="18" x14ac:dyDescent="0.6">
      <c r="U23909"/>
      <c r="V23909"/>
      <c r="W23909"/>
      <c r="X23909"/>
    </row>
    <row r="23910" spans="21:24" ht="18" x14ac:dyDescent="0.6">
      <c r="U23910"/>
      <c r="V23910"/>
      <c r="W23910"/>
      <c r="X23910"/>
    </row>
    <row r="23911" spans="21:24" ht="18" x14ac:dyDescent="0.6">
      <c r="U23911"/>
      <c r="V23911"/>
      <c r="W23911"/>
      <c r="X23911"/>
    </row>
    <row r="23912" spans="21:24" ht="18" x14ac:dyDescent="0.6">
      <c r="U23912"/>
      <c r="V23912"/>
      <c r="W23912"/>
      <c r="X23912"/>
    </row>
    <row r="23913" spans="21:24" ht="18" x14ac:dyDescent="0.6">
      <c r="U23913"/>
      <c r="V23913"/>
      <c r="W23913"/>
      <c r="X23913"/>
    </row>
    <row r="23914" spans="21:24" ht="18" x14ac:dyDescent="0.6">
      <c r="U23914"/>
      <c r="V23914"/>
      <c r="W23914"/>
      <c r="X23914"/>
    </row>
    <row r="23915" spans="21:24" ht="18" x14ac:dyDescent="0.6">
      <c r="U23915"/>
      <c r="V23915"/>
      <c r="W23915"/>
      <c r="X23915"/>
    </row>
    <row r="23916" spans="21:24" ht="18" x14ac:dyDescent="0.6">
      <c r="U23916"/>
      <c r="V23916"/>
      <c r="W23916"/>
      <c r="X23916"/>
    </row>
    <row r="23917" spans="21:24" ht="18" x14ac:dyDescent="0.6">
      <c r="U23917"/>
      <c r="V23917"/>
      <c r="W23917"/>
      <c r="X23917"/>
    </row>
    <row r="23918" spans="21:24" ht="18" x14ac:dyDescent="0.6">
      <c r="U23918"/>
      <c r="V23918"/>
      <c r="W23918"/>
      <c r="X23918"/>
    </row>
    <row r="23919" spans="21:24" ht="18" x14ac:dyDescent="0.6">
      <c r="U23919"/>
      <c r="V23919"/>
      <c r="W23919"/>
      <c r="X23919"/>
    </row>
    <row r="23920" spans="21:24" ht="18" x14ac:dyDescent="0.6">
      <c r="U23920"/>
      <c r="V23920"/>
      <c r="W23920"/>
      <c r="X23920"/>
    </row>
    <row r="23921" spans="21:24" ht="18" x14ac:dyDescent="0.6">
      <c r="U23921"/>
      <c r="V23921"/>
      <c r="W23921"/>
      <c r="X23921"/>
    </row>
    <row r="23922" spans="21:24" ht="18" x14ac:dyDescent="0.6">
      <c r="U23922"/>
      <c r="V23922"/>
      <c r="W23922"/>
      <c r="X23922"/>
    </row>
    <row r="23923" spans="21:24" ht="18" x14ac:dyDescent="0.6">
      <c r="U23923"/>
      <c r="V23923"/>
      <c r="W23923"/>
      <c r="X23923"/>
    </row>
    <row r="23924" spans="21:24" ht="18" x14ac:dyDescent="0.6">
      <c r="U23924"/>
      <c r="V23924"/>
      <c r="W23924"/>
      <c r="X23924"/>
    </row>
    <row r="23925" spans="21:24" ht="18" x14ac:dyDescent="0.6">
      <c r="U23925"/>
      <c r="V23925"/>
      <c r="W23925"/>
      <c r="X23925"/>
    </row>
    <row r="23926" spans="21:24" ht="18" x14ac:dyDescent="0.6">
      <c r="U23926"/>
      <c r="V23926"/>
      <c r="W23926"/>
      <c r="X23926"/>
    </row>
    <row r="23927" spans="21:24" ht="18" x14ac:dyDescent="0.6">
      <c r="U23927"/>
      <c r="V23927"/>
      <c r="W23927"/>
      <c r="X23927"/>
    </row>
    <row r="23928" spans="21:24" ht="18" x14ac:dyDescent="0.6">
      <c r="U23928"/>
      <c r="V23928"/>
      <c r="W23928"/>
      <c r="X23928"/>
    </row>
    <row r="23929" spans="21:24" ht="18" x14ac:dyDescent="0.6">
      <c r="U23929"/>
      <c r="V23929"/>
      <c r="W23929"/>
      <c r="X23929"/>
    </row>
    <row r="23930" spans="21:24" ht="18" x14ac:dyDescent="0.6">
      <c r="U23930"/>
      <c r="V23930"/>
      <c r="W23930"/>
      <c r="X23930"/>
    </row>
    <row r="23931" spans="21:24" ht="18" x14ac:dyDescent="0.6">
      <c r="U23931"/>
      <c r="V23931"/>
      <c r="W23931"/>
      <c r="X23931"/>
    </row>
    <row r="23932" spans="21:24" ht="18" x14ac:dyDescent="0.6">
      <c r="U23932"/>
      <c r="V23932"/>
      <c r="W23932"/>
      <c r="X23932"/>
    </row>
    <row r="23933" spans="21:24" ht="18" x14ac:dyDescent="0.6">
      <c r="U23933"/>
      <c r="V23933"/>
      <c r="W23933"/>
      <c r="X23933"/>
    </row>
    <row r="23934" spans="21:24" ht="18" x14ac:dyDescent="0.6">
      <c r="U23934"/>
      <c r="V23934"/>
      <c r="W23934"/>
      <c r="X23934"/>
    </row>
    <row r="23935" spans="21:24" ht="18" x14ac:dyDescent="0.6">
      <c r="U23935"/>
      <c r="V23935"/>
      <c r="W23935"/>
      <c r="X23935"/>
    </row>
    <row r="23936" spans="21:24" ht="18" x14ac:dyDescent="0.6">
      <c r="U23936"/>
      <c r="V23936"/>
      <c r="W23936"/>
      <c r="X23936"/>
    </row>
    <row r="23937" spans="21:24" ht="18" x14ac:dyDescent="0.6">
      <c r="U23937"/>
      <c r="V23937"/>
      <c r="W23937"/>
      <c r="X23937"/>
    </row>
    <row r="23938" spans="21:24" ht="18" x14ac:dyDescent="0.6">
      <c r="U23938"/>
      <c r="V23938"/>
      <c r="W23938"/>
      <c r="X23938"/>
    </row>
    <row r="23939" spans="21:24" ht="18" x14ac:dyDescent="0.6">
      <c r="U23939"/>
      <c r="V23939"/>
      <c r="W23939"/>
      <c r="X23939"/>
    </row>
    <row r="23940" spans="21:24" ht="18" x14ac:dyDescent="0.6">
      <c r="U23940"/>
      <c r="V23940"/>
      <c r="W23940"/>
      <c r="X23940"/>
    </row>
    <row r="23941" spans="21:24" ht="18" x14ac:dyDescent="0.6">
      <c r="U23941"/>
      <c r="V23941"/>
      <c r="W23941"/>
      <c r="X23941"/>
    </row>
    <row r="23942" spans="21:24" ht="18" x14ac:dyDescent="0.6">
      <c r="U23942"/>
      <c r="V23942"/>
      <c r="W23942"/>
      <c r="X23942"/>
    </row>
    <row r="23943" spans="21:24" ht="18" x14ac:dyDescent="0.6">
      <c r="U23943"/>
      <c r="V23943"/>
      <c r="W23943"/>
      <c r="X23943"/>
    </row>
    <row r="23944" spans="21:24" ht="18" x14ac:dyDescent="0.6">
      <c r="U23944"/>
      <c r="V23944"/>
      <c r="W23944"/>
      <c r="X23944"/>
    </row>
    <row r="23945" spans="21:24" ht="18" x14ac:dyDescent="0.6">
      <c r="U23945"/>
      <c r="V23945"/>
      <c r="W23945"/>
      <c r="X23945"/>
    </row>
    <row r="23946" spans="21:24" ht="18" x14ac:dyDescent="0.6">
      <c r="U23946"/>
      <c r="V23946"/>
      <c r="W23946"/>
      <c r="X23946"/>
    </row>
    <row r="23947" spans="21:24" ht="18" x14ac:dyDescent="0.6">
      <c r="U23947"/>
      <c r="V23947"/>
      <c r="W23947"/>
      <c r="X23947"/>
    </row>
    <row r="23948" spans="21:24" ht="18" x14ac:dyDescent="0.6">
      <c r="U23948"/>
      <c r="V23948"/>
      <c r="W23948"/>
      <c r="X23948"/>
    </row>
    <row r="23949" spans="21:24" ht="18" x14ac:dyDescent="0.6">
      <c r="U23949"/>
      <c r="V23949"/>
      <c r="W23949"/>
      <c r="X23949"/>
    </row>
    <row r="23950" spans="21:24" ht="18" x14ac:dyDescent="0.6">
      <c r="U23950"/>
      <c r="V23950"/>
      <c r="W23950"/>
      <c r="X23950"/>
    </row>
    <row r="23951" spans="21:24" ht="18" x14ac:dyDescent="0.6">
      <c r="U23951"/>
      <c r="V23951"/>
      <c r="W23951"/>
      <c r="X23951"/>
    </row>
    <row r="23952" spans="21:24" ht="18" x14ac:dyDescent="0.6">
      <c r="U23952"/>
      <c r="V23952"/>
      <c r="W23952"/>
      <c r="X23952"/>
    </row>
    <row r="23953" spans="21:24" ht="18" x14ac:dyDescent="0.6">
      <c r="U23953"/>
      <c r="V23953"/>
      <c r="W23953"/>
      <c r="X23953"/>
    </row>
    <row r="23954" spans="21:24" ht="18" x14ac:dyDescent="0.6">
      <c r="U23954"/>
      <c r="V23954"/>
      <c r="W23954"/>
      <c r="X23954"/>
    </row>
    <row r="23955" spans="21:24" ht="18" x14ac:dyDescent="0.6">
      <c r="U23955"/>
      <c r="V23955"/>
      <c r="W23955"/>
      <c r="X23955"/>
    </row>
    <row r="23956" spans="21:24" ht="18" x14ac:dyDescent="0.6">
      <c r="U23956"/>
      <c r="V23956"/>
      <c r="W23956"/>
      <c r="X23956"/>
    </row>
    <row r="23957" spans="21:24" ht="18" x14ac:dyDescent="0.6">
      <c r="U23957"/>
      <c r="V23957"/>
      <c r="W23957"/>
      <c r="X23957"/>
    </row>
    <row r="23958" spans="21:24" ht="18" x14ac:dyDescent="0.6">
      <c r="U23958"/>
      <c r="V23958"/>
      <c r="W23958"/>
      <c r="X23958"/>
    </row>
    <row r="23959" spans="21:24" ht="18" x14ac:dyDescent="0.6">
      <c r="U23959"/>
      <c r="V23959"/>
      <c r="W23959"/>
      <c r="X23959"/>
    </row>
    <row r="23960" spans="21:24" ht="18" x14ac:dyDescent="0.6">
      <c r="U23960"/>
      <c r="V23960"/>
      <c r="W23960"/>
      <c r="X23960"/>
    </row>
    <row r="23961" spans="21:24" ht="18" x14ac:dyDescent="0.6">
      <c r="U23961"/>
      <c r="V23961"/>
      <c r="W23961"/>
      <c r="X23961"/>
    </row>
    <row r="23962" spans="21:24" ht="18" x14ac:dyDescent="0.6">
      <c r="U23962"/>
      <c r="V23962"/>
      <c r="W23962"/>
      <c r="X23962"/>
    </row>
    <row r="23963" spans="21:24" ht="18" x14ac:dyDescent="0.6">
      <c r="U23963"/>
      <c r="V23963"/>
      <c r="W23963"/>
      <c r="X23963"/>
    </row>
    <row r="23964" spans="21:24" ht="18" x14ac:dyDescent="0.6">
      <c r="U23964"/>
      <c r="V23964"/>
      <c r="W23964"/>
      <c r="X23964"/>
    </row>
    <row r="23965" spans="21:24" ht="18" x14ac:dyDescent="0.6">
      <c r="U23965"/>
      <c r="V23965"/>
      <c r="W23965"/>
      <c r="X23965"/>
    </row>
    <row r="23966" spans="21:24" ht="18" x14ac:dyDescent="0.6">
      <c r="U23966"/>
      <c r="V23966"/>
      <c r="W23966"/>
      <c r="X23966"/>
    </row>
    <row r="23967" spans="21:24" ht="18" x14ac:dyDescent="0.6">
      <c r="U23967"/>
      <c r="V23967"/>
      <c r="W23967"/>
      <c r="X23967"/>
    </row>
    <row r="23968" spans="21:24" ht="18" x14ac:dyDescent="0.6">
      <c r="U23968"/>
      <c r="V23968"/>
      <c r="W23968"/>
      <c r="X23968"/>
    </row>
    <row r="23969" spans="21:24" ht="18" x14ac:dyDescent="0.6">
      <c r="U23969"/>
      <c r="V23969"/>
      <c r="W23969"/>
      <c r="X23969"/>
    </row>
    <row r="23970" spans="21:24" ht="18" x14ac:dyDescent="0.6">
      <c r="U23970"/>
      <c r="V23970"/>
      <c r="W23970"/>
      <c r="X23970"/>
    </row>
    <row r="23971" spans="21:24" ht="18" x14ac:dyDescent="0.6">
      <c r="U23971"/>
      <c r="V23971"/>
      <c r="W23971"/>
      <c r="X23971"/>
    </row>
    <row r="23972" spans="21:24" ht="18" x14ac:dyDescent="0.6">
      <c r="U23972"/>
      <c r="V23972"/>
      <c r="W23972"/>
      <c r="X23972"/>
    </row>
    <row r="23973" spans="21:24" ht="18" x14ac:dyDescent="0.6">
      <c r="U23973"/>
      <c r="V23973"/>
      <c r="W23973"/>
      <c r="X23973"/>
    </row>
    <row r="23974" spans="21:24" ht="18" x14ac:dyDescent="0.6">
      <c r="U23974"/>
      <c r="V23974"/>
      <c r="W23974"/>
      <c r="X23974"/>
    </row>
    <row r="23975" spans="21:24" ht="18" x14ac:dyDescent="0.6">
      <c r="U23975"/>
      <c r="V23975"/>
      <c r="W23975"/>
      <c r="X23975"/>
    </row>
    <row r="23976" spans="21:24" ht="18" x14ac:dyDescent="0.6">
      <c r="U23976"/>
      <c r="V23976"/>
      <c r="W23976"/>
      <c r="X23976"/>
    </row>
    <row r="23977" spans="21:24" ht="18" x14ac:dyDescent="0.6">
      <c r="U23977"/>
      <c r="V23977"/>
      <c r="W23977"/>
      <c r="X23977"/>
    </row>
    <row r="23978" spans="21:24" ht="18" x14ac:dyDescent="0.6">
      <c r="U23978"/>
      <c r="V23978"/>
      <c r="W23978"/>
      <c r="X23978"/>
    </row>
    <row r="23979" spans="21:24" ht="18" x14ac:dyDescent="0.6">
      <c r="U23979"/>
      <c r="V23979"/>
      <c r="W23979"/>
      <c r="X23979"/>
    </row>
    <row r="23980" spans="21:24" ht="18" x14ac:dyDescent="0.6">
      <c r="U23980"/>
      <c r="V23980"/>
      <c r="W23980"/>
      <c r="X23980"/>
    </row>
    <row r="23981" spans="21:24" ht="18" x14ac:dyDescent="0.6">
      <c r="U23981"/>
      <c r="V23981"/>
      <c r="W23981"/>
      <c r="X23981"/>
    </row>
    <row r="23982" spans="21:24" ht="18" x14ac:dyDescent="0.6">
      <c r="U23982"/>
      <c r="V23982"/>
      <c r="W23982"/>
      <c r="X23982"/>
    </row>
    <row r="23983" spans="21:24" ht="18" x14ac:dyDescent="0.6">
      <c r="U23983"/>
      <c r="V23983"/>
      <c r="W23983"/>
      <c r="X23983"/>
    </row>
    <row r="23984" spans="21:24" ht="18" x14ac:dyDescent="0.6">
      <c r="U23984"/>
      <c r="V23984"/>
      <c r="W23984"/>
      <c r="X23984"/>
    </row>
    <row r="23985" spans="21:24" ht="18" x14ac:dyDescent="0.6">
      <c r="U23985"/>
      <c r="V23985"/>
      <c r="W23985"/>
      <c r="X23985"/>
    </row>
    <row r="23986" spans="21:24" ht="18" x14ac:dyDescent="0.6">
      <c r="U23986"/>
      <c r="V23986"/>
      <c r="W23986"/>
      <c r="X23986"/>
    </row>
    <row r="23987" spans="21:24" ht="18" x14ac:dyDescent="0.6">
      <c r="U23987"/>
      <c r="V23987"/>
      <c r="W23987"/>
      <c r="X23987"/>
    </row>
    <row r="23988" spans="21:24" ht="18" x14ac:dyDescent="0.6">
      <c r="U23988"/>
      <c r="V23988"/>
      <c r="W23988"/>
      <c r="X23988"/>
    </row>
    <row r="23989" spans="21:24" ht="18" x14ac:dyDescent="0.6">
      <c r="U23989"/>
      <c r="V23989"/>
      <c r="W23989"/>
      <c r="X23989"/>
    </row>
    <row r="23990" spans="21:24" ht="18" x14ac:dyDescent="0.6">
      <c r="U23990"/>
      <c r="V23990"/>
      <c r="W23990"/>
      <c r="X23990"/>
    </row>
    <row r="23991" spans="21:24" ht="18" x14ac:dyDescent="0.6">
      <c r="U23991"/>
      <c r="V23991"/>
      <c r="W23991"/>
      <c r="X23991"/>
    </row>
    <row r="23992" spans="21:24" ht="18" x14ac:dyDescent="0.6">
      <c r="U23992"/>
      <c r="V23992"/>
      <c r="W23992"/>
      <c r="X23992"/>
    </row>
    <row r="23993" spans="21:24" ht="18" x14ac:dyDescent="0.6">
      <c r="U23993"/>
      <c r="V23993"/>
      <c r="W23993"/>
      <c r="X23993"/>
    </row>
    <row r="23994" spans="21:24" ht="18" x14ac:dyDescent="0.6">
      <c r="U23994"/>
      <c r="V23994"/>
      <c r="W23994"/>
      <c r="X23994"/>
    </row>
    <row r="23995" spans="21:24" ht="18" x14ac:dyDescent="0.6">
      <c r="U23995"/>
      <c r="V23995"/>
      <c r="W23995"/>
      <c r="X23995"/>
    </row>
    <row r="23996" spans="21:24" ht="18" x14ac:dyDescent="0.6">
      <c r="U23996"/>
      <c r="V23996"/>
      <c r="W23996"/>
      <c r="X23996"/>
    </row>
    <row r="23997" spans="21:24" ht="18" x14ac:dyDescent="0.6">
      <c r="U23997"/>
      <c r="V23997"/>
      <c r="W23997"/>
      <c r="X23997"/>
    </row>
    <row r="23998" spans="21:24" ht="18" x14ac:dyDescent="0.6">
      <c r="U23998"/>
      <c r="V23998"/>
      <c r="W23998"/>
      <c r="X23998"/>
    </row>
    <row r="23999" spans="21:24" ht="18" x14ac:dyDescent="0.6">
      <c r="U23999"/>
      <c r="V23999"/>
      <c r="W23999"/>
      <c r="X23999"/>
    </row>
    <row r="24000" spans="21:24" ht="18" x14ac:dyDescent="0.6">
      <c r="U24000"/>
      <c r="V24000"/>
      <c r="W24000"/>
      <c r="X24000"/>
    </row>
    <row r="24001" spans="21:24" ht="18" x14ac:dyDescent="0.6">
      <c r="U24001"/>
      <c r="V24001"/>
      <c r="W24001"/>
      <c r="X24001"/>
    </row>
    <row r="24002" spans="21:24" ht="18" x14ac:dyDescent="0.6">
      <c r="U24002"/>
      <c r="V24002"/>
      <c r="W24002"/>
      <c r="X24002"/>
    </row>
    <row r="24003" spans="21:24" ht="18" x14ac:dyDescent="0.6">
      <c r="U24003"/>
      <c r="V24003"/>
      <c r="W24003"/>
      <c r="X24003"/>
    </row>
    <row r="24004" spans="21:24" ht="18" x14ac:dyDescent="0.6">
      <c r="U24004"/>
      <c r="V24004"/>
      <c r="W24004"/>
      <c r="X24004"/>
    </row>
    <row r="24005" spans="21:24" ht="18" x14ac:dyDescent="0.6">
      <c r="U24005"/>
      <c r="V24005"/>
      <c r="W24005"/>
      <c r="X24005"/>
    </row>
    <row r="24006" spans="21:24" ht="18" x14ac:dyDescent="0.6">
      <c r="U24006"/>
      <c r="V24006"/>
      <c r="W24006"/>
      <c r="X24006"/>
    </row>
    <row r="24007" spans="21:24" ht="18" x14ac:dyDescent="0.6">
      <c r="U24007"/>
      <c r="V24007"/>
      <c r="W24007"/>
      <c r="X24007"/>
    </row>
    <row r="24008" spans="21:24" ht="18" x14ac:dyDescent="0.6">
      <c r="U24008"/>
      <c r="V24008"/>
      <c r="W24008"/>
      <c r="X24008"/>
    </row>
    <row r="24009" spans="21:24" ht="18" x14ac:dyDescent="0.6">
      <c r="U24009"/>
      <c r="V24009"/>
      <c r="W24009"/>
      <c r="X24009"/>
    </row>
    <row r="24010" spans="21:24" ht="18" x14ac:dyDescent="0.6">
      <c r="U24010"/>
      <c r="V24010"/>
      <c r="W24010"/>
      <c r="X24010"/>
    </row>
    <row r="24011" spans="21:24" ht="18" x14ac:dyDescent="0.6">
      <c r="U24011"/>
      <c r="V24011"/>
      <c r="W24011"/>
      <c r="X24011"/>
    </row>
    <row r="24012" spans="21:24" ht="18" x14ac:dyDescent="0.6">
      <c r="U24012"/>
      <c r="V24012"/>
      <c r="W24012"/>
      <c r="X24012"/>
    </row>
    <row r="24013" spans="21:24" ht="18" x14ac:dyDescent="0.6">
      <c r="U24013"/>
      <c r="V24013"/>
      <c r="W24013"/>
      <c r="X24013"/>
    </row>
    <row r="24014" spans="21:24" ht="18" x14ac:dyDescent="0.6">
      <c r="U24014"/>
      <c r="V24014"/>
      <c r="W24014"/>
      <c r="X24014"/>
    </row>
    <row r="24015" spans="21:24" ht="18" x14ac:dyDescent="0.6">
      <c r="U24015"/>
      <c r="V24015"/>
      <c r="W24015"/>
      <c r="X24015"/>
    </row>
    <row r="24016" spans="21:24" ht="18" x14ac:dyDescent="0.6">
      <c r="U24016"/>
      <c r="V24016"/>
      <c r="W24016"/>
      <c r="X24016"/>
    </row>
    <row r="24017" spans="21:24" ht="18" x14ac:dyDescent="0.6">
      <c r="U24017"/>
      <c r="V24017"/>
      <c r="W24017"/>
      <c r="X24017"/>
    </row>
    <row r="24018" spans="21:24" ht="18" x14ac:dyDescent="0.6">
      <c r="U24018"/>
      <c r="V24018"/>
      <c r="W24018"/>
      <c r="X24018"/>
    </row>
    <row r="24019" spans="21:24" ht="18" x14ac:dyDescent="0.6">
      <c r="U24019"/>
      <c r="V24019"/>
      <c r="W24019"/>
      <c r="X24019"/>
    </row>
    <row r="24020" spans="21:24" ht="18" x14ac:dyDescent="0.6">
      <c r="U24020"/>
      <c r="V24020"/>
      <c r="W24020"/>
      <c r="X24020"/>
    </row>
    <row r="24021" spans="21:24" ht="18" x14ac:dyDescent="0.6">
      <c r="U24021"/>
      <c r="V24021"/>
      <c r="W24021"/>
      <c r="X24021"/>
    </row>
    <row r="24022" spans="21:24" ht="18" x14ac:dyDescent="0.6">
      <c r="U24022"/>
      <c r="V24022"/>
      <c r="W24022"/>
      <c r="X24022"/>
    </row>
    <row r="24023" spans="21:24" ht="18" x14ac:dyDescent="0.6">
      <c r="U24023"/>
      <c r="V24023"/>
      <c r="W24023"/>
      <c r="X24023"/>
    </row>
    <row r="24024" spans="21:24" ht="18" x14ac:dyDescent="0.6">
      <c r="U24024"/>
      <c r="V24024"/>
      <c r="W24024"/>
      <c r="X24024"/>
    </row>
    <row r="24025" spans="21:24" ht="18" x14ac:dyDescent="0.6">
      <c r="U24025"/>
      <c r="V24025"/>
      <c r="W24025"/>
      <c r="X24025"/>
    </row>
    <row r="24026" spans="21:24" ht="18" x14ac:dyDescent="0.6">
      <c r="U24026"/>
      <c r="V24026"/>
      <c r="W24026"/>
      <c r="X24026"/>
    </row>
    <row r="24027" spans="21:24" ht="18" x14ac:dyDescent="0.6">
      <c r="U24027"/>
      <c r="V24027"/>
      <c r="W24027"/>
      <c r="X24027"/>
    </row>
    <row r="24028" spans="21:24" ht="18" x14ac:dyDescent="0.6">
      <c r="U24028"/>
      <c r="V24028"/>
      <c r="W24028"/>
      <c r="X24028"/>
    </row>
    <row r="24029" spans="21:24" ht="18" x14ac:dyDescent="0.6">
      <c r="U24029"/>
      <c r="V24029"/>
      <c r="W24029"/>
      <c r="X24029"/>
    </row>
    <row r="24030" spans="21:24" ht="18" x14ac:dyDescent="0.6">
      <c r="U24030"/>
      <c r="V24030"/>
      <c r="W24030"/>
      <c r="X24030"/>
    </row>
    <row r="24031" spans="21:24" ht="18" x14ac:dyDescent="0.6">
      <c r="U24031"/>
      <c r="V24031"/>
      <c r="W24031"/>
      <c r="X24031"/>
    </row>
    <row r="24032" spans="21:24" ht="18" x14ac:dyDescent="0.6">
      <c r="U24032"/>
      <c r="V24032"/>
      <c r="W24032"/>
      <c r="X24032"/>
    </row>
    <row r="24033" spans="21:24" ht="18" x14ac:dyDescent="0.6">
      <c r="U24033"/>
      <c r="V24033"/>
      <c r="W24033"/>
      <c r="X24033"/>
    </row>
    <row r="24034" spans="21:24" ht="18" x14ac:dyDescent="0.6">
      <c r="U24034"/>
      <c r="V24034"/>
      <c r="W24034"/>
      <c r="X24034"/>
    </row>
    <row r="24035" spans="21:24" ht="18" x14ac:dyDescent="0.6">
      <c r="U24035"/>
      <c r="V24035"/>
      <c r="W24035"/>
      <c r="X24035"/>
    </row>
    <row r="24036" spans="21:24" ht="18" x14ac:dyDescent="0.6">
      <c r="U24036"/>
      <c r="V24036"/>
      <c r="W24036"/>
      <c r="X24036"/>
    </row>
    <row r="24037" spans="21:24" ht="18" x14ac:dyDescent="0.6">
      <c r="U24037"/>
      <c r="V24037"/>
      <c r="W24037"/>
      <c r="X24037"/>
    </row>
    <row r="24038" spans="21:24" ht="18" x14ac:dyDescent="0.6">
      <c r="U24038"/>
      <c r="V24038"/>
      <c r="W24038"/>
      <c r="X24038"/>
    </row>
    <row r="24039" spans="21:24" ht="18" x14ac:dyDescent="0.6">
      <c r="U24039"/>
      <c r="V24039"/>
      <c r="W24039"/>
      <c r="X24039"/>
    </row>
    <row r="24040" spans="21:24" ht="18" x14ac:dyDescent="0.6">
      <c r="U24040"/>
      <c r="V24040"/>
      <c r="W24040"/>
      <c r="X24040"/>
    </row>
    <row r="24041" spans="21:24" ht="18" x14ac:dyDescent="0.6">
      <c r="U24041"/>
      <c r="V24041"/>
      <c r="W24041"/>
      <c r="X24041"/>
    </row>
    <row r="24042" spans="21:24" ht="18" x14ac:dyDescent="0.6">
      <c r="U24042"/>
      <c r="V24042"/>
      <c r="W24042"/>
      <c r="X24042"/>
    </row>
    <row r="24043" spans="21:24" ht="18" x14ac:dyDescent="0.6">
      <c r="U24043"/>
      <c r="V24043"/>
      <c r="W24043"/>
      <c r="X24043"/>
    </row>
    <row r="24044" spans="21:24" ht="18" x14ac:dyDescent="0.6">
      <c r="U24044"/>
      <c r="V24044"/>
      <c r="W24044"/>
      <c r="X24044"/>
    </row>
    <row r="24045" spans="21:24" ht="18" x14ac:dyDescent="0.6">
      <c r="U24045"/>
      <c r="V24045"/>
      <c r="W24045"/>
      <c r="X24045"/>
    </row>
    <row r="24046" spans="21:24" ht="18" x14ac:dyDescent="0.6">
      <c r="U24046"/>
      <c r="V24046"/>
      <c r="W24046"/>
      <c r="X24046"/>
    </row>
    <row r="24047" spans="21:24" ht="18" x14ac:dyDescent="0.6">
      <c r="U24047"/>
      <c r="V24047"/>
      <c r="W24047"/>
      <c r="X24047"/>
    </row>
    <row r="24048" spans="21:24" ht="18" x14ac:dyDescent="0.6">
      <c r="U24048"/>
      <c r="V24048"/>
      <c r="W24048"/>
      <c r="X24048"/>
    </row>
    <row r="24049" spans="21:24" ht="18" x14ac:dyDescent="0.6">
      <c r="U24049"/>
      <c r="V24049"/>
      <c r="W24049"/>
      <c r="X24049"/>
    </row>
    <row r="24050" spans="21:24" ht="18" x14ac:dyDescent="0.6">
      <c r="U24050"/>
      <c r="V24050"/>
      <c r="W24050"/>
      <c r="X24050"/>
    </row>
    <row r="24051" spans="21:24" ht="18" x14ac:dyDescent="0.6">
      <c r="U24051"/>
      <c r="V24051"/>
      <c r="W24051"/>
      <c r="X24051"/>
    </row>
    <row r="24052" spans="21:24" ht="18" x14ac:dyDescent="0.6">
      <c r="U24052"/>
      <c r="V24052"/>
      <c r="W24052"/>
      <c r="X24052"/>
    </row>
    <row r="24053" spans="21:24" ht="18" x14ac:dyDescent="0.6">
      <c r="U24053"/>
      <c r="V24053"/>
      <c r="W24053"/>
      <c r="X24053"/>
    </row>
    <row r="24054" spans="21:24" ht="18" x14ac:dyDescent="0.6">
      <c r="U24054"/>
      <c r="V24054"/>
      <c r="W24054"/>
      <c r="X24054"/>
    </row>
    <row r="24055" spans="21:24" ht="18" x14ac:dyDescent="0.6">
      <c r="U24055"/>
      <c r="V24055"/>
      <c r="W24055"/>
      <c r="X24055"/>
    </row>
    <row r="24056" spans="21:24" ht="18" x14ac:dyDescent="0.6">
      <c r="U24056"/>
      <c r="V24056"/>
      <c r="W24056"/>
      <c r="X24056"/>
    </row>
    <row r="24057" spans="21:24" ht="18" x14ac:dyDescent="0.6">
      <c r="U24057"/>
      <c r="V24057"/>
      <c r="W24057"/>
      <c r="X24057"/>
    </row>
    <row r="24058" spans="21:24" ht="18" x14ac:dyDescent="0.6">
      <c r="U24058"/>
      <c r="V24058"/>
      <c r="W24058"/>
      <c r="X24058"/>
    </row>
    <row r="24059" spans="21:24" ht="18" x14ac:dyDescent="0.6">
      <c r="U24059"/>
      <c r="V24059"/>
      <c r="W24059"/>
      <c r="X24059"/>
    </row>
    <row r="24060" spans="21:24" ht="18" x14ac:dyDescent="0.6">
      <c r="U24060"/>
      <c r="V24060"/>
      <c r="W24060"/>
      <c r="X24060"/>
    </row>
    <row r="24061" spans="21:24" ht="18" x14ac:dyDescent="0.6">
      <c r="U24061"/>
      <c r="V24061"/>
      <c r="W24061"/>
      <c r="X24061"/>
    </row>
    <row r="24062" spans="21:24" ht="18" x14ac:dyDescent="0.6">
      <c r="U24062"/>
      <c r="V24062"/>
      <c r="W24062"/>
      <c r="X24062"/>
    </row>
    <row r="24063" spans="21:24" ht="18" x14ac:dyDescent="0.6">
      <c r="U24063"/>
      <c r="V24063"/>
      <c r="W24063"/>
      <c r="X24063"/>
    </row>
    <row r="24064" spans="21:24" ht="18" x14ac:dyDescent="0.6">
      <c r="U24064"/>
      <c r="V24064"/>
      <c r="W24064"/>
      <c r="X24064"/>
    </row>
    <row r="24065" spans="21:24" ht="18" x14ac:dyDescent="0.6">
      <c r="U24065"/>
      <c r="V24065"/>
      <c r="W24065"/>
      <c r="X24065"/>
    </row>
    <row r="24066" spans="21:24" ht="18" x14ac:dyDescent="0.6">
      <c r="U24066"/>
      <c r="V24066"/>
      <c r="W24066"/>
      <c r="X24066"/>
    </row>
    <row r="24067" spans="21:24" ht="18" x14ac:dyDescent="0.6">
      <c r="U24067"/>
      <c r="V24067"/>
      <c r="W24067"/>
      <c r="X24067"/>
    </row>
    <row r="24068" spans="21:24" ht="18" x14ac:dyDescent="0.6">
      <c r="U24068"/>
      <c r="V24068"/>
      <c r="W24068"/>
      <c r="X24068"/>
    </row>
    <row r="24069" spans="21:24" ht="18" x14ac:dyDescent="0.6">
      <c r="U24069"/>
      <c r="V24069"/>
      <c r="W24069"/>
      <c r="X24069"/>
    </row>
    <row r="24070" spans="21:24" ht="18" x14ac:dyDescent="0.6">
      <c r="U24070"/>
      <c r="V24070"/>
      <c r="W24070"/>
      <c r="X24070"/>
    </row>
    <row r="24071" spans="21:24" ht="18" x14ac:dyDescent="0.6">
      <c r="U24071"/>
      <c r="V24071"/>
      <c r="W24071"/>
      <c r="X24071"/>
    </row>
    <row r="24072" spans="21:24" ht="18" x14ac:dyDescent="0.6">
      <c r="U24072"/>
      <c r="V24072"/>
      <c r="W24072"/>
      <c r="X24072"/>
    </row>
    <row r="24073" spans="21:24" ht="18" x14ac:dyDescent="0.6">
      <c r="U24073"/>
      <c r="V24073"/>
      <c r="W24073"/>
      <c r="X24073"/>
    </row>
    <row r="24074" spans="21:24" ht="18" x14ac:dyDescent="0.6">
      <c r="U24074"/>
      <c r="V24074"/>
      <c r="W24074"/>
      <c r="X24074"/>
    </row>
    <row r="24075" spans="21:24" ht="18" x14ac:dyDescent="0.6">
      <c r="U24075"/>
      <c r="V24075"/>
      <c r="W24075"/>
      <c r="X24075"/>
    </row>
    <row r="24076" spans="21:24" ht="18" x14ac:dyDescent="0.6">
      <c r="U24076"/>
      <c r="V24076"/>
      <c r="W24076"/>
      <c r="X24076"/>
    </row>
    <row r="24077" spans="21:24" ht="18" x14ac:dyDescent="0.6">
      <c r="U24077"/>
      <c r="V24077"/>
      <c r="W24077"/>
      <c r="X24077"/>
    </row>
    <row r="24078" spans="21:24" ht="18" x14ac:dyDescent="0.6">
      <c r="U24078"/>
      <c r="V24078"/>
      <c r="W24078"/>
      <c r="X24078"/>
    </row>
    <row r="24079" spans="21:24" ht="18" x14ac:dyDescent="0.6">
      <c r="U24079"/>
      <c r="V24079"/>
      <c r="W24079"/>
      <c r="X24079"/>
    </row>
    <row r="24080" spans="21:24" ht="18" x14ac:dyDescent="0.6">
      <c r="U24080"/>
      <c r="V24080"/>
      <c r="W24080"/>
      <c r="X24080"/>
    </row>
    <row r="24081" spans="21:24" ht="18" x14ac:dyDescent="0.6">
      <c r="U24081"/>
      <c r="V24081"/>
      <c r="W24081"/>
      <c r="X24081"/>
    </row>
    <row r="24082" spans="21:24" ht="18" x14ac:dyDescent="0.6">
      <c r="U24082"/>
      <c r="V24082"/>
      <c r="W24082"/>
      <c r="X24082"/>
    </row>
    <row r="24083" spans="21:24" ht="18" x14ac:dyDescent="0.6">
      <c r="U24083"/>
      <c r="V24083"/>
      <c r="W24083"/>
      <c r="X24083"/>
    </row>
    <row r="24084" spans="21:24" ht="18" x14ac:dyDescent="0.6">
      <c r="U24084"/>
      <c r="V24084"/>
      <c r="W24084"/>
      <c r="X24084"/>
    </row>
    <row r="24085" spans="21:24" ht="18" x14ac:dyDescent="0.6">
      <c r="U24085"/>
      <c r="V24085"/>
      <c r="W24085"/>
      <c r="X24085"/>
    </row>
    <row r="24086" spans="21:24" ht="18" x14ac:dyDescent="0.6">
      <c r="U24086"/>
      <c r="V24086"/>
      <c r="W24086"/>
      <c r="X24086"/>
    </row>
    <row r="24087" spans="21:24" ht="18" x14ac:dyDescent="0.6">
      <c r="U24087"/>
      <c r="V24087"/>
      <c r="W24087"/>
      <c r="X24087"/>
    </row>
    <row r="24088" spans="21:24" ht="18" x14ac:dyDescent="0.6">
      <c r="U24088"/>
      <c r="V24088"/>
      <c r="W24088"/>
      <c r="X24088"/>
    </row>
    <row r="24089" spans="21:24" ht="18" x14ac:dyDescent="0.6">
      <c r="U24089"/>
      <c r="V24089"/>
      <c r="W24089"/>
      <c r="X24089"/>
    </row>
    <row r="24090" spans="21:24" ht="18" x14ac:dyDescent="0.6">
      <c r="U24090"/>
      <c r="V24090"/>
      <c r="W24090"/>
      <c r="X24090"/>
    </row>
    <row r="24091" spans="21:24" ht="18" x14ac:dyDescent="0.6">
      <c r="U24091"/>
      <c r="V24091"/>
      <c r="W24091"/>
      <c r="X24091"/>
    </row>
    <row r="24092" spans="21:24" ht="18" x14ac:dyDescent="0.6">
      <c r="U24092"/>
      <c r="V24092"/>
      <c r="W24092"/>
      <c r="X24092"/>
    </row>
    <row r="24093" spans="21:24" ht="18" x14ac:dyDescent="0.6">
      <c r="U24093"/>
      <c r="V24093"/>
      <c r="W24093"/>
      <c r="X24093"/>
    </row>
    <row r="24094" spans="21:24" ht="18" x14ac:dyDescent="0.6">
      <c r="U24094"/>
      <c r="V24094"/>
      <c r="W24094"/>
      <c r="X24094"/>
    </row>
    <row r="24095" spans="21:24" ht="18" x14ac:dyDescent="0.6">
      <c r="U24095"/>
      <c r="V24095"/>
      <c r="W24095"/>
      <c r="X24095"/>
    </row>
    <row r="24096" spans="21:24" ht="18" x14ac:dyDescent="0.6">
      <c r="U24096"/>
      <c r="V24096"/>
      <c r="W24096"/>
      <c r="X24096"/>
    </row>
    <row r="24097" spans="21:24" ht="18" x14ac:dyDescent="0.6">
      <c r="U24097"/>
      <c r="V24097"/>
      <c r="W24097"/>
      <c r="X24097"/>
    </row>
    <row r="24098" spans="21:24" ht="18" x14ac:dyDescent="0.6">
      <c r="U24098"/>
      <c r="V24098"/>
      <c r="W24098"/>
      <c r="X24098"/>
    </row>
    <row r="24099" spans="21:24" ht="18" x14ac:dyDescent="0.6">
      <c r="U24099"/>
      <c r="V24099"/>
      <c r="W24099"/>
      <c r="X24099"/>
    </row>
    <row r="24100" spans="21:24" ht="18" x14ac:dyDescent="0.6">
      <c r="U24100"/>
      <c r="V24100"/>
      <c r="W24100"/>
      <c r="X24100"/>
    </row>
    <row r="24101" spans="21:24" ht="18" x14ac:dyDescent="0.6">
      <c r="U24101"/>
      <c r="V24101"/>
      <c r="W24101"/>
      <c r="X24101"/>
    </row>
    <row r="24102" spans="21:24" ht="18" x14ac:dyDescent="0.6">
      <c r="U24102"/>
      <c r="V24102"/>
      <c r="W24102"/>
      <c r="X24102"/>
    </row>
    <row r="24103" spans="21:24" ht="18" x14ac:dyDescent="0.6">
      <c r="U24103"/>
      <c r="V24103"/>
      <c r="W24103"/>
      <c r="X24103"/>
    </row>
    <row r="24104" spans="21:24" ht="18" x14ac:dyDescent="0.6">
      <c r="U24104"/>
      <c r="V24104"/>
      <c r="W24104"/>
      <c r="X24104"/>
    </row>
    <row r="24105" spans="21:24" ht="18" x14ac:dyDescent="0.6">
      <c r="U24105"/>
      <c r="V24105"/>
      <c r="W24105"/>
      <c r="X24105"/>
    </row>
    <row r="24106" spans="21:24" ht="18" x14ac:dyDescent="0.6">
      <c r="U24106"/>
      <c r="V24106"/>
      <c r="W24106"/>
      <c r="X24106"/>
    </row>
    <row r="24107" spans="21:24" ht="18" x14ac:dyDescent="0.6">
      <c r="U24107"/>
      <c r="V24107"/>
      <c r="W24107"/>
      <c r="X24107"/>
    </row>
    <row r="24108" spans="21:24" ht="18" x14ac:dyDescent="0.6">
      <c r="U24108"/>
      <c r="V24108"/>
      <c r="W24108"/>
      <c r="X24108"/>
    </row>
    <row r="24109" spans="21:24" ht="18" x14ac:dyDescent="0.6">
      <c r="U24109"/>
      <c r="V24109"/>
      <c r="W24109"/>
      <c r="X24109"/>
    </row>
    <row r="24110" spans="21:24" ht="18" x14ac:dyDescent="0.6">
      <c r="U24110"/>
      <c r="V24110"/>
      <c r="W24110"/>
      <c r="X24110"/>
    </row>
    <row r="24111" spans="21:24" ht="18" x14ac:dyDescent="0.6">
      <c r="U24111"/>
      <c r="V24111"/>
      <c r="W24111"/>
      <c r="X24111"/>
    </row>
    <row r="24112" spans="21:24" ht="18" x14ac:dyDescent="0.6">
      <c r="U24112"/>
      <c r="V24112"/>
      <c r="W24112"/>
      <c r="X24112"/>
    </row>
    <row r="24113" spans="21:24" ht="18" x14ac:dyDescent="0.6">
      <c r="U24113"/>
      <c r="V24113"/>
      <c r="W24113"/>
      <c r="X24113"/>
    </row>
    <row r="24114" spans="21:24" ht="18" x14ac:dyDescent="0.6">
      <c r="U24114"/>
      <c r="V24114"/>
      <c r="W24114"/>
      <c r="X24114"/>
    </row>
    <row r="24115" spans="21:24" ht="18" x14ac:dyDescent="0.6">
      <c r="U24115"/>
      <c r="V24115"/>
      <c r="W24115"/>
      <c r="X24115"/>
    </row>
    <row r="24116" spans="21:24" ht="18" x14ac:dyDescent="0.6">
      <c r="U24116"/>
      <c r="V24116"/>
      <c r="W24116"/>
      <c r="X24116"/>
    </row>
    <row r="24117" spans="21:24" ht="18" x14ac:dyDescent="0.6">
      <c r="U24117"/>
      <c r="V24117"/>
      <c r="W24117"/>
      <c r="X24117"/>
    </row>
    <row r="24118" spans="21:24" ht="18" x14ac:dyDescent="0.6">
      <c r="U24118"/>
      <c r="V24118"/>
      <c r="W24118"/>
      <c r="X24118"/>
    </row>
    <row r="24119" spans="21:24" ht="18" x14ac:dyDescent="0.6">
      <c r="U24119"/>
      <c r="V24119"/>
      <c r="W24119"/>
      <c r="X24119"/>
    </row>
    <row r="24120" spans="21:24" ht="18" x14ac:dyDescent="0.6">
      <c r="U24120"/>
      <c r="V24120"/>
      <c r="W24120"/>
      <c r="X24120"/>
    </row>
    <row r="24121" spans="21:24" ht="18" x14ac:dyDescent="0.6">
      <c r="U24121"/>
      <c r="V24121"/>
      <c r="W24121"/>
      <c r="X24121"/>
    </row>
    <row r="24122" spans="21:24" ht="18" x14ac:dyDescent="0.6">
      <c r="U24122"/>
      <c r="V24122"/>
      <c r="W24122"/>
      <c r="X24122"/>
    </row>
    <row r="24123" spans="21:24" ht="18" x14ac:dyDescent="0.6">
      <c r="U24123"/>
      <c r="V24123"/>
      <c r="W24123"/>
      <c r="X24123"/>
    </row>
    <row r="24124" spans="21:24" ht="18" x14ac:dyDescent="0.6">
      <c r="U24124"/>
      <c r="V24124"/>
      <c r="W24124"/>
      <c r="X24124"/>
    </row>
    <row r="24125" spans="21:24" ht="18" x14ac:dyDescent="0.6">
      <c r="U24125"/>
      <c r="V24125"/>
      <c r="W24125"/>
      <c r="X24125"/>
    </row>
    <row r="24126" spans="21:24" ht="18" x14ac:dyDescent="0.6">
      <c r="U24126"/>
      <c r="V24126"/>
      <c r="W24126"/>
      <c r="X24126"/>
    </row>
    <row r="24127" spans="21:24" ht="18" x14ac:dyDescent="0.6">
      <c r="U24127"/>
      <c r="V24127"/>
      <c r="W24127"/>
      <c r="X24127"/>
    </row>
    <row r="24128" spans="21:24" ht="18" x14ac:dyDescent="0.6">
      <c r="U24128"/>
      <c r="V24128"/>
      <c r="W24128"/>
      <c r="X24128"/>
    </row>
    <row r="24129" spans="21:24" ht="18" x14ac:dyDescent="0.6">
      <c r="U24129"/>
      <c r="V24129"/>
      <c r="W24129"/>
      <c r="X24129"/>
    </row>
    <row r="24130" spans="21:24" ht="18" x14ac:dyDescent="0.6">
      <c r="U24130"/>
      <c r="V24130"/>
      <c r="W24130"/>
      <c r="X24130"/>
    </row>
    <row r="24131" spans="21:24" ht="18" x14ac:dyDescent="0.6">
      <c r="U24131"/>
      <c r="V24131"/>
      <c r="W24131"/>
      <c r="X24131"/>
    </row>
    <row r="24132" spans="21:24" ht="18" x14ac:dyDescent="0.6">
      <c r="U24132"/>
      <c r="V24132"/>
      <c r="W24132"/>
      <c r="X24132"/>
    </row>
    <row r="24133" spans="21:24" ht="18" x14ac:dyDescent="0.6">
      <c r="U24133"/>
      <c r="V24133"/>
      <c r="W24133"/>
      <c r="X24133"/>
    </row>
    <row r="24134" spans="21:24" ht="18" x14ac:dyDescent="0.6">
      <c r="U24134"/>
      <c r="V24134"/>
      <c r="W24134"/>
      <c r="X24134"/>
    </row>
    <row r="24135" spans="21:24" ht="18" x14ac:dyDescent="0.6">
      <c r="U24135"/>
      <c r="V24135"/>
      <c r="W24135"/>
      <c r="X24135"/>
    </row>
    <row r="24136" spans="21:24" ht="18" x14ac:dyDescent="0.6">
      <c r="U24136"/>
      <c r="V24136"/>
      <c r="W24136"/>
      <c r="X24136"/>
    </row>
    <row r="24137" spans="21:24" ht="18" x14ac:dyDescent="0.6">
      <c r="U24137"/>
      <c r="V24137"/>
      <c r="W24137"/>
      <c r="X24137"/>
    </row>
    <row r="24138" spans="21:24" ht="18" x14ac:dyDescent="0.6">
      <c r="U24138"/>
      <c r="V24138"/>
      <c r="W24138"/>
      <c r="X24138"/>
    </row>
    <row r="24139" spans="21:24" ht="18" x14ac:dyDescent="0.6">
      <c r="U24139"/>
      <c r="V24139"/>
      <c r="W24139"/>
      <c r="X24139"/>
    </row>
    <row r="24140" spans="21:24" ht="18" x14ac:dyDescent="0.6">
      <c r="U24140"/>
      <c r="V24140"/>
      <c r="W24140"/>
      <c r="X24140"/>
    </row>
    <row r="24141" spans="21:24" ht="18" x14ac:dyDescent="0.6">
      <c r="U24141"/>
      <c r="V24141"/>
      <c r="W24141"/>
      <c r="X24141"/>
    </row>
    <row r="24142" spans="21:24" ht="18" x14ac:dyDescent="0.6">
      <c r="U24142"/>
      <c r="V24142"/>
      <c r="W24142"/>
      <c r="X24142"/>
    </row>
    <row r="24143" spans="21:24" ht="18" x14ac:dyDescent="0.6">
      <c r="U24143"/>
      <c r="V24143"/>
      <c r="W24143"/>
      <c r="X24143"/>
    </row>
    <row r="24144" spans="21:24" ht="18" x14ac:dyDescent="0.6">
      <c r="U24144"/>
      <c r="V24144"/>
      <c r="W24144"/>
      <c r="X24144"/>
    </row>
    <row r="24145" spans="21:24" ht="18" x14ac:dyDescent="0.6">
      <c r="U24145"/>
      <c r="V24145"/>
      <c r="W24145"/>
      <c r="X24145"/>
    </row>
    <row r="24146" spans="21:24" ht="18" x14ac:dyDescent="0.6">
      <c r="U24146"/>
      <c r="V24146"/>
      <c r="W24146"/>
      <c r="X24146"/>
    </row>
    <row r="24147" spans="21:24" ht="18" x14ac:dyDescent="0.6">
      <c r="U24147"/>
      <c r="V24147"/>
      <c r="W24147"/>
      <c r="X24147"/>
    </row>
    <row r="24148" spans="21:24" ht="18" x14ac:dyDescent="0.6">
      <c r="U24148"/>
      <c r="V24148"/>
      <c r="W24148"/>
      <c r="X24148"/>
    </row>
    <row r="24149" spans="21:24" ht="18" x14ac:dyDescent="0.6">
      <c r="U24149"/>
      <c r="V24149"/>
      <c r="W24149"/>
      <c r="X24149"/>
    </row>
    <row r="24150" spans="21:24" ht="18" x14ac:dyDescent="0.6">
      <c r="U24150"/>
      <c r="V24150"/>
      <c r="W24150"/>
      <c r="X24150"/>
    </row>
    <row r="24151" spans="21:24" ht="18" x14ac:dyDescent="0.6">
      <c r="U24151"/>
      <c r="V24151"/>
      <c r="W24151"/>
      <c r="X24151"/>
    </row>
    <row r="24152" spans="21:24" ht="18" x14ac:dyDescent="0.6">
      <c r="U24152"/>
      <c r="V24152"/>
      <c r="W24152"/>
      <c r="X24152"/>
    </row>
    <row r="24153" spans="21:24" ht="18" x14ac:dyDescent="0.6">
      <c r="U24153"/>
      <c r="V24153"/>
      <c r="W24153"/>
      <c r="X24153"/>
    </row>
    <row r="24154" spans="21:24" ht="18" x14ac:dyDescent="0.6">
      <c r="U24154"/>
      <c r="V24154"/>
      <c r="W24154"/>
      <c r="X24154"/>
    </row>
    <row r="24155" spans="21:24" ht="18" x14ac:dyDescent="0.6">
      <c r="U24155"/>
      <c r="V24155"/>
      <c r="W24155"/>
      <c r="X24155"/>
    </row>
    <row r="24156" spans="21:24" ht="18" x14ac:dyDescent="0.6">
      <c r="U24156"/>
      <c r="V24156"/>
      <c r="W24156"/>
      <c r="X24156"/>
    </row>
    <row r="24157" spans="21:24" ht="18" x14ac:dyDescent="0.6">
      <c r="U24157"/>
      <c r="V24157"/>
      <c r="W24157"/>
      <c r="X24157"/>
    </row>
    <row r="24158" spans="21:24" ht="18" x14ac:dyDescent="0.6">
      <c r="U24158"/>
      <c r="V24158"/>
      <c r="W24158"/>
      <c r="X24158"/>
    </row>
    <row r="24159" spans="21:24" ht="18" x14ac:dyDescent="0.6">
      <c r="U24159"/>
      <c r="V24159"/>
      <c r="W24159"/>
      <c r="X24159"/>
    </row>
    <row r="24160" spans="21:24" ht="18" x14ac:dyDescent="0.6">
      <c r="U24160"/>
      <c r="V24160"/>
      <c r="W24160"/>
      <c r="X24160"/>
    </row>
    <row r="24161" spans="21:24" ht="18" x14ac:dyDescent="0.6">
      <c r="U24161"/>
      <c r="V24161"/>
      <c r="W24161"/>
      <c r="X24161"/>
    </row>
    <row r="24162" spans="21:24" ht="18" x14ac:dyDescent="0.6">
      <c r="U24162"/>
      <c r="V24162"/>
      <c r="W24162"/>
      <c r="X24162"/>
    </row>
    <row r="24163" spans="21:24" ht="18" x14ac:dyDescent="0.6">
      <c r="U24163"/>
      <c r="V24163"/>
      <c r="W24163"/>
      <c r="X24163"/>
    </row>
    <row r="24164" spans="21:24" ht="18" x14ac:dyDescent="0.6">
      <c r="U24164"/>
      <c r="V24164"/>
      <c r="W24164"/>
      <c r="X24164"/>
    </row>
    <row r="24165" spans="21:24" ht="18" x14ac:dyDescent="0.6">
      <c r="U24165"/>
      <c r="V24165"/>
      <c r="W24165"/>
      <c r="X24165"/>
    </row>
    <row r="24166" spans="21:24" ht="18" x14ac:dyDescent="0.6">
      <c r="U24166"/>
      <c r="V24166"/>
      <c r="W24166"/>
      <c r="X24166"/>
    </row>
    <row r="24167" spans="21:24" ht="18" x14ac:dyDescent="0.6">
      <c r="U24167"/>
      <c r="V24167"/>
      <c r="W24167"/>
      <c r="X24167"/>
    </row>
    <row r="24168" spans="21:24" ht="18" x14ac:dyDescent="0.6">
      <c r="U24168"/>
      <c r="V24168"/>
      <c r="W24168"/>
      <c r="X24168"/>
    </row>
    <row r="24169" spans="21:24" ht="18" x14ac:dyDescent="0.6">
      <c r="U24169"/>
      <c r="V24169"/>
      <c r="W24169"/>
      <c r="X24169"/>
    </row>
    <row r="24170" spans="21:24" ht="18" x14ac:dyDescent="0.6">
      <c r="U24170"/>
      <c r="V24170"/>
      <c r="W24170"/>
      <c r="X24170"/>
    </row>
    <row r="24171" spans="21:24" ht="18" x14ac:dyDescent="0.6">
      <c r="U24171"/>
      <c r="V24171"/>
      <c r="W24171"/>
      <c r="X24171"/>
    </row>
    <row r="24172" spans="21:24" ht="18" x14ac:dyDescent="0.6">
      <c r="U24172"/>
      <c r="V24172"/>
      <c r="W24172"/>
      <c r="X24172"/>
    </row>
    <row r="24173" spans="21:24" ht="18" x14ac:dyDescent="0.6">
      <c r="U24173"/>
      <c r="V24173"/>
      <c r="W24173"/>
      <c r="X24173"/>
    </row>
    <row r="24174" spans="21:24" ht="18" x14ac:dyDescent="0.6">
      <c r="U24174"/>
      <c r="V24174"/>
      <c r="W24174"/>
      <c r="X24174"/>
    </row>
    <row r="24175" spans="21:24" ht="18" x14ac:dyDescent="0.6">
      <c r="U24175"/>
      <c r="V24175"/>
      <c r="W24175"/>
      <c r="X24175"/>
    </row>
    <row r="24176" spans="21:24" ht="18" x14ac:dyDescent="0.6">
      <c r="U24176"/>
      <c r="V24176"/>
      <c r="W24176"/>
      <c r="X24176"/>
    </row>
    <row r="24177" spans="21:24" ht="18" x14ac:dyDescent="0.6">
      <c r="U24177"/>
      <c r="V24177"/>
      <c r="W24177"/>
      <c r="X24177"/>
    </row>
    <row r="24178" spans="21:24" ht="18" x14ac:dyDescent="0.6">
      <c r="U24178"/>
      <c r="V24178"/>
      <c r="W24178"/>
      <c r="X24178"/>
    </row>
    <row r="24179" spans="21:24" ht="18" x14ac:dyDescent="0.6">
      <c r="U24179"/>
      <c r="V24179"/>
      <c r="W24179"/>
      <c r="X24179"/>
    </row>
    <row r="24180" spans="21:24" ht="18" x14ac:dyDescent="0.6">
      <c r="U24180"/>
      <c r="V24180"/>
      <c r="W24180"/>
      <c r="X24180"/>
    </row>
    <row r="24181" spans="21:24" ht="18" x14ac:dyDescent="0.6">
      <c r="U24181"/>
      <c r="V24181"/>
      <c r="W24181"/>
      <c r="X24181"/>
    </row>
    <row r="24182" spans="21:24" ht="18" x14ac:dyDescent="0.6">
      <c r="U24182"/>
      <c r="V24182"/>
      <c r="W24182"/>
      <c r="X24182"/>
    </row>
    <row r="24183" spans="21:24" ht="18" x14ac:dyDescent="0.6">
      <c r="U24183"/>
      <c r="V24183"/>
      <c r="W24183"/>
      <c r="X24183"/>
    </row>
    <row r="24184" spans="21:24" ht="18" x14ac:dyDescent="0.6">
      <c r="U24184"/>
      <c r="V24184"/>
      <c r="W24184"/>
      <c r="X24184"/>
    </row>
    <row r="24185" spans="21:24" ht="18" x14ac:dyDescent="0.6">
      <c r="U24185"/>
      <c r="V24185"/>
      <c r="W24185"/>
      <c r="X24185"/>
    </row>
    <row r="24186" spans="21:24" ht="18" x14ac:dyDescent="0.6">
      <c r="U24186"/>
      <c r="V24186"/>
      <c r="W24186"/>
      <c r="X24186"/>
    </row>
    <row r="24187" spans="21:24" ht="18" x14ac:dyDescent="0.6">
      <c r="U24187"/>
      <c r="V24187"/>
      <c r="W24187"/>
      <c r="X24187"/>
    </row>
    <row r="24188" spans="21:24" ht="18" x14ac:dyDescent="0.6">
      <c r="U24188"/>
      <c r="V24188"/>
      <c r="W24188"/>
      <c r="X24188"/>
    </row>
    <row r="24189" spans="21:24" ht="18" x14ac:dyDescent="0.6">
      <c r="U24189"/>
      <c r="V24189"/>
      <c r="W24189"/>
      <c r="X24189"/>
    </row>
    <row r="24190" spans="21:24" ht="18" x14ac:dyDescent="0.6">
      <c r="U24190"/>
      <c r="V24190"/>
      <c r="W24190"/>
      <c r="X24190"/>
    </row>
    <row r="24191" spans="21:24" ht="18" x14ac:dyDescent="0.6">
      <c r="U24191"/>
      <c r="V24191"/>
      <c r="W24191"/>
      <c r="X24191"/>
    </row>
    <row r="24192" spans="21:24" ht="18" x14ac:dyDescent="0.6">
      <c r="U24192"/>
      <c r="V24192"/>
      <c r="W24192"/>
      <c r="X24192"/>
    </row>
    <row r="24193" spans="21:24" ht="18" x14ac:dyDescent="0.6">
      <c r="U24193"/>
      <c r="V24193"/>
      <c r="W24193"/>
      <c r="X24193"/>
    </row>
    <row r="24194" spans="21:24" ht="18" x14ac:dyDescent="0.6">
      <c r="U24194"/>
      <c r="V24194"/>
      <c r="W24194"/>
      <c r="X24194"/>
    </row>
    <row r="24195" spans="21:24" ht="18" x14ac:dyDescent="0.6">
      <c r="U24195"/>
      <c r="V24195"/>
      <c r="W24195"/>
      <c r="X24195"/>
    </row>
    <row r="24196" spans="21:24" ht="18" x14ac:dyDescent="0.6">
      <c r="U24196"/>
      <c r="V24196"/>
      <c r="W24196"/>
      <c r="X24196"/>
    </row>
    <row r="24197" spans="21:24" ht="18" x14ac:dyDescent="0.6">
      <c r="U24197"/>
      <c r="V24197"/>
      <c r="W24197"/>
      <c r="X24197"/>
    </row>
    <row r="24198" spans="21:24" ht="18" x14ac:dyDescent="0.6">
      <c r="U24198"/>
      <c r="V24198"/>
      <c r="W24198"/>
      <c r="X24198"/>
    </row>
    <row r="24199" spans="21:24" ht="18" x14ac:dyDescent="0.6">
      <c r="U24199"/>
      <c r="V24199"/>
      <c r="W24199"/>
      <c r="X24199"/>
    </row>
    <row r="24200" spans="21:24" ht="18" x14ac:dyDescent="0.6">
      <c r="U24200"/>
      <c r="V24200"/>
      <c r="W24200"/>
      <c r="X24200"/>
    </row>
    <row r="24201" spans="21:24" ht="18" x14ac:dyDescent="0.6">
      <c r="U24201"/>
      <c r="V24201"/>
      <c r="W24201"/>
      <c r="X24201"/>
    </row>
    <row r="24202" spans="21:24" ht="18" x14ac:dyDescent="0.6">
      <c r="U24202"/>
      <c r="V24202"/>
      <c r="W24202"/>
      <c r="X24202"/>
    </row>
    <row r="24203" spans="21:24" ht="18" x14ac:dyDescent="0.6">
      <c r="U24203"/>
      <c r="V24203"/>
      <c r="W24203"/>
      <c r="X24203"/>
    </row>
    <row r="24204" spans="21:24" ht="18" x14ac:dyDescent="0.6">
      <c r="U24204"/>
      <c r="V24204"/>
      <c r="W24204"/>
      <c r="X24204"/>
    </row>
    <row r="24205" spans="21:24" ht="18" x14ac:dyDescent="0.6">
      <c r="U24205"/>
      <c r="V24205"/>
      <c r="W24205"/>
      <c r="X24205"/>
    </row>
    <row r="24206" spans="21:24" ht="18" x14ac:dyDescent="0.6">
      <c r="U24206"/>
      <c r="V24206"/>
      <c r="W24206"/>
      <c r="X24206"/>
    </row>
    <row r="24207" spans="21:24" ht="18" x14ac:dyDescent="0.6">
      <c r="U24207"/>
      <c r="V24207"/>
      <c r="W24207"/>
      <c r="X24207"/>
    </row>
    <row r="24208" spans="21:24" ht="18" x14ac:dyDescent="0.6">
      <c r="U24208"/>
      <c r="V24208"/>
      <c r="W24208"/>
      <c r="X24208"/>
    </row>
    <row r="24209" spans="21:24" ht="18" x14ac:dyDescent="0.6">
      <c r="U24209"/>
      <c r="V24209"/>
      <c r="W24209"/>
      <c r="X24209"/>
    </row>
    <row r="24210" spans="21:24" ht="18" x14ac:dyDescent="0.6">
      <c r="U24210"/>
      <c r="V24210"/>
      <c r="W24210"/>
      <c r="X24210"/>
    </row>
    <row r="24211" spans="21:24" ht="18" x14ac:dyDescent="0.6">
      <c r="U24211"/>
      <c r="V24211"/>
      <c r="W24211"/>
      <c r="X24211"/>
    </row>
    <row r="24212" spans="21:24" ht="18" x14ac:dyDescent="0.6">
      <c r="U24212"/>
      <c r="V24212"/>
      <c r="W24212"/>
      <c r="X24212"/>
    </row>
    <row r="24213" spans="21:24" ht="18" x14ac:dyDescent="0.6">
      <c r="U24213"/>
      <c r="V24213"/>
      <c r="W24213"/>
      <c r="X24213"/>
    </row>
    <row r="24214" spans="21:24" ht="18" x14ac:dyDescent="0.6">
      <c r="U24214"/>
      <c r="V24214"/>
      <c r="W24214"/>
      <c r="X24214"/>
    </row>
    <row r="24215" spans="21:24" ht="18" x14ac:dyDescent="0.6">
      <c r="U24215"/>
      <c r="V24215"/>
      <c r="W24215"/>
      <c r="X24215"/>
    </row>
    <row r="24216" spans="21:24" ht="18" x14ac:dyDescent="0.6">
      <c r="U24216"/>
      <c r="V24216"/>
      <c r="W24216"/>
      <c r="X24216"/>
    </row>
    <row r="24217" spans="21:24" ht="18" x14ac:dyDescent="0.6">
      <c r="U24217"/>
      <c r="V24217"/>
      <c r="W24217"/>
      <c r="X24217"/>
    </row>
    <row r="24218" spans="21:24" ht="18" x14ac:dyDescent="0.6">
      <c r="U24218"/>
      <c r="V24218"/>
      <c r="W24218"/>
      <c r="X24218"/>
    </row>
    <row r="24219" spans="21:24" ht="18" x14ac:dyDescent="0.6">
      <c r="U24219"/>
      <c r="V24219"/>
      <c r="W24219"/>
      <c r="X24219"/>
    </row>
    <row r="24220" spans="21:24" ht="18" x14ac:dyDescent="0.6">
      <c r="U24220"/>
      <c r="V24220"/>
      <c r="W24220"/>
      <c r="X24220"/>
    </row>
    <row r="24221" spans="21:24" ht="18" x14ac:dyDescent="0.6">
      <c r="U24221"/>
      <c r="V24221"/>
      <c r="W24221"/>
      <c r="X24221"/>
    </row>
    <row r="24222" spans="21:24" ht="18" x14ac:dyDescent="0.6">
      <c r="U24222"/>
      <c r="V24222"/>
      <c r="W24222"/>
      <c r="X24222"/>
    </row>
    <row r="24223" spans="21:24" ht="18" x14ac:dyDescent="0.6">
      <c r="U24223"/>
      <c r="V24223"/>
      <c r="W24223"/>
      <c r="X24223"/>
    </row>
    <row r="24224" spans="21:24" ht="18" x14ac:dyDescent="0.6">
      <c r="U24224"/>
      <c r="V24224"/>
      <c r="W24224"/>
      <c r="X24224"/>
    </row>
    <row r="24225" spans="21:24" ht="18" x14ac:dyDescent="0.6">
      <c r="U24225"/>
      <c r="V24225"/>
      <c r="W24225"/>
      <c r="X24225"/>
    </row>
    <row r="24226" spans="21:24" ht="18" x14ac:dyDescent="0.6">
      <c r="U24226"/>
      <c r="V24226"/>
      <c r="W24226"/>
      <c r="X24226"/>
    </row>
    <row r="24227" spans="21:24" ht="18" x14ac:dyDescent="0.6">
      <c r="U24227"/>
      <c r="V24227"/>
      <c r="W24227"/>
      <c r="X24227"/>
    </row>
    <row r="24228" spans="21:24" ht="18" x14ac:dyDescent="0.6">
      <c r="U24228"/>
      <c r="V24228"/>
      <c r="W24228"/>
      <c r="X24228"/>
    </row>
    <row r="24229" spans="21:24" ht="18" x14ac:dyDescent="0.6">
      <c r="U24229"/>
      <c r="V24229"/>
      <c r="W24229"/>
      <c r="X24229"/>
    </row>
    <row r="24230" spans="21:24" ht="18" x14ac:dyDescent="0.6">
      <c r="U24230"/>
      <c r="V24230"/>
      <c r="W24230"/>
      <c r="X24230"/>
    </row>
    <row r="24231" spans="21:24" ht="18" x14ac:dyDescent="0.6">
      <c r="U24231"/>
      <c r="V24231"/>
      <c r="W24231"/>
      <c r="X24231"/>
    </row>
    <row r="24232" spans="21:24" ht="18" x14ac:dyDescent="0.6">
      <c r="U24232"/>
      <c r="V24232"/>
      <c r="W24232"/>
      <c r="X24232"/>
    </row>
    <row r="24233" spans="21:24" ht="18" x14ac:dyDescent="0.6">
      <c r="U24233"/>
      <c r="V24233"/>
      <c r="W24233"/>
      <c r="X24233"/>
    </row>
    <row r="24234" spans="21:24" ht="18" x14ac:dyDescent="0.6">
      <c r="U24234"/>
      <c r="V24234"/>
      <c r="W24234"/>
      <c r="X24234"/>
    </row>
    <row r="24235" spans="21:24" ht="18" x14ac:dyDescent="0.6">
      <c r="U24235"/>
      <c r="V24235"/>
      <c r="W24235"/>
      <c r="X24235"/>
    </row>
    <row r="24236" spans="21:24" ht="18" x14ac:dyDescent="0.6">
      <c r="U24236"/>
      <c r="V24236"/>
      <c r="W24236"/>
      <c r="X24236"/>
    </row>
    <row r="24237" spans="21:24" ht="18" x14ac:dyDescent="0.6">
      <c r="U24237"/>
      <c r="V24237"/>
      <c r="W24237"/>
      <c r="X24237"/>
    </row>
    <row r="24238" spans="21:24" ht="18" x14ac:dyDescent="0.6">
      <c r="U24238"/>
      <c r="V24238"/>
      <c r="W24238"/>
      <c r="X24238"/>
    </row>
    <row r="24239" spans="21:24" ht="18" x14ac:dyDescent="0.6">
      <c r="U24239"/>
      <c r="V24239"/>
      <c r="W24239"/>
      <c r="X24239"/>
    </row>
    <row r="24240" spans="21:24" ht="18" x14ac:dyDescent="0.6">
      <c r="U24240"/>
      <c r="V24240"/>
      <c r="W24240"/>
      <c r="X24240"/>
    </row>
    <row r="24241" spans="21:24" ht="18" x14ac:dyDescent="0.6">
      <c r="U24241"/>
      <c r="V24241"/>
      <c r="W24241"/>
      <c r="X24241"/>
    </row>
    <row r="24242" spans="21:24" ht="18" x14ac:dyDescent="0.6">
      <c r="U24242"/>
      <c r="V24242"/>
      <c r="W24242"/>
      <c r="X24242"/>
    </row>
    <row r="24243" spans="21:24" ht="18" x14ac:dyDescent="0.6">
      <c r="U24243"/>
      <c r="V24243"/>
      <c r="W24243"/>
      <c r="X24243"/>
    </row>
    <row r="24244" spans="21:24" ht="18" x14ac:dyDescent="0.6">
      <c r="U24244"/>
      <c r="V24244"/>
      <c r="W24244"/>
      <c r="X24244"/>
    </row>
    <row r="24245" spans="21:24" ht="18" x14ac:dyDescent="0.6">
      <c r="U24245"/>
      <c r="V24245"/>
      <c r="W24245"/>
      <c r="X24245"/>
    </row>
    <row r="24246" spans="21:24" ht="18" x14ac:dyDescent="0.6">
      <c r="U24246"/>
      <c r="V24246"/>
      <c r="W24246"/>
      <c r="X24246"/>
    </row>
    <row r="24247" spans="21:24" ht="18" x14ac:dyDescent="0.6">
      <c r="U24247"/>
      <c r="V24247"/>
      <c r="W24247"/>
      <c r="X24247"/>
    </row>
    <row r="24248" spans="21:24" ht="18" x14ac:dyDescent="0.6">
      <c r="U24248"/>
      <c r="V24248"/>
      <c r="W24248"/>
      <c r="X24248"/>
    </row>
    <row r="24249" spans="21:24" ht="18" x14ac:dyDescent="0.6">
      <c r="U24249"/>
      <c r="V24249"/>
      <c r="W24249"/>
      <c r="X24249"/>
    </row>
    <row r="24250" spans="21:24" ht="18" x14ac:dyDescent="0.6">
      <c r="U24250"/>
      <c r="V24250"/>
      <c r="W24250"/>
      <c r="X24250"/>
    </row>
    <row r="24251" spans="21:24" ht="18" x14ac:dyDescent="0.6">
      <c r="U24251"/>
      <c r="V24251"/>
      <c r="W24251"/>
      <c r="X24251"/>
    </row>
    <row r="24252" spans="21:24" ht="18" x14ac:dyDescent="0.6">
      <c r="U24252"/>
      <c r="V24252"/>
      <c r="W24252"/>
      <c r="X24252"/>
    </row>
    <row r="24253" spans="21:24" ht="18" x14ac:dyDescent="0.6">
      <c r="U24253"/>
      <c r="V24253"/>
      <c r="W24253"/>
      <c r="X24253"/>
    </row>
    <row r="24254" spans="21:24" ht="18" x14ac:dyDescent="0.6">
      <c r="U24254"/>
      <c r="V24254"/>
      <c r="W24254"/>
      <c r="X24254"/>
    </row>
    <row r="24255" spans="21:24" ht="18" x14ac:dyDescent="0.6">
      <c r="U24255"/>
      <c r="V24255"/>
      <c r="W24255"/>
      <c r="X24255"/>
    </row>
    <row r="24256" spans="21:24" ht="18" x14ac:dyDescent="0.6">
      <c r="U24256"/>
      <c r="V24256"/>
      <c r="W24256"/>
      <c r="X24256"/>
    </row>
    <row r="24257" spans="21:24" ht="18" x14ac:dyDescent="0.6">
      <c r="U24257"/>
      <c r="V24257"/>
      <c r="W24257"/>
      <c r="X24257"/>
    </row>
    <row r="24258" spans="21:24" ht="18" x14ac:dyDescent="0.6">
      <c r="U24258"/>
      <c r="V24258"/>
      <c r="W24258"/>
      <c r="X24258"/>
    </row>
    <row r="24259" spans="21:24" ht="18" x14ac:dyDescent="0.6">
      <c r="U24259"/>
      <c r="V24259"/>
      <c r="W24259"/>
      <c r="X24259"/>
    </row>
    <row r="24260" spans="21:24" ht="18" x14ac:dyDescent="0.6">
      <c r="U24260"/>
      <c r="V24260"/>
      <c r="W24260"/>
      <c r="X24260"/>
    </row>
    <row r="24261" spans="21:24" ht="18" x14ac:dyDescent="0.6">
      <c r="U24261"/>
      <c r="V24261"/>
      <c r="W24261"/>
      <c r="X24261"/>
    </row>
    <row r="24262" spans="21:24" ht="18" x14ac:dyDescent="0.6">
      <c r="U24262"/>
      <c r="V24262"/>
      <c r="W24262"/>
      <c r="X24262"/>
    </row>
    <row r="24263" spans="21:24" ht="18" x14ac:dyDescent="0.6">
      <c r="U24263"/>
      <c r="V24263"/>
      <c r="W24263"/>
      <c r="X24263"/>
    </row>
    <row r="24264" spans="21:24" ht="18" x14ac:dyDescent="0.6">
      <c r="U24264"/>
      <c r="V24264"/>
      <c r="W24264"/>
      <c r="X24264"/>
    </row>
    <row r="24265" spans="21:24" ht="18" x14ac:dyDescent="0.6">
      <c r="U24265"/>
      <c r="V24265"/>
      <c r="W24265"/>
      <c r="X24265"/>
    </row>
    <row r="24266" spans="21:24" ht="18" x14ac:dyDescent="0.6">
      <c r="U24266"/>
      <c r="V24266"/>
      <c r="W24266"/>
      <c r="X24266"/>
    </row>
    <row r="24267" spans="21:24" ht="18" x14ac:dyDescent="0.6">
      <c r="U24267"/>
      <c r="V24267"/>
      <c r="W24267"/>
      <c r="X24267"/>
    </row>
    <row r="24268" spans="21:24" ht="18" x14ac:dyDescent="0.6">
      <c r="U24268"/>
      <c r="V24268"/>
      <c r="W24268"/>
      <c r="X24268"/>
    </row>
    <row r="24269" spans="21:24" ht="18" x14ac:dyDescent="0.6">
      <c r="U24269"/>
      <c r="V24269"/>
      <c r="W24269"/>
      <c r="X24269"/>
    </row>
    <row r="24270" spans="21:24" ht="18" x14ac:dyDescent="0.6">
      <c r="U24270"/>
      <c r="V24270"/>
      <c r="W24270"/>
      <c r="X24270"/>
    </row>
    <row r="24271" spans="21:24" ht="18" x14ac:dyDescent="0.6">
      <c r="U24271"/>
      <c r="V24271"/>
      <c r="W24271"/>
      <c r="X24271"/>
    </row>
    <row r="24272" spans="21:24" ht="18" x14ac:dyDescent="0.6">
      <c r="U24272"/>
      <c r="V24272"/>
      <c r="W24272"/>
      <c r="X24272"/>
    </row>
    <row r="24273" spans="21:24" ht="18" x14ac:dyDescent="0.6">
      <c r="U24273"/>
      <c r="V24273"/>
      <c r="W24273"/>
      <c r="X24273"/>
    </row>
    <row r="24274" spans="21:24" ht="18" x14ac:dyDescent="0.6">
      <c r="U24274"/>
      <c r="V24274"/>
      <c r="W24274"/>
      <c r="X24274"/>
    </row>
    <row r="24275" spans="21:24" ht="18" x14ac:dyDescent="0.6">
      <c r="U24275"/>
      <c r="V24275"/>
      <c r="W24275"/>
      <c r="X24275"/>
    </row>
    <row r="24276" spans="21:24" ht="18" x14ac:dyDescent="0.6">
      <c r="U24276"/>
      <c r="V24276"/>
      <c r="W24276"/>
      <c r="X24276"/>
    </row>
    <row r="24277" spans="21:24" ht="18" x14ac:dyDescent="0.6">
      <c r="U24277"/>
      <c r="V24277"/>
      <c r="W24277"/>
      <c r="X24277"/>
    </row>
    <row r="24278" spans="21:24" ht="18" x14ac:dyDescent="0.6">
      <c r="U24278"/>
      <c r="V24278"/>
      <c r="W24278"/>
      <c r="X24278"/>
    </row>
    <row r="24279" spans="21:24" ht="18" x14ac:dyDescent="0.6">
      <c r="U24279"/>
      <c r="V24279"/>
      <c r="W24279"/>
      <c r="X24279"/>
    </row>
    <row r="24280" spans="21:24" ht="18" x14ac:dyDescent="0.6">
      <c r="U24280"/>
      <c r="V24280"/>
      <c r="W24280"/>
      <c r="X24280"/>
    </row>
    <row r="24281" spans="21:24" ht="18" x14ac:dyDescent="0.6">
      <c r="U24281"/>
      <c r="V24281"/>
      <c r="W24281"/>
      <c r="X24281"/>
    </row>
    <row r="24282" spans="21:24" ht="18" x14ac:dyDescent="0.6">
      <c r="U24282"/>
      <c r="V24282"/>
      <c r="W24282"/>
      <c r="X24282"/>
    </row>
    <row r="24283" spans="21:24" ht="18" x14ac:dyDescent="0.6">
      <c r="U24283"/>
      <c r="V24283"/>
      <c r="W24283"/>
      <c r="X24283"/>
    </row>
    <row r="24284" spans="21:24" ht="18" x14ac:dyDescent="0.6">
      <c r="U24284"/>
      <c r="V24284"/>
      <c r="W24284"/>
      <c r="X24284"/>
    </row>
    <row r="24285" spans="21:24" ht="18" x14ac:dyDescent="0.6">
      <c r="U24285"/>
      <c r="V24285"/>
      <c r="W24285"/>
      <c r="X24285"/>
    </row>
    <row r="24286" spans="21:24" ht="18" x14ac:dyDescent="0.6">
      <c r="U24286"/>
      <c r="V24286"/>
      <c r="W24286"/>
      <c r="X24286"/>
    </row>
    <row r="24287" spans="21:24" ht="18" x14ac:dyDescent="0.6">
      <c r="U24287"/>
      <c r="V24287"/>
      <c r="W24287"/>
      <c r="X24287"/>
    </row>
    <row r="24288" spans="21:24" ht="18" x14ac:dyDescent="0.6">
      <c r="U24288"/>
      <c r="V24288"/>
      <c r="W24288"/>
      <c r="X24288"/>
    </row>
    <row r="24289" spans="21:24" ht="18" x14ac:dyDescent="0.6">
      <c r="U24289"/>
      <c r="V24289"/>
      <c r="W24289"/>
      <c r="X24289"/>
    </row>
    <row r="24290" spans="21:24" ht="18" x14ac:dyDescent="0.6">
      <c r="U24290"/>
      <c r="V24290"/>
      <c r="W24290"/>
      <c r="X24290"/>
    </row>
    <row r="24291" spans="21:24" ht="18" x14ac:dyDescent="0.6">
      <c r="U24291"/>
      <c r="V24291"/>
      <c r="W24291"/>
      <c r="X24291"/>
    </row>
    <row r="24292" spans="21:24" ht="18" x14ac:dyDescent="0.6">
      <c r="U24292"/>
      <c r="V24292"/>
      <c r="W24292"/>
      <c r="X24292"/>
    </row>
    <row r="24293" spans="21:24" ht="18" x14ac:dyDescent="0.6">
      <c r="U24293"/>
      <c r="V24293"/>
      <c r="W24293"/>
      <c r="X24293"/>
    </row>
    <row r="24294" spans="21:24" ht="18" x14ac:dyDescent="0.6">
      <c r="U24294"/>
      <c r="V24294"/>
      <c r="W24294"/>
      <c r="X24294"/>
    </row>
    <row r="24295" spans="21:24" ht="18" x14ac:dyDescent="0.6">
      <c r="U24295"/>
      <c r="V24295"/>
      <c r="W24295"/>
      <c r="X24295"/>
    </row>
    <row r="24296" spans="21:24" ht="18" x14ac:dyDescent="0.6">
      <c r="U24296"/>
      <c r="V24296"/>
      <c r="W24296"/>
      <c r="X24296"/>
    </row>
    <row r="24297" spans="21:24" ht="18" x14ac:dyDescent="0.6">
      <c r="U24297"/>
      <c r="V24297"/>
      <c r="W24297"/>
      <c r="X24297"/>
    </row>
    <row r="24298" spans="21:24" ht="18" x14ac:dyDescent="0.6">
      <c r="U24298"/>
      <c r="V24298"/>
      <c r="W24298"/>
      <c r="X24298"/>
    </row>
    <row r="24299" spans="21:24" ht="18" x14ac:dyDescent="0.6">
      <c r="U24299"/>
      <c r="V24299"/>
      <c r="W24299"/>
      <c r="X24299"/>
    </row>
    <row r="24300" spans="21:24" ht="18" x14ac:dyDescent="0.6">
      <c r="U24300"/>
      <c r="V24300"/>
      <c r="W24300"/>
      <c r="X24300"/>
    </row>
    <row r="24301" spans="21:24" ht="18" x14ac:dyDescent="0.6">
      <c r="U24301"/>
      <c r="V24301"/>
      <c r="W24301"/>
      <c r="X24301"/>
    </row>
    <row r="24302" spans="21:24" ht="18" x14ac:dyDescent="0.6">
      <c r="U24302"/>
      <c r="V24302"/>
      <c r="W24302"/>
      <c r="X24302"/>
    </row>
    <row r="24303" spans="21:24" ht="18" x14ac:dyDescent="0.6">
      <c r="U24303"/>
      <c r="V24303"/>
      <c r="W24303"/>
      <c r="X24303"/>
    </row>
    <row r="24304" spans="21:24" ht="18" x14ac:dyDescent="0.6">
      <c r="U24304"/>
      <c r="V24304"/>
      <c r="W24304"/>
      <c r="X24304"/>
    </row>
    <row r="24305" spans="21:24" ht="18" x14ac:dyDescent="0.6">
      <c r="U24305"/>
      <c r="V24305"/>
      <c r="W24305"/>
      <c r="X24305"/>
    </row>
    <row r="24306" spans="21:24" ht="18" x14ac:dyDescent="0.6">
      <c r="U24306"/>
      <c r="V24306"/>
      <c r="W24306"/>
      <c r="X24306"/>
    </row>
    <row r="24307" spans="21:24" ht="18" x14ac:dyDescent="0.6">
      <c r="U24307"/>
      <c r="V24307"/>
      <c r="W24307"/>
      <c r="X24307"/>
    </row>
    <row r="24308" spans="21:24" ht="18" x14ac:dyDescent="0.6">
      <c r="U24308"/>
      <c r="V24308"/>
      <c r="W24308"/>
      <c r="X24308"/>
    </row>
    <row r="24309" spans="21:24" ht="18" x14ac:dyDescent="0.6">
      <c r="U24309"/>
      <c r="V24309"/>
      <c r="W24309"/>
      <c r="X24309"/>
    </row>
    <row r="24310" spans="21:24" ht="18" x14ac:dyDescent="0.6">
      <c r="U24310"/>
      <c r="V24310"/>
      <c r="W24310"/>
      <c r="X24310"/>
    </row>
    <row r="24311" spans="21:24" ht="18" x14ac:dyDescent="0.6">
      <c r="U24311"/>
      <c r="V24311"/>
      <c r="W24311"/>
      <c r="X24311"/>
    </row>
    <row r="24312" spans="21:24" ht="18" x14ac:dyDescent="0.6">
      <c r="U24312"/>
      <c r="V24312"/>
      <c r="W24312"/>
      <c r="X24312"/>
    </row>
    <row r="24313" spans="21:24" ht="18" x14ac:dyDescent="0.6">
      <c r="U24313"/>
      <c r="V24313"/>
      <c r="W24313"/>
      <c r="X24313"/>
    </row>
    <row r="24314" spans="21:24" ht="18" x14ac:dyDescent="0.6">
      <c r="U24314"/>
      <c r="V24314"/>
      <c r="W24314"/>
      <c r="X24314"/>
    </row>
    <row r="24315" spans="21:24" ht="18" x14ac:dyDescent="0.6">
      <c r="U24315"/>
      <c r="V24315"/>
      <c r="W24315"/>
      <c r="X24315"/>
    </row>
    <row r="24316" spans="21:24" ht="18" x14ac:dyDescent="0.6">
      <c r="U24316"/>
      <c r="V24316"/>
      <c r="W24316"/>
      <c r="X24316"/>
    </row>
    <row r="24317" spans="21:24" ht="18" x14ac:dyDescent="0.6">
      <c r="U24317"/>
      <c r="V24317"/>
      <c r="W24317"/>
      <c r="X24317"/>
    </row>
    <row r="24318" spans="21:24" ht="18" x14ac:dyDescent="0.6">
      <c r="U24318"/>
      <c r="V24318"/>
      <c r="W24318"/>
      <c r="X24318"/>
    </row>
    <row r="24319" spans="21:24" ht="18" x14ac:dyDescent="0.6">
      <c r="U24319"/>
      <c r="V24319"/>
      <c r="W24319"/>
      <c r="X24319"/>
    </row>
    <row r="24320" spans="21:24" ht="18" x14ac:dyDescent="0.6">
      <c r="U24320"/>
      <c r="V24320"/>
      <c r="W24320"/>
      <c r="X24320"/>
    </row>
    <row r="24321" spans="21:24" ht="18" x14ac:dyDescent="0.6">
      <c r="U24321"/>
      <c r="V24321"/>
      <c r="W24321"/>
      <c r="X24321"/>
    </row>
    <row r="24322" spans="21:24" ht="18" x14ac:dyDescent="0.6">
      <c r="U24322"/>
      <c r="V24322"/>
      <c r="W24322"/>
      <c r="X24322"/>
    </row>
    <row r="24323" spans="21:24" ht="18" x14ac:dyDescent="0.6">
      <c r="U24323"/>
      <c r="V24323"/>
      <c r="W24323"/>
      <c r="X24323"/>
    </row>
    <row r="24324" spans="21:24" ht="18" x14ac:dyDescent="0.6">
      <c r="U24324"/>
      <c r="V24324"/>
      <c r="W24324"/>
      <c r="X24324"/>
    </row>
    <row r="24325" spans="21:24" ht="18" x14ac:dyDescent="0.6">
      <c r="U24325"/>
      <c r="V24325"/>
      <c r="W24325"/>
      <c r="X24325"/>
    </row>
    <row r="24326" spans="21:24" ht="18" x14ac:dyDescent="0.6">
      <c r="U24326"/>
      <c r="V24326"/>
      <c r="W24326"/>
      <c r="X24326"/>
    </row>
    <row r="24327" spans="21:24" ht="18" x14ac:dyDescent="0.6">
      <c r="U24327"/>
      <c r="V24327"/>
      <c r="W24327"/>
      <c r="X24327"/>
    </row>
    <row r="24328" spans="21:24" ht="18" x14ac:dyDescent="0.6">
      <c r="U24328"/>
      <c r="V24328"/>
      <c r="W24328"/>
      <c r="X24328"/>
    </row>
    <row r="24329" spans="21:24" ht="18" x14ac:dyDescent="0.6">
      <c r="U24329"/>
      <c r="V24329"/>
      <c r="W24329"/>
      <c r="X24329"/>
    </row>
    <row r="24330" spans="21:24" ht="18" x14ac:dyDescent="0.6">
      <c r="U24330"/>
      <c r="V24330"/>
      <c r="W24330"/>
      <c r="X24330"/>
    </row>
    <row r="24331" spans="21:24" ht="18" x14ac:dyDescent="0.6">
      <c r="U24331"/>
      <c r="V24331"/>
      <c r="W24331"/>
      <c r="X24331"/>
    </row>
    <row r="24332" spans="21:24" ht="18" x14ac:dyDescent="0.6">
      <c r="U24332"/>
      <c r="V24332"/>
      <c r="W24332"/>
      <c r="X24332"/>
    </row>
    <row r="24333" spans="21:24" ht="18" x14ac:dyDescent="0.6">
      <c r="U24333"/>
      <c r="V24333"/>
      <c r="W24333"/>
      <c r="X24333"/>
    </row>
    <row r="24334" spans="21:24" ht="18" x14ac:dyDescent="0.6">
      <c r="U24334"/>
      <c r="V24334"/>
      <c r="W24334"/>
      <c r="X24334"/>
    </row>
    <row r="24335" spans="21:24" ht="18" x14ac:dyDescent="0.6">
      <c r="U24335"/>
      <c r="V24335"/>
      <c r="W24335"/>
      <c r="X24335"/>
    </row>
    <row r="24336" spans="21:24" ht="18" x14ac:dyDescent="0.6">
      <c r="U24336"/>
      <c r="V24336"/>
      <c r="W24336"/>
      <c r="X24336"/>
    </row>
    <row r="24337" spans="21:24" ht="18" x14ac:dyDescent="0.6">
      <c r="U24337"/>
      <c r="V24337"/>
      <c r="W24337"/>
      <c r="X24337"/>
    </row>
    <row r="24338" spans="21:24" ht="18" x14ac:dyDescent="0.6">
      <c r="U24338"/>
      <c r="V24338"/>
      <c r="W24338"/>
      <c r="X24338"/>
    </row>
    <row r="24339" spans="21:24" ht="18" x14ac:dyDescent="0.6">
      <c r="U24339"/>
      <c r="V24339"/>
      <c r="W24339"/>
      <c r="X24339"/>
    </row>
    <row r="24340" spans="21:24" ht="18" x14ac:dyDescent="0.6">
      <c r="U24340"/>
      <c r="V24340"/>
      <c r="W24340"/>
      <c r="X24340"/>
    </row>
    <row r="24341" spans="21:24" ht="18" x14ac:dyDescent="0.6">
      <c r="U24341"/>
      <c r="V24341"/>
      <c r="W24341"/>
      <c r="X24341"/>
    </row>
    <row r="24342" spans="21:24" ht="18" x14ac:dyDescent="0.6">
      <c r="U24342"/>
      <c r="V24342"/>
      <c r="W24342"/>
      <c r="X24342"/>
    </row>
    <row r="24343" spans="21:24" ht="18" x14ac:dyDescent="0.6">
      <c r="U24343"/>
      <c r="V24343"/>
      <c r="W24343"/>
      <c r="X24343"/>
    </row>
    <row r="24344" spans="21:24" ht="18" x14ac:dyDescent="0.6">
      <c r="U24344"/>
      <c r="V24344"/>
      <c r="W24344"/>
      <c r="X24344"/>
    </row>
    <row r="24345" spans="21:24" ht="18" x14ac:dyDescent="0.6">
      <c r="U24345"/>
      <c r="V24345"/>
      <c r="W24345"/>
      <c r="X24345"/>
    </row>
    <row r="24346" spans="21:24" ht="18" x14ac:dyDescent="0.6">
      <c r="U24346"/>
      <c r="V24346"/>
      <c r="W24346"/>
      <c r="X24346"/>
    </row>
    <row r="24347" spans="21:24" ht="18" x14ac:dyDescent="0.6">
      <c r="U24347"/>
      <c r="V24347"/>
      <c r="W24347"/>
      <c r="X24347"/>
    </row>
    <row r="24348" spans="21:24" ht="18" x14ac:dyDescent="0.6">
      <c r="U24348"/>
      <c r="V24348"/>
      <c r="W24348"/>
      <c r="X24348"/>
    </row>
    <row r="24349" spans="21:24" ht="18" x14ac:dyDescent="0.6">
      <c r="U24349"/>
      <c r="V24349"/>
      <c r="W24349"/>
      <c r="X24349"/>
    </row>
    <row r="24350" spans="21:24" ht="18" x14ac:dyDescent="0.6">
      <c r="U24350"/>
      <c r="V24350"/>
      <c r="W24350"/>
      <c r="X24350"/>
    </row>
    <row r="24351" spans="21:24" ht="18" x14ac:dyDescent="0.6">
      <c r="U24351"/>
      <c r="V24351"/>
      <c r="W24351"/>
      <c r="X24351"/>
    </row>
    <row r="24352" spans="21:24" ht="18" x14ac:dyDescent="0.6">
      <c r="U24352"/>
      <c r="V24352"/>
      <c r="W24352"/>
      <c r="X24352"/>
    </row>
    <row r="24353" spans="21:24" ht="18" x14ac:dyDescent="0.6">
      <c r="U24353"/>
      <c r="V24353"/>
      <c r="W24353"/>
      <c r="X24353"/>
    </row>
    <row r="24354" spans="21:24" ht="18" x14ac:dyDescent="0.6">
      <c r="U24354"/>
      <c r="V24354"/>
      <c r="W24354"/>
      <c r="X24354"/>
    </row>
    <row r="24355" spans="21:24" ht="18" x14ac:dyDescent="0.6">
      <c r="U24355"/>
      <c r="V24355"/>
      <c r="W24355"/>
      <c r="X24355"/>
    </row>
    <row r="24356" spans="21:24" ht="18" x14ac:dyDescent="0.6">
      <c r="U24356"/>
      <c r="V24356"/>
      <c r="W24356"/>
      <c r="X24356"/>
    </row>
    <row r="24357" spans="21:24" ht="18" x14ac:dyDescent="0.6">
      <c r="U24357"/>
      <c r="V24357"/>
      <c r="W24357"/>
      <c r="X24357"/>
    </row>
    <row r="24358" spans="21:24" ht="18" x14ac:dyDescent="0.6">
      <c r="U24358"/>
      <c r="V24358"/>
      <c r="W24358"/>
      <c r="X24358"/>
    </row>
    <row r="24359" spans="21:24" ht="18" x14ac:dyDescent="0.6">
      <c r="U24359"/>
      <c r="V24359"/>
      <c r="W24359"/>
      <c r="X24359"/>
    </row>
    <row r="24360" spans="21:24" ht="18" x14ac:dyDescent="0.6">
      <c r="U24360"/>
      <c r="V24360"/>
      <c r="W24360"/>
      <c r="X24360"/>
    </row>
    <row r="24361" spans="21:24" ht="18" x14ac:dyDescent="0.6">
      <c r="U24361"/>
      <c r="V24361"/>
      <c r="W24361"/>
      <c r="X24361"/>
    </row>
    <row r="24362" spans="21:24" ht="18" x14ac:dyDescent="0.6">
      <c r="U24362"/>
      <c r="V24362"/>
      <c r="W24362"/>
      <c r="X24362"/>
    </row>
    <row r="24363" spans="21:24" ht="18" x14ac:dyDescent="0.6">
      <c r="U24363"/>
      <c r="V24363"/>
      <c r="W24363"/>
      <c r="X24363"/>
    </row>
    <row r="24364" spans="21:24" ht="18" x14ac:dyDescent="0.6">
      <c r="U24364"/>
      <c r="V24364"/>
      <c r="W24364"/>
      <c r="X24364"/>
    </row>
    <row r="24365" spans="21:24" ht="18" x14ac:dyDescent="0.6">
      <c r="U24365"/>
      <c r="V24365"/>
      <c r="W24365"/>
      <c r="X24365"/>
    </row>
    <row r="24366" spans="21:24" ht="18" x14ac:dyDescent="0.6">
      <c r="U24366"/>
      <c r="V24366"/>
      <c r="W24366"/>
      <c r="X24366"/>
    </row>
    <row r="24367" spans="21:24" ht="18" x14ac:dyDescent="0.6">
      <c r="U24367"/>
      <c r="V24367"/>
      <c r="W24367"/>
      <c r="X24367"/>
    </row>
    <row r="24368" spans="21:24" ht="18" x14ac:dyDescent="0.6">
      <c r="U24368"/>
      <c r="V24368"/>
      <c r="W24368"/>
      <c r="X24368"/>
    </row>
    <row r="24369" spans="21:24" ht="18" x14ac:dyDescent="0.6">
      <c r="U24369"/>
      <c r="V24369"/>
      <c r="W24369"/>
      <c r="X24369"/>
    </row>
    <row r="24370" spans="21:24" ht="18" x14ac:dyDescent="0.6">
      <c r="U24370"/>
      <c r="V24370"/>
      <c r="W24370"/>
      <c r="X24370"/>
    </row>
    <row r="24371" spans="21:24" ht="18" x14ac:dyDescent="0.6">
      <c r="U24371"/>
      <c r="V24371"/>
      <c r="W24371"/>
      <c r="X24371"/>
    </row>
    <row r="24372" spans="21:24" ht="18" x14ac:dyDescent="0.6">
      <c r="U24372"/>
      <c r="V24372"/>
      <c r="W24372"/>
      <c r="X24372"/>
    </row>
    <row r="24373" spans="21:24" ht="18" x14ac:dyDescent="0.6">
      <c r="U24373"/>
      <c r="V24373"/>
      <c r="W24373"/>
      <c r="X24373"/>
    </row>
    <row r="24374" spans="21:24" ht="18" x14ac:dyDescent="0.6">
      <c r="U24374"/>
      <c r="V24374"/>
      <c r="W24374"/>
      <c r="X24374"/>
    </row>
    <row r="24375" spans="21:24" ht="18" x14ac:dyDescent="0.6">
      <c r="U24375"/>
      <c r="V24375"/>
      <c r="W24375"/>
      <c r="X24375"/>
    </row>
    <row r="24376" spans="21:24" ht="18" x14ac:dyDescent="0.6">
      <c r="U24376"/>
      <c r="V24376"/>
      <c r="W24376"/>
      <c r="X24376"/>
    </row>
    <row r="24377" spans="21:24" ht="18" x14ac:dyDescent="0.6">
      <c r="U24377"/>
      <c r="V24377"/>
      <c r="W24377"/>
      <c r="X24377"/>
    </row>
    <row r="24378" spans="21:24" ht="18" x14ac:dyDescent="0.6">
      <c r="U24378"/>
      <c r="V24378"/>
      <c r="W24378"/>
      <c r="X24378"/>
    </row>
    <row r="24379" spans="21:24" ht="18" x14ac:dyDescent="0.6">
      <c r="U24379"/>
      <c r="V24379"/>
      <c r="W24379"/>
      <c r="X24379"/>
    </row>
    <row r="24380" spans="21:24" ht="18" x14ac:dyDescent="0.6">
      <c r="U24380"/>
      <c r="V24380"/>
      <c r="W24380"/>
      <c r="X24380"/>
    </row>
    <row r="24381" spans="21:24" ht="18" x14ac:dyDescent="0.6">
      <c r="U24381"/>
      <c r="V24381"/>
      <c r="W24381"/>
      <c r="X24381"/>
    </row>
    <row r="24382" spans="21:24" ht="18" x14ac:dyDescent="0.6">
      <c r="U24382"/>
      <c r="V24382"/>
      <c r="W24382"/>
      <c r="X24382"/>
    </row>
    <row r="24383" spans="21:24" ht="18" x14ac:dyDescent="0.6">
      <c r="U24383"/>
      <c r="V24383"/>
      <c r="W24383"/>
      <c r="X24383"/>
    </row>
    <row r="24384" spans="21:24" ht="18" x14ac:dyDescent="0.6">
      <c r="U24384"/>
      <c r="V24384"/>
      <c r="W24384"/>
      <c r="X24384"/>
    </row>
    <row r="24385" spans="21:24" ht="18" x14ac:dyDescent="0.6">
      <c r="U24385"/>
      <c r="V24385"/>
      <c r="W24385"/>
      <c r="X24385"/>
    </row>
    <row r="24386" spans="21:24" ht="18" x14ac:dyDescent="0.6">
      <c r="U24386"/>
      <c r="V24386"/>
      <c r="W24386"/>
      <c r="X24386"/>
    </row>
    <row r="24387" spans="21:24" ht="18" x14ac:dyDescent="0.6">
      <c r="U24387"/>
      <c r="V24387"/>
      <c r="W24387"/>
      <c r="X24387"/>
    </row>
    <row r="24388" spans="21:24" ht="18" x14ac:dyDescent="0.6">
      <c r="U24388"/>
      <c r="V24388"/>
      <c r="W24388"/>
      <c r="X24388"/>
    </row>
    <row r="24389" spans="21:24" ht="18" x14ac:dyDescent="0.6">
      <c r="U24389"/>
      <c r="V24389"/>
      <c r="W24389"/>
      <c r="X24389"/>
    </row>
    <row r="24390" spans="21:24" ht="18" x14ac:dyDescent="0.6">
      <c r="U24390"/>
      <c r="V24390"/>
      <c r="W24390"/>
      <c r="X24390"/>
    </row>
    <row r="24391" spans="21:24" ht="18" x14ac:dyDescent="0.6">
      <c r="U24391"/>
      <c r="V24391"/>
      <c r="W24391"/>
      <c r="X24391"/>
    </row>
    <row r="24392" spans="21:24" ht="18" x14ac:dyDescent="0.6">
      <c r="U24392"/>
      <c r="V24392"/>
      <c r="W24392"/>
      <c r="X24392"/>
    </row>
    <row r="24393" spans="21:24" ht="18" x14ac:dyDescent="0.6">
      <c r="U24393"/>
      <c r="V24393"/>
      <c r="W24393"/>
      <c r="X24393"/>
    </row>
    <row r="24394" spans="21:24" ht="18" x14ac:dyDescent="0.6">
      <c r="U24394"/>
      <c r="V24394"/>
      <c r="W24394"/>
      <c r="X24394"/>
    </row>
    <row r="24395" spans="21:24" ht="18" x14ac:dyDescent="0.6">
      <c r="U24395"/>
      <c r="V24395"/>
      <c r="W24395"/>
      <c r="X24395"/>
    </row>
    <row r="24396" spans="21:24" ht="18" x14ac:dyDescent="0.6">
      <c r="U24396"/>
      <c r="V24396"/>
      <c r="W24396"/>
      <c r="X24396"/>
    </row>
    <row r="24397" spans="21:24" ht="18" x14ac:dyDescent="0.6">
      <c r="U24397"/>
      <c r="V24397"/>
      <c r="W24397"/>
      <c r="X24397"/>
    </row>
    <row r="24398" spans="21:24" ht="18" x14ac:dyDescent="0.6">
      <c r="U24398"/>
      <c r="V24398"/>
      <c r="W24398"/>
      <c r="X24398"/>
    </row>
    <row r="24399" spans="21:24" ht="18" x14ac:dyDescent="0.6">
      <c r="U24399"/>
      <c r="V24399"/>
      <c r="W24399"/>
      <c r="X24399"/>
    </row>
    <row r="24400" spans="21:24" ht="18" x14ac:dyDescent="0.6">
      <c r="U24400"/>
      <c r="V24400"/>
      <c r="W24400"/>
      <c r="X24400"/>
    </row>
    <row r="24401" spans="21:24" ht="18" x14ac:dyDescent="0.6">
      <c r="U24401"/>
      <c r="V24401"/>
      <c r="W24401"/>
      <c r="X24401"/>
    </row>
    <row r="24402" spans="21:24" ht="18" x14ac:dyDescent="0.6">
      <c r="U24402"/>
      <c r="V24402"/>
      <c r="W24402"/>
      <c r="X24402"/>
    </row>
    <row r="24403" spans="21:24" ht="18" x14ac:dyDescent="0.6">
      <c r="U24403"/>
      <c r="V24403"/>
      <c r="W24403"/>
      <c r="X24403"/>
    </row>
    <row r="24404" spans="21:24" ht="18" x14ac:dyDescent="0.6">
      <c r="U24404"/>
      <c r="V24404"/>
      <c r="W24404"/>
      <c r="X24404"/>
    </row>
    <row r="24405" spans="21:24" ht="18" x14ac:dyDescent="0.6">
      <c r="U24405"/>
      <c r="V24405"/>
      <c r="W24405"/>
      <c r="X24405"/>
    </row>
    <row r="24406" spans="21:24" ht="18" x14ac:dyDescent="0.6">
      <c r="U24406"/>
      <c r="V24406"/>
      <c r="W24406"/>
      <c r="X24406"/>
    </row>
    <row r="24407" spans="21:24" ht="18" x14ac:dyDescent="0.6">
      <c r="U24407"/>
      <c r="V24407"/>
      <c r="W24407"/>
      <c r="X24407"/>
    </row>
    <row r="24408" spans="21:24" ht="18" x14ac:dyDescent="0.6">
      <c r="U24408"/>
      <c r="V24408"/>
      <c r="W24408"/>
      <c r="X24408"/>
    </row>
    <row r="24409" spans="21:24" ht="18" x14ac:dyDescent="0.6">
      <c r="U24409"/>
      <c r="V24409"/>
      <c r="W24409"/>
      <c r="X24409"/>
    </row>
    <row r="24410" spans="21:24" ht="18" x14ac:dyDescent="0.6">
      <c r="U24410"/>
      <c r="V24410"/>
      <c r="W24410"/>
      <c r="X24410"/>
    </row>
    <row r="24411" spans="21:24" ht="18" x14ac:dyDescent="0.6">
      <c r="U24411"/>
      <c r="V24411"/>
      <c r="W24411"/>
      <c r="X24411"/>
    </row>
    <row r="24412" spans="21:24" ht="18" x14ac:dyDescent="0.6">
      <c r="U24412"/>
      <c r="V24412"/>
      <c r="W24412"/>
      <c r="X24412"/>
    </row>
    <row r="24413" spans="21:24" ht="18" x14ac:dyDescent="0.6">
      <c r="U24413"/>
      <c r="V24413"/>
      <c r="W24413"/>
      <c r="X24413"/>
    </row>
    <row r="24414" spans="21:24" ht="18" x14ac:dyDescent="0.6">
      <c r="U24414"/>
      <c r="V24414"/>
      <c r="W24414"/>
      <c r="X24414"/>
    </row>
    <row r="24415" spans="21:24" ht="18" x14ac:dyDescent="0.6">
      <c r="U24415"/>
      <c r="V24415"/>
      <c r="W24415"/>
      <c r="X24415"/>
    </row>
    <row r="24416" spans="21:24" ht="18" x14ac:dyDescent="0.6">
      <c r="U24416"/>
      <c r="V24416"/>
      <c r="W24416"/>
      <c r="X24416"/>
    </row>
    <row r="24417" spans="21:24" ht="18" x14ac:dyDescent="0.6">
      <c r="U24417"/>
      <c r="V24417"/>
      <c r="W24417"/>
      <c r="X24417"/>
    </row>
    <row r="24418" spans="21:24" ht="18" x14ac:dyDescent="0.6">
      <c r="U24418"/>
      <c r="V24418"/>
      <c r="W24418"/>
      <c r="X24418"/>
    </row>
    <row r="24419" spans="21:24" ht="18" x14ac:dyDescent="0.6">
      <c r="U24419"/>
      <c r="V24419"/>
      <c r="W24419"/>
      <c r="X24419"/>
    </row>
    <row r="24420" spans="21:24" ht="18" x14ac:dyDescent="0.6">
      <c r="U24420"/>
      <c r="V24420"/>
      <c r="W24420"/>
      <c r="X24420"/>
    </row>
    <row r="24421" spans="21:24" ht="18" x14ac:dyDescent="0.6">
      <c r="U24421"/>
      <c r="V24421"/>
      <c r="W24421"/>
      <c r="X24421"/>
    </row>
    <row r="24422" spans="21:24" ht="18" x14ac:dyDescent="0.6">
      <c r="U24422"/>
      <c r="V24422"/>
      <c r="W24422"/>
      <c r="X24422"/>
    </row>
    <row r="24423" spans="21:24" ht="18" x14ac:dyDescent="0.6">
      <c r="U24423"/>
      <c r="V24423"/>
      <c r="W24423"/>
      <c r="X24423"/>
    </row>
    <row r="24424" spans="21:24" ht="18" x14ac:dyDescent="0.6">
      <c r="U24424"/>
      <c r="V24424"/>
      <c r="W24424"/>
      <c r="X24424"/>
    </row>
    <row r="24425" spans="21:24" ht="18" x14ac:dyDescent="0.6">
      <c r="U24425"/>
      <c r="V24425"/>
      <c r="W24425"/>
      <c r="X24425"/>
    </row>
    <row r="24426" spans="21:24" ht="18" x14ac:dyDescent="0.6">
      <c r="U24426"/>
      <c r="V24426"/>
      <c r="W24426"/>
      <c r="X24426"/>
    </row>
    <row r="24427" spans="21:24" ht="18" x14ac:dyDescent="0.6">
      <c r="U24427"/>
      <c r="V24427"/>
      <c r="W24427"/>
      <c r="X24427"/>
    </row>
    <row r="24428" spans="21:24" ht="18" x14ac:dyDescent="0.6">
      <c r="U24428"/>
      <c r="V24428"/>
      <c r="W24428"/>
      <c r="X24428"/>
    </row>
    <row r="24429" spans="21:24" ht="18" x14ac:dyDescent="0.6">
      <c r="U24429"/>
      <c r="V24429"/>
      <c r="W24429"/>
      <c r="X24429"/>
    </row>
    <row r="24430" spans="21:24" ht="18" x14ac:dyDescent="0.6">
      <c r="U24430"/>
      <c r="V24430"/>
      <c r="W24430"/>
      <c r="X24430"/>
    </row>
    <row r="24431" spans="21:24" ht="18" x14ac:dyDescent="0.6">
      <c r="U24431"/>
      <c r="V24431"/>
      <c r="W24431"/>
      <c r="X24431"/>
    </row>
    <row r="24432" spans="21:24" ht="18" x14ac:dyDescent="0.6">
      <c r="U24432"/>
      <c r="V24432"/>
      <c r="W24432"/>
      <c r="X24432"/>
    </row>
    <row r="24433" spans="21:24" ht="18" x14ac:dyDescent="0.6">
      <c r="U24433"/>
      <c r="V24433"/>
      <c r="W24433"/>
      <c r="X24433"/>
    </row>
    <row r="24434" spans="21:24" ht="18" x14ac:dyDescent="0.6">
      <c r="U24434"/>
      <c r="V24434"/>
      <c r="W24434"/>
      <c r="X24434"/>
    </row>
    <row r="24435" spans="21:24" ht="18" x14ac:dyDescent="0.6">
      <c r="U24435"/>
      <c r="V24435"/>
      <c r="W24435"/>
      <c r="X24435"/>
    </row>
    <row r="24436" spans="21:24" ht="18" x14ac:dyDescent="0.6">
      <c r="U24436"/>
      <c r="V24436"/>
      <c r="W24436"/>
      <c r="X24436"/>
    </row>
    <row r="24437" spans="21:24" ht="18" x14ac:dyDescent="0.6">
      <c r="U24437"/>
      <c r="V24437"/>
      <c r="W24437"/>
      <c r="X24437"/>
    </row>
    <row r="24438" spans="21:24" ht="18" x14ac:dyDescent="0.6">
      <c r="U24438"/>
      <c r="V24438"/>
      <c r="W24438"/>
      <c r="X24438"/>
    </row>
    <row r="24439" spans="21:24" ht="18" x14ac:dyDescent="0.6">
      <c r="U24439"/>
      <c r="V24439"/>
      <c r="W24439"/>
      <c r="X24439"/>
    </row>
    <row r="24440" spans="21:24" ht="18" x14ac:dyDescent="0.6">
      <c r="U24440"/>
      <c r="V24440"/>
      <c r="W24440"/>
      <c r="X24440"/>
    </row>
    <row r="24441" spans="21:24" ht="18" x14ac:dyDescent="0.6">
      <c r="U24441"/>
      <c r="V24441"/>
      <c r="W24441"/>
      <c r="X24441"/>
    </row>
    <row r="24442" spans="21:24" ht="18" x14ac:dyDescent="0.6">
      <c r="U24442"/>
      <c r="V24442"/>
      <c r="W24442"/>
      <c r="X24442"/>
    </row>
    <row r="24443" spans="21:24" ht="18" x14ac:dyDescent="0.6">
      <c r="U24443"/>
      <c r="V24443"/>
      <c r="W24443"/>
      <c r="X24443"/>
    </row>
    <row r="24444" spans="21:24" ht="18" x14ac:dyDescent="0.6">
      <c r="U24444"/>
      <c r="V24444"/>
      <c r="W24444"/>
      <c r="X24444"/>
    </row>
    <row r="24445" spans="21:24" ht="18" x14ac:dyDescent="0.6">
      <c r="U24445"/>
      <c r="V24445"/>
      <c r="W24445"/>
      <c r="X24445"/>
    </row>
    <row r="24446" spans="21:24" ht="18" x14ac:dyDescent="0.6">
      <c r="U24446"/>
      <c r="V24446"/>
      <c r="W24446"/>
      <c r="X24446"/>
    </row>
    <row r="24447" spans="21:24" ht="18" x14ac:dyDescent="0.6">
      <c r="U24447"/>
      <c r="V24447"/>
      <c r="W24447"/>
      <c r="X24447"/>
    </row>
    <row r="24448" spans="21:24" ht="18" x14ac:dyDescent="0.6">
      <c r="U24448"/>
      <c r="V24448"/>
      <c r="W24448"/>
      <c r="X24448"/>
    </row>
    <row r="24449" spans="21:24" ht="18" x14ac:dyDescent="0.6">
      <c r="U24449"/>
      <c r="V24449"/>
      <c r="W24449"/>
      <c r="X24449"/>
    </row>
    <row r="24450" spans="21:24" ht="18" x14ac:dyDescent="0.6">
      <c r="U24450"/>
      <c r="V24450"/>
      <c r="W24450"/>
      <c r="X24450"/>
    </row>
    <row r="24451" spans="21:24" ht="18" x14ac:dyDescent="0.6">
      <c r="U24451"/>
      <c r="V24451"/>
      <c r="W24451"/>
      <c r="X24451"/>
    </row>
    <row r="24452" spans="21:24" ht="18" x14ac:dyDescent="0.6">
      <c r="U24452"/>
      <c r="V24452"/>
      <c r="W24452"/>
      <c r="X24452"/>
    </row>
    <row r="24453" spans="21:24" ht="18" x14ac:dyDescent="0.6">
      <c r="U24453"/>
      <c r="V24453"/>
      <c r="W24453"/>
      <c r="X24453"/>
    </row>
    <row r="24454" spans="21:24" ht="18" x14ac:dyDescent="0.6">
      <c r="U24454"/>
      <c r="V24454"/>
      <c r="W24454"/>
      <c r="X24454"/>
    </row>
    <row r="24455" spans="21:24" ht="18" x14ac:dyDescent="0.6">
      <c r="U24455"/>
      <c r="V24455"/>
      <c r="W24455"/>
      <c r="X24455"/>
    </row>
    <row r="24456" spans="21:24" ht="18" x14ac:dyDescent="0.6">
      <c r="U24456"/>
      <c r="V24456"/>
      <c r="W24456"/>
      <c r="X24456"/>
    </row>
    <row r="24457" spans="21:24" ht="18" x14ac:dyDescent="0.6">
      <c r="U24457"/>
      <c r="V24457"/>
      <c r="W24457"/>
      <c r="X24457"/>
    </row>
    <row r="24458" spans="21:24" ht="18" x14ac:dyDescent="0.6">
      <c r="U24458"/>
      <c r="V24458"/>
      <c r="W24458"/>
      <c r="X24458"/>
    </row>
    <row r="24459" spans="21:24" ht="18" x14ac:dyDescent="0.6">
      <c r="U24459"/>
      <c r="V24459"/>
      <c r="W24459"/>
      <c r="X24459"/>
    </row>
    <row r="24460" spans="21:24" ht="18" x14ac:dyDescent="0.6">
      <c r="U24460"/>
      <c r="V24460"/>
      <c r="W24460"/>
      <c r="X24460"/>
    </row>
    <row r="24461" spans="21:24" ht="18" x14ac:dyDescent="0.6">
      <c r="U24461"/>
      <c r="V24461"/>
      <c r="W24461"/>
      <c r="X24461"/>
    </row>
    <row r="24462" spans="21:24" ht="18" x14ac:dyDescent="0.6">
      <c r="U24462"/>
      <c r="V24462"/>
      <c r="W24462"/>
      <c r="X24462"/>
    </row>
    <row r="24463" spans="21:24" ht="18" x14ac:dyDescent="0.6">
      <c r="U24463"/>
      <c r="V24463"/>
      <c r="W24463"/>
      <c r="X24463"/>
    </row>
    <row r="24464" spans="21:24" ht="18" x14ac:dyDescent="0.6">
      <c r="U24464"/>
      <c r="V24464"/>
      <c r="W24464"/>
      <c r="X24464"/>
    </row>
    <row r="24465" spans="21:24" ht="18" x14ac:dyDescent="0.6">
      <c r="U24465"/>
      <c r="V24465"/>
      <c r="W24465"/>
      <c r="X24465"/>
    </row>
    <row r="24466" spans="21:24" ht="18" x14ac:dyDescent="0.6">
      <c r="U24466"/>
      <c r="V24466"/>
      <c r="W24466"/>
      <c r="X24466"/>
    </row>
    <row r="24467" spans="21:24" ht="18" x14ac:dyDescent="0.6">
      <c r="U24467"/>
      <c r="V24467"/>
      <c r="W24467"/>
      <c r="X24467"/>
    </row>
    <row r="24468" spans="21:24" ht="18" x14ac:dyDescent="0.6">
      <c r="U24468"/>
      <c r="V24468"/>
      <c r="W24468"/>
      <c r="X24468"/>
    </row>
    <row r="24469" spans="21:24" ht="18" x14ac:dyDescent="0.6">
      <c r="U24469"/>
      <c r="V24469"/>
      <c r="W24469"/>
      <c r="X24469"/>
    </row>
    <row r="24470" spans="21:24" ht="18" x14ac:dyDescent="0.6">
      <c r="U24470"/>
      <c r="V24470"/>
      <c r="W24470"/>
      <c r="X24470"/>
    </row>
    <row r="24471" spans="21:24" ht="18" x14ac:dyDescent="0.6">
      <c r="U24471"/>
      <c r="V24471"/>
      <c r="W24471"/>
      <c r="X24471"/>
    </row>
    <row r="24472" spans="21:24" ht="18" x14ac:dyDescent="0.6">
      <c r="U24472"/>
      <c r="V24472"/>
      <c r="W24472"/>
      <c r="X24472"/>
    </row>
    <row r="24473" spans="21:24" ht="18" x14ac:dyDescent="0.6">
      <c r="U24473"/>
      <c r="V24473"/>
      <c r="W24473"/>
      <c r="X24473"/>
    </row>
    <row r="24474" spans="21:24" ht="18" x14ac:dyDescent="0.6">
      <c r="U24474"/>
      <c r="V24474"/>
      <c r="W24474"/>
      <c r="X24474"/>
    </row>
    <row r="24475" spans="21:24" ht="18" x14ac:dyDescent="0.6">
      <c r="U24475"/>
      <c r="V24475"/>
      <c r="W24475"/>
      <c r="X24475"/>
    </row>
    <row r="24476" spans="21:24" ht="18" x14ac:dyDescent="0.6">
      <c r="U24476"/>
      <c r="V24476"/>
      <c r="W24476"/>
      <c r="X24476"/>
    </row>
    <row r="24477" spans="21:24" ht="18" x14ac:dyDescent="0.6">
      <c r="U24477"/>
      <c r="V24477"/>
      <c r="W24477"/>
      <c r="X24477"/>
    </row>
    <row r="24478" spans="21:24" ht="18" x14ac:dyDescent="0.6">
      <c r="U24478"/>
      <c r="V24478"/>
      <c r="W24478"/>
      <c r="X24478"/>
    </row>
    <row r="24479" spans="21:24" ht="18" x14ac:dyDescent="0.6">
      <c r="U24479"/>
      <c r="V24479"/>
      <c r="W24479"/>
      <c r="X24479"/>
    </row>
    <row r="24480" spans="21:24" ht="18" x14ac:dyDescent="0.6">
      <c r="U24480"/>
      <c r="V24480"/>
      <c r="W24480"/>
      <c r="X24480"/>
    </row>
    <row r="24481" spans="21:24" ht="18" x14ac:dyDescent="0.6">
      <c r="U24481"/>
      <c r="V24481"/>
      <c r="W24481"/>
      <c r="X24481"/>
    </row>
    <row r="24482" spans="21:24" ht="18" x14ac:dyDescent="0.6">
      <c r="U24482"/>
      <c r="V24482"/>
      <c r="W24482"/>
      <c r="X24482"/>
    </row>
    <row r="24483" spans="21:24" ht="18" x14ac:dyDescent="0.6">
      <c r="U24483"/>
      <c r="V24483"/>
      <c r="W24483"/>
      <c r="X24483"/>
    </row>
    <row r="24484" spans="21:24" ht="18" x14ac:dyDescent="0.6">
      <c r="U24484"/>
      <c r="V24484"/>
      <c r="W24484"/>
      <c r="X24484"/>
    </row>
    <row r="24485" spans="21:24" ht="18" x14ac:dyDescent="0.6">
      <c r="U24485"/>
      <c r="V24485"/>
      <c r="W24485"/>
      <c r="X24485"/>
    </row>
    <row r="24486" spans="21:24" ht="18" x14ac:dyDescent="0.6">
      <c r="U24486"/>
      <c r="V24486"/>
      <c r="W24486"/>
      <c r="X24486"/>
    </row>
    <row r="24487" spans="21:24" ht="18" x14ac:dyDescent="0.6">
      <c r="U24487"/>
      <c r="V24487"/>
      <c r="W24487"/>
      <c r="X24487"/>
    </row>
    <row r="24488" spans="21:24" ht="18" x14ac:dyDescent="0.6">
      <c r="U24488"/>
      <c r="V24488"/>
      <c r="W24488"/>
      <c r="X24488"/>
    </row>
    <row r="24489" spans="21:24" ht="18" x14ac:dyDescent="0.6">
      <c r="U24489"/>
      <c r="V24489"/>
      <c r="W24489"/>
      <c r="X24489"/>
    </row>
    <row r="24490" spans="21:24" ht="18" x14ac:dyDescent="0.6">
      <c r="U24490"/>
      <c r="V24490"/>
      <c r="W24490"/>
      <c r="X24490"/>
    </row>
    <row r="24491" spans="21:24" ht="18" x14ac:dyDescent="0.6">
      <c r="U24491"/>
      <c r="V24491"/>
      <c r="W24491"/>
      <c r="X24491"/>
    </row>
    <row r="24492" spans="21:24" ht="18" x14ac:dyDescent="0.6">
      <c r="U24492"/>
      <c r="V24492"/>
      <c r="W24492"/>
      <c r="X24492"/>
    </row>
    <row r="24493" spans="21:24" ht="18" x14ac:dyDescent="0.6">
      <c r="U24493"/>
      <c r="V24493"/>
      <c r="W24493"/>
      <c r="X24493"/>
    </row>
    <row r="24494" spans="21:24" ht="18" x14ac:dyDescent="0.6">
      <c r="U24494"/>
      <c r="V24494"/>
      <c r="W24494"/>
      <c r="X24494"/>
    </row>
    <row r="24495" spans="21:24" ht="18" x14ac:dyDescent="0.6">
      <c r="U24495"/>
      <c r="V24495"/>
      <c r="W24495"/>
      <c r="X24495"/>
    </row>
    <row r="24496" spans="21:24" ht="18" x14ac:dyDescent="0.6">
      <c r="U24496"/>
      <c r="V24496"/>
      <c r="W24496"/>
      <c r="X24496"/>
    </row>
    <row r="24497" spans="21:24" ht="18" x14ac:dyDescent="0.6">
      <c r="U24497"/>
      <c r="V24497"/>
      <c r="W24497"/>
      <c r="X24497"/>
    </row>
    <row r="24498" spans="21:24" ht="18" x14ac:dyDescent="0.6">
      <c r="U24498"/>
      <c r="V24498"/>
      <c r="W24498"/>
      <c r="X24498"/>
    </row>
    <row r="24499" spans="21:24" ht="18" x14ac:dyDescent="0.6">
      <c r="U24499"/>
      <c r="V24499"/>
      <c r="W24499"/>
      <c r="X24499"/>
    </row>
    <row r="24500" spans="21:24" ht="18" x14ac:dyDescent="0.6">
      <c r="U24500"/>
      <c r="V24500"/>
      <c r="W24500"/>
      <c r="X24500"/>
    </row>
    <row r="24501" spans="21:24" ht="18" x14ac:dyDescent="0.6">
      <c r="U24501"/>
      <c r="V24501"/>
      <c r="W24501"/>
      <c r="X24501"/>
    </row>
    <row r="24502" spans="21:24" ht="18" x14ac:dyDescent="0.6">
      <c r="U24502"/>
      <c r="V24502"/>
      <c r="W24502"/>
      <c r="X24502"/>
    </row>
    <row r="24503" spans="21:24" ht="18" x14ac:dyDescent="0.6">
      <c r="U24503"/>
      <c r="V24503"/>
      <c r="W24503"/>
      <c r="X24503"/>
    </row>
    <row r="24504" spans="21:24" ht="18" x14ac:dyDescent="0.6">
      <c r="U24504"/>
      <c r="V24504"/>
      <c r="W24504"/>
      <c r="X24504"/>
    </row>
    <row r="24505" spans="21:24" ht="18" x14ac:dyDescent="0.6">
      <c r="U24505"/>
      <c r="V24505"/>
      <c r="W24505"/>
      <c r="X24505"/>
    </row>
    <row r="24506" spans="21:24" ht="18" x14ac:dyDescent="0.6">
      <c r="U24506"/>
      <c r="V24506"/>
      <c r="W24506"/>
      <c r="X24506"/>
    </row>
    <row r="24507" spans="21:24" ht="18" x14ac:dyDescent="0.6">
      <c r="U24507"/>
      <c r="V24507"/>
      <c r="W24507"/>
      <c r="X24507"/>
    </row>
    <row r="24508" spans="21:24" ht="18" x14ac:dyDescent="0.6">
      <c r="U24508"/>
      <c r="V24508"/>
      <c r="W24508"/>
      <c r="X24508"/>
    </row>
    <row r="24509" spans="21:24" ht="18" x14ac:dyDescent="0.6">
      <c r="U24509"/>
      <c r="V24509"/>
      <c r="W24509"/>
      <c r="X24509"/>
    </row>
    <row r="24510" spans="21:24" ht="18" x14ac:dyDescent="0.6">
      <c r="U24510"/>
      <c r="V24510"/>
      <c r="W24510"/>
      <c r="X24510"/>
    </row>
    <row r="24511" spans="21:24" ht="18" x14ac:dyDescent="0.6">
      <c r="U24511"/>
      <c r="V24511"/>
      <c r="W24511"/>
      <c r="X24511"/>
    </row>
    <row r="24512" spans="21:24" ht="18" x14ac:dyDescent="0.6">
      <c r="U24512"/>
      <c r="V24512"/>
      <c r="W24512"/>
      <c r="X24512"/>
    </row>
    <row r="24513" spans="21:24" ht="18" x14ac:dyDescent="0.6">
      <c r="U24513"/>
      <c r="V24513"/>
      <c r="W24513"/>
      <c r="X24513"/>
    </row>
    <row r="24514" spans="21:24" ht="18" x14ac:dyDescent="0.6">
      <c r="U24514"/>
      <c r="V24514"/>
      <c r="W24514"/>
      <c r="X24514"/>
    </row>
    <row r="24515" spans="21:24" ht="18" x14ac:dyDescent="0.6">
      <c r="U24515"/>
      <c r="V24515"/>
      <c r="W24515"/>
      <c r="X24515"/>
    </row>
    <row r="24516" spans="21:24" ht="18" x14ac:dyDescent="0.6">
      <c r="U24516"/>
      <c r="V24516"/>
      <c r="W24516"/>
      <c r="X24516"/>
    </row>
    <row r="24517" spans="21:24" ht="18" x14ac:dyDescent="0.6">
      <c r="U24517"/>
      <c r="V24517"/>
      <c r="W24517"/>
      <c r="X24517"/>
    </row>
    <row r="24518" spans="21:24" ht="18" x14ac:dyDescent="0.6">
      <c r="U24518"/>
      <c r="V24518"/>
      <c r="W24518"/>
      <c r="X24518"/>
    </row>
    <row r="24519" spans="21:24" ht="18" x14ac:dyDescent="0.6">
      <c r="U24519"/>
      <c r="V24519"/>
      <c r="W24519"/>
      <c r="X24519"/>
    </row>
    <row r="24520" spans="21:24" ht="18" x14ac:dyDescent="0.6">
      <c r="U24520"/>
      <c r="V24520"/>
      <c r="W24520"/>
      <c r="X24520"/>
    </row>
    <row r="24521" spans="21:24" ht="18" x14ac:dyDescent="0.6">
      <c r="U24521"/>
      <c r="V24521"/>
      <c r="W24521"/>
      <c r="X24521"/>
    </row>
    <row r="24522" spans="21:24" ht="18" x14ac:dyDescent="0.6">
      <c r="U24522"/>
      <c r="V24522"/>
      <c r="W24522"/>
      <c r="X24522"/>
    </row>
    <row r="24523" spans="21:24" ht="18" x14ac:dyDescent="0.6">
      <c r="U24523"/>
      <c r="V24523"/>
      <c r="W24523"/>
      <c r="X24523"/>
    </row>
    <row r="24524" spans="21:24" ht="18" x14ac:dyDescent="0.6">
      <c r="U24524"/>
      <c r="V24524"/>
      <c r="W24524"/>
      <c r="X24524"/>
    </row>
    <row r="24525" spans="21:24" ht="18" x14ac:dyDescent="0.6">
      <c r="U24525"/>
      <c r="V24525"/>
      <c r="W24525"/>
      <c r="X24525"/>
    </row>
    <row r="24526" spans="21:24" ht="18" x14ac:dyDescent="0.6">
      <c r="U24526"/>
      <c r="V24526"/>
      <c r="W24526"/>
      <c r="X24526"/>
    </row>
    <row r="24527" spans="21:24" ht="18" x14ac:dyDescent="0.6">
      <c r="U24527"/>
      <c r="V24527"/>
      <c r="W24527"/>
      <c r="X24527"/>
    </row>
    <row r="24528" spans="21:24" ht="18" x14ac:dyDescent="0.6">
      <c r="U24528"/>
      <c r="V24528"/>
      <c r="W24528"/>
      <c r="X24528"/>
    </row>
    <row r="24529" spans="21:24" ht="18" x14ac:dyDescent="0.6">
      <c r="U24529"/>
      <c r="V24529"/>
      <c r="W24529"/>
      <c r="X24529"/>
    </row>
    <row r="24530" spans="21:24" ht="18" x14ac:dyDescent="0.6">
      <c r="U24530"/>
      <c r="V24530"/>
      <c r="W24530"/>
      <c r="X24530"/>
    </row>
    <row r="24531" spans="21:24" ht="18" x14ac:dyDescent="0.6">
      <c r="U24531"/>
      <c r="V24531"/>
      <c r="W24531"/>
      <c r="X24531"/>
    </row>
    <row r="24532" spans="21:24" ht="18" x14ac:dyDescent="0.6">
      <c r="U24532"/>
      <c r="V24532"/>
      <c r="W24532"/>
      <c r="X24532"/>
    </row>
    <row r="24533" spans="21:24" ht="18" x14ac:dyDescent="0.6">
      <c r="U24533"/>
      <c r="V24533"/>
      <c r="W24533"/>
      <c r="X24533"/>
    </row>
    <row r="24534" spans="21:24" ht="18" x14ac:dyDescent="0.6">
      <c r="U24534"/>
      <c r="V24534"/>
      <c r="W24534"/>
      <c r="X24534"/>
    </row>
    <row r="24535" spans="21:24" ht="18" x14ac:dyDescent="0.6">
      <c r="U24535"/>
      <c r="V24535"/>
      <c r="W24535"/>
      <c r="X24535"/>
    </row>
    <row r="24536" spans="21:24" ht="18" x14ac:dyDescent="0.6">
      <c r="U24536"/>
      <c r="V24536"/>
      <c r="W24536"/>
      <c r="X24536"/>
    </row>
    <row r="24537" spans="21:24" ht="18" x14ac:dyDescent="0.6">
      <c r="U24537"/>
      <c r="V24537"/>
      <c r="W24537"/>
      <c r="X24537"/>
    </row>
    <row r="24538" spans="21:24" ht="18" x14ac:dyDescent="0.6">
      <c r="U24538"/>
      <c r="V24538"/>
      <c r="W24538"/>
      <c r="X24538"/>
    </row>
    <row r="24539" spans="21:24" ht="18" x14ac:dyDescent="0.6">
      <c r="U24539"/>
      <c r="V24539"/>
      <c r="W24539"/>
      <c r="X24539"/>
    </row>
    <row r="24540" spans="21:24" ht="18" x14ac:dyDescent="0.6">
      <c r="U24540"/>
      <c r="V24540"/>
      <c r="W24540"/>
      <c r="X24540"/>
    </row>
    <row r="24541" spans="21:24" ht="18" x14ac:dyDescent="0.6">
      <c r="U24541"/>
      <c r="V24541"/>
      <c r="W24541"/>
      <c r="X24541"/>
    </row>
    <row r="24542" spans="21:24" ht="18" x14ac:dyDescent="0.6">
      <c r="U24542"/>
      <c r="V24542"/>
      <c r="W24542"/>
      <c r="X24542"/>
    </row>
    <row r="24543" spans="21:24" ht="18" x14ac:dyDescent="0.6">
      <c r="U24543"/>
      <c r="V24543"/>
      <c r="W24543"/>
      <c r="X24543"/>
    </row>
    <row r="24544" spans="21:24" ht="18" x14ac:dyDescent="0.6">
      <c r="U24544"/>
      <c r="V24544"/>
      <c r="W24544"/>
      <c r="X24544"/>
    </row>
    <row r="24545" spans="21:24" ht="18" x14ac:dyDescent="0.6">
      <c r="U24545"/>
      <c r="V24545"/>
      <c r="W24545"/>
      <c r="X24545"/>
    </row>
    <row r="24546" spans="21:24" ht="18" x14ac:dyDescent="0.6">
      <c r="U24546"/>
      <c r="V24546"/>
      <c r="W24546"/>
      <c r="X24546"/>
    </row>
    <row r="24547" spans="21:24" ht="18" x14ac:dyDescent="0.6">
      <c r="U24547"/>
      <c r="V24547"/>
      <c r="W24547"/>
      <c r="X24547"/>
    </row>
    <row r="24548" spans="21:24" ht="18" x14ac:dyDescent="0.6">
      <c r="U24548"/>
      <c r="V24548"/>
      <c r="W24548"/>
      <c r="X24548"/>
    </row>
    <row r="24549" spans="21:24" ht="18" x14ac:dyDescent="0.6">
      <c r="U24549"/>
      <c r="V24549"/>
      <c r="W24549"/>
      <c r="X24549"/>
    </row>
    <row r="24550" spans="21:24" ht="18" x14ac:dyDescent="0.6">
      <c r="U24550"/>
      <c r="V24550"/>
      <c r="W24550"/>
      <c r="X24550"/>
    </row>
    <row r="24551" spans="21:24" ht="18" x14ac:dyDescent="0.6">
      <c r="U24551"/>
      <c r="V24551"/>
      <c r="W24551"/>
      <c r="X24551"/>
    </row>
    <row r="24552" spans="21:24" ht="18" x14ac:dyDescent="0.6">
      <c r="U24552"/>
      <c r="V24552"/>
      <c r="W24552"/>
      <c r="X24552"/>
    </row>
    <row r="24553" spans="21:24" ht="18" x14ac:dyDescent="0.6">
      <c r="U24553"/>
      <c r="V24553"/>
      <c r="W24553"/>
      <c r="X24553"/>
    </row>
    <row r="24554" spans="21:24" ht="18" x14ac:dyDescent="0.6">
      <c r="U24554"/>
      <c r="V24554"/>
      <c r="W24554"/>
      <c r="X24554"/>
    </row>
    <row r="24555" spans="21:24" ht="18" x14ac:dyDescent="0.6">
      <c r="U24555"/>
      <c r="V24555"/>
      <c r="W24555"/>
      <c r="X24555"/>
    </row>
    <row r="24556" spans="21:24" ht="18" x14ac:dyDescent="0.6">
      <c r="U24556"/>
      <c r="V24556"/>
      <c r="W24556"/>
      <c r="X24556"/>
    </row>
    <row r="24557" spans="21:24" ht="18" x14ac:dyDescent="0.6">
      <c r="U24557"/>
      <c r="V24557"/>
      <c r="W24557"/>
      <c r="X24557"/>
    </row>
    <row r="24558" spans="21:24" ht="18" x14ac:dyDescent="0.6">
      <c r="U24558"/>
      <c r="V24558"/>
      <c r="W24558"/>
      <c r="X24558"/>
    </row>
    <row r="24559" spans="21:24" ht="18" x14ac:dyDescent="0.6">
      <c r="U24559"/>
      <c r="V24559"/>
      <c r="W24559"/>
      <c r="X24559"/>
    </row>
    <row r="24560" spans="21:24" ht="18" x14ac:dyDescent="0.6">
      <c r="U24560"/>
      <c r="V24560"/>
      <c r="W24560"/>
      <c r="X24560"/>
    </row>
    <row r="24561" spans="21:24" ht="18" x14ac:dyDescent="0.6">
      <c r="U24561"/>
      <c r="V24561"/>
      <c r="W24561"/>
      <c r="X24561"/>
    </row>
    <row r="24562" spans="21:24" ht="18" x14ac:dyDescent="0.6">
      <c r="U24562"/>
      <c r="V24562"/>
      <c r="W24562"/>
      <c r="X24562"/>
    </row>
    <row r="24563" spans="21:24" ht="18" x14ac:dyDescent="0.6">
      <c r="U24563"/>
      <c r="V24563"/>
      <c r="W24563"/>
      <c r="X24563"/>
    </row>
    <row r="24564" spans="21:24" ht="18" x14ac:dyDescent="0.6">
      <c r="U24564"/>
      <c r="V24564"/>
      <c r="W24564"/>
      <c r="X24564"/>
    </row>
    <row r="24565" spans="21:24" ht="18" x14ac:dyDescent="0.6">
      <c r="U24565"/>
      <c r="V24565"/>
      <c r="W24565"/>
      <c r="X24565"/>
    </row>
    <row r="24566" spans="21:24" ht="18" x14ac:dyDescent="0.6">
      <c r="U24566"/>
      <c r="V24566"/>
      <c r="W24566"/>
      <c r="X24566"/>
    </row>
    <row r="24567" spans="21:24" ht="18" x14ac:dyDescent="0.6">
      <c r="U24567"/>
      <c r="V24567"/>
      <c r="W24567"/>
      <c r="X24567"/>
    </row>
    <row r="24568" spans="21:24" ht="18" x14ac:dyDescent="0.6">
      <c r="U24568"/>
      <c r="V24568"/>
      <c r="W24568"/>
      <c r="X24568"/>
    </row>
    <row r="24569" spans="21:24" ht="18" x14ac:dyDescent="0.6">
      <c r="U24569"/>
      <c r="V24569"/>
      <c r="W24569"/>
      <c r="X24569"/>
    </row>
    <row r="24570" spans="21:24" ht="18" x14ac:dyDescent="0.6">
      <c r="U24570"/>
      <c r="V24570"/>
      <c r="W24570"/>
      <c r="X24570"/>
    </row>
    <row r="24571" spans="21:24" ht="18" x14ac:dyDescent="0.6">
      <c r="U24571"/>
      <c r="V24571"/>
      <c r="W24571"/>
      <c r="X24571"/>
    </row>
    <row r="24572" spans="21:24" ht="18" x14ac:dyDescent="0.6">
      <c r="U24572"/>
      <c r="V24572"/>
      <c r="W24572"/>
      <c r="X24572"/>
    </row>
    <row r="24573" spans="21:24" ht="18" x14ac:dyDescent="0.6">
      <c r="U24573"/>
      <c r="V24573"/>
      <c r="W24573"/>
      <c r="X24573"/>
    </row>
    <row r="24574" spans="21:24" ht="18" x14ac:dyDescent="0.6">
      <c r="U24574"/>
      <c r="V24574"/>
      <c r="W24574"/>
      <c r="X24574"/>
    </row>
    <row r="24575" spans="21:24" ht="18" x14ac:dyDescent="0.6">
      <c r="U24575"/>
      <c r="V24575"/>
      <c r="W24575"/>
      <c r="X24575"/>
    </row>
    <row r="24576" spans="21:24" ht="18" x14ac:dyDescent="0.6">
      <c r="U24576"/>
      <c r="V24576"/>
      <c r="W24576"/>
      <c r="X24576"/>
    </row>
    <row r="24577" spans="21:24" ht="18" x14ac:dyDescent="0.6">
      <c r="U24577"/>
      <c r="V24577"/>
      <c r="W24577"/>
      <c r="X24577"/>
    </row>
    <row r="24578" spans="21:24" ht="18" x14ac:dyDescent="0.6">
      <c r="U24578"/>
      <c r="V24578"/>
      <c r="W24578"/>
      <c r="X24578"/>
    </row>
    <row r="24579" spans="21:24" ht="18" x14ac:dyDescent="0.6">
      <c r="U24579"/>
      <c r="V24579"/>
      <c r="W24579"/>
      <c r="X24579"/>
    </row>
    <row r="24580" spans="21:24" ht="18" x14ac:dyDescent="0.6">
      <c r="U24580"/>
      <c r="V24580"/>
      <c r="W24580"/>
      <c r="X24580"/>
    </row>
    <row r="24581" spans="21:24" ht="18" x14ac:dyDescent="0.6">
      <c r="U24581"/>
      <c r="V24581"/>
      <c r="W24581"/>
      <c r="X24581"/>
    </row>
    <row r="24582" spans="21:24" ht="18" x14ac:dyDescent="0.6">
      <c r="U24582"/>
      <c r="V24582"/>
      <c r="W24582"/>
      <c r="X24582"/>
    </row>
    <row r="24583" spans="21:24" ht="18" x14ac:dyDescent="0.6">
      <c r="U24583"/>
      <c r="V24583"/>
      <c r="W24583"/>
      <c r="X24583"/>
    </row>
    <row r="24584" spans="21:24" ht="18" x14ac:dyDescent="0.6">
      <c r="U24584"/>
      <c r="V24584"/>
      <c r="W24584"/>
      <c r="X24584"/>
    </row>
    <row r="24585" spans="21:24" ht="18" x14ac:dyDescent="0.6">
      <c r="U24585"/>
      <c r="V24585"/>
      <c r="W24585"/>
      <c r="X24585"/>
    </row>
    <row r="24586" spans="21:24" ht="18" x14ac:dyDescent="0.6">
      <c r="U24586"/>
      <c r="V24586"/>
      <c r="W24586"/>
      <c r="X24586"/>
    </row>
    <row r="24587" spans="21:24" ht="18" x14ac:dyDescent="0.6">
      <c r="U24587"/>
      <c r="V24587"/>
      <c r="W24587"/>
      <c r="X24587"/>
    </row>
    <row r="24588" spans="21:24" ht="18" x14ac:dyDescent="0.6">
      <c r="U24588"/>
      <c r="V24588"/>
      <c r="W24588"/>
      <c r="X24588"/>
    </row>
    <row r="24589" spans="21:24" ht="18" x14ac:dyDescent="0.6">
      <c r="U24589"/>
      <c r="V24589"/>
      <c r="W24589"/>
      <c r="X24589"/>
    </row>
    <row r="24590" spans="21:24" ht="18" x14ac:dyDescent="0.6">
      <c r="U24590"/>
      <c r="V24590"/>
      <c r="W24590"/>
      <c r="X24590"/>
    </row>
    <row r="24591" spans="21:24" ht="18" x14ac:dyDescent="0.6">
      <c r="U24591"/>
      <c r="V24591"/>
      <c r="W24591"/>
      <c r="X24591"/>
    </row>
    <row r="24592" spans="21:24" ht="18" x14ac:dyDescent="0.6">
      <c r="U24592"/>
      <c r="V24592"/>
      <c r="W24592"/>
      <c r="X24592"/>
    </row>
    <row r="24593" spans="21:24" ht="18" x14ac:dyDescent="0.6">
      <c r="U24593"/>
      <c r="V24593"/>
      <c r="W24593"/>
      <c r="X24593"/>
    </row>
    <row r="24594" spans="21:24" ht="18" x14ac:dyDescent="0.6">
      <c r="U24594"/>
      <c r="V24594"/>
      <c r="W24594"/>
      <c r="X24594"/>
    </row>
    <row r="24595" spans="21:24" ht="18" x14ac:dyDescent="0.6">
      <c r="U24595"/>
      <c r="V24595"/>
      <c r="W24595"/>
      <c r="X24595"/>
    </row>
    <row r="24596" spans="21:24" ht="18" x14ac:dyDescent="0.6">
      <c r="U24596"/>
      <c r="V24596"/>
      <c r="W24596"/>
      <c r="X24596"/>
    </row>
    <row r="24597" spans="21:24" ht="18" x14ac:dyDescent="0.6">
      <c r="U24597"/>
      <c r="V24597"/>
      <c r="W24597"/>
      <c r="X24597"/>
    </row>
    <row r="24598" spans="21:24" ht="18" x14ac:dyDescent="0.6">
      <c r="U24598"/>
      <c r="V24598"/>
      <c r="W24598"/>
      <c r="X24598"/>
    </row>
    <row r="24599" spans="21:24" ht="18" x14ac:dyDescent="0.6">
      <c r="U24599"/>
      <c r="V24599"/>
      <c r="W24599"/>
      <c r="X24599"/>
    </row>
    <row r="24600" spans="21:24" ht="18" x14ac:dyDescent="0.6">
      <c r="U24600"/>
      <c r="V24600"/>
      <c r="W24600"/>
      <c r="X24600"/>
    </row>
    <row r="24601" spans="21:24" ht="18" x14ac:dyDescent="0.6">
      <c r="U24601"/>
      <c r="V24601"/>
      <c r="W24601"/>
      <c r="X24601"/>
    </row>
    <row r="24602" spans="21:24" ht="18" x14ac:dyDescent="0.6">
      <c r="U24602"/>
      <c r="V24602"/>
      <c r="W24602"/>
      <c r="X24602"/>
    </row>
    <row r="24603" spans="21:24" ht="18" x14ac:dyDescent="0.6">
      <c r="U24603"/>
      <c r="V24603"/>
      <c r="W24603"/>
      <c r="X24603"/>
    </row>
    <row r="24604" spans="21:24" ht="18" x14ac:dyDescent="0.6">
      <c r="U24604"/>
      <c r="V24604"/>
      <c r="W24604"/>
      <c r="X24604"/>
    </row>
    <row r="24605" spans="21:24" ht="18" x14ac:dyDescent="0.6">
      <c r="U24605"/>
      <c r="V24605"/>
      <c r="W24605"/>
      <c r="X24605"/>
    </row>
    <row r="24606" spans="21:24" ht="18" x14ac:dyDescent="0.6">
      <c r="U24606"/>
      <c r="V24606"/>
      <c r="W24606"/>
      <c r="X24606"/>
    </row>
    <row r="24607" spans="21:24" ht="18" x14ac:dyDescent="0.6">
      <c r="U24607"/>
      <c r="V24607"/>
      <c r="W24607"/>
      <c r="X24607"/>
    </row>
    <row r="24608" spans="21:24" ht="18" x14ac:dyDescent="0.6">
      <c r="U24608"/>
      <c r="V24608"/>
      <c r="W24608"/>
      <c r="X24608"/>
    </row>
    <row r="24609" spans="21:24" ht="18" x14ac:dyDescent="0.6">
      <c r="U24609"/>
      <c r="V24609"/>
      <c r="W24609"/>
      <c r="X24609"/>
    </row>
    <row r="24610" spans="21:24" ht="18" x14ac:dyDescent="0.6">
      <c r="U24610"/>
      <c r="V24610"/>
      <c r="W24610"/>
      <c r="X24610"/>
    </row>
    <row r="24611" spans="21:24" ht="18" x14ac:dyDescent="0.6">
      <c r="U24611"/>
      <c r="V24611"/>
      <c r="W24611"/>
      <c r="X24611"/>
    </row>
    <row r="24612" spans="21:24" ht="18" x14ac:dyDescent="0.6">
      <c r="U24612"/>
      <c r="V24612"/>
      <c r="W24612"/>
      <c r="X24612"/>
    </row>
    <row r="24613" spans="21:24" ht="18" x14ac:dyDescent="0.6">
      <c r="U24613"/>
      <c r="V24613"/>
      <c r="W24613"/>
      <c r="X24613"/>
    </row>
    <row r="24614" spans="21:24" ht="18" x14ac:dyDescent="0.6">
      <c r="U24614"/>
      <c r="V24614"/>
      <c r="W24614"/>
      <c r="X24614"/>
    </row>
    <row r="24615" spans="21:24" ht="18" x14ac:dyDescent="0.6">
      <c r="U24615"/>
      <c r="V24615"/>
      <c r="W24615"/>
      <c r="X24615"/>
    </row>
    <row r="24616" spans="21:24" ht="18" x14ac:dyDescent="0.6">
      <c r="U24616"/>
      <c r="V24616"/>
      <c r="W24616"/>
      <c r="X24616"/>
    </row>
    <row r="24617" spans="21:24" ht="18" x14ac:dyDescent="0.6">
      <c r="U24617"/>
      <c r="V24617"/>
      <c r="W24617"/>
      <c r="X24617"/>
    </row>
    <row r="24618" spans="21:24" ht="18" x14ac:dyDescent="0.6">
      <c r="U24618"/>
      <c r="V24618"/>
      <c r="W24618"/>
      <c r="X24618"/>
    </row>
    <row r="24619" spans="21:24" ht="18" x14ac:dyDescent="0.6">
      <c r="U24619"/>
      <c r="V24619"/>
      <c r="W24619"/>
      <c r="X24619"/>
    </row>
    <row r="24620" spans="21:24" ht="18" x14ac:dyDescent="0.6">
      <c r="U24620"/>
      <c r="V24620"/>
      <c r="W24620"/>
      <c r="X24620"/>
    </row>
    <row r="24621" spans="21:24" ht="18" x14ac:dyDescent="0.6">
      <c r="U24621"/>
      <c r="V24621"/>
      <c r="W24621"/>
      <c r="X24621"/>
    </row>
    <row r="24622" spans="21:24" ht="18" x14ac:dyDescent="0.6">
      <c r="U24622"/>
      <c r="V24622"/>
      <c r="W24622"/>
      <c r="X24622"/>
    </row>
    <row r="24623" spans="21:24" ht="18" x14ac:dyDescent="0.6">
      <c r="U24623"/>
      <c r="V24623"/>
      <c r="W24623"/>
      <c r="X24623"/>
    </row>
    <row r="24624" spans="21:24" ht="18" x14ac:dyDescent="0.6">
      <c r="U24624"/>
      <c r="V24624"/>
      <c r="W24624"/>
      <c r="X24624"/>
    </row>
    <row r="24625" spans="21:24" ht="18" x14ac:dyDescent="0.6">
      <c r="U24625"/>
      <c r="V24625"/>
      <c r="W24625"/>
      <c r="X24625"/>
    </row>
    <row r="24626" spans="21:24" ht="18" x14ac:dyDescent="0.6">
      <c r="U24626"/>
      <c r="V24626"/>
      <c r="W24626"/>
      <c r="X24626"/>
    </row>
    <row r="24627" spans="21:24" ht="18" x14ac:dyDescent="0.6">
      <c r="U24627"/>
      <c r="V24627"/>
      <c r="W24627"/>
      <c r="X24627"/>
    </row>
    <row r="24628" spans="21:24" ht="18" x14ac:dyDescent="0.6">
      <c r="U24628"/>
      <c r="V24628"/>
      <c r="W24628"/>
      <c r="X24628"/>
    </row>
    <row r="24629" spans="21:24" ht="18" x14ac:dyDescent="0.6">
      <c r="U24629"/>
      <c r="V24629"/>
      <c r="W24629"/>
      <c r="X24629"/>
    </row>
    <row r="24630" spans="21:24" ht="18" x14ac:dyDescent="0.6">
      <c r="U24630"/>
      <c r="V24630"/>
      <c r="W24630"/>
      <c r="X24630"/>
    </row>
    <row r="24631" spans="21:24" ht="18" x14ac:dyDescent="0.6">
      <c r="U24631"/>
      <c r="V24631"/>
      <c r="W24631"/>
      <c r="X24631"/>
    </row>
    <row r="24632" spans="21:24" ht="18" x14ac:dyDescent="0.6">
      <c r="U24632"/>
      <c r="V24632"/>
      <c r="W24632"/>
      <c r="X24632"/>
    </row>
    <row r="24633" spans="21:24" ht="18" x14ac:dyDescent="0.6">
      <c r="U24633"/>
      <c r="V24633"/>
      <c r="W24633"/>
      <c r="X24633"/>
    </row>
    <row r="24634" spans="21:24" ht="18" x14ac:dyDescent="0.6">
      <c r="U24634"/>
      <c r="V24634"/>
      <c r="W24634"/>
      <c r="X24634"/>
    </row>
    <row r="24635" spans="21:24" ht="18" x14ac:dyDescent="0.6">
      <c r="U24635"/>
      <c r="V24635"/>
      <c r="W24635"/>
      <c r="X24635"/>
    </row>
    <row r="24636" spans="21:24" ht="18" x14ac:dyDescent="0.6">
      <c r="U24636"/>
      <c r="V24636"/>
      <c r="W24636"/>
      <c r="X24636"/>
    </row>
    <row r="24637" spans="21:24" ht="18" x14ac:dyDescent="0.6">
      <c r="U24637"/>
      <c r="V24637"/>
      <c r="W24637"/>
      <c r="X24637"/>
    </row>
    <row r="24638" spans="21:24" ht="18" x14ac:dyDescent="0.6">
      <c r="U24638"/>
      <c r="V24638"/>
      <c r="W24638"/>
      <c r="X24638"/>
    </row>
    <row r="24639" spans="21:24" ht="18" x14ac:dyDescent="0.6">
      <c r="U24639"/>
      <c r="V24639"/>
      <c r="W24639"/>
      <c r="X24639"/>
    </row>
    <row r="24640" spans="21:24" ht="18" x14ac:dyDescent="0.6">
      <c r="U24640"/>
      <c r="V24640"/>
      <c r="W24640"/>
      <c r="X24640"/>
    </row>
    <row r="24641" spans="21:24" ht="18" x14ac:dyDescent="0.6">
      <c r="U24641"/>
      <c r="V24641"/>
      <c r="W24641"/>
      <c r="X24641"/>
    </row>
    <row r="24642" spans="21:24" ht="18" x14ac:dyDescent="0.6">
      <c r="U24642"/>
      <c r="V24642"/>
      <c r="W24642"/>
      <c r="X24642"/>
    </row>
    <row r="24643" spans="21:24" ht="18" x14ac:dyDescent="0.6">
      <c r="U24643"/>
      <c r="V24643"/>
      <c r="W24643"/>
      <c r="X24643"/>
    </row>
    <row r="24644" spans="21:24" ht="18" x14ac:dyDescent="0.6">
      <c r="U24644"/>
      <c r="V24644"/>
      <c r="W24644"/>
      <c r="X24644"/>
    </row>
    <row r="24645" spans="21:24" ht="18" x14ac:dyDescent="0.6">
      <c r="U24645"/>
      <c r="V24645"/>
      <c r="W24645"/>
      <c r="X24645"/>
    </row>
    <row r="24646" spans="21:24" ht="18" x14ac:dyDescent="0.6">
      <c r="U24646"/>
      <c r="V24646"/>
      <c r="W24646"/>
      <c r="X24646"/>
    </row>
    <row r="24647" spans="21:24" ht="18" x14ac:dyDescent="0.6">
      <c r="U24647"/>
      <c r="V24647"/>
      <c r="W24647"/>
      <c r="X24647"/>
    </row>
    <row r="24648" spans="21:24" ht="18" x14ac:dyDescent="0.6">
      <c r="U24648"/>
      <c r="V24648"/>
      <c r="W24648"/>
      <c r="X24648"/>
    </row>
    <row r="24649" spans="21:24" ht="18" x14ac:dyDescent="0.6">
      <c r="U24649"/>
      <c r="V24649"/>
      <c r="W24649"/>
      <c r="X24649"/>
    </row>
    <row r="24650" spans="21:24" ht="18" x14ac:dyDescent="0.6">
      <c r="U24650"/>
      <c r="V24650"/>
      <c r="W24650"/>
      <c r="X24650"/>
    </row>
    <row r="24651" spans="21:24" ht="18" x14ac:dyDescent="0.6">
      <c r="U24651"/>
      <c r="V24651"/>
      <c r="W24651"/>
      <c r="X24651"/>
    </row>
    <row r="24652" spans="21:24" ht="18" x14ac:dyDescent="0.6">
      <c r="U24652"/>
      <c r="V24652"/>
      <c r="W24652"/>
      <c r="X24652"/>
    </row>
    <row r="24653" spans="21:24" ht="18" x14ac:dyDescent="0.6">
      <c r="U24653"/>
      <c r="V24653"/>
      <c r="W24653"/>
      <c r="X24653"/>
    </row>
    <row r="24654" spans="21:24" ht="18" x14ac:dyDescent="0.6">
      <c r="U24654"/>
      <c r="V24654"/>
      <c r="W24654"/>
      <c r="X24654"/>
    </row>
    <row r="24655" spans="21:24" ht="18" x14ac:dyDescent="0.6">
      <c r="U24655"/>
      <c r="V24655"/>
      <c r="W24655"/>
      <c r="X24655"/>
    </row>
    <row r="24656" spans="21:24" ht="18" x14ac:dyDescent="0.6">
      <c r="U24656"/>
      <c r="V24656"/>
      <c r="W24656"/>
      <c r="X24656"/>
    </row>
    <row r="24657" spans="21:24" ht="18" x14ac:dyDescent="0.6">
      <c r="U24657"/>
      <c r="V24657"/>
      <c r="W24657"/>
      <c r="X24657"/>
    </row>
    <row r="24658" spans="21:24" ht="18" x14ac:dyDescent="0.6">
      <c r="U24658"/>
      <c r="V24658"/>
      <c r="W24658"/>
      <c r="X24658"/>
    </row>
    <row r="24659" spans="21:24" ht="18" x14ac:dyDescent="0.6">
      <c r="U24659"/>
      <c r="V24659"/>
      <c r="W24659"/>
      <c r="X24659"/>
    </row>
    <row r="24660" spans="21:24" ht="18" x14ac:dyDescent="0.6">
      <c r="U24660"/>
      <c r="V24660"/>
      <c r="W24660"/>
      <c r="X24660"/>
    </row>
    <row r="24661" spans="21:24" ht="18" x14ac:dyDescent="0.6">
      <c r="U24661"/>
      <c r="V24661"/>
      <c r="W24661"/>
      <c r="X24661"/>
    </row>
    <row r="24662" spans="21:24" ht="18" x14ac:dyDescent="0.6">
      <c r="U24662"/>
      <c r="V24662"/>
      <c r="W24662"/>
      <c r="X24662"/>
    </row>
    <row r="24663" spans="21:24" ht="18" x14ac:dyDescent="0.6">
      <c r="U24663"/>
      <c r="V24663"/>
      <c r="W24663"/>
      <c r="X24663"/>
    </row>
    <row r="24664" spans="21:24" ht="18" x14ac:dyDescent="0.6">
      <c r="U24664"/>
      <c r="V24664"/>
      <c r="W24664"/>
      <c r="X24664"/>
    </row>
    <row r="24665" spans="21:24" ht="18" x14ac:dyDescent="0.6">
      <c r="U24665"/>
      <c r="V24665"/>
      <c r="W24665"/>
      <c r="X24665"/>
    </row>
    <row r="24666" spans="21:24" ht="18" x14ac:dyDescent="0.6">
      <c r="U24666"/>
      <c r="V24666"/>
      <c r="W24666"/>
      <c r="X24666"/>
    </row>
    <row r="24667" spans="21:24" ht="18" x14ac:dyDescent="0.6">
      <c r="U24667"/>
      <c r="V24667"/>
      <c r="W24667"/>
      <c r="X24667"/>
    </row>
    <row r="24668" spans="21:24" ht="18" x14ac:dyDescent="0.6">
      <c r="U24668"/>
      <c r="V24668"/>
      <c r="W24668"/>
      <c r="X24668"/>
    </row>
    <row r="24669" spans="21:24" ht="18" x14ac:dyDescent="0.6">
      <c r="U24669"/>
      <c r="V24669"/>
      <c r="W24669"/>
      <c r="X24669"/>
    </row>
    <row r="24670" spans="21:24" ht="18" x14ac:dyDescent="0.6">
      <c r="U24670"/>
      <c r="V24670"/>
      <c r="W24670"/>
      <c r="X24670"/>
    </row>
    <row r="24671" spans="21:24" ht="18" x14ac:dyDescent="0.6">
      <c r="U24671"/>
      <c r="V24671"/>
      <c r="W24671"/>
      <c r="X24671"/>
    </row>
    <row r="24672" spans="21:24" ht="18" x14ac:dyDescent="0.6">
      <c r="U24672"/>
      <c r="V24672"/>
      <c r="W24672"/>
      <c r="X24672"/>
    </row>
    <row r="24673" spans="21:24" ht="18" x14ac:dyDescent="0.6">
      <c r="U24673"/>
      <c r="V24673"/>
      <c r="W24673"/>
      <c r="X24673"/>
    </row>
    <row r="24674" spans="21:24" ht="18" x14ac:dyDescent="0.6">
      <c r="U24674"/>
      <c r="V24674"/>
      <c r="W24674"/>
      <c r="X24674"/>
    </row>
    <row r="24675" spans="21:24" ht="18" x14ac:dyDescent="0.6">
      <c r="U24675"/>
      <c r="V24675"/>
      <c r="W24675"/>
      <c r="X24675"/>
    </row>
    <row r="24676" spans="21:24" ht="18" x14ac:dyDescent="0.6">
      <c r="U24676"/>
      <c r="V24676"/>
      <c r="W24676"/>
      <c r="X24676"/>
    </row>
    <row r="24677" spans="21:24" ht="18" x14ac:dyDescent="0.6">
      <c r="U24677"/>
      <c r="V24677"/>
      <c r="W24677"/>
      <c r="X24677"/>
    </row>
    <row r="24678" spans="21:24" ht="18" x14ac:dyDescent="0.6">
      <c r="U24678"/>
      <c r="V24678"/>
      <c r="W24678"/>
      <c r="X24678"/>
    </row>
    <row r="24679" spans="21:24" ht="18" x14ac:dyDescent="0.6">
      <c r="U24679"/>
      <c r="V24679"/>
      <c r="W24679"/>
      <c r="X24679"/>
    </row>
    <row r="24680" spans="21:24" ht="18" x14ac:dyDescent="0.6">
      <c r="U24680"/>
      <c r="V24680"/>
      <c r="W24680"/>
      <c r="X24680"/>
    </row>
    <row r="24681" spans="21:24" ht="18" x14ac:dyDescent="0.6">
      <c r="U24681"/>
      <c r="V24681"/>
      <c r="W24681"/>
      <c r="X24681"/>
    </row>
    <row r="24682" spans="21:24" ht="18" x14ac:dyDescent="0.6">
      <c r="U24682"/>
      <c r="V24682"/>
      <c r="W24682"/>
      <c r="X24682"/>
    </row>
    <row r="24683" spans="21:24" ht="18" x14ac:dyDescent="0.6">
      <c r="U24683"/>
      <c r="V24683"/>
      <c r="W24683"/>
      <c r="X24683"/>
    </row>
    <row r="24684" spans="21:24" ht="18" x14ac:dyDescent="0.6">
      <c r="U24684"/>
      <c r="V24684"/>
      <c r="W24684"/>
      <c r="X24684"/>
    </row>
    <row r="24685" spans="21:24" ht="18" x14ac:dyDescent="0.6">
      <c r="U24685"/>
      <c r="V24685"/>
      <c r="W24685"/>
      <c r="X24685"/>
    </row>
    <row r="24686" spans="21:24" ht="18" x14ac:dyDescent="0.6">
      <c r="U24686"/>
      <c r="V24686"/>
      <c r="W24686"/>
      <c r="X24686"/>
    </row>
    <row r="24687" spans="21:24" ht="18" x14ac:dyDescent="0.6">
      <c r="U24687"/>
      <c r="V24687"/>
      <c r="W24687"/>
      <c r="X24687"/>
    </row>
    <row r="24688" spans="21:24" ht="18" x14ac:dyDescent="0.6">
      <c r="U24688"/>
      <c r="V24688"/>
      <c r="W24688"/>
      <c r="X24688"/>
    </row>
    <row r="24689" spans="21:24" ht="18" x14ac:dyDescent="0.6">
      <c r="U24689"/>
      <c r="V24689"/>
      <c r="W24689"/>
      <c r="X24689"/>
    </row>
    <row r="24690" spans="21:24" ht="18" x14ac:dyDescent="0.6">
      <c r="U24690"/>
      <c r="V24690"/>
      <c r="W24690"/>
      <c r="X24690"/>
    </row>
    <row r="24691" spans="21:24" ht="18" x14ac:dyDescent="0.6">
      <c r="U24691"/>
      <c r="V24691"/>
      <c r="W24691"/>
      <c r="X24691"/>
    </row>
    <row r="24692" spans="21:24" ht="18" x14ac:dyDescent="0.6">
      <c r="U24692"/>
      <c r="V24692"/>
      <c r="W24692"/>
      <c r="X24692"/>
    </row>
    <row r="24693" spans="21:24" ht="18" x14ac:dyDescent="0.6">
      <c r="U24693"/>
      <c r="V24693"/>
      <c r="W24693"/>
      <c r="X24693"/>
    </row>
    <row r="24694" spans="21:24" ht="18" x14ac:dyDescent="0.6">
      <c r="U24694"/>
      <c r="V24694"/>
      <c r="W24694"/>
      <c r="X24694"/>
    </row>
    <row r="24695" spans="21:24" ht="18" x14ac:dyDescent="0.6">
      <c r="U24695"/>
      <c r="V24695"/>
      <c r="W24695"/>
      <c r="X24695"/>
    </row>
    <row r="24696" spans="21:24" ht="18" x14ac:dyDescent="0.6">
      <c r="U24696"/>
      <c r="V24696"/>
      <c r="W24696"/>
      <c r="X24696"/>
    </row>
    <row r="24697" spans="21:24" ht="18" x14ac:dyDescent="0.6">
      <c r="U24697"/>
      <c r="V24697"/>
      <c r="W24697"/>
      <c r="X24697"/>
    </row>
    <row r="24698" spans="21:24" ht="18" x14ac:dyDescent="0.6">
      <c r="U24698"/>
      <c r="V24698"/>
      <c r="W24698"/>
      <c r="X24698"/>
    </row>
    <row r="24699" spans="21:24" ht="18" x14ac:dyDescent="0.6">
      <c r="U24699"/>
      <c r="V24699"/>
      <c r="W24699"/>
      <c r="X24699"/>
    </row>
    <row r="24700" spans="21:24" ht="18" x14ac:dyDescent="0.6">
      <c r="U24700"/>
      <c r="V24700"/>
      <c r="W24700"/>
      <c r="X24700"/>
    </row>
    <row r="24701" spans="21:24" ht="18" x14ac:dyDescent="0.6">
      <c r="U24701"/>
      <c r="V24701"/>
      <c r="W24701"/>
      <c r="X24701"/>
    </row>
    <row r="24702" spans="21:24" ht="18" x14ac:dyDescent="0.6">
      <c r="U24702"/>
      <c r="V24702"/>
      <c r="W24702"/>
      <c r="X24702"/>
    </row>
    <row r="24703" spans="21:24" ht="18" x14ac:dyDescent="0.6">
      <c r="U24703"/>
      <c r="V24703"/>
      <c r="W24703"/>
      <c r="X24703"/>
    </row>
    <row r="24704" spans="21:24" ht="18" x14ac:dyDescent="0.6">
      <c r="U24704"/>
      <c r="V24704"/>
      <c r="W24704"/>
      <c r="X24704"/>
    </row>
    <row r="24705" spans="21:24" ht="18" x14ac:dyDescent="0.6">
      <c r="U24705"/>
      <c r="V24705"/>
      <c r="W24705"/>
      <c r="X24705"/>
    </row>
    <row r="24706" spans="21:24" ht="18" x14ac:dyDescent="0.6">
      <c r="U24706"/>
      <c r="V24706"/>
      <c r="W24706"/>
      <c r="X24706"/>
    </row>
    <row r="24707" spans="21:24" ht="18" x14ac:dyDescent="0.6">
      <c r="U24707"/>
      <c r="V24707"/>
      <c r="W24707"/>
      <c r="X24707"/>
    </row>
    <row r="24708" spans="21:24" ht="18" x14ac:dyDescent="0.6">
      <c r="U24708"/>
      <c r="V24708"/>
      <c r="W24708"/>
      <c r="X24708"/>
    </row>
    <row r="24709" spans="21:24" ht="18" x14ac:dyDescent="0.6">
      <c r="U24709"/>
      <c r="V24709"/>
      <c r="W24709"/>
      <c r="X24709"/>
    </row>
    <row r="24710" spans="21:24" ht="18" x14ac:dyDescent="0.6">
      <c r="U24710"/>
      <c r="V24710"/>
      <c r="W24710"/>
      <c r="X24710"/>
    </row>
    <row r="24711" spans="21:24" ht="18" x14ac:dyDescent="0.6">
      <c r="U24711"/>
      <c r="V24711"/>
      <c r="W24711"/>
      <c r="X24711"/>
    </row>
    <row r="24712" spans="21:24" ht="18" x14ac:dyDescent="0.6">
      <c r="U24712"/>
      <c r="V24712"/>
      <c r="W24712"/>
      <c r="X24712"/>
    </row>
    <row r="24713" spans="21:24" ht="18" x14ac:dyDescent="0.6">
      <c r="U24713"/>
      <c r="V24713"/>
      <c r="W24713"/>
      <c r="X24713"/>
    </row>
    <row r="24714" spans="21:24" ht="18" x14ac:dyDescent="0.6">
      <c r="U24714"/>
      <c r="V24714"/>
      <c r="W24714"/>
      <c r="X24714"/>
    </row>
    <row r="24715" spans="21:24" ht="18" x14ac:dyDescent="0.6">
      <c r="U24715"/>
      <c r="V24715"/>
      <c r="W24715"/>
      <c r="X24715"/>
    </row>
    <row r="24716" spans="21:24" ht="18" x14ac:dyDescent="0.6">
      <c r="U24716"/>
      <c r="V24716"/>
      <c r="W24716"/>
      <c r="X24716"/>
    </row>
    <row r="24717" spans="21:24" ht="18" x14ac:dyDescent="0.6">
      <c r="U24717"/>
      <c r="V24717"/>
      <c r="W24717"/>
      <c r="X24717"/>
    </row>
    <row r="24718" spans="21:24" ht="18" x14ac:dyDescent="0.6">
      <c r="U24718"/>
      <c r="V24718"/>
      <c r="W24718"/>
      <c r="X24718"/>
    </row>
    <row r="24719" spans="21:24" ht="18" x14ac:dyDescent="0.6">
      <c r="U24719"/>
      <c r="V24719"/>
      <c r="W24719"/>
      <c r="X24719"/>
    </row>
    <row r="24720" spans="21:24" ht="18" x14ac:dyDescent="0.6">
      <c r="U24720"/>
      <c r="V24720"/>
      <c r="W24720"/>
      <c r="X24720"/>
    </row>
    <row r="24721" spans="21:24" ht="18" x14ac:dyDescent="0.6">
      <c r="U24721"/>
      <c r="V24721"/>
      <c r="W24721"/>
      <c r="X24721"/>
    </row>
    <row r="24722" spans="21:24" ht="18" x14ac:dyDescent="0.6">
      <c r="U24722"/>
      <c r="V24722"/>
      <c r="W24722"/>
      <c r="X24722"/>
    </row>
    <row r="24723" spans="21:24" ht="18" x14ac:dyDescent="0.6">
      <c r="U24723"/>
      <c r="V24723"/>
      <c r="W24723"/>
      <c r="X24723"/>
    </row>
    <row r="24724" spans="21:24" ht="18" x14ac:dyDescent="0.6">
      <c r="U24724"/>
      <c r="V24724"/>
      <c r="W24724"/>
      <c r="X24724"/>
    </row>
    <row r="24725" spans="21:24" ht="18" x14ac:dyDescent="0.6">
      <c r="U24725"/>
      <c r="V24725"/>
      <c r="W24725"/>
      <c r="X24725"/>
    </row>
    <row r="24726" spans="21:24" ht="18" x14ac:dyDescent="0.6">
      <c r="U24726"/>
      <c r="V24726"/>
      <c r="W24726"/>
      <c r="X24726"/>
    </row>
    <row r="24727" spans="21:24" ht="18" x14ac:dyDescent="0.6">
      <c r="U24727"/>
      <c r="V24727"/>
      <c r="W24727"/>
      <c r="X24727"/>
    </row>
    <row r="24728" spans="21:24" ht="18" x14ac:dyDescent="0.6">
      <c r="U24728"/>
      <c r="V24728"/>
      <c r="W24728"/>
      <c r="X24728"/>
    </row>
    <row r="24729" spans="21:24" ht="18" x14ac:dyDescent="0.6">
      <c r="U24729"/>
      <c r="V24729"/>
      <c r="W24729"/>
      <c r="X24729"/>
    </row>
    <row r="24730" spans="21:24" ht="18" x14ac:dyDescent="0.6">
      <c r="U24730"/>
      <c r="V24730"/>
      <c r="W24730"/>
      <c r="X24730"/>
    </row>
    <row r="24731" spans="21:24" ht="18" x14ac:dyDescent="0.6">
      <c r="U24731"/>
      <c r="V24731"/>
      <c r="W24731"/>
      <c r="X24731"/>
    </row>
    <row r="24732" spans="21:24" ht="18" x14ac:dyDescent="0.6">
      <c r="U24732"/>
      <c r="V24732"/>
      <c r="W24732"/>
      <c r="X24732"/>
    </row>
    <row r="24733" spans="21:24" ht="18" x14ac:dyDescent="0.6">
      <c r="U24733"/>
      <c r="V24733"/>
      <c r="W24733"/>
      <c r="X24733"/>
    </row>
    <row r="24734" spans="21:24" ht="18" x14ac:dyDescent="0.6">
      <c r="U24734"/>
      <c r="V24734"/>
      <c r="W24734"/>
      <c r="X24734"/>
    </row>
    <row r="24735" spans="21:24" ht="18" x14ac:dyDescent="0.6">
      <c r="U24735"/>
      <c r="V24735"/>
      <c r="W24735"/>
      <c r="X24735"/>
    </row>
    <row r="24736" spans="21:24" ht="18" x14ac:dyDescent="0.6">
      <c r="U24736"/>
      <c r="V24736"/>
      <c r="W24736"/>
      <c r="X24736"/>
    </row>
    <row r="24737" spans="21:24" ht="18" x14ac:dyDescent="0.6">
      <c r="U24737"/>
      <c r="V24737"/>
      <c r="W24737"/>
      <c r="X24737"/>
    </row>
    <row r="24738" spans="21:24" ht="18" x14ac:dyDescent="0.6">
      <c r="U24738"/>
      <c r="V24738"/>
      <c r="W24738"/>
      <c r="X24738"/>
    </row>
    <row r="24739" spans="21:24" ht="18" x14ac:dyDescent="0.6">
      <c r="U24739"/>
      <c r="V24739"/>
      <c r="W24739"/>
      <c r="X24739"/>
    </row>
    <row r="24740" spans="21:24" ht="18" x14ac:dyDescent="0.6">
      <c r="U24740"/>
      <c r="V24740"/>
      <c r="W24740"/>
      <c r="X24740"/>
    </row>
    <row r="24741" spans="21:24" ht="18" x14ac:dyDescent="0.6">
      <c r="U24741"/>
      <c r="V24741"/>
      <c r="W24741"/>
      <c r="X24741"/>
    </row>
    <row r="24742" spans="21:24" ht="18" x14ac:dyDescent="0.6">
      <c r="U24742"/>
      <c r="V24742"/>
      <c r="W24742"/>
      <c r="X24742"/>
    </row>
    <row r="24743" spans="21:24" ht="18" x14ac:dyDescent="0.6">
      <c r="U24743"/>
      <c r="V24743"/>
      <c r="W24743"/>
      <c r="X24743"/>
    </row>
    <row r="24744" spans="21:24" ht="18" x14ac:dyDescent="0.6">
      <c r="U24744"/>
      <c r="V24744"/>
      <c r="W24744"/>
      <c r="X24744"/>
    </row>
    <row r="24745" spans="21:24" ht="18" x14ac:dyDescent="0.6">
      <c r="U24745"/>
      <c r="V24745"/>
      <c r="W24745"/>
      <c r="X24745"/>
    </row>
    <row r="24746" spans="21:24" ht="18" x14ac:dyDescent="0.6">
      <c r="U24746"/>
      <c r="V24746"/>
      <c r="W24746"/>
      <c r="X24746"/>
    </row>
    <row r="24747" spans="21:24" ht="18" x14ac:dyDescent="0.6">
      <c r="U24747"/>
      <c r="V24747"/>
      <c r="W24747"/>
      <c r="X24747"/>
    </row>
    <row r="24748" spans="21:24" ht="18" x14ac:dyDescent="0.6">
      <c r="U24748"/>
      <c r="V24748"/>
      <c r="W24748"/>
      <c r="X24748"/>
    </row>
    <row r="24749" spans="21:24" ht="18" x14ac:dyDescent="0.6">
      <c r="U24749"/>
      <c r="V24749"/>
      <c r="W24749"/>
      <c r="X24749"/>
    </row>
    <row r="24750" spans="21:24" ht="18" x14ac:dyDescent="0.6">
      <c r="U24750"/>
      <c r="V24750"/>
      <c r="W24750"/>
      <c r="X24750"/>
    </row>
    <row r="24751" spans="21:24" ht="18" x14ac:dyDescent="0.6">
      <c r="U24751"/>
      <c r="V24751"/>
      <c r="W24751"/>
      <c r="X24751"/>
    </row>
    <row r="24752" spans="21:24" ht="18" x14ac:dyDescent="0.6">
      <c r="U24752"/>
      <c r="V24752"/>
      <c r="W24752"/>
      <c r="X24752"/>
    </row>
    <row r="24753" spans="21:24" ht="18" x14ac:dyDescent="0.6">
      <c r="U24753"/>
      <c r="V24753"/>
      <c r="W24753"/>
      <c r="X24753"/>
    </row>
    <row r="24754" spans="21:24" ht="18" x14ac:dyDescent="0.6">
      <c r="U24754"/>
      <c r="V24754"/>
      <c r="W24754"/>
      <c r="X24754"/>
    </row>
    <row r="24755" spans="21:24" ht="18" x14ac:dyDescent="0.6">
      <c r="U24755"/>
      <c r="V24755"/>
      <c r="W24755"/>
      <c r="X24755"/>
    </row>
    <row r="24756" spans="21:24" ht="18" x14ac:dyDescent="0.6">
      <c r="U24756"/>
      <c r="V24756"/>
      <c r="W24756"/>
      <c r="X24756"/>
    </row>
    <row r="24757" spans="21:24" ht="18" x14ac:dyDescent="0.6">
      <c r="U24757"/>
      <c r="V24757"/>
      <c r="W24757"/>
      <c r="X24757"/>
    </row>
    <row r="24758" spans="21:24" ht="18" x14ac:dyDescent="0.6">
      <c r="U24758"/>
      <c r="V24758"/>
      <c r="W24758"/>
      <c r="X24758"/>
    </row>
    <row r="24759" spans="21:24" ht="18" x14ac:dyDescent="0.6">
      <c r="U24759"/>
      <c r="V24759"/>
      <c r="W24759"/>
      <c r="X24759"/>
    </row>
    <row r="24760" spans="21:24" ht="18" x14ac:dyDescent="0.6">
      <c r="U24760"/>
      <c r="V24760"/>
      <c r="W24760"/>
      <c r="X24760"/>
    </row>
    <row r="24761" spans="21:24" ht="18" x14ac:dyDescent="0.6">
      <c r="U24761"/>
      <c r="V24761"/>
      <c r="W24761"/>
      <c r="X24761"/>
    </row>
    <row r="24762" spans="21:24" ht="18" x14ac:dyDescent="0.6">
      <c r="U24762"/>
      <c r="V24762"/>
      <c r="W24762"/>
      <c r="X24762"/>
    </row>
    <row r="24763" spans="21:24" ht="18" x14ac:dyDescent="0.6">
      <c r="U24763"/>
      <c r="V24763"/>
      <c r="W24763"/>
      <c r="X24763"/>
    </row>
    <row r="24764" spans="21:24" ht="18" x14ac:dyDescent="0.6">
      <c r="U24764"/>
      <c r="V24764"/>
      <c r="W24764"/>
      <c r="X24764"/>
    </row>
    <row r="24765" spans="21:24" ht="18" x14ac:dyDescent="0.6">
      <c r="U24765"/>
      <c r="V24765"/>
      <c r="W24765"/>
      <c r="X24765"/>
    </row>
    <row r="24766" spans="21:24" ht="18" x14ac:dyDescent="0.6">
      <c r="U24766"/>
      <c r="V24766"/>
      <c r="W24766"/>
      <c r="X24766"/>
    </row>
    <row r="24767" spans="21:24" ht="18" x14ac:dyDescent="0.6">
      <c r="U24767"/>
      <c r="V24767"/>
      <c r="W24767"/>
      <c r="X24767"/>
    </row>
    <row r="24768" spans="21:24" ht="18" x14ac:dyDescent="0.6">
      <c r="U24768"/>
      <c r="V24768"/>
      <c r="W24768"/>
      <c r="X24768"/>
    </row>
    <row r="24769" spans="21:24" ht="18" x14ac:dyDescent="0.6">
      <c r="U24769"/>
      <c r="V24769"/>
      <c r="W24769"/>
      <c r="X24769"/>
    </row>
    <row r="24770" spans="21:24" ht="18" x14ac:dyDescent="0.6">
      <c r="U24770"/>
      <c r="V24770"/>
      <c r="W24770"/>
      <c r="X24770"/>
    </row>
    <row r="24771" spans="21:24" ht="18" x14ac:dyDescent="0.6">
      <c r="U24771"/>
      <c r="V24771"/>
      <c r="W24771"/>
      <c r="X24771"/>
    </row>
    <row r="24772" spans="21:24" ht="18" x14ac:dyDescent="0.6">
      <c r="U24772"/>
      <c r="V24772"/>
      <c r="W24772"/>
      <c r="X24772"/>
    </row>
    <row r="24773" spans="21:24" ht="18" x14ac:dyDescent="0.6">
      <c r="U24773"/>
      <c r="V24773"/>
      <c r="W24773"/>
      <c r="X24773"/>
    </row>
    <row r="24774" spans="21:24" ht="18" x14ac:dyDescent="0.6">
      <c r="U24774"/>
      <c r="V24774"/>
      <c r="W24774"/>
      <c r="X24774"/>
    </row>
    <row r="24775" spans="21:24" ht="18" x14ac:dyDescent="0.6">
      <c r="U24775"/>
      <c r="V24775"/>
      <c r="W24775"/>
      <c r="X24775"/>
    </row>
    <row r="24776" spans="21:24" ht="18" x14ac:dyDescent="0.6">
      <c r="U24776"/>
      <c r="V24776"/>
      <c r="W24776"/>
      <c r="X24776"/>
    </row>
    <row r="24777" spans="21:24" ht="18" x14ac:dyDescent="0.6">
      <c r="U24777"/>
      <c r="V24777"/>
      <c r="W24777"/>
      <c r="X24777"/>
    </row>
    <row r="24778" spans="21:24" ht="18" x14ac:dyDescent="0.6">
      <c r="U24778"/>
      <c r="V24778"/>
      <c r="W24778"/>
      <c r="X24778"/>
    </row>
    <row r="24779" spans="21:24" ht="18" x14ac:dyDescent="0.6">
      <c r="U24779"/>
      <c r="V24779"/>
      <c r="W24779"/>
      <c r="X24779"/>
    </row>
    <row r="24780" spans="21:24" ht="18" x14ac:dyDescent="0.6">
      <c r="U24780"/>
      <c r="V24780"/>
      <c r="W24780"/>
      <c r="X24780"/>
    </row>
    <row r="24781" spans="21:24" ht="18" x14ac:dyDescent="0.6">
      <c r="U24781"/>
      <c r="V24781"/>
      <c r="W24781"/>
      <c r="X24781"/>
    </row>
    <row r="24782" spans="21:24" ht="18" x14ac:dyDescent="0.6">
      <c r="U24782"/>
      <c r="V24782"/>
      <c r="W24782"/>
      <c r="X24782"/>
    </row>
    <row r="24783" spans="21:24" ht="18" x14ac:dyDescent="0.6">
      <c r="U24783"/>
      <c r="V24783"/>
      <c r="W24783"/>
      <c r="X24783"/>
    </row>
    <row r="24784" spans="21:24" ht="18" x14ac:dyDescent="0.6">
      <c r="U24784"/>
      <c r="V24784"/>
      <c r="W24784"/>
      <c r="X24784"/>
    </row>
    <row r="24785" spans="21:24" ht="18" x14ac:dyDescent="0.6">
      <c r="U24785"/>
      <c r="V24785"/>
      <c r="W24785"/>
      <c r="X24785"/>
    </row>
    <row r="24786" spans="21:24" ht="18" x14ac:dyDescent="0.6">
      <c r="U24786"/>
      <c r="V24786"/>
      <c r="W24786"/>
      <c r="X24786"/>
    </row>
    <row r="24787" spans="21:24" ht="18" x14ac:dyDescent="0.6">
      <c r="U24787"/>
      <c r="V24787"/>
      <c r="W24787"/>
      <c r="X24787"/>
    </row>
    <row r="24788" spans="21:24" ht="18" x14ac:dyDescent="0.6">
      <c r="U24788"/>
      <c r="V24788"/>
      <c r="W24788"/>
      <c r="X24788"/>
    </row>
    <row r="24789" spans="21:24" ht="18" x14ac:dyDescent="0.6">
      <c r="U24789"/>
      <c r="V24789"/>
      <c r="W24789"/>
      <c r="X24789"/>
    </row>
    <row r="24790" spans="21:24" ht="18" x14ac:dyDescent="0.6">
      <c r="U24790"/>
      <c r="V24790"/>
      <c r="W24790"/>
      <c r="X24790"/>
    </row>
    <row r="24791" spans="21:24" ht="18" x14ac:dyDescent="0.6">
      <c r="U24791"/>
      <c r="V24791"/>
      <c r="W24791"/>
      <c r="X24791"/>
    </row>
    <row r="24792" spans="21:24" ht="18" x14ac:dyDescent="0.6">
      <c r="U24792"/>
      <c r="V24792"/>
      <c r="W24792"/>
      <c r="X24792"/>
    </row>
    <row r="24793" spans="21:24" ht="18" x14ac:dyDescent="0.6">
      <c r="U24793"/>
      <c r="V24793"/>
      <c r="W24793"/>
      <c r="X24793"/>
    </row>
    <row r="24794" spans="21:24" ht="18" x14ac:dyDescent="0.6">
      <c r="U24794"/>
      <c r="V24794"/>
      <c r="W24794"/>
      <c r="X24794"/>
    </row>
    <row r="24795" spans="21:24" ht="18" x14ac:dyDescent="0.6">
      <c r="U24795"/>
      <c r="V24795"/>
      <c r="W24795"/>
      <c r="X24795"/>
    </row>
    <row r="24796" spans="21:24" ht="18" x14ac:dyDescent="0.6">
      <c r="U24796"/>
      <c r="V24796"/>
      <c r="W24796"/>
      <c r="X24796"/>
    </row>
    <row r="24797" spans="21:24" ht="18" x14ac:dyDescent="0.6">
      <c r="U24797"/>
      <c r="V24797"/>
      <c r="W24797"/>
      <c r="X24797"/>
    </row>
    <row r="24798" spans="21:24" ht="18" x14ac:dyDescent="0.6">
      <c r="U24798"/>
      <c r="V24798"/>
      <c r="W24798"/>
      <c r="X24798"/>
    </row>
    <row r="24799" spans="21:24" ht="18" x14ac:dyDescent="0.6">
      <c r="U24799"/>
      <c r="V24799"/>
      <c r="W24799"/>
      <c r="X24799"/>
    </row>
    <row r="24800" spans="21:24" ht="18" x14ac:dyDescent="0.6">
      <c r="U24800"/>
      <c r="V24800"/>
      <c r="W24800"/>
      <c r="X24800"/>
    </row>
    <row r="24801" spans="21:24" ht="18" x14ac:dyDescent="0.6">
      <c r="U24801"/>
      <c r="V24801"/>
      <c r="W24801"/>
      <c r="X24801"/>
    </row>
    <row r="24802" spans="21:24" ht="18" x14ac:dyDescent="0.6">
      <c r="U24802"/>
      <c r="V24802"/>
      <c r="W24802"/>
      <c r="X24802"/>
    </row>
    <row r="24803" spans="21:24" ht="18" x14ac:dyDescent="0.6">
      <c r="U24803"/>
      <c r="V24803"/>
      <c r="W24803"/>
      <c r="X24803"/>
    </row>
    <row r="24804" spans="21:24" ht="18" x14ac:dyDescent="0.6">
      <c r="U24804"/>
      <c r="V24804"/>
      <c r="W24804"/>
      <c r="X24804"/>
    </row>
    <row r="24805" spans="21:24" ht="18" x14ac:dyDescent="0.6">
      <c r="U24805"/>
      <c r="V24805"/>
      <c r="W24805"/>
      <c r="X24805"/>
    </row>
    <row r="24806" spans="21:24" ht="18" x14ac:dyDescent="0.6">
      <c r="U24806"/>
      <c r="V24806"/>
      <c r="W24806"/>
      <c r="X24806"/>
    </row>
    <row r="24807" spans="21:24" ht="18" x14ac:dyDescent="0.6">
      <c r="U24807"/>
      <c r="V24807"/>
      <c r="W24807"/>
      <c r="X24807"/>
    </row>
    <row r="24808" spans="21:24" ht="18" x14ac:dyDescent="0.6">
      <c r="U24808"/>
      <c r="V24808"/>
      <c r="W24808"/>
      <c r="X24808"/>
    </row>
    <row r="24809" spans="21:24" ht="18" x14ac:dyDescent="0.6">
      <c r="U24809"/>
      <c r="V24809"/>
      <c r="W24809"/>
      <c r="X24809"/>
    </row>
    <row r="24810" spans="21:24" ht="18" x14ac:dyDescent="0.6">
      <c r="U24810"/>
      <c r="V24810"/>
      <c r="W24810"/>
      <c r="X24810"/>
    </row>
    <row r="24811" spans="21:24" ht="18" x14ac:dyDescent="0.6">
      <c r="U24811"/>
      <c r="V24811"/>
      <c r="W24811"/>
      <c r="X24811"/>
    </row>
    <row r="24812" spans="21:24" ht="18" x14ac:dyDescent="0.6">
      <c r="U24812"/>
      <c r="V24812"/>
      <c r="W24812"/>
      <c r="X24812"/>
    </row>
    <row r="24813" spans="21:24" ht="18" x14ac:dyDescent="0.6">
      <c r="U24813"/>
      <c r="V24813"/>
      <c r="W24813"/>
      <c r="X24813"/>
    </row>
    <row r="24814" spans="21:24" ht="18" x14ac:dyDescent="0.6">
      <c r="U24814"/>
      <c r="V24814"/>
      <c r="W24814"/>
      <c r="X24814"/>
    </row>
    <row r="24815" spans="21:24" ht="18" x14ac:dyDescent="0.6">
      <c r="U24815"/>
      <c r="V24815"/>
      <c r="W24815"/>
      <c r="X24815"/>
    </row>
    <row r="24816" spans="21:24" ht="18" x14ac:dyDescent="0.6">
      <c r="U24816"/>
      <c r="V24816"/>
      <c r="W24816"/>
      <c r="X24816"/>
    </row>
    <row r="24817" spans="21:24" ht="18" x14ac:dyDescent="0.6">
      <c r="U24817"/>
      <c r="V24817"/>
      <c r="W24817"/>
      <c r="X24817"/>
    </row>
    <row r="24818" spans="21:24" ht="18" x14ac:dyDescent="0.6">
      <c r="U24818"/>
      <c r="V24818"/>
      <c r="W24818"/>
      <c r="X24818"/>
    </row>
    <row r="24819" spans="21:24" ht="18" x14ac:dyDescent="0.6">
      <c r="U24819"/>
      <c r="V24819"/>
      <c r="W24819"/>
      <c r="X24819"/>
    </row>
    <row r="24820" spans="21:24" ht="18" x14ac:dyDescent="0.6">
      <c r="U24820"/>
      <c r="V24820"/>
      <c r="W24820"/>
      <c r="X24820"/>
    </row>
    <row r="24821" spans="21:24" ht="18" x14ac:dyDescent="0.6">
      <c r="U24821"/>
      <c r="V24821"/>
      <c r="W24821"/>
      <c r="X24821"/>
    </row>
    <row r="24822" spans="21:24" ht="18" x14ac:dyDescent="0.6">
      <c r="U24822"/>
      <c r="V24822"/>
      <c r="W24822"/>
      <c r="X24822"/>
    </row>
    <row r="24823" spans="21:24" ht="18" x14ac:dyDescent="0.6">
      <c r="U24823"/>
      <c r="V24823"/>
      <c r="W24823"/>
      <c r="X24823"/>
    </row>
    <row r="24824" spans="21:24" ht="18" x14ac:dyDescent="0.6">
      <c r="U24824"/>
      <c r="V24824"/>
      <c r="W24824"/>
      <c r="X24824"/>
    </row>
    <row r="24825" spans="21:24" ht="18" x14ac:dyDescent="0.6">
      <c r="U24825"/>
      <c r="V24825"/>
      <c r="W24825"/>
      <c r="X24825"/>
    </row>
    <row r="24826" spans="21:24" ht="18" x14ac:dyDescent="0.6">
      <c r="U24826"/>
      <c r="V24826"/>
      <c r="W24826"/>
      <c r="X24826"/>
    </row>
    <row r="24827" spans="21:24" ht="18" x14ac:dyDescent="0.6">
      <c r="U24827"/>
      <c r="V24827"/>
      <c r="W24827"/>
      <c r="X24827"/>
    </row>
    <row r="24828" spans="21:24" ht="18" x14ac:dyDescent="0.6">
      <c r="U24828"/>
      <c r="V24828"/>
      <c r="W24828"/>
      <c r="X24828"/>
    </row>
    <row r="24829" spans="21:24" ht="18" x14ac:dyDescent="0.6">
      <c r="U24829"/>
      <c r="V24829"/>
      <c r="W24829"/>
      <c r="X24829"/>
    </row>
    <row r="24830" spans="21:24" ht="18" x14ac:dyDescent="0.6">
      <c r="U24830"/>
      <c r="V24830"/>
      <c r="W24830"/>
      <c r="X24830"/>
    </row>
    <row r="24831" spans="21:24" ht="18" x14ac:dyDescent="0.6">
      <c r="U24831"/>
      <c r="V24831"/>
      <c r="W24831"/>
      <c r="X24831"/>
    </row>
    <row r="24832" spans="21:24" ht="18" x14ac:dyDescent="0.6">
      <c r="U24832"/>
      <c r="V24832"/>
      <c r="W24832"/>
      <c r="X24832"/>
    </row>
    <row r="24833" spans="21:24" ht="18" x14ac:dyDescent="0.6">
      <c r="U24833"/>
      <c r="V24833"/>
      <c r="W24833"/>
      <c r="X24833"/>
    </row>
    <row r="24834" spans="21:24" ht="18" x14ac:dyDescent="0.6">
      <c r="U24834"/>
      <c r="V24834"/>
      <c r="W24834"/>
      <c r="X24834"/>
    </row>
    <row r="24835" spans="21:24" ht="18" x14ac:dyDescent="0.6">
      <c r="U24835"/>
      <c r="V24835"/>
      <c r="W24835"/>
      <c r="X24835"/>
    </row>
    <row r="24836" spans="21:24" ht="18" x14ac:dyDescent="0.6">
      <c r="U24836"/>
      <c r="V24836"/>
      <c r="W24836"/>
      <c r="X24836"/>
    </row>
    <row r="24837" spans="21:24" ht="18" x14ac:dyDescent="0.6">
      <c r="U24837"/>
      <c r="V24837"/>
      <c r="W24837"/>
      <c r="X24837"/>
    </row>
    <row r="24838" spans="21:24" ht="18" x14ac:dyDescent="0.6">
      <c r="U24838"/>
      <c r="V24838"/>
      <c r="W24838"/>
      <c r="X24838"/>
    </row>
    <row r="24839" spans="21:24" ht="18" x14ac:dyDescent="0.6">
      <c r="U24839"/>
      <c r="V24839"/>
      <c r="W24839"/>
      <c r="X24839"/>
    </row>
    <row r="24840" spans="21:24" ht="18" x14ac:dyDescent="0.6">
      <c r="U24840"/>
      <c r="V24840"/>
      <c r="W24840"/>
      <c r="X24840"/>
    </row>
    <row r="24841" spans="21:24" ht="18" x14ac:dyDescent="0.6">
      <c r="U24841"/>
      <c r="V24841"/>
      <c r="W24841"/>
      <c r="X24841"/>
    </row>
    <row r="24842" spans="21:24" ht="18" x14ac:dyDescent="0.6">
      <c r="U24842"/>
      <c r="V24842"/>
      <c r="W24842"/>
      <c r="X24842"/>
    </row>
    <row r="24843" spans="21:24" ht="18" x14ac:dyDescent="0.6">
      <c r="U24843"/>
      <c r="V24843"/>
      <c r="W24843"/>
      <c r="X24843"/>
    </row>
    <row r="24844" spans="21:24" ht="18" x14ac:dyDescent="0.6">
      <c r="U24844"/>
      <c r="V24844"/>
      <c r="W24844"/>
      <c r="X24844"/>
    </row>
    <row r="24845" spans="21:24" ht="18" x14ac:dyDescent="0.6">
      <c r="U24845"/>
      <c r="V24845"/>
      <c r="W24845"/>
      <c r="X24845"/>
    </row>
    <row r="24846" spans="21:24" ht="18" x14ac:dyDescent="0.6">
      <c r="U24846"/>
      <c r="V24846"/>
      <c r="W24846"/>
      <c r="X24846"/>
    </row>
    <row r="24847" spans="21:24" ht="18" x14ac:dyDescent="0.6">
      <c r="U24847"/>
      <c r="V24847"/>
      <c r="W24847"/>
      <c r="X24847"/>
    </row>
    <row r="24848" spans="21:24" ht="18" x14ac:dyDescent="0.6">
      <c r="U24848"/>
      <c r="V24848"/>
      <c r="W24848"/>
      <c r="X24848"/>
    </row>
    <row r="24849" spans="21:24" ht="18" x14ac:dyDescent="0.6">
      <c r="U24849"/>
      <c r="V24849"/>
      <c r="W24849"/>
      <c r="X24849"/>
    </row>
    <row r="24850" spans="21:24" ht="18" x14ac:dyDescent="0.6">
      <c r="U24850"/>
      <c r="V24850"/>
      <c r="W24850"/>
      <c r="X24850"/>
    </row>
    <row r="24851" spans="21:24" ht="18" x14ac:dyDescent="0.6">
      <c r="U24851"/>
      <c r="V24851"/>
      <c r="W24851"/>
      <c r="X24851"/>
    </row>
    <row r="24852" spans="21:24" ht="18" x14ac:dyDescent="0.6">
      <c r="U24852"/>
      <c r="V24852"/>
      <c r="W24852"/>
      <c r="X24852"/>
    </row>
    <row r="24853" spans="21:24" ht="18" x14ac:dyDescent="0.6">
      <c r="U24853"/>
      <c r="V24853"/>
      <c r="W24853"/>
      <c r="X24853"/>
    </row>
    <row r="24854" spans="21:24" ht="18" x14ac:dyDescent="0.6">
      <c r="U24854"/>
      <c r="V24854"/>
      <c r="W24854"/>
      <c r="X24854"/>
    </row>
    <row r="24855" spans="21:24" ht="18" x14ac:dyDescent="0.6">
      <c r="U24855"/>
      <c r="V24855"/>
      <c r="W24855"/>
      <c r="X24855"/>
    </row>
    <row r="24856" spans="21:24" ht="18" x14ac:dyDescent="0.6">
      <c r="U24856"/>
      <c r="V24856"/>
      <c r="W24856"/>
      <c r="X24856"/>
    </row>
    <row r="24857" spans="21:24" ht="18" x14ac:dyDescent="0.6">
      <c r="U24857"/>
      <c r="V24857"/>
      <c r="W24857"/>
      <c r="X24857"/>
    </row>
    <row r="24858" spans="21:24" ht="18" x14ac:dyDescent="0.6">
      <c r="U24858"/>
      <c r="V24858"/>
      <c r="W24858"/>
      <c r="X24858"/>
    </row>
    <row r="24859" spans="21:24" ht="18" x14ac:dyDescent="0.6">
      <c r="U24859"/>
      <c r="V24859"/>
      <c r="W24859"/>
      <c r="X24859"/>
    </row>
    <row r="24860" spans="21:24" ht="18" x14ac:dyDescent="0.6">
      <c r="U24860"/>
      <c r="V24860"/>
      <c r="W24860"/>
      <c r="X24860"/>
    </row>
    <row r="24861" spans="21:24" ht="18" x14ac:dyDescent="0.6">
      <c r="U24861"/>
      <c r="V24861"/>
      <c r="W24861"/>
      <c r="X24861"/>
    </row>
    <row r="24862" spans="21:24" ht="18" x14ac:dyDescent="0.6">
      <c r="U24862"/>
      <c r="V24862"/>
      <c r="W24862"/>
      <c r="X24862"/>
    </row>
    <row r="24863" spans="21:24" ht="18" x14ac:dyDescent="0.6">
      <c r="U24863"/>
      <c r="V24863"/>
      <c r="W24863"/>
      <c r="X24863"/>
    </row>
    <row r="24864" spans="21:24" ht="18" x14ac:dyDescent="0.6">
      <c r="U24864"/>
      <c r="V24864"/>
      <c r="W24864"/>
      <c r="X24864"/>
    </row>
    <row r="24865" spans="21:24" ht="18" x14ac:dyDescent="0.6">
      <c r="U24865"/>
      <c r="V24865"/>
      <c r="W24865"/>
      <c r="X24865"/>
    </row>
    <row r="24866" spans="21:24" ht="18" x14ac:dyDescent="0.6">
      <c r="U24866"/>
      <c r="V24866"/>
      <c r="W24866"/>
      <c r="X24866"/>
    </row>
    <row r="24867" spans="21:24" ht="18" x14ac:dyDescent="0.6">
      <c r="U24867"/>
      <c r="V24867"/>
      <c r="W24867"/>
      <c r="X24867"/>
    </row>
    <row r="24868" spans="21:24" ht="18" x14ac:dyDescent="0.6">
      <c r="U24868"/>
      <c r="V24868"/>
      <c r="W24868"/>
      <c r="X24868"/>
    </row>
    <row r="24869" spans="21:24" ht="18" x14ac:dyDescent="0.6">
      <c r="U24869"/>
      <c r="V24869"/>
      <c r="W24869"/>
      <c r="X24869"/>
    </row>
    <row r="24870" spans="21:24" ht="18" x14ac:dyDescent="0.6">
      <c r="U24870"/>
      <c r="V24870"/>
      <c r="W24870"/>
      <c r="X24870"/>
    </row>
    <row r="24871" spans="21:24" ht="18" x14ac:dyDescent="0.6">
      <c r="U24871"/>
      <c r="V24871"/>
      <c r="W24871"/>
      <c r="X24871"/>
    </row>
    <row r="24872" spans="21:24" ht="18" x14ac:dyDescent="0.6">
      <c r="U24872"/>
      <c r="V24872"/>
      <c r="W24872"/>
      <c r="X24872"/>
    </row>
    <row r="24873" spans="21:24" ht="18" x14ac:dyDescent="0.6">
      <c r="U24873"/>
      <c r="V24873"/>
      <c r="W24873"/>
      <c r="X24873"/>
    </row>
    <row r="24874" spans="21:24" ht="18" x14ac:dyDescent="0.6">
      <c r="U24874"/>
      <c r="V24874"/>
      <c r="W24874"/>
      <c r="X24874"/>
    </row>
    <row r="24875" spans="21:24" ht="18" x14ac:dyDescent="0.6">
      <c r="U24875"/>
      <c r="V24875"/>
      <c r="W24875"/>
      <c r="X24875"/>
    </row>
    <row r="24876" spans="21:24" ht="18" x14ac:dyDescent="0.6">
      <c r="U24876"/>
      <c r="V24876"/>
      <c r="W24876"/>
      <c r="X24876"/>
    </row>
    <row r="24877" spans="21:24" ht="18" x14ac:dyDescent="0.6">
      <c r="U24877"/>
      <c r="V24877"/>
      <c r="W24877"/>
      <c r="X24877"/>
    </row>
    <row r="24878" spans="21:24" ht="18" x14ac:dyDescent="0.6">
      <c r="U24878"/>
      <c r="V24878"/>
      <c r="W24878"/>
      <c r="X24878"/>
    </row>
    <row r="24879" spans="21:24" ht="18" x14ac:dyDescent="0.6">
      <c r="U24879"/>
      <c r="V24879"/>
      <c r="W24879"/>
      <c r="X24879"/>
    </row>
    <row r="24880" spans="21:24" ht="18" x14ac:dyDescent="0.6">
      <c r="U24880"/>
      <c r="V24880"/>
      <c r="W24880"/>
      <c r="X24880"/>
    </row>
    <row r="24881" spans="21:24" ht="18" x14ac:dyDescent="0.6">
      <c r="U24881"/>
      <c r="V24881"/>
      <c r="W24881"/>
      <c r="X24881"/>
    </row>
    <row r="24882" spans="21:24" ht="18" x14ac:dyDescent="0.6">
      <c r="U24882"/>
      <c r="V24882"/>
      <c r="W24882"/>
      <c r="X24882"/>
    </row>
    <row r="24883" spans="21:24" ht="18" x14ac:dyDescent="0.6">
      <c r="U24883"/>
      <c r="V24883"/>
      <c r="W24883"/>
      <c r="X24883"/>
    </row>
    <row r="24884" spans="21:24" ht="18" x14ac:dyDescent="0.6">
      <c r="U24884"/>
      <c r="V24884"/>
      <c r="W24884"/>
      <c r="X24884"/>
    </row>
    <row r="24885" spans="21:24" ht="18" x14ac:dyDescent="0.6">
      <c r="U24885"/>
      <c r="V24885"/>
      <c r="W24885"/>
      <c r="X24885"/>
    </row>
    <row r="24886" spans="21:24" ht="18" x14ac:dyDescent="0.6">
      <c r="U24886"/>
      <c r="V24886"/>
      <c r="W24886"/>
      <c r="X24886"/>
    </row>
    <row r="24887" spans="21:24" ht="18" x14ac:dyDescent="0.6">
      <c r="U24887"/>
      <c r="V24887"/>
      <c r="W24887"/>
      <c r="X24887"/>
    </row>
    <row r="24888" spans="21:24" ht="18" x14ac:dyDescent="0.6">
      <c r="U24888"/>
      <c r="V24888"/>
      <c r="W24888"/>
      <c r="X24888"/>
    </row>
    <row r="24889" spans="21:24" ht="18" x14ac:dyDescent="0.6">
      <c r="U24889"/>
      <c r="V24889"/>
      <c r="W24889"/>
      <c r="X24889"/>
    </row>
    <row r="24890" spans="21:24" ht="18" x14ac:dyDescent="0.6">
      <c r="U24890"/>
      <c r="V24890"/>
      <c r="W24890"/>
      <c r="X24890"/>
    </row>
    <row r="24891" spans="21:24" ht="18" x14ac:dyDescent="0.6">
      <c r="U24891"/>
      <c r="V24891"/>
      <c r="W24891"/>
      <c r="X24891"/>
    </row>
    <row r="24892" spans="21:24" ht="18" x14ac:dyDescent="0.6">
      <c r="U24892"/>
      <c r="V24892"/>
      <c r="W24892"/>
      <c r="X24892"/>
    </row>
    <row r="24893" spans="21:24" ht="18" x14ac:dyDescent="0.6">
      <c r="U24893"/>
      <c r="V24893"/>
      <c r="W24893"/>
      <c r="X24893"/>
    </row>
    <row r="24894" spans="21:24" ht="18" x14ac:dyDescent="0.6">
      <c r="U24894"/>
      <c r="V24894"/>
      <c r="W24894"/>
      <c r="X24894"/>
    </row>
    <row r="24895" spans="21:24" ht="18" x14ac:dyDescent="0.6">
      <c r="U24895"/>
      <c r="V24895"/>
      <c r="W24895"/>
      <c r="X24895"/>
    </row>
    <row r="24896" spans="21:24" ht="18" x14ac:dyDescent="0.6">
      <c r="U24896"/>
      <c r="V24896"/>
      <c r="W24896"/>
      <c r="X24896"/>
    </row>
    <row r="24897" spans="21:24" ht="18" x14ac:dyDescent="0.6">
      <c r="U24897"/>
      <c r="V24897"/>
      <c r="W24897"/>
      <c r="X24897"/>
    </row>
    <row r="24898" spans="21:24" ht="18" x14ac:dyDescent="0.6">
      <c r="U24898"/>
      <c r="V24898"/>
      <c r="W24898"/>
      <c r="X24898"/>
    </row>
    <row r="24899" spans="21:24" ht="18" x14ac:dyDescent="0.6">
      <c r="U24899"/>
      <c r="V24899"/>
      <c r="W24899"/>
      <c r="X24899"/>
    </row>
    <row r="24900" spans="21:24" ht="18" x14ac:dyDescent="0.6">
      <c r="U24900"/>
      <c r="V24900"/>
      <c r="W24900"/>
      <c r="X24900"/>
    </row>
    <row r="24901" spans="21:24" ht="18" x14ac:dyDescent="0.6">
      <c r="U24901"/>
      <c r="V24901"/>
      <c r="W24901"/>
      <c r="X24901"/>
    </row>
    <row r="24902" spans="21:24" ht="18" x14ac:dyDescent="0.6">
      <c r="U24902"/>
      <c r="V24902"/>
      <c r="W24902"/>
      <c r="X24902"/>
    </row>
    <row r="24903" spans="21:24" ht="18" x14ac:dyDescent="0.6">
      <c r="U24903"/>
      <c r="V24903"/>
      <c r="W24903"/>
      <c r="X24903"/>
    </row>
    <row r="24904" spans="21:24" ht="18" x14ac:dyDescent="0.6">
      <c r="U24904"/>
      <c r="V24904"/>
      <c r="W24904"/>
      <c r="X24904"/>
    </row>
    <row r="24905" spans="21:24" ht="18" x14ac:dyDescent="0.6">
      <c r="U24905"/>
      <c r="V24905"/>
      <c r="W24905"/>
      <c r="X24905"/>
    </row>
    <row r="24906" spans="21:24" ht="18" x14ac:dyDescent="0.6">
      <c r="U24906"/>
      <c r="V24906"/>
      <c r="W24906"/>
      <c r="X24906"/>
    </row>
    <row r="24907" spans="21:24" ht="18" x14ac:dyDescent="0.6">
      <c r="U24907"/>
      <c r="V24907"/>
      <c r="W24907"/>
      <c r="X24907"/>
    </row>
    <row r="24908" spans="21:24" ht="18" x14ac:dyDescent="0.6">
      <c r="U24908"/>
      <c r="V24908"/>
      <c r="W24908"/>
      <c r="X24908"/>
    </row>
    <row r="24909" spans="21:24" ht="18" x14ac:dyDescent="0.6">
      <c r="U24909"/>
      <c r="V24909"/>
      <c r="W24909"/>
      <c r="X24909"/>
    </row>
    <row r="24910" spans="21:24" ht="18" x14ac:dyDescent="0.6">
      <c r="U24910"/>
      <c r="V24910"/>
      <c r="W24910"/>
      <c r="X24910"/>
    </row>
    <row r="24911" spans="21:24" ht="18" x14ac:dyDescent="0.6">
      <c r="U24911"/>
      <c r="V24911"/>
      <c r="W24911"/>
      <c r="X24911"/>
    </row>
    <row r="24912" spans="21:24" ht="18" x14ac:dyDescent="0.6">
      <c r="U24912"/>
      <c r="V24912"/>
      <c r="W24912"/>
      <c r="X24912"/>
    </row>
    <row r="24913" spans="21:24" ht="18" x14ac:dyDescent="0.6">
      <c r="U24913"/>
      <c r="V24913"/>
      <c r="W24913"/>
      <c r="X24913"/>
    </row>
    <row r="24914" spans="21:24" ht="18" x14ac:dyDescent="0.6">
      <c r="U24914"/>
      <c r="V24914"/>
      <c r="W24914"/>
      <c r="X24914"/>
    </row>
    <row r="24915" spans="21:24" ht="18" x14ac:dyDescent="0.6">
      <c r="U24915"/>
      <c r="V24915"/>
      <c r="W24915"/>
      <c r="X24915"/>
    </row>
    <row r="24916" spans="21:24" ht="18" x14ac:dyDescent="0.6">
      <c r="U24916"/>
      <c r="V24916"/>
      <c r="W24916"/>
      <c r="X24916"/>
    </row>
    <row r="24917" spans="21:24" ht="18" x14ac:dyDescent="0.6">
      <c r="U24917"/>
      <c r="V24917"/>
      <c r="W24917"/>
      <c r="X24917"/>
    </row>
    <row r="24918" spans="21:24" ht="18" x14ac:dyDescent="0.6">
      <c r="U24918"/>
      <c r="V24918"/>
      <c r="W24918"/>
      <c r="X24918"/>
    </row>
    <row r="24919" spans="21:24" ht="18" x14ac:dyDescent="0.6">
      <c r="U24919"/>
      <c r="V24919"/>
      <c r="W24919"/>
      <c r="X24919"/>
    </row>
    <row r="24920" spans="21:24" ht="18" x14ac:dyDescent="0.6">
      <c r="U24920"/>
      <c r="V24920"/>
      <c r="W24920"/>
      <c r="X24920"/>
    </row>
    <row r="24921" spans="21:24" ht="18" x14ac:dyDescent="0.6">
      <c r="U24921"/>
      <c r="V24921"/>
      <c r="W24921"/>
      <c r="X24921"/>
    </row>
    <row r="24922" spans="21:24" ht="18" x14ac:dyDescent="0.6">
      <c r="U24922"/>
      <c r="V24922"/>
      <c r="W24922"/>
      <c r="X24922"/>
    </row>
    <row r="24923" spans="21:24" ht="18" x14ac:dyDescent="0.6">
      <c r="U24923"/>
      <c r="V24923"/>
      <c r="W24923"/>
      <c r="X24923"/>
    </row>
    <row r="24924" spans="21:24" ht="18" x14ac:dyDescent="0.6">
      <c r="U24924"/>
      <c r="V24924"/>
      <c r="W24924"/>
      <c r="X24924"/>
    </row>
    <row r="24925" spans="21:24" ht="18" x14ac:dyDescent="0.6">
      <c r="U24925"/>
      <c r="V24925"/>
      <c r="W24925"/>
      <c r="X24925"/>
    </row>
    <row r="24926" spans="21:24" ht="18" x14ac:dyDescent="0.6">
      <c r="U24926"/>
      <c r="V24926"/>
      <c r="W24926"/>
      <c r="X24926"/>
    </row>
    <row r="24927" spans="21:24" ht="18" x14ac:dyDescent="0.6">
      <c r="U24927"/>
      <c r="V24927"/>
      <c r="W24927"/>
      <c r="X24927"/>
    </row>
    <row r="24928" spans="21:24" ht="18" x14ac:dyDescent="0.6">
      <c r="U24928"/>
      <c r="V24928"/>
      <c r="W24928"/>
      <c r="X24928"/>
    </row>
    <row r="24929" spans="21:24" ht="18" x14ac:dyDescent="0.6">
      <c r="U24929"/>
      <c r="V24929"/>
      <c r="W24929"/>
      <c r="X24929"/>
    </row>
    <row r="24930" spans="21:24" ht="18" x14ac:dyDescent="0.6">
      <c r="U24930"/>
      <c r="V24930"/>
      <c r="W24930"/>
      <c r="X24930"/>
    </row>
    <row r="24931" spans="21:24" ht="18" x14ac:dyDescent="0.6">
      <c r="U24931"/>
      <c r="V24931"/>
      <c r="W24931"/>
      <c r="X24931"/>
    </row>
    <row r="24932" spans="21:24" ht="18" x14ac:dyDescent="0.6">
      <c r="U24932"/>
      <c r="V24932"/>
      <c r="W24932"/>
      <c r="X24932"/>
    </row>
    <row r="24933" spans="21:24" ht="18" x14ac:dyDescent="0.6">
      <c r="U24933"/>
      <c r="V24933"/>
      <c r="W24933"/>
      <c r="X24933"/>
    </row>
    <row r="24934" spans="21:24" ht="18" x14ac:dyDescent="0.6">
      <c r="U24934"/>
      <c r="V24934"/>
      <c r="W24934"/>
      <c r="X24934"/>
    </row>
    <row r="24935" spans="21:24" ht="18" x14ac:dyDescent="0.6">
      <c r="U24935"/>
      <c r="V24935"/>
      <c r="W24935"/>
      <c r="X24935"/>
    </row>
    <row r="24936" spans="21:24" ht="18" x14ac:dyDescent="0.6">
      <c r="U24936"/>
      <c r="V24936"/>
      <c r="W24936"/>
      <c r="X24936"/>
    </row>
    <row r="24937" spans="21:24" ht="18" x14ac:dyDescent="0.6">
      <c r="U24937"/>
      <c r="V24937"/>
      <c r="W24937"/>
      <c r="X24937"/>
    </row>
    <row r="24938" spans="21:24" ht="18" x14ac:dyDescent="0.6">
      <c r="U24938"/>
      <c r="V24938"/>
      <c r="W24938"/>
      <c r="X24938"/>
    </row>
    <row r="24939" spans="21:24" ht="18" x14ac:dyDescent="0.6">
      <c r="U24939"/>
      <c r="V24939"/>
      <c r="W24939"/>
      <c r="X24939"/>
    </row>
    <row r="24940" spans="21:24" ht="18" x14ac:dyDescent="0.6">
      <c r="U24940"/>
      <c r="V24940"/>
      <c r="W24940"/>
      <c r="X24940"/>
    </row>
    <row r="24941" spans="21:24" ht="18" x14ac:dyDescent="0.6">
      <c r="U24941"/>
      <c r="V24941"/>
      <c r="W24941"/>
      <c r="X24941"/>
    </row>
    <row r="24942" spans="21:24" ht="18" x14ac:dyDescent="0.6">
      <c r="U24942"/>
      <c r="V24942"/>
      <c r="W24942"/>
      <c r="X24942"/>
    </row>
    <row r="24943" spans="21:24" ht="18" x14ac:dyDescent="0.6">
      <c r="U24943"/>
      <c r="V24943"/>
      <c r="W24943"/>
      <c r="X24943"/>
    </row>
    <row r="24944" spans="21:24" ht="18" x14ac:dyDescent="0.6">
      <c r="U24944"/>
      <c r="V24944"/>
      <c r="W24944"/>
      <c r="X24944"/>
    </row>
    <row r="24945" spans="21:24" ht="18" x14ac:dyDescent="0.6">
      <c r="U24945"/>
      <c r="V24945"/>
      <c r="W24945"/>
      <c r="X24945"/>
    </row>
    <row r="24946" spans="21:24" ht="18" x14ac:dyDescent="0.6">
      <c r="U24946"/>
      <c r="V24946"/>
      <c r="W24946"/>
      <c r="X24946"/>
    </row>
    <row r="24947" spans="21:24" ht="18" x14ac:dyDescent="0.6">
      <c r="U24947"/>
      <c r="V24947"/>
      <c r="W24947"/>
      <c r="X24947"/>
    </row>
    <row r="24948" spans="21:24" ht="18" x14ac:dyDescent="0.6">
      <c r="U24948"/>
      <c r="V24948"/>
      <c r="W24948"/>
      <c r="X24948"/>
    </row>
    <row r="24949" spans="21:24" ht="18" x14ac:dyDescent="0.6">
      <c r="U24949"/>
      <c r="V24949"/>
      <c r="W24949"/>
      <c r="X24949"/>
    </row>
    <row r="24950" spans="21:24" ht="18" x14ac:dyDescent="0.6">
      <c r="U24950"/>
      <c r="V24950"/>
      <c r="W24950"/>
      <c r="X24950"/>
    </row>
    <row r="24951" spans="21:24" ht="18" x14ac:dyDescent="0.6">
      <c r="U24951"/>
      <c r="V24951"/>
      <c r="W24951"/>
      <c r="X24951"/>
    </row>
    <row r="24952" spans="21:24" ht="18" x14ac:dyDescent="0.6">
      <c r="U24952"/>
      <c r="V24952"/>
      <c r="W24952"/>
      <c r="X24952"/>
    </row>
    <row r="24953" spans="21:24" ht="18" x14ac:dyDescent="0.6">
      <c r="U24953"/>
      <c r="V24953"/>
      <c r="W24953"/>
      <c r="X24953"/>
    </row>
    <row r="24954" spans="21:24" ht="18" x14ac:dyDescent="0.6">
      <c r="U24954"/>
      <c r="V24954"/>
      <c r="W24954"/>
      <c r="X24954"/>
    </row>
    <row r="24955" spans="21:24" ht="18" x14ac:dyDescent="0.6">
      <c r="U24955"/>
      <c r="V24955"/>
      <c r="W24955"/>
      <c r="X24955"/>
    </row>
    <row r="24956" spans="21:24" ht="18" x14ac:dyDescent="0.6">
      <c r="U24956"/>
      <c r="V24956"/>
      <c r="W24956"/>
      <c r="X24956"/>
    </row>
    <row r="24957" spans="21:24" ht="18" x14ac:dyDescent="0.6">
      <c r="U24957"/>
      <c r="V24957"/>
      <c r="W24957"/>
      <c r="X24957"/>
    </row>
    <row r="24958" spans="21:24" ht="18" x14ac:dyDescent="0.6">
      <c r="U24958"/>
      <c r="V24958"/>
      <c r="W24958"/>
      <c r="X24958"/>
    </row>
    <row r="24959" spans="21:24" ht="18" x14ac:dyDescent="0.6">
      <c r="U24959"/>
      <c r="V24959"/>
      <c r="W24959"/>
      <c r="X24959"/>
    </row>
    <row r="24960" spans="21:24" ht="18" x14ac:dyDescent="0.6">
      <c r="U24960"/>
      <c r="V24960"/>
      <c r="W24960"/>
      <c r="X24960"/>
    </row>
    <row r="24961" spans="21:24" ht="18" x14ac:dyDescent="0.6">
      <c r="U24961"/>
      <c r="V24961"/>
      <c r="W24961"/>
      <c r="X24961"/>
    </row>
    <row r="24962" spans="21:24" ht="18" x14ac:dyDescent="0.6">
      <c r="U24962"/>
      <c r="V24962"/>
      <c r="W24962"/>
      <c r="X24962"/>
    </row>
    <row r="24963" spans="21:24" ht="18" x14ac:dyDescent="0.6">
      <c r="U24963"/>
      <c r="V24963"/>
      <c r="W24963"/>
      <c r="X24963"/>
    </row>
    <row r="24964" spans="21:24" ht="18" x14ac:dyDescent="0.6">
      <c r="U24964"/>
      <c r="V24964"/>
      <c r="W24964"/>
      <c r="X24964"/>
    </row>
    <row r="24965" spans="21:24" ht="18" x14ac:dyDescent="0.6">
      <c r="U24965"/>
      <c r="V24965"/>
      <c r="W24965"/>
      <c r="X24965"/>
    </row>
    <row r="24966" spans="21:24" ht="18" x14ac:dyDescent="0.6">
      <c r="U24966"/>
      <c r="V24966"/>
      <c r="W24966"/>
      <c r="X24966"/>
    </row>
    <row r="24967" spans="21:24" ht="18" x14ac:dyDescent="0.6">
      <c r="U24967"/>
      <c r="V24967"/>
      <c r="W24967"/>
      <c r="X24967"/>
    </row>
    <row r="24968" spans="21:24" ht="18" x14ac:dyDescent="0.6">
      <c r="U24968"/>
      <c r="V24968"/>
      <c r="W24968"/>
      <c r="X24968"/>
    </row>
    <row r="24969" spans="21:24" ht="18" x14ac:dyDescent="0.6">
      <c r="U24969"/>
      <c r="V24969"/>
      <c r="W24969"/>
      <c r="X24969"/>
    </row>
    <row r="24970" spans="21:24" ht="18" x14ac:dyDescent="0.6">
      <c r="U24970"/>
      <c r="V24970"/>
      <c r="W24970"/>
      <c r="X24970"/>
    </row>
    <row r="24971" spans="21:24" ht="18" x14ac:dyDescent="0.6">
      <c r="U24971"/>
      <c r="V24971"/>
      <c r="W24971"/>
      <c r="X24971"/>
    </row>
    <row r="24972" spans="21:24" ht="18" x14ac:dyDescent="0.6">
      <c r="U24972"/>
      <c r="V24972"/>
      <c r="W24972"/>
      <c r="X24972"/>
    </row>
    <row r="24973" spans="21:24" ht="18" x14ac:dyDescent="0.6">
      <c r="U24973"/>
      <c r="V24973"/>
      <c r="W24973"/>
      <c r="X24973"/>
    </row>
    <row r="24974" spans="21:24" ht="18" x14ac:dyDescent="0.6">
      <c r="U24974"/>
      <c r="V24974"/>
      <c r="W24974"/>
      <c r="X24974"/>
    </row>
    <row r="24975" spans="21:24" ht="18" x14ac:dyDescent="0.6">
      <c r="U24975"/>
      <c r="V24975"/>
      <c r="W24975"/>
      <c r="X24975"/>
    </row>
    <row r="24976" spans="21:24" ht="18" x14ac:dyDescent="0.6">
      <c r="U24976"/>
      <c r="V24976"/>
      <c r="W24976"/>
      <c r="X24976"/>
    </row>
    <row r="24977" spans="21:24" ht="18" x14ac:dyDescent="0.6">
      <c r="U24977"/>
      <c r="V24977"/>
      <c r="W24977"/>
      <c r="X24977"/>
    </row>
    <row r="24978" spans="21:24" ht="18" x14ac:dyDescent="0.6">
      <c r="U24978"/>
      <c r="V24978"/>
      <c r="W24978"/>
      <c r="X24978"/>
    </row>
    <row r="24979" spans="21:24" ht="18" x14ac:dyDescent="0.6">
      <c r="U24979"/>
      <c r="V24979"/>
      <c r="W24979"/>
      <c r="X24979"/>
    </row>
    <row r="24980" spans="21:24" ht="18" x14ac:dyDescent="0.6">
      <c r="U24980"/>
      <c r="V24980"/>
      <c r="W24980"/>
      <c r="X24980"/>
    </row>
    <row r="24981" spans="21:24" ht="18" x14ac:dyDescent="0.6">
      <c r="U24981"/>
      <c r="V24981"/>
      <c r="W24981"/>
      <c r="X24981"/>
    </row>
    <row r="24982" spans="21:24" ht="18" x14ac:dyDescent="0.6">
      <c r="U24982"/>
      <c r="V24982"/>
      <c r="W24982"/>
      <c r="X24982"/>
    </row>
    <row r="24983" spans="21:24" ht="18" x14ac:dyDescent="0.6">
      <c r="U24983"/>
      <c r="V24983"/>
      <c r="W24983"/>
      <c r="X24983"/>
    </row>
    <row r="24984" spans="21:24" ht="18" x14ac:dyDescent="0.6">
      <c r="U24984"/>
      <c r="V24984"/>
      <c r="W24984"/>
      <c r="X24984"/>
    </row>
    <row r="24985" spans="21:24" ht="18" x14ac:dyDescent="0.6">
      <c r="U24985"/>
      <c r="V24985"/>
      <c r="W24985"/>
      <c r="X24985"/>
    </row>
    <row r="24986" spans="21:24" ht="18" x14ac:dyDescent="0.6">
      <c r="U24986"/>
      <c r="V24986"/>
      <c r="W24986"/>
      <c r="X24986"/>
    </row>
    <row r="24987" spans="21:24" ht="18" x14ac:dyDescent="0.6">
      <c r="U24987"/>
      <c r="V24987"/>
      <c r="W24987"/>
      <c r="X24987"/>
    </row>
    <row r="24988" spans="21:24" ht="18" x14ac:dyDescent="0.6">
      <c r="U24988"/>
      <c r="V24988"/>
      <c r="W24988"/>
      <c r="X24988"/>
    </row>
    <row r="24989" spans="21:24" ht="18" x14ac:dyDescent="0.6">
      <c r="U24989"/>
      <c r="V24989"/>
      <c r="W24989"/>
      <c r="X24989"/>
    </row>
    <row r="24990" spans="21:24" ht="18" x14ac:dyDescent="0.6">
      <c r="U24990"/>
      <c r="V24990"/>
      <c r="W24990"/>
      <c r="X24990"/>
    </row>
    <row r="24991" spans="21:24" ht="18" x14ac:dyDescent="0.6">
      <c r="U24991"/>
      <c r="V24991"/>
      <c r="W24991"/>
      <c r="X24991"/>
    </row>
    <row r="24992" spans="21:24" ht="18" x14ac:dyDescent="0.6">
      <c r="U24992"/>
      <c r="V24992"/>
      <c r="W24992"/>
      <c r="X24992"/>
    </row>
    <row r="24993" spans="21:24" ht="18" x14ac:dyDescent="0.6">
      <c r="U24993"/>
      <c r="V24993"/>
      <c r="W24993"/>
      <c r="X24993"/>
    </row>
    <row r="24994" spans="21:24" ht="18" x14ac:dyDescent="0.6">
      <c r="U24994"/>
      <c r="V24994"/>
      <c r="W24994"/>
      <c r="X24994"/>
    </row>
    <row r="24995" spans="21:24" ht="18" x14ac:dyDescent="0.6">
      <c r="U24995"/>
      <c r="V24995"/>
      <c r="W24995"/>
      <c r="X24995"/>
    </row>
    <row r="24996" spans="21:24" ht="18" x14ac:dyDescent="0.6">
      <c r="U24996"/>
      <c r="V24996"/>
      <c r="W24996"/>
      <c r="X24996"/>
    </row>
    <row r="24997" spans="21:24" ht="18" x14ac:dyDescent="0.6">
      <c r="U24997"/>
      <c r="V24997"/>
      <c r="W24997"/>
      <c r="X24997"/>
    </row>
    <row r="24998" spans="21:24" ht="18" x14ac:dyDescent="0.6">
      <c r="U24998"/>
      <c r="V24998"/>
      <c r="W24998"/>
      <c r="X24998"/>
    </row>
    <row r="24999" spans="21:24" ht="18" x14ac:dyDescent="0.6">
      <c r="U24999"/>
      <c r="V24999"/>
      <c r="W24999"/>
      <c r="X24999"/>
    </row>
    <row r="25000" spans="21:24" ht="18" x14ac:dyDescent="0.6">
      <c r="U25000"/>
      <c r="V25000"/>
      <c r="W25000"/>
      <c r="X25000"/>
    </row>
    <row r="25001" spans="21:24" ht="18" x14ac:dyDescent="0.6">
      <c r="U25001"/>
      <c r="V25001"/>
      <c r="W25001"/>
      <c r="X25001"/>
    </row>
    <row r="25002" spans="21:24" ht="18" x14ac:dyDescent="0.6">
      <c r="U25002"/>
      <c r="V25002"/>
      <c r="W25002"/>
      <c r="X25002"/>
    </row>
    <row r="25003" spans="21:24" ht="18" x14ac:dyDescent="0.6">
      <c r="U25003"/>
      <c r="V25003"/>
      <c r="W25003"/>
      <c r="X25003"/>
    </row>
    <row r="25004" spans="21:24" ht="18" x14ac:dyDescent="0.6">
      <c r="U25004"/>
      <c r="V25004"/>
      <c r="W25004"/>
      <c r="X25004"/>
    </row>
    <row r="25005" spans="21:24" ht="18" x14ac:dyDescent="0.6">
      <c r="U25005"/>
      <c r="V25005"/>
      <c r="W25005"/>
      <c r="X25005"/>
    </row>
    <row r="25006" spans="21:24" ht="18" x14ac:dyDescent="0.6">
      <c r="U25006"/>
      <c r="V25006"/>
      <c r="W25006"/>
      <c r="X25006"/>
    </row>
    <row r="25007" spans="21:24" ht="18" x14ac:dyDescent="0.6">
      <c r="U25007"/>
      <c r="V25007"/>
      <c r="W25007"/>
      <c r="X25007"/>
    </row>
    <row r="25008" spans="21:24" ht="18" x14ac:dyDescent="0.6">
      <c r="U25008"/>
      <c r="V25008"/>
      <c r="W25008"/>
      <c r="X25008"/>
    </row>
    <row r="25009" spans="21:24" ht="18" x14ac:dyDescent="0.6">
      <c r="U25009"/>
      <c r="V25009"/>
      <c r="W25009"/>
      <c r="X25009"/>
    </row>
    <row r="25010" spans="21:24" ht="18" x14ac:dyDescent="0.6">
      <c r="U25010"/>
      <c r="V25010"/>
      <c r="W25010"/>
      <c r="X25010"/>
    </row>
    <row r="25011" spans="21:24" ht="18" x14ac:dyDescent="0.6">
      <c r="U25011"/>
      <c r="V25011"/>
      <c r="W25011"/>
      <c r="X25011"/>
    </row>
    <row r="25012" spans="21:24" ht="18" x14ac:dyDescent="0.6">
      <c r="U25012"/>
      <c r="V25012"/>
      <c r="W25012"/>
      <c r="X25012"/>
    </row>
    <row r="25013" spans="21:24" ht="18" x14ac:dyDescent="0.6">
      <c r="U25013"/>
      <c r="V25013"/>
      <c r="W25013"/>
      <c r="X25013"/>
    </row>
    <row r="25014" spans="21:24" ht="18" x14ac:dyDescent="0.6">
      <c r="U25014"/>
      <c r="V25014"/>
      <c r="W25014"/>
      <c r="X25014"/>
    </row>
    <row r="25015" spans="21:24" ht="18" x14ac:dyDescent="0.6">
      <c r="U25015"/>
      <c r="V25015"/>
      <c r="W25015"/>
      <c r="X25015"/>
    </row>
    <row r="25016" spans="21:24" ht="18" x14ac:dyDescent="0.6">
      <c r="U25016"/>
      <c r="V25016"/>
      <c r="W25016"/>
      <c r="X25016"/>
    </row>
    <row r="25017" spans="21:24" ht="18" x14ac:dyDescent="0.6">
      <c r="U25017"/>
      <c r="V25017"/>
      <c r="W25017"/>
      <c r="X25017"/>
    </row>
    <row r="25018" spans="21:24" ht="18" x14ac:dyDescent="0.6">
      <c r="U25018"/>
      <c r="V25018"/>
      <c r="W25018"/>
      <c r="X25018"/>
    </row>
    <row r="25019" spans="21:24" ht="18" x14ac:dyDescent="0.6">
      <c r="U25019"/>
      <c r="V25019"/>
      <c r="W25019"/>
      <c r="X25019"/>
    </row>
    <row r="25020" spans="21:24" ht="18" x14ac:dyDescent="0.6">
      <c r="U25020"/>
      <c r="V25020"/>
      <c r="W25020"/>
      <c r="X25020"/>
    </row>
    <row r="25021" spans="21:24" ht="18" x14ac:dyDescent="0.6">
      <c r="U25021"/>
      <c r="V25021"/>
      <c r="W25021"/>
      <c r="X25021"/>
    </row>
    <row r="25022" spans="21:24" ht="18" x14ac:dyDescent="0.6">
      <c r="U25022"/>
      <c r="V25022"/>
      <c r="W25022"/>
      <c r="X25022"/>
    </row>
    <row r="25023" spans="21:24" ht="18" x14ac:dyDescent="0.6">
      <c r="U25023"/>
      <c r="V25023"/>
      <c r="W25023"/>
      <c r="X25023"/>
    </row>
    <row r="25024" spans="21:24" ht="18" x14ac:dyDescent="0.6">
      <c r="U25024"/>
      <c r="V25024"/>
      <c r="W25024"/>
      <c r="X25024"/>
    </row>
    <row r="25025" spans="21:24" ht="18" x14ac:dyDescent="0.6">
      <c r="U25025"/>
      <c r="V25025"/>
      <c r="W25025"/>
      <c r="X25025"/>
    </row>
    <row r="25026" spans="21:24" ht="18" x14ac:dyDescent="0.6">
      <c r="U25026"/>
      <c r="V25026"/>
      <c r="W25026"/>
      <c r="X25026"/>
    </row>
    <row r="25027" spans="21:24" ht="18" x14ac:dyDescent="0.6">
      <c r="U25027"/>
      <c r="V25027"/>
      <c r="W25027"/>
      <c r="X25027"/>
    </row>
    <row r="25028" spans="21:24" ht="18" x14ac:dyDescent="0.6">
      <c r="U25028"/>
      <c r="V25028"/>
      <c r="W25028"/>
      <c r="X25028"/>
    </row>
    <row r="25029" spans="21:24" ht="18" x14ac:dyDescent="0.6">
      <c r="U25029"/>
      <c r="V25029"/>
      <c r="W25029"/>
      <c r="X25029"/>
    </row>
    <row r="25030" spans="21:24" ht="18" x14ac:dyDescent="0.6">
      <c r="U25030"/>
      <c r="V25030"/>
      <c r="W25030"/>
      <c r="X25030"/>
    </row>
    <row r="25031" spans="21:24" ht="18" x14ac:dyDescent="0.6">
      <c r="U25031"/>
      <c r="V25031"/>
      <c r="W25031"/>
      <c r="X25031"/>
    </row>
    <row r="25032" spans="21:24" ht="18" x14ac:dyDescent="0.6">
      <c r="U25032"/>
      <c r="V25032"/>
      <c r="W25032"/>
      <c r="X25032"/>
    </row>
    <row r="25033" spans="21:24" ht="18" x14ac:dyDescent="0.6">
      <c r="U25033"/>
      <c r="V25033"/>
      <c r="W25033"/>
      <c r="X25033"/>
    </row>
    <row r="25034" spans="21:24" ht="18" x14ac:dyDescent="0.6">
      <c r="U25034"/>
      <c r="V25034"/>
      <c r="W25034"/>
      <c r="X25034"/>
    </row>
    <row r="25035" spans="21:24" ht="18" x14ac:dyDescent="0.6">
      <c r="U25035"/>
      <c r="V25035"/>
      <c r="W25035"/>
      <c r="X25035"/>
    </row>
    <row r="25036" spans="21:24" ht="18" x14ac:dyDescent="0.6">
      <c r="U25036"/>
      <c r="V25036"/>
      <c r="W25036"/>
      <c r="X25036"/>
    </row>
    <row r="25037" spans="21:24" ht="18" x14ac:dyDescent="0.6">
      <c r="U25037"/>
      <c r="V25037"/>
      <c r="W25037"/>
      <c r="X25037"/>
    </row>
    <row r="25038" spans="21:24" ht="18" x14ac:dyDescent="0.6">
      <c r="U25038"/>
      <c r="V25038"/>
      <c r="W25038"/>
      <c r="X25038"/>
    </row>
    <row r="25039" spans="21:24" ht="18" x14ac:dyDescent="0.6">
      <c r="U25039"/>
      <c r="V25039"/>
      <c r="W25039"/>
      <c r="X25039"/>
    </row>
    <row r="25040" spans="21:24" ht="18" x14ac:dyDescent="0.6">
      <c r="U25040"/>
      <c r="V25040"/>
      <c r="W25040"/>
      <c r="X25040"/>
    </row>
    <row r="25041" spans="21:24" ht="18" x14ac:dyDescent="0.6">
      <c r="U25041"/>
      <c r="V25041"/>
      <c r="W25041"/>
      <c r="X25041"/>
    </row>
    <row r="25042" spans="21:24" ht="18" x14ac:dyDescent="0.6">
      <c r="U25042"/>
      <c r="V25042"/>
      <c r="W25042"/>
      <c r="X25042"/>
    </row>
    <row r="25043" spans="21:24" ht="18" x14ac:dyDescent="0.6">
      <c r="U25043"/>
      <c r="V25043"/>
      <c r="W25043"/>
      <c r="X25043"/>
    </row>
    <row r="25044" spans="21:24" ht="18" x14ac:dyDescent="0.6">
      <c r="U25044"/>
      <c r="V25044"/>
      <c r="W25044"/>
      <c r="X25044"/>
    </row>
    <row r="25045" spans="21:24" ht="18" x14ac:dyDescent="0.6">
      <c r="U25045"/>
      <c r="V25045"/>
      <c r="W25045"/>
      <c r="X25045"/>
    </row>
    <row r="25046" spans="21:24" ht="18" x14ac:dyDescent="0.6">
      <c r="U25046"/>
      <c r="V25046"/>
      <c r="W25046"/>
      <c r="X25046"/>
    </row>
    <row r="25047" spans="21:24" ht="18" x14ac:dyDescent="0.6">
      <c r="U25047"/>
      <c r="V25047"/>
      <c r="W25047"/>
      <c r="X25047"/>
    </row>
    <row r="25048" spans="21:24" ht="18" x14ac:dyDescent="0.6">
      <c r="U25048"/>
      <c r="V25048"/>
      <c r="W25048"/>
      <c r="X25048"/>
    </row>
    <row r="25049" spans="21:24" ht="18" x14ac:dyDescent="0.6">
      <c r="U25049"/>
      <c r="V25049"/>
      <c r="W25049"/>
      <c r="X25049"/>
    </row>
    <row r="25050" spans="21:24" ht="18" x14ac:dyDescent="0.6">
      <c r="U25050"/>
      <c r="V25050"/>
      <c r="W25050"/>
      <c r="X25050"/>
    </row>
    <row r="25051" spans="21:24" ht="18" x14ac:dyDescent="0.6">
      <c r="U25051"/>
      <c r="V25051"/>
      <c r="W25051"/>
      <c r="X25051"/>
    </row>
    <row r="25052" spans="21:24" ht="18" x14ac:dyDescent="0.6">
      <c r="U25052"/>
      <c r="V25052"/>
      <c r="W25052"/>
      <c r="X25052"/>
    </row>
    <row r="25053" spans="21:24" ht="18" x14ac:dyDescent="0.6">
      <c r="U25053"/>
      <c r="V25053"/>
      <c r="W25053"/>
      <c r="X25053"/>
    </row>
    <row r="25054" spans="21:24" ht="18" x14ac:dyDescent="0.6">
      <c r="U25054"/>
      <c r="V25054"/>
      <c r="W25054"/>
      <c r="X25054"/>
    </row>
    <row r="25055" spans="21:24" ht="18" x14ac:dyDescent="0.6">
      <c r="U25055"/>
      <c r="V25055"/>
      <c r="W25055"/>
      <c r="X25055"/>
    </row>
    <row r="25056" spans="21:24" ht="18" x14ac:dyDescent="0.6">
      <c r="U25056"/>
      <c r="V25056"/>
      <c r="W25056"/>
      <c r="X25056"/>
    </row>
    <row r="25057" spans="21:24" ht="18" x14ac:dyDescent="0.6">
      <c r="U25057"/>
      <c r="V25057"/>
      <c r="W25057"/>
      <c r="X25057"/>
    </row>
    <row r="25058" spans="21:24" ht="18" x14ac:dyDescent="0.6">
      <c r="U25058"/>
      <c r="V25058"/>
      <c r="W25058"/>
      <c r="X25058"/>
    </row>
    <row r="25059" spans="21:24" ht="18" x14ac:dyDescent="0.6">
      <c r="U25059"/>
      <c r="V25059"/>
      <c r="W25059"/>
      <c r="X25059"/>
    </row>
    <row r="25060" spans="21:24" ht="18" x14ac:dyDescent="0.6">
      <c r="U25060"/>
      <c r="V25060"/>
      <c r="W25060"/>
      <c r="X25060"/>
    </row>
    <row r="25061" spans="21:24" ht="18" x14ac:dyDescent="0.6">
      <c r="U25061"/>
      <c r="V25061"/>
      <c r="W25061"/>
      <c r="X25061"/>
    </row>
    <row r="25062" spans="21:24" ht="18" x14ac:dyDescent="0.6">
      <c r="U25062"/>
      <c r="V25062"/>
      <c r="W25062"/>
      <c r="X25062"/>
    </row>
    <row r="25063" spans="21:24" ht="18" x14ac:dyDescent="0.6">
      <c r="U25063"/>
      <c r="V25063"/>
      <c r="W25063"/>
      <c r="X25063"/>
    </row>
    <row r="25064" spans="21:24" ht="18" x14ac:dyDescent="0.6">
      <c r="U25064"/>
      <c r="V25064"/>
      <c r="W25064"/>
      <c r="X25064"/>
    </row>
    <row r="25065" spans="21:24" ht="18" x14ac:dyDescent="0.6">
      <c r="U25065"/>
      <c r="V25065"/>
      <c r="W25065"/>
      <c r="X25065"/>
    </row>
    <row r="25066" spans="21:24" ht="18" x14ac:dyDescent="0.6">
      <c r="U25066"/>
      <c r="V25066"/>
      <c r="W25066"/>
      <c r="X25066"/>
    </row>
    <row r="25067" spans="21:24" ht="18" x14ac:dyDescent="0.6">
      <c r="U25067"/>
      <c r="V25067"/>
      <c r="W25067"/>
      <c r="X25067"/>
    </row>
    <row r="25068" spans="21:24" ht="18" x14ac:dyDescent="0.6">
      <c r="U25068"/>
      <c r="V25068"/>
      <c r="W25068"/>
      <c r="X25068"/>
    </row>
    <row r="25069" spans="21:24" ht="18" x14ac:dyDescent="0.6">
      <c r="U25069"/>
      <c r="V25069"/>
      <c r="W25069"/>
      <c r="X25069"/>
    </row>
    <row r="25070" spans="21:24" ht="18" x14ac:dyDescent="0.6">
      <c r="U25070"/>
      <c r="V25070"/>
      <c r="W25070"/>
      <c r="X25070"/>
    </row>
    <row r="25071" spans="21:24" ht="18" x14ac:dyDescent="0.6">
      <c r="U25071"/>
      <c r="V25071"/>
      <c r="W25071"/>
      <c r="X25071"/>
    </row>
    <row r="25072" spans="21:24" ht="18" x14ac:dyDescent="0.6">
      <c r="U25072"/>
      <c r="V25072"/>
      <c r="W25072"/>
      <c r="X25072"/>
    </row>
    <row r="25073" spans="21:24" ht="18" x14ac:dyDescent="0.6">
      <c r="U25073"/>
      <c r="V25073"/>
      <c r="W25073"/>
      <c r="X25073"/>
    </row>
    <row r="25074" spans="21:24" ht="18" x14ac:dyDescent="0.6">
      <c r="U25074"/>
      <c r="V25074"/>
      <c r="W25074"/>
      <c r="X25074"/>
    </row>
    <row r="25075" spans="21:24" ht="18" x14ac:dyDescent="0.6">
      <c r="U25075"/>
      <c r="V25075"/>
      <c r="W25075"/>
      <c r="X25075"/>
    </row>
    <row r="25076" spans="21:24" ht="18" x14ac:dyDescent="0.6">
      <c r="U25076"/>
      <c r="V25076"/>
      <c r="W25076"/>
      <c r="X25076"/>
    </row>
    <row r="25077" spans="21:24" ht="18" x14ac:dyDescent="0.6">
      <c r="U25077"/>
      <c r="V25077"/>
      <c r="W25077"/>
      <c r="X25077"/>
    </row>
    <row r="25078" spans="21:24" ht="18" x14ac:dyDescent="0.6">
      <c r="U25078"/>
      <c r="V25078"/>
      <c r="W25078"/>
      <c r="X25078"/>
    </row>
    <row r="25079" spans="21:24" ht="18" x14ac:dyDescent="0.6">
      <c r="U25079"/>
      <c r="V25079"/>
      <c r="W25079"/>
      <c r="X25079"/>
    </row>
    <row r="25080" spans="21:24" ht="18" x14ac:dyDescent="0.6">
      <c r="U25080"/>
      <c r="V25080"/>
      <c r="W25080"/>
      <c r="X25080"/>
    </row>
    <row r="25081" spans="21:24" ht="18" x14ac:dyDescent="0.6">
      <c r="U25081"/>
      <c r="V25081"/>
      <c r="W25081"/>
      <c r="X25081"/>
    </row>
    <row r="25082" spans="21:24" ht="18" x14ac:dyDescent="0.6">
      <c r="U25082"/>
      <c r="V25082"/>
      <c r="W25082"/>
      <c r="X25082"/>
    </row>
    <row r="25083" spans="21:24" ht="18" x14ac:dyDescent="0.6">
      <c r="U25083"/>
      <c r="V25083"/>
      <c r="W25083"/>
      <c r="X25083"/>
    </row>
    <row r="25084" spans="21:24" ht="18" x14ac:dyDescent="0.6">
      <c r="U25084"/>
      <c r="V25084"/>
      <c r="W25084"/>
      <c r="X25084"/>
    </row>
    <row r="25085" spans="21:24" ht="18" x14ac:dyDescent="0.6">
      <c r="U25085"/>
      <c r="V25085"/>
      <c r="W25085"/>
      <c r="X25085"/>
    </row>
    <row r="25086" spans="21:24" ht="18" x14ac:dyDescent="0.6">
      <c r="U25086"/>
      <c r="V25086"/>
      <c r="W25086"/>
      <c r="X25086"/>
    </row>
    <row r="25087" spans="21:24" ht="18" x14ac:dyDescent="0.6">
      <c r="U25087"/>
      <c r="V25087"/>
      <c r="W25087"/>
      <c r="X25087"/>
    </row>
    <row r="25088" spans="21:24" ht="18" x14ac:dyDescent="0.6">
      <c r="U25088"/>
      <c r="V25088"/>
      <c r="W25088"/>
      <c r="X25088"/>
    </row>
    <row r="25089" spans="21:24" ht="18" x14ac:dyDescent="0.6">
      <c r="U25089"/>
      <c r="V25089"/>
      <c r="W25089"/>
      <c r="X25089"/>
    </row>
    <row r="25090" spans="21:24" ht="18" x14ac:dyDescent="0.6">
      <c r="U25090"/>
      <c r="V25090"/>
      <c r="W25090"/>
      <c r="X25090"/>
    </row>
    <row r="25091" spans="21:24" ht="18" x14ac:dyDescent="0.6">
      <c r="U25091"/>
      <c r="V25091"/>
      <c r="W25091"/>
      <c r="X25091"/>
    </row>
    <row r="25092" spans="21:24" ht="18" x14ac:dyDescent="0.6">
      <c r="U25092"/>
      <c r="V25092"/>
      <c r="W25092"/>
      <c r="X25092"/>
    </row>
    <row r="25093" spans="21:24" ht="18" x14ac:dyDescent="0.6">
      <c r="U25093"/>
      <c r="V25093"/>
      <c r="W25093"/>
      <c r="X25093"/>
    </row>
    <row r="25094" spans="21:24" ht="18" x14ac:dyDescent="0.6">
      <c r="U25094"/>
      <c r="V25094"/>
      <c r="W25094"/>
      <c r="X25094"/>
    </row>
    <row r="25095" spans="21:24" ht="18" x14ac:dyDescent="0.6">
      <c r="U25095"/>
      <c r="V25095"/>
      <c r="W25095"/>
      <c r="X25095"/>
    </row>
    <row r="25096" spans="21:24" ht="18" x14ac:dyDescent="0.6">
      <c r="U25096"/>
      <c r="V25096"/>
      <c r="W25096"/>
      <c r="X25096"/>
    </row>
    <row r="25097" spans="21:24" ht="18" x14ac:dyDescent="0.6">
      <c r="U25097"/>
      <c r="V25097"/>
      <c r="W25097"/>
      <c r="X25097"/>
    </row>
    <row r="25098" spans="21:24" ht="18" x14ac:dyDescent="0.6">
      <c r="U25098"/>
      <c r="V25098"/>
      <c r="W25098"/>
      <c r="X25098"/>
    </row>
    <row r="25099" spans="21:24" ht="18" x14ac:dyDescent="0.6">
      <c r="U25099"/>
      <c r="V25099"/>
      <c r="W25099"/>
      <c r="X25099"/>
    </row>
    <row r="25100" spans="21:24" ht="18" x14ac:dyDescent="0.6">
      <c r="U25100"/>
      <c r="V25100"/>
      <c r="W25100"/>
      <c r="X25100"/>
    </row>
    <row r="25101" spans="21:24" ht="18" x14ac:dyDescent="0.6">
      <c r="U25101"/>
      <c r="V25101"/>
      <c r="W25101"/>
      <c r="X25101"/>
    </row>
    <row r="25102" spans="21:24" ht="18" x14ac:dyDescent="0.6">
      <c r="U25102"/>
      <c r="V25102"/>
      <c r="W25102"/>
      <c r="X25102"/>
    </row>
    <row r="25103" spans="21:24" ht="18" x14ac:dyDescent="0.6">
      <c r="U25103"/>
      <c r="V25103"/>
      <c r="W25103"/>
      <c r="X25103"/>
    </row>
    <row r="25104" spans="21:24" ht="18" x14ac:dyDescent="0.6">
      <c r="U25104"/>
      <c r="V25104"/>
      <c r="W25104"/>
      <c r="X25104"/>
    </row>
    <row r="25105" spans="21:24" ht="18" x14ac:dyDescent="0.6">
      <c r="U25105"/>
      <c r="V25105"/>
      <c r="W25105"/>
      <c r="X25105"/>
    </row>
    <row r="25106" spans="21:24" ht="18" x14ac:dyDescent="0.6">
      <c r="U25106"/>
      <c r="V25106"/>
      <c r="W25106"/>
      <c r="X25106"/>
    </row>
    <row r="25107" spans="21:24" ht="18" x14ac:dyDescent="0.6">
      <c r="U25107"/>
      <c r="V25107"/>
      <c r="W25107"/>
      <c r="X25107"/>
    </row>
    <row r="25108" spans="21:24" ht="18" x14ac:dyDescent="0.6">
      <c r="U25108"/>
      <c r="V25108"/>
      <c r="W25108"/>
      <c r="X25108"/>
    </row>
    <row r="25109" spans="21:24" ht="18" x14ac:dyDescent="0.6">
      <c r="U25109"/>
      <c r="V25109"/>
      <c r="W25109"/>
      <c r="X25109"/>
    </row>
    <row r="25110" spans="21:24" ht="18" x14ac:dyDescent="0.6">
      <c r="U25110"/>
      <c r="V25110"/>
      <c r="W25110"/>
      <c r="X25110"/>
    </row>
    <row r="25111" spans="21:24" ht="18" x14ac:dyDescent="0.6">
      <c r="U25111"/>
      <c r="V25111"/>
      <c r="W25111"/>
      <c r="X25111"/>
    </row>
    <row r="25112" spans="21:24" ht="18" x14ac:dyDescent="0.6">
      <c r="U25112"/>
      <c r="V25112"/>
      <c r="W25112"/>
      <c r="X25112"/>
    </row>
    <row r="25113" spans="21:24" ht="18" x14ac:dyDescent="0.6">
      <c r="U25113"/>
      <c r="V25113"/>
      <c r="W25113"/>
      <c r="X25113"/>
    </row>
    <row r="25114" spans="21:24" ht="18" x14ac:dyDescent="0.6">
      <c r="U25114"/>
      <c r="V25114"/>
      <c r="W25114"/>
      <c r="X25114"/>
    </row>
    <row r="25115" spans="21:24" ht="18" x14ac:dyDescent="0.6">
      <c r="U25115"/>
      <c r="V25115"/>
      <c r="W25115"/>
      <c r="X25115"/>
    </row>
    <row r="25116" spans="21:24" ht="18" x14ac:dyDescent="0.6">
      <c r="U25116"/>
      <c r="V25116"/>
      <c r="W25116"/>
      <c r="X25116"/>
    </row>
    <row r="25117" spans="21:24" ht="18" x14ac:dyDescent="0.6">
      <c r="U25117"/>
      <c r="V25117"/>
      <c r="W25117"/>
      <c r="X25117"/>
    </row>
    <row r="25118" spans="21:24" ht="18" x14ac:dyDescent="0.6">
      <c r="U25118"/>
      <c r="V25118"/>
      <c r="W25118"/>
      <c r="X25118"/>
    </row>
    <row r="25119" spans="21:24" ht="18" x14ac:dyDescent="0.6">
      <c r="U25119"/>
      <c r="V25119"/>
      <c r="W25119"/>
      <c r="X25119"/>
    </row>
    <row r="25120" spans="21:24" ht="18" x14ac:dyDescent="0.6">
      <c r="U25120"/>
      <c r="V25120"/>
      <c r="W25120"/>
      <c r="X25120"/>
    </row>
    <row r="25121" spans="21:24" ht="18" x14ac:dyDescent="0.6">
      <c r="U25121"/>
      <c r="V25121"/>
      <c r="W25121"/>
      <c r="X25121"/>
    </row>
    <row r="25122" spans="21:24" ht="18" x14ac:dyDescent="0.6">
      <c r="U25122"/>
      <c r="V25122"/>
      <c r="W25122"/>
      <c r="X25122"/>
    </row>
    <row r="25123" spans="21:24" ht="18" x14ac:dyDescent="0.6">
      <c r="U25123"/>
      <c r="V25123"/>
      <c r="W25123"/>
      <c r="X25123"/>
    </row>
    <row r="25124" spans="21:24" ht="18" x14ac:dyDescent="0.6">
      <c r="U25124"/>
      <c r="V25124"/>
      <c r="W25124"/>
      <c r="X25124"/>
    </row>
    <row r="25125" spans="21:24" ht="18" x14ac:dyDescent="0.6">
      <c r="U25125"/>
      <c r="V25125"/>
      <c r="W25125"/>
      <c r="X25125"/>
    </row>
    <row r="25126" spans="21:24" ht="18" x14ac:dyDescent="0.6">
      <c r="U25126"/>
      <c r="V25126"/>
      <c r="W25126"/>
      <c r="X25126"/>
    </row>
    <row r="25127" spans="21:24" ht="18" x14ac:dyDescent="0.6">
      <c r="U25127"/>
      <c r="V25127"/>
      <c r="W25127"/>
      <c r="X25127"/>
    </row>
    <row r="25128" spans="21:24" ht="18" x14ac:dyDescent="0.6">
      <c r="U25128"/>
      <c r="V25128"/>
      <c r="W25128"/>
      <c r="X25128"/>
    </row>
    <row r="25129" spans="21:24" ht="18" x14ac:dyDescent="0.6">
      <c r="U25129"/>
      <c r="V25129"/>
      <c r="W25129"/>
      <c r="X25129"/>
    </row>
    <row r="25130" spans="21:24" ht="18" x14ac:dyDescent="0.6">
      <c r="U25130"/>
      <c r="V25130"/>
      <c r="W25130"/>
      <c r="X25130"/>
    </row>
    <row r="25131" spans="21:24" ht="18" x14ac:dyDescent="0.6">
      <c r="U25131"/>
      <c r="V25131"/>
      <c r="W25131"/>
      <c r="X25131"/>
    </row>
    <row r="25132" spans="21:24" ht="18" x14ac:dyDescent="0.6">
      <c r="U25132"/>
      <c r="V25132"/>
      <c r="W25132"/>
      <c r="X25132"/>
    </row>
    <row r="25133" spans="21:24" ht="18" x14ac:dyDescent="0.6">
      <c r="U25133"/>
      <c r="V25133"/>
      <c r="W25133"/>
      <c r="X25133"/>
    </row>
    <row r="25134" spans="21:24" ht="18" x14ac:dyDescent="0.6">
      <c r="U25134"/>
      <c r="V25134"/>
      <c r="W25134"/>
      <c r="X25134"/>
    </row>
    <row r="25135" spans="21:24" ht="18" x14ac:dyDescent="0.6">
      <c r="U25135"/>
      <c r="V25135"/>
      <c r="W25135"/>
      <c r="X25135"/>
    </row>
    <row r="25136" spans="21:24" ht="18" x14ac:dyDescent="0.6">
      <c r="U25136"/>
      <c r="V25136"/>
      <c r="W25136"/>
      <c r="X25136"/>
    </row>
    <row r="25137" spans="21:24" ht="18" x14ac:dyDescent="0.6">
      <c r="U25137"/>
      <c r="V25137"/>
      <c r="W25137"/>
      <c r="X25137"/>
    </row>
    <row r="25138" spans="21:24" ht="18" x14ac:dyDescent="0.6">
      <c r="U25138"/>
      <c r="V25138"/>
      <c r="W25138"/>
      <c r="X25138"/>
    </row>
    <row r="25139" spans="21:24" ht="18" x14ac:dyDescent="0.6">
      <c r="U25139"/>
      <c r="V25139"/>
      <c r="W25139"/>
      <c r="X25139"/>
    </row>
    <row r="25140" spans="21:24" ht="18" x14ac:dyDescent="0.6">
      <c r="U25140"/>
      <c r="V25140"/>
      <c r="W25140"/>
      <c r="X25140"/>
    </row>
    <row r="25141" spans="21:24" ht="18" x14ac:dyDescent="0.6">
      <c r="U25141"/>
      <c r="V25141"/>
      <c r="W25141"/>
      <c r="X25141"/>
    </row>
    <row r="25142" spans="21:24" ht="18" x14ac:dyDescent="0.6">
      <c r="U25142"/>
      <c r="V25142"/>
      <c r="W25142"/>
      <c r="X25142"/>
    </row>
    <row r="25143" spans="21:24" ht="18" x14ac:dyDescent="0.6">
      <c r="U25143"/>
      <c r="V25143"/>
      <c r="W25143"/>
      <c r="X25143"/>
    </row>
    <row r="25144" spans="21:24" ht="18" x14ac:dyDescent="0.6">
      <c r="U25144"/>
      <c r="V25144"/>
      <c r="W25144"/>
      <c r="X25144"/>
    </row>
    <row r="25145" spans="21:24" ht="18" x14ac:dyDescent="0.6">
      <c r="U25145"/>
      <c r="V25145"/>
      <c r="W25145"/>
      <c r="X25145"/>
    </row>
    <row r="25146" spans="21:24" ht="18" x14ac:dyDescent="0.6">
      <c r="U25146"/>
      <c r="V25146"/>
      <c r="W25146"/>
      <c r="X25146"/>
    </row>
    <row r="25147" spans="21:24" ht="18" x14ac:dyDescent="0.6">
      <c r="U25147"/>
      <c r="V25147"/>
      <c r="W25147"/>
      <c r="X25147"/>
    </row>
    <row r="25148" spans="21:24" ht="18" x14ac:dyDescent="0.6">
      <c r="U25148"/>
      <c r="V25148"/>
      <c r="W25148"/>
      <c r="X25148"/>
    </row>
    <row r="25149" spans="21:24" ht="18" x14ac:dyDescent="0.6">
      <c r="U25149"/>
      <c r="V25149"/>
      <c r="W25149"/>
      <c r="X25149"/>
    </row>
    <row r="25150" spans="21:24" ht="18" x14ac:dyDescent="0.6">
      <c r="U25150"/>
      <c r="V25150"/>
      <c r="W25150"/>
      <c r="X25150"/>
    </row>
    <row r="25151" spans="21:24" ht="18" x14ac:dyDescent="0.6">
      <c r="U25151"/>
      <c r="V25151"/>
      <c r="W25151"/>
      <c r="X25151"/>
    </row>
    <row r="25152" spans="21:24" ht="18" x14ac:dyDescent="0.6">
      <c r="U25152"/>
      <c r="V25152"/>
      <c r="W25152"/>
      <c r="X25152"/>
    </row>
    <row r="25153" spans="21:24" ht="18" x14ac:dyDescent="0.6">
      <c r="U25153"/>
      <c r="V25153"/>
      <c r="W25153"/>
      <c r="X25153"/>
    </row>
    <row r="25154" spans="21:24" ht="18" x14ac:dyDescent="0.6">
      <c r="U25154"/>
      <c r="V25154"/>
      <c r="W25154"/>
      <c r="X25154"/>
    </row>
    <row r="25155" spans="21:24" ht="18" x14ac:dyDescent="0.6">
      <c r="U25155"/>
      <c r="V25155"/>
      <c r="W25155"/>
      <c r="X25155"/>
    </row>
    <row r="25156" spans="21:24" ht="18" x14ac:dyDescent="0.6">
      <c r="U25156"/>
      <c r="V25156"/>
      <c r="W25156"/>
      <c r="X25156"/>
    </row>
    <row r="25157" spans="21:24" ht="18" x14ac:dyDescent="0.6">
      <c r="U25157"/>
      <c r="V25157"/>
      <c r="W25157"/>
      <c r="X25157"/>
    </row>
    <row r="25158" spans="21:24" ht="18" x14ac:dyDescent="0.6">
      <c r="U25158"/>
      <c r="V25158"/>
      <c r="W25158"/>
      <c r="X25158"/>
    </row>
    <row r="25159" spans="21:24" ht="18" x14ac:dyDescent="0.6">
      <c r="U25159"/>
      <c r="V25159"/>
      <c r="W25159"/>
      <c r="X25159"/>
    </row>
    <row r="25160" spans="21:24" ht="18" x14ac:dyDescent="0.6">
      <c r="U25160"/>
      <c r="V25160"/>
      <c r="W25160"/>
      <c r="X25160"/>
    </row>
    <row r="25161" spans="21:24" ht="18" x14ac:dyDescent="0.6">
      <c r="U25161"/>
      <c r="V25161"/>
      <c r="W25161"/>
      <c r="X25161"/>
    </row>
    <row r="25162" spans="21:24" ht="18" x14ac:dyDescent="0.6">
      <c r="U25162"/>
      <c r="V25162"/>
      <c r="W25162"/>
      <c r="X25162"/>
    </row>
    <row r="25163" spans="21:24" ht="18" x14ac:dyDescent="0.6">
      <c r="U25163"/>
      <c r="V25163"/>
      <c r="W25163"/>
      <c r="X25163"/>
    </row>
    <row r="25164" spans="21:24" ht="18" x14ac:dyDescent="0.6">
      <c r="U25164"/>
      <c r="V25164"/>
      <c r="W25164"/>
      <c r="X25164"/>
    </row>
    <row r="25165" spans="21:24" ht="18" x14ac:dyDescent="0.6">
      <c r="U25165"/>
      <c r="V25165"/>
      <c r="W25165"/>
      <c r="X25165"/>
    </row>
    <row r="25166" spans="21:24" ht="18" x14ac:dyDescent="0.6">
      <c r="U25166"/>
      <c r="V25166"/>
      <c r="W25166"/>
      <c r="X25166"/>
    </row>
    <row r="25167" spans="21:24" ht="18" x14ac:dyDescent="0.6">
      <c r="U25167"/>
      <c r="V25167"/>
      <c r="W25167"/>
      <c r="X25167"/>
    </row>
    <row r="25168" spans="21:24" ht="18" x14ac:dyDescent="0.6">
      <c r="U25168"/>
      <c r="V25168"/>
      <c r="W25168"/>
      <c r="X25168"/>
    </row>
    <row r="25169" spans="21:24" ht="18" x14ac:dyDescent="0.6">
      <c r="U25169"/>
      <c r="V25169"/>
      <c r="W25169"/>
      <c r="X25169"/>
    </row>
    <row r="25170" spans="21:24" ht="18" x14ac:dyDescent="0.6">
      <c r="U25170"/>
      <c r="V25170"/>
      <c r="W25170"/>
      <c r="X25170"/>
    </row>
    <row r="25171" spans="21:24" ht="18" x14ac:dyDescent="0.6">
      <c r="U25171"/>
      <c r="V25171"/>
      <c r="W25171"/>
      <c r="X25171"/>
    </row>
    <row r="25172" spans="21:24" ht="18" x14ac:dyDescent="0.6">
      <c r="U25172"/>
      <c r="V25172"/>
      <c r="W25172"/>
      <c r="X25172"/>
    </row>
    <row r="25173" spans="21:24" ht="18" x14ac:dyDescent="0.6">
      <c r="U25173"/>
      <c r="V25173"/>
      <c r="W25173"/>
      <c r="X25173"/>
    </row>
    <row r="25174" spans="21:24" ht="18" x14ac:dyDescent="0.6">
      <c r="U25174"/>
      <c r="V25174"/>
      <c r="W25174"/>
      <c r="X25174"/>
    </row>
    <row r="25175" spans="21:24" ht="18" x14ac:dyDescent="0.6">
      <c r="U25175"/>
      <c r="V25175"/>
      <c r="W25175"/>
      <c r="X25175"/>
    </row>
    <row r="25176" spans="21:24" ht="18" x14ac:dyDescent="0.6">
      <c r="U25176"/>
      <c r="V25176"/>
      <c r="W25176"/>
      <c r="X25176"/>
    </row>
    <row r="25177" spans="21:24" ht="18" x14ac:dyDescent="0.6">
      <c r="U25177"/>
      <c r="V25177"/>
      <c r="W25177"/>
      <c r="X25177"/>
    </row>
    <row r="25178" spans="21:24" ht="18" x14ac:dyDescent="0.6">
      <c r="U25178"/>
      <c r="V25178"/>
      <c r="W25178"/>
      <c r="X25178"/>
    </row>
    <row r="25179" spans="21:24" ht="18" x14ac:dyDescent="0.6">
      <c r="U25179"/>
      <c r="V25179"/>
      <c r="W25179"/>
      <c r="X25179"/>
    </row>
    <row r="25180" spans="21:24" ht="18" x14ac:dyDescent="0.6">
      <c r="U25180"/>
      <c r="V25180"/>
      <c r="W25180"/>
      <c r="X25180"/>
    </row>
    <row r="25181" spans="21:24" ht="18" x14ac:dyDescent="0.6">
      <c r="U25181"/>
      <c r="V25181"/>
      <c r="W25181"/>
      <c r="X25181"/>
    </row>
    <row r="25182" spans="21:24" ht="18" x14ac:dyDescent="0.6">
      <c r="U25182"/>
      <c r="V25182"/>
      <c r="W25182"/>
      <c r="X25182"/>
    </row>
    <row r="25183" spans="21:24" ht="18" x14ac:dyDescent="0.6">
      <c r="U25183"/>
      <c r="V25183"/>
      <c r="W25183"/>
      <c r="X25183"/>
    </row>
    <row r="25184" spans="21:24" ht="18" x14ac:dyDescent="0.6">
      <c r="U25184"/>
      <c r="V25184"/>
      <c r="W25184"/>
      <c r="X25184"/>
    </row>
    <row r="25185" spans="21:24" ht="18" x14ac:dyDescent="0.6">
      <c r="U25185"/>
      <c r="V25185"/>
      <c r="W25185"/>
      <c r="X25185"/>
    </row>
    <row r="25186" spans="21:24" ht="18" x14ac:dyDescent="0.6">
      <c r="U25186"/>
      <c r="V25186"/>
      <c r="W25186"/>
      <c r="X25186"/>
    </row>
    <row r="25187" spans="21:24" ht="18" x14ac:dyDescent="0.6">
      <c r="U25187"/>
      <c r="V25187"/>
      <c r="W25187"/>
      <c r="X25187"/>
    </row>
    <row r="25188" spans="21:24" ht="18" x14ac:dyDescent="0.6">
      <c r="U25188"/>
      <c r="V25188"/>
      <c r="W25188"/>
      <c r="X25188"/>
    </row>
    <row r="25189" spans="21:24" ht="18" x14ac:dyDescent="0.6">
      <c r="U25189"/>
      <c r="V25189"/>
      <c r="W25189"/>
      <c r="X25189"/>
    </row>
    <row r="25190" spans="21:24" ht="18" x14ac:dyDescent="0.6">
      <c r="U25190"/>
      <c r="V25190"/>
      <c r="W25190"/>
      <c r="X25190"/>
    </row>
    <row r="25191" spans="21:24" ht="18" x14ac:dyDescent="0.6">
      <c r="U25191"/>
      <c r="V25191"/>
      <c r="W25191"/>
      <c r="X25191"/>
    </row>
    <row r="25192" spans="21:24" ht="18" x14ac:dyDescent="0.6">
      <c r="U25192"/>
      <c r="V25192"/>
      <c r="W25192"/>
      <c r="X25192"/>
    </row>
    <row r="25193" spans="21:24" ht="18" x14ac:dyDescent="0.6">
      <c r="U25193"/>
      <c r="V25193"/>
      <c r="W25193"/>
      <c r="X25193"/>
    </row>
    <row r="25194" spans="21:24" ht="18" x14ac:dyDescent="0.6">
      <c r="U25194"/>
      <c r="V25194"/>
      <c r="W25194"/>
      <c r="X25194"/>
    </row>
    <row r="25195" spans="21:24" ht="18" x14ac:dyDescent="0.6">
      <c r="U25195"/>
      <c r="V25195"/>
      <c r="W25195"/>
      <c r="X25195"/>
    </row>
    <row r="25196" spans="21:24" ht="18" x14ac:dyDescent="0.6">
      <c r="U25196"/>
      <c r="V25196"/>
      <c r="W25196"/>
      <c r="X25196"/>
    </row>
    <row r="25197" spans="21:24" ht="18" x14ac:dyDescent="0.6">
      <c r="U25197"/>
      <c r="V25197"/>
      <c r="W25197"/>
      <c r="X25197"/>
    </row>
    <row r="25198" spans="21:24" ht="18" x14ac:dyDescent="0.6">
      <c r="U25198"/>
      <c r="V25198"/>
      <c r="W25198"/>
      <c r="X25198"/>
    </row>
    <row r="25199" spans="21:24" ht="18" x14ac:dyDescent="0.6">
      <c r="U25199"/>
      <c r="V25199"/>
      <c r="W25199"/>
      <c r="X25199"/>
    </row>
    <row r="25200" spans="21:24" ht="18" x14ac:dyDescent="0.6">
      <c r="U25200"/>
      <c r="V25200"/>
      <c r="W25200"/>
      <c r="X25200"/>
    </row>
    <row r="25201" spans="21:24" ht="18" x14ac:dyDescent="0.6">
      <c r="U25201"/>
      <c r="V25201"/>
      <c r="W25201"/>
      <c r="X25201"/>
    </row>
    <row r="25202" spans="21:24" ht="18" x14ac:dyDescent="0.6">
      <c r="U25202"/>
      <c r="V25202"/>
      <c r="W25202"/>
      <c r="X25202"/>
    </row>
    <row r="25203" spans="21:24" ht="18" x14ac:dyDescent="0.6">
      <c r="U25203"/>
      <c r="V25203"/>
      <c r="W25203"/>
      <c r="X25203"/>
    </row>
    <row r="25204" spans="21:24" ht="18" x14ac:dyDescent="0.6">
      <c r="U25204"/>
      <c r="V25204"/>
      <c r="W25204"/>
      <c r="X25204"/>
    </row>
    <row r="25205" spans="21:24" ht="18" x14ac:dyDescent="0.6">
      <c r="U25205"/>
      <c r="V25205"/>
      <c r="W25205"/>
      <c r="X25205"/>
    </row>
    <row r="25206" spans="21:24" ht="18" x14ac:dyDescent="0.6">
      <c r="U25206"/>
      <c r="V25206"/>
      <c r="W25206"/>
      <c r="X25206"/>
    </row>
    <row r="25207" spans="21:24" ht="18" x14ac:dyDescent="0.6">
      <c r="U25207"/>
      <c r="V25207"/>
      <c r="W25207"/>
      <c r="X25207"/>
    </row>
    <row r="25208" spans="21:24" ht="18" x14ac:dyDescent="0.6">
      <c r="U25208"/>
      <c r="V25208"/>
      <c r="W25208"/>
      <c r="X25208"/>
    </row>
    <row r="25209" spans="21:24" ht="18" x14ac:dyDescent="0.6">
      <c r="U25209"/>
      <c r="V25209"/>
      <c r="W25209"/>
      <c r="X25209"/>
    </row>
    <row r="25210" spans="21:24" ht="18" x14ac:dyDescent="0.6">
      <c r="U25210"/>
      <c r="V25210"/>
      <c r="W25210"/>
      <c r="X25210"/>
    </row>
    <row r="25211" spans="21:24" ht="18" x14ac:dyDescent="0.6">
      <c r="U25211"/>
      <c r="V25211"/>
      <c r="W25211"/>
      <c r="X25211"/>
    </row>
    <row r="25212" spans="21:24" ht="18" x14ac:dyDescent="0.6">
      <c r="U25212"/>
      <c r="V25212"/>
      <c r="W25212"/>
      <c r="X25212"/>
    </row>
    <row r="25213" spans="21:24" ht="18" x14ac:dyDescent="0.6">
      <c r="U25213"/>
      <c r="V25213"/>
      <c r="W25213"/>
      <c r="X25213"/>
    </row>
    <row r="25214" spans="21:24" ht="18" x14ac:dyDescent="0.6">
      <c r="U25214"/>
      <c r="V25214"/>
      <c r="W25214"/>
      <c r="X25214"/>
    </row>
    <row r="25215" spans="21:24" ht="18" x14ac:dyDescent="0.6">
      <c r="U25215"/>
      <c r="V25215"/>
      <c r="W25215"/>
      <c r="X25215"/>
    </row>
    <row r="25216" spans="21:24" ht="18" x14ac:dyDescent="0.6">
      <c r="U25216"/>
      <c r="V25216"/>
      <c r="W25216"/>
      <c r="X25216"/>
    </row>
    <row r="25217" spans="21:24" ht="18" x14ac:dyDescent="0.6">
      <c r="U25217"/>
      <c r="V25217"/>
      <c r="W25217"/>
      <c r="X25217"/>
    </row>
    <row r="25218" spans="21:24" ht="18" x14ac:dyDescent="0.6">
      <c r="U25218"/>
      <c r="V25218"/>
      <c r="W25218"/>
      <c r="X25218"/>
    </row>
    <row r="25219" spans="21:24" ht="18" x14ac:dyDescent="0.6">
      <c r="U25219"/>
      <c r="V25219"/>
      <c r="W25219"/>
      <c r="X25219"/>
    </row>
    <row r="25220" spans="21:24" ht="18" x14ac:dyDescent="0.6">
      <c r="U25220"/>
      <c r="V25220"/>
      <c r="W25220"/>
      <c r="X25220"/>
    </row>
    <row r="25221" spans="21:24" ht="18" x14ac:dyDescent="0.6">
      <c r="U25221"/>
      <c r="V25221"/>
      <c r="W25221"/>
      <c r="X25221"/>
    </row>
    <row r="25222" spans="21:24" ht="18" x14ac:dyDescent="0.6">
      <c r="U25222"/>
      <c r="V25222"/>
      <c r="W25222"/>
      <c r="X25222"/>
    </row>
    <row r="25223" spans="21:24" ht="18" x14ac:dyDescent="0.6">
      <c r="U25223"/>
      <c r="V25223"/>
      <c r="W25223"/>
      <c r="X25223"/>
    </row>
    <row r="25224" spans="21:24" ht="18" x14ac:dyDescent="0.6">
      <c r="U25224"/>
      <c r="V25224"/>
      <c r="W25224"/>
      <c r="X25224"/>
    </row>
    <row r="25225" spans="21:24" ht="18" x14ac:dyDescent="0.6">
      <c r="U25225"/>
      <c r="V25225"/>
      <c r="W25225"/>
      <c r="X25225"/>
    </row>
    <row r="25226" spans="21:24" ht="18" x14ac:dyDescent="0.6">
      <c r="U25226"/>
      <c r="V25226"/>
      <c r="W25226"/>
      <c r="X25226"/>
    </row>
    <row r="25227" spans="21:24" ht="18" x14ac:dyDescent="0.6">
      <c r="U25227"/>
      <c r="V25227"/>
      <c r="W25227"/>
      <c r="X25227"/>
    </row>
    <row r="25228" spans="21:24" ht="18" x14ac:dyDescent="0.6">
      <c r="U25228"/>
      <c r="V25228"/>
      <c r="W25228"/>
      <c r="X25228"/>
    </row>
    <row r="25229" spans="21:24" ht="18" x14ac:dyDescent="0.6">
      <c r="U25229"/>
      <c r="V25229"/>
      <c r="W25229"/>
      <c r="X25229"/>
    </row>
    <row r="25230" spans="21:24" ht="18" x14ac:dyDescent="0.6">
      <c r="U25230"/>
      <c r="V25230"/>
      <c r="W25230"/>
      <c r="X25230"/>
    </row>
    <row r="25231" spans="21:24" ht="18" x14ac:dyDescent="0.6">
      <c r="U25231"/>
      <c r="V25231"/>
      <c r="W25231"/>
      <c r="X25231"/>
    </row>
    <row r="25232" spans="21:24" ht="18" x14ac:dyDescent="0.6">
      <c r="U25232"/>
      <c r="V25232"/>
      <c r="W25232"/>
      <c r="X25232"/>
    </row>
    <row r="25233" spans="21:24" ht="18" x14ac:dyDescent="0.6">
      <c r="U25233"/>
      <c r="V25233"/>
      <c r="W25233"/>
      <c r="X25233"/>
    </row>
    <row r="25234" spans="21:24" ht="18" x14ac:dyDescent="0.6">
      <c r="U25234"/>
      <c r="V25234"/>
      <c r="W25234"/>
      <c r="X25234"/>
    </row>
    <row r="25235" spans="21:24" ht="18" x14ac:dyDescent="0.6">
      <c r="U25235"/>
      <c r="V25235"/>
      <c r="W25235"/>
      <c r="X25235"/>
    </row>
    <row r="25236" spans="21:24" ht="18" x14ac:dyDescent="0.6">
      <c r="U25236"/>
      <c r="V25236"/>
      <c r="W25236"/>
      <c r="X25236"/>
    </row>
    <row r="25237" spans="21:24" ht="18" x14ac:dyDescent="0.6">
      <c r="U25237"/>
      <c r="V25237"/>
      <c r="W25237"/>
      <c r="X25237"/>
    </row>
    <row r="25238" spans="21:24" ht="18" x14ac:dyDescent="0.6">
      <c r="U25238"/>
      <c r="V25238"/>
      <c r="W25238"/>
      <c r="X25238"/>
    </row>
    <row r="25239" spans="21:24" ht="18" x14ac:dyDescent="0.6">
      <c r="U25239"/>
      <c r="V25239"/>
      <c r="W25239"/>
      <c r="X25239"/>
    </row>
    <row r="25240" spans="21:24" ht="18" x14ac:dyDescent="0.6">
      <c r="U25240"/>
      <c r="V25240"/>
      <c r="W25240"/>
      <c r="X25240"/>
    </row>
    <row r="25241" spans="21:24" ht="18" x14ac:dyDescent="0.6">
      <c r="U25241"/>
      <c r="V25241"/>
      <c r="W25241"/>
      <c r="X25241"/>
    </row>
    <row r="25242" spans="21:24" ht="18" x14ac:dyDescent="0.6">
      <c r="U25242"/>
      <c r="V25242"/>
      <c r="W25242"/>
      <c r="X25242"/>
    </row>
    <row r="25243" spans="21:24" ht="18" x14ac:dyDescent="0.6">
      <c r="U25243"/>
      <c r="V25243"/>
      <c r="W25243"/>
      <c r="X25243"/>
    </row>
    <row r="25244" spans="21:24" ht="18" x14ac:dyDescent="0.6">
      <c r="U25244"/>
      <c r="V25244"/>
      <c r="W25244"/>
      <c r="X25244"/>
    </row>
    <row r="25245" spans="21:24" ht="18" x14ac:dyDescent="0.6">
      <c r="U25245"/>
      <c r="V25245"/>
      <c r="W25245"/>
      <c r="X25245"/>
    </row>
    <row r="25246" spans="21:24" ht="18" x14ac:dyDescent="0.6">
      <c r="U25246"/>
      <c r="V25246"/>
      <c r="W25246"/>
      <c r="X25246"/>
    </row>
    <row r="25247" spans="21:24" ht="18" x14ac:dyDescent="0.6">
      <c r="U25247"/>
      <c r="V25247"/>
      <c r="W25247"/>
      <c r="X25247"/>
    </row>
    <row r="25248" spans="21:24" ht="18" x14ac:dyDescent="0.6">
      <c r="U25248"/>
      <c r="V25248"/>
      <c r="W25248"/>
      <c r="X25248"/>
    </row>
    <row r="25249" spans="21:24" ht="18" x14ac:dyDescent="0.6">
      <c r="U25249"/>
      <c r="V25249"/>
      <c r="W25249"/>
      <c r="X25249"/>
    </row>
    <row r="25250" spans="21:24" ht="18" x14ac:dyDescent="0.6">
      <c r="U25250"/>
      <c r="V25250"/>
      <c r="W25250"/>
      <c r="X25250"/>
    </row>
    <row r="25251" spans="21:24" ht="18" x14ac:dyDescent="0.6">
      <c r="U25251"/>
      <c r="V25251"/>
      <c r="W25251"/>
      <c r="X25251"/>
    </row>
    <row r="25252" spans="21:24" ht="18" x14ac:dyDescent="0.6">
      <c r="U25252"/>
      <c r="V25252"/>
      <c r="W25252"/>
      <c r="X25252"/>
    </row>
    <row r="25253" spans="21:24" ht="18" x14ac:dyDescent="0.6">
      <c r="U25253"/>
      <c r="V25253"/>
      <c r="W25253"/>
      <c r="X25253"/>
    </row>
    <row r="25254" spans="21:24" ht="18" x14ac:dyDescent="0.6">
      <c r="U25254"/>
      <c r="V25254"/>
      <c r="W25254"/>
      <c r="X25254"/>
    </row>
    <row r="25255" spans="21:24" ht="18" x14ac:dyDescent="0.6">
      <c r="U25255"/>
      <c r="V25255"/>
      <c r="W25255"/>
      <c r="X25255"/>
    </row>
    <row r="25256" spans="21:24" ht="18" x14ac:dyDescent="0.6">
      <c r="U25256"/>
      <c r="V25256"/>
      <c r="W25256"/>
      <c r="X25256"/>
    </row>
    <row r="25257" spans="21:24" ht="18" x14ac:dyDescent="0.6">
      <c r="U25257"/>
      <c r="V25257"/>
      <c r="W25257"/>
      <c r="X25257"/>
    </row>
    <row r="25258" spans="21:24" ht="18" x14ac:dyDescent="0.6">
      <c r="U25258"/>
      <c r="V25258"/>
      <c r="W25258"/>
      <c r="X25258"/>
    </row>
    <row r="25259" spans="21:24" ht="18" x14ac:dyDescent="0.6">
      <c r="U25259"/>
      <c r="V25259"/>
      <c r="W25259"/>
      <c r="X25259"/>
    </row>
    <row r="25260" spans="21:24" ht="18" x14ac:dyDescent="0.6">
      <c r="U25260"/>
      <c r="V25260"/>
      <c r="W25260"/>
      <c r="X25260"/>
    </row>
    <row r="25261" spans="21:24" ht="18" x14ac:dyDescent="0.6">
      <c r="U25261"/>
      <c r="V25261"/>
      <c r="W25261"/>
      <c r="X25261"/>
    </row>
    <row r="25262" spans="21:24" ht="18" x14ac:dyDescent="0.6">
      <c r="U25262"/>
      <c r="V25262"/>
      <c r="W25262"/>
      <c r="X25262"/>
    </row>
    <row r="25263" spans="21:24" ht="18" x14ac:dyDescent="0.6">
      <c r="U25263"/>
      <c r="V25263"/>
      <c r="W25263"/>
      <c r="X25263"/>
    </row>
    <row r="25264" spans="21:24" ht="18" x14ac:dyDescent="0.6">
      <c r="U25264"/>
      <c r="V25264"/>
      <c r="W25264"/>
      <c r="X25264"/>
    </row>
    <row r="25265" spans="21:24" ht="18" x14ac:dyDescent="0.6">
      <c r="U25265"/>
      <c r="V25265"/>
      <c r="W25265"/>
      <c r="X25265"/>
    </row>
    <row r="25266" spans="21:24" ht="18" x14ac:dyDescent="0.6">
      <c r="U25266"/>
      <c r="V25266"/>
      <c r="W25266"/>
      <c r="X25266"/>
    </row>
    <row r="25267" spans="21:24" ht="18" x14ac:dyDescent="0.6">
      <c r="U25267"/>
      <c r="V25267"/>
      <c r="W25267"/>
      <c r="X25267"/>
    </row>
    <row r="25268" spans="21:24" ht="18" x14ac:dyDescent="0.6">
      <c r="U25268"/>
      <c r="V25268"/>
      <c r="W25268"/>
      <c r="X25268"/>
    </row>
    <row r="25269" spans="21:24" ht="18" x14ac:dyDescent="0.6">
      <c r="U25269"/>
      <c r="V25269"/>
      <c r="W25269"/>
      <c r="X25269"/>
    </row>
    <row r="25270" spans="21:24" ht="18" x14ac:dyDescent="0.6">
      <c r="U25270"/>
      <c r="V25270"/>
      <c r="W25270"/>
      <c r="X25270"/>
    </row>
    <row r="25271" spans="21:24" ht="18" x14ac:dyDescent="0.6">
      <c r="U25271"/>
      <c r="V25271"/>
      <c r="W25271"/>
      <c r="X25271"/>
    </row>
    <row r="25272" spans="21:24" ht="18" x14ac:dyDescent="0.6">
      <c r="U25272"/>
      <c r="V25272"/>
      <c r="W25272"/>
      <c r="X25272"/>
    </row>
    <row r="25273" spans="21:24" ht="18" x14ac:dyDescent="0.6">
      <c r="U25273"/>
      <c r="V25273"/>
      <c r="W25273"/>
      <c r="X25273"/>
    </row>
    <row r="25274" spans="21:24" ht="18" x14ac:dyDescent="0.6">
      <c r="U25274"/>
      <c r="V25274"/>
      <c r="W25274"/>
      <c r="X25274"/>
    </row>
    <row r="25275" spans="21:24" ht="18" x14ac:dyDescent="0.6">
      <c r="U25275"/>
      <c r="V25275"/>
      <c r="W25275"/>
      <c r="X25275"/>
    </row>
    <row r="25276" spans="21:24" ht="18" x14ac:dyDescent="0.6">
      <c r="U25276"/>
      <c r="V25276"/>
      <c r="W25276"/>
      <c r="X25276"/>
    </row>
    <row r="25277" spans="21:24" ht="18" x14ac:dyDescent="0.6">
      <c r="U25277"/>
      <c r="V25277"/>
      <c r="W25277"/>
      <c r="X25277"/>
    </row>
    <row r="25278" spans="21:24" ht="18" x14ac:dyDescent="0.6">
      <c r="U25278"/>
      <c r="V25278"/>
      <c r="W25278"/>
      <c r="X25278"/>
    </row>
    <row r="25279" spans="21:24" ht="18" x14ac:dyDescent="0.6">
      <c r="U25279"/>
      <c r="V25279"/>
      <c r="W25279"/>
      <c r="X25279"/>
    </row>
    <row r="25280" spans="21:24" ht="18" x14ac:dyDescent="0.6">
      <c r="U25280"/>
      <c r="V25280"/>
      <c r="W25280"/>
      <c r="X25280"/>
    </row>
    <row r="25281" spans="21:24" ht="18" x14ac:dyDescent="0.6">
      <c r="U25281"/>
      <c r="V25281"/>
      <c r="W25281"/>
      <c r="X25281"/>
    </row>
    <row r="25282" spans="21:24" ht="18" x14ac:dyDescent="0.6">
      <c r="U25282"/>
      <c r="V25282"/>
      <c r="W25282"/>
      <c r="X25282"/>
    </row>
    <row r="25283" spans="21:24" ht="18" x14ac:dyDescent="0.6">
      <c r="U25283"/>
      <c r="V25283"/>
      <c r="W25283"/>
      <c r="X25283"/>
    </row>
    <row r="25284" spans="21:24" ht="18" x14ac:dyDescent="0.6">
      <c r="U25284"/>
      <c r="V25284"/>
      <c r="W25284"/>
      <c r="X25284"/>
    </row>
    <row r="25285" spans="21:24" ht="18" x14ac:dyDescent="0.6">
      <c r="U25285"/>
      <c r="V25285"/>
      <c r="W25285"/>
      <c r="X25285"/>
    </row>
    <row r="25286" spans="21:24" ht="18" x14ac:dyDescent="0.6">
      <c r="U25286"/>
      <c r="V25286"/>
      <c r="W25286"/>
      <c r="X25286"/>
    </row>
    <row r="25287" spans="21:24" ht="18" x14ac:dyDescent="0.6">
      <c r="U25287"/>
      <c r="V25287"/>
      <c r="W25287"/>
      <c r="X25287"/>
    </row>
    <row r="25288" spans="21:24" ht="18" x14ac:dyDescent="0.6">
      <c r="U25288"/>
      <c r="V25288"/>
      <c r="W25288"/>
      <c r="X25288"/>
    </row>
    <row r="25289" spans="21:24" ht="18" x14ac:dyDescent="0.6">
      <c r="U25289"/>
      <c r="V25289"/>
      <c r="W25289"/>
      <c r="X25289"/>
    </row>
    <row r="25290" spans="21:24" ht="18" x14ac:dyDescent="0.6">
      <c r="U25290"/>
      <c r="V25290"/>
      <c r="W25290"/>
      <c r="X25290"/>
    </row>
    <row r="25291" spans="21:24" ht="18" x14ac:dyDescent="0.6">
      <c r="U25291"/>
      <c r="V25291"/>
      <c r="W25291"/>
      <c r="X25291"/>
    </row>
    <row r="25292" spans="21:24" ht="18" x14ac:dyDescent="0.6">
      <c r="U25292"/>
      <c r="V25292"/>
      <c r="W25292"/>
      <c r="X25292"/>
    </row>
    <row r="25293" spans="21:24" ht="18" x14ac:dyDescent="0.6">
      <c r="U25293"/>
      <c r="V25293"/>
      <c r="W25293"/>
      <c r="X25293"/>
    </row>
    <row r="25294" spans="21:24" ht="18" x14ac:dyDescent="0.6">
      <c r="U25294"/>
      <c r="V25294"/>
      <c r="W25294"/>
      <c r="X25294"/>
    </row>
    <row r="25295" spans="21:24" ht="18" x14ac:dyDescent="0.6">
      <c r="U25295"/>
      <c r="V25295"/>
      <c r="W25295"/>
      <c r="X25295"/>
    </row>
    <row r="25296" spans="21:24" ht="18" x14ac:dyDescent="0.6">
      <c r="U25296"/>
      <c r="V25296"/>
      <c r="W25296"/>
      <c r="X25296"/>
    </row>
    <row r="25297" spans="21:24" ht="18" x14ac:dyDescent="0.6">
      <c r="U25297"/>
      <c r="V25297"/>
      <c r="W25297"/>
      <c r="X25297"/>
    </row>
    <row r="25298" spans="21:24" ht="18" x14ac:dyDescent="0.6">
      <c r="U25298"/>
      <c r="V25298"/>
      <c r="W25298"/>
      <c r="X25298"/>
    </row>
    <row r="25299" spans="21:24" ht="18" x14ac:dyDescent="0.6">
      <c r="U25299"/>
      <c r="V25299"/>
      <c r="W25299"/>
      <c r="X25299"/>
    </row>
    <row r="25300" spans="21:24" ht="18" x14ac:dyDescent="0.6">
      <c r="U25300"/>
      <c r="V25300"/>
      <c r="W25300"/>
      <c r="X25300"/>
    </row>
    <row r="25301" spans="21:24" ht="18" x14ac:dyDescent="0.6">
      <c r="U25301"/>
      <c r="V25301"/>
      <c r="W25301"/>
      <c r="X25301"/>
    </row>
    <row r="25302" spans="21:24" ht="18" x14ac:dyDescent="0.6">
      <c r="U25302"/>
      <c r="V25302"/>
      <c r="W25302"/>
      <c r="X25302"/>
    </row>
    <row r="25303" spans="21:24" ht="18" x14ac:dyDescent="0.6">
      <c r="U25303"/>
      <c r="V25303"/>
      <c r="W25303"/>
      <c r="X25303"/>
    </row>
    <row r="25304" spans="21:24" ht="18" x14ac:dyDescent="0.6">
      <c r="U25304"/>
      <c r="V25304"/>
      <c r="W25304"/>
      <c r="X25304"/>
    </row>
    <row r="25305" spans="21:24" ht="18" x14ac:dyDescent="0.6">
      <c r="U25305"/>
      <c r="V25305"/>
      <c r="W25305"/>
      <c r="X25305"/>
    </row>
    <row r="25306" spans="21:24" ht="18" x14ac:dyDescent="0.6">
      <c r="U25306"/>
      <c r="V25306"/>
      <c r="W25306"/>
      <c r="X25306"/>
    </row>
    <row r="25307" spans="21:24" ht="18" x14ac:dyDescent="0.6">
      <c r="U25307"/>
      <c r="V25307"/>
      <c r="W25307"/>
      <c r="X25307"/>
    </row>
    <row r="25308" spans="21:24" ht="18" x14ac:dyDescent="0.6">
      <c r="U25308"/>
      <c r="V25308"/>
      <c r="W25308"/>
      <c r="X25308"/>
    </row>
    <row r="25309" spans="21:24" ht="18" x14ac:dyDescent="0.6">
      <c r="U25309"/>
      <c r="V25309"/>
      <c r="W25309"/>
      <c r="X25309"/>
    </row>
    <row r="25310" spans="21:24" ht="18" x14ac:dyDescent="0.6">
      <c r="U25310"/>
      <c r="V25310"/>
      <c r="W25310"/>
      <c r="X25310"/>
    </row>
    <row r="25311" spans="21:24" ht="18" x14ac:dyDescent="0.6">
      <c r="U25311"/>
      <c r="V25311"/>
      <c r="W25311"/>
      <c r="X25311"/>
    </row>
    <row r="25312" spans="21:24" ht="18" x14ac:dyDescent="0.6">
      <c r="U25312"/>
      <c r="V25312"/>
      <c r="W25312"/>
      <c r="X25312"/>
    </row>
    <row r="25313" spans="21:24" ht="18" x14ac:dyDescent="0.6">
      <c r="U25313"/>
      <c r="V25313"/>
      <c r="W25313"/>
      <c r="X25313"/>
    </row>
    <row r="25314" spans="21:24" ht="18" x14ac:dyDescent="0.6">
      <c r="U25314"/>
      <c r="V25314"/>
      <c r="W25314"/>
      <c r="X25314"/>
    </row>
    <row r="25315" spans="21:24" ht="18" x14ac:dyDescent="0.6">
      <c r="U25315"/>
      <c r="V25315"/>
      <c r="W25315"/>
      <c r="X25315"/>
    </row>
    <row r="25316" spans="21:24" ht="18" x14ac:dyDescent="0.6">
      <c r="U25316"/>
      <c r="V25316"/>
      <c r="W25316"/>
      <c r="X25316"/>
    </row>
    <row r="25317" spans="21:24" ht="18" x14ac:dyDescent="0.6">
      <c r="U25317"/>
      <c r="V25317"/>
      <c r="W25317"/>
      <c r="X25317"/>
    </row>
    <row r="25318" spans="21:24" ht="18" x14ac:dyDescent="0.6">
      <c r="U25318"/>
      <c r="V25318"/>
      <c r="W25318"/>
      <c r="X25318"/>
    </row>
    <row r="25319" spans="21:24" ht="18" x14ac:dyDescent="0.6">
      <c r="U25319"/>
      <c r="V25319"/>
      <c r="W25319"/>
      <c r="X25319"/>
    </row>
    <row r="25320" spans="21:24" ht="18" x14ac:dyDescent="0.6">
      <c r="U25320"/>
      <c r="V25320"/>
      <c r="W25320"/>
      <c r="X25320"/>
    </row>
    <row r="25321" spans="21:24" ht="18" x14ac:dyDescent="0.6">
      <c r="U25321"/>
      <c r="V25321"/>
      <c r="W25321"/>
      <c r="X25321"/>
    </row>
    <row r="25322" spans="21:24" ht="18" x14ac:dyDescent="0.6">
      <c r="U25322"/>
      <c r="V25322"/>
      <c r="W25322"/>
      <c r="X25322"/>
    </row>
    <row r="25323" spans="21:24" ht="18" x14ac:dyDescent="0.6">
      <c r="U25323"/>
      <c r="V25323"/>
      <c r="W25323"/>
      <c r="X25323"/>
    </row>
    <row r="25324" spans="21:24" ht="18" x14ac:dyDescent="0.6">
      <c r="U25324"/>
      <c r="V25324"/>
      <c r="W25324"/>
      <c r="X25324"/>
    </row>
    <row r="25325" spans="21:24" ht="18" x14ac:dyDescent="0.6">
      <c r="U25325"/>
      <c r="V25325"/>
      <c r="W25325"/>
      <c r="X25325"/>
    </row>
    <row r="25326" spans="21:24" ht="18" x14ac:dyDescent="0.6">
      <c r="U25326"/>
      <c r="V25326"/>
      <c r="W25326"/>
      <c r="X25326"/>
    </row>
    <row r="25327" spans="21:24" ht="18" x14ac:dyDescent="0.6">
      <c r="U25327"/>
      <c r="V25327"/>
      <c r="W25327"/>
      <c r="X25327"/>
    </row>
    <row r="25328" spans="21:24" ht="18" x14ac:dyDescent="0.6">
      <c r="U25328"/>
      <c r="V25328"/>
      <c r="W25328"/>
      <c r="X25328"/>
    </row>
    <row r="25329" spans="21:24" ht="18" x14ac:dyDescent="0.6">
      <c r="U25329"/>
      <c r="V25329"/>
      <c r="W25329"/>
      <c r="X25329"/>
    </row>
    <row r="25330" spans="21:24" ht="18" x14ac:dyDescent="0.6">
      <c r="U25330"/>
      <c r="V25330"/>
      <c r="W25330"/>
      <c r="X25330"/>
    </row>
    <row r="25331" spans="21:24" ht="18" x14ac:dyDescent="0.6">
      <c r="U25331"/>
      <c r="V25331"/>
      <c r="W25331"/>
      <c r="X25331"/>
    </row>
    <row r="25332" spans="21:24" ht="18" x14ac:dyDescent="0.6">
      <c r="U25332"/>
      <c r="V25332"/>
      <c r="W25332"/>
      <c r="X25332"/>
    </row>
    <row r="25333" spans="21:24" ht="18" x14ac:dyDescent="0.6">
      <c r="U25333"/>
      <c r="V25333"/>
      <c r="W25333"/>
      <c r="X25333"/>
    </row>
    <row r="25334" spans="21:24" ht="18" x14ac:dyDescent="0.6">
      <c r="U25334"/>
      <c r="V25334"/>
      <c r="W25334"/>
      <c r="X25334"/>
    </row>
    <row r="25335" spans="21:24" ht="18" x14ac:dyDescent="0.6">
      <c r="U25335"/>
      <c r="V25335"/>
      <c r="W25335"/>
      <c r="X25335"/>
    </row>
    <row r="25336" spans="21:24" ht="18" x14ac:dyDescent="0.6">
      <c r="U25336"/>
      <c r="V25336"/>
      <c r="W25336"/>
      <c r="X25336"/>
    </row>
    <row r="25337" spans="21:24" ht="18" x14ac:dyDescent="0.6">
      <c r="U25337"/>
      <c r="V25337"/>
      <c r="W25337"/>
      <c r="X25337"/>
    </row>
    <row r="25338" spans="21:24" ht="18" x14ac:dyDescent="0.6">
      <c r="U25338"/>
      <c r="V25338"/>
      <c r="W25338"/>
      <c r="X25338"/>
    </row>
    <row r="25339" spans="21:24" ht="18" x14ac:dyDescent="0.6">
      <c r="U25339"/>
      <c r="V25339"/>
      <c r="W25339"/>
      <c r="X25339"/>
    </row>
    <row r="25340" spans="21:24" ht="18" x14ac:dyDescent="0.6">
      <c r="U25340"/>
      <c r="V25340"/>
      <c r="W25340"/>
      <c r="X25340"/>
    </row>
    <row r="25341" spans="21:24" ht="18" x14ac:dyDescent="0.6">
      <c r="U25341"/>
      <c r="V25341"/>
      <c r="W25341"/>
      <c r="X25341"/>
    </row>
    <row r="25342" spans="21:24" ht="18" x14ac:dyDescent="0.6">
      <c r="U25342"/>
      <c r="V25342"/>
      <c r="W25342"/>
      <c r="X25342"/>
    </row>
    <row r="25343" spans="21:24" ht="18" x14ac:dyDescent="0.6">
      <c r="U25343"/>
      <c r="V25343"/>
      <c r="W25343"/>
      <c r="X25343"/>
    </row>
    <row r="25344" spans="21:24" ht="18" x14ac:dyDescent="0.6">
      <c r="U25344"/>
      <c r="V25344"/>
      <c r="W25344"/>
      <c r="X25344"/>
    </row>
    <row r="25345" spans="21:24" ht="18" x14ac:dyDescent="0.6">
      <c r="U25345"/>
      <c r="V25345"/>
      <c r="W25345"/>
      <c r="X25345"/>
    </row>
    <row r="25346" spans="21:24" ht="18" x14ac:dyDescent="0.6">
      <c r="U25346"/>
      <c r="V25346"/>
      <c r="W25346"/>
      <c r="X25346"/>
    </row>
    <row r="25347" spans="21:24" ht="18" x14ac:dyDescent="0.6">
      <c r="U25347"/>
      <c r="V25347"/>
      <c r="W25347"/>
      <c r="X25347"/>
    </row>
    <row r="25348" spans="21:24" ht="18" x14ac:dyDescent="0.6">
      <c r="U25348"/>
      <c r="V25348"/>
      <c r="W25348"/>
      <c r="X25348"/>
    </row>
    <row r="25349" spans="21:24" ht="18" x14ac:dyDescent="0.6">
      <c r="U25349"/>
      <c r="V25349"/>
      <c r="W25349"/>
      <c r="X25349"/>
    </row>
    <row r="25350" spans="21:24" ht="18" x14ac:dyDescent="0.6">
      <c r="U25350"/>
      <c r="V25350"/>
      <c r="W25350"/>
      <c r="X25350"/>
    </row>
    <row r="25351" spans="21:24" ht="18" x14ac:dyDescent="0.6">
      <c r="U25351"/>
      <c r="V25351"/>
      <c r="W25351"/>
      <c r="X25351"/>
    </row>
    <row r="25352" spans="21:24" ht="18" x14ac:dyDescent="0.6">
      <c r="U25352"/>
      <c r="V25352"/>
      <c r="W25352"/>
      <c r="X25352"/>
    </row>
    <row r="25353" spans="21:24" ht="18" x14ac:dyDescent="0.6">
      <c r="U25353"/>
      <c r="V25353"/>
      <c r="W25353"/>
      <c r="X25353"/>
    </row>
    <row r="25354" spans="21:24" ht="18" x14ac:dyDescent="0.6">
      <c r="U25354"/>
      <c r="V25354"/>
      <c r="W25354"/>
      <c r="X25354"/>
    </row>
    <row r="25355" spans="21:24" ht="18" x14ac:dyDescent="0.6">
      <c r="U25355"/>
      <c r="V25355"/>
      <c r="W25355"/>
      <c r="X25355"/>
    </row>
    <row r="25356" spans="21:24" ht="18" x14ac:dyDescent="0.6">
      <c r="U25356"/>
      <c r="V25356"/>
      <c r="W25356"/>
      <c r="X25356"/>
    </row>
    <row r="25357" spans="21:24" ht="18" x14ac:dyDescent="0.6">
      <c r="U25357"/>
      <c r="V25357"/>
      <c r="W25357"/>
      <c r="X25357"/>
    </row>
    <row r="25358" spans="21:24" ht="18" x14ac:dyDescent="0.6">
      <c r="U25358"/>
      <c r="V25358"/>
      <c r="W25358"/>
      <c r="X25358"/>
    </row>
    <row r="25359" spans="21:24" ht="18" x14ac:dyDescent="0.6">
      <c r="U25359"/>
      <c r="V25359"/>
      <c r="W25359"/>
      <c r="X25359"/>
    </row>
    <row r="25360" spans="21:24" ht="18" x14ac:dyDescent="0.6">
      <c r="U25360"/>
      <c r="V25360"/>
      <c r="W25360"/>
      <c r="X25360"/>
    </row>
    <row r="25361" spans="21:24" ht="18" x14ac:dyDescent="0.6">
      <c r="U25361"/>
      <c r="V25361"/>
      <c r="W25361"/>
      <c r="X25361"/>
    </row>
    <row r="25362" spans="21:24" ht="18" x14ac:dyDescent="0.6">
      <c r="U25362"/>
      <c r="V25362"/>
      <c r="W25362"/>
      <c r="X25362"/>
    </row>
    <row r="25363" spans="21:24" ht="18" x14ac:dyDescent="0.6">
      <c r="U25363"/>
      <c r="V25363"/>
      <c r="W25363"/>
      <c r="X25363"/>
    </row>
    <row r="25364" spans="21:24" ht="18" x14ac:dyDescent="0.6">
      <c r="U25364"/>
      <c r="V25364"/>
      <c r="W25364"/>
      <c r="X25364"/>
    </row>
    <row r="25365" spans="21:24" ht="18" x14ac:dyDescent="0.6">
      <c r="U25365"/>
      <c r="V25365"/>
      <c r="W25365"/>
      <c r="X25365"/>
    </row>
    <row r="25366" spans="21:24" ht="18" x14ac:dyDescent="0.6">
      <c r="U25366"/>
      <c r="V25366"/>
      <c r="W25366"/>
      <c r="X25366"/>
    </row>
    <row r="25367" spans="21:24" ht="18" x14ac:dyDescent="0.6">
      <c r="U25367"/>
      <c r="V25367"/>
      <c r="W25367"/>
      <c r="X25367"/>
    </row>
    <row r="25368" spans="21:24" ht="18" x14ac:dyDescent="0.6">
      <c r="U25368"/>
      <c r="V25368"/>
      <c r="W25368"/>
      <c r="X25368"/>
    </row>
    <row r="25369" spans="21:24" ht="18" x14ac:dyDescent="0.6">
      <c r="U25369"/>
      <c r="V25369"/>
      <c r="W25369"/>
      <c r="X25369"/>
    </row>
    <row r="25370" spans="21:24" ht="18" x14ac:dyDescent="0.6">
      <c r="U25370"/>
      <c r="V25370"/>
      <c r="W25370"/>
      <c r="X25370"/>
    </row>
    <row r="25371" spans="21:24" ht="18" x14ac:dyDescent="0.6">
      <c r="U25371"/>
      <c r="V25371"/>
      <c r="W25371"/>
      <c r="X25371"/>
    </row>
    <row r="25372" spans="21:24" ht="18" x14ac:dyDescent="0.6">
      <c r="U25372"/>
      <c r="V25372"/>
      <c r="W25372"/>
      <c r="X25372"/>
    </row>
    <row r="25373" spans="21:24" ht="18" x14ac:dyDescent="0.6">
      <c r="U25373"/>
      <c r="V25373"/>
      <c r="W25373"/>
      <c r="X25373"/>
    </row>
    <row r="25374" spans="21:24" ht="18" x14ac:dyDescent="0.6">
      <c r="U25374"/>
      <c r="V25374"/>
      <c r="W25374"/>
      <c r="X25374"/>
    </row>
    <row r="25375" spans="21:24" ht="18" x14ac:dyDescent="0.6">
      <c r="U25375"/>
      <c r="V25375"/>
      <c r="W25375"/>
      <c r="X25375"/>
    </row>
    <row r="25376" spans="21:24" ht="18" x14ac:dyDescent="0.6">
      <c r="U25376"/>
      <c r="V25376"/>
      <c r="W25376"/>
      <c r="X25376"/>
    </row>
    <row r="25377" spans="21:24" ht="18" x14ac:dyDescent="0.6">
      <c r="U25377"/>
      <c r="V25377"/>
      <c r="W25377"/>
      <c r="X25377"/>
    </row>
    <row r="25378" spans="21:24" ht="18" x14ac:dyDescent="0.6">
      <c r="U25378"/>
      <c r="V25378"/>
      <c r="W25378"/>
      <c r="X25378"/>
    </row>
    <row r="25379" spans="21:24" ht="18" x14ac:dyDescent="0.6">
      <c r="U25379"/>
      <c r="V25379"/>
      <c r="W25379"/>
      <c r="X25379"/>
    </row>
    <row r="25380" spans="21:24" ht="18" x14ac:dyDescent="0.6">
      <c r="U25380"/>
      <c r="V25380"/>
      <c r="W25380"/>
      <c r="X25380"/>
    </row>
    <row r="25381" spans="21:24" ht="18" x14ac:dyDescent="0.6">
      <c r="U25381"/>
      <c r="V25381"/>
      <c r="W25381"/>
      <c r="X25381"/>
    </row>
    <row r="25382" spans="21:24" ht="18" x14ac:dyDescent="0.6">
      <c r="U25382"/>
      <c r="V25382"/>
      <c r="W25382"/>
      <c r="X25382"/>
    </row>
    <row r="25383" spans="21:24" ht="18" x14ac:dyDescent="0.6">
      <c r="U25383"/>
      <c r="V25383"/>
      <c r="W25383"/>
      <c r="X25383"/>
    </row>
    <row r="25384" spans="21:24" ht="18" x14ac:dyDescent="0.6">
      <c r="U25384"/>
      <c r="V25384"/>
      <c r="W25384"/>
      <c r="X25384"/>
    </row>
    <row r="25385" spans="21:24" ht="18" x14ac:dyDescent="0.6">
      <c r="U25385"/>
      <c r="V25385"/>
      <c r="W25385"/>
      <c r="X25385"/>
    </row>
    <row r="25386" spans="21:24" ht="18" x14ac:dyDescent="0.6">
      <c r="U25386"/>
      <c r="V25386"/>
      <c r="W25386"/>
      <c r="X25386"/>
    </row>
    <row r="25387" spans="21:24" ht="18" x14ac:dyDescent="0.6">
      <c r="U25387"/>
      <c r="V25387"/>
      <c r="W25387"/>
      <c r="X25387"/>
    </row>
    <row r="25388" spans="21:24" ht="18" x14ac:dyDescent="0.6">
      <c r="U25388"/>
      <c r="V25388"/>
      <c r="W25388"/>
      <c r="X25388"/>
    </row>
    <row r="25389" spans="21:24" ht="18" x14ac:dyDescent="0.6">
      <c r="U25389"/>
      <c r="V25389"/>
      <c r="W25389"/>
      <c r="X25389"/>
    </row>
    <row r="25390" spans="21:24" ht="18" x14ac:dyDescent="0.6">
      <c r="U25390"/>
      <c r="V25390"/>
      <c r="W25390"/>
      <c r="X25390"/>
    </row>
    <row r="25391" spans="21:24" ht="18" x14ac:dyDescent="0.6">
      <c r="U25391"/>
      <c r="V25391"/>
      <c r="W25391"/>
      <c r="X25391"/>
    </row>
    <row r="25392" spans="21:24" ht="18" x14ac:dyDescent="0.6">
      <c r="U25392"/>
      <c r="V25392"/>
      <c r="W25392"/>
      <c r="X25392"/>
    </row>
    <row r="25393" spans="21:24" ht="18" x14ac:dyDescent="0.6">
      <c r="U25393"/>
      <c r="V25393"/>
      <c r="W25393"/>
      <c r="X25393"/>
    </row>
    <row r="25394" spans="21:24" ht="18" x14ac:dyDescent="0.6">
      <c r="U25394"/>
      <c r="V25394"/>
      <c r="W25394"/>
      <c r="X25394"/>
    </row>
    <row r="25395" spans="21:24" ht="18" x14ac:dyDescent="0.6">
      <c r="U25395"/>
      <c r="V25395"/>
      <c r="W25395"/>
      <c r="X25395"/>
    </row>
    <row r="25396" spans="21:24" ht="18" x14ac:dyDescent="0.6">
      <c r="U25396"/>
      <c r="V25396"/>
      <c r="W25396"/>
      <c r="X25396"/>
    </row>
    <row r="25397" spans="21:24" ht="18" x14ac:dyDescent="0.6">
      <c r="U25397"/>
      <c r="V25397"/>
      <c r="W25397"/>
      <c r="X25397"/>
    </row>
    <row r="25398" spans="21:24" ht="18" x14ac:dyDescent="0.6">
      <c r="U25398"/>
      <c r="V25398"/>
      <c r="W25398"/>
      <c r="X25398"/>
    </row>
    <row r="25399" spans="21:24" ht="18" x14ac:dyDescent="0.6">
      <c r="U25399"/>
      <c r="V25399"/>
      <c r="W25399"/>
      <c r="X25399"/>
    </row>
    <row r="25400" spans="21:24" ht="18" x14ac:dyDescent="0.6">
      <c r="U25400"/>
      <c r="V25400"/>
      <c r="W25400"/>
      <c r="X25400"/>
    </row>
    <row r="25401" spans="21:24" ht="18" x14ac:dyDescent="0.6">
      <c r="U25401"/>
      <c r="V25401"/>
      <c r="W25401"/>
      <c r="X25401"/>
    </row>
    <row r="25402" spans="21:24" ht="18" x14ac:dyDescent="0.6">
      <c r="U25402"/>
      <c r="V25402"/>
      <c r="W25402"/>
      <c r="X25402"/>
    </row>
    <row r="25403" spans="21:24" ht="18" x14ac:dyDescent="0.6">
      <c r="U25403"/>
      <c r="V25403"/>
      <c r="W25403"/>
      <c r="X25403"/>
    </row>
    <row r="25404" spans="21:24" ht="18" x14ac:dyDescent="0.6">
      <c r="U25404"/>
      <c r="V25404"/>
      <c r="W25404"/>
      <c r="X25404"/>
    </row>
    <row r="25405" spans="21:24" ht="18" x14ac:dyDescent="0.6">
      <c r="U25405"/>
      <c r="V25405"/>
      <c r="W25405"/>
      <c r="X25405"/>
    </row>
    <row r="25406" spans="21:24" ht="18" x14ac:dyDescent="0.6">
      <c r="U25406"/>
      <c r="V25406"/>
      <c r="W25406"/>
      <c r="X25406"/>
    </row>
    <row r="25407" spans="21:24" ht="18" x14ac:dyDescent="0.6">
      <c r="U25407"/>
      <c r="V25407"/>
      <c r="W25407"/>
      <c r="X25407"/>
    </row>
    <row r="25408" spans="21:24" ht="18" x14ac:dyDescent="0.6">
      <c r="U25408"/>
      <c r="V25408"/>
      <c r="W25408"/>
      <c r="X25408"/>
    </row>
    <row r="25409" spans="21:24" ht="18" x14ac:dyDescent="0.6">
      <c r="U25409"/>
      <c r="V25409"/>
      <c r="W25409"/>
      <c r="X25409"/>
    </row>
    <row r="25410" spans="21:24" ht="18" x14ac:dyDescent="0.6">
      <c r="U25410"/>
      <c r="V25410"/>
      <c r="W25410"/>
      <c r="X25410"/>
    </row>
    <row r="25411" spans="21:24" ht="18" x14ac:dyDescent="0.6">
      <c r="U25411"/>
      <c r="V25411"/>
      <c r="W25411"/>
      <c r="X25411"/>
    </row>
    <row r="25412" spans="21:24" ht="18" x14ac:dyDescent="0.6">
      <c r="U25412"/>
      <c r="V25412"/>
      <c r="W25412"/>
      <c r="X25412"/>
    </row>
    <row r="25413" spans="21:24" ht="18" x14ac:dyDescent="0.6">
      <c r="U25413"/>
      <c r="V25413"/>
      <c r="W25413"/>
      <c r="X25413"/>
    </row>
    <row r="25414" spans="21:24" ht="18" x14ac:dyDescent="0.6">
      <c r="U25414"/>
      <c r="V25414"/>
      <c r="W25414"/>
      <c r="X25414"/>
    </row>
    <row r="25415" spans="21:24" ht="18" x14ac:dyDescent="0.6">
      <c r="U25415"/>
      <c r="V25415"/>
      <c r="W25415"/>
      <c r="X25415"/>
    </row>
    <row r="25416" spans="21:24" ht="18" x14ac:dyDescent="0.6">
      <c r="U25416"/>
      <c r="V25416"/>
      <c r="W25416"/>
      <c r="X25416"/>
    </row>
    <row r="25417" spans="21:24" ht="18" x14ac:dyDescent="0.6">
      <c r="U25417"/>
      <c r="V25417"/>
      <c r="W25417"/>
      <c r="X25417"/>
    </row>
    <row r="25418" spans="21:24" ht="18" x14ac:dyDescent="0.6">
      <c r="U25418"/>
      <c r="V25418"/>
      <c r="W25418"/>
      <c r="X25418"/>
    </row>
    <row r="25419" spans="21:24" ht="18" x14ac:dyDescent="0.6">
      <c r="U25419"/>
      <c r="V25419"/>
      <c r="W25419"/>
      <c r="X25419"/>
    </row>
    <row r="25420" spans="21:24" ht="18" x14ac:dyDescent="0.6">
      <c r="U25420"/>
      <c r="V25420"/>
      <c r="W25420"/>
      <c r="X25420"/>
    </row>
    <row r="25421" spans="21:24" ht="18" x14ac:dyDescent="0.6">
      <c r="U25421"/>
      <c r="V25421"/>
      <c r="W25421"/>
      <c r="X25421"/>
    </row>
    <row r="25422" spans="21:24" ht="18" x14ac:dyDescent="0.6">
      <c r="U25422"/>
      <c r="V25422"/>
      <c r="W25422"/>
      <c r="X25422"/>
    </row>
    <row r="25423" spans="21:24" ht="18" x14ac:dyDescent="0.6">
      <c r="U25423"/>
      <c r="V25423"/>
      <c r="W25423"/>
      <c r="X25423"/>
    </row>
    <row r="25424" spans="21:24" ht="18" x14ac:dyDescent="0.6">
      <c r="U25424"/>
      <c r="V25424"/>
      <c r="W25424"/>
      <c r="X25424"/>
    </row>
    <row r="25425" spans="21:24" ht="18" x14ac:dyDescent="0.6">
      <c r="U25425"/>
      <c r="V25425"/>
      <c r="W25425"/>
      <c r="X25425"/>
    </row>
    <row r="25426" spans="21:24" ht="18" x14ac:dyDescent="0.6">
      <c r="U25426"/>
      <c r="V25426"/>
      <c r="W25426"/>
      <c r="X25426"/>
    </row>
    <row r="25427" spans="21:24" ht="18" x14ac:dyDescent="0.6">
      <c r="U25427"/>
      <c r="V25427"/>
      <c r="W25427"/>
      <c r="X25427"/>
    </row>
    <row r="25428" spans="21:24" ht="18" x14ac:dyDescent="0.6">
      <c r="U25428"/>
      <c r="V25428"/>
      <c r="W25428"/>
      <c r="X25428"/>
    </row>
    <row r="25429" spans="21:24" ht="18" x14ac:dyDescent="0.6">
      <c r="U25429"/>
      <c r="V25429"/>
      <c r="W25429"/>
      <c r="X25429"/>
    </row>
    <row r="25430" spans="21:24" ht="18" x14ac:dyDescent="0.6">
      <c r="U25430"/>
      <c r="V25430"/>
      <c r="W25430"/>
      <c r="X25430"/>
    </row>
    <row r="25431" spans="21:24" ht="18" x14ac:dyDescent="0.6">
      <c r="U25431"/>
      <c r="V25431"/>
      <c r="W25431"/>
      <c r="X25431"/>
    </row>
    <row r="25432" spans="21:24" ht="18" x14ac:dyDescent="0.6">
      <c r="U25432"/>
      <c r="V25432"/>
      <c r="W25432"/>
      <c r="X25432"/>
    </row>
    <row r="25433" spans="21:24" ht="18" x14ac:dyDescent="0.6">
      <c r="U25433"/>
      <c r="V25433"/>
      <c r="W25433"/>
      <c r="X25433"/>
    </row>
    <row r="25434" spans="21:24" ht="18" x14ac:dyDescent="0.6">
      <c r="U25434"/>
      <c r="V25434"/>
      <c r="W25434"/>
      <c r="X25434"/>
    </row>
    <row r="25435" spans="21:24" ht="18" x14ac:dyDescent="0.6">
      <c r="U25435"/>
      <c r="V25435"/>
      <c r="W25435"/>
      <c r="X25435"/>
    </row>
    <row r="25436" spans="21:24" ht="18" x14ac:dyDescent="0.6">
      <c r="U25436"/>
      <c r="V25436"/>
      <c r="W25436"/>
      <c r="X25436"/>
    </row>
    <row r="25437" spans="21:24" ht="18" x14ac:dyDescent="0.6">
      <c r="U25437"/>
      <c r="V25437"/>
      <c r="W25437"/>
      <c r="X25437"/>
    </row>
    <row r="25438" spans="21:24" ht="18" x14ac:dyDescent="0.6">
      <c r="U25438"/>
      <c r="V25438"/>
      <c r="W25438"/>
      <c r="X25438"/>
    </row>
    <row r="25439" spans="21:24" ht="18" x14ac:dyDescent="0.6">
      <c r="U25439"/>
      <c r="V25439"/>
      <c r="W25439"/>
      <c r="X25439"/>
    </row>
    <row r="25440" spans="21:24" ht="18" x14ac:dyDescent="0.6">
      <c r="U25440"/>
      <c r="V25440"/>
      <c r="W25440"/>
      <c r="X25440"/>
    </row>
    <row r="25441" spans="21:24" ht="18" x14ac:dyDescent="0.6">
      <c r="U25441"/>
      <c r="V25441"/>
      <c r="W25441"/>
      <c r="X25441"/>
    </row>
    <row r="25442" spans="21:24" ht="18" x14ac:dyDescent="0.6">
      <c r="U25442"/>
      <c r="V25442"/>
      <c r="W25442"/>
      <c r="X25442"/>
    </row>
    <row r="25443" spans="21:24" ht="18" x14ac:dyDescent="0.6">
      <c r="U25443"/>
      <c r="V25443"/>
      <c r="W25443"/>
      <c r="X25443"/>
    </row>
    <row r="25444" spans="21:24" ht="18" x14ac:dyDescent="0.6">
      <c r="U25444"/>
      <c r="V25444"/>
      <c r="W25444"/>
      <c r="X25444"/>
    </row>
    <row r="25445" spans="21:24" ht="18" x14ac:dyDescent="0.6">
      <c r="U25445"/>
      <c r="V25445"/>
      <c r="W25445"/>
      <c r="X25445"/>
    </row>
    <row r="25446" spans="21:24" ht="18" x14ac:dyDescent="0.6">
      <c r="U25446"/>
      <c r="V25446"/>
      <c r="W25446"/>
      <c r="X25446"/>
    </row>
    <row r="25447" spans="21:24" ht="18" x14ac:dyDescent="0.6">
      <c r="U25447"/>
      <c r="V25447"/>
      <c r="W25447"/>
      <c r="X25447"/>
    </row>
    <row r="25448" spans="21:24" ht="18" x14ac:dyDescent="0.6">
      <c r="U25448"/>
      <c r="V25448"/>
      <c r="W25448"/>
      <c r="X25448"/>
    </row>
    <row r="25449" spans="21:24" ht="18" x14ac:dyDescent="0.6">
      <c r="U25449"/>
      <c r="V25449"/>
      <c r="W25449"/>
      <c r="X25449"/>
    </row>
    <row r="25450" spans="21:24" ht="18" x14ac:dyDescent="0.6">
      <c r="U25450"/>
      <c r="V25450"/>
      <c r="W25450"/>
      <c r="X25450"/>
    </row>
    <row r="25451" spans="21:24" ht="18" x14ac:dyDescent="0.6">
      <c r="U25451"/>
      <c r="V25451"/>
      <c r="W25451"/>
      <c r="X25451"/>
    </row>
    <row r="25452" spans="21:24" ht="18" x14ac:dyDescent="0.6">
      <c r="U25452"/>
      <c r="V25452"/>
      <c r="W25452"/>
      <c r="X25452"/>
    </row>
    <row r="25453" spans="21:24" ht="18" x14ac:dyDescent="0.6">
      <c r="U25453"/>
      <c r="V25453"/>
      <c r="W25453"/>
      <c r="X25453"/>
    </row>
    <row r="25454" spans="21:24" ht="18" x14ac:dyDescent="0.6">
      <c r="U25454"/>
      <c r="V25454"/>
      <c r="W25454"/>
      <c r="X25454"/>
    </row>
    <row r="25455" spans="21:24" ht="18" x14ac:dyDescent="0.6">
      <c r="U25455"/>
      <c r="V25455"/>
      <c r="W25455"/>
      <c r="X25455"/>
    </row>
    <row r="25456" spans="21:24" ht="18" x14ac:dyDescent="0.6">
      <c r="U25456"/>
      <c r="V25456"/>
      <c r="W25456"/>
      <c r="X25456"/>
    </row>
    <row r="25457" spans="21:24" ht="18" x14ac:dyDescent="0.6">
      <c r="U25457"/>
      <c r="V25457"/>
      <c r="W25457"/>
      <c r="X25457"/>
    </row>
    <row r="25458" spans="21:24" ht="18" x14ac:dyDescent="0.6">
      <c r="U25458"/>
      <c r="V25458"/>
      <c r="W25458"/>
      <c r="X25458"/>
    </row>
    <row r="25459" spans="21:24" ht="18" x14ac:dyDescent="0.6">
      <c r="U25459"/>
      <c r="V25459"/>
      <c r="W25459"/>
      <c r="X25459"/>
    </row>
    <row r="25460" spans="21:24" ht="18" x14ac:dyDescent="0.6">
      <c r="U25460"/>
      <c r="V25460"/>
      <c r="W25460"/>
      <c r="X25460"/>
    </row>
    <row r="25461" spans="21:24" ht="18" x14ac:dyDescent="0.6">
      <c r="U25461"/>
      <c r="V25461"/>
      <c r="W25461"/>
      <c r="X25461"/>
    </row>
    <row r="25462" spans="21:24" ht="18" x14ac:dyDescent="0.6">
      <c r="U25462"/>
      <c r="V25462"/>
      <c r="W25462"/>
      <c r="X25462"/>
    </row>
    <row r="25463" spans="21:24" ht="18" x14ac:dyDescent="0.6">
      <c r="U25463"/>
      <c r="V25463"/>
      <c r="W25463"/>
      <c r="X25463"/>
    </row>
    <row r="25464" spans="21:24" ht="18" x14ac:dyDescent="0.6">
      <c r="U25464"/>
      <c r="V25464"/>
      <c r="W25464"/>
      <c r="X25464"/>
    </row>
    <row r="25465" spans="21:24" ht="18" x14ac:dyDescent="0.6">
      <c r="U25465"/>
      <c r="V25465"/>
      <c r="W25465"/>
      <c r="X25465"/>
    </row>
    <row r="25466" spans="21:24" ht="18" x14ac:dyDescent="0.6">
      <c r="U25466"/>
      <c r="V25466"/>
      <c r="W25466"/>
      <c r="X25466"/>
    </row>
    <row r="25467" spans="21:24" ht="18" x14ac:dyDescent="0.6">
      <c r="U25467"/>
      <c r="V25467"/>
      <c r="W25467"/>
      <c r="X25467"/>
    </row>
    <row r="25468" spans="21:24" ht="18" x14ac:dyDescent="0.6">
      <c r="U25468"/>
      <c r="V25468"/>
      <c r="W25468"/>
      <c r="X25468"/>
    </row>
    <row r="25469" spans="21:24" ht="18" x14ac:dyDescent="0.6">
      <c r="U25469"/>
      <c r="V25469"/>
      <c r="W25469"/>
      <c r="X25469"/>
    </row>
    <row r="25470" spans="21:24" ht="18" x14ac:dyDescent="0.6">
      <c r="U25470"/>
      <c r="V25470"/>
      <c r="W25470"/>
      <c r="X25470"/>
    </row>
    <row r="25471" spans="21:24" ht="18" x14ac:dyDescent="0.6">
      <c r="U25471"/>
      <c r="V25471"/>
      <c r="W25471"/>
      <c r="X25471"/>
    </row>
    <row r="25472" spans="21:24" ht="18" x14ac:dyDescent="0.6">
      <c r="U25472"/>
      <c r="V25472"/>
      <c r="W25472"/>
      <c r="X25472"/>
    </row>
    <row r="25473" spans="21:24" ht="18" x14ac:dyDescent="0.6">
      <c r="U25473"/>
      <c r="V25473"/>
      <c r="W25473"/>
      <c r="X25473"/>
    </row>
    <row r="25474" spans="21:24" ht="18" x14ac:dyDescent="0.6">
      <c r="U25474"/>
      <c r="V25474"/>
      <c r="W25474"/>
      <c r="X25474"/>
    </row>
    <row r="25475" spans="21:24" ht="18" x14ac:dyDescent="0.6">
      <c r="U25475"/>
      <c r="V25475"/>
      <c r="W25475"/>
      <c r="X25475"/>
    </row>
    <row r="25476" spans="21:24" ht="18" x14ac:dyDescent="0.6">
      <c r="U25476"/>
      <c r="V25476"/>
      <c r="W25476"/>
      <c r="X25476"/>
    </row>
    <row r="25477" spans="21:24" ht="18" x14ac:dyDescent="0.6">
      <c r="U25477"/>
      <c r="V25477"/>
      <c r="W25477"/>
      <c r="X25477"/>
    </row>
    <row r="25478" spans="21:24" ht="18" x14ac:dyDescent="0.6">
      <c r="U25478"/>
      <c r="V25478"/>
      <c r="W25478"/>
      <c r="X25478"/>
    </row>
    <row r="25479" spans="21:24" ht="18" x14ac:dyDescent="0.6">
      <c r="U25479"/>
      <c r="V25479"/>
      <c r="W25479"/>
      <c r="X25479"/>
    </row>
    <row r="25480" spans="21:24" ht="18" x14ac:dyDescent="0.6">
      <c r="U25480"/>
      <c r="V25480"/>
      <c r="W25480"/>
      <c r="X25480"/>
    </row>
    <row r="25481" spans="21:24" ht="18" x14ac:dyDescent="0.6">
      <c r="U25481"/>
      <c r="V25481"/>
      <c r="W25481"/>
      <c r="X25481"/>
    </row>
    <row r="25482" spans="21:24" ht="18" x14ac:dyDescent="0.6">
      <c r="U25482"/>
      <c r="V25482"/>
      <c r="W25482"/>
      <c r="X25482"/>
    </row>
    <row r="25483" spans="21:24" ht="18" x14ac:dyDescent="0.6">
      <c r="U25483"/>
      <c r="V25483"/>
      <c r="W25483"/>
      <c r="X25483"/>
    </row>
    <row r="25484" spans="21:24" ht="18" x14ac:dyDescent="0.6">
      <c r="U25484"/>
      <c r="V25484"/>
      <c r="W25484"/>
      <c r="X25484"/>
    </row>
    <row r="25485" spans="21:24" ht="18" x14ac:dyDescent="0.6">
      <c r="U25485"/>
      <c r="V25485"/>
      <c r="W25485"/>
      <c r="X25485"/>
    </row>
    <row r="25486" spans="21:24" ht="18" x14ac:dyDescent="0.6">
      <c r="U25486"/>
      <c r="V25486"/>
      <c r="W25486"/>
      <c r="X25486"/>
    </row>
    <row r="25487" spans="21:24" ht="18" x14ac:dyDescent="0.6">
      <c r="U25487"/>
      <c r="V25487"/>
      <c r="W25487"/>
      <c r="X25487"/>
    </row>
    <row r="25488" spans="21:24" ht="18" x14ac:dyDescent="0.6">
      <c r="U25488"/>
      <c r="V25488"/>
      <c r="W25488"/>
      <c r="X25488"/>
    </row>
    <row r="25489" spans="21:24" ht="18" x14ac:dyDescent="0.6">
      <c r="U25489"/>
      <c r="V25489"/>
      <c r="W25489"/>
      <c r="X25489"/>
    </row>
    <row r="25490" spans="21:24" ht="18" x14ac:dyDescent="0.6">
      <c r="U25490"/>
      <c r="V25490"/>
      <c r="W25490"/>
      <c r="X25490"/>
    </row>
    <row r="25491" spans="21:24" ht="18" x14ac:dyDescent="0.6">
      <c r="U25491"/>
      <c r="V25491"/>
      <c r="W25491"/>
      <c r="X25491"/>
    </row>
    <row r="25492" spans="21:24" ht="18" x14ac:dyDescent="0.6">
      <c r="U25492"/>
      <c r="V25492"/>
      <c r="W25492"/>
      <c r="X25492"/>
    </row>
    <row r="25493" spans="21:24" ht="18" x14ac:dyDescent="0.6">
      <c r="U25493"/>
      <c r="V25493"/>
      <c r="W25493"/>
      <c r="X25493"/>
    </row>
    <row r="25494" spans="21:24" ht="18" x14ac:dyDescent="0.6">
      <c r="U25494"/>
      <c r="V25494"/>
      <c r="W25494"/>
      <c r="X25494"/>
    </row>
    <row r="25495" spans="21:24" ht="18" x14ac:dyDescent="0.6">
      <c r="U25495"/>
      <c r="V25495"/>
      <c r="W25495"/>
      <c r="X25495"/>
    </row>
    <row r="25496" spans="21:24" ht="18" x14ac:dyDescent="0.6">
      <c r="U25496"/>
      <c r="V25496"/>
      <c r="W25496"/>
      <c r="X25496"/>
    </row>
    <row r="25497" spans="21:24" ht="18" x14ac:dyDescent="0.6">
      <c r="U25497"/>
      <c r="V25497"/>
      <c r="W25497"/>
      <c r="X25497"/>
    </row>
    <row r="25498" spans="21:24" ht="18" x14ac:dyDescent="0.6">
      <c r="U25498"/>
      <c r="V25498"/>
      <c r="W25498"/>
      <c r="X25498"/>
    </row>
    <row r="25499" spans="21:24" ht="18" x14ac:dyDescent="0.6">
      <c r="U25499"/>
      <c r="V25499"/>
      <c r="W25499"/>
      <c r="X25499"/>
    </row>
    <row r="25500" spans="21:24" ht="18" x14ac:dyDescent="0.6">
      <c r="U25500"/>
      <c r="V25500"/>
      <c r="W25500"/>
      <c r="X25500"/>
    </row>
    <row r="25501" spans="21:24" ht="18" x14ac:dyDescent="0.6">
      <c r="U25501"/>
      <c r="V25501"/>
      <c r="W25501"/>
      <c r="X25501"/>
    </row>
    <row r="25502" spans="21:24" ht="18" x14ac:dyDescent="0.6">
      <c r="U25502"/>
      <c r="V25502"/>
      <c r="W25502"/>
      <c r="X25502"/>
    </row>
    <row r="25503" spans="21:24" ht="18" x14ac:dyDescent="0.6">
      <c r="U25503"/>
      <c r="V25503"/>
      <c r="W25503"/>
      <c r="X25503"/>
    </row>
    <row r="25504" spans="21:24" ht="18" x14ac:dyDescent="0.6">
      <c r="U25504"/>
      <c r="V25504"/>
      <c r="W25504"/>
      <c r="X25504"/>
    </row>
    <row r="25505" spans="21:24" ht="18" x14ac:dyDescent="0.6">
      <c r="U25505"/>
      <c r="V25505"/>
      <c r="W25505"/>
      <c r="X25505"/>
    </row>
    <row r="25506" spans="21:24" ht="18" x14ac:dyDescent="0.6">
      <c r="U25506"/>
      <c r="V25506"/>
      <c r="W25506"/>
      <c r="X25506"/>
    </row>
    <row r="25507" spans="21:24" ht="18" x14ac:dyDescent="0.6">
      <c r="U25507"/>
      <c r="V25507"/>
      <c r="W25507"/>
      <c r="X25507"/>
    </row>
    <row r="25508" spans="21:24" ht="18" x14ac:dyDescent="0.6">
      <c r="U25508"/>
      <c r="V25508"/>
      <c r="W25508"/>
      <c r="X25508"/>
    </row>
    <row r="25509" spans="21:24" ht="18" x14ac:dyDescent="0.6">
      <c r="U25509"/>
      <c r="V25509"/>
      <c r="W25509"/>
      <c r="X25509"/>
    </row>
    <row r="25510" spans="21:24" ht="18" x14ac:dyDescent="0.6">
      <c r="U25510"/>
      <c r="V25510"/>
      <c r="W25510"/>
      <c r="X25510"/>
    </row>
    <row r="25511" spans="21:24" ht="18" x14ac:dyDescent="0.6">
      <c r="U25511"/>
      <c r="V25511"/>
      <c r="W25511"/>
      <c r="X25511"/>
    </row>
    <row r="25512" spans="21:24" ht="18" x14ac:dyDescent="0.6">
      <c r="U25512"/>
      <c r="V25512"/>
      <c r="W25512"/>
      <c r="X25512"/>
    </row>
    <row r="25513" spans="21:24" ht="18" x14ac:dyDescent="0.6">
      <c r="U25513"/>
      <c r="V25513"/>
      <c r="W25513"/>
      <c r="X25513"/>
    </row>
    <row r="25514" spans="21:24" ht="18" x14ac:dyDescent="0.6">
      <c r="U25514"/>
      <c r="V25514"/>
      <c r="W25514"/>
      <c r="X25514"/>
    </row>
    <row r="25515" spans="21:24" ht="18" x14ac:dyDescent="0.6">
      <c r="U25515"/>
      <c r="V25515"/>
      <c r="W25515"/>
      <c r="X25515"/>
    </row>
    <row r="25516" spans="21:24" ht="18" x14ac:dyDescent="0.6">
      <c r="U25516"/>
      <c r="V25516"/>
      <c r="W25516"/>
      <c r="X25516"/>
    </row>
    <row r="25517" spans="21:24" ht="18" x14ac:dyDescent="0.6">
      <c r="U25517"/>
      <c r="V25517"/>
      <c r="W25517"/>
      <c r="X25517"/>
    </row>
    <row r="25518" spans="21:24" ht="18" x14ac:dyDescent="0.6">
      <c r="U25518"/>
      <c r="V25518"/>
      <c r="W25518"/>
      <c r="X25518"/>
    </row>
    <row r="25519" spans="21:24" ht="18" x14ac:dyDescent="0.6">
      <c r="U25519"/>
      <c r="V25519"/>
      <c r="W25519"/>
      <c r="X25519"/>
    </row>
    <row r="25520" spans="21:24" ht="18" x14ac:dyDescent="0.6">
      <c r="U25520"/>
      <c r="V25520"/>
      <c r="W25520"/>
      <c r="X25520"/>
    </row>
    <row r="25521" spans="21:24" ht="18" x14ac:dyDescent="0.6">
      <c r="U25521"/>
      <c r="V25521"/>
      <c r="W25521"/>
      <c r="X25521"/>
    </row>
    <row r="25522" spans="21:24" ht="18" x14ac:dyDescent="0.6">
      <c r="U25522"/>
      <c r="V25522"/>
      <c r="W25522"/>
      <c r="X25522"/>
    </row>
    <row r="25523" spans="21:24" ht="18" x14ac:dyDescent="0.6">
      <c r="U25523"/>
      <c r="V25523"/>
      <c r="W25523"/>
      <c r="X25523"/>
    </row>
    <row r="25524" spans="21:24" ht="18" x14ac:dyDescent="0.6">
      <c r="U25524"/>
      <c r="V25524"/>
      <c r="W25524"/>
      <c r="X25524"/>
    </row>
    <row r="25525" spans="21:24" ht="18" x14ac:dyDescent="0.6">
      <c r="U25525"/>
      <c r="V25525"/>
      <c r="W25525"/>
      <c r="X25525"/>
    </row>
    <row r="25526" spans="21:24" ht="18" x14ac:dyDescent="0.6">
      <c r="U25526"/>
      <c r="V25526"/>
      <c r="W25526"/>
      <c r="X25526"/>
    </row>
    <row r="25527" spans="21:24" ht="18" x14ac:dyDescent="0.6">
      <c r="U25527"/>
      <c r="V25527"/>
      <c r="W25527"/>
      <c r="X25527"/>
    </row>
    <row r="25528" spans="21:24" ht="18" x14ac:dyDescent="0.6">
      <c r="U25528"/>
      <c r="V25528"/>
      <c r="W25528"/>
      <c r="X25528"/>
    </row>
    <row r="25529" spans="21:24" ht="18" x14ac:dyDescent="0.6">
      <c r="U25529"/>
      <c r="V25529"/>
      <c r="W25529"/>
      <c r="X25529"/>
    </row>
    <row r="25530" spans="21:24" ht="18" x14ac:dyDescent="0.6">
      <c r="U25530"/>
      <c r="V25530"/>
      <c r="W25530"/>
      <c r="X25530"/>
    </row>
    <row r="25531" spans="21:24" ht="18" x14ac:dyDescent="0.6">
      <c r="U25531"/>
      <c r="V25531"/>
      <c r="W25531"/>
      <c r="X25531"/>
    </row>
    <row r="25532" spans="21:24" ht="18" x14ac:dyDescent="0.6">
      <c r="U25532"/>
      <c r="V25532"/>
      <c r="W25532"/>
      <c r="X25532"/>
    </row>
    <row r="25533" spans="21:24" ht="18" x14ac:dyDescent="0.6">
      <c r="U25533"/>
      <c r="V25533"/>
      <c r="W25533"/>
      <c r="X25533"/>
    </row>
    <row r="25534" spans="21:24" ht="18" x14ac:dyDescent="0.6">
      <c r="U25534"/>
      <c r="V25534"/>
      <c r="W25534"/>
      <c r="X25534"/>
    </row>
    <row r="25535" spans="21:24" ht="18" x14ac:dyDescent="0.6">
      <c r="U25535"/>
      <c r="V25535"/>
      <c r="W25535"/>
      <c r="X25535"/>
    </row>
    <row r="25536" spans="21:24" ht="18" x14ac:dyDescent="0.6">
      <c r="U25536"/>
      <c r="V25536"/>
      <c r="W25536"/>
      <c r="X25536"/>
    </row>
    <row r="25537" spans="21:24" ht="18" x14ac:dyDescent="0.6">
      <c r="U25537"/>
      <c r="V25537"/>
      <c r="W25537"/>
      <c r="X25537"/>
    </row>
    <row r="25538" spans="21:24" ht="18" x14ac:dyDescent="0.6">
      <c r="U25538"/>
      <c r="V25538"/>
      <c r="W25538"/>
      <c r="X25538"/>
    </row>
    <row r="25539" spans="21:24" ht="18" x14ac:dyDescent="0.6">
      <c r="U25539"/>
      <c r="V25539"/>
      <c r="W25539"/>
      <c r="X25539"/>
    </row>
    <row r="25540" spans="21:24" ht="18" x14ac:dyDescent="0.6">
      <c r="U25540"/>
      <c r="V25540"/>
      <c r="W25540"/>
      <c r="X25540"/>
    </row>
    <row r="25541" spans="21:24" ht="18" x14ac:dyDescent="0.6">
      <c r="U25541"/>
      <c r="V25541"/>
      <c r="W25541"/>
      <c r="X25541"/>
    </row>
    <row r="25542" spans="21:24" ht="18" x14ac:dyDescent="0.6">
      <c r="U25542"/>
      <c r="V25542"/>
      <c r="W25542"/>
      <c r="X25542"/>
    </row>
    <row r="25543" spans="21:24" ht="18" x14ac:dyDescent="0.6">
      <c r="U25543"/>
      <c r="V25543"/>
      <c r="W25543"/>
      <c r="X25543"/>
    </row>
    <row r="25544" spans="21:24" ht="18" x14ac:dyDescent="0.6">
      <c r="U25544"/>
      <c r="V25544"/>
      <c r="W25544"/>
      <c r="X25544"/>
    </row>
    <row r="25545" spans="21:24" ht="18" x14ac:dyDescent="0.6">
      <c r="U25545"/>
      <c r="V25545"/>
      <c r="W25545"/>
      <c r="X25545"/>
    </row>
    <row r="25546" spans="21:24" ht="18" x14ac:dyDescent="0.6">
      <c r="U25546"/>
      <c r="V25546"/>
      <c r="W25546"/>
      <c r="X25546"/>
    </row>
    <row r="25547" spans="21:24" ht="18" x14ac:dyDescent="0.6">
      <c r="U25547"/>
      <c r="V25547"/>
      <c r="W25547"/>
      <c r="X25547"/>
    </row>
    <row r="25548" spans="21:24" ht="18" x14ac:dyDescent="0.6">
      <c r="U25548"/>
      <c r="V25548"/>
      <c r="W25548"/>
      <c r="X25548"/>
    </row>
    <row r="25549" spans="21:24" ht="18" x14ac:dyDescent="0.6">
      <c r="U25549"/>
      <c r="V25549"/>
      <c r="W25549"/>
      <c r="X25549"/>
    </row>
    <row r="25550" spans="21:24" ht="18" x14ac:dyDescent="0.6">
      <c r="U25550"/>
      <c r="V25550"/>
      <c r="W25550"/>
      <c r="X25550"/>
    </row>
    <row r="25551" spans="21:24" ht="18" x14ac:dyDescent="0.6">
      <c r="U25551"/>
      <c r="V25551"/>
      <c r="W25551"/>
      <c r="X25551"/>
    </row>
    <row r="25552" spans="21:24" ht="18" x14ac:dyDescent="0.6">
      <c r="U25552"/>
      <c r="V25552"/>
      <c r="W25552"/>
      <c r="X25552"/>
    </row>
    <row r="25553" spans="21:24" ht="18" x14ac:dyDescent="0.6">
      <c r="U25553"/>
      <c r="V25553"/>
      <c r="W25553"/>
      <c r="X25553"/>
    </row>
    <row r="25554" spans="21:24" ht="18" x14ac:dyDescent="0.6">
      <c r="U25554"/>
      <c r="V25554"/>
      <c r="W25554"/>
      <c r="X25554"/>
    </row>
    <row r="25555" spans="21:24" ht="18" x14ac:dyDescent="0.6">
      <c r="U25555"/>
      <c r="V25555"/>
      <c r="W25555"/>
      <c r="X25555"/>
    </row>
    <row r="25556" spans="21:24" ht="18" x14ac:dyDescent="0.6">
      <c r="U25556"/>
      <c r="V25556"/>
      <c r="W25556"/>
      <c r="X25556"/>
    </row>
    <row r="25557" spans="21:24" ht="18" x14ac:dyDescent="0.6">
      <c r="U25557"/>
      <c r="V25557"/>
      <c r="W25557"/>
      <c r="X25557"/>
    </row>
    <row r="25558" spans="21:24" ht="18" x14ac:dyDescent="0.6">
      <c r="U25558"/>
      <c r="V25558"/>
      <c r="W25558"/>
      <c r="X25558"/>
    </row>
    <row r="25559" spans="21:24" ht="18" x14ac:dyDescent="0.6">
      <c r="U25559"/>
      <c r="V25559"/>
      <c r="W25559"/>
      <c r="X25559"/>
    </row>
    <row r="25560" spans="21:24" ht="18" x14ac:dyDescent="0.6">
      <c r="U25560"/>
      <c r="V25560"/>
      <c r="W25560"/>
      <c r="X25560"/>
    </row>
    <row r="25561" spans="21:24" ht="18" x14ac:dyDescent="0.6">
      <c r="U25561"/>
      <c r="V25561"/>
      <c r="W25561"/>
      <c r="X25561"/>
    </row>
    <row r="25562" spans="21:24" ht="18" x14ac:dyDescent="0.6">
      <c r="U25562"/>
      <c r="V25562"/>
      <c r="W25562"/>
      <c r="X25562"/>
    </row>
    <row r="25563" spans="21:24" ht="18" x14ac:dyDescent="0.6">
      <c r="U25563"/>
      <c r="V25563"/>
      <c r="W25563"/>
      <c r="X25563"/>
    </row>
    <row r="25564" spans="21:24" ht="18" x14ac:dyDescent="0.6">
      <c r="U25564"/>
      <c r="V25564"/>
      <c r="W25564"/>
      <c r="X25564"/>
    </row>
    <row r="25565" spans="21:24" ht="18" x14ac:dyDescent="0.6">
      <c r="U25565"/>
      <c r="V25565"/>
      <c r="W25565"/>
      <c r="X25565"/>
    </row>
    <row r="25566" spans="21:24" ht="18" x14ac:dyDescent="0.6">
      <c r="U25566"/>
      <c r="V25566"/>
      <c r="W25566"/>
      <c r="X25566"/>
    </row>
    <row r="25567" spans="21:24" ht="18" x14ac:dyDescent="0.6">
      <c r="U25567"/>
      <c r="V25567"/>
      <c r="W25567"/>
      <c r="X25567"/>
    </row>
    <row r="25568" spans="21:24" ht="18" x14ac:dyDescent="0.6">
      <c r="U25568"/>
      <c r="V25568"/>
      <c r="W25568"/>
      <c r="X25568"/>
    </row>
    <row r="25569" spans="21:24" ht="18" x14ac:dyDescent="0.6">
      <c r="U25569"/>
      <c r="V25569"/>
      <c r="W25569"/>
      <c r="X25569"/>
    </row>
    <row r="25570" spans="21:24" ht="18" x14ac:dyDescent="0.6">
      <c r="U25570"/>
      <c r="V25570"/>
      <c r="W25570"/>
      <c r="X25570"/>
    </row>
    <row r="25571" spans="21:24" ht="18" x14ac:dyDescent="0.6">
      <c r="U25571"/>
      <c r="V25571"/>
      <c r="W25571"/>
      <c r="X25571"/>
    </row>
    <row r="25572" spans="21:24" ht="18" x14ac:dyDescent="0.6">
      <c r="U25572"/>
      <c r="V25572"/>
      <c r="W25572"/>
      <c r="X25572"/>
    </row>
    <row r="25573" spans="21:24" ht="18" x14ac:dyDescent="0.6">
      <c r="U25573"/>
      <c r="V25573"/>
      <c r="W25573"/>
      <c r="X25573"/>
    </row>
    <row r="25574" spans="21:24" ht="18" x14ac:dyDescent="0.6">
      <c r="U25574"/>
      <c r="V25574"/>
      <c r="W25574"/>
      <c r="X25574"/>
    </row>
    <row r="25575" spans="21:24" ht="18" x14ac:dyDescent="0.6">
      <c r="U25575"/>
      <c r="V25575"/>
      <c r="W25575"/>
      <c r="X25575"/>
    </row>
    <row r="25576" spans="21:24" ht="18" x14ac:dyDescent="0.6">
      <c r="U25576"/>
      <c r="V25576"/>
      <c r="W25576"/>
      <c r="X25576"/>
    </row>
    <row r="25577" spans="21:24" ht="18" x14ac:dyDescent="0.6">
      <c r="U25577"/>
      <c r="V25577"/>
      <c r="W25577"/>
      <c r="X25577"/>
    </row>
    <row r="25578" spans="21:24" ht="18" x14ac:dyDescent="0.6">
      <c r="U25578"/>
      <c r="V25578"/>
      <c r="W25578"/>
      <c r="X25578"/>
    </row>
    <row r="25579" spans="21:24" ht="18" x14ac:dyDescent="0.6">
      <c r="U25579"/>
      <c r="V25579"/>
      <c r="W25579"/>
      <c r="X25579"/>
    </row>
    <row r="25580" spans="21:24" ht="18" x14ac:dyDescent="0.6">
      <c r="U25580"/>
      <c r="V25580"/>
      <c r="W25580"/>
      <c r="X25580"/>
    </row>
    <row r="25581" spans="21:24" ht="18" x14ac:dyDescent="0.6">
      <c r="U25581"/>
      <c r="V25581"/>
      <c r="W25581"/>
      <c r="X25581"/>
    </row>
    <row r="25582" spans="21:24" ht="18" x14ac:dyDescent="0.6">
      <c r="U25582"/>
      <c r="V25582"/>
      <c r="W25582"/>
      <c r="X25582"/>
    </row>
    <row r="25583" spans="21:24" ht="18" x14ac:dyDescent="0.6">
      <c r="U25583"/>
      <c r="V25583"/>
      <c r="W25583"/>
      <c r="X25583"/>
    </row>
    <row r="25584" spans="21:24" ht="18" x14ac:dyDescent="0.6">
      <c r="U25584"/>
      <c r="V25584"/>
      <c r="W25584"/>
      <c r="X25584"/>
    </row>
    <row r="25585" spans="21:24" ht="18" x14ac:dyDescent="0.6">
      <c r="U25585"/>
      <c r="V25585"/>
      <c r="W25585"/>
      <c r="X25585"/>
    </row>
    <row r="25586" spans="21:24" ht="18" x14ac:dyDescent="0.6">
      <c r="U25586"/>
      <c r="V25586"/>
      <c r="W25586"/>
      <c r="X25586"/>
    </row>
    <row r="25587" spans="21:24" ht="18" x14ac:dyDescent="0.6">
      <c r="U25587"/>
      <c r="V25587"/>
      <c r="W25587"/>
      <c r="X25587"/>
    </row>
    <row r="25588" spans="21:24" ht="18" x14ac:dyDescent="0.6">
      <c r="U25588"/>
      <c r="V25588"/>
      <c r="W25588"/>
      <c r="X25588"/>
    </row>
    <row r="25589" spans="21:24" ht="18" x14ac:dyDescent="0.6">
      <c r="U25589"/>
      <c r="V25589"/>
      <c r="W25589"/>
      <c r="X25589"/>
    </row>
    <row r="25590" spans="21:24" ht="18" x14ac:dyDescent="0.6">
      <c r="U25590"/>
      <c r="V25590"/>
      <c r="W25590"/>
      <c r="X25590"/>
    </row>
    <row r="25591" spans="21:24" ht="18" x14ac:dyDescent="0.6">
      <c r="U25591"/>
      <c r="V25591"/>
      <c r="W25591"/>
      <c r="X25591"/>
    </row>
    <row r="25592" spans="21:24" ht="18" x14ac:dyDescent="0.6">
      <c r="U25592"/>
      <c r="V25592"/>
      <c r="W25592"/>
      <c r="X25592"/>
    </row>
    <row r="25593" spans="21:24" ht="18" x14ac:dyDescent="0.6">
      <c r="U25593"/>
      <c r="V25593"/>
      <c r="W25593"/>
      <c r="X25593"/>
    </row>
    <row r="25594" spans="21:24" ht="18" x14ac:dyDescent="0.6">
      <c r="U25594"/>
      <c r="V25594"/>
      <c r="W25594"/>
      <c r="X25594"/>
    </row>
    <row r="25595" spans="21:24" ht="18" x14ac:dyDescent="0.6">
      <c r="U25595"/>
      <c r="V25595"/>
      <c r="W25595"/>
      <c r="X25595"/>
    </row>
    <row r="25596" spans="21:24" ht="18" x14ac:dyDescent="0.6">
      <c r="U25596"/>
      <c r="V25596"/>
      <c r="W25596"/>
      <c r="X25596"/>
    </row>
    <row r="25597" spans="21:24" ht="18" x14ac:dyDescent="0.6">
      <c r="U25597"/>
      <c r="V25597"/>
      <c r="W25597"/>
      <c r="X25597"/>
    </row>
    <row r="25598" spans="21:24" ht="18" x14ac:dyDescent="0.6">
      <c r="U25598"/>
      <c r="V25598"/>
      <c r="W25598"/>
      <c r="X25598"/>
    </row>
    <row r="25599" spans="21:24" ht="18" x14ac:dyDescent="0.6">
      <c r="U25599"/>
      <c r="V25599"/>
      <c r="W25599"/>
      <c r="X25599"/>
    </row>
    <row r="25600" spans="21:24" ht="18" x14ac:dyDescent="0.6">
      <c r="U25600"/>
      <c r="V25600"/>
      <c r="W25600"/>
      <c r="X25600"/>
    </row>
    <row r="25601" spans="21:24" ht="18" x14ac:dyDescent="0.6">
      <c r="U25601"/>
      <c r="V25601"/>
      <c r="W25601"/>
      <c r="X25601"/>
    </row>
    <row r="25602" spans="21:24" ht="18" x14ac:dyDescent="0.6">
      <c r="U25602"/>
      <c r="V25602"/>
      <c r="W25602"/>
      <c r="X25602"/>
    </row>
    <row r="25603" spans="21:24" ht="18" x14ac:dyDescent="0.6">
      <c r="U25603"/>
      <c r="V25603"/>
      <c r="W25603"/>
      <c r="X25603"/>
    </row>
    <row r="25604" spans="21:24" ht="18" x14ac:dyDescent="0.6">
      <c r="U25604"/>
      <c r="V25604"/>
      <c r="W25604"/>
      <c r="X25604"/>
    </row>
    <row r="25605" spans="21:24" ht="18" x14ac:dyDescent="0.6">
      <c r="U25605"/>
      <c r="V25605"/>
      <c r="W25605"/>
      <c r="X25605"/>
    </row>
    <row r="25606" spans="21:24" ht="18" x14ac:dyDescent="0.6">
      <c r="U25606"/>
      <c r="V25606"/>
      <c r="W25606"/>
      <c r="X25606"/>
    </row>
    <row r="25607" spans="21:24" ht="18" x14ac:dyDescent="0.6">
      <c r="U25607"/>
      <c r="V25607"/>
      <c r="W25607"/>
      <c r="X25607"/>
    </row>
    <row r="25608" spans="21:24" ht="18" x14ac:dyDescent="0.6">
      <c r="U25608"/>
      <c r="V25608"/>
      <c r="W25608"/>
      <c r="X25608"/>
    </row>
    <row r="25609" spans="21:24" ht="18" x14ac:dyDescent="0.6">
      <c r="U25609"/>
      <c r="V25609"/>
      <c r="W25609"/>
      <c r="X25609"/>
    </row>
    <row r="25610" spans="21:24" ht="18" x14ac:dyDescent="0.6">
      <c r="U25610"/>
      <c r="V25610"/>
      <c r="W25610"/>
      <c r="X25610"/>
    </row>
    <row r="25611" spans="21:24" ht="18" x14ac:dyDescent="0.6">
      <c r="U25611"/>
      <c r="V25611"/>
      <c r="W25611"/>
      <c r="X25611"/>
    </row>
    <row r="25612" spans="21:24" ht="18" x14ac:dyDescent="0.6">
      <c r="U25612"/>
      <c r="V25612"/>
      <c r="W25612"/>
      <c r="X25612"/>
    </row>
    <row r="25613" spans="21:24" ht="18" x14ac:dyDescent="0.6">
      <c r="U25613"/>
      <c r="V25613"/>
      <c r="W25613"/>
      <c r="X25613"/>
    </row>
    <row r="25614" spans="21:24" ht="18" x14ac:dyDescent="0.6">
      <c r="U25614"/>
      <c r="V25614"/>
      <c r="W25614"/>
      <c r="X25614"/>
    </row>
    <row r="25615" spans="21:24" ht="18" x14ac:dyDescent="0.6">
      <c r="U25615"/>
      <c r="V25615"/>
      <c r="W25615"/>
      <c r="X25615"/>
    </row>
    <row r="25616" spans="21:24" ht="18" x14ac:dyDescent="0.6">
      <c r="U25616"/>
      <c r="V25616"/>
      <c r="W25616"/>
      <c r="X25616"/>
    </row>
    <row r="25617" spans="21:24" ht="18" x14ac:dyDescent="0.6">
      <c r="U25617"/>
      <c r="V25617"/>
      <c r="W25617"/>
      <c r="X25617"/>
    </row>
    <row r="25618" spans="21:24" ht="18" x14ac:dyDescent="0.6">
      <c r="U25618"/>
      <c r="V25618"/>
      <c r="W25618"/>
      <c r="X25618"/>
    </row>
    <row r="25619" spans="21:24" ht="18" x14ac:dyDescent="0.6">
      <c r="U25619"/>
      <c r="V25619"/>
      <c r="W25619"/>
      <c r="X25619"/>
    </row>
    <row r="25620" spans="21:24" ht="18" x14ac:dyDescent="0.6">
      <c r="U25620"/>
      <c r="V25620"/>
      <c r="W25620"/>
      <c r="X25620"/>
    </row>
    <row r="25621" spans="21:24" ht="18" x14ac:dyDescent="0.6">
      <c r="U25621"/>
      <c r="V25621"/>
      <c r="W25621"/>
      <c r="X25621"/>
    </row>
    <row r="25622" spans="21:24" ht="18" x14ac:dyDescent="0.6">
      <c r="U25622"/>
      <c r="V25622"/>
      <c r="W25622"/>
      <c r="X25622"/>
    </row>
    <row r="25623" spans="21:24" ht="18" x14ac:dyDescent="0.6">
      <c r="U25623"/>
      <c r="V25623"/>
      <c r="W25623"/>
      <c r="X25623"/>
    </row>
    <row r="25624" spans="21:24" ht="18" x14ac:dyDescent="0.6">
      <c r="U25624"/>
      <c r="V25624"/>
      <c r="W25624"/>
      <c r="X25624"/>
    </row>
    <row r="25625" spans="21:24" ht="18" x14ac:dyDescent="0.6">
      <c r="U25625"/>
      <c r="V25625"/>
      <c r="W25625"/>
      <c r="X25625"/>
    </row>
    <row r="25626" spans="21:24" ht="18" x14ac:dyDescent="0.6">
      <c r="U25626"/>
      <c r="V25626"/>
      <c r="W25626"/>
      <c r="X25626"/>
    </row>
    <row r="25627" spans="21:24" ht="18" x14ac:dyDescent="0.6">
      <c r="U25627"/>
      <c r="V25627"/>
      <c r="W25627"/>
      <c r="X25627"/>
    </row>
    <row r="25628" spans="21:24" ht="18" x14ac:dyDescent="0.6">
      <c r="U25628"/>
      <c r="V25628"/>
      <c r="W25628"/>
      <c r="X25628"/>
    </row>
    <row r="25629" spans="21:24" ht="18" x14ac:dyDescent="0.6">
      <c r="U25629"/>
      <c r="V25629"/>
      <c r="W25629"/>
      <c r="X25629"/>
    </row>
    <row r="25630" spans="21:24" ht="18" x14ac:dyDescent="0.6">
      <c r="U25630"/>
      <c r="V25630"/>
      <c r="W25630"/>
      <c r="X25630"/>
    </row>
    <row r="25631" spans="21:24" ht="18" x14ac:dyDescent="0.6">
      <c r="U25631"/>
      <c r="V25631"/>
      <c r="W25631"/>
      <c r="X25631"/>
    </row>
    <row r="25632" spans="21:24" ht="18" x14ac:dyDescent="0.6">
      <c r="U25632"/>
      <c r="V25632"/>
      <c r="W25632"/>
      <c r="X25632"/>
    </row>
    <row r="25633" spans="21:24" ht="18" x14ac:dyDescent="0.6">
      <c r="U25633"/>
      <c r="V25633"/>
      <c r="W25633"/>
      <c r="X25633"/>
    </row>
    <row r="25634" spans="21:24" ht="18" x14ac:dyDescent="0.6">
      <c r="U25634"/>
      <c r="V25634"/>
      <c r="W25634"/>
      <c r="X25634"/>
    </row>
    <row r="25635" spans="21:24" ht="18" x14ac:dyDescent="0.6">
      <c r="U25635"/>
      <c r="V25635"/>
      <c r="W25635"/>
      <c r="X25635"/>
    </row>
    <row r="25636" spans="21:24" ht="18" x14ac:dyDescent="0.6">
      <c r="U25636"/>
      <c r="V25636"/>
      <c r="W25636"/>
      <c r="X25636"/>
    </row>
    <row r="25637" spans="21:24" ht="18" x14ac:dyDescent="0.6">
      <c r="U25637"/>
      <c r="V25637"/>
      <c r="W25637"/>
      <c r="X25637"/>
    </row>
    <row r="25638" spans="21:24" ht="18" x14ac:dyDescent="0.6">
      <c r="U25638"/>
      <c r="V25638"/>
      <c r="W25638"/>
      <c r="X25638"/>
    </row>
    <row r="25639" spans="21:24" ht="18" x14ac:dyDescent="0.6">
      <c r="U25639"/>
      <c r="V25639"/>
      <c r="W25639"/>
      <c r="X25639"/>
    </row>
    <row r="25640" spans="21:24" ht="18" x14ac:dyDescent="0.6">
      <c r="U25640"/>
      <c r="V25640"/>
      <c r="W25640"/>
      <c r="X25640"/>
    </row>
    <row r="25641" spans="21:24" ht="18" x14ac:dyDescent="0.6">
      <c r="U25641"/>
      <c r="V25641"/>
      <c r="W25641"/>
      <c r="X25641"/>
    </row>
    <row r="25642" spans="21:24" ht="18" x14ac:dyDescent="0.6">
      <c r="U25642"/>
      <c r="V25642"/>
      <c r="W25642"/>
      <c r="X25642"/>
    </row>
    <row r="25643" spans="21:24" ht="18" x14ac:dyDescent="0.6">
      <c r="U25643"/>
      <c r="V25643"/>
      <c r="W25643"/>
      <c r="X25643"/>
    </row>
    <row r="25644" spans="21:24" ht="18" x14ac:dyDescent="0.6">
      <c r="U25644"/>
      <c r="V25644"/>
      <c r="W25644"/>
      <c r="X25644"/>
    </row>
    <row r="25645" spans="21:24" ht="18" x14ac:dyDescent="0.6">
      <c r="U25645"/>
      <c r="V25645"/>
      <c r="W25645"/>
      <c r="X25645"/>
    </row>
    <row r="25646" spans="21:24" ht="18" x14ac:dyDescent="0.6">
      <c r="U25646"/>
      <c r="V25646"/>
      <c r="W25646"/>
      <c r="X25646"/>
    </row>
    <row r="25647" spans="21:24" ht="18" x14ac:dyDescent="0.6">
      <c r="U25647"/>
      <c r="V25647"/>
      <c r="W25647"/>
      <c r="X25647"/>
    </row>
    <row r="25648" spans="21:24" ht="18" x14ac:dyDescent="0.6">
      <c r="U25648"/>
      <c r="V25648"/>
      <c r="W25648"/>
      <c r="X25648"/>
    </row>
    <row r="25649" spans="21:24" ht="18" x14ac:dyDescent="0.6">
      <c r="U25649"/>
      <c r="V25649"/>
      <c r="W25649"/>
      <c r="X25649"/>
    </row>
    <row r="25650" spans="21:24" ht="18" x14ac:dyDescent="0.6">
      <c r="U25650"/>
      <c r="V25650"/>
      <c r="W25650"/>
      <c r="X25650"/>
    </row>
    <row r="25651" spans="21:24" ht="18" x14ac:dyDescent="0.6">
      <c r="U25651"/>
      <c r="V25651"/>
      <c r="W25651"/>
      <c r="X25651"/>
    </row>
    <row r="25652" spans="21:24" ht="18" x14ac:dyDescent="0.6">
      <c r="U25652"/>
      <c r="V25652"/>
      <c r="W25652"/>
      <c r="X25652"/>
    </row>
    <row r="25653" spans="21:24" ht="18" x14ac:dyDescent="0.6">
      <c r="U25653"/>
      <c r="V25653"/>
      <c r="W25653"/>
      <c r="X25653"/>
    </row>
    <row r="25654" spans="21:24" ht="18" x14ac:dyDescent="0.6">
      <c r="U25654"/>
      <c r="V25654"/>
      <c r="W25654"/>
      <c r="X25654"/>
    </row>
    <row r="25655" spans="21:24" ht="18" x14ac:dyDescent="0.6">
      <c r="U25655"/>
      <c r="V25655"/>
      <c r="W25655"/>
      <c r="X25655"/>
    </row>
    <row r="25656" spans="21:24" ht="18" x14ac:dyDescent="0.6">
      <c r="U25656"/>
      <c r="V25656"/>
      <c r="W25656"/>
      <c r="X25656"/>
    </row>
    <row r="25657" spans="21:24" ht="18" x14ac:dyDescent="0.6">
      <c r="U25657"/>
      <c r="V25657"/>
      <c r="W25657"/>
      <c r="X25657"/>
    </row>
    <row r="25658" spans="21:24" ht="18" x14ac:dyDescent="0.6">
      <c r="U25658"/>
      <c r="V25658"/>
      <c r="W25658"/>
      <c r="X25658"/>
    </row>
    <row r="25659" spans="21:24" ht="18" x14ac:dyDescent="0.6">
      <c r="U25659"/>
      <c r="V25659"/>
      <c r="W25659"/>
      <c r="X25659"/>
    </row>
    <row r="25660" spans="21:24" ht="18" x14ac:dyDescent="0.6">
      <c r="U25660"/>
      <c r="V25660"/>
      <c r="W25660"/>
      <c r="X25660"/>
    </row>
    <row r="25661" spans="21:24" ht="18" x14ac:dyDescent="0.6">
      <c r="U25661"/>
      <c r="V25661"/>
      <c r="W25661"/>
      <c r="X25661"/>
    </row>
    <row r="25662" spans="21:24" ht="18" x14ac:dyDescent="0.6">
      <c r="U25662"/>
      <c r="V25662"/>
      <c r="W25662"/>
      <c r="X25662"/>
    </row>
    <row r="25663" spans="21:24" ht="18" x14ac:dyDescent="0.6">
      <c r="U25663"/>
      <c r="V25663"/>
      <c r="W25663"/>
      <c r="X25663"/>
    </row>
    <row r="25664" spans="21:24" ht="18" x14ac:dyDescent="0.6">
      <c r="U25664"/>
      <c r="V25664"/>
      <c r="W25664"/>
      <c r="X25664"/>
    </row>
    <row r="25665" spans="21:24" ht="18" x14ac:dyDescent="0.6">
      <c r="U25665"/>
      <c r="V25665"/>
      <c r="W25665"/>
      <c r="X25665"/>
    </row>
    <row r="25666" spans="21:24" ht="18" x14ac:dyDescent="0.6">
      <c r="U25666"/>
      <c r="V25666"/>
      <c r="W25666"/>
      <c r="X25666"/>
    </row>
    <row r="25667" spans="21:24" ht="18" x14ac:dyDescent="0.6">
      <c r="U25667"/>
      <c r="V25667"/>
      <c r="W25667"/>
      <c r="X25667"/>
    </row>
    <row r="25668" spans="21:24" ht="18" x14ac:dyDescent="0.6">
      <c r="U25668"/>
      <c r="V25668"/>
      <c r="W25668"/>
      <c r="X25668"/>
    </row>
    <row r="25669" spans="21:24" ht="18" x14ac:dyDescent="0.6">
      <c r="U25669"/>
      <c r="V25669"/>
      <c r="W25669"/>
      <c r="X25669"/>
    </row>
    <row r="25670" spans="21:24" ht="18" x14ac:dyDescent="0.6">
      <c r="U25670"/>
      <c r="V25670"/>
      <c r="W25670"/>
      <c r="X25670"/>
    </row>
    <row r="25671" spans="21:24" ht="18" x14ac:dyDescent="0.6">
      <c r="U25671"/>
      <c r="V25671"/>
      <c r="W25671"/>
      <c r="X25671"/>
    </row>
    <row r="25672" spans="21:24" ht="18" x14ac:dyDescent="0.6">
      <c r="U25672"/>
      <c r="V25672"/>
      <c r="W25672"/>
      <c r="X25672"/>
    </row>
    <row r="25673" spans="21:24" ht="18" x14ac:dyDescent="0.6">
      <c r="U25673"/>
      <c r="V25673"/>
      <c r="W25673"/>
      <c r="X25673"/>
    </row>
    <row r="25674" spans="21:24" ht="18" x14ac:dyDescent="0.6">
      <c r="U25674"/>
      <c r="V25674"/>
      <c r="W25674"/>
      <c r="X25674"/>
    </row>
    <row r="25675" spans="21:24" ht="18" x14ac:dyDescent="0.6">
      <c r="U25675"/>
      <c r="V25675"/>
      <c r="W25675"/>
      <c r="X25675"/>
    </row>
    <row r="25676" spans="21:24" ht="18" x14ac:dyDescent="0.6">
      <c r="U25676"/>
      <c r="V25676"/>
      <c r="W25676"/>
      <c r="X25676"/>
    </row>
    <row r="25677" spans="21:24" ht="18" x14ac:dyDescent="0.6">
      <c r="U25677"/>
      <c r="V25677"/>
      <c r="W25677"/>
      <c r="X25677"/>
    </row>
    <row r="25678" spans="21:24" ht="18" x14ac:dyDescent="0.6">
      <c r="U25678"/>
      <c r="V25678"/>
      <c r="W25678"/>
      <c r="X25678"/>
    </row>
    <row r="25679" spans="21:24" ht="18" x14ac:dyDescent="0.6">
      <c r="U25679"/>
      <c r="V25679"/>
      <c r="W25679"/>
      <c r="X25679"/>
    </row>
    <row r="25680" spans="21:24" ht="18" x14ac:dyDescent="0.6">
      <c r="U25680"/>
      <c r="V25680"/>
      <c r="W25680"/>
      <c r="X25680"/>
    </row>
    <row r="25681" spans="21:24" ht="18" x14ac:dyDescent="0.6">
      <c r="U25681"/>
      <c r="V25681"/>
      <c r="W25681"/>
      <c r="X25681"/>
    </row>
    <row r="25682" spans="21:24" ht="18" x14ac:dyDescent="0.6">
      <c r="U25682"/>
      <c r="V25682"/>
      <c r="W25682"/>
      <c r="X25682"/>
    </row>
    <row r="25683" spans="21:24" ht="18" x14ac:dyDescent="0.6">
      <c r="U25683"/>
      <c r="V25683"/>
      <c r="W25683"/>
      <c r="X25683"/>
    </row>
    <row r="25684" spans="21:24" ht="18" x14ac:dyDescent="0.6">
      <c r="U25684"/>
      <c r="V25684"/>
      <c r="W25684"/>
      <c r="X25684"/>
    </row>
    <row r="25685" spans="21:24" ht="18" x14ac:dyDescent="0.6">
      <c r="U25685"/>
      <c r="V25685"/>
      <c r="W25685"/>
      <c r="X25685"/>
    </row>
    <row r="25686" spans="21:24" ht="18" x14ac:dyDescent="0.6">
      <c r="U25686"/>
      <c r="V25686"/>
      <c r="W25686"/>
      <c r="X25686"/>
    </row>
    <row r="25687" spans="21:24" ht="18" x14ac:dyDescent="0.6">
      <c r="U25687"/>
      <c r="V25687"/>
      <c r="W25687"/>
      <c r="X25687"/>
    </row>
    <row r="25688" spans="21:24" ht="18" x14ac:dyDescent="0.6">
      <c r="U25688"/>
      <c r="V25688"/>
      <c r="W25688"/>
      <c r="X25688"/>
    </row>
    <row r="25689" spans="21:24" ht="18" x14ac:dyDescent="0.6">
      <c r="U25689"/>
      <c r="V25689"/>
      <c r="W25689"/>
      <c r="X25689"/>
    </row>
    <row r="25690" spans="21:24" ht="18" x14ac:dyDescent="0.6">
      <c r="U25690"/>
      <c r="V25690"/>
      <c r="W25690"/>
      <c r="X25690"/>
    </row>
    <row r="25691" spans="21:24" ht="18" x14ac:dyDescent="0.6">
      <c r="U25691"/>
      <c r="V25691"/>
      <c r="W25691"/>
      <c r="X25691"/>
    </row>
    <row r="25692" spans="21:24" ht="18" x14ac:dyDescent="0.6">
      <c r="U25692"/>
      <c r="V25692"/>
      <c r="W25692"/>
      <c r="X25692"/>
    </row>
    <row r="25693" spans="21:24" ht="18" x14ac:dyDescent="0.6">
      <c r="U25693"/>
      <c r="V25693"/>
      <c r="W25693"/>
      <c r="X25693"/>
    </row>
    <row r="25694" spans="21:24" ht="18" x14ac:dyDescent="0.6">
      <c r="U25694"/>
      <c r="V25694"/>
      <c r="W25694"/>
      <c r="X25694"/>
    </row>
    <row r="25695" spans="21:24" ht="18" x14ac:dyDescent="0.6">
      <c r="U25695"/>
      <c r="V25695"/>
      <c r="W25695"/>
      <c r="X25695"/>
    </row>
    <row r="25696" spans="21:24" ht="18" x14ac:dyDescent="0.6">
      <c r="U25696"/>
      <c r="V25696"/>
      <c r="W25696"/>
      <c r="X25696"/>
    </row>
    <row r="25697" spans="21:24" ht="18" x14ac:dyDescent="0.6">
      <c r="U25697"/>
      <c r="V25697"/>
      <c r="W25697"/>
      <c r="X25697"/>
    </row>
    <row r="25698" spans="21:24" ht="18" x14ac:dyDescent="0.6">
      <c r="U25698"/>
      <c r="V25698"/>
      <c r="W25698"/>
      <c r="X25698"/>
    </row>
    <row r="25699" spans="21:24" ht="18" x14ac:dyDescent="0.6">
      <c r="U25699"/>
      <c r="V25699"/>
      <c r="W25699"/>
      <c r="X25699"/>
    </row>
    <row r="25700" spans="21:24" ht="18" x14ac:dyDescent="0.6">
      <c r="U25700"/>
      <c r="V25700"/>
      <c r="W25700"/>
      <c r="X25700"/>
    </row>
    <row r="25701" spans="21:24" ht="18" x14ac:dyDescent="0.6">
      <c r="U25701"/>
      <c r="V25701"/>
      <c r="W25701"/>
      <c r="X25701"/>
    </row>
    <row r="25702" spans="21:24" ht="18" x14ac:dyDescent="0.6">
      <c r="U25702"/>
      <c r="V25702"/>
      <c r="W25702"/>
      <c r="X25702"/>
    </row>
    <row r="25703" spans="21:24" ht="18" x14ac:dyDescent="0.6">
      <c r="U25703"/>
      <c r="V25703"/>
      <c r="W25703"/>
      <c r="X25703"/>
    </row>
    <row r="25704" spans="21:24" ht="18" x14ac:dyDescent="0.6">
      <c r="U25704"/>
      <c r="V25704"/>
      <c r="W25704"/>
      <c r="X25704"/>
    </row>
    <row r="25705" spans="21:24" ht="18" x14ac:dyDescent="0.6">
      <c r="U25705"/>
      <c r="V25705"/>
      <c r="W25705"/>
      <c r="X25705"/>
    </row>
    <row r="25706" spans="21:24" ht="18" x14ac:dyDescent="0.6">
      <c r="U25706"/>
      <c r="V25706"/>
      <c r="W25706"/>
      <c r="X25706"/>
    </row>
    <row r="25707" spans="21:24" ht="18" x14ac:dyDescent="0.6">
      <c r="U25707"/>
      <c r="V25707"/>
      <c r="W25707"/>
      <c r="X25707"/>
    </row>
    <row r="25708" spans="21:24" ht="18" x14ac:dyDescent="0.6">
      <c r="U25708"/>
      <c r="V25708"/>
      <c r="W25708"/>
      <c r="X25708"/>
    </row>
    <row r="25709" spans="21:24" ht="18" x14ac:dyDescent="0.6">
      <c r="U25709"/>
      <c r="V25709"/>
      <c r="W25709"/>
      <c r="X25709"/>
    </row>
    <row r="25710" spans="21:24" ht="18" x14ac:dyDescent="0.6">
      <c r="U25710"/>
      <c r="V25710"/>
      <c r="W25710"/>
      <c r="X25710"/>
    </row>
    <row r="25711" spans="21:24" ht="18" x14ac:dyDescent="0.6">
      <c r="U25711"/>
      <c r="V25711"/>
      <c r="W25711"/>
      <c r="X25711"/>
    </row>
    <row r="25712" spans="21:24" ht="18" x14ac:dyDescent="0.6">
      <c r="U25712"/>
      <c r="V25712"/>
      <c r="W25712"/>
      <c r="X25712"/>
    </row>
    <row r="25713" spans="21:24" ht="18" x14ac:dyDescent="0.6">
      <c r="U25713"/>
      <c r="V25713"/>
      <c r="W25713"/>
      <c r="X25713"/>
    </row>
    <row r="25714" spans="21:24" ht="18" x14ac:dyDescent="0.6">
      <c r="U25714"/>
      <c r="V25714"/>
      <c r="W25714"/>
      <c r="X25714"/>
    </row>
    <row r="25715" spans="21:24" ht="18" x14ac:dyDescent="0.6">
      <c r="U25715"/>
      <c r="V25715"/>
      <c r="W25715"/>
      <c r="X25715"/>
    </row>
    <row r="25716" spans="21:24" ht="18" x14ac:dyDescent="0.6">
      <c r="U25716"/>
      <c r="V25716"/>
      <c r="W25716"/>
      <c r="X25716"/>
    </row>
    <row r="25717" spans="21:24" ht="18" x14ac:dyDescent="0.6">
      <c r="U25717"/>
      <c r="V25717"/>
      <c r="W25717"/>
      <c r="X25717"/>
    </row>
    <row r="25718" spans="21:24" ht="18" x14ac:dyDescent="0.6">
      <c r="U25718"/>
      <c r="V25718"/>
      <c r="W25718"/>
      <c r="X25718"/>
    </row>
    <row r="25719" spans="21:24" ht="18" x14ac:dyDescent="0.6">
      <c r="U25719"/>
      <c r="V25719"/>
      <c r="W25719"/>
      <c r="X25719"/>
    </row>
    <row r="25720" spans="21:24" ht="18" x14ac:dyDescent="0.6">
      <c r="U25720"/>
      <c r="V25720"/>
      <c r="W25720"/>
      <c r="X25720"/>
    </row>
    <row r="25721" spans="21:24" ht="18" x14ac:dyDescent="0.6">
      <c r="U25721"/>
      <c r="V25721"/>
      <c r="W25721"/>
      <c r="X25721"/>
    </row>
    <row r="25722" spans="21:24" ht="18" x14ac:dyDescent="0.6">
      <c r="U25722"/>
      <c r="V25722"/>
      <c r="W25722"/>
      <c r="X25722"/>
    </row>
    <row r="25723" spans="21:24" ht="18" x14ac:dyDescent="0.6">
      <c r="U25723"/>
      <c r="V25723"/>
      <c r="W25723"/>
      <c r="X25723"/>
    </row>
    <row r="25724" spans="21:24" ht="18" x14ac:dyDescent="0.6">
      <c r="U25724"/>
      <c r="V25724"/>
      <c r="W25724"/>
      <c r="X25724"/>
    </row>
    <row r="25725" spans="21:24" ht="18" x14ac:dyDescent="0.6">
      <c r="U25725"/>
      <c r="V25725"/>
      <c r="W25725"/>
      <c r="X25725"/>
    </row>
    <row r="25726" spans="21:24" ht="18" x14ac:dyDescent="0.6">
      <c r="U25726"/>
      <c r="V25726"/>
      <c r="W25726"/>
      <c r="X25726"/>
    </row>
    <row r="25727" spans="21:24" ht="18" x14ac:dyDescent="0.6">
      <c r="U25727"/>
      <c r="V25727"/>
      <c r="W25727"/>
      <c r="X25727"/>
    </row>
    <row r="25728" spans="21:24" ht="18" x14ac:dyDescent="0.6">
      <c r="U25728"/>
      <c r="V25728"/>
      <c r="W25728"/>
      <c r="X25728"/>
    </row>
    <row r="25729" spans="21:24" ht="18" x14ac:dyDescent="0.6">
      <c r="U25729"/>
      <c r="V25729"/>
      <c r="W25729"/>
      <c r="X25729"/>
    </row>
    <row r="25730" spans="21:24" ht="18" x14ac:dyDescent="0.6">
      <c r="U25730"/>
      <c r="V25730"/>
      <c r="W25730"/>
      <c r="X25730"/>
    </row>
    <row r="25731" spans="21:24" ht="18" x14ac:dyDescent="0.6">
      <c r="U25731"/>
      <c r="V25731"/>
      <c r="W25731"/>
      <c r="X25731"/>
    </row>
    <row r="25732" spans="21:24" ht="18" x14ac:dyDescent="0.6">
      <c r="U25732"/>
      <c r="V25732"/>
      <c r="W25732"/>
      <c r="X25732"/>
    </row>
    <row r="25733" spans="21:24" ht="18" x14ac:dyDescent="0.6">
      <c r="U25733"/>
      <c r="V25733"/>
      <c r="W25733"/>
      <c r="X25733"/>
    </row>
    <row r="25734" spans="21:24" ht="18" x14ac:dyDescent="0.6">
      <c r="U25734"/>
      <c r="V25734"/>
      <c r="W25734"/>
      <c r="X25734"/>
    </row>
    <row r="25735" spans="21:24" ht="18" x14ac:dyDescent="0.6">
      <c r="U25735"/>
      <c r="V25735"/>
      <c r="W25735"/>
      <c r="X25735"/>
    </row>
    <row r="25736" spans="21:24" ht="18" x14ac:dyDescent="0.6">
      <c r="U25736"/>
      <c r="V25736"/>
      <c r="W25736"/>
      <c r="X25736"/>
    </row>
    <row r="25737" spans="21:24" ht="18" x14ac:dyDescent="0.6">
      <c r="U25737"/>
      <c r="V25737"/>
      <c r="W25737"/>
      <c r="X25737"/>
    </row>
    <row r="25738" spans="21:24" ht="18" x14ac:dyDescent="0.6">
      <c r="U25738"/>
      <c r="V25738"/>
      <c r="W25738"/>
      <c r="X25738"/>
    </row>
    <row r="25739" spans="21:24" ht="18" x14ac:dyDescent="0.6">
      <c r="U25739"/>
      <c r="V25739"/>
      <c r="W25739"/>
      <c r="X25739"/>
    </row>
    <row r="25740" spans="21:24" ht="18" x14ac:dyDescent="0.6">
      <c r="U25740"/>
      <c r="V25740"/>
      <c r="W25740"/>
      <c r="X25740"/>
    </row>
    <row r="25741" spans="21:24" ht="18" x14ac:dyDescent="0.6">
      <c r="U25741"/>
      <c r="V25741"/>
      <c r="W25741"/>
      <c r="X25741"/>
    </row>
    <row r="25742" spans="21:24" ht="18" x14ac:dyDescent="0.6">
      <c r="U25742"/>
      <c r="V25742"/>
      <c r="W25742"/>
      <c r="X25742"/>
    </row>
    <row r="25743" spans="21:24" ht="18" x14ac:dyDescent="0.6">
      <c r="U25743"/>
      <c r="V25743"/>
      <c r="W25743"/>
      <c r="X25743"/>
    </row>
    <row r="25744" spans="21:24" ht="18" x14ac:dyDescent="0.6">
      <c r="U25744"/>
      <c r="V25744"/>
      <c r="W25744"/>
      <c r="X25744"/>
    </row>
    <row r="25745" spans="21:24" ht="18" x14ac:dyDescent="0.6">
      <c r="U25745"/>
      <c r="V25745"/>
      <c r="W25745"/>
      <c r="X25745"/>
    </row>
    <row r="25746" spans="21:24" ht="18" x14ac:dyDescent="0.6">
      <c r="U25746"/>
      <c r="V25746"/>
      <c r="W25746"/>
      <c r="X25746"/>
    </row>
    <row r="25747" spans="21:24" ht="18" x14ac:dyDescent="0.6">
      <c r="U25747"/>
      <c r="V25747"/>
      <c r="W25747"/>
      <c r="X25747"/>
    </row>
    <row r="25748" spans="21:24" ht="18" x14ac:dyDescent="0.6">
      <c r="U25748"/>
      <c r="V25748"/>
      <c r="W25748"/>
      <c r="X25748"/>
    </row>
    <row r="25749" spans="21:24" ht="18" x14ac:dyDescent="0.6">
      <c r="U25749"/>
      <c r="V25749"/>
      <c r="W25749"/>
      <c r="X25749"/>
    </row>
    <row r="25750" spans="21:24" ht="18" x14ac:dyDescent="0.6">
      <c r="U25750"/>
      <c r="V25750"/>
      <c r="W25750"/>
      <c r="X25750"/>
    </row>
    <row r="25751" spans="21:24" ht="18" x14ac:dyDescent="0.6">
      <c r="U25751"/>
      <c r="V25751"/>
      <c r="W25751"/>
      <c r="X25751"/>
    </row>
    <row r="25752" spans="21:24" ht="18" x14ac:dyDescent="0.6">
      <c r="U25752"/>
      <c r="V25752"/>
      <c r="W25752"/>
      <c r="X25752"/>
    </row>
    <row r="25753" spans="21:24" ht="18" x14ac:dyDescent="0.6">
      <c r="U25753"/>
      <c r="V25753"/>
      <c r="W25753"/>
      <c r="X25753"/>
    </row>
    <row r="25754" spans="21:24" ht="18" x14ac:dyDescent="0.6">
      <c r="U25754"/>
      <c r="V25754"/>
      <c r="W25754"/>
      <c r="X25754"/>
    </row>
    <row r="25755" spans="21:24" ht="18" x14ac:dyDescent="0.6">
      <c r="U25755"/>
      <c r="V25755"/>
      <c r="W25755"/>
      <c r="X25755"/>
    </row>
    <row r="25756" spans="21:24" ht="18" x14ac:dyDescent="0.6">
      <c r="U25756"/>
      <c r="V25756"/>
      <c r="W25756"/>
      <c r="X25756"/>
    </row>
    <row r="25757" spans="21:24" ht="18" x14ac:dyDescent="0.6">
      <c r="U25757"/>
      <c r="V25757"/>
      <c r="W25757"/>
      <c r="X25757"/>
    </row>
    <row r="25758" spans="21:24" ht="18" x14ac:dyDescent="0.6">
      <c r="U25758"/>
      <c r="V25758"/>
      <c r="W25758"/>
      <c r="X25758"/>
    </row>
    <row r="25759" spans="21:24" ht="18" x14ac:dyDescent="0.6">
      <c r="U25759"/>
      <c r="V25759"/>
      <c r="W25759"/>
      <c r="X25759"/>
    </row>
    <row r="25760" spans="21:24" ht="18" x14ac:dyDescent="0.6">
      <c r="U25760"/>
      <c r="V25760"/>
      <c r="W25760"/>
      <c r="X25760"/>
    </row>
    <row r="25761" spans="21:24" ht="18" x14ac:dyDescent="0.6">
      <c r="U25761"/>
      <c r="V25761"/>
      <c r="W25761"/>
      <c r="X25761"/>
    </row>
    <row r="25762" spans="21:24" ht="18" x14ac:dyDescent="0.6">
      <c r="U25762"/>
      <c r="V25762"/>
      <c r="W25762"/>
      <c r="X25762"/>
    </row>
    <row r="25763" spans="21:24" ht="18" x14ac:dyDescent="0.6">
      <c r="U25763"/>
      <c r="V25763"/>
      <c r="W25763"/>
      <c r="X25763"/>
    </row>
    <row r="25764" spans="21:24" ht="18" x14ac:dyDescent="0.6">
      <c r="U25764"/>
      <c r="V25764"/>
      <c r="W25764"/>
      <c r="X25764"/>
    </row>
    <row r="25765" spans="21:24" ht="18" x14ac:dyDescent="0.6">
      <c r="U25765"/>
      <c r="V25765"/>
      <c r="W25765"/>
      <c r="X25765"/>
    </row>
    <row r="25766" spans="21:24" ht="18" x14ac:dyDescent="0.6">
      <c r="U25766"/>
      <c r="V25766"/>
      <c r="W25766"/>
      <c r="X25766"/>
    </row>
    <row r="25767" spans="21:24" ht="18" x14ac:dyDescent="0.6">
      <c r="U25767"/>
      <c r="V25767"/>
      <c r="W25767"/>
      <c r="X25767"/>
    </row>
    <row r="25768" spans="21:24" ht="18" x14ac:dyDescent="0.6">
      <c r="U25768"/>
      <c r="V25768"/>
      <c r="W25768"/>
      <c r="X25768"/>
    </row>
    <row r="25769" spans="21:24" ht="18" x14ac:dyDescent="0.6">
      <c r="U25769"/>
      <c r="V25769"/>
      <c r="W25769"/>
      <c r="X25769"/>
    </row>
    <row r="25770" spans="21:24" ht="18" x14ac:dyDescent="0.6">
      <c r="U25770"/>
      <c r="V25770"/>
      <c r="W25770"/>
      <c r="X25770"/>
    </row>
    <row r="25771" spans="21:24" ht="18" x14ac:dyDescent="0.6">
      <c r="U25771"/>
      <c r="V25771"/>
      <c r="W25771"/>
      <c r="X25771"/>
    </row>
    <row r="25772" spans="21:24" ht="18" x14ac:dyDescent="0.6">
      <c r="U25772"/>
      <c r="V25772"/>
      <c r="W25772"/>
      <c r="X25772"/>
    </row>
    <row r="25773" spans="21:24" ht="18" x14ac:dyDescent="0.6">
      <c r="U25773"/>
      <c r="V25773"/>
      <c r="W25773"/>
      <c r="X25773"/>
    </row>
    <row r="25774" spans="21:24" ht="18" x14ac:dyDescent="0.6">
      <c r="U25774"/>
      <c r="V25774"/>
      <c r="W25774"/>
      <c r="X25774"/>
    </row>
    <row r="25775" spans="21:24" ht="18" x14ac:dyDescent="0.6">
      <c r="U25775"/>
      <c r="V25775"/>
      <c r="W25775"/>
      <c r="X25775"/>
    </row>
    <row r="25776" spans="21:24" ht="18" x14ac:dyDescent="0.6">
      <c r="U25776"/>
      <c r="V25776"/>
      <c r="W25776"/>
      <c r="X25776"/>
    </row>
    <row r="25777" spans="21:24" ht="18" x14ac:dyDescent="0.6">
      <c r="U25777"/>
      <c r="V25777"/>
      <c r="W25777"/>
      <c r="X25777"/>
    </row>
    <row r="25778" spans="21:24" ht="18" x14ac:dyDescent="0.6">
      <c r="U25778"/>
      <c r="V25778"/>
      <c r="W25778"/>
      <c r="X25778"/>
    </row>
    <row r="25779" spans="21:24" ht="18" x14ac:dyDescent="0.6">
      <c r="U25779"/>
      <c r="V25779"/>
      <c r="W25779"/>
      <c r="X25779"/>
    </row>
    <row r="25780" spans="21:24" ht="18" x14ac:dyDescent="0.6">
      <c r="U25780"/>
      <c r="V25780"/>
      <c r="W25780"/>
      <c r="X25780"/>
    </row>
    <row r="25781" spans="21:24" ht="18" x14ac:dyDescent="0.6">
      <c r="U25781"/>
      <c r="V25781"/>
      <c r="W25781"/>
      <c r="X25781"/>
    </row>
    <row r="25782" spans="21:24" ht="18" x14ac:dyDescent="0.6">
      <c r="U25782"/>
      <c r="V25782"/>
      <c r="W25782"/>
      <c r="X25782"/>
    </row>
    <row r="25783" spans="21:24" ht="18" x14ac:dyDescent="0.6">
      <c r="U25783"/>
      <c r="V25783"/>
      <c r="W25783"/>
      <c r="X25783"/>
    </row>
    <row r="25784" spans="21:24" ht="18" x14ac:dyDescent="0.6">
      <c r="U25784"/>
      <c r="V25784"/>
      <c r="W25784"/>
      <c r="X25784"/>
    </row>
    <row r="25785" spans="21:24" ht="18" x14ac:dyDescent="0.6">
      <c r="U25785"/>
      <c r="V25785"/>
      <c r="W25785"/>
      <c r="X25785"/>
    </row>
    <row r="25786" spans="21:24" ht="18" x14ac:dyDescent="0.6">
      <c r="U25786"/>
      <c r="V25786"/>
      <c r="W25786"/>
      <c r="X25786"/>
    </row>
    <row r="25787" spans="21:24" ht="18" x14ac:dyDescent="0.6">
      <c r="U25787"/>
      <c r="V25787"/>
      <c r="W25787"/>
      <c r="X25787"/>
    </row>
    <row r="25788" spans="21:24" ht="18" x14ac:dyDescent="0.6">
      <c r="U25788"/>
      <c r="V25788"/>
      <c r="W25788"/>
      <c r="X25788"/>
    </row>
    <row r="25789" spans="21:24" ht="18" x14ac:dyDescent="0.6">
      <c r="U25789"/>
      <c r="V25789"/>
      <c r="W25789"/>
      <c r="X25789"/>
    </row>
    <row r="25790" spans="21:24" ht="18" x14ac:dyDescent="0.6">
      <c r="U25790"/>
      <c r="V25790"/>
      <c r="W25790"/>
      <c r="X25790"/>
    </row>
    <row r="25791" spans="21:24" ht="18" x14ac:dyDescent="0.6">
      <c r="U25791"/>
      <c r="V25791"/>
      <c r="W25791"/>
      <c r="X25791"/>
    </row>
    <row r="25792" spans="21:24" ht="18" x14ac:dyDescent="0.6">
      <c r="U25792"/>
      <c r="V25792"/>
      <c r="W25792"/>
      <c r="X25792"/>
    </row>
    <row r="25793" spans="21:24" ht="18" x14ac:dyDescent="0.6">
      <c r="U25793"/>
      <c r="V25793"/>
      <c r="W25793"/>
      <c r="X25793"/>
    </row>
    <row r="25794" spans="21:24" ht="18" x14ac:dyDescent="0.6">
      <c r="U25794"/>
      <c r="V25794"/>
      <c r="W25794"/>
      <c r="X25794"/>
    </row>
    <row r="25795" spans="21:24" ht="18" x14ac:dyDescent="0.6">
      <c r="U25795"/>
      <c r="V25795"/>
      <c r="W25795"/>
      <c r="X25795"/>
    </row>
    <row r="25796" spans="21:24" ht="18" x14ac:dyDescent="0.6">
      <c r="U25796"/>
      <c r="V25796"/>
      <c r="W25796"/>
      <c r="X25796"/>
    </row>
    <row r="25797" spans="21:24" ht="18" x14ac:dyDescent="0.6">
      <c r="U25797"/>
      <c r="V25797"/>
      <c r="W25797"/>
      <c r="X25797"/>
    </row>
    <row r="25798" spans="21:24" ht="18" x14ac:dyDescent="0.6">
      <c r="U25798"/>
      <c r="V25798"/>
      <c r="W25798"/>
      <c r="X25798"/>
    </row>
    <row r="25799" spans="21:24" ht="18" x14ac:dyDescent="0.6">
      <c r="U25799"/>
      <c r="V25799"/>
      <c r="W25799"/>
      <c r="X25799"/>
    </row>
    <row r="25800" spans="21:24" ht="18" x14ac:dyDescent="0.6">
      <c r="U25800"/>
      <c r="V25800"/>
      <c r="W25800"/>
      <c r="X25800"/>
    </row>
    <row r="25801" spans="21:24" ht="18" x14ac:dyDescent="0.6">
      <c r="U25801"/>
      <c r="V25801"/>
      <c r="W25801"/>
      <c r="X25801"/>
    </row>
    <row r="25802" spans="21:24" ht="18" x14ac:dyDescent="0.6">
      <c r="U25802"/>
      <c r="V25802"/>
      <c r="W25802"/>
      <c r="X25802"/>
    </row>
    <row r="25803" spans="21:24" ht="18" x14ac:dyDescent="0.6">
      <c r="U25803"/>
      <c r="V25803"/>
      <c r="W25803"/>
      <c r="X25803"/>
    </row>
    <row r="25804" spans="21:24" ht="18" x14ac:dyDescent="0.6">
      <c r="U25804"/>
      <c r="V25804"/>
      <c r="W25804"/>
      <c r="X25804"/>
    </row>
    <row r="25805" spans="21:24" ht="18" x14ac:dyDescent="0.6">
      <c r="U25805"/>
      <c r="V25805"/>
      <c r="W25805"/>
      <c r="X25805"/>
    </row>
    <row r="25806" spans="21:24" ht="18" x14ac:dyDescent="0.6">
      <c r="U25806"/>
      <c r="V25806"/>
      <c r="W25806"/>
      <c r="X25806"/>
    </row>
    <row r="25807" spans="21:24" ht="18" x14ac:dyDescent="0.6">
      <c r="U25807"/>
      <c r="V25807"/>
      <c r="W25807"/>
      <c r="X25807"/>
    </row>
    <row r="25808" spans="21:24" ht="18" x14ac:dyDescent="0.6">
      <c r="U25808"/>
      <c r="V25808"/>
      <c r="W25808"/>
      <c r="X25808"/>
    </row>
    <row r="25809" spans="21:24" ht="18" x14ac:dyDescent="0.6">
      <c r="U25809"/>
      <c r="V25809"/>
      <c r="W25809"/>
      <c r="X25809"/>
    </row>
    <row r="25810" spans="21:24" ht="18" x14ac:dyDescent="0.6">
      <c r="U25810"/>
      <c r="V25810"/>
      <c r="W25810"/>
      <c r="X25810"/>
    </row>
    <row r="25811" spans="21:24" ht="18" x14ac:dyDescent="0.6">
      <c r="U25811"/>
      <c r="V25811"/>
      <c r="W25811"/>
      <c r="X25811"/>
    </row>
    <row r="25812" spans="21:24" ht="18" x14ac:dyDescent="0.6">
      <c r="U25812"/>
      <c r="V25812"/>
      <c r="W25812"/>
      <c r="X25812"/>
    </row>
    <row r="25813" spans="21:24" ht="18" x14ac:dyDescent="0.6">
      <c r="U25813"/>
      <c r="V25813"/>
      <c r="W25813"/>
      <c r="X25813"/>
    </row>
    <row r="25814" spans="21:24" ht="18" x14ac:dyDescent="0.6">
      <c r="U25814"/>
      <c r="V25814"/>
      <c r="W25814"/>
      <c r="X25814"/>
    </row>
    <row r="25815" spans="21:24" ht="18" x14ac:dyDescent="0.6">
      <c r="U25815"/>
      <c r="V25815"/>
      <c r="W25815"/>
      <c r="X25815"/>
    </row>
    <row r="25816" spans="21:24" ht="18" x14ac:dyDescent="0.6">
      <c r="U25816"/>
      <c r="V25816"/>
      <c r="W25816"/>
      <c r="X25816"/>
    </row>
    <row r="25817" spans="21:24" ht="18" x14ac:dyDescent="0.6">
      <c r="U25817"/>
      <c r="V25817"/>
      <c r="W25817"/>
      <c r="X25817"/>
    </row>
    <row r="25818" spans="21:24" ht="18" x14ac:dyDescent="0.6">
      <c r="U25818"/>
      <c r="V25818"/>
      <c r="W25818"/>
      <c r="X25818"/>
    </row>
    <row r="25819" spans="21:24" ht="18" x14ac:dyDescent="0.6">
      <c r="U25819"/>
      <c r="V25819"/>
      <c r="W25819"/>
      <c r="X25819"/>
    </row>
    <row r="25820" spans="21:24" ht="18" x14ac:dyDescent="0.6">
      <c r="U25820"/>
      <c r="V25820"/>
      <c r="W25820"/>
      <c r="X25820"/>
    </row>
    <row r="25821" spans="21:24" ht="18" x14ac:dyDescent="0.6">
      <c r="U25821"/>
      <c r="V25821"/>
      <c r="W25821"/>
      <c r="X25821"/>
    </row>
    <row r="25822" spans="21:24" ht="18" x14ac:dyDescent="0.6">
      <c r="U25822"/>
      <c r="V25822"/>
      <c r="W25822"/>
      <c r="X25822"/>
    </row>
    <row r="25823" spans="21:24" ht="18" x14ac:dyDescent="0.6">
      <c r="U25823"/>
      <c r="V25823"/>
      <c r="W25823"/>
      <c r="X25823"/>
    </row>
    <row r="25824" spans="21:24" ht="18" x14ac:dyDescent="0.6">
      <c r="U25824"/>
      <c r="V25824"/>
      <c r="W25824"/>
      <c r="X25824"/>
    </row>
    <row r="25825" spans="21:24" ht="18" x14ac:dyDescent="0.6">
      <c r="U25825"/>
      <c r="V25825"/>
      <c r="W25825"/>
      <c r="X25825"/>
    </row>
    <row r="25826" spans="21:24" ht="18" x14ac:dyDescent="0.6">
      <c r="U25826"/>
      <c r="V25826"/>
      <c r="W25826"/>
      <c r="X25826"/>
    </row>
    <row r="25827" spans="21:24" ht="18" x14ac:dyDescent="0.6">
      <c r="U25827"/>
      <c r="V25827"/>
      <c r="W25827"/>
      <c r="X25827"/>
    </row>
    <row r="25828" spans="21:24" ht="18" x14ac:dyDescent="0.6">
      <c r="U25828"/>
      <c r="V25828"/>
      <c r="W25828"/>
      <c r="X25828"/>
    </row>
    <row r="25829" spans="21:24" ht="18" x14ac:dyDescent="0.6">
      <c r="U25829"/>
      <c r="V25829"/>
      <c r="W25829"/>
      <c r="X25829"/>
    </row>
    <row r="25830" spans="21:24" ht="18" x14ac:dyDescent="0.6">
      <c r="U25830"/>
      <c r="V25830"/>
      <c r="W25830"/>
      <c r="X25830"/>
    </row>
    <row r="25831" spans="21:24" ht="18" x14ac:dyDescent="0.6">
      <c r="U25831"/>
      <c r="V25831"/>
      <c r="W25831"/>
      <c r="X25831"/>
    </row>
    <row r="25832" spans="21:24" ht="18" x14ac:dyDescent="0.6">
      <c r="U25832"/>
      <c r="V25832"/>
      <c r="W25832"/>
      <c r="X25832"/>
    </row>
    <row r="25833" spans="21:24" ht="18" x14ac:dyDescent="0.6">
      <c r="U25833"/>
      <c r="V25833"/>
      <c r="W25833"/>
      <c r="X25833"/>
    </row>
    <row r="25834" spans="21:24" ht="18" x14ac:dyDescent="0.6">
      <c r="U25834"/>
      <c r="V25834"/>
      <c r="W25834"/>
      <c r="X25834"/>
    </row>
    <row r="25835" spans="21:24" ht="18" x14ac:dyDescent="0.6">
      <c r="U25835"/>
      <c r="V25835"/>
      <c r="W25835"/>
      <c r="X25835"/>
    </row>
    <row r="25836" spans="21:24" ht="18" x14ac:dyDescent="0.6">
      <c r="U25836"/>
      <c r="V25836"/>
      <c r="W25836"/>
      <c r="X25836"/>
    </row>
    <row r="25837" spans="21:24" ht="18" x14ac:dyDescent="0.6">
      <c r="U25837"/>
      <c r="V25837"/>
      <c r="W25837"/>
      <c r="X25837"/>
    </row>
    <row r="25838" spans="21:24" ht="18" x14ac:dyDescent="0.6">
      <c r="U25838"/>
      <c r="V25838"/>
      <c r="W25838"/>
      <c r="X25838"/>
    </row>
    <row r="25839" spans="21:24" ht="18" x14ac:dyDescent="0.6">
      <c r="U25839"/>
      <c r="V25839"/>
      <c r="W25839"/>
      <c r="X25839"/>
    </row>
    <row r="25840" spans="21:24" ht="18" x14ac:dyDescent="0.6">
      <c r="U25840"/>
      <c r="V25840"/>
      <c r="W25840"/>
      <c r="X25840"/>
    </row>
    <row r="25841" spans="21:24" ht="18" x14ac:dyDescent="0.6">
      <c r="U25841"/>
      <c r="V25841"/>
      <c r="W25841"/>
      <c r="X25841"/>
    </row>
    <row r="25842" spans="21:24" ht="18" x14ac:dyDescent="0.6">
      <c r="U25842"/>
      <c r="V25842"/>
      <c r="W25842"/>
      <c r="X25842"/>
    </row>
    <row r="25843" spans="21:24" ht="18" x14ac:dyDescent="0.6">
      <c r="U25843"/>
      <c r="V25843"/>
      <c r="W25843"/>
      <c r="X25843"/>
    </row>
    <row r="25844" spans="21:24" ht="18" x14ac:dyDescent="0.6">
      <c r="U25844"/>
      <c r="V25844"/>
      <c r="W25844"/>
      <c r="X25844"/>
    </row>
    <row r="25845" spans="21:24" ht="18" x14ac:dyDescent="0.6">
      <c r="U25845"/>
      <c r="V25845"/>
      <c r="W25845"/>
      <c r="X25845"/>
    </row>
    <row r="25846" spans="21:24" ht="18" x14ac:dyDescent="0.6">
      <c r="U25846"/>
      <c r="V25846"/>
      <c r="W25846"/>
      <c r="X25846"/>
    </row>
    <row r="25847" spans="21:24" ht="18" x14ac:dyDescent="0.6">
      <c r="U25847"/>
      <c r="V25847"/>
      <c r="W25847"/>
      <c r="X25847"/>
    </row>
    <row r="25848" spans="21:24" ht="18" x14ac:dyDescent="0.6">
      <c r="U25848"/>
      <c r="V25848"/>
      <c r="W25848"/>
      <c r="X25848"/>
    </row>
    <row r="25849" spans="21:24" ht="18" x14ac:dyDescent="0.6">
      <c r="U25849"/>
      <c r="V25849"/>
      <c r="W25849"/>
      <c r="X25849"/>
    </row>
    <row r="25850" spans="21:24" ht="18" x14ac:dyDescent="0.6">
      <c r="U25850"/>
      <c r="V25850"/>
      <c r="W25850"/>
      <c r="X25850"/>
    </row>
    <row r="25851" spans="21:24" ht="18" x14ac:dyDescent="0.6">
      <c r="U25851"/>
      <c r="V25851"/>
      <c r="W25851"/>
      <c r="X25851"/>
    </row>
    <row r="25852" spans="21:24" ht="18" x14ac:dyDescent="0.6">
      <c r="U25852"/>
      <c r="V25852"/>
      <c r="W25852"/>
      <c r="X25852"/>
    </row>
    <row r="25853" spans="21:24" ht="18" x14ac:dyDescent="0.6">
      <c r="U25853"/>
      <c r="V25853"/>
      <c r="W25853"/>
      <c r="X25853"/>
    </row>
    <row r="25854" spans="21:24" ht="18" x14ac:dyDescent="0.6">
      <c r="U25854"/>
      <c r="V25854"/>
      <c r="W25854"/>
      <c r="X25854"/>
    </row>
    <row r="25855" spans="21:24" ht="18" x14ac:dyDescent="0.6">
      <c r="U25855"/>
      <c r="V25855"/>
      <c r="W25855"/>
      <c r="X25855"/>
    </row>
    <row r="25856" spans="21:24" ht="18" x14ac:dyDescent="0.6">
      <c r="U25856"/>
      <c r="V25856"/>
      <c r="W25856"/>
      <c r="X25856"/>
    </row>
    <row r="25857" spans="21:24" ht="18" x14ac:dyDescent="0.6">
      <c r="U25857"/>
      <c r="V25857"/>
      <c r="W25857"/>
      <c r="X25857"/>
    </row>
    <row r="25858" spans="21:24" ht="18" x14ac:dyDescent="0.6">
      <c r="U25858"/>
      <c r="V25858"/>
      <c r="W25858"/>
      <c r="X25858"/>
    </row>
    <row r="25859" spans="21:24" ht="18" x14ac:dyDescent="0.6">
      <c r="U25859"/>
      <c r="V25859"/>
      <c r="W25859"/>
      <c r="X25859"/>
    </row>
    <row r="25860" spans="21:24" ht="18" x14ac:dyDescent="0.6">
      <c r="U25860"/>
      <c r="V25860"/>
      <c r="W25860"/>
      <c r="X25860"/>
    </row>
    <row r="25861" spans="21:24" ht="18" x14ac:dyDescent="0.6">
      <c r="U25861"/>
      <c r="V25861"/>
      <c r="W25861"/>
      <c r="X25861"/>
    </row>
    <row r="25862" spans="21:24" ht="18" x14ac:dyDescent="0.6">
      <c r="U25862"/>
      <c r="V25862"/>
      <c r="W25862"/>
      <c r="X25862"/>
    </row>
    <row r="25863" spans="21:24" ht="18" x14ac:dyDescent="0.6">
      <c r="U25863"/>
      <c r="V25863"/>
      <c r="W25863"/>
      <c r="X25863"/>
    </row>
    <row r="25864" spans="21:24" ht="18" x14ac:dyDescent="0.6">
      <c r="U25864"/>
      <c r="V25864"/>
      <c r="W25864"/>
      <c r="X25864"/>
    </row>
    <row r="25865" spans="21:24" ht="18" x14ac:dyDescent="0.6">
      <c r="U25865"/>
      <c r="V25865"/>
      <c r="W25865"/>
      <c r="X25865"/>
    </row>
    <row r="25866" spans="21:24" ht="18" x14ac:dyDescent="0.6">
      <c r="U25866"/>
      <c r="V25866"/>
      <c r="W25866"/>
      <c r="X25866"/>
    </row>
    <row r="25867" spans="21:24" ht="18" x14ac:dyDescent="0.6">
      <c r="U25867"/>
      <c r="V25867"/>
      <c r="W25867"/>
      <c r="X25867"/>
    </row>
    <row r="25868" spans="21:24" ht="18" x14ac:dyDescent="0.6">
      <c r="U25868"/>
      <c r="V25868"/>
      <c r="W25868"/>
      <c r="X25868"/>
    </row>
    <row r="25869" spans="21:24" ht="18" x14ac:dyDescent="0.6">
      <c r="U25869"/>
      <c r="V25869"/>
      <c r="W25869"/>
      <c r="X25869"/>
    </row>
    <row r="25870" spans="21:24" ht="18" x14ac:dyDescent="0.6">
      <c r="U25870"/>
      <c r="V25870"/>
      <c r="W25870"/>
      <c r="X25870"/>
    </row>
    <row r="25871" spans="21:24" ht="18" x14ac:dyDescent="0.6">
      <c r="U25871"/>
      <c r="V25871"/>
      <c r="W25871"/>
      <c r="X25871"/>
    </row>
    <row r="25872" spans="21:24" ht="18" x14ac:dyDescent="0.6">
      <c r="U25872"/>
      <c r="V25872"/>
      <c r="W25872"/>
      <c r="X25872"/>
    </row>
    <row r="25873" spans="21:24" ht="18" x14ac:dyDescent="0.6">
      <c r="U25873"/>
      <c r="V25873"/>
      <c r="W25873"/>
      <c r="X25873"/>
    </row>
    <row r="25874" spans="21:24" ht="18" x14ac:dyDescent="0.6">
      <c r="U25874"/>
      <c r="V25874"/>
      <c r="W25874"/>
      <c r="X25874"/>
    </row>
    <row r="25875" spans="21:24" ht="18" x14ac:dyDescent="0.6">
      <c r="U25875"/>
      <c r="V25875"/>
      <c r="W25875"/>
      <c r="X25875"/>
    </row>
    <row r="25876" spans="21:24" ht="18" x14ac:dyDescent="0.6">
      <c r="U25876"/>
      <c r="V25876"/>
      <c r="W25876"/>
      <c r="X25876"/>
    </row>
    <row r="25877" spans="21:24" ht="18" x14ac:dyDescent="0.6">
      <c r="U25877"/>
      <c r="V25877"/>
      <c r="W25877"/>
      <c r="X25877"/>
    </row>
    <row r="25878" spans="21:24" ht="18" x14ac:dyDescent="0.6">
      <c r="U25878"/>
      <c r="V25878"/>
      <c r="W25878"/>
      <c r="X25878"/>
    </row>
    <row r="25879" spans="21:24" ht="18" x14ac:dyDescent="0.6">
      <c r="U25879"/>
      <c r="V25879"/>
      <c r="W25879"/>
      <c r="X25879"/>
    </row>
    <row r="25880" spans="21:24" ht="18" x14ac:dyDescent="0.6">
      <c r="U25880"/>
      <c r="V25880"/>
      <c r="W25880"/>
      <c r="X25880"/>
    </row>
    <row r="25881" spans="21:24" ht="18" x14ac:dyDescent="0.6">
      <c r="U25881"/>
      <c r="V25881"/>
      <c r="W25881"/>
      <c r="X25881"/>
    </row>
    <row r="25882" spans="21:24" ht="18" x14ac:dyDescent="0.6">
      <c r="U25882"/>
      <c r="V25882"/>
      <c r="W25882"/>
      <c r="X25882"/>
    </row>
    <row r="25883" spans="21:24" ht="18" x14ac:dyDescent="0.6">
      <c r="U25883"/>
      <c r="V25883"/>
      <c r="W25883"/>
      <c r="X25883"/>
    </row>
    <row r="25884" spans="21:24" ht="18" x14ac:dyDescent="0.6">
      <c r="U25884"/>
      <c r="V25884"/>
      <c r="W25884"/>
      <c r="X25884"/>
    </row>
    <row r="25885" spans="21:24" ht="18" x14ac:dyDescent="0.6">
      <c r="U25885"/>
      <c r="V25885"/>
      <c r="W25885"/>
      <c r="X25885"/>
    </row>
    <row r="25886" spans="21:24" ht="18" x14ac:dyDescent="0.6">
      <c r="U25886"/>
      <c r="V25886"/>
      <c r="W25886"/>
      <c r="X25886"/>
    </row>
    <row r="25887" spans="21:24" ht="18" x14ac:dyDescent="0.6">
      <c r="U25887"/>
      <c r="V25887"/>
      <c r="W25887"/>
      <c r="X25887"/>
    </row>
    <row r="25888" spans="21:24" ht="18" x14ac:dyDescent="0.6">
      <c r="U25888"/>
      <c r="V25888"/>
      <c r="W25888"/>
      <c r="X25888"/>
    </row>
    <row r="25889" spans="21:24" ht="18" x14ac:dyDescent="0.6">
      <c r="U25889"/>
      <c r="V25889"/>
      <c r="W25889"/>
      <c r="X25889"/>
    </row>
    <row r="25890" spans="21:24" ht="18" x14ac:dyDescent="0.6">
      <c r="U25890"/>
      <c r="V25890"/>
      <c r="W25890"/>
      <c r="X25890"/>
    </row>
    <row r="25891" spans="21:24" ht="18" x14ac:dyDescent="0.6">
      <c r="U25891"/>
      <c r="V25891"/>
      <c r="W25891"/>
      <c r="X25891"/>
    </row>
    <row r="25892" spans="21:24" ht="18" x14ac:dyDescent="0.6">
      <c r="U25892"/>
      <c r="V25892"/>
      <c r="W25892"/>
      <c r="X25892"/>
    </row>
    <row r="25893" spans="21:24" ht="18" x14ac:dyDescent="0.6">
      <c r="U25893"/>
      <c r="V25893"/>
      <c r="W25893"/>
      <c r="X25893"/>
    </row>
    <row r="25894" spans="21:24" ht="18" x14ac:dyDescent="0.6">
      <c r="U25894"/>
      <c r="V25894"/>
      <c r="W25894"/>
      <c r="X25894"/>
    </row>
    <row r="25895" spans="21:24" ht="18" x14ac:dyDescent="0.6">
      <c r="U25895"/>
      <c r="V25895"/>
      <c r="W25895"/>
      <c r="X25895"/>
    </row>
    <row r="25896" spans="21:24" ht="18" x14ac:dyDescent="0.6">
      <c r="U25896"/>
      <c r="V25896"/>
      <c r="W25896"/>
      <c r="X25896"/>
    </row>
    <row r="25897" spans="21:24" ht="18" x14ac:dyDescent="0.6">
      <c r="U25897"/>
      <c r="V25897"/>
      <c r="W25897"/>
      <c r="X25897"/>
    </row>
    <row r="25898" spans="21:24" ht="18" x14ac:dyDescent="0.6">
      <c r="U25898"/>
      <c r="V25898"/>
      <c r="W25898"/>
      <c r="X25898"/>
    </row>
    <row r="25899" spans="21:24" ht="18" x14ac:dyDescent="0.6">
      <c r="U25899"/>
      <c r="V25899"/>
      <c r="W25899"/>
      <c r="X25899"/>
    </row>
    <row r="25900" spans="21:24" ht="18" x14ac:dyDescent="0.6">
      <c r="U25900"/>
      <c r="V25900"/>
      <c r="W25900"/>
      <c r="X25900"/>
    </row>
    <row r="25901" spans="21:24" ht="18" x14ac:dyDescent="0.6">
      <c r="U25901"/>
      <c r="V25901"/>
      <c r="W25901"/>
      <c r="X25901"/>
    </row>
    <row r="25902" spans="21:24" ht="18" x14ac:dyDescent="0.6">
      <c r="U25902"/>
      <c r="V25902"/>
      <c r="W25902"/>
      <c r="X25902"/>
    </row>
    <row r="25903" spans="21:24" ht="18" x14ac:dyDescent="0.6">
      <c r="U25903"/>
      <c r="V25903"/>
      <c r="W25903"/>
      <c r="X25903"/>
    </row>
    <row r="25904" spans="21:24" ht="18" x14ac:dyDescent="0.6">
      <c r="U25904"/>
      <c r="V25904"/>
      <c r="W25904"/>
      <c r="X25904"/>
    </row>
    <row r="25905" spans="21:24" ht="18" x14ac:dyDescent="0.6">
      <c r="U25905"/>
      <c r="V25905"/>
      <c r="W25905"/>
      <c r="X25905"/>
    </row>
    <row r="25906" spans="21:24" ht="18" x14ac:dyDescent="0.6">
      <c r="U25906"/>
      <c r="V25906"/>
      <c r="W25906"/>
      <c r="X25906"/>
    </row>
    <row r="25907" spans="21:24" ht="18" x14ac:dyDescent="0.6">
      <c r="U25907"/>
      <c r="V25907"/>
      <c r="W25907"/>
      <c r="X25907"/>
    </row>
    <row r="25908" spans="21:24" ht="18" x14ac:dyDescent="0.6">
      <c r="U25908"/>
      <c r="V25908"/>
      <c r="W25908"/>
      <c r="X25908"/>
    </row>
    <row r="25909" spans="21:24" ht="18" x14ac:dyDescent="0.6">
      <c r="U25909"/>
      <c r="V25909"/>
      <c r="W25909"/>
      <c r="X25909"/>
    </row>
    <row r="25910" spans="21:24" ht="18" x14ac:dyDescent="0.6">
      <c r="U25910"/>
      <c r="V25910"/>
      <c r="W25910"/>
      <c r="X25910"/>
    </row>
    <row r="25911" spans="21:24" ht="18" x14ac:dyDescent="0.6">
      <c r="U25911"/>
      <c r="V25911"/>
      <c r="W25911"/>
      <c r="X25911"/>
    </row>
    <row r="25912" spans="21:24" ht="18" x14ac:dyDescent="0.6">
      <c r="U25912"/>
      <c r="V25912"/>
      <c r="W25912"/>
      <c r="X25912"/>
    </row>
    <row r="25913" spans="21:24" ht="18" x14ac:dyDescent="0.6">
      <c r="U25913"/>
      <c r="V25913"/>
      <c r="W25913"/>
      <c r="X25913"/>
    </row>
    <row r="25914" spans="21:24" ht="18" x14ac:dyDescent="0.6">
      <c r="U25914"/>
      <c r="V25914"/>
      <c r="W25914"/>
      <c r="X25914"/>
    </row>
    <row r="25915" spans="21:24" ht="18" x14ac:dyDescent="0.6">
      <c r="U25915"/>
      <c r="V25915"/>
      <c r="W25915"/>
      <c r="X25915"/>
    </row>
    <row r="25916" spans="21:24" ht="18" x14ac:dyDescent="0.6">
      <c r="U25916"/>
      <c r="V25916"/>
      <c r="W25916"/>
      <c r="X25916"/>
    </row>
    <row r="25917" spans="21:24" ht="18" x14ac:dyDescent="0.6">
      <c r="U25917"/>
      <c r="V25917"/>
      <c r="W25917"/>
      <c r="X25917"/>
    </row>
    <row r="25918" spans="21:24" ht="18" x14ac:dyDescent="0.6">
      <c r="U25918"/>
      <c r="V25918"/>
      <c r="W25918"/>
      <c r="X25918"/>
    </row>
    <row r="25919" spans="21:24" ht="18" x14ac:dyDescent="0.6">
      <c r="U25919"/>
      <c r="V25919"/>
      <c r="W25919"/>
      <c r="X25919"/>
    </row>
    <row r="25920" spans="21:24" ht="18" x14ac:dyDescent="0.6">
      <c r="U25920"/>
      <c r="V25920"/>
      <c r="W25920"/>
      <c r="X25920"/>
    </row>
    <row r="25921" spans="21:24" ht="18" x14ac:dyDescent="0.6">
      <c r="U25921"/>
      <c r="V25921"/>
      <c r="W25921"/>
      <c r="X25921"/>
    </row>
    <row r="25922" spans="21:24" ht="18" x14ac:dyDescent="0.6">
      <c r="U25922"/>
      <c r="V25922"/>
      <c r="W25922"/>
      <c r="X25922"/>
    </row>
    <row r="25923" spans="21:24" ht="18" x14ac:dyDescent="0.6">
      <c r="U25923"/>
      <c r="V25923"/>
      <c r="W25923"/>
      <c r="X25923"/>
    </row>
    <row r="25924" spans="21:24" ht="18" x14ac:dyDescent="0.6">
      <c r="U25924"/>
      <c r="V25924"/>
      <c r="W25924"/>
      <c r="X25924"/>
    </row>
    <row r="25925" spans="21:24" ht="18" x14ac:dyDescent="0.6">
      <c r="U25925"/>
      <c r="V25925"/>
      <c r="W25925"/>
      <c r="X25925"/>
    </row>
    <row r="25926" spans="21:24" ht="18" x14ac:dyDescent="0.6">
      <c r="U25926"/>
      <c r="V25926"/>
      <c r="W25926"/>
      <c r="X25926"/>
    </row>
    <row r="25927" spans="21:24" ht="18" x14ac:dyDescent="0.6">
      <c r="U25927"/>
      <c r="V25927"/>
      <c r="W25927"/>
      <c r="X25927"/>
    </row>
    <row r="25928" spans="21:24" ht="18" x14ac:dyDescent="0.6">
      <c r="U25928"/>
      <c r="V25928"/>
      <c r="W25928"/>
      <c r="X25928"/>
    </row>
    <row r="25929" spans="21:24" ht="18" x14ac:dyDescent="0.6">
      <c r="U25929"/>
      <c r="V25929"/>
      <c r="W25929"/>
      <c r="X25929"/>
    </row>
    <row r="25930" spans="21:24" ht="18" x14ac:dyDescent="0.6">
      <c r="U25930"/>
      <c r="V25930"/>
      <c r="W25930"/>
      <c r="X25930"/>
    </row>
    <row r="25931" spans="21:24" ht="18" x14ac:dyDescent="0.6">
      <c r="U25931"/>
      <c r="V25931"/>
      <c r="W25931"/>
      <c r="X25931"/>
    </row>
    <row r="25932" spans="21:24" ht="18" x14ac:dyDescent="0.6">
      <c r="U25932"/>
      <c r="V25932"/>
      <c r="W25932"/>
      <c r="X25932"/>
    </row>
    <row r="25933" spans="21:24" ht="18" x14ac:dyDescent="0.6">
      <c r="U25933"/>
      <c r="V25933"/>
      <c r="W25933"/>
      <c r="X25933"/>
    </row>
    <row r="25934" spans="21:24" ht="18" x14ac:dyDescent="0.6">
      <c r="U25934"/>
      <c r="V25934"/>
      <c r="W25934"/>
      <c r="X25934"/>
    </row>
    <row r="25935" spans="21:24" ht="18" x14ac:dyDescent="0.6">
      <c r="U25935"/>
      <c r="V25935"/>
      <c r="W25935"/>
      <c r="X25935"/>
    </row>
    <row r="25936" spans="21:24" ht="18" x14ac:dyDescent="0.6">
      <c r="U25936"/>
      <c r="V25936"/>
      <c r="W25936"/>
      <c r="X25936"/>
    </row>
    <row r="25937" spans="21:24" ht="18" x14ac:dyDescent="0.6">
      <c r="U25937"/>
      <c r="V25937"/>
      <c r="W25937"/>
      <c r="X25937"/>
    </row>
    <row r="25938" spans="21:24" ht="18" x14ac:dyDescent="0.6">
      <c r="U25938"/>
      <c r="V25938"/>
      <c r="W25938"/>
      <c r="X25938"/>
    </row>
    <row r="25939" spans="21:24" ht="18" x14ac:dyDescent="0.6">
      <c r="U25939"/>
      <c r="V25939"/>
      <c r="W25939"/>
      <c r="X25939"/>
    </row>
    <row r="25940" spans="21:24" ht="18" x14ac:dyDescent="0.6">
      <c r="U25940"/>
      <c r="V25940"/>
      <c r="W25940"/>
      <c r="X25940"/>
    </row>
    <row r="25941" spans="21:24" ht="18" x14ac:dyDescent="0.6">
      <c r="U25941"/>
      <c r="V25941"/>
      <c r="W25941"/>
      <c r="X25941"/>
    </row>
    <row r="25942" spans="21:24" ht="18" x14ac:dyDescent="0.6">
      <c r="U25942"/>
      <c r="V25942"/>
      <c r="W25942"/>
      <c r="X25942"/>
    </row>
    <row r="25943" spans="21:24" ht="18" x14ac:dyDescent="0.6">
      <c r="U25943"/>
      <c r="V25943"/>
      <c r="W25943"/>
      <c r="X25943"/>
    </row>
    <row r="25944" spans="21:24" ht="18" x14ac:dyDescent="0.6">
      <c r="U25944"/>
      <c r="V25944"/>
      <c r="W25944"/>
      <c r="X25944"/>
    </row>
    <row r="25945" spans="21:24" ht="18" x14ac:dyDescent="0.6">
      <c r="U25945"/>
      <c r="V25945"/>
      <c r="W25945"/>
      <c r="X25945"/>
    </row>
    <row r="25946" spans="21:24" ht="18" x14ac:dyDescent="0.6">
      <c r="U25946"/>
      <c r="V25946"/>
      <c r="W25946"/>
      <c r="X25946"/>
    </row>
    <row r="25947" spans="21:24" ht="18" x14ac:dyDescent="0.6">
      <c r="U25947"/>
      <c r="V25947"/>
      <c r="W25947"/>
      <c r="X25947"/>
    </row>
    <row r="25948" spans="21:24" ht="18" x14ac:dyDescent="0.6">
      <c r="U25948"/>
      <c r="V25948"/>
      <c r="W25948"/>
      <c r="X25948"/>
    </row>
    <row r="25949" spans="21:24" ht="18" x14ac:dyDescent="0.6">
      <c r="U25949"/>
      <c r="V25949"/>
      <c r="W25949"/>
      <c r="X25949"/>
    </row>
    <row r="25950" spans="21:24" ht="18" x14ac:dyDescent="0.6">
      <c r="U25950"/>
      <c r="V25950"/>
      <c r="W25950"/>
      <c r="X25950"/>
    </row>
    <row r="25951" spans="21:24" ht="18" x14ac:dyDescent="0.6">
      <c r="U25951"/>
      <c r="V25951"/>
      <c r="W25951"/>
      <c r="X25951"/>
    </row>
    <row r="25952" spans="21:24" ht="18" x14ac:dyDescent="0.6">
      <c r="U25952"/>
      <c r="V25952"/>
      <c r="W25952"/>
      <c r="X25952"/>
    </row>
    <row r="25953" spans="21:24" ht="18" x14ac:dyDescent="0.6">
      <c r="U25953"/>
      <c r="V25953"/>
      <c r="W25953"/>
      <c r="X25953"/>
    </row>
    <row r="25954" spans="21:24" ht="18" x14ac:dyDescent="0.6">
      <c r="U25954"/>
      <c r="V25954"/>
      <c r="W25954"/>
      <c r="X25954"/>
    </row>
    <row r="25955" spans="21:24" ht="18" x14ac:dyDescent="0.6">
      <c r="U25955"/>
      <c r="V25955"/>
      <c r="W25955"/>
      <c r="X25955"/>
    </row>
    <row r="25956" spans="21:24" ht="18" x14ac:dyDescent="0.6">
      <c r="U25956"/>
      <c r="V25956"/>
      <c r="W25956"/>
      <c r="X25956"/>
    </row>
    <row r="25957" spans="21:24" ht="18" x14ac:dyDescent="0.6">
      <c r="U25957"/>
      <c r="V25957"/>
      <c r="W25957"/>
      <c r="X25957"/>
    </row>
    <row r="25958" spans="21:24" ht="18" x14ac:dyDescent="0.6">
      <c r="U25958"/>
      <c r="V25958"/>
      <c r="W25958"/>
      <c r="X25958"/>
    </row>
    <row r="25959" spans="21:24" ht="18" x14ac:dyDescent="0.6">
      <c r="U25959"/>
      <c r="V25959"/>
      <c r="W25959"/>
      <c r="X25959"/>
    </row>
    <row r="25960" spans="21:24" ht="18" x14ac:dyDescent="0.6">
      <c r="U25960"/>
      <c r="V25960"/>
      <c r="W25960"/>
      <c r="X25960"/>
    </row>
    <row r="25961" spans="21:24" ht="18" x14ac:dyDescent="0.6">
      <c r="U25961"/>
      <c r="V25961"/>
      <c r="W25961"/>
      <c r="X25961"/>
    </row>
    <row r="25962" spans="21:24" ht="18" x14ac:dyDescent="0.6">
      <c r="U25962"/>
      <c r="V25962"/>
      <c r="W25962"/>
      <c r="X25962"/>
    </row>
    <row r="25963" spans="21:24" ht="18" x14ac:dyDescent="0.6">
      <c r="U25963"/>
      <c r="V25963"/>
      <c r="W25963"/>
      <c r="X25963"/>
    </row>
    <row r="25964" spans="21:24" ht="18" x14ac:dyDescent="0.6">
      <c r="U25964"/>
      <c r="V25964"/>
      <c r="W25964"/>
      <c r="X25964"/>
    </row>
    <row r="25965" spans="21:24" ht="18" x14ac:dyDescent="0.6">
      <c r="U25965"/>
      <c r="V25965"/>
      <c r="W25965"/>
      <c r="X25965"/>
    </row>
    <row r="25966" spans="21:24" ht="18" x14ac:dyDescent="0.6">
      <c r="U25966"/>
      <c r="V25966"/>
      <c r="W25966"/>
      <c r="X25966"/>
    </row>
    <row r="25967" spans="21:24" ht="18" x14ac:dyDescent="0.6">
      <c r="U25967"/>
      <c r="V25967"/>
      <c r="W25967"/>
      <c r="X25967"/>
    </row>
    <row r="25968" spans="21:24" ht="18" x14ac:dyDescent="0.6">
      <c r="U25968"/>
      <c r="V25968"/>
      <c r="W25968"/>
      <c r="X25968"/>
    </row>
    <row r="25969" spans="21:24" ht="18" x14ac:dyDescent="0.6">
      <c r="U25969"/>
      <c r="V25969"/>
      <c r="W25969"/>
      <c r="X25969"/>
    </row>
    <row r="25970" spans="21:24" ht="18" x14ac:dyDescent="0.6">
      <c r="U25970"/>
      <c r="V25970"/>
      <c r="W25970"/>
      <c r="X25970"/>
    </row>
    <row r="25971" spans="21:24" ht="18" x14ac:dyDescent="0.6">
      <c r="U25971"/>
      <c r="V25971"/>
      <c r="W25971"/>
      <c r="X25971"/>
    </row>
    <row r="25972" spans="21:24" ht="18" x14ac:dyDescent="0.6">
      <c r="U25972"/>
      <c r="V25972"/>
      <c r="W25972"/>
      <c r="X25972"/>
    </row>
    <row r="25973" spans="21:24" ht="18" x14ac:dyDescent="0.6">
      <c r="U25973"/>
      <c r="V25973"/>
      <c r="W25973"/>
      <c r="X25973"/>
    </row>
    <row r="25974" spans="21:24" ht="18" x14ac:dyDescent="0.6">
      <c r="U25974"/>
      <c r="V25974"/>
      <c r="W25974"/>
      <c r="X25974"/>
    </row>
    <row r="25975" spans="21:24" ht="18" x14ac:dyDescent="0.6">
      <c r="U25975"/>
      <c r="V25975"/>
      <c r="W25975"/>
      <c r="X25975"/>
    </row>
    <row r="25976" spans="21:24" ht="18" x14ac:dyDescent="0.6">
      <c r="U25976"/>
      <c r="V25976"/>
      <c r="W25976"/>
      <c r="X25976"/>
    </row>
    <row r="25977" spans="21:24" ht="18" x14ac:dyDescent="0.6">
      <c r="U25977"/>
      <c r="V25977"/>
      <c r="W25977"/>
      <c r="X25977"/>
    </row>
    <row r="25978" spans="21:24" ht="18" x14ac:dyDescent="0.6">
      <c r="U25978"/>
      <c r="V25978"/>
      <c r="W25978"/>
      <c r="X25978"/>
    </row>
    <row r="25979" spans="21:24" ht="18" x14ac:dyDescent="0.6">
      <c r="U25979"/>
      <c r="V25979"/>
      <c r="W25979"/>
      <c r="X25979"/>
    </row>
    <row r="25980" spans="21:24" ht="18" x14ac:dyDescent="0.6">
      <c r="U25980"/>
      <c r="V25980"/>
      <c r="W25980"/>
      <c r="X25980"/>
    </row>
    <row r="25981" spans="21:24" ht="18" x14ac:dyDescent="0.6">
      <c r="U25981"/>
      <c r="V25981"/>
      <c r="W25981"/>
      <c r="X25981"/>
    </row>
    <row r="25982" spans="21:24" ht="18" x14ac:dyDescent="0.6">
      <c r="U25982"/>
      <c r="V25982"/>
      <c r="W25982"/>
      <c r="X25982"/>
    </row>
    <row r="25983" spans="21:24" ht="18" x14ac:dyDescent="0.6">
      <c r="U25983"/>
      <c r="V25983"/>
      <c r="W25983"/>
      <c r="X25983"/>
    </row>
    <row r="25984" spans="21:24" ht="18" x14ac:dyDescent="0.6">
      <c r="U25984"/>
      <c r="V25984"/>
      <c r="W25984"/>
      <c r="X25984"/>
    </row>
    <row r="25985" spans="21:24" ht="18" x14ac:dyDescent="0.6">
      <c r="U25985"/>
      <c r="V25985"/>
      <c r="W25985"/>
      <c r="X25985"/>
    </row>
    <row r="25986" spans="21:24" ht="18" x14ac:dyDescent="0.6">
      <c r="U25986"/>
      <c r="V25986"/>
      <c r="W25986"/>
      <c r="X25986"/>
    </row>
    <row r="25987" spans="21:24" ht="18" x14ac:dyDescent="0.6">
      <c r="U25987"/>
      <c r="V25987"/>
      <c r="W25987"/>
      <c r="X25987"/>
    </row>
    <row r="25988" spans="21:24" ht="18" x14ac:dyDescent="0.6">
      <c r="U25988"/>
      <c r="V25988"/>
      <c r="W25988"/>
      <c r="X25988"/>
    </row>
    <row r="25989" spans="21:24" ht="18" x14ac:dyDescent="0.6">
      <c r="U25989"/>
      <c r="V25989"/>
      <c r="W25989"/>
      <c r="X25989"/>
    </row>
    <row r="25990" spans="21:24" ht="18" x14ac:dyDescent="0.6">
      <c r="U25990"/>
      <c r="V25990"/>
      <c r="W25990"/>
      <c r="X25990"/>
    </row>
    <row r="25991" spans="21:24" ht="18" x14ac:dyDescent="0.6">
      <c r="U25991"/>
      <c r="V25991"/>
      <c r="W25991"/>
      <c r="X25991"/>
    </row>
    <row r="25992" spans="21:24" ht="18" x14ac:dyDescent="0.6">
      <c r="U25992"/>
      <c r="V25992"/>
      <c r="W25992"/>
      <c r="X25992"/>
    </row>
    <row r="25993" spans="21:24" ht="18" x14ac:dyDescent="0.6">
      <c r="U25993"/>
      <c r="V25993"/>
      <c r="W25993"/>
      <c r="X25993"/>
    </row>
    <row r="25994" spans="21:24" ht="18" x14ac:dyDescent="0.6">
      <c r="U25994"/>
      <c r="V25994"/>
      <c r="W25994"/>
      <c r="X25994"/>
    </row>
    <row r="25995" spans="21:24" ht="18" x14ac:dyDescent="0.6">
      <c r="U25995"/>
      <c r="V25995"/>
      <c r="W25995"/>
      <c r="X25995"/>
    </row>
    <row r="25996" spans="21:24" ht="18" x14ac:dyDescent="0.6">
      <c r="U25996"/>
      <c r="V25996"/>
      <c r="W25996"/>
      <c r="X25996"/>
    </row>
    <row r="25997" spans="21:24" ht="18" x14ac:dyDescent="0.6">
      <c r="U25997"/>
      <c r="V25997"/>
      <c r="W25997"/>
      <c r="X25997"/>
    </row>
    <row r="25998" spans="21:24" ht="18" x14ac:dyDescent="0.6">
      <c r="U25998"/>
      <c r="V25998"/>
      <c r="W25998"/>
      <c r="X25998"/>
    </row>
    <row r="25999" spans="21:24" ht="18" x14ac:dyDescent="0.6">
      <c r="U25999"/>
      <c r="V25999"/>
      <c r="W25999"/>
      <c r="X25999"/>
    </row>
    <row r="26000" spans="21:24" ht="18" x14ac:dyDescent="0.6">
      <c r="U26000"/>
      <c r="V26000"/>
      <c r="W26000"/>
      <c r="X26000"/>
    </row>
    <row r="26001" spans="21:24" ht="18" x14ac:dyDescent="0.6">
      <c r="U26001"/>
      <c r="V26001"/>
      <c r="W26001"/>
      <c r="X26001"/>
    </row>
    <row r="26002" spans="21:24" ht="18" x14ac:dyDescent="0.6">
      <c r="U26002"/>
      <c r="V26002"/>
      <c r="W26002"/>
      <c r="X26002"/>
    </row>
    <row r="26003" spans="21:24" ht="18" x14ac:dyDescent="0.6">
      <c r="U26003"/>
      <c r="V26003"/>
      <c r="W26003"/>
      <c r="X26003"/>
    </row>
    <row r="26004" spans="21:24" ht="18" x14ac:dyDescent="0.6">
      <c r="U26004"/>
      <c r="V26004"/>
      <c r="W26004"/>
      <c r="X26004"/>
    </row>
    <row r="26005" spans="21:24" ht="18" x14ac:dyDescent="0.6">
      <c r="U26005"/>
      <c r="V26005"/>
      <c r="W26005"/>
      <c r="X26005"/>
    </row>
    <row r="26006" spans="21:24" ht="18" x14ac:dyDescent="0.6">
      <c r="U26006"/>
      <c r="V26006"/>
      <c r="W26006"/>
      <c r="X26006"/>
    </row>
    <row r="26007" spans="21:24" ht="18" x14ac:dyDescent="0.6">
      <c r="U26007"/>
      <c r="V26007"/>
      <c r="W26007"/>
      <c r="X26007"/>
    </row>
    <row r="26008" spans="21:24" ht="18" x14ac:dyDescent="0.6">
      <c r="U26008"/>
      <c r="V26008"/>
      <c r="W26008"/>
      <c r="X26008"/>
    </row>
    <row r="26009" spans="21:24" ht="18" x14ac:dyDescent="0.6">
      <c r="U26009"/>
      <c r="V26009"/>
      <c r="W26009"/>
      <c r="X26009"/>
    </row>
    <row r="26010" spans="21:24" ht="18" x14ac:dyDescent="0.6">
      <c r="U26010"/>
      <c r="V26010"/>
      <c r="W26010"/>
      <c r="X26010"/>
    </row>
    <row r="26011" spans="21:24" ht="18" x14ac:dyDescent="0.6">
      <c r="U26011"/>
      <c r="V26011"/>
      <c r="W26011"/>
      <c r="X26011"/>
    </row>
    <row r="26012" spans="21:24" ht="18" x14ac:dyDescent="0.6">
      <c r="U26012"/>
      <c r="V26012"/>
      <c r="W26012"/>
      <c r="X26012"/>
    </row>
    <row r="26013" spans="21:24" ht="18" x14ac:dyDescent="0.6">
      <c r="U26013"/>
      <c r="V26013"/>
      <c r="W26013"/>
      <c r="X26013"/>
    </row>
    <row r="26014" spans="21:24" ht="18" x14ac:dyDescent="0.6">
      <c r="U26014"/>
      <c r="V26014"/>
      <c r="W26014"/>
      <c r="X26014"/>
    </row>
    <row r="26015" spans="21:24" ht="18" x14ac:dyDescent="0.6">
      <c r="U26015"/>
      <c r="V26015"/>
      <c r="W26015"/>
      <c r="X26015"/>
    </row>
    <row r="26016" spans="21:24" ht="18" x14ac:dyDescent="0.6">
      <c r="U26016"/>
      <c r="V26016"/>
      <c r="W26016"/>
      <c r="X26016"/>
    </row>
    <row r="26017" spans="21:24" ht="18" x14ac:dyDescent="0.6">
      <c r="U26017"/>
      <c r="V26017"/>
      <c r="W26017"/>
      <c r="X26017"/>
    </row>
    <row r="26018" spans="21:24" ht="18" x14ac:dyDescent="0.6">
      <c r="U26018"/>
      <c r="V26018"/>
      <c r="W26018"/>
      <c r="X26018"/>
    </row>
    <row r="26019" spans="21:24" ht="18" x14ac:dyDescent="0.6">
      <c r="U26019"/>
      <c r="V26019"/>
      <c r="W26019"/>
      <c r="X26019"/>
    </row>
    <row r="26020" spans="21:24" ht="18" x14ac:dyDescent="0.6">
      <c r="U26020"/>
      <c r="V26020"/>
      <c r="W26020"/>
      <c r="X26020"/>
    </row>
    <row r="26021" spans="21:24" ht="18" x14ac:dyDescent="0.6">
      <c r="U26021"/>
      <c r="V26021"/>
      <c r="W26021"/>
      <c r="X26021"/>
    </row>
    <row r="26022" spans="21:24" ht="18" x14ac:dyDescent="0.6">
      <c r="U26022"/>
      <c r="V26022"/>
      <c r="W26022"/>
      <c r="X26022"/>
    </row>
    <row r="26023" spans="21:24" ht="18" x14ac:dyDescent="0.6">
      <c r="U26023"/>
      <c r="V26023"/>
      <c r="W26023"/>
      <c r="X26023"/>
    </row>
    <row r="26024" spans="21:24" ht="18" x14ac:dyDescent="0.6">
      <c r="U26024"/>
      <c r="V26024"/>
      <c r="W26024"/>
      <c r="X26024"/>
    </row>
    <row r="26025" spans="21:24" ht="18" x14ac:dyDescent="0.6">
      <c r="U26025"/>
      <c r="V26025"/>
      <c r="W26025"/>
      <c r="X26025"/>
    </row>
    <row r="26026" spans="21:24" ht="18" x14ac:dyDescent="0.6">
      <c r="U26026"/>
      <c r="V26026"/>
      <c r="W26026"/>
      <c r="X26026"/>
    </row>
    <row r="26027" spans="21:24" ht="18" x14ac:dyDescent="0.6">
      <c r="U26027"/>
      <c r="V26027"/>
      <c r="W26027"/>
      <c r="X26027"/>
    </row>
    <row r="26028" spans="21:24" ht="18" x14ac:dyDescent="0.6">
      <c r="U26028"/>
      <c r="V26028"/>
      <c r="W26028"/>
      <c r="X26028"/>
    </row>
    <row r="26029" spans="21:24" ht="18" x14ac:dyDescent="0.6">
      <c r="U26029"/>
      <c r="V26029"/>
      <c r="W26029"/>
      <c r="X26029"/>
    </row>
    <row r="26030" spans="21:24" ht="18" x14ac:dyDescent="0.6">
      <c r="U26030"/>
      <c r="V26030"/>
      <c r="W26030"/>
      <c r="X26030"/>
    </row>
    <row r="26031" spans="21:24" ht="18" x14ac:dyDescent="0.6">
      <c r="U26031"/>
      <c r="V26031"/>
      <c r="W26031"/>
      <c r="X26031"/>
    </row>
    <row r="26032" spans="21:24" ht="18" x14ac:dyDescent="0.6">
      <c r="U26032"/>
      <c r="V26032"/>
      <c r="W26032"/>
      <c r="X26032"/>
    </row>
    <row r="26033" spans="21:24" ht="18" x14ac:dyDescent="0.6">
      <c r="U26033"/>
      <c r="V26033"/>
      <c r="W26033"/>
      <c r="X26033"/>
    </row>
    <row r="26034" spans="21:24" ht="18" x14ac:dyDescent="0.6">
      <c r="U26034"/>
      <c r="V26034"/>
      <c r="W26034"/>
      <c r="X26034"/>
    </row>
    <row r="26035" spans="21:24" ht="18" x14ac:dyDescent="0.6">
      <c r="U26035"/>
      <c r="V26035"/>
      <c r="W26035"/>
      <c r="X26035"/>
    </row>
    <row r="26036" spans="21:24" ht="18" x14ac:dyDescent="0.6">
      <c r="U26036"/>
      <c r="V26036"/>
      <c r="W26036"/>
      <c r="X26036"/>
    </row>
    <row r="26037" spans="21:24" ht="18" x14ac:dyDescent="0.6">
      <c r="U26037"/>
      <c r="V26037"/>
      <c r="W26037"/>
      <c r="X26037"/>
    </row>
    <row r="26038" spans="21:24" ht="18" x14ac:dyDescent="0.6">
      <c r="U26038"/>
      <c r="V26038"/>
      <c r="W26038"/>
      <c r="X26038"/>
    </row>
    <row r="26039" spans="21:24" ht="18" x14ac:dyDescent="0.6">
      <c r="U26039"/>
      <c r="V26039"/>
      <c r="W26039"/>
      <c r="X26039"/>
    </row>
    <row r="26040" spans="21:24" ht="18" x14ac:dyDescent="0.6">
      <c r="U26040"/>
      <c r="V26040"/>
      <c r="W26040"/>
      <c r="X26040"/>
    </row>
    <row r="26041" spans="21:24" ht="18" x14ac:dyDescent="0.6">
      <c r="U26041"/>
      <c r="V26041"/>
      <c r="W26041"/>
      <c r="X26041"/>
    </row>
    <row r="26042" spans="21:24" ht="18" x14ac:dyDescent="0.6">
      <c r="U26042"/>
      <c r="V26042"/>
      <c r="W26042"/>
      <c r="X26042"/>
    </row>
    <row r="26043" spans="21:24" ht="18" x14ac:dyDescent="0.6">
      <c r="U26043"/>
      <c r="V26043"/>
      <c r="W26043"/>
      <c r="X26043"/>
    </row>
    <row r="26044" spans="21:24" ht="18" x14ac:dyDescent="0.6">
      <c r="U26044"/>
      <c r="V26044"/>
      <c r="W26044"/>
      <c r="X26044"/>
    </row>
    <row r="26045" spans="21:24" ht="18" x14ac:dyDescent="0.6">
      <c r="U26045"/>
      <c r="V26045"/>
      <c r="W26045"/>
      <c r="X26045"/>
    </row>
    <row r="26046" spans="21:24" ht="18" x14ac:dyDescent="0.6">
      <c r="U26046"/>
      <c r="V26046"/>
      <c r="W26046"/>
      <c r="X26046"/>
    </row>
    <row r="26047" spans="21:24" ht="18" x14ac:dyDescent="0.6">
      <c r="U26047"/>
      <c r="V26047"/>
      <c r="W26047"/>
      <c r="X26047"/>
    </row>
    <row r="26048" spans="21:24" ht="18" x14ac:dyDescent="0.6">
      <c r="U26048"/>
      <c r="V26048"/>
      <c r="W26048"/>
      <c r="X26048"/>
    </row>
    <row r="26049" spans="21:24" ht="18" x14ac:dyDescent="0.6">
      <c r="U26049"/>
      <c r="V26049"/>
      <c r="W26049"/>
      <c r="X26049"/>
    </row>
    <row r="26050" spans="21:24" ht="18" x14ac:dyDescent="0.6">
      <c r="U26050"/>
      <c r="V26050"/>
      <c r="W26050"/>
      <c r="X26050"/>
    </row>
    <row r="26051" spans="21:24" ht="18" x14ac:dyDescent="0.6">
      <c r="U26051"/>
      <c r="V26051"/>
      <c r="W26051"/>
      <c r="X26051"/>
    </row>
    <row r="26052" spans="21:24" ht="18" x14ac:dyDescent="0.6">
      <c r="U26052"/>
      <c r="V26052"/>
      <c r="W26052"/>
      <c r="X26052"/>
    </row>
    <row r="26053" spans="21:24" ht="18" x14ac:dyDescent="0.6">
      <c r="U26053"/>
      <c r="V26053"/>
      <c r="W26053"/>
      <c r="X26053"/>
    </row>
    <row r="26054" spans="21:24" ht="18" x14ac:dyDescent="0.6">
      <c r="U26054"/>
      <c r="V26054"/>
      <c r="W26054"/>
      <c r="X26054"/>
    </row>
    <row r="26055" spans="21:24" ht="18" x14ac:dyDescent="0.6">
      <c r="U26055"/>
      <c r="V26055"/>
      <c r="W26055"/>
      <c r="X26055"/>
    </row>
    <row r="26056" spans="21:24" ht="18" x14ac:dyDescent="0.6">
      <c r="U26056"/>
      <c r="V26056"/>
      <c r="W26056"/>
      <c r="X26056"/>
    </row>
    <row r="26057" spans="21:24" ht="18" x14ac:dyDescent="0.6">
      <c r="U26057"/>
      <c r="V26057"/>
      <c r="W26057"/>
      <c r="X26057"/>
    </row>
    <row r="26058" spans="21:24" ht="18" x14ac:dyDescent="0.6">
      <c r="U26058"/>
      <c r="V26058"/>
      <c r="W26058"/>
      <c r="X26058"/>
    </row>
    <row r="26059" spans="21:24" ht="18" x14ac:dyDescent="0.6">
      <c r="U26059"/>
      <c r="V26059"/>
      <c r="W26059"/>
      <c r="X26059"/>
    </row>
    <row r="26060" spans="21:24" ht="18" x14ac:dyDescent="0.6">
      <c r="U26060"/>
      <c r="V26060"/>
      <c r="W26060"/>
      <c r="X26060"/>
    </row>
    <row r="26061" spans="21:24" ht="18" x14ac:dyDescent="0.6">
      <c r="U26061"/>
      <c r="V26061"/>
      <c r="W26061"/>
      <c r="X26061"/>
    </row>
    <row r="26062" spans="21:24" ht="18" x14ac:dyDescent="0.6">
      <c r="U26062"/>
      <c r="V26062"/>
      <c r="W26062"/>
      <c r="X26062"/>
    </row>
    <row r="26063" spans="21:24" ht="18" x14ac:dyDescent="0.6">
      <c r="U26063"/>
      <c r="V26063"/>
      <c r="W26063"/>
      <c r="X26063"/>
    </row>
    <row r="26064" spans="21:24" ht="18" x14ac:dyDescent="0.6">
      <c r="U26064"/>
      <c r="V26064"/>
      <c r="W26064"/>
      <c r="X26064"/>
    </row>
    <row r="26065" spans="21:24" ht="18" x14ac:dyDescent="0.6">
      <c r="U26065"/>
      <c r="V26065"/>
      <c r="W26065"/>
      <c r="X26065"/>
    </row>
    <row r="26066" spans="21:24" ht="18" x14ac:dyDescent="0.6">
      <c r="U26066"/>
      <c r="V26066"/>
      <c r="W26066"/>
      <c r="X26066"/>
    </row>
    <row r="26067" spans="21:24" ht="18" x14ac:dyDescent="0.6">
      <c r="U26067"/>
      <c r="V26067"/>
      <c r="W26067"/>
      <c r="X26067"/>
    </row>
    <row r="26068" spans="21:24" ht="18" x14ac:dyDescent="0.6">
      <c r="U26068"/>
      <c r="V26068"/>
      <c r="W26068"/>
      <c r="X26068"/>
    </row>
    <row r="26069" spans="21:24" ht="18" x14ac:dyDescent="0.6">
      <c r="U26069"/>
      <c r="V26069"/>
      <c r="W26069"/>
      <c r="X26069"/>
    </row>
    <row r="26070" spans="21:24" ht="18" x14ac:dyDescent="0.6">
      <c r="U26070"/>
      <c r="V26070"/>
      <c r="W26070"/>
      <c r="X26070"/>
    </row>
    <row r="26071" spans="21:24" ht="18" x14ac:dyDescent="0.6">
      <c r="U26071"/>
      <c r="V26071"/>
      <c r="W26071"/>
      <c r="X26071"/>
    </row>
    <row r="26072" spans="21:24" ht="18" x14ac:dyDescent="0.6">
      <c r="U26072"/>
      <c r="V26072"/>
      <c r="W26072"/>
      <c r="X26072"/>
    </row>
    <row r="26073" spans="21:24" ht="18" x14ac:dyDescent="0.6">
      <c r="U26073"/>
      <c r="V26073"/>
      <c r="W26073"/>
      <c r="X26073"/>
    </row>
    <row r="26074" spans="21:24" ht="18" x14ac:dyDescent="0.6">
      <c r="U26074"/>
      <c r="V26074"/>
      <c r="W26074"/>
      <c r="X26074"/>
    </row>
    <row r="26075" spans="21:24" ht="18" x14ac:dyDescent="0.6">
      <c r="U26075"/>
      <c r="V26075"/>
      <c r="W26075"/>
      <c r="X26075"/>
    </row>
    <row r="26076" spans="21:24" ht="18" x14ac:dyDescent="0.6">
      <c r="U26076"/>
      <c r="V26076"/>
      <c r="W26076"/>
      <c r="X26076"/>
    </row>
    <row r="26077" spans="21:24" ht="18" x14ac:dyDescent="0.6">
      <c r="U26077"/>
      <c r="V26077"/>
      <c r="W26077"/>
      <c r="X26077"/>
    </row>
    <row r="26078" spans="21:24" ht="18" x14ac:dyDescent="0.6">
      <c r="U26078"/>
      <c r="V26078"/>
      <c r="W26078"/>
      <c r="X26078"/>
    </row>
    <row r="26079" spans="21:24" ht="18" x14ac:dyDescent="0.6">
      <c r="U26079"/>
      <c r="V26079"/>
      <c r="W26079"/>
      <c r="X26079"/>
    </row>
    <row r="26080" spans="21:24" ht="18" x14ac:dyDescent="0.6">
      <c r="U26080"/>
      <c r="V26080"/>
      <c r="W26080"/>
      <c r="X26080"/>
    </row>
    <row r="26081" spans="21:24" ht="18" x14ac:dyDescent="0.6">
      <c r="U26081"/>
      <c r="V26081"/>
      <c r="W26081"/>
      <c r="X26081"/>
    </row>
    <row r="26082" spans="21:24" ht="18" x14ac:dyDescent="0.6">
      <c r="U26082"/>
      <c r="V26082"/>
      <c r="W26082"/>
      <c r="X26082"/>
    </row>
    <row r="26083" spans="21:24" ht="18" x14ac:dyDescent="0.6">
      <c r="U26083"/>
      <c r="V26083"/>
      <c r="W26083"/>
      <c r="X26083"/>
    </row>
    <row r="26084" spans="21:24" ht="18" x14ac:dyDescent="0.6">
      <c r="U26084"/>
      <c r="V26084"/>
      <c r="W26084"/>
      <c r="X26084"/>
    </row>
    <row r="26085" spans="21:24" ht="18" x14ac:dyDescent="0.6">
      <c r="U26085"/>
      <c r="V26085"/>
      <c r="W26085"/>
      <c r="X26085"/>
    </row>
    <row r="26086" spans="21:24" ht="18" x14ac:dyDescent="0.6">
      <c r="U26086"/>
      <c r="V26086"/>
      <c r="W26086"/>
      <c r="X26086"/>
    </row>
    <row r="26087" spans="21:24" ht="18" x14ac:dyDescent="0.6">
      <c r="U26087"/>
      <c r="V26087"/>
      <c r="W26087"/>
      <c r="X26087"/>
    </row>
    <row r="26088" spans="21:24" ht="18" x14ac:dyDescent="0.6">
      <c r="U26088"/>
      <c r="V26088"/>
      <c r="W26088"/>
      <c r="X26088"/>
    </row>
    <row r="26089" spans="21:24" ht="18" x14ac:dyDescent="0.6">
      <c r="U26089"/>
      <c r="V26089"/>
      <c r="W26089"/>
      <c r="X26089"/>
    </row>
    <row r="26090" spans="21:24" ht="18" x14ac:dyDescent="0.6">
      <c r="U26090"/>
      <c r="V26090"/>
      <c r="W26090"/>
      <c r="X26090"/>
    </row>
    <row r="26091" spans="21:24" ht="18" x14ac:dyDescent="0.6">
      <c r="U26091"/>
      <c r="V26091"/>
      <c r="W26091"/>
      <c r="X26091"/>
    </row>
    <row r="26092" spans="21:24" ht="18" x14ac:dyDescent="0.6">
      <c r="U26092"/>
      <c r="V26092"/>
      <c r="W26092"/>
      <c r="X26092"/>
    </row>
    <row r="26093" spans="21:24" ht="18" x14ac:dyDescent="0.6">
      <c r="U26093"/>
      <c r="V26093"/>
      <c r="W26093"/>
      <c r="X26093"/>
    </row>
    <row r="26094" spans="21:24" ht="18" x14ac:dyDescent="0.6">
      <c r="U26094"/>
      <c r="V26094"/>
      <c r="W26094"/>
      <c r="X26094"/>
    </row>
    <row r="26095" spans="21:24" ht="18" x14ac:dyDescent="0.6">
      <c r="U26095"/>
      <c r="V26095"/>
      <c r="W26095"/>
      <c r="X26095"/>
    </row>
    <row r="26096" spans="21:24" ht="18" x14ac:dyDescent="0.6">
      <c r="U26096"/>
      <c r="V26096"/>
      <c r="W26096"/>
      <c r="X26096"/>
    </row>
    <row r="26097" spans="21:24" ht="18" x14ac:dyDescent="0.6">
      <c r="U26097"/>
      <c r="V26097"/>
      <c r="W26097"/>
      <c r="X26097"/>
    </row>
    <row r="26098" spans="21:24" ht="18" x14ac:dyDescent="0.6">
      <c r="U26098"/>
      <c r="V26098"/>
      <c r="W26098"/>
      <c r="X26098"/>
    </row>
    <row r="26099" spans="21:24" ht="18" x14ac:dyDescent="0.6">
      <c r="U26099"/>
      <c r="V26099"/>
      <c r="W26099"/>
      <c r="X26099"/>
    </row>
    <row r="26100" spans="21:24" ht="18" x14ac:dyDescent="0.6">
      <c r="U26100"/>
      <c r="V26100"/>
      <c r="W26100"/>
      <c r="X26100"/>
    </row>
    <row r="26101" spans="21:24" ht="18" x14ac:dyDescent="0.6">
      <c r="U26101"/>
      <c r="V26101"/>
      <c r="W26101"/>
      <c r="X26101"/>
    </row>
    <row r="26102" spans="21:24" ht="18" x14ac:dyDescent="0.6">
      <c r="U26102"/>
      <c r="V26102"/>
      <c r="W26102"/>
      <c r="X26102"/>
    </row>
    <row r="26103" spans="21:24" ht="18" x14ac:dyDescent="0.6">
      <c r="U26103"/>
      <c r="V26103"/>
      <c r="W26103"/>
      <c r="X26103"/>
    </row>
    <row r="26104" spans="21:24" ht="18" x14ac:dyDescent="0.6">
      <c r="U26104"/>
      <c r="V26104"/>
      <c r="W26104"/>
      <c r="X26104"/>
    </row>
    <row r="26105" spans="21:24" ht="18" x14ac:dyDescent="0.6">
      <c r="U26105"/>
      <c r="V26105"/>
      <c r="W26105"/>
      <c r="X26105"/>
    </row>
    <row r="26106" spans="21:24" ht="18" x14ac:dyDescent="0.6">
      <c r="U26106"/>
      <c r="V26106"/>
      <c r="W26106"/>
      <c r="X26106"/>
    </row>
    <row r="26107" spans="21:24" ht="18" x14ac:dyDescent="0.6">
      <c r="U26107"/>
      <c r="V26107"/>
      <c r="W26107"/>
      <c r="X26107"/>
    </row>
    <row r="26108" spans="21:24" ht="18" x14ac:dyDescent="0.6">
      <c r="U26108"/>
      <c r="V26108"/>
      <c r="W26108"/>
      <c r="X26108"/>
    </row>
    <row r="26109" spans="21:24" ht="18" x14ac:dyDescent="0.6">
      <c r="U26109"/>
      <c r="V26109"/>
      <c r="W26109"/>
      <c r="X26109"/>
    </row>
    <row r="26110" spans="21:24" ht="18" x14ac:dyDescent="0.6">
      <c r="U26110"/>
      <c r="V26110"/>
      <c r="W26110"/>
      <c r="X26110"/>
    </row>
    <row r="26111" spans="21:24" ht="18" x14ac:dyDescent="0.6">
      <c r="U26111"/>
      <c r="V26111"/>
      <c r="W26111"/>
      <c r="X26111"/>
    </row>
    <row r="26112" spans="21:24" ht="18" x14ac:dyDescent="0.6">
      <c r="U26112"/>
      <c r="V26112"/>
      <c r="W26112"/>
      <c r="X26112"/>
    </row>
    <row r="26113" spans="21:24" ht="18" x14ac:dyDescent="0.6">
      <c r="U26113"/>
      <c r="V26113"/>
      <c r="W26113"/>
      <c r="X26113"/>
    </row>
    <row r="26114" spans="21:24" ht="18" x14ac:dyDescent="0.6">
      <c r="U26114"/>
      <c r="V26114"/>
      <c r="W26114"/>
      <c r="X26114"/>
    </row>
    <row r="26115" spans="21:24" ht="18" x14ac:dyDescent="0.6">
      <c r="U26115"/>
      <c r="V26115"/>
      <c r="W26115"/>
      <c r="X26115"/>
    </row>
    <row r="26116" spans="21:24" ht="18" x14ac:dyDescent="0.6">
      <c r="U26116"/>
      <c r="V26116"/>
      <c r="W26116"/>
      <c r="X26116"/>
    </row>
    <row r="26117" spans="21:24" ht="18" x14ac:dyDescent="0.6">
      <c r="U26117"/>
      <c r="V26117"/>
      <c r="W26117"/>
      <c r="X26117"/>
    </row>
    <row r="26118" spans="21:24" ht="18" x14ac:dyDescent="0.6">
      <c r="U26118"/>
      <c r="V26118"/>
      <c r="W26118"/>
      <c r="X26118"/>
    </row>
    <row r="26119" spans="21:24" ht="18" x14ac:dyDescent="0.6">
      <c r="U26119"/>
      <c r="V26119"/>
      <c r="W26119"/>
      <c r="X26119"/>
    </row>
    <row r="26120" spans="21:24" ht="18" x14ac:dyDescent="0.6">
      <c r="U26120"/>
      <c r="V26120"/>
      <c r="W26120"/>
      <c r="X26120"/>
    </row>
    <row r="26121" spans="21:24" ht="18" x14ac:dyDescent="0.6">
      <c r="U26121"/>
      <c r="V26121"/>
      <c r="W26121"/>
      <c r="X26121"/>
    </row>
    <row r="26122" spans="21:24" ht="18" x14ac:dyDescent="0.6">
      <c r="U26122"/>
      <c r="V26122"/>
      <c r="W26122"/>
      <c r="X26122"/>
    </row>
    <row r="26123" spans="21:24" ht="18" x14ac:dyDescent="0.6">
      <c r="U26123"/>
      <c r="V26123"/>
      <c r="W26123"/>
      <c r="X26123"/>
    </row>
    <row r="26124" spans="21:24" ht="18" x14ac:dyDescent="0.6">
      <c r="U26124"/>
      <c r="V26124"/>
      <c r="W26124"/>
      <c r="X26124"/>
    </row>
    <row r="26125" spans="21:24" ht="18" x14ac:dyDescent="0.6">
      <c r="U26125"/>
      <c r="V26125"/>
      <c r="W26125"/>
      <c r="X26125"/>
    </row>
    <row r="26126" spans="21:24" ht="18" x14ac:dyDescent="0.6">
      <c r="U26126"/>
      <c r="V26126"/>
      <c r="W26126"/>
      <c r="X26126"/>
    </row>
    <row r="26127" spans="21:24" ht="18" x14ac:dyDescent="0.6">
      <c r="U26127"/>
      <c r="V26127"/>
      <c r="W26127"/>
      <c r="X26127"/>
    </row>
    <row r="26128" spans="21:24" ht="18" x14ac:dyDescent="0.6">
      <c r="U26128"/>
      <c r="V26128"/>
      <c r="W26128"/>
      <c r="X26128"/>
    </row>
    <row r="26129" spans="21:24" ht="18" x14ac:dyDescent="0.6">
      <c r="U26129"/>
      <c r="V26129"/>
      <c r="W26129"/>
      <c r="X26129"/>
    </row>
    <row r="26130" spans="21:24" ht="18" x14ac:dyDescent="0.6">
      <c r="U26130"/>
      <c r="V26130"/>
      <c r="W26130"/>
      <c r="X26130"/>
    </row>
    <row r="26131" spans="21:24" ht="18" x14ac:dyDescent="0.6">
      <c r="U26131"/>
      <c r="V26131"/>
      <c r="W26131"/>
      <c r="X26131"/>
    </row>
    <row r="26132" spans="21:24" ht="18" x14ac:dyDescent="0.6">
      <c r="U26132"/>
      <c r="V26132"/>
      <c r="W26132"/>
      <c r="X26132"/>
    </row>
    <row r="26133" spans="21:24" ht="18" x14ac:dyDescent="0.6">
      <c r="U26133"/>
      <c r="V26133"/>
      <c r="W26133"/>
      <c r="X26133"/>
    </row>
    <row r="26134" spans="21:24" ht="18" x14ac:dyDescent="0.6">
      <c r="U26134"/>
      <c r="V26134"/>
      <c r="W26134"/>
      <c r="X26134"/>
    </row>
    <row r="26135" spans="21:24" ht="18" x14ac:dyDescent="0.6">
      <c r="U26135"/>
      <c r="V26135"/>
      <c r="W26135"/>
      <c r="X26135"/>
    </row>
    <row r="26136" spans="21:24" ht="18" x14ac:dyDescent="0.6">
      <c r="U26136"/>
      <c r="V26136"/>
      <c r="W26136"/>
      <c r="X26136"/>
    </row>
    <row r="26137" spans="21:24" ht="18" x14ac:dyDescent="0.6">
      <c r="U26137"/>
      <c r="V26137"/>
      <c r="W26137"/>
      <c r="X26137"/>
    </row>
    <row r="26138" spans="21:24" ht="18" x14ac:dyDescent="0.6">
      <c r="U26138"/>
      <c r="V26138"/>
      <c r="W26138"/>
      <c r="X26138"/>
    </row>
    <row r="26139" spans="21:24" ht="18" x14ac:dyDescent="0.6">
      <c r="U26139"/>
      <c r="V26139"/>
      <c r="W26139"/>
      <c r="X26139"/>
    </row>
    <row r="26140" spans="21:24" ht="18" x14ac:dyDescent="0.6">
      <c r="U26140"/>
      <c r="V26140"/>
      <c r="W26140"/>
      <c r="X26140"/>
    </row>
    <row r="26141" spans="21:24" ht="18" x14ac:dyDescent="0.6">
      <c r="U26141"/>
      <c r="V26141"/>
      <c r="W26141"/>
      <c r="X26141"/>
    </row>
    <row r="26142" spans="21:24" ht="18" x14ac:dyDescent="0.6">
      <c r="U26142"/>
      <c r="V26142"/>
      <c r="W26142"/>
      <c r="X26142"/>
    </row>
    <row r="26143" spans="21:24" ht="18" x14ac:dyDescent="0.6">
      <c r="U26143"/>
      <c r="V26143"/>
      <c r="W26143"/>
      <c r="X26143"/>
    </row>
    <row r="26144" spans="21:24" ht="18" x14ac:dyDescent="0.6">
      <c r="U26144"/>
      <c r="V26144"/>
      <c r="W26144"/>
      <c r="X26144"/>
    </row>
    <row r="26145" spans="21:24" ht="18" x14ac:dyDescent="0.6">
      <c r="U26145"/>
      <c r="V26145"/>
      <c r="W26145"/>
      <c r="X26145"/>
    </row>
    <row r="26146" spans="21:24" ht="18" x14ac:dyDescent="0.6">
      <c r="U26146"/>
      <c r="V26146"/>
      <c r="W26146"/>
      <c r="X26146"/>
    </row>
    <row r="26147" spans="21:24" ht="18" x14ac:dyDescent="0.6">
      <c r="U26147"/>
      <c r="V26147"/>
      <c r="W26147"/>
      <c r="X26147"/>
    </row>
    <row r="26148" spans="21:24" ht="18" x14ac:dyDescent="0.6">
      <c r="U26148"/>
      <c r="V26148"/>
      <c r="W26148"/>
      <c r="X26148"/>
    </row>
    <row r="26149" spans="21:24" ht="18" x14ac:dyDescent="0.6">
      <c r="U26149"/>
      <c r="V26149"/>
      <c r="W26149"/>
      <c r="X26149"/>
    </row>
    <row r="26150" spans="21:24" ht="18" x14ac:dyDescent="0.6">
      <c r="U26150"/>
      <c r="V26150"/>
      <c r="W26150"/>
      <c r="X26150"/>
    </row>
    <row r="26151" spans="21:24" ht="18" x14ac:dyDescent="0.6">
      <c r="U26151"/>
      <c r="V26151"/>
      <c r="W26151"/>
      <c r="X26151"/>
    </row>
    <row r="26152" spans="21:24" ht="18" x14ac:dyDescent="0.6">
      <c r="U26152"/>
      <c r="V26152"/>
      <c r="W26152"/>
      <c r="X26152"/>
    </row>
    <row r="26153" spans="21:24" ht="18" x14ac:dyDescent="0.6">
      <c r="U26153"/>
      <c r="V26153"/>
      <c r="W26153"/>
      <c r="X26153"/>
    </row>
    <row r="26154" spans="21:24" ht="18" x14ac:dyDescent="0.6">
      <c r="U26154"/>
      <c r="V26154"/>
      <c r="W26154"/>
      <c r="X26154"/>
    </row>
    <row r="26155" spans="21:24" ht="18" x14ac:dyDescent="0.6">
      <c r="U26155"/>
      <c r="V26155"/>
      <c r="W26155"/>
      <c r="X26155"/>
    </row>
    <row r="26156" spans="21:24" ht="18" x14ac:dyDescent="0.6">
      <c r="U26156"/>
      <c r="V26156"/>
      <c r="W26156"/>
      <c r="X26156"/>
    </row>
    <row r="26157" spans="21:24" ht="18" x14ac:dyDescent="0.6">
      <c r="U26157"/>
      <c r="V26157"/>
      <c r="W26157"/>
      <c r="X26157"/>
    </row>
    <row r="26158" spans="21:24" ht="18" x14ac:dyDescent="0.6">
      <c r="U26158"/>
      <c r="V26158"/>
      <c r="W26158"/>
      <c r="X26158"/>
    </row>
    <row r="26159" spans="21:24" ht="18" x14ac:dyDescent="0.6">
      <c r="U26159"/>
      <c r="V26159"/>
      <c r="W26159"/>
      <c r="X26159"/>
    </row>
    <row r="26160" spans="21:24" ht="18" x14ac:dyDescent="0.6">
      <c r="U26160"/>
      <c r="V26160"/>
      <c r="W26160"/>
      <c r="X26160"/>
    </row>
    <row r="26161" spans="21:24" ht="18" x14ac:dyDescent="0.6">
      <c r="U26161"/>
      <c r="V26161"/>
      <c r="W26161"/>
      <c r="X26161"/>
    </row>
    <row r="26162" spans="21:24" ht="18" x14ac:dyDescent="0.6">
      <c r="U26162"/>
      <c r="V26162"/>
      <c r="W26162"/>
      <c r="X26162"/>
    </row>
    <row r="26163" spans="21:24" ht="18" x14ac:dyDescent="0.6">
      <c r="U26163"/>
      <c r="V26163"/>
      <c r="W26163"/>
      <c r="X26163"/>
    </row>
    <row r="26164" spans="21:24" ht="18" x14ac:dyDescent="0.6">
      <c r="U26164"/>
      <c r="V26164"/>
      <c r="W26164"/>
      <c r="X26164"/>
    </row>
    <row r="26165" spans="21:24" ht="18" x14ac:dyDescent="0.6">
      <c r="U26165"/>
      <c r="V26165"/>
      <c r="W26165"/>
      <c r="X26165"/>
    </row>
    <row r="26166" spans="21:24" ht="18" x14ac:dyDescent="0.6">
      <c r="U26166"/>
      <c r="V26166"/>
      <c r="W26166"/>
      <c r="X26166"/>
    </row>
    <row r="26167" spans="21:24" ht="18" x14ac:dyDescent="0.6">
      <c r="U26167"/>
      <c r="V26167"/>
      <c r="W26167"/>
      <c r="X26167"/>
    </row>
    <row r="26168" spans="21:24" ht="18" x14ac:dyDescent="0.6">
      <c r="U26168"/>
      <c r="V26168"/>
      <c r="W26168"/>
      <c r="X26168"/>
    </row>
    <row r="26169" spans="21:24" ht="18" x14ac:dyDescent="0.6">
      <c r="U26169"/>
      <c r="V26169"/>
      <c r="W26169"/>
      <c r="X26169"/>
    </row>
    <row r="26170" spans="21:24" ht="18" x14ac:dyDescent="0.6">
      <c r="U26170"/>
      <c r="V26170"/>
      <c r="W26170"/>
      <c r="X26170"/>
    </row>
    <row r="26171" spans="21:24" ht="18" x14ac:dyDescent="0.6">
      <c r="U26171"/>
      <c r="V26171"/>
      <c r="W26171"/>
      <c r="X26171"/>
    </row>
    <row r="26172" spans="21:24" ht="18" x14ac:dyDescent="0.6">
      <c r="U26172"/>
      <c r="V26172"/>
      <c r="W26172"/>
      <c r="X26172"/>
    </row>
    <row r="26173" spans="21:24" ht="18" x14ac:dyDescent="0.6">
      <c r="U26173"/>
      <c r="V26173"/>
      <c r="W26173"/>
      <c r="X26173"/>
    </row>
    <row r="26174" spans="21:24" ht="18" x14ac:dyDescent="0.6">
      <c r="U26174"/>
      <c r="V26174"/>
      <c r="W26174"/>
      <c r="X26174"/>
    </row>
    <row r="26175" spans="21:24" ht="18" x14ac:dyDescent="0.6">
      <c r="U26175"/>
      <c r="V26175"/>
      <c r="W26175"/>
      <c r="X26175"/>
    </row>
    <row r="26176" spans="21:24" ht="18" x14ac:dyDescent="0.6">
      <c r="U26176"/>
      <c r="V26176"/>
      <c r="W26176"/>
      <c r="X26176"/>
    </row>
    <row r="26177" spans="21:24" ht="18" x14ac:dyDescent="0.6">
      <c r="U26177"/>
      <c r="V26177"/>
      <c r="W26177"/>
      <c r="X26177"/>
    </row>
    <row r="26178" spans="21:24" ht="18" x14ac:dyDescent="0.6">
      <c r="U26178"/>
      <c r="V26178"/>
      <c r="W26178"/>
      <c r="X26178"/>
    </row>
    <row r="26179" spans="21:24" ht="18" x14ac:dyDescent="0.6">
      <c r="U26179"/>
      <c r="V26179"/>
      <c r="W26179"/>
      <c r="X26179"/>
    </row>
    <row r="26180" spans="21:24" ht="18" x14ac:dyDescent="0.6">
      <c r="U26180"/>
      <c r="V26180"/>
      <c r="W26180"/>
      <c r="X26180"/>
    </row>
    <row r="26181" spans="21:24" ht="18" x14ac:dyDescent="0.6">
      <c r="U26181"/>
      <c r="V26181"/>
      <c r="W26181"/>
      <c r="X26181"/>
    </row>
    <row r="26182" spans="21:24" ht="18" x14ac:dyDescent="0.6">
      <c r="U26182"/>
      <c r="V26182"/>
      <c r="W26182"/>
      <c r="X26182"/>
    </row>
    <row r="26183" spans="21:24" ht="18" x14ac:dyDescent="0.6">
      <c r="U26183"/>
      <c r="V26183"/>
      <c r="W26183"/>
      <c r="X26183"/>
    </row>
    <row r="26184" spans="21:24" ht="18" x14ac:dyDescent="0.6">
      <c r="U26184"/>
      <c r="V26184"/>
      <c r="W26184"/>
      <c r="X26184"/>
    </row>
    <row r="26185" spans="21:24" ht="18" x14ac:dyDescent="0.6">
      <c r="U26185"/>
      <c r="V26185"/>
      <c r="W26185"/>
      <c r="X26185"/>
    </row>
    <row r="26186" spans="21:24" ht="18" x14ac:dyDescent="0.6">
      <c r="U26186"/>
      <c r="V26186"/>
      <c r="W26186"/>
      <c r="X26186"/>
    </row>
    <row r="26187" spans="21:24" ht="18" x14ac:dyDescent="0.6">
      <c r="U26187"/>
      <c r="V26187"/>
      <c r="W26187"/>
      <c r="X26187"/>
    </row>
    <row r="26188" spans="21:24" ht="18" x14ac:dyDescent="0.6">
      <c r="U26188"/>
      <c r="V26188"/>
      <c r="W26188"/>
      <c r="X26188"/>
    </row>
    <row r="26189" spans="21:24" ht="18" x14ac:dyDescent="0.6">
      <c r="U26189"/>
      <c r="V26189"/>
      <c r="W26189"/>
      <c r="X26189"/>
    </row>
    <row r="26190" spans="21:24" ht="18" x14ac:dyDescent="0.6">
      <c r="U26190"/>
      <c r="V26190"/>
      <c r="W26190"/>
      <c r="X26190"/>
    </row>
    <row r="26191" spans="21:24" ht="18" x14ac:dyDescent="0.6">
      <c r="U26191"/>
      <c r="V26191"/>
      <c r="W26191"/>
      <c r="X26191"/>
    </row>
    <row r="26192" spans="21:24" ht="18" x14ac:dyDescent="0.6">
      <c r="U26192"/>
      <c r="V26192"/>
      <c r="W26192"/>
      <c r="X26192"/>
    </row>
    <row r="26193" spans="21:24" ht="18" x14ac:dyDescent="0.6">
      <c r="U26193"/>
      <c r="V26193"/>
      <c r="W26193"/>
      <c r="X26193"/>
    </row>
    <row r="26194" spans="21:24" ht="18" x14ac:dyDescent="0.6">
      <c r="U26194"/>
      <c r="V26194"/>
      <c r="W26194"/>
      <c r="X26194"/>
    </row>
    <row r="26195" spans="21:24" ht="18" x14ac:dyDescent="0.6">
      <c r="U26195"/>
      <c r="V26195"/>
      <c r="W26195"/>
      <c r="X26195"/>
    </row>
    <row r="26196" spans="21:24" ht="18" x14ac:dyDescent="0.6">
      <c r="U26196"/>
      <c r="V26196"/>
      <c r="W26196"/>
      <c r="X26196"/>
    </row>
    <row r="26197" spans="21:24" ht="18" x14ac:dyDescent="0.6">
      <c r="U26197"/>
      <c r="V26197"/>
      <c r="W26197"/>
      <c r="X26197"/>
    </row>
    <row r="26198" spans="21:24" ht="18" x14ac:dyDescent="0.6">
      <c r="U26198"/>
      <c r="V26198"/>
      <c r="W26198"/>
      <c r="X26198"/>
    </row>
    <row r="26199" spans="21:24" ht="18" x14ac:dyDescent="0.6">
      <c r="U26199"/>
      <c r="V26199"/>
      <c r="W26199"/>
      <c r="X26199"/>
    </row>
    <row r="26200" spans="21:24" ht="18" x14ac:dyDescent="0.6">
      <c r="U26200"/>
      <c r="V26200"/>
      <c r="W26200"/>
      <c r="X26200"/>
    </row>
    <row r="26201" spans="21:24" ht="18" x14ac:dyDescent="0.6">
      <c r="U26201"/>
      <c r="V26201"/>
      <c r="W26201"/>
      <c r="X26201"/>
    </row>
    <row r="26202" spans="21:24" ht="18" x14ac:dyDescent="0.6">
      <c r="U26202"/>
      <c r="V26202"/>
      <c r="W26202"/>
      <c r="X26202"/>
    </row>
    <row r="26203" spans="21:24" ht="18" x14ac:dyDescent="0.6">
      <c r="U26203"/>
      <c r="V26203"/>
      <c r="W26203"/>
      <c r="X26203"/>
    </row>
    <row r="26204" spans="21:24" ht="18" x14ac:dyDescent="0.6">
      <c r="U26204"/>
      <c r="V26204"/>
      <c r="W26204"/>
      <c r="X26204"/>
    </row>
    <row r="26205" spans="21:24" ht="18" x14ac:dyDescent="0.6">
      <c r="U26205"/>
      <c r="V26205"/>
      <c r="W26205"/>
      <c r="X26205"/>
    </row>
    <row r="26206" spans="21:24" ht="18" x14ac:dyDescent="0.6">
      <c r="U26206"/>
      <c r="V26206"/>
      <c r="W26206"/>
      <c r="X26206"/>
    </row>
    <row r="26207" spans="21:24" ht="18" x14ac:dyDescent="0.6">
      <c r="U26207"/>
      <c r="V26207"/>
      <c r="W26207"/>
      <c r="X26207"/>
    </row>
    <row r="26208" spans="21:24" ht="18" x14ac:dyDescent="0.6">
      <c r="U26208"/>
      <c r="V26208"/>
      <c r="W26208"/>
      <c r="X26208"/>
    </row>
    <row r="26209" spans="21:24" ht="18" x14ac:dyDescent="0.6">
      <c r="U26209"/>
      <c r="V26209"/>
      <c r="W26209"/>
      <c r="X26209"/>
    </row>
    <row r="26210" spans="21:24" ht="18" x14ac:dyDescent="0.6">
      <c r="U26210"/>
      <c r="V26210"/>
      <c r="W26210"/>
      <c r="X26210"/>
    </row>
    <row r="26211" spans="21:24" ht="18" x14ac:dyDescent="0.6">
      <c r="U26211"/>
      <c r="V26211"/>
      <c r="W26211"/>
      <c r="X26211"/>
    </row>
    <row r="26212" spans="21:24" ht="18" x14ac:dyDescent="0.6">
      <c r="U26212"/>
      <c r="V26212"/>
      <c r="W26212"/>
      <c r="X26212"/>
    </row>
    <row r="26213" spans="21:24" ht="18" x14ac:dyDescent="0.6">
      <c r="U26213"/>
      <c r="V26213"/>
      <c r="W26213"/>
      <c r="X26213"/>
    </row>
    <row r="26214" spans="21:24" ht="18" x14ac:dyDescent="0.6">
      <c r="U26214"/>
      <c r="V26214"/>
      <c r="W26214"/>
      <c r="X26214"/>
    </row>
    <row r="26215" spans="21:24" ht="18" x14ac:dyDescent="0.6">
      <c r="U26215"/>
      <c r="V26215"/>
      <c r="W26215"/>
      <c r="X26215"/>
    </row>
    <row r="26216" spans="21:24" ht="18" x14ac:dyDescent="0.6">
      <c r="U26216"/>
      <c r="V26216"/>
      <c r="W26216"/>
      <c r="X26216"/>
    </row>
    <row r="26217" spans="21:24" ht="18" x14ac:dyDescent="0.6">
      <c r="U26217"/>
      <c r="V26217"/>
      <c r="W26217"/>
      <c r="X26217"/>
    </row>
    <row r="26218" spans="21:24" ht="18" x14ac:dyDescent="0.6">
      <c r="U26218"/>
      <c r="V26218"/>
      <c r="W26218"/>
      <c r="X26218"/>
    </row>
    <row r="26219" spans="21:24" ht="18" x14ac:dyDescent="0.6">
      <c r="U26219"/>
      <c r="V26219"/>
      <c r="W26219"/>
      <c r="X26219"/>
    </row>
    <row r="26220" spans="21:24" ht="18" x14ac:dyDescent="0.6">
      <c r="U26220"/>
      <c r="V26220"/>
      <c r="W26220"/>
      <c r="X26220"/>
    </row>
    <row r="26221" spans="21:24" ht="18" x14ac:dyDescent="0.6">
      <c r="U26221"/>
      <c r="V26221"/>
      <c r="W26221"/>
      <c r="X26221"/>
    </row>
    <row r="26222" spans="21:24" ht="18" x14ac:dyDescent="0.6">
      <c r="U26222"/>
      <c r="V26222"/>
      <c r="W26222"/>
      <c r="X26222"/>
    </row>
    <row r="26223" spans="21:24" ht="18" x14ac:dyDescent="0.6">
      <c r="U26223"/>
      <c r="V26223"/>
      <c r="W26223"/>
      <c r="X26223"/>
    </row>
    <row r="26224" spans="21:24" ht="18" x14ac:dyDescent="0.6">
      <c r="U26224"/>
      <c r="V26224"/>
      <c r="W26224"/>
      <c r="X26224"/>
    </row>
    <row r="26225" spans="21:24" ht="18" x14ac:dyDescent="0.6">
      <c r="U26225"/>
      <c r="V26225"/>
      <c r="W26225"/>
      <c r="X26225"/>
    </row>
    <row r="26226" spans="21:24" ht="18" x14ac:dyDescent="0.6">
      <c r="U26226"/>
      <c r="V26226"/>
      <c r="W26226"/>
      <c r="X26226"/>
    </row>
    <row r="26227" spans="21:24" ht="18" x14ac:dyDescent="0.6">
      <c r="U26227"/>
      <c r="V26227"/>
      <c r="W26227"/>
      <c r="X26227"/>
    </row>
    <row r="26228" spans="21:24" ht="18" x14ac:dyDescent="0.6">
      <c r="U26228"/>
      <c r="V26228"/>
      <c r="W26228"/>
      <c r="X26228"/>
    </row>
    <row r="26229" spans="21:24" ht="18" x14ac:dyDescent="0.6">
      <c r="U26229"/>
      <c r="V26229"/>
      <c r="W26229"/>
      <c r="X26229"/>
    </row>
    <row r="26230" spans="21:24" ht="18" x14ac:dyDescent="0.6">
      <c r="U26230"/>
      <c r="V26230"/>
      <c r="W26230"/>
      <c r="X26230"/>
    </row>
    <row r="26231" spans="21:24" ht="18" x14ac:dyDescent="0.6">
      <c r="U26231"/>
      <c r="V26231"/>
      <c r="W26231"/>
      <c r="X26231"/>
    </row>
    <row r="26232" spans="21:24" ht="18" x14ac:dyDescent="0.6">
      <c r="U26232"/>
      <c r="V26232"/>
      <c r="W26232"/>
      <c r="X26232"/>
    </row>
    <row r="26233" spans="21:24" ht="18" x14ac:dyDescent="0.6">
      <c r="U26233"/>
      <c r="V26233"/>
      <c r="W26233"/>
      <c r="X26233"/>
    </row>
    <row r="26234" spans="21:24" ht="18" x14ac:dyDescent="0.6">
      <c r="U26234"/>
      <c r="V26234"/>
      <c r="W26234"/>
      <c r="X26234"/>
    </row>
    <row r="26235" spans="21:24" ht="18" x14ac:dyDescent="0.6">
      <c r="U26235"/>
      <c r="V26235"/>
      <c r="W26235"/>
      <c r="X26235"/>
    </row>
    <row r="26236" spans="21:24" ht="18" x14ac:dyDescent="0.6">
      <c r="U26236"/>
      <c r="V26236"/>
      <c r="W26236"/>
      <c r="X26236"/>
    </row>
    <row r="26237" spans="21:24" ht="18" x14ac:dyDescent="0.6">
      <c r="U26237"/>
      <c r="V26237"/>
      <c r="W26237"/>
      <c r="X26237"/>
    </row>
    <row r="26238" spans="21:24" ht="18" x14ac:dyDescent="0.6">
      <c r="U26238"/>
      <c r="V26238"/>
      <c r="W26238"/>
      <c r="X26238"/>
    </row>
    <row r="26239" spans="21:24" ht="18" x14ac:dyDescent="0.6">
      <c r="U26239"/>
      <c r="V26239"/>
      <c r="W26239"/>
      <c r="X26239"/>
    </row>
    <row r="26240" spans="21:24" ht="18" x14ac:dyDescent="0.6">
      <c r="U26240"/>
      <c r="V26240"/>
      <c r="W26240"/>
      <c r="X26240"/>
    </row>
    <row r="26241" spans="21:24" ht="18" x14ac:dyDescent="0.6">
      <c r="U26241"/>
      <c r="V26241"/>
      <c r="W26241"/>
      <c r="X26241"/>
    </row>
    <row r="26242" spans="21:24" ht="18" x14ac:dyDescent="0.6">
      <c r="U26242"/>
      <c r="V26242"/>
      <c r="W26242"/>
      <c r="X26242"/>
    </row>
    <row r="26243" spans="21:24" ht="18" x14ac:dyDescent="0.6">
      <c r="U26243"/>
      <c r="V26243"/>
      <c r="W26243"/>
      <c r="X26243"/>
    </row>
    <row r="26244" spans="21:24" ht="18" x14ac:dyDescent="0.6">
      <c r="U26244"/>
      <c r="V26244"/>
      <c r="W26244"/>
      <c r="X26244"/>
    </row>
    <row r="26245" spans="21:24" ht="18" x14ac:dyDescent="0.6">
      <c r="U26245"/>
      <c r="V26245"/>
      <c r="W26245"/>
      <c r="X26245"/>
    </row>
    <row r="26246" spans="21:24" ht="18" x14ac:dyDescent="0.6">
      <c r="U26246"/>
      <c r="V26246"/>
      <c r="W26246"/>
      <c r="X26246"/>
    </row>
    <row r="26247" spans="21:24" ht="18" x14ac:dyDescent="0.6">
      <c r="U26247"/>
      <c r="V26247"/>
      <c r="W26247"/>
      <c r="X26247"/>
    </row>
    <row r="26248" spans="21:24" ht="18" x14ac:dyDescent="0.6">
      <c r="U26248"/>
      <c r="V26248"/>
      <c r="W26248"/>
      <c r="X26248"/>
    </row>
    <row r="26249" spans="21:24" ht="18" x14ac:dyDescent="0.6">
      <c r="U26249"/>
      <c r="V26249"/>
      <c r="W26249"/>
      <c r="X26249"/>
    </row>
    <row r="26250" spans="21:24" ht="18" x14ac:dyDescent="0.6">
      <c r="U26250"/>
      <c r="V26250"/>
      <c r="W26250"/>
      <c r="X26250"/>
    </row>
    <row r="26251" spans="21:24" ht="18" x14ac:dyDescent="0.6">
      <c r="U26251"/>
      <c r="V26251"/>
      <c r="W26251"/>
      <c r="X26251"/>
    </row>
    <row r="26252" spans="21:24" ht="18" x14ac:dyDescent="0.6">
      <c r="U26252"/>
      <c r="V26252"/>
      <c r="W26252"/>
      <c r="X26252"/>
    </row>
    <row r="26253" spans="21:24" ht="18" x14ac:dyDescent="0.6">
      <c r="U26253"/>
      <c r="V26253"/>
      <c r="W26253"/>
      <c r="X26253"/>
    </row>
    <row r="26254" spans="21:24" ht="18" x14ac:dyDescent="0.6">
      <c r="U26254"/>
      <c r="V26254"/>
      <c r="W26254"/>
      <c r="X26254"/>
    </row>
    <row r="26255" spans="21:24" ht="18" x14ac:dyDescent="0.6">
      <c r="U26255"/>
      <c r="V26255"/>
      <c r="W26255"/>
      <c r="X26255"/>
    </row>
    <row r="26256" spans="21:24" ht="18" x14ac:dyDescent="0.6">
      <c r="U26256"/>
      <c r="V26256"/>
      <c r="W26256"/>
      <c r="X26256"/>
    </row>
    <row r="26257" spans="21:24" ht="18" x14ac:dyDescent="0.6">
      <c r="U26257"/>
      <c r="V26257"/>
      <c r="W26257"/>
      <c r="X26257"/>
    </row>
    <row r="26258" spans="21:24" ht="18" x14ac:dyDescent="0.6">
      <c r="U26258"/>
      <c r="V26258"/>
      <c r="W26258"/>
      <c r="X26258"/>
    </row>
    <row r="26259" spans="21:24" ht="18" x14ac:dyDescent="0.6">
      <c r="U26259"/>
      <c r="V26259"/>
      <c r="W26259"/>
      <c r="X26259"/>
    </row>
    <row r="26260" spans="21:24" ht="18" x14ac:dyDescent="0.6">
      <c r="U26260"/>
      <c r="V26260"/>
      <c r="W26260"/>
      <c r="X26260"/>
    </row>
    <row r="26261" spans="21:24" ht="18" x14ac:dyDescent="0.6">
      <c r="U26261"/>
      <c r="V26261"/>
      <c r="W26261"/>
      <c r="X26261"/>
    </row>
    <row r="26262" spans="21:24" ht="18" x14ac:dyDescent="0.6">
      <c r="U26262"/>
      <c r="V26262"/>
      <c r="W26262"/>
      <c r="X26262"/>
    </row>
    <row r="26263" spans="21:24" ht="18" x14ac:dyDescent="0.6">
      <c r="U26263"/>
      <c r="V26263"/>
      <c r="W26263"/>
      <c r="X26263"/>
    </row>
    <row r="26264" spans="21:24" ht="18" x14ac:dyDescent="0.6">
      <c r="U26264"/>
      <c r="V26264"/>
      <c r="W26264"/>
      <c r="X26264"/>
    </row>
    <row r="26265" spans="21:24" ht="18" x14ac:dyDescent="0.6">
      <c r="U26265"/>
      <c r="V26265"/>
      <c r="W26265"/>
      <c r="X26265"/>
    </row>
    <row r="26266" spans="21:24" ht="18" x14ac:dyDescent="0.6">
      <c r="U26266"/>
      <c r="V26266"/>
      <c r="W26266"/>
      <c r="X26266"/>
    </row>
    <row r="26267" spans="21:24" ht="18" x14ac:dyDescent="0.6">
      <c r="U26267"/>
      <c r="V26267"/>
      <c r="W26267"/>
      <c r="X26267"/>
    </row>
    <row r="26268" spans="21:24" ht="18" x14ac:dyDescent="0.6">
      <c r="U26268"/>
      <c r="V26268"/>
      <c r="W26268"/>
      <c r="X26268"/>
    </row>
    <row r="26269" spans="21:24" ht="18" x14ac:dyDescent="0.6">
      <c r="U26269"/>
      <c r="V26269"/>
      <c r="W26269"/>
      <c r="X26269"/>
    </row>
    <row r="26270" spans="21:24" ht="18" x14ac:dyDescent="0.6">
      <c r="U26270"/>
      <c r="V26270"/>
      <c r="W26270"/>
      <c r="X26270"/>
    </row>
    <row r="26271" spans="21:24" ht="18" x14ac:dyDescent="0.6">
      <c r="U26271"/>
      <c r="V26271"/>
      <c r="W26271"/>
      <c r="X26271"/>
    </row>
    <row r="26272" spans="21:24" ht="18" x14ac:dyDescent="0.6">
      <c r="U26272"/>
      <c r="V26272"/>
      <c r="W26272"/>
      <c r="X26272"/>
    </row>
    <row r="26273" spans="21:24" ht="18" x14ac:dyDescent="0.6">
      <c r="U26273"/>
      <c r="V26273"/>
      <c r="W26273"/>
      <c r="X26273"/>
    </row>
    <row r="26274" spans="21:24" ht="18" x14ac:dyDescent="0.6">
      <c r="U26274"/>
      <c r="V26274"/>
      <c r="W26274"/>
      <c r="X26274"/>
    </row>
    <row r="26275" spans="21:24" ht="18" x14ac:dyDescent="0.6">
      <c r="U26275"/>
      <c r="V26275"/>
      <c r="W26275"/>
      <c r="X26275"/>
    </row>
    <row r="26276" spans="21:24" ht="18" x14ac:dyDescent="0.6">
      <c r="U26276"/>
      <c r="V26276"/>
      <c r="W26276"/>
      <c r="X26276"/>
    </row>
    <row r="26277" spans="21:24" ht="18" x14ac:dyDescent="0.6">
      <c r="U26277"/>
      <c r="V26277"/>
      <c r="W26277"/>
      <c r="X26277"/>
    </row>
    <row r="26278" spans="21:24" ht="18" x14ac:dyDescent="0.6">
      <c r="U26278"/>
      <c r="V26278"/>
      <c r="W26278"/>
      <c r="X26278"/>
    </row>
    <row r="26279" spans="21:24" ht="18" x14ac:dyDescent="0.6">
      <c r="U26279"/>
      <c r="V26279"/>
      <c r="W26279"/>
      <c r="X26279"/>
    </row>
    <row r="26280" spans="21:24" ht="18" x14ac:dyDescent="0.6">
      <c r="U26280"/>
      <c r="V26280"/>
      <c r="W26280"/>
      <c r="X26280"/>
    </row>
    <row r="26281" spans="21:24" ht="18" x14ac:dyDescent="0.6">
      <c r="U26281"/>
      <c r="V26281"/>
      <c r="W26281"/>
      <c r="X26281"/>
    </row>
    <row r="26282" spans="21:24" ht="18" x14ac:dyDescent="0.6">
      <c r="U26282"/>
      <c r="V26282"/>
      <c r="W26282"/>
      <c r="X26282"/>
    </row>
    <row r="26283" spans="21:24" ht="18" x14ac:dyDescent="0.6">
      <c r="U26283"/>
      <c r="V26283"/>
      <c r="W26283"/>
      <c r="X26283"/>
    </row>
    <row r="26284" spans="21:24" ht="18" x14ac:dyDescent="0.6">
      <c r="U26284"/>
      <c r="V26284"/>
      <c r="W26284"/>
      <c r="X26284"/>
    </row>
    <row r="26285" spans="21:24" ht="18" x14ac:dyDescent="0.6">
      <c r="U26285"/>
      <c r="V26285"/>
      <c r="W26285"/>
      <c r="X26285"/>
    </row>
    <row r="26286" spans="21:24" ht="18" x14ac:dyDescent="0.6">
      <c r="U26286"/>
      <c r="V26286"/>
      <c r="W26286"/>
      <c r="X26286"/>
    </row>
    <row r="26287" spans="21:24" ht="18" x14ac:dyDescent="0.6">
      <c r="U26287"/>
      <c r="V26287"/>
      <c r="W26287"/>
      <c r="X26287"/>
    </row>
    <row r="26288" spans="21:24" ht="18" x14ac:dyDescent="0.6">
      <c r="U26288"/>
      <c r="V26288"/>
      <c r="W26288"/>
      <c r="X26288"/>
    </row>
    <row r="26289" spans="21:24" ht="18" x14ac:dyDescent="0.6">
      <c r="U26289"/>
      <c r="V26289"/>
      <c r="W26289"/>
      <c r="X26289"/>
    </row>
    <row r="26290" spans="21:24" ht="18" x14ac:dyDescent="0.6">
      <c r="U26290"/>
      <c r="V26290"/>
      <c r="W26290"/>
      <c r="X26290"/>
    </row>
    <row r="26291" spans="21:24" ht="18" x14ac:dyDescent="0.6">
      <c r="U26291"/>
      <c r="V26291"/>
      <c r="W26291"/>
      <c r="X26291"/>
    </row>
    <row r="26292" spans="21:24" ht="18" x14ac:dyDescent="0.6">
      <c r="U26292"/>
      <c r="V26292"/>
      <c r="W26292"/>
      <c r="X26292"/>
    </row>
    <row r="26293" spans="21:24" ht="18" x14ac:dyDescent="0.6">
      <c r="U26293"/>
      <c r="V26293"/>
      <c r="W26293"/>
      <c r="X26293"/>
    </row>
    <row r="26294" spans="21:24" ht="18" x14ac:dyDescent="0.6">
      <c r="U26294"/>
      <c r="V26294"/>
      <c r="W26294"/>
      <c r="X26294"/>
    </row>
    <row r="26295" spans="21:24" ht="18" x14ac:dyDescent="0.6">
      <c r="U26295"/>
      <c r="V26295"/>
      <c r="W26295"/>
      <c r="X26295"/>
    </row>
    <row r="26296" spans="21:24" ht="18" x14ac:dyDescent="0.6">
      <c r="U26296"/>
      <c r="V26296"/>
      <c r="W26296"/>
      <c r="X26296"/>
    </row>
    <row r="26297" spans="21:24" ht="18" x14ac:dyDescent="0.6">
      <c r="U26297"/>
      <c r="V26297"/>
      <c r="W26297"/>
      <c r="X26297"/>
    </row>
    <row r="26298" spans="21:24" ht="18" x14ac:dyDescent="0.6">
      <c r="U26298"/>
      <c r="V26298"/>
      <c r="W26298"/>
      <c r="X26298"/>
    </row>
    <row r="26299" spans="21:24" ht="18" x14ac:dyDescent="0.6">
      <c r="U26299"/>
      <c r="V26299"/>
      <c r="W26299"/>
      <c r="X26299"/>
    </row>
    <row r="26300" spans="21:24" ht="18" x14ac:dyDescent="0.6">
      <c r="U26300"/>
      <c r="V26300"/>
      <c r="W26300"/>
      <c r="X26300"/>
    </row>
    <row r="26301" spans="21:24" ht="18" x14ac:dyDescent="0.6">
      <c r="U26301"/>
      <c r="V26301"/>
      <c r="W26301"/>
      <c r="X26301"/>
    </row>
    <row r="26302" spans="21:24" ht="18" x14ac:dyDescent="0.6">
      <c r="U26302"/>
      <c r="V26302"/>
      <c r="W26302"/>
      <c r="X26302"/>
    </row>
    <row r="26303" spans="21:24" ht="18" x14ac:dyDescent="0.6">
      <c r="U26303"/>
      <c r="V26303"/>
      <c r="W26303"/>
      <c r="X26303"/>
    </row>
    <row r="26304" spans="21:24" ht="18" x14ac:dyDescent="0.6">
      <c r="U26304"/>
      <c r="V26304"/>
      <c r="W26304"/>
      <c r="X26304"/>
    </row>
    <row r="26305" spans="21:24" ht="18" x14ac:dyDescent="0.6">
      <c r="U26305"/>
      <c r="V26305"/>
      <c r="W26305"/>
      <c r="X26305"/>
    </row>
    <row r="26306" spans="21:24" ht="18" x14ac:dyDescent="0.6">
      <c r="U26306"/>
      <c r="V26306"/>
      <c r="W26306"/>
      <c r="X26306"/>
    </row>
    <row r="26307" spans="21:24" ht="18" x14ac:dyDescent="0.6">
      <c r="U26307"/>
      <c r="V26307"/>
      <c r="W26307"/>
      <c r="X26307"/>
    </row>
    <row r="26308" spans="21:24" ht="18" x14ac:dyDescent="0.6">
      <c r="U26308"/>
      <c r="V26308"/>
      <c r="W26308"/>
      <c r="X26308"/>
    </row>
    <row r="26309" spans="21:24" ht="18" x14ac:dyDescent="0.6">
      <c r="U26309"/>
      <c r="V26309"/>
      <c r="W26309"/>
      <c r="X26309"/>
    </row>
    <row r="26310" spans="21:24" ht="18" x14ac:dyDescent="0.6">
      <c r="U26310"/>
      <c r="V26310"/>
      <c r="W26310"/>
      <c r="X26310"/>
    </row>
    <row r="26311" spans="21:24" ht="18" x14ac:dyDescent="0.6">
      <c r="U26311"/>
      <c r="V26311"/>
      <c r="W26311"/>
      <c r="X26311"/>
    </row>
    <row r="26312" spans="21:24" ht="18" x14ac:dyDescent="0.6">
      <c r="U26312"/>
      <c r="V26312"/>
      <c r="W26312"/>
      <c r="X26312"/>
    </row>
    <row r="26313" spans="21:24" ht="18" x14ac:dyDescent="0.6">
      <c r="U26313"/>
      <c r="V26313"/>
      <c r="W26313"/>
      <c r="X26313"/>
    </row>
    <row r="26314" spans="21:24" ht="18" x14ac:dyDescent="0.6">
      <c r="U26314"/>
      <c r="V26314"/>
      <c r="W26314"/>
      <c r="X26314"/>
    </row>
    <row r="26315" spans="21:24" ht="18" x14ac:dyDescent="0.6">
      <c r="U26315"/>
      <c r="V26315"/>
      <c r="W26315"/>
      <c r="X26315"/>
    </row>
    <row r="26316" spans="21:24" ht="18" x14ac:dyDescent="0.6">
      <c r="U26316"/>
      <c r="V26316"/>
      <c r="W26316"/>
      <c r="X26316"/>
    </row>
    <row r="26317" spans="21:24" ht="18" x14ac:dyDescent="0.6">
      <c r="U26317"/>
      <c r="V26317"/>
      <c r="W26317"/>
      <c r="X26317"/>
    </row>
    <row r="26318" spans="21:24" ht="18" x14ac:dyDescent="0.6">
      <c r="U26318"/>
      <c r="V26318"/>
      <c r="W26318"/>
      <c r="X26318"/>
    </row>
    <row r="26319" spans="21:24" ht="18" x14ac:dyDescent="0.6">
      <c r="U26319"/>
      <c r="V26319"/>
      <c r="W26319"/>
      <c r="X26319"/>
    </row>
    <row r="26320" spans="21:24" ht="18" x14ac:dyDescent="0.6">
      <c r="U26320"/>
      <c r="V26320"/>
      <c r="W26320"/>
      <c r="X26320"/>
    </row>
    <row r="26321" spans="21:24" ht="18" x14ac:dyDescent="0.6">
      <c r="U26321"/>
      <c r="V26321"/>
      <c r="W26321"/>
      <c r="X26321"/>
    </row>
    <row r="26322" spans="21:24" ht="18" x14ac:dyDescent="0.6">
      <c r="U26322"/>
      <c r="V26322"/>
      <c r="W26322"/>
      <c r="X26322"/>
    </row>
    <row r="26323" spans="21:24" ht="18" x14ac:dyDescent="0.6">
      <c r="U26323"/>
      <c r="V26323"/>
      <c r="W26323"/>
      <c r="X26323"/>
    </row>
    <row r="26324" spans="21:24" ht="18" x14ac:dyDescent="0.6">
      <c r="U26324"/>
      <c r="V26324"/>
      <c r="W26324"/>
      <c r="X26324"/>
    </row>
    <row r="26325" spans="21:24" ht="18" x14ac:dyDescent="0.6">
      <c r="U26325"/>
      <c r="V26325"/>
      <c r="W26325"/>
      <c r="X26325"/>
    </row>
    <row r="26326" spans="21:24" ht="18" x14ac:dyDescent="0.6">
      <c r="U26326"/>
      <c r="V26326"/>
      <c r="W26326"/>
      <c r="X26326"/>
    </row>
    <row r="26327" spans="21:24" ht="18" x14ac:dyDescent="0.6">
      <c r="U26327"/>
      <c r="V26327"/>
      <c r="W26327"/>
      <c r="X26327"/>
    </row>
    <row r="26328" spans="21:24" ht="18" x14ac:dyDescent="0.6">
      <c r="U26328"/>
      <c r="V26328"/>
      <c r="W26328"/>
      <c r="X26328"/>
    </row>
    <row r="26329" spans="21:24" ht="18" x14ac:dyDescent="0.6">
      <c r="U26329"/>
      <c r="V26329"/>
      <c r="W26329"/>
      <c r="X26329"/>
    </row>
    <row r="26330" spans="21:24" ht="18" x14ac:dyDescent="0.6">
      <c r="U26330"/>
      <c r="V26330"/>
      <c r="W26330"/>
      <c r="X26330"/>
    </row>
    <row r="26331" spans="21:24" ht="18" x14ac:dyDescent="0.6">
      <c r="U26331"/>
      <c r="V26331"/>
      <c r="W26331"/>
      <c r="X26331"/>
    </row>
    <row r="26332" spans="21:24" ht="18" x14ac:dyDescent="0.6">
      <c r="U26332"/>
      <c r="V26332"/>
      <c r="W26332"/>
      <c r="X26332"/>
    </row>
    <row r="26333" spans="21:24" ht="18" x14ac:dyDescent="0.6">
      <c r="U26333"/>
      <c r="V26333"/>
      <c r="W26333"/>
      <c r="X26333"/>
    </row>
    <row r="26334" spans="21:24" ht="18" x14ac:dyDescent="0.6">
      <c r="U26334"/>
      <c r="V26334"/>
      <c r="W26334"/>
      <c r="X26334"/>
    </row>
    <row r="26335" spans="21:24" ht="18" x14ac:dyDescent="0.6">
      <c r="U26335"/>
      <c r="V26335"/>
      <c r="W26335"/>
      <c r="X26335"/>
    </row>
    <row r="26336" spans="21:24" ht="18" x14ac:dyDescent="0.6">
      <c r="U26336"/>
      <c r="V26336"/>
      <c r="W26336"/>
      <c r="X26336"/>
    </row>
    <row r="26337" spans="21:24" ht="18" x14ac:dyDescent="0.6">
      <c r="U26337"/>
      <c r="V26337"/>
      <c r="W26337"/>
      <c r="X26337"/>
    </row>
    <row r="26338" spans="21:24" ht="18" x14ac:dyDescent="0.6">
      <c r="U26338"/>
      <c r="V26338"/>
      <c r="W26338"/>
      <c r="X26338"/>
    </row>
    <row r="26339" spans="21:24" ht="18" x14ac:dyDescent="0.6">
      <c r="U26339"/>
      <c r="V26339"/>
      <c r="W26339"/>
      <c r="X26339"/>
    </row>
    <row r="26340" spans="21:24" ht="18" x14ac:dyDescent="0.6">
      <c r="U26340"/>
      <c r="V26340"/>
      <c r="W26340"/>
      <c r="X26340"/>
    </row>
    <row r="26341" spans="21:24" ht="18" x14ac:dyDescent="0.6">
      <c r="U26341"/>
      <c r="V26341"/>
      <c r="W26341"/>
      <c r="X26341"/>
    </row>
    <row r="26342" spans="21:24" ht="18" x14ac:dyDescent="0.6">
      <c r="U26342"/>
      <c r="V26342"/>
      <c r="W26342"/>
      <c r="X26342"/>
    </row>
    <row r="26343" spans="21:24" ht="18" x14ac:dyDescent="0.6">
      <c r="U26343"/>
      <c r="V26343"/>
      <c r="W26343"/>
      <c r="X26343"/>
    </row>
    <row r="26344" spans="21:24" ht="18" x14ac:dyDescent="0.6">
      <c r="U26344"/>
      <c r="V26344"/>
      <c r="W26344"/>
      <c r="X26344"/>
    </row>
    <row r="26345" spans="21:24" ht="18" x14ac:dyDescent="0.6">
      <c r="U26345"/>
      <c r="V26345"/>
      <c r="W26345"/>
      <c r="X26345"/>
    </row>
    <row r="26346" spans="21:24" ht="18" x14ac:dyDescent="0.6">
      <c r="U26346"/>
      <c r="V26346"/>
      <c r="W26346"/>
      <c r="X26346"/>
    </row>
    <row r="26347" spans="21:24" ht="18" x14ac:dyDescent="0.6">
      <c r="U26347"/>
      <c r="V26347"/>
      <c r="W26347"/>
      <c r="X26347"/>
    </row>
    <row r="26348" spans="21:24" ht="18" x14ac:dyDescent="0.6">
      <c r="U26348"/>
      <c r="V26348"/>
      <c r="W26348"/>
      <c r="X26348"/>
    </row>
    <row r="26349" spans="21:24" ht="18" x14ac:dyDescent="0.6">
      <c r="U26349"/>
      <c r="V26349"/>
      <c r="W26349"/>
      <c r="X26349"/>
    </row>
    <row r="26350" spans="21:24" ht="18" x14ac:dyDescent="0.6">
      <c r="U26350"/>
      <c r="V26350"/>
      <c r="W26350"/>
      <c r="X26350"/>
    </row>
    <row r="26351" spans="21:24" ht="18" x14ac:dyDescent="0.6">
      <c r="U26351"/>
      <c r="V26351"/>
      <c r="W26351"/>
      <c r="X26351"/>
    </row>
    <row r="26352" spans="21:24" ht="18" x14ac:dyDescent="0.6">
      <c r="U26352"/>
      <c r="V26352"/>
      <c r="W26352"/>
      <c r="X26352"/>
    </row>
    <row r="26353" spans="21:24" ht="18" x14ac:dyDescent="0.6">
      <c r="U26353"/>
      <c r="V26353"/>
      <c r="W26353"/>
      <c r="X26353"/>
    </row>
    <row r="26354" spans="21:24" ht="18" x14ac:dyDescent="0.6">
      <c r="U26354"/>
      <c r="V26354"/>
      <c r="W26354"/>
      <c r="X26354"/>
    </row>
    <row r="26355" spans="21:24" ht="18" x14ac:dyDescent="0.6">
      <c r="U26355"/>
      <c r="V26355"/>
      <c r="W26355"/>
      <c r="X26355"/>
    </row>
    <row r="26356" spans="21:24" ht="18" x14ac:dyDescent="0.6">
      <c r="U26356"/>
      <c r="V26356"/>
      <c r="W26356"/>
      <c r="X26356"/>
    </row>
    <row r="26357" spans="21:24" ht="18" x14ac:dyDescent="0.6">
      <c r="U26357"/>
      <c r="V26357"/>
      <c r="W26357"/>
      <c r="X26357"/>
    </row>
    <row r="26358" spans="21:24" ht="18" x14ac:dyDescent="0.6">
      <c r="U26358"/>
      <c r="V26358"/>
      <c r="W26358"/>
      <c r="X26358"/>
    </row>
    <row r="26359" spans="21:24" ht="18" x14ac:dyDescent="0.6">
      <c r="U26359"/>
      <c r="V26359"/>
      <c r="W26359"/>
      <c r="X26359"/>
    </row>
    <row r="26360" spans="21:24" ht="18" x14ac:dyDescent="0.6">
      <c r="U26360"/>
      <c r="V26360"/>
      <c r="W26360"/>
      <c r="X26360"/>
    </row>
    <row r="26361" spans="21:24" ht="18" x14ac:dyDescent="0.6">
      <c r="U26361"/>
      <c r="V26361"/>
      <c r="W26361"/>
      <c r="X26361"/>
    </row>
    <row r="26362" spans="21:24" ht="18" x14ac:dyDescent="0.6">
      <c r="U26362"/>
      <c r="V26362"/>
      <c r="W26362"/>
      <c r="X26362"/>
    </row>
    <row r="26363" spans="21:24" ht="18" x14ac:dyDescent="0.6">
      <c r="U26363"/>
      <c r="V26363"/>
      <c r="W26363"/>
      <c r="X26363"/>
    </row>
    <row r="26364" spans="21:24" ht="18" x14ac:dyDescent="0.6">
      <c r="U26364"/>
      <c r="V26364"/>
      <c r="W26364"/>
      <c r="X26364"/>
    </row>
    <row r="26365" spans="21:24" ht="18" x14ac:dyDescent="0.6">
      <c r="U26365"/>
      <c r="V26365"/>
      <c r="W26365"/>
      <c r="X26365"/>
    </row>
    <row r="26366" spans="21:24" ht="18" x14ac:dyDescent="0.6">
      <c r="U26366"/>
      <c r="V26366"/>
      <c r="W26366"/>
      <c r="X26366"/>
    </row>
    <row r="26367" spans="21:24" ht="18" x14ac:dyDescent="0.6">
      <c r="U26367"/>
      <c r="V26367"/>
      <c r="W26367"/>
      <c r="X26367"/>
    </row>
    <row r="26368" spans="21:24" ht="18" x14ac:dyDescent="0.6">
      <c r="U26368"/>
      <c r="V26368"/>
      <c r="W26368"/>
      <c r="X26368"/>
    </row>
    <row r="26369" spans="21:24" ht="18" x14ac:dyDescent="0.6">
      <c r="U26369"/>
      <c r="V26369"/>
      <c r="W26369"/>
      <c r="X26369"/>
    </row>
    <row r="26370" spans="21:24" ht="18" x14ac:dyDescent="0.6">
      <c r="U26370"/>
      <c r="V26370"/>
      <c r="W26370"/>
      <c r="X26370"/>
    </row>
    <row r="26371" spans="21:24" ht="18" x14ac:dyDescent="0.6">
      <c r="U26371"/>
      <c r="V26371"/>
      <c r="W26371"/>
      <c r="X26371"/>
    </row>
    <row r="26372" spans="21:24" ht="18" x14ac:dyDescent="0.6">
      <c r="U26372"/>
      <c r="V26372"/>
      <c r="W26372"/>
      <c r="X26372"/>
    </row>
    <row r="26373" spans="21:24" ht="18" x14ac:dyDescent="0.6">
      <c r="U26373"/>
      <c r="V26373"/>
      <c r="W26373"/>
      <c r="X26373"/>
    </row>
    <row r="26374" spans="21:24" ht="18" x14ac:dyDescent="0.6">
      <c r="U26374"/>
      <c r="V26374"/>
      <c r="W26374"/>
      <c r="X26374"/>
    </row>
    <row r="26375" spans="21:24" ht="18" x14ac:dyDescent="0.6">
      <c r="U26375"/>
      <c r="V26375"/>
      <c r="W26375"/>
      <c r="X26375"/>
    </row>
    <row r="26376" spans="21:24" ht="18" x14ac:dyDescent="0.6">
      <c r="U26376"/>
      <c r="V26376"/>
      <c r="W26376"/>
      <c r="X26376"/>
    </row>
    <row r="26377" spans="21:24" ht="18" x14ac:dyDescent="0.6">
      <c r="U26377"/>
      <c r="V26377"/>
      <c r="W26377"/>
      <c r="X26377"/>
    </row>
    <row r="26378" spans="21:24" ht="18" x14ac:dyDescent="0.6">
      <c r="U26378"/>
      <c r="V26378"/>
      <c r="W26378"/>
      <c r="X26378"/>
    </row>
    <row r="26379" spans="21:24" ht="18" x14ac:dyDescent="0.6">
      <c r="U26379"/>
      <c r="V26379"/>
      <c r="W26379"/>
      <c r="X26379"/>
    </row>
    <row r="26380" spans="21:24" ht="18" x14ac:dyDescent="0.6">
      <c r="U26380"/>
      <c r="V26380"/>
      <c r="W26380"/>
      <c r="X26380"/>
    </row>
    <row r="26381" spans="21:24" ht="18" x14ac:dyDescent="0.6">
      <c r="U26381"/>
      <c r="V26381"/>
      <c r="W26381"/>
      <c r="X26381"/>
    </row>
    <row r="26382" spans="21:24" ht="18" x14ac:dyDescent="0.6">
      <c r="U26382"/>
      <c r="V26382"/>
      <c r="W26382"/>
      <c r="X26382"/>
    </row>
    <row r="26383" spans="21:24" ht="18" x14ac:dyDescent="0.6">
      <c r="U26383"/>
      <c r="V26383"/>
      <c r="W26383"/>
      <c r="X26383"/>
    </row>
    <row r="26384" spans="21:24" ht="18" x14ac:dyDescent="0.6">
      <c r="U26384"/>
      <c r="V26384"/>
      <c r="W26384"/>
      <c r="X26384"/>
    </row>
    <row r="26385" spans="21:24" ht="18" x14ac:dyDescent="0.6">
      <c r="U26385"/>
      <c r="V26385"/>
      <c r="W26385"/>
      <c r="X26385"/>
    </row>
    <row r="26386" spans="21:24" ht="18" x14ac:dyDescent="0.6">
      <c r="U26386"/>
      <c r="V26386"/>
      <c r="W26386"/>
      <c r="X26386"/>
    </row>
    <row r="26387" spans="21:24" ht="18" x14ac:dyDescent="0.6">
      <c r="U26387"/>
      <c r="V26387"/>
      <c r="W26387"/>
      <c r="X26387"/>
    </row>
    <row r="26388" spans="21:24" ht="18" x14ac:dyDescent="0.6">
      <c r="U26388"/>
      <c r="V26388"/>
      <c r="W26388"/>
      <c r="X26388"/>
    </row>
    <row r="26389" spans="21:24" ht="18" x14ac:dyDescent="0.6">
      <c r="U26389"/>
      <c r="V26389"/>
      <c r="W26389"/>
      <c r="X26389"/>
    </row>
    <row r="26390" spans="21:24" ht="18" x14ac:dyDescent="0.6">
      <c r="U26390"/>
      <c r="V26390"/>
      <c r="W26390"/>
      <c r="X26390"/>
    </row>
    <row r="26391" spans="21:24" ht="18" x14ac:dyDescent="0.6">
      <c r="U26391"/>
      <c r="V26391"/>
      <c r="W26391"/>
      <c r="X26391"/>
    </row>
    <row r="26392" spans="21:24" ht="18" x14ac:dyDescent="0.6">
      <c r="U26392"/>
      <c r="V26392"/>
      <c r="W26392"/>
      <c r="X26392"/>
    </row>
    <row r="26393" spans="21:24" ht="18" x14ac:dyDescent="0.6">
      <c r="U26393"/>
      <c r="V26393"/>
      <c r="W26393"/>
      <c r="X26393"/>
    </row>
    <row r="26394" spans="21:24" ht="18" x14ac:dyDescent="0.6">
      <c r="U26394"/>
      <c r="V26394"/>
      <c r="W26394"/>
      <c r="X26394"/>
    </row>
    <row r="26395" spans="21:24" ht="18" x14ac:dyDescent="0.6">
      <c r="U26395"/>
      <c r="V26395"/>
      <c r="W26395"/>
      <c r="X26395"/>
    </row>
    <row r="26396" spans="21:24" ht="18" x14ac:dyDescent="0.6">
      <c r="U26396"/>
      <c r="V26396"/>
      <c r="W26396"/>
      <c r="X26396"/>
    </row>
    <row r="26397" spans="21:24" ht="18" x14ac:dyDescent="0.6">
      <c r="U26397"/>
      <c r="V26397"/>
      <c r="W26397"/>
      <c r="X26397"/>
    </row>
    <row r="26398" spans="21:24" ht="18" x14ac:dyDescent="0.6">
      <c r="U26398"/>
      <c r="V26398"/>
      <c r="W26398"/>
      <c r="X26398"/>
    </row>
    <row r="26399" spans="21:24" ht="18" x14ac:dyDescent="0.6">
      <c r="U26399"/>
      <c r="V26399"/>
      <c r="W26399"/>
      <c r="X26399"/>
    </row>
    <row r="26400" spans="21:24" ht="18" x14ac:dyDescent="0.6">
      <c r="U26400"/>
      <c r="V26400"/>
      <c r="W26400"/>
      <c r="X26400"/>
    </row>
    <row r="26401" spans="21:24" ht="18" x14ac:dyDescent="0.6">
      <c r="U26401"/>
      <c r="V26401"/>
      <c r="W26401"/>
      <c r="X26401"/>
    </row>
    <row r="26402" spans="21:24" ht="18" x14ac:dyDescent="0.6">
      <c r="U26402"/>
      <c r="V26402"/>
      <c r="W26402"/>
      <c r="X26402"/>
    </row>
    <row r="26403" spans="21:24" ht="18" x14ac:dyDescent="0.6">
      <c r="U26403"/>
      <c r="V26403"/>
      <c r="W26403"/>
      <c r="X26403"/>
    </row>
    <row r="26404" spans="21:24" ht="18" x14ac:dyDescent="0.6">
      <c r="U26404"/>
      <c r="V26404"/>
      <c r="W26404"/>
      <c r="X26404"/>
    </row>
    <row r="26405" spans="21:24" ht="18" x14ac:dyDescent="0.6">
      <c r="U26405"/>
      <c r="V26405"/>
      <c r="W26405"/>
      <c r="X26405"/>
    </row>
    <row r="26406" spans="21:24" ht="18" x14ac:dyDescent="0.6">
      <c r="U26406"/>
      <c r="V26406"/>
      <c r="W26406"/>
      <c r="X26406"/>
    </row>
    <row r="26407" spans="21:24" ht="18" x14ac:dyDescent="0.6">
      <c r="U26407"/>
      <c r="V26407"/>
      <c r="W26407"/>
      <c r="X26407"/>
    </row>
    <row r="26408" spans="21:24" ht="18" x14ac:dyDescent="0.6">
      <c r="U26408"/>
      <c r="V26408"/>
      <c r="W26408"/>
      <c r="X26408"/>
    </row>
    <row r="26409" spans="21:24" ht="18" x14ac:dyDescent="0.6">
      <c r="U26409"/>
      <c r="V26409"/>
      <c r="W26409"/>
      <c r="X26409"/>
    </row>
    <row r="26410" spans="21:24" ht="18" x14ac:dyDescent="0.6">
      <c r="U26410"/>
      <c r="V26410"/>
      <c r="W26410"/>
      <c r="X26410"/>
    </row>
    <row r="26411" spans="21:24" ht="18" x14ac:dyDescent="0.6">
      <c r="U26411"/>
      <c r="V26411"/>
      <c r="W26411"/>
      <c r="X26411"/>
    </row>
    <row r="26412" spans="21:24" ht="18" x14ac:dyDescent="0.6">
      <c r="U26412"/>
      <c r="V26412"/>
      <c r="W26412"/>
      <c r="X26412"/>
    </row>
    <row r="26413" spans="21:24" ht="18" x14ac:dyDescent="0.6">
      <c r="U26413"/>
      <c r="V26413"/>
      <c r="W26413"/>
      <c r="X26413"/>
    </row>
    <row r="26414" spans="21:24" ht="18" x14ac:dyDescent="0.6">
      <c r="U26414"/>
      <c r="V26414"/>
      <c r="W26414"/>
      <c r="X26414"/>
    </row>
    <row r="26415" spans="21:24" ht="18" x14ac:dyDescent="0.6">
      <c r="U26415"/>
      <c r="V26415"/>
      <c r="W26415"/>
      <c r="X26415"/>
    </row>
    <row r="26416" spans="21:24" ht="18" x14ac:dyDescent="0.6">
      <c r="U26416"/>
      <c r="V26416"/>
      <c r="W26416"/>
      <c r="X26416"/>
    </row>
    <row r="26417" spans="21:24" ht="18" x14ac:dyDescent="0.6">
      <c r="U26417"/>
      <c r="V26417"/>
      <c r="W26417"/>
      <c r="X26417"/>
    </row>
    <row r="26418" spans="21:24" ht="18" x14ac:dyDescent="0.6">
      <c r="U26418"/>
      <c r="V26418"/>
      <c r="W26418"/>
      <c r="X26418"/>
    </row>
    <row r="26419" spans="21:24" ht="18" x14ac:dyDescent="0.6">
      <c r="U26419"/>
      <c r="V26419"/>
      <c r="W26419"/>
      <c r="X26419"/>
    </row>
    <row r="26420" spans="21:24" ht="18" x14ac:dyDescent="0.6">
      <c r="U26420"/>
      <c r="V26420"/>
      <c r="W26420"/>
      <c r="X26420"/>
    </row>
    <row r="26421" spans="21:24" ht="18" x14ac:dyDescent="0.6">
      <c r="U26421"/>
      <c r="V26421"/>
      <c r="W26421"/>
      <c r="X26421"/>
    </row>
    <row r="26422" spans="21:24" ht="18" x14ac:dyDescent="0.6">
      <c r="U26422"/>
      <c r="V26422"/>
      <c r="W26422"/>
      <c r="X26422"/>
    </row>
    <row r="26423" spans="21:24" ht="18" x14ac:dyDescent="0.6">
      <c r="U26423"/>
      <c r="V26423"/>
      <c r="W26423"/>
      <c r="X26423"/>
    </row>
    <row r="26424" spans="21:24" ht="18" x14ac:dyDescent="0.6">
      <c r="U26424"/>
      <c r="V26424"/>
      <c r="W26424"/>
      <c r="X26424"/>
    </row>
    <row r="26425" spans="21:24" ht="18" x14ac:dyDescent="0.6">
      <c r="U26425"/>
      <c r="V26425"/>
      <c r="W26425"/>
      <c r="X26425"/>
    </row>
    <row r="26426" spans="21:24" ht="18" x14ac:dyDescent="0.6">
      <c r="U26426"/>
      <c r="V26426"/>
      <c r="W26426"/>
      <c r="X26426"/>
    </row>
    <row r="26427" spans="21:24" ht="18" x14ac:dyDescent="0.6">
      <c r="U26427"/>
      <c r="V26427"/>
      <c r="W26427"/>
      <c r="X26427"/>
    </row>
    <row r="26428" spans="21:24" ht="18" x14ac:dyDescent="0.6">
      <c r="U26428"/>
      <c r="V26428"/>
      <c r="W26428"/>
      <c r="X26428"/>
    </row>
    <row r="26429" spans="21:24" ht="18" x14ac:dyDescent="0.6">
      <c r="U26429"/>
      <c r="V26429"/>
      <c r="W26429"/>
      <c r="X26429"/>
    </row>
    <row r="26430" spans="21:24" ht="18" x14ac:dyDescent="0.6">
      <c r="U26430"/>
      <c r="V26430"/>
      <c r="W26430"/>
      <c r="X26430"/>
    </row>
    <row r="26431" spans="21:24" ht="18" x14ac:dyDescent="0.6">
      <c r="U26431"/>
      <c r="V26431"/>
      <c r="W26431"/>
      <c r="X26431"/>
    </row>
    <row r="26432" spans="21:24" ht="18" x14ac:dyDescent="0.6">
      <c r="U26432"/>
      <c r="V26432"/>
      <c r="W26432"/>
      <c r="X26432"/>
    </row>
    <row r="26433" spans="21:24" ht="18" x14ac:dyDescent="0.6">
      <c r="U26433"/>
      <c r="V26433"/>
      <c r="W26433"/>
      <c r="X26433"/>
    </row>
    <row r="26434" spans="21:24" ht="18" x14ac:dyDescent="0.6">
      <c r="U26434"/>
      <c r="V26434"/>
      <c r="W26434"/>
      <c r="X26434"/>
    </row>
    <row r="26435" spans="21:24" ht="18" x14ac:dyDescent="0.6">
      <c r="U26435"/>
      <c r="V26435"/>
      <c r="W26435"/>
      <c r="X26435"/>
    </row>
    <row r="26436" spans="21:24" ht="18" x14ac:dyDescent="0.6">
      <c r="U26436"/>
      <c r="V26436"/>
      <c r="W26436"/>
      <c r="X26436"/>
    </row>
    <row r="26437" spans="21:24" ht="18" x14ac:dyDescent="0.6">
      <c r="U26437"/>
      <c r="V26437"/>
      <c r="W26437"/>
      <c r="X26437"/>
    </row>
    <row r="26438" spans="21:24" ht="18" x14ac:dyDescent="0.6">
      <c r="U26438"/>
      <c r="V26438"/>
      <c r="W26438"/>
      <c r="X26438"/>
    </row>
    <row r="26439" spans="21:24" ht="18" x14ac:dyDescent="0.6">
      <c r="U26439"/>
      <c r="V26439"/>
      <c r="W26439"/>
      <c r="X26439"/>
    </row>
    <row r="26440" spans="21:24" ht="18" x14ac:dyDescent="0.6">
      <c r="U26440"/>
      <c r="V26440"/>
      <c r="W26440"/>
      <c r="X26440"/>
    </row>
    <row r="26441" spans="21:24" ht="18" x14ac:dyDescent="0.6">
      <c r="U26441"/>
      <c r="V26441"/>
      <c r="W26441"/>
      <c r="X26441"/>
    </row>
    <row r="26442" spans="21:24" ht="18" x14ac:dyDescent="0.6">
      <c r="U26442"/>
      <c r="V26442"/>
      <c r="W26442"/>
      <c r="X26442"/>
    </row>
    <row r="26443" spans="21:24" ht="18" x14ac:dyDescent="0.6">
      <c r="U26443"/>
      <c r="V26443"/>
      <c r="W26443"/>
      <c r="X26443"/>
    </row>
    <row r="26444" spans="21:24" ht="18" x14ac:dyDescent="0.6">
      <c r="U26444"/>
      <c r="V26444"/>
      <c r="W26444"/>
      <c r="X26444"/>
    </row>
    <row r="26445" spans="21:24" ht="18" x14ac:dyDescent="0.6">
      <c r="U26445"/>
      <c r="V26445"/>
      <c r="W26445"/>
      <c r="X26445"/>
    </row>
    <row r="26446" spans="21:24" ht="18" x14ac:dyDescent="0.6">
      <c r="U26446"/>
      <c r="V26446"/>
      <c r="W26446"/>
      <c r="X26446"/>
    </row>
    <row r="26447" spans="21:24" ht="18" x14ac:dyDescent="0.6">
      <c r="U26447"/>
      <c r="V26447"/>
      <c r="W26447"/>
      <c r="X26447"/>
    </row>
    <row r="26448" spans="21:24" ht="18" x14ac:dyDescent="0.6">
      <c r="U26448"/>
      <c r="V26448"/>
      <c r="W26448"/>
      <c r="X26448"/>
    </row>
    <row r="26449" spans="21:24" ht="18" x14ac:dyDescent="0.6">
      <c r="U26449"/>
      <c r="V26449"/>
      <c r="W26449"/>
      <c r="X26449"/>
    </row>
    <row r="26450" spans="21:24" ht="18" x14ac:dyDescent="0.6">
      <c r="U26450"/>
      <c r="V26450"/>
      <c r="W26450"/>
      <c r="X26450"/>
    </row>
    <row r="26451" spans="21:24" ht="18" x14ac:dyDescent="0.6">
      <c r="U26451"/>
      <c r="V26451"/>
      <c r="W26451"/>
      <c r="X26451"/>
    </row>
    <row r="26452" spans="21:24" ht="18" x14ac:dyDescent="0.6">
      <c r="U26452"/>
      <c r="V26452"/>
      <c r="W26452"/>
      <c r="X26452"/>
    </row>
    <row r="26453" spans="21:24" ht="18" x14ac:dyDescent="0.6">
      <c r="U26453"/>
      <c r="V26453"/>
      <c r="W26453"/>
      <c r="X26453"/>
    </row>
    <row r="26454" spans="21:24" ht="18" x14ac:dyDescent="0.6">
      <c r="U26454"/>
      <c r="V26454"/>
      <c r="W26454"/>
      <c r="X26454"/>
    </row>
    <row r="26455" spans="21:24" ht="18" x14ac:dyDescent="0.6">
      <c r="U26455"/>
      <c r="V26455"/>
      <c r="W26455"/>
      <c r="X26455"/>
    </row>
    <row r="26456" spans="21:24" ht="18" x14ac:dyDescent="0.6">
      <c r="U26456"/>
      <c r="V26456"/>
      <c r="W26456"/>
      <c r="X26456"/>
    </row>
    <row r="26457" spans="21:24" ht="18" x14ac:dyDescent="0.6">
      <c r="U26457"/>
      <c r="V26457"/>
      <c r="W26457"/>
      <c r="X26457"/>
    </row>
    <row r="26458" spans="21:24" ht="18" x14ac:dyDescent="0.6">
      <c r="U26458"/>
      <c r="V26458"/>
      <c r="W26458"/>
      <c r="X26458"/>
    </row>
    <row r="26459" spans="21:24" ht="18" x14ac:dyDescent="0.6">
      <c r="U26459"/>
      <c r="V26459"/>
      <c r="W26459"/>
      <c r="X26459"/>
    </row>
    <row r="26460" spans="21:24" ht="18" x14ac:dyDescent="0.6">
      <c r="U26460"/>
      <c r="V26460"/>
      <c r="W26460"/>
      <c r="X26460"/>
    </row>
    <row r="26461" spans="21:24" ht="18" x14ac:dyDescent="0.6">
      <c r="U26461"/>
      <c r="V26461"/>
      <c r="W26461"/>
      <c r="X26461"/>
    </row>
    <row r="26462" spans="21:24" ht="18" x14ac:dyDescent="0.6">
      <c r="U26462"/>
      <c r="V26462"/>
      <c r="W26462"/>
      <c r="X26462"/>
    </row>
    <row r="26463" spans="21:24" ht="18" x14ac:dyDescent="0.6">
      <c r="U26463"/>
      <c r="V26463"/>
      <c r="W26463"/>
      <c r="X26463"/>
    </row>
    <row r="26464" spans="21:24" ht="18" x14ac:dyDescent="0.6">
      <c r="U26464"/>
      <c r="V26464"/>
      <c r="W26464"/>
      <c r="X26464"/>
    </row>
    <row r="26465" spans="21:24" ht="18" x14ac:dyDescent="0.6">
      <c r="U26465"/>
      <c r="V26465"/>
      <c r="W26465"/>
      <c r="X26465"/>
    </row>
    <row r="26466" spans="21:24" ht="18" x14ac:dyDescent="0.6">
      <c r="U26466"/>
      <c r="V26466"/>
      <c r="W26466"/>
      <c r="X26466"/>
    </row>
    <row r="26467" spans="21:24" ht="18" x14ac:dyDescent="0.6">
      <c r="U26467"/>
      <c r="V26467"/>
      <c r="W26467"/>
      <c r="X26467"/>
    </row>
    <row r="26468" spans="21:24" ht="18" x14ac:dyDescent="0.6">
      <c r="U26468"/>
      <c r="V26468"/>
      <c r="W26468"/>
      <c r="X26468"/>
    </row>
    <row r="26469" spans="21:24" ht="18" x14ac:dyDescent="0.6">
      <c r="U26469"/>
      <c r="V26469"/>
      <c r="W26469"/>
      <c r="X26469"/>
    </row>
    <row r="26470" spans="21:24" ht="18" x14ac:dyDescent="0.6">
      <c r="U26470"/>
      <c r="V26470"/>
      <c r="W26470"/>
      <c r="X26470"/>
    </row>
    <row r="26471" spans="21:24" ht="18" x14ac:dyDescent="0.6">
      <c r="U26471"/>
      <c r="V26471"/>
      <c r="W26471"/>
      <c r="X26471"/>
    </row>
    <row r="26472" spans="21:24" ht="18" x14ac:dyDescent="0.6">
      <c r="U26472"/>
      <c r="V26472"/>
      <c r="W26472"/>
      <c r="X26472"/>
    </row>
    <row r="26473" spans="21:24" ht="18" x14ac:dyDescent="0.6">
      <c r="U26473"/>
      <c r="V26473"/>
      <c r="W26473"/>
      <c r="X26473"/>
    </row>
    <row r="26474" spans="21:24" ht="18" x14ac:dyDescent="0.6">
      <c r="U26474"/>
      <c r="V26474"/>
      <c r="W26474"/>
      <c r="X26474"/>
    </row>
    <row r="26475" spans="21:24" ht="18" x14ac:dyDescent="0.6">
      <c r="U26475"/>
      <c r="V26475"/>
      <c r="W26475"/>
      <c r="X26475"/>
    </row>
    <row r="26476" spans="21:24" ht="18" x14ac:dyDescent="0.6">
      <c r="U26476"/>
      <c r="V26476"/>
      <c r="W26476"/>
      <c r="X26476"/>
    </row>
    <row r="26477" spans="21:24" ht="18" x14ac:dyDescent="0.6">
      <c r="U26477"/>
      <c r="V26477"/>
      <c r="W26477"/>
      <c r="X26477"/>
    </row>
    <row r="26478" spans="21:24" ht="18" x14ac:dyDescent="0.6">
      <c r="U26478"/>
      <c r="V26478"/>
      <c r="W26478"/>
      <c r="X26478"/>
    </row>
    <row r="26479" spans="21:24" ht="18" x14ac:dyDescent="0.6">
      <c r="U26479"/>
      <c r="V26479"/>
      <c r="W26479"/>
      <c r="X26479"/>
    </row>
    <row r="26480" spans="21:24" ht="18" x14ac:dyDescent="0.6">
      <c r="U26480"/>
      <c r="V26480"/>
      <c r="W26480"/>
      <c r="X26480"/>
    </row>
    <row r="26481" spans="21:24" ht="18" x14ac:dyDescent="0.6">
      <c r="U26481"/>
      <c r="V26481"/>
      <c r="W26481"/>
      <c r="X26481"/>
    </row>
    <row r="26482" spans="21:24" ht="18" x14ac:dyDescent="0.6">
      <c r="U26482"/>
      <c r="V26482"/>
      <c r="W26482"/>
      <c r="X26482"/>
    </row>
    <row r="26483" spans="21:24" ht="18" x14ac:dyDescent="0.6">
      <c r="U26483"/>
      <c r="V26483"/>
      <c r="W26483"/>
      <c r="X26483"/>
    </row>
    <row r="26484" spans="21:24" ht="18" x14ac:dyDescent="0.6">
      <c r="U26484"/>
      <c r="V26484"/>
      <c r="W26484"/>
      <c r="X26484"/>
    </row>
    <row r="26485" spans="21:24" ht="18" x14ac:dyDescent="0.6">
      <c r="U26485"/>
      <c r="V26485"/>
      <c r="W26485"/>
      <c r="X26485"/>
    </row>
    <row r="26486" spans="21:24" ht="18" x14ac:dyDescent="0.6">
      <c r="U26486"/>
      <c r="V26486"/>
      <c r="W26486"/>
      <c r="X26486"/>
    </row>
    <row r="26487" spans="21:24" ht="18" x14ac:dyDescent="0.6">
      <c r="U26487"/>
      <c r="V26487"/>
      <c r="W26487"/>
      <c r="X26487"/>
    </row>
    <row r="26488" spans="21:24" ht="18" x14ac:dyDescent="0.6">
      <c r="U26488"/>
      <c r="V26488"/>
      <c r="W26488"/>
      <c r="X26488"/>
    </row>
    <row r="26489" spans="21:24" ht="18" x14ac:dyDescent="0.6">
      <c r="U26489"/>
      <c r="V26489"/>
      <c r="W26489"/>
      <c r="X26489"/>
    </row>
    <row r="26490" spans="21:24" ht="18" x14ac:dyDescent="0.6">
      <c r="U26490"/>
      <c r="V26490"/>
      <c r="W26490"/>
      <c r="X26490"/>
    </row>
    <row r="26491" spans="21:24" ht="18" x14ac:dyDescent="0.6">
      <c r="U26491"/>
      <c r="V26491"/>
      <c r="W26491"/>
      <c r="X26491"/>
    </row>
    <row r="26492" spans="21:24" ht="18" x14ac:dyDescent="0.6">
      <c r="U26492"/>
      <c r="V26492"/>
      <c r="W26492"/>
      <c r="X26492"/>
    </row>
    <row r="26493" spans="21:24" ht="18" x14ac:dyDescent="0.6">
      <c r="U26493"/>
      <c r="V26493"/>
      <c r="W26493"/>
      <c r="X26493"/>
    </row>
    <row r="26494" spans="21:24" ht="18" x14ac:dyDescent="0.6">
      <c r="U26494"/>
      <c r="V26494"/>
      <c r="W26494"/>
      <c r="X26494"/>
    </row>
    <row r="26495" spans="21:24" ht="18" x14ac:dyDescent="0.6">
      <c r="U26495"/>
      <c r="V26495"/>
      <c r="W26495"/>
      <c r="X26495"/>
    </row>
    <row r="26496" spans="21:24" ht="18" x14ac:dyDescent="0.6">
      <c r="U26496"/>
      <c r="V26496"/>
      <c r="W26496"/>
      <c r="X26496"/>
    </row>
    <row r="26497" spans="21:24" ht="18" x14ac:dyDescent="0.6">
      <c r="U26497"/>
      <c r="V26497"/>
      <c r="W26497"/>
      <c r="X26497"/>
    </row>
    <row r="26498" spans="21:24" ht="18" x14ac:dyDescent="0.6">
      <c r="U26498"/>
      <c r="V26498"/>
      <c r="W26498"/>
      <c r="X26498"/>
    </row>
    <row r="26499" spans="21:24" ht="18" x14ac:dyDescent="0.6">
      <c r="U26499"/>
      <c r="V26499"/>
      <c r="W26499"/>
      <c r="X26499"/>
    </row>
    <row r="26500" spans="21:24" ht="18" x14ac:dyDescent="0.6">
      <c r="U26500"/>
      <c r="V26500"/>
      <c r="W26500"/>
      <c r="X26500"/>
    </row>
    <row r="26501" spans="21:24" ht="18" x14ac:dyDescent="0.6">
      <c r="U26501"/>
      <c r="V26501"/>
      <c r="W26501"/>
      <c r="X26501"/>
    </row>
    <row r="26502" spans="21:24" ht="18" x14ac:dyDescent="0.6">
      <c r="U26502"/>
      <c r="V26502"/>
      <c r="W26502"/>
      <c r="X26502"/>
    </row>
    <row r="26503" spans="21:24" ht="18" x14ac:dyDescent="0.6">
      <c r="U26503"/>
      <c r="V26503"/>
      <c r="W26503"/>
      <c r="X26503"/>
    </row>
    <row r="26504" spans="21:24" ht="18" x14ac:dyDescent="0.6">
      <c r="U26504"/>
      <c r="V26504"/>
      <c r="W26504"/>
      <c r="X26504"/>
    </row>
    <row r="26505" spans="21:24" ht="18" x14ac:dyDescent="0.6">
      <c r="U26505"/>
      <c r="V26505"/>
      <c r="W26505"/>
      <c r="X26505"/>
    </row>
    <row r="26506" spans="21:24" ht="18" x14ac:dyDescent="0.6">
      <c r="U26506"/>
      <c r="V26506"/>
      <c r="W26506"/>
      <c r="X26506"/>
    </row>
    <row r="26507" spans="21:24" ht="18" x14ac:dyDescent="0.6">
      <c r="U26507"/>
      <c r="V26507"/>
      <c r="W26507"/>
      <c r="X26507"/>
    </row>
    <row r="26508" spans="21:24" ht="18" x14ac:dyDescent="0.6">
      <c r="U26508"/>
      <c r="V26508"/>
      <c r="W26508"/>
      <c r="X26508"/>
    </row>
    <row r="26509" spans="21:24" ht="18" x14ac:dyDescent="0.6">
      <c r="U26509"/>
      <c r="V26509"/>
      <c r="W26509"/>
      <c r="X26509"/>
    </row>
    <row r="26510" spans="21:24" ht="18" x14ac:dyDescent="0.6">
      <c r="U26510"/>
      <c r="V26510"/>
      <c r="W26510"/>
      <c r="X26510"/>
    </row>
    <row r="26511" spans="21:24" ht="18" x14ac:dyDescent="0.6">
      <c r="U26511"/>
      <c r="V26511"/>
      <c r="W26511"/>
      <c r="X26511"/>
    </row>
    <row r="26512" spans="21:24" ht="18" x14ac:dyDescent="0.6">
      <c r="U26512"/>
      <c r="V26512"/>
      <c r="W26512"/>
      <c r="X26512"/>
    </row>
    <row r="26513" spans="21:24" ht="18" x14ac:dyDescent="0.6">
      <c r="U26513"/>
      <c r="V26513"/>
      <c r="W26513"/>
      <c r="X26513"/>
    </row>
    <row r="26514" spans="21:24" ht="18" x14ac:dyDescent="0.6">
      <c r="U26514"/>
      <c r="V26514"/>
      <c r="W26514"/>
      <c r="X26514"/>
    </row>
    <row r="26515" spans="21:24" ht="18" x14ac:dyDescent="0.6">
      <c r="U26515"/>
      <c r="V26515"/>
      <c r="W26515"/>
      <c r="X26515"/>
    </row>
    <row r="26516" spans="21:24" ht="18" x14ac:dyDescent="0.6">
      <c r="U26516"/>
      <c r="V26516"/>
      <c r="W26516"/>
      <c r="X26516"/>
    </row>
    <row r="26517" spans="21:24" ht="18" x14ac:dyDescent="0.6">
      <c r="U26517"/>
      <c r="V26517"/>
      <c r="W26517"/>
      <c r="X26517"/>
    </row>
    <row r="26518" spans="21:24" ht="18" x14ac:dyDescent="0.6">
      <c r="U26518"/>
      <c r="V26518"/>
      <c r="W26518"/>
      <c r="X26518"/>
    </row>
    <row r="26519" spans="21:24" ht="18" x14ac:dyDescent="0.6">
      <c r="U26519"/>
      <c r="V26519"/>
      <c r="W26519"/>
      <c r="X26519"/>
    </row>
    <row r="26520" spans="21:24" ht="18" x14ac:dyDescent="0.6">
      <c r="U26520"/>
      <c r="V26520"/>
      <c r="W26520"/>
      <c r="X26520"/>
    </row>
    <row r="26521" spans="21:24" ht="18" x14ac:dyDescent="0.6">
      <c r="U26521"/>
      <c r="V26521"/>
      <c r="W26521"/>
      <c r="X26521"/>
    </row>
    <row r="26522" spans="21:24" ht="18" x14ac:dyDescent="0.6">
      <c r="U26522"/>
      <c r="V26522"/>
      <c r="W26522"/>
      <c r="X26522"/>
    </row>
    <row r="26523" spans="21:24" ht="18" x14ac:dyDescent="0.6">
      <c r="U26523"/>
      <c r="V26523"/>
      <c r="W26523"/>
      <c r="X26523"/>
    </row>
    <row r="26524" spans="21:24" ht="18" x14ac:dyDescent="0.6">
      <c r="U26524"/>
      <c r="V26524"/>
      <c r="W26524"/>
      <c r="X26524"/>
    </row>
    <row r="26525" spans="21:24" ht="18" x14ac:dyDescent="0.6">
      <c r="U26525"/>
      <c r="V26525"/>
      <c r="W26525"/>
      <c r="X26525"/>
    </row>
    <row r="26526" spans="21:24" ht="18" x14ac:dyDescent="0.6">
      <c r="U26526"/>
      <c r="V26526"/>
      <c r="W26526"/>
      <c r="X26526"/>
    </row>
    <row r="26527" spans="21:24" ht="18" x14ac:dyDescent="0.6">
      <c r="U26527"/>
      <c r="V26527"/>
      <c r="W26527"/>
      <c r="X26527"/>
    </row>
    <row r="26528" spans="21:24" ht="18" x14ac:dyDescent="0.6">
      <c r="U26528"/>
      <c r="V26528"/>
      <c r="W26528"/>
      <c r="X26528"/>
    </row>
    <row r="26529" spans="21:24" ht="18" x14ac:dyDescent="0.6">
      <c r="U26529"/>
      <c r="V26529"/>
      <c r="W26529"/>
      <c r="X26529"/>
    </row>
    <row r="26530" spans="21:24" ht="18" x14ac:dyDescent="0.6">
      <c r="U26530"/>
      <c r="V26530"/>
      <c r="W26530"/>
      <c r="X26530"/>
    </row>
    <row r="26531" spans="21:24" ht="18" x14ac:dyDescent="0.6">
      <c r="U26531"/>
      <c r="V26531"/>
      <c r="W26531"/>
      <c r="X26531"/>
    </row>
    <row r="26532" spans="21:24" ht="18" x14ac:dyDescent="0.6">
      <c r="U26532"/>
      <c r="V26532"/>
      <c r="W26532"/>
      <c r="X26532"/>
    </row>
    <row r="26533" spans="21:24" ht="18" x14ac:dyDescent="0.6">
      <c r="U26533"/>
      <c r="V26533"/>
      <c r="W26533"/>
      <c r="X26533"/>
    </row>
    <row r="26534" spans="21:24" ht="18" x14ac:dyDescent="0.6">
      <c r="U26534"/>
      <c r="V26534"/>
      <c r="W26534"/>
      <c r="X26534"/>
    </row>
    <row r="26535" spans="21:24" ht="18" x14ac:dyDescent="0.6">
      <c r="U26535"/>
      <c r="V26535"/>
      <c r="W26535"/>
      <c r="X26535"/>
    </row>
    <row r="26536" spans="21:24" ht="18" x14ac:dyDescent="0.6">
      <c r="U26536"/>
      <c r="V26536"/>
      <c r="W26536"/>
      <c r="X26536"/>
    </row>
    <row r="26537" spans="21:24" ht="18" x14ac:dyDescent="0.6">
      <c r="U26537"/>
      <c r="V26537"/>
      <c r="W26537"/>
      <c r="X26537"/>
    </row>
    <row r="26538" spans="21:24" ht="18" x14ac:dyDescent="0.6">
      <c r="U26538"/>
      <c r="V26538"/>
      <c r="W26538"/>
      <c r="X26538"/>
    </row>
    <row r="26539" spans="21:24" ht="18" x14ac:dyDescent="0.6">
      <c r="U26539"/>
      <c r="V26539"/>
      <c r="W26539"/>
      <c r="X26539"/>
    </row>
    <row r="26540" spans="21:24" ht="18" x14ac:dyDescent="0.6">
      <c r="U26540"/>
      <c r="V26540"/>
      <c r="W26540"/>
      <c r="X26540"/>
    </row>
    <row r="26541" spans="21:24" ht="18" x14ac:dyDescent="0.6">
      <c r="U26541"/>
      <c r="V26541"/>
      <c r="W26541"/>
      <c r="X26541"/>
    </row>
    <row r="26542" spans="21:24" ht="18" x14ac:dyDescent="0.6">
      <c r="U26542"/>
      <c r="V26542"/>
      <c r="W26542"/>
      <c r="X26542"/>
    </row>
    <row r="26543" spans="21:24" ht="18" x14ac:dyDescent="0.6">
      <c r="U26543"/>
      <c r="V26543"/>
      <c r="W26543"/>
      <c r="X26543"/>
    </row>
    <row r="26544" spans="21:24" ht="18" x14ac:dyDescent="0.6">
      <c r="U26544"/>
      <c r="V26544"/>
      <c r="W26544"/>
      <c r="X26544"/>
    </row>
    <row r="26545" spans="21:24" ht="18" x14ac:dyDescent="0.6">
      <c r="U26545"/>
      <c r="V26545"/>
      <c r="W26545"/>
      <c r="X26545"/>
    </row>
    <row r="26546" spans="21:24" ht="18" x14ac:dyDescent="0.6">
      <c r="U26546"/>
      <c r="V26546"/>
      <c r="W26546"/>
      <c r="X26546"/>
    </row>
    <row r="26547" spans="21:24" ht="18" x14ac:dyDescent="0.6">
      <c r="U26547"/>
      <c r="V26547"/>
      <c r="W26547"/>
      <c r="X26547"/>
    </row>
    <row r="26548" spans="21:24" ht="18" x14ac:dyDescent="0.6">
      <c r="U26548"/>
      <c r="V26548"/>
      <c r="W26548"/>
      <c r="X26548"/>
    </row>
    <row r="26549" spans="21:24" ht="18" x14ac:dyDescent="0.6">
      <c r="U26549"/>
      <c r="V26549"/>
      <c r="W26549"/>
      <c r="X26549"/>
    </row>
    <row r="26550" spans="21:24" ht="18" x14ac:dyDescent="0.6">
      <c r="U26550"/>
      <c r="V26550"/>
      <c r="W26550"/>
      <c r="X26550"/>
    </row>
    <row r="26551" spans="21:24" ht="18" x14ac:dyDescent="0.6">
      <c r="U26551"/>
      <c r="V26551"/>
      <c r="W26551"/>
      <c r="X26551"/>
    </row>
    <row r="26552" spans="21:24" ht="18" x14ac:dyDescent="0.6">
      <c r="U26552"/>
      <c r="V26552"/>
      <c r="W26552"/>
      <c r="X26552"/>
    </row>
    <row r="26553" spans="21:24" ht="18" x14ac:dyDescent="0.6">
      <c r="U26553"/>
      <c r="V26553"/>
      <c r="W26553"/>
      <c r="X26553"/>
    </row>
    <row r="26554" spans="21:24" ht="18" x14ac:dyDescent="0.6">
      <c r="U26554"/>
      <c r="V26554"/>
      <c r="W26554"/>
      <c r="X26554"/>
    </row>
    <row r="26555" spans="21:24" ht="18" x14ac:dyDescent="0.6">
      <c r="U26555"/>
      <c r="V26555"/>
      <c r="W26555"/>
      <c r="X26555"/>
    </row>
    <row r="26556" spans="21:24" ht="18" x14ac:dyDescent="0.6">
      <c r="U26556"/>
      <c r="V26556"/>
      <c r="W26556"/>
      <c r="X26556"/>
    </row>
    <row r="26557" spans="21:24" ht="18" x14ac:dyDescent="0.6">
      <c r="U26557"/>
      <c r="V26557"/>
      <c r="W26557"/>
      <c r="X26557"/>
    </row>
    <row r="26558" spans="21:24" ht="18" x14ac:dyDescent="0.6">
      <c r="U26558"/>
      <c r="V26558"/>
      <c r="W26558"/>
      <c r="X26558"/>
    </row>
    <row r="26559" spans="21:24" ht="18" x14ac:dyDescent="0.6">
      <c r="U26559"/>
      <c r="V26559"/>
      <c r="W26559"/>
      <c r="X26559"/>
    </row>
    <row r="26560" spans="21:24" ht="18" x14ac:dyDescent="0.6">
      <c r="U26560"/>
      <c r="V26560"/>
      <c r="W26560"/>
      <c r="X26560"/>
    </row>
    <row r="26561" spans="21:24" ht="18" x14ac:dyDescent="0.6">
      <c r="U26561"/>
      <c r="V26561"/>
      <c r="W26561"/>
      <c r="X26561"/>
    </row>
    <row r="26562" spans="21:24" ht="18" x14ac:dyDescent="0.6">
      <c r="U26562"/>
      <c r="V26562"/>
      <c r="W26562"/>
      <c r="X26562"/>
    </row>
    <row r="26563" spans="21:24" ht="18" x14ac:dyDescent="0.6">
      <c r="U26563"/>
      <c r="V26563"/>
      <c r="W26563"/>
      <c r="X26563"/>
    </row>
    <row r="26564" spans="21:24" ht="18" x14ac:dyDescent="0.6">
      <c r="U26564"/>
      <c r="V26564"/>
      <c r="W26564"/>
      <c r="X26564"/>
    </row>
    <row r="26565" spans="21:24" ht="18" x14ac:dyDescent="0.6">
      <c r="U26565"/>
      <c r="V26565"/>
      <c r="W26565"/>
      <c r="X26565"/>
    </row>
    <row r="26566" spans="21:24" ht="18" x14ac:dyDescent="0.6">
      <c r="U26566"/>
      <c r="V26566"/>
      <c r="W26566"/>
      <c r="X26566"/>
    </row>
    <row r="26567" spans="21:24" ht="18" x14ac:dyDescent="0.6">
      <c r="U26567"/>
      <c r="V26567"/>
      <c r="W26567"/>
      <c r="X26567"/>
    </row>
    <row r="26568" spans="21:24" ht="18" x14ac:dyDescent="0.6">
      <c r="U26568"/>
      <c r="V26568"/>
      <c r="W26568"/>
      <c r="X26568"/>
    </row>
    <row r="26569" spans="21:24" ht="18" x14ac:dyDescent="0.6">
      <c r="U26569"/>
      <c r="V26569"/>
      <c r="W26569"/>
      <c r="X26569"/>
    </row>
    <row r="26570" spans="21:24" ht="18" x14ac:dyDescent="0.6">
      <c r="U26570"/>
      <c r="V26570"/>
      <c r="W26570"/>
      <c r="X26570"/>
    </row>
    <row r="26571" spans="21:24" ht="18" x14ac:dyDescent="0.6">
      <c r="U26571"/>
      <c r="V26571"/>
      <c r="W26571"/>
      <c r="X26571"/>
    </row>
    <row r="26572" spans="21:24" ht="18" x14ac:dyDescent="0.6">
      <c r="U26572"/>
      <c r="V26572"/>
      <c r="W26572"/>
      <c r="X26572"/>
    </row>
    <row r="26573" spans="21:24" ht="18" x14ac:dyDescent="0.6">
      <c r="U26573"/>
      <c r="V26573"/>
      <c r="W26573"/>
      <c r="X26573"/>
    </row>
    <row r="26574" spans="21:24" ht="18" x14ac:dyDescent="0.6">
      <c r="U26574"/>
      <c r="V26574"/>
      <c r="W26574"/>
      <c r="X26574"/>
    </row>
    <row r="26575" spans="21:24" ht="18" x14ac:dyDescent="0.6">
      <c r="U26575"/>
      <c r="V26575"/>
      <c r="W26575"/>
      <c r="X26575"/>
    </row>
    <row r="26576" spans="21:24" ht="18" x14ac:dyDescent="0.6">
      <c r="U26576"/>
      <c r="V26576"/>
      <c r="W26576"/>
      <c r="X26576"/>
    </row>
    <row r="26577" spans="21:24" ht="18" x14ac:dyDescent="0.6">
      <c r="U26577"/>
      <c r="V26577"/>
      <c r="W26577"/>
      <c r="X26577"/>
    </row>
    <row r="26578" spans="21:24" ht="18" x14ac:dyDescent="0.6">
      <c r="U26578"/>
      <c r="V26578"/>
      <c r="W26578"/>
      <c r="X26578"/>
    </row>
    <row r="26579" spans="21:24" ht="18" x14ac:dyDescent="0.6">
      <c r="U26579"/>
      <c r="V26579"/>
      <c r="W26579"/>
      <c r="X26579"/>
    </row>
    <row r="26580" spans="21:24" ht="18" x14ac:dyDescent="0.6">
      <c r="U26580"/>
      <c r="V26580"/>
      <c r="W26580"/>
      <c r="X26580"/>
    </row>
    <row r="26581" spans="21:24" ht="18" x14ac:dyDescent="0.6">
      <c r="U26581"/>
      <c r="V26581"/>
      <c r="W26581"/>
      <c r="X26581"/>
    </row>
    <row r="26582" spans="21:24" ht="18" x14ac:dyDescent="0.6">
      <c r="U26582"/>
      <c r="V26582"/>
      <c r="W26582"/>
      <c r="X26582"/>
    </row>
    <row r="26583" spans="21:24" ht="18" x14ac:dyDescent="0.6">
      <c r="U26583"/>
      <c r="V26583"/>
      <c r="W26583"/>
      <c r="X26583"/>
    </row>
    <row r="26584" spans="21:24" ht="18" x14ac:dyDescent="0.6">
      <c r="U26584"/>
      <c r="V26584"/>
      <c r="W26584"/>
      <c r="X26584"/>
    </row>
    <row r="26585" spans="21:24" ht="18" x14ac:dyDescent="0.6">
      <c r="U26585"/>
      <c r="V26585"/>
      <c r="W26585"/>
      <c r="X26585"/>
    </row>
    <row r="26586" spans="21:24" ht="18" x14ac:dyDescent="0.6">
      <c r="U26586"/>
      <c r="V26586"/>
      <c r="W26586"/>
      <c r="X26586"/>
    </row>
    <row r="26587" spans="21:24" ht="18" x14ac:dyDescent="0.6">
      <c r="U26587"/>
      <c r="V26587"/>
      <c r="W26587"/>
      <c r="X26587"/>
    </row>
    <row r="26588" spans="21:24" ht="18" x14ac:dyDescent="0.6">
      <c r="U26588"/>
      <c r="V26588"/>
      <c r="W26588"/>
      <c r="X26588"/>
    </row>
    <row r="26589" spans="21:24" ht="18" x14ac:dyDescent="0.6">
      <c r="U26589"/>
      <c r="V26589"/>
      <c r="W26589"/>
      <c r="X26589"/>
    </row>
    <row r="26590" spans="21:24" ht="18" x14ac:dyDescent="0.6">
      <c r="U26590"/>
      <c r="V26590"/>
      <c r="W26590"/>
      <c r="X26590"/>
    </row>
    <row r="26591" spans="21:24" ht="18" x14ac:dyDescent="0.6">
      <c r="U26591"/>
      <c r="V26591"/>
      <c r="W26591"/>
      <c r="X26591"/>
    </row>
    <row r="26592" spans="21:24" ht="18" x14ac:dyDescent="0.6">
      <c r="U26592"/>
      <c r="V26592"/>
      <c r="W26592"/>
      <c r="X26592"/>
    </row>
    <row r="26593" spans="21:24" ht="18" x14ac:dyDescent="0.6">
      <c r="U26593"/>
      <c r="V26593"/>
      <c r="W26593"/>
      <c r="X26593"/>
    </row>
    <row r="26594" spans="21:24" ht="18" x14ac:dyDescent="0.6">
      <c r="U26594"/>
      <c r="V26594"/>
      <c r="W26594"/>
      <c r="X26594"/>
    </row>
    <row r="26595" spans="21:24" ht="18" x14ac:dyDescent="0.6">
      <c r="U26595"/>
      <c r="V26595"/>
      <c r="W26595"/>
      <c r="X26595"/>
    </row>
    <row r="26596" spans="21:24" ht="18" x14ac:dyDescent="0.6">
      <c r="U26596"/>
      <c r="V26596"/>
      <c r="W26596"/>
      <c r="X26596"/>
    </row>
    <row r="26597" spans="21:24" ht="18" x14ac:dyDescent="0.6">
      <c r="U26597"/>
      <c r="V26597"/>
      <c r="W26597"/>
      <c r="X26597"/>
    </row>
    <row r="26598" spans="21:24" ht="18" x14ac:dyDescent="0.6">
      <c r="U26598"/>
      <c r="V26598"/>
      <c r="W26598"/>
      <c r="X26598"/>
    </row>
    <row r="26599" spans="21:24" ht="18" x14ac:dyDescent="0.6">
      <c r="U26599"/>
      <c r="V26599"/>
      <c r="W26599"/>
      <c r="X26599"/>
    </row>
    <row r="26600" spans="21:24" ht="18" x14ac:dyDescent="0.6">
      <c r="U26600"/>
      <c r="V26600"/>
      <c r="W26600"/>
      <c r="X26600"/>
    </row>
    <row r="26601" spans="21:24" ht="18" x14ac:dyDescent="0.6">
      <c r="U26601"/>
      <c r="V26601"/>
      <c r="W26601"/>
      <c r="X26601"/>
    </row>
    <row r="26602" spans="21:24" ht="18" x14ac:dyDescent="0.6">
      <c r="U26602"/>
      <c r="V26602"/>
      <c r="W26602"/>
      <c r="X26602"/>
    </row>
    <row r="26603" spans="21:24" ht="18" x14ac:dyDescent="0.6">
      <c r="U26603"/>
      <c r="V26603"/>
      <c r="W26603"/>
      <c r="X26603"/>
    </row>
    <row r="26604" spans="21:24" ht="18" x14ac:dyDescent="0.6">
      <c r="U26604"/>
      <c r="V26604"/>
      <c r="W26604"/>
      <c r="X26604"/>
    </row>
    <row r="26605" spans="21:24" ht="18" x14ac:dyDescent="0.6">
      <c r="U26605"/>
      <c r="V26605"/>
      <c r="W26605"/>
      <c r="X26605"/>
    </row>
    <row r="26606" spans="21:24" ht="18" x14ac:dyDescent="0.6">
      <c r="U26606"/>
      <c r="V26606"/>
      <c r="W26606"/>
      <c r="X26606"/>
    </row>
    <row r="26607" spans="21:24" ht="18" x14ac:dyDescent="0.6">
      <c r="U26607"/>
      <c r="V26607"/>
      <c r="W26607"/>
      <c r="X26607"/>
    </row>
    <row r="26608" spans="21:24" ht="18" x14ac:dyDescent="0.6">
      <c r="U26608"/>
      <c r="V26608"/>
      <c r="W26608"/>
      <c r="X26608"/>
    </row>
    <row r="26609" spans="21:24" ht="18" x14ac:dyDescent="0.6">
      <c r="U26609"/>
      <c r="V26609"/>
      <c r="W26609"/>
      <c r="X26609"/>
    </row>
    <row r="26610" spans="21:24" ht="18" x14ac:dyDescent="0.6">
      <c r="U26610"/>
      <c r="V26610"/>
      <c r="W26610"/>
      <c r="X26610"/>
    </row>
    <row r="26611" spans="21:24" ht="18" x14ac:dyDescent="0.6">
      <c r="U26611"/>
      <c r="V26611"/>
      <c r="W26611"/>
      <c r="X26611"/>
    </row>
    <row r="26612" spans="21:24" ht="18" x14ac:dyDescent="0.6">
      <c r="U26612"/>
      <c r="V26612"/>
      <c r="W26612"/>
      <c r="X26612"/>
    </row>
    <row r="26613" spans="21:24" ht="18" x14ac:dyDescent="0.6">
      <c r="U26613"/>
      <c r="V26613"/>
      <c r="W26613"/>
      <c r="X26613"/>
    </row>
    <row r="26614" spans="21:24" ht="18" x14ac:dyDescent="0.6">
      <c r="U26614"/>
      <c r="V26614"/>
      <c r="W26614"/>
      <c r="X26614"/>
    </row>
    <row r="26615" spans="21:24" ht="18" x14ac:dyDescent="0.6">
      <c r="U26615"/>
      <c r="V26615"/>
      <c r="W26615"/>
      <c r="X26615"/>
    </row>
    <row r="26616" spans="21:24" ht="18" x14ac:dyDescent="0.6">
      <c r="U26616"/>
      <c r="V26616"/>
      <c r="W26616"/>
      <c r="X26616"/>
    </row>
    <row r="26617" spans="21:24" ht="18" x14ac:dyDescent="0.6">
      <c r="U26617"/>
      <c r="V26617"/>
      <c r="W26617"/>
      <c r="X26617"/>
    </row>
    <row r="26618" spans="21:24" ht="18" x14ac:dyDescent="0.6">
      <c r="U26618"/>
      <c r="V26618"/>
      <c r="W26618"/>
      <c r="X26618"/>
    </row>
    <row r="26619" spans="21:24" ht="18" x14ac:dyDescent="0.6">
      <c r="U26619"/>
      <c r="V26619"/>
      <c r="W26619"/>
      <c r="X26619"/>
    </row>
    <row r="26620" spans="21:24" ht="18" x14ac:dyDescent="0.6">
      <c r="U26620"/>
      <c r="V26620"/>
      <c r="W26620"/>
      <c r="X26620"/>
    </row>
    <row r="26621" spans="21:24" ht="18" x14ac:dyDescent="0.6">
      <c r="U26621"/>
      <c r="V26621"/>
      <c r="W26621"/>
      <c r="X26621"/>
    </row>
    <row r="26622" spans="21:24" ht="18" x14ac:dyDescent="0.6">
      <c r="U26622"/>
      <c r="V26622"/>
      <c r="W26622"/>
      <c r="X26622"/>
    </row>
    <row r="26623" spans="21:24" ht="18" x14ac:dyDescent="0.6">
      <c r="U26623"/>
      <c r="V26623"/>
      <c r="W26623"/>
      <c r="X26623"/>
    </row>
    <row r="26624" spans="21:24" ht="18" x14ac:dyDescent="0.6">
      <c r="U26624"/>
      <c r="V26624"/>
      <c r="W26624"/>
      <c r="X26624"/>
    </row>
    <row r="26625" spans="21:24" ht="18" x14ac:dyDescent="0.6">
      <c r="U26625"/>
      <c r="V26625"/>
      <c r="W26625"/>
      <c r="X26625"/>
    </row>
    <row r="26626" spans="21:24" ht="18" x14ac:dyDescent="0.6">
      <c r="U26626"/>
      <c r="V26626"/>
      <c r="W26626"/>
      <c r="X26626"/>
    </row>
    <row r="26627" spans="21:24" ht="18" x14ac:dyDescent="0.6">
      <c r="U26627"/>
      <c r="V26627"/>
      <c r="W26627"/>
      <c r="X26627"/>
    </row>
    <row r="26628" spans="21:24" ht="18" x14ac:dyDescent="0.6">
      <c r="U26628"/>
      <c r="V26628"/>
      <c r="W26628"/>
      <c r="X26628"/>
    </row>
    <row r="26629" spans="21:24" ht="18" x14ac:dyDescent="0.6">
      <c r="U26629"/>
      <c r="V26629"/>
      <c r="W26629"/>
      <c r="X26629"/>
    </row>
    <row r="26630" spans="21:24" ht="18" x14ac:dyDescent="0.6">
      <c r="U26630"/>
      <c r="V26630"/>
      <c r="W26630"/>
      <c r="X26630"/>
    </row>
    <row r="26631" spans="21:24" ht="18" x14ac:dyDescent="0.6">
      <c r="U26631"/>
      <c r="V26631"/>
      <c r="W26631"/>
      <c r="X26631"/>
    </row>
    <row r="26632" spans="21:24" ht="18" x14ac:dyDescent="0.6">
      <c r="U26632"/>
      <c r="V26632"/>
      <c r="W26632"/>
      <c r="X26632"/>
    </row>
    <row r="26633" spans="21:24" ht="18" x14ac:dyDescent="0.6">
      <c r="U26633"/>
      <c r="V26633"/>
      <c r="W26633"/>
      <c r="X26633"/>
    </row>
    <row r="26634" spans="21:24" ht="18" x14ac:dyDescent="0.6">
      <c r="U26634"/>
      <c r="V26634"/>
      <c r="W26634"/>
      <c r="X26634"/>
    </row>
    <row r="26635" spans="21:24" ht="18" x14ac:dyDescent="0.6">
      <c r="U26635"/>
      <c r="V26635"/>
      <c r="W26635"/>
      <c r="X26635"/>
    </row>
    <row r="26636" spans="21:24" ht="18" x14ac:dyDescent="0.6">
      <c r="U26636"/>
      <c r="V26636"/>
      <c r="W26636"/>
      <c r="X26636"/>
    </row>
    <row r="26637" spans="21:24" ht="18" x14ac:dyDescent="0.6">
      <c r="U26637"/>
      <c r="V26637"/>
      <c r="W26637"/>
      <c r="X26637"/>
    </row>
    <row r="26638" spans="21:24" ht="18" x14ac:dyDescent="0.6">
      <c r="U26638"/>
      <c r="V26638"/>
      <c r="W26638"/>
      <c r="X26638"/>
    </row>
    <row r="26639" spans="21:24" ht="18" x14ac:dyDescent="0.6">
      <c r="U26639"/>
      <c r="V26639"/>
      <c r="W26639"/>
      <c r="X26639"/>
    </row>
    <row r="26640" spans="21:24" ht="18" x14ac:dyDescent="0.6">
      <c r="U26640"/>
      <c r="V26640"/>
      <c r="W26640"/>
      <c r="X26640"/>
    </row>
    <row r="26641" spans="21:24" ht="18" x14ac:dyDescent="0.6">
      <c r="U26641"/>
      <c r="V26641"/>
      <c r="W26641"/>
      <c r="X26641"/>
    </row>
    <row r="26642" spans="21:24" ht="18" x14ac:dyDescent="0.6">
      <c r="U26642"/>
      <c r="V26642"/>
      <c r="W26642"/>
      <c r="X26642"/>
    </row>
    <row r="26643" spans="21:24" ht="18" x14ac:dyDescent="0.6">
      <c r="U26643"/>
      <c r="V26643"/>
      <c r="W26643"/>
      <c r="X26643"/>
    </row>
    <row r="26644" spans="21:24" ht="18" x14ac:dyDescent="0.6">
      <c r="U26644"/>
      <c r="V26644"/>
      <c r="W26644"/>
      <c r="X26644"/>
    </row>
    <row r="26645" spans="21:24" ht="18" x14ac:dyDescent="0.6">
      <c r="U26645"/>
      <c r="V26645"/>
      <c r="W26645"/>
      <c r="X26645"/>
    </row>
    <row r="26646" spans="21:24" ht="18" x14ac:dyDescent="0.6">
      <c r="U26646"/>
      <c r="V26646"/>
      <c r="W26646"/>
      <c r="X26646"/>
    </row>
    <row r="26647" spans="21:24" ht="18" x14ac:dyDescent="0.6">
      <c r="U26647"/>
      <c r="V26647"/>
      <c r="W26647"/>
      <c r="X26647"/>
    </row>
    <row r="26648" spans="21:24" ht="18" x14ac:dyDescent="0.6">
      <c r="U26648"/>
      <c r="V26648"/>
      <c r="W26648"/>
      <c r="X26648"/>
    </row>
    <row r="26649" spans="21:24" ht="18" x14ac:dyDescent="0.6">
      <c r="U26649"/>
      <c r="V26649"/>
      <c r="W26649"/>
      <c r="X26649"/>
    </row>
    <row r="26650" spans="21:24" ht="18" x14ac:dyDescent="0.6">
      <c r="U26650"/>
      <c r="V26650"/>
      <c r="W26650"/>
      <c r="X26650"/>
    </row>
    <row r="26651" spans="21:24" ht="18" x14ac:dyDescent="0.6">
      <c r="U26651"/>
      <c r="V26651"/>
      <c r="W26651"/>
      <c r="X26651"/>
    </row>
    <row r="26652" spans="21:24" ht="18" x14ac:dyDescent="0.6">
      <c r="U26652"/>
      <c r="V26652"/>
      <c r="W26652"/>
      <c r="X26652"/>
    </row>
    <row r="26653" spans="21:24" ht="18" x14ac:dyDescent="0.6">
      <c r="U26653"/>
      <c r="V26653"/>
      <c r="W26653"/>
      <c r="X26653"/>
    </row>
    <row r="26654" spans="21:24" ht="18" x14ac:dyDescent="0.6">
      <c r="U26654"/>
      <c r="V26654"/>
      <c r="W26654"/>
      <c r="X26654"/>
    </row>
    <row r="26655" spans="21:24" ht="18" x14ac:dyDescent="0.6">
      <c r="U26655"/>
      <c r="V26655"/>
      <c r="W26655"/>
      <c r="X26655"/>
    </row>
    <row r="26656" spans="21:24" ht="18" x14ac:dyDescent="0.6">
      <c r="U26656"/>
      <c r="V26656"/>
      <c r="W26656"/>
      <c r="X26656"/>
    </row>
    <row r="26657" spans="21:24" ht="18" x14ac:dyDescent="0.6">
      <c r="U26657"/>
      <c r="V26657"/>
      <c r="W26657"/>
      <c r="X26657"/>
    </row>
    <row r="26658" spans="21:24" ht="18" x14ac:dyDescent="0.6">
      <c r="U26658"/>
      <c r="V26658"/>
      <c r="W26658"/>
      <c r="X26658"/>
    </row>
    <row r="26659" spans="21:24" ht="18" x14ac:dyDescent="0.6">
      <c r="U26659"/>
      <c r="V26659"/>
      <c r="W26659"/>
      <c r="X26659"/>
    </row>
    <row r="26660" spans="21:24" ht="18" x14ac:dyDescent="0.6">
      <c r="U26660"/>
      <c r="V26660"/>
      <c r="W26660"/>
      <c r="X26660"/>
    </row>
    <row r="26661" spans="21:24" ht="18" x14ac:dyDescent="0.6">
      <c r="U26661"/>
      <c r="V26661"/>
      <c r="W26661"/>
      <c r="X26661"/>
    </row>
    <row r="26662" spans="21:24" ht="18" x14ac:dyDescent="0.6">
      <c r="U26662"/>
      <c r="V26662"/>
      <c r="W26662"/>
      <c r="X26662"/>
    </row>
    <row r="26663" spans="21:24" ht="18" x14ac:dyDescent="0.6">
      <c r="U26663"/>
      <c r="V26663"/>
      <c r="W26663"/>
      <c r="X26663"/>
    </row>
    <row r="26664" spans="21:24" ht="18" x14ac:dyDescent="0.6">
      <c r="U26664"/>
      <c r="V26664"/>
      <c r="W26664"/>
      <c r="X26664"/>
    </row>
    <row r="26665" spans="21:24" ht="18" x14ac:dyDescent="0.6">
      <c r="U26665"/>
      <c r="V26665"/>
      <c r="W26665"/>
      <c r="X26665"/>
    </row>
    <row r="26666" spans="21:24" ht="18" x14ac:dyDescent="0.6">
      <c r="U26666"/>
      <c r="V26666"/>
      <c r="W26666"/>
      <c r="X26666"/>
    </row>
    <row r="26667" spans="21:24" ht="18" x14ac:dyDescent="0.6">
      <c r="U26667"/>
      <c r="V26667"/>
      <c r="W26667"/>
      <c r="X26667"/>
    </row>
    <row r="26668" spans="21:24" ht="18" x14ac:dyDescent="0.6">
      <c r="U26668"/>
      <c r="V26668"/>
      <c r="W26668"/>
      <c r="X26668"/>
    </row>
    <row r="26669" spans="21:24" ht="18" x14ac:dyDescent="0.6">
      <c r="U26669"/>
      <c r="V26669"/>
      <c r="W26669"/>
      <c r="X26669"/>
    </row>
    <row r="26670" spans="21:24" ht="18" x14ac:dyDescent="0.6">
      <c r="U26670"/>
      <c r="V26670"/>
      <c r="W26670"/>
      <c r="X26670"/>
    </row>
    <row r="26671" spans="21:24" ht="18" x14ac:dyDescent="0.6">
      <c r="U26671"/>
      <c r="V26671"/>
      <c r="W26671"/>
      <c r="X26671"/>
    </row>
    <row r="26672" spans="21:24" ht="18" x14ac:dyDescent="0.6">
      <c r="U26672"/>
      <c r="V26672"/>
      <c r="W26672"/>
      <c r="X26672"/>
    </row>
    <row r="26673" spans="21:24" ht="18" x14ac:dyDescent="0.6">
      <c r="U26673"/>
      <c r="V26673"/>
      <c r="W26673"/>
      <c r="X26673"/>
    </row>
    <row r="26674" spans="21:24" ht="18" x14ac:dyDescent="0.6">
      <c r="U26674"/>
      <c r="V26674"/>
      <c r="W26674"/>
      <c r="X26674"/>
    </row>
    <row r="26675" spans="21:24" ht="18" x14ac:dyDescent="0.6">
      <c r="U26675"/>
      <c r="V26675"/>
      <c r="W26675"/>
      <c r="X26675"/>
    </row>
    <row r="26676" spans="21:24" ht="18" x14ac:dyDescent="0.6">
      <c r="U26676"/>
      <c r="V26676"/>
      <c r="W26676"/>
      <c r="X26676"/>
    </row>
    <row r="26677" spans="21:24" ht="18" x14ac:dyDescent="0.6">
      <c r="U26677"/>
      <c r="V26677"/>
      <c r="W26677"/>
      <c r="X26677"/>
    </row>
    <row r="26678" spans="21:24" ht="18" x14ac:dyDescent="0.6">
      <c r="U26678"/>
      <c r="V26678"/>
      <c r="W26678"/>
      <c r="X26678"/>
    </row>
    <row r="26679" spans="21:24" ht="18" x14ac:dyDescent="0.6">
      <c r="U26679"/>
      <c r="V26679"/>
      <c r="W26679"/>
      <c r="X26679"/>
    </row>
    <row r="26680" spans="21:24" ht="18" x14ac:dyDescent="0.6">
      <c r="U26680"/>
      <c r="V26680"/>
      <c r="W26680"/>
      <c r="X26680"/>
    </row>
    <row r="26681" spans="21:24" ht="18" x14ac:dyDescent="0.6">
      <c r="U26681"/>
      <c r="V26681"/>
      <c r="W26681"/>
      <c r="X26681"/>
    </row>
    <row r="26682" spans="21:24" ht="18" x14ac:dyDescent="0.6">
      <c r="U26682"/>
      <c r="V26682"/>
      <c r="W26682"/>
      <c r="X26682"/>
    </row>
    <row r="26683" spans="21:24" ht="18" x14ac:dyDescent="0.6">
      <c r="U26683"/>
      <c r="V26683"/>
      <c r="W26683"/>
      <c r="X26683"/>
    </row>
    <row r="26684" spans="21:24" ht="18" x14ac:dyDescent="0.6">
      <c r="U26684"/>
      <c r="V26684"/>
      <c r="W26684"/>
      <c r="X26684"/>
    </row>
    <row r="26685" spans="21:24" ht="18" x14ac:dyDescent="0.6">
      <c r="U26685"/>
      <c r="V26685"/>
      <c r="W26685"/>
      <c r="X26685"/>
    </row>
    <row r="26686" spans="21:24" ht="18" x14ac:dyDescent="0.6">
      <c r="U26686"/>
      <c r="V26686"/>
      <c r="W26686"/>
      <c r="X26686"/>
    </row>
    <row r="26687" spans="21:24" ht="18" x14ac:dyDescent="0.6">
      <c r="U26687"/>
      <c r="V26687"/>
      <c r="W26687"/>
      <c r="X26687"/>
    </row>
    <row r="26688" spans="21:24" ht="18" x14ac:dyDescent="0.6">
      <c r="U26688"/>
      <c r="V26688"/>
      <c r="W26688"/>
      <c r="X26688"/>
    </row>
    <row r="26689" spans="21:24" ht="18" x14ac:dyDescent="0.6">
      <c r="U26689"/>
      <c r="V26689"/>
      <c r="W26689"/>
      <c r="X26689"/>
    </row>
    <row r="26690" spans="21:24" ht="18" x14ac:dyDescent="0.6">
      <c r="U26690"/>
      <c r="V26690"/>
      <c r="W26690"/>
      <c r="X26690"/>
    </row>
    <row r="26691" spans="21:24" ht="18" x14ac:dyDescent="0.6">
      <c r="U26691"/>
      <c r="V26691"/>
      <c r="W26691"/>
      <c r="X26691"/>
    </row>
    <row r="26692" spans="21:24" ht="18" x14ac:dyDescent="0.6">
      <c r="U26692"/>
      <c r="V26692"/>
      <c r="W26692"/>
      <c r="X26692"/>
    </row>
    <row r="26693" spans="21:24" ht="18" x14ac:dyDescent="0.6">
      <c r="U26693"/>
      <c r="V26693"/>
      <c r="W26693"/>
      <c r="X26693"/>
    </row>
    <row r="26694" spans="21:24" ht="18" x14ac:dyDescent="0.6">
      <c r="U26694"/>
      <c r="V26694"/>
      <c r="W26694"/>
      <c r="X26694"/>
    </row>
    <row r="26695" spans="21:24" ht="18" x14ac:dyDescent="0.6">
      <c r="U26695"/>
      <c r="V26695"/>
      <c r="W26695"/>
      <c r="X26695"/>
    </row>
    <row r="26696" spans="21:24" ht="18" x14ac:dyDescent="0.6">
      <c r="U26696"/>
      <c r="V26696"/>
      <c r="W26696"/>
      <c r="X26696"/>
    </row>
    <row r="26697" spans="21:24" ht="18" x14ac:dyDescent="0.6">
      <c r="U26697"/>
      <c r="V26697"/>
      <c r="W26697"/>
      <c r="X26697"/>
    </row>
    <row r="26698" spans="21:24" ht="18" x14ac:dyDescent="0.6">
      <c r="U26698"/>
      <c r="V26698"/>
      <c r="W26698"/>
      <c r="X26698"/>
    </row>
    <row r="26699" spans="21:24" ht="18" x14ac:dyDescent="0.6">
      <c r="U26699"/>
      <c r="V26699"/>
      <c r="W26699"/>
      <c r="X26699"/>
    </row>
    <row r="26700" spans="21:24" ht="18" x14ac:dyDescent="0.6">
      <c r="U26700"/>
      <c r="V26700"/>
      <c r="W26700"/>
      <c r="X26700"/>
    </row>
    <row r="26701" spans="21:24" ht="18" x14ac:dyDescent="0.6">
      <c r="U26701"/>
      <c r="V26701"/>
      <c r="W26701"/>
      <c r="X26701"/>
    </row>
    <row r="26702" spans="21:24" ht="18" x14ac:dyDescent="0.6">
      <c r="U26702"/>
      <c r="V26702"/>
      <c r="W26702"/>
      <c r="X26702"/>
    </row>
    <row r="26703" spans="21:24" ht="18" x14ac:dyDescent="0.6">
      <c r="U26703"/>
      <c r="V26703"/>
      <c r="W26703"/>
      <c r="X26703"/>
    </row>
    <row r="26704" spans="21:24" ht="18" x14ac:dyDescent="0.6">
      <c r="U26704"/>
      <c r="V26704"/>
      <c r="W26704"/>
      <c r="X26704"/>
    </row>
    <row r="26705" spans="21:24" ht="18" x14ac:dyDescent="0.6">
      <c r="U26705"/>
      <c r="V26705"/>
      <c r="W26705"/>
      <c r="X26705"/>
    </row>
    <row r="26706" spans="21:24" ht="18" x14ac:dyDescent="0.6">
      <c r="U26706"/>
      <c r="V26706"/>
      <c r="W26706"/>
      <c r="X26706"/>
    </row>
    <row r="26707" spans="21:24" ht="18" x14ac:dyDescent="0.6">
      <c r="U26707"/>
      <c r="V26707"/>
      <c r="W26707"/>
      <c r="X26707"/>
    </row>
    <row r="26708" spans="21:24" ht="18" x14ac:dyDescent="0.6">
      <c r="U26708"/>
      <c r="V26708"/>
      <c r="W26708"/>
      <c r="X26708"/>
    </row>
    <row r="26709" spans="21:24" ht="18" x14ac:dyDescent="0.6">
      <c r="U26709"/>
      <c r="V26709"/>
      <c r="W26709"/>
      <c r="X26709"/>
    </row>
    <row r="26710" spans="21:24" ht="18" x14ac:dyDescent="0.6">
      <c r="U26710"/>
      <c r="V26710"/>
      <c r="W26710"/>
      <c r="X26710"/>
    </row>
    <row r="26711" spans="21:24" ht="18" x14ac:dyDescent="0.6">
      <c r="U26711"/>
      <c r="V26711"/>
      <c r="W26711"/>
      <c r="X26711"/>
    </row>
    <row r="26712" spans="21:24" ht="18" x14ac:dyDescent="0.6">
      <c r="U26712"/>
      <c r="V26712"/>
      <c r="W26712"/>
      <c r="X26712"/>
    </row>
    <row r="26713" spans="21:24" ht="18" x14ac:dyDescent="0.6">
      <c r="U26713"/>
      <c r="V26713"/>
      <c r="W26713"/>
      <c r="X26713"/>
    </row>
    <row r="26714" spans="21:24" ht="18" x14ac:dyDescent="0.6">
      <c r="U26714"/>
      <c r="V26714"/>
      <c r="W26714"/>
      <c r="X26714"/>
    </row>
    <row r="26715" spans="21:24" ht="18" x14ac:dyDescent="0.6">
      <c r="U26715"/>
      <c r="V26715"/>
      <c r="W26715"/>
      <c r="X26715"/>
    </row>
    <row r="26716" spans="21:24" ht="18" x14ac:dyDescent="0.6">
      <c r="U26716"/>
      <c r="V26716"/>
      <c r="W26716"/>
      <c r="X26716"/>
    </row>
    <row r="26717" spans="21:24" ht="18" x14ac:dyDescent="0.6">
      <c r="U26717"/>
      <c r="V26717"/>
      <c r="W26717"/>
      <c r="X26717"/>
    </row>
    <row r="26718" spans="21:24" ht="18" x14ac:dyDescent="0.6">
      <c r="U26718"/>
      <c r="V26718"/>
      <c r="W26718"/>
      <c r="X26718"/>
    </row>
    <row r="26719" spans="21:24" ht="18" x14ac:dyDescent="0.6">
      <c r="U26719"/>
      <c r="V26719"/>
      <c r="W26719"/>
      <c r="X26719"/>
    </row>
    <row r="26720" spans="21:24" ht="18" x14ac:dyDescent="0.6">
      <c r="U26720"/>
      <c r="V26720"/>
      <c r="W26720"/>
      <c r="X26720"/>
    </row>
    <row r="26721" spans="21:24" ht="18" x14ac:dyDescent="0.6">
      <c r="U26721"/>
      <c r="V26721"/>
      <c r="W26721"/>
      <c r="X26721"/>
    </row>
    <row r="26722" spans="21:24" ht="18" x14ac:dyDescent="0.6">
      <c r="U26722"/>
      <c r="V26722"/>
      <c r="W26722"/>
      <c r="X26722"/>
    </row>
    <row r="26723" spans="21:24" ht="18" x14ac:dyDescent="0.6">
      <c r="U26723"/>
      <c r="V26723"/>
      <c r="W26723"/>
      <c r="X26723"/>
    </row>
    <row r="26724" spans="21:24" ht="18" x14ac:dyDescent="0.6">
      <c r="U26724"/>
      <c r="V26724"/>
      <c r="W26724"/>
      <c r="X26724"/>
    </row>
    <row r="26725" spans="21:24" ht="18" x14ac:dyDescent="0.6">
      <c r="U26725"/>
      <c r="V26725"/>
      <c r="W26725"/>
      <c r="X26725"/>
    </row>
    <row r="26726" spans="21:24" ht="18" x14ac:dyDescent="0.6">
      <c r="U26726"/>
      <c r="V26726"/>
      <c r="W26726"/>
      <c r="X26726"/>
    </row>
    <row r="26727" spans="21:24" ht="18" x14ac:dyDescent="0.6">
      <c r="U26727"/>
      <c r="V26727"/>
      <c r="W26727"/>
      <c r="X26727"/>
    </row>
    <row r="26728" spans="21:24" ht="18" x14ac:dyDescent="0.6">
      <c r="U26728"/>
      <c r="V26728"/>
      <c r="W26728"/>
      <c r="X26728"/>
    </row>
    <row r="26729" spans="21:24" ht="18" x14ac:dyDescent="0.6">
      <c r="U26729"/>
      <c r="V26729"/>
      <c r="W26729"/>
      <c r="X26729"/>
    </row>
    <row r="26730" spans="21:24" ht="18" x14ac:dyDescent="0.6">
      <c r="U26730"/>
      <c r="V26730"/>
      <c r="W26730"/>
      <c r="X26730"/>
    </row>
    <row r="26731" spans="21:24" ht="18" x14ac:dyDescent="0.6">
      <c r="U26731"/>
      <c r="V26731"/>
      <c r="W26731"/>
      <c r="X26731"/>
    </row>
    <row r="26732" spans="21:24" ht="18" x14ac:dyDescent="0.6">
      <c r="U26732"/>
      <c r="V26732"/>
      <c r="W26732"/>
      <c r="X26732"/>
    </row>
    <row r="26733" spans="21:24" ht="18" x14ac:dyDescent="0.6">
      <c r="U26733"/>
      <c r="V26733"/>
      <c r="W26733"/>
      <c r="X26733"/>
    </row>
    <row r="26734" spans="21:24" ht="18" x14ac:dyDescent="0.6">
      <c r="U26734"/>
      <c r="V26734"/>
      <c r="W26734"/>
      <c r="X26734"/>
    </row>
    <row r="26735" spans="21:24" ht="18" x14ac:dyDescent="0.6">
      <c r="U26735"/>
      <c r="V26735"/>
      <c r="W26735"/>
      <c r="X26735"/>
    </row>
    <row r="26736" spans="21:24" ht="18" x14ac:dyDescent="0.6">
      <c r="U26736"/>
      <c r="V26736"/>
      <c r="W26736"/>
      <c r="X26736"/>
    </row>
    <row r="26737" spans="21:24" ht="18" x14ac:dyDescent="0.6">
      <c r="U26737"/>
      <c r="V26737"/>
      <c r="W26737"/>
      <c r="X26737"/>
    </row>
    <row r="26738" spans="21:24" ht="18" x14ac:dyDescent="0.6">
      <c r="U26738"/>
      <c r="V26738"/>
      <c r="W26738"/>
      <c r="X26738"/>
    </row>
    <row r="26739" spans="21:24" ht="18" x14ac:dyDescent="0.6">
      <c r="U26739"/>
      <c r="V26739"/>
      <c r="W26739"/>
      <c r="X26739"/>
    </row>
    <row r="26740" spans="21:24" ht="18" x14ac:dyDescent="0.6">
      <c r="U26740"/>
      <c r="V26740"/>
      <c r="W26740"/>
      <c r="X26740"/>
    </row>
    <row r="26741" spans="21:24" ht="18" x14ac:dyDescent="0.6">
      <c r="U26741"/>
      <c r="V26741"/>
      <c r="W26741"/>
      <c r="X26741"/>
    </row>
    <row r="26742" spans="21:24" ht="18" x14ac:dyDescent="0.6">
      <c r="U26742"/>
      <c r="V26742"/>
      <c r="W26742"/>
      <c r="X26742"/>
    </row>
    <row r="26743" spans="21:24" ht="18" x14ac:dyDescent="0.6">
      <c r="U26743"/>
      <c r="V26743"/>
      <c r="W26743"/>
      <c r="X26743"/>
    </row>
    <row r="26744" spans="21:24" ht="18" x14ac:dyDescent="0.6">
      <c r="U26744"/>
      <c r="V26744"/>
      <c r="W26744"/>
      <c r="X26744"/>
    </row>
    <row r="26745" spans="21:24" ht="18" x14ac:dyDescent="0.6">
      <c r="U26745"/>
      <c r="V26745"/>
      <c r="W26745"/>
      <c r="X26745"/>
    </row>
    <row r="26746" spans="21:24" ht="18" x14ac:dyDescent="0.6">
      <c r="U26746"/>
      <c r="V26746"/>
      <c r="W26746"/>
      <c r="X26746"/>
    </row>
    <row r="26747" spans="21:24" ht="18" x14ac:dyDescent="0.6">
      <c r="U26747"/>
      <c r="V26747"/>
      <c r="W26747"/>
      <c r="X26747"/>
    </row>
    <row r="26748" spans="21:24" ht="18" x14ac:dyDescent="0.6">
      <c r="U26748"/>
      <c r="V26748"/>
      <c r="W26748"/>
      <c r="X26748"/>
    </row>
    <row r="26749" spans="21:24" ht="18" x14ac:dyDescent="0.6">
      <c r="U26749"/>
      <c r="V26749"/>
      <c r="W26749"/>
      <c r="X26749"/>
    </row>
    <row r="26750" spans="21:24" ht="18" x14ac:dyDescent="0.6">
      <c r="U26750"/>
      <c r="V26750"/>
      <c r="W26750"/>
      <c r="X26750"/>
    </row>
    <row r="26751" spans="21:24" ht="18" x14ac:dyDescent="0.6">
      <c r="U26751"/>
      <c r="V26751"/>
      <c r="W26751"/>
      <c r="X26751"/>
    </row>
    <row r="26752" spans="21:24" ht="18" x14ac:dyDescent="0.6">
      <c r="U26752"/>
      <c r="V26752"/>
      <c r="W26752"/>
      <c r="X26752"/>
    </row>
    <row r="26753" spans="21:24" ht="18" x14ac:dyDescent="0.6">
      <c r="U26753"/>
      <c r="V26753"/>
      <c r="W26753"/>
      <c r="X26753"/>
    </row>
    <row r="26754" spans="21:24" ht="18" x14ac:dyDescent="0.6">
      <c r="U26754"/>
      <c r="V26754"/>
      <c r="W26754"/>
      <c r="X26754"/>
    </row>
    <row r="26755" spans="21:24" ht="18" x14ac:dyDescent="0.6">
      <c r="U26755"/>
      <c r="V26755"/>
      <c r="W26755"/>
      <c r="X26755"/>
    </row>
    <row r="26756" spans="21:24" ht="18" x14ac:dyDescent="0.6">
      <c r="U26756"/>
      <c r="V26756"/>
      <c r="W26756"/>
      <c r="X26756"/>
    </row>
    <row r="26757" spans="21:24" ht="18" x14ac:dyDescent="0.6">
      <c r="U26757"/>
      <c r="V26757"/>
      <c r="W26757"/>
      <c r="X26757"/>
    </row>
    <row r="26758" spans="21:24" ht="18" x14ac:dyDescent="0.6">
      <c r="U26758"/>
      <c r="V26758"/>
      <c r="W26758"/>
      <c r="X26758"/>
    </row>
    <row r="26759" spans="21:24" ht="18" x14ac:dyDescent="0.6">
      <c r="U26759"/>
      <c r="V26759"/>
      <c r="W26759"/>
      <c r="X26759"/>
    </row>
    <row r="26760" spans="21:24" ht="18" x14ac:dyDescent="0.6">
      <c r="U26760"/>
      <c r="V26760"/>
      <c r="W26760"/>
      <c r="X26760"/>
    </row>
    <row r="26761" spans="21:24" ht="18" x14ac:dyDescent="0.6">
      <c r="U26761"/>
      <c r="V26761"/>
      <c r="W26761"/>
      <c r="X26761"/>
    </row>
    <row r="26762" spans="21:24" ht="18" x14ac:dyDescent="0.6">
      <c r="U26762"/>
      <c r="V26762"/>
      <c r="W26762"/>
      <c r="X26762"/>
    </row>
    <row r="26763" spans="21:24" ht="18" x14ac:dyDescent="0.6">
      <c r="U26763"/>
      <c r="V26763"/>
      <c r="W26763"/>
      <c r="X26763"/>
    </row>
    <row r="26764" spans="21:24" ht="18" x14ac:dyDescent="0.6">
      <c r="U26764"/>
      <c r="V26764"/>
      <c r="W26764"/>
      <c r="X26764"/>
    </row>
    <row r="26765" spans="21:24" ht="18" x14ac:dyDescent="0.6">
      <c r="U26765"/>
      <c r="V26765"/>
      <c r="W26765"/>
      <c r="X26765"/>
    </row>
    <row r="26766" spans="21:24" ht="18" x14ac:dyDescent="0.6">
      <c r="U26766"/>
      <c r="V26766"/>
      <c r="W26766"/>
      <c r="X26766"/>
    </row>
    <row r="26767" spans="21:24" ht="18" x14ac:dyDescent="0.6">
      <c r="U26767"/>
      <c r="V26767"/>
      <c r="W26767"/>
      <c r="X26767"/>
    </row>
    <row r="26768" spans="21:24" ht="18" x14ac:dyDescent="0.6">
      <c r="U26768"/>
      <c r="V26768"/>
      <c r="W26768"/>
      <c r="X26768"/>
    </row>
    <row r="26769" spans="21:24" ht="18" x14ac:dyDescent="0.6">
      <c r="U26769"/>
      <c r="V26769"/>
      <c r="W26769"/>
      <c r="X26769"/>
    </row>
    <row r="26770" spans="21:24" ht="18" x14ac:dyDescent="0.6">
      <c r="U26770"/>
      <c r="V26770"/>
      <c r="W26770"/>
      <c r="X26770"/>
    </row>
    <row r="26771" spans="21:24" ht="18" x14ac:dyDescent="0.6">
      <c r="U26771"/>
      <c r="V26771"/>
      <c r="W26771"/>
      <c r="X26771"/>
    </row>
    <row r="26772" spans="21:24" ht="18" x14ac:dyDescent="0.6">
      <c r="U26772"/>
      <c r="V26772"/>
      <c r="W26772"/>
      <c r="X26772"/>
    </row>
    <row r="26773" spans="21:24" ht="18" x14ac:dyDescent="0.6">
      <c r="U26773"/>
      <c r="V26773"/>
      <c r="W26773"/>
      <c r="X26773"/>
    </row>
    <row r="26774" spans="21:24" ht="18" x14ac:dyDescent="0.6">
      <c r="U26774"/>
      <c r="V26774"/>
      <c r="W26774"/>
      <c r="X26774"/>
    </row>
    <row r="26775" spans="21:24" ht="18" x14ac:dyDescent="0.6">
      <c r="U26775"/>
      <c r="V26775"/>
      <c r="W26775"/>
      <c r="X26775"/>
    </row>
    <row r="26776" spans="21:24" ht="18" x14ac:dyDescent="0.6">
      <c r="U26776"/>
      <c r="V26776"/>
      <c r="W26776"/>
      <c r="X26776"/>
    </row>
    <row r="26777" spans="21:24" ht="18" x14ac:dyDescent="0.6">
      <c r="U26777"/>
      <c r="V26777"/>
      <c r="W26777"/>
      <c r="X26777"/>
    </row>
    <row r="26778" spans="21:24" ht="18" x14ac:dyDescent="0.6">
      <c r="U26778"/>
      <c r="V26778"/>
      <c r="W26778"/>
      <c r="X26778"/>
    </row>
    <row r="26779" spans="21:24" ht="18" x14ac:dyDescent="0.6">
      <c r="U26779"/>
      <c r="V26779"/>
      <c r="W26779"/>
      <c r="X26779"/>
    </row>
    <row r="26780" spans="21:24" ht="18" x14ac:dyDescent="0.6">
      <c r="U26780"/>
      <c r="V26780"/>
      <c r="W26780"/>
      <c r="X26780"/>
    </row>
    <row r="26781" spans="21:24" ht="18" x14ac:dyDescent="0.6">
      <c r="U26781"/>
      <c r="V26781"/>
      <c r="W26781"/>
      <c r="X26781"/>
    </row>
    <row r="26782" spans="21:24" ht="18" x14ac:dyDescent="0.6">
      <c r="U26782"/>
      <c r="V26782"/>
      <c r="W26782"/>
      <c r="X26782"/>
    </row>
    <row r="26783" spans="21:24" ht="18" x14ac:dyDescent="0.6">
      <c r="U26783"/>
      <c r="V26783"/>
      <c r="W26783"/>
      <c r="X26783"/>
    </row>
    <row r="26784" spans="21:24" ht="18" x14ac:dyDescent="0.6">
      <c r="U26784"/>
      <c r="V26784"/>
      <c r="W26784"/>
      <c r="X26784"/>
    </row>
    <row r="26785" spans="21:24" ht="18" x14ac:dyDescent="0.6">
      <c r="U26785"/>
      <c r="V26785"/>
      <c r="W26785"/>
      <c r="X26785"/>
    </row>
    <row r="26786" spans="21:24" ht="18" x14ac:dyDescent="0.6">
      <c r="U26786"/>
      <c r="V26786"/>
      <c r="W26786"/>
      <c r="X26786"/>
    </row>
    <row r="26787" spans="21:24" ht="18" x14ac:dyDescent="0.6">
      <c r="U26787"/>
      <c r="V26787"/>
      <c r="W26787"/>
      <c r="X26787"/>
    </row>
    <row r="26788" spans="21:24" ht="18" x14ac:dyDescent="0.6">
      <c r="U26788"/>
      <c r="V26788"/>
      <c r="W26788"/>
      <c r="X26788"/>
    </row>
    <row r="26789" spans="21:24" ht="18" x14ac:dyDescent="0.6">
      <c r="U26789"/>
      <c r="V26789"/>
      <c r="W26789"/>
      <c r="X26789"/>
    </row>
    <row r="26790" spans="21:24" ht="18" x14ac:dyDescent="0.6">
      <c r="U26790"/>
      <c r="V26790"/>
      <c r="W26790"/>
      <c r="X26790"/>
    </row>
    <row r="26791" spans="21:24" ht="18" x14ac:dyDescent="0.6">
      <c r="U26791"/>
      <c r="V26791"/>
      <c r="W26791"/>
      <c r="X26791"/>
    </row>
    <row r="26792" spans="21:24" ht="18" x14ac:dyDescent="0.6">
      <c r="U26792"/>
      <c r="V26792"/>
      <c r="W26792"/>
      <c r="X26792"/>
    </row>
    <row r="26793" spans="21:24" ht="18" x14ac:dyDescent="0.6">
      <c r="U26793"/>
      <c r="V26793"/>
      <c r="W26793"/>
      <c r="X26793"/>
    </row>
    <row r="26794" spans="21:24" ht="18" x14ac:dyDescent="0.6">
      <c r="U26794"/>
      <c r="V26794"/>
      <c r="W26794"/>
      <c r="X26794"/>
    </row>
    <row r="26795" spans="21:24" ht="18" x14ac:dyDescent="0.6">
      <c r="U26795"/>
      <c r="V26795"/>
      <c r="W26795"/>
      <c r="X26795"/>
    </row>
    <row r="26796" spans="21:24" ht="18" x14ac:dyDescent="0.6">
      <c r="U26796"/>
      <c r="V26796"/>
      <c r="W26796"/>
      <c r="X26796"/>
    </row>
    <row r="26797" spans="21:24" ht="18" x14ac:dyDescent="0.6">
      <c r="U26797"/>
      <c r="V26797"/>
      <c r="W26797"/>
      <c r="X26797"/>
    </row>
    <row r="26798" spans="21:24" ht="18" x14ac:dyDescent="0.6">
      <c r="U26798"/>
      <c r="V26798"/>
      <c r="W26798"/>
      <c r="X26798"/>
    </row>
    <row r="26799" spans="21:24" ht="18" x14ac:dyDescent="0.6">
      <c r="U26799"/>
      <c r="V26799"/>
      <c r="W26799"/>
      <c r="X26799"/>
    </row>
    <row r="26800" spans="21:24" ht="18" x14ac:dyDescent="0.6">
      <c r="U26800"/>
      <c r="V26800"/>
      <c r="W26800"/>
      <c r="X26800"/>
    </row>
    <row r="26801" spans="21:24" ht="18" x14ac:dyDescent="0.6">
      <c r="U26801"/>
      <c r="V26801"/>
      <c r="W26801"/>
      <c r="X26801"/>
    </row>
    <row r="26802" spans="21:24" ht="18" x14ac:dyDescent="0.6">
      <c r="U26802"/>
      <c r="V26802"/>
      <c r="W26802"/>
      <c r="X26802"/>
    </row>
    <row r="26803" spans="21:24" ht="18" x14ac:dyDescent="0.6">
      <c r="U26803"/>
      <c r="V26803"/>
      <c r="W26803"/>
      <c r="X26803"/>
    </row>
    <row r="26804" spans="21:24" ht="18" x14ac:dyDescent="0.6">
      <c r="U26804"/>
      <c r="V26804"/>
      <c r="W26804"/>
      <c r="X26804"/>
    </row>
    <row r="26805" spans="21:24" ht="18" x14ac:dyDescent="0.6">
      <c r="U26805"/>
      <c r="V26805"/>
      <c r="W26805"/>
      <c r="X26805"/>
    </row>
    <row r="26806" spans="21:24" ht="18" x14ac:dyDescent="0.6">
      <c r="U26806"/>
      <c r="V26806"/>
      <c r="W26806"/>
      <c r="X26806"/>
    </row>
    <row r="26807" spans="21:24" ht="18" x14ac:dyDescent="0.6">
      <c r="U26807"/>
      <c r="V26807"/>
      <c r="W26807"/>
      <c r="X26807"/>
    </row>
    <row r="26808" spans="21:24" ht="18" x14ac:dyDescent="0.6">
      <c r="U26808"/>
      <c r="V26808"/>
      <c r="W26808"/>
      <c r="X26808"/>
    </row>
    <row r="26809" spans="21:24" ht="18" x14ac:dyDescent="0.6">
      <c r="U26809"/>
      <c r="V26809"/>
      <c r="W26809"/>
      <c r="X26809"/>
    </row>
    <row r="26810" spans="21:24" ht="18" x14ac:dyDescent="0.6">
      <c r="U26810"/>
      <c r="V26810"/>
      <c r="W26810"/>
      <c r="X26810"/>
    </row>
    <row r="26811" spans="21:24" ht="18" x14ac:dyDescent="0.6">
      <c r="U26811"/>
      <c r="V26811"/>
      <c r="W26811"/>
      <c r="X26811"/>
    </row>
    <row r="26812" spans="21:24" ht="18" x14ac:dyDescent="0.6">
      <c r="U26812"/>
      <c r="V26812"/>
      <c r="W26812"/>
      <c r="X26812"/>
    </row>
    <row r="26813" spans="21:24" ht="18" x14ac:dyDescent="0.6">
      <c r="U26813"/>
      <c r="V26813"/>
      <c r="W26813"/>
      <c r="X26813"/>
    </row>
    <row r="26814" spans="21:24" ht="18" x14ac:dyDescent="0.6">
      <c r="U26814"/>
      <c r="V26814"/>
      <c r="W26814"/>
      <c r="X26814"/>
    </row>
    <row r="26815" spans="21:24" ht="18" x14ac:dyDescent="0.6">
      <c r="U26815"/>
      <c r="V26815"/>
      <c r="W26815"/>
      <c r="X26815"/>
    </row>
    <row r="26816" spans="21:24" ht="18" x14ac:dyDescent="0.6">
      <c r="U26816"/>
      <c r="V26816"/>
      <c r="W26816"/>
      <c r="X26816"/>
    </row>
    <row r="26817" spans="21:24" ht="18" x14ac:dyDescent="0.6">
      <c r="U26817"/>
      <c r="V26817"/>
      <c r="W26817"/>
      <c r="X26817"/>
    </row>
    <row r="26818" spans="21:24" ht="18" x14ac:dyDescent="0.6">
      <c r="U26818"/>
      <c r="V26818"/>
      <c r="W26818"/>
      <c r="X26818"/>
    </row>
    <row r="26819" spans="21:24" ht="18" x14ac:dyDescent="0.6">
      <c r="U26819"/>
      <c r="V26819"/>
      <c r="W26819"/>
      <c r="X26819"/>
    </row>
    <row r="26820" spans="21:24" ht="18" x14ac:dyDescent="0.6">
      <c r="U26820"/>
      <c r="V26820"/>
      <c r="W26820"/>
      <c r="X26820"/>
    </row>
    <row r="26821" spans="21:24" ht="18" x14ac:dyDescent="0.6">
      <c r="U26821"/>
      <c r="V26821"/>
      <c r="W26821"/>
      <c r="X26821"/>
    </row>
    <row r="26822" spans="21:24" ht="18" x14ac:dyDescent="0.6">
      <c r="U26822"/>
      <c r="V26822"/>
      <c r="W26822"/>
      <c r="X26822"/>
    </row>
    <row r="26823" spans="21:24" ht="18" x14ac:dyDescent="0.6">
      <c r="U26823"/>
      <c r="V26823"/>
      <c r="W26823"/>
      <c r="X26823"/>
    </row>
    <row r="26824" spans="21:24" ht="18" x14ac:dyDescent="0.6">
      <c r="U26824"/>
      <c r="V26824"/>
      <c r="W26824"/>
      <c r="X26824"/>
    </row>
    <row r="26825" spans="21:24" ht="18" x14ac:dyDescent="0.6">
      <c r="U26825"/>
      <c r="V26825"/>
      <c r="W26825"/>
      <c r="X26825"/>
    </row>
    <row r="26826" spans="21:24" ht="18" x14ac:dyDescent="0.6">
      <c r="U26826"/>
      <c r="V26826"/>
      <c r="W26826"/>
      <c r="X26826"/>
    </row>
    <row r="26827" spans="21:24" ht="18" x14ac:dyDescent="0.6">
      <c r="U26827"/>
      <c r="V26827"/>
      <c r="W26827"/>
      <c r="X26827"/>
    </row>
    <row r="26828" spans="21:24" ht="18" x14ac:dyDescent="0.6">
      <c r="U26828"/>
      <c r="V26828"/>
      <c r="W26828"/>
      <c r="X26828"/>
    </row>
    <row r="26829" spans="21:24" ht="18" x14ac:dyDescent="0.6">
      <c r="U26829"/>
      <c r="V26829"/>
      <c r="W26829"/>
      <c r="X26829"/>
    </row>
    <row r="26830" spans="21:24" ht="18" x14ac:dyDescent="0.6">
      <c r="U26830"/>
      <c r="V26830"/>
      <c r="W26830"/>
      <c r="X26830"/>
    </row>
    <row r="26831" spans="21:24" ht="18" x14ac:dyDescent="0.6">
      <c r="U26831"/>
      <c r="V26831"/>
      <c r="W26831"/>
      <c r="X26831"/>
    </row>
    <row r="26832" spans="21:24" ht="18" x14ac:dyDescent="0.6">
      <c r="U26832"/>
      <c r="V26832"/>
      <c r="W26832"/>
      <c r="X26832"/>
    </row>
    <row r="26833" spans="21:24" ht="18" x14ac:dyDescent="0.6">
      <c r="U26833"/>
      <c r="V26833"/>
      <c r="W26833"/>
      <c r="X26833"/>
    </row>
    <row r="26834" spans="21:24" ht="18" x14ac:dyDescent="0.6">
      <c r="U26834"/>
      <c r="V26834"/>
      <c r="W26834"/>
      <c r="X26834"/>
    </row>
    <row r="26835" spans="21:24" ht="18" x14ac:dyDescent="0.6">
      <c r="U26835"/>
      <c r="V26835"/>
      <c r="W26835"/>
      <c r="X26835"/>
    </row>
    <row r="26836" spans="21:24" ht="18" x14ac:dyDescent="0.6">
      <c r="U26836"/>
      <c r="V26836"/>
      <c r="W26836"/>
      <c r="X26836"/>
    </row>
    <row r="26837" spans="21:24" ht="18" x14ac:dyDescent="0.6">
      <c r="U26837"/>
      <c r="V26837"/>
      <c r="W26837"/>
      <c r="X26837"/>
    </row>
    <row r="26838" spans="21:24" ht="18" x14ac:dyDescent="0.6">
      <c r="U26838"/>
      <c r="V26838"/>
      <c r="W26838"/>
      <c r="X26838"/>
    </row>
    <row r="26839" spans="21:24" ht="18" x14ac:dyDescent="0.6">
      <c r="U26839"/>
      <c r="V26839"/>
      <c r="W26839"/>
      <c r="X26839"/>
    </row>
    <row r="26840" spans="21:24" ht="18" x14ac:dyDescent="0.6">
      <c r="U26840"/>
      <c r="V26840"/>
      <c r="W26840"/>
      <c r="X26840"/>
    </row>
    <row r="26841" spans="21:24" ht="18" x14ac:dyDescent="0.6">
      <c r="U26841"/>
      <c r="V26841"/>
      <c r="W26841"/>
      <c r="X26841"/>
    </row>
    <row r="26842" spans="21:24" ht="18" x14ac:dyDescent="0.6">
      <c r="U26842"/>
      <c r="V26842"/>
      <c r="W26842"/>
      <c r="X26842"/>
    </row>
    <row r="26843" spans="21:24" ht="18" x14ac:dyDescent="0.6">
      <c r="U26843"/>
      <c r="V26843"/>
      <c r="W26843"/>
      <c r="X26843"/>
    </row>
    <row r="26844" spans="21:24" ht="18" x14ac:dyDescent="0.6">
      <c r="U26844"/>
      <c r="V26844"/>
      <c r="W26844"/>
      <c r="X26844"/>
    </row>
    <row r="26845" spans="21:24" ht="18" x14ac:dyDescent="0.6">
      <c r="U26845"/>
      <c r="V26845"/>
      <c r="W26845"/>
      <c r="X26845"/>
    </row>
    <row r="26846" spans="21:24" ht="18" x14ac:dyDescent="0.6">
      <c r="U26846"/>
      <c r="V26846"/>
      <c r="W26846"/>
      <c r="X26846"/>
    </row>
    <row r="26847" spans="21:24" ht="18" x14ac:dyDescent="0.6">
      <c r="U26847"/>
      <c r="V26847"/>
      <c r="W26847"/>
      <c r="X26847"/>
    </row>
    <row r="26848" spans="21:24" ht="18" x14ac:dyDescent="0.6">
      <c r="U26848"/>
      <c r="V26848"/>
      <c r="W26848"/>
      <c r="X26848"/>
    </row>
    <row r="26849" spans="21:24" ht="18" x14ac:dyDescent="0.6">
      <c r="U26849"/>
      <c r="V26849"/>
      <c r="W26849"/>
      <c r="X26849"/>
    </row>
    <row r="26850" spans="21:24" ht="18" x14ac:dyDescent="0.6">
      <c r="U26850"/>
      <c r="V26850"/>
      <c r="W26850"/>
      <c r="X26850"/>
    </row>
    <row r="26851" spans="21:24" ht="18" x14ac:dyDescent="0.6">
      <c r="U26851"/>
      <c r="V26851"/>
      <c r="W26851"/>
      <c r="X26851"/>
    </row>
    <row r="26852" spans="21:24" ht="18" x14ac:dyDescent="0.6">
      <c r="U26852"/>
      <c r="V26852"/>
      <c r="W26852"/>
      <c r="X26852"/>
    </row>
    <row r="26853" spans="21:24" ht="18" x14ac:dyDescent="0.6">
      <c r="U26853"/>
      <c r="V26853"/>
      <c r="W26853"/>
      <c r="X26853"/>
    </row>
    <row r="26854" spans="21:24" ht="18" x14ac:dyDescent="0.6">
      <c r="U26854"/>
      <c r="V26854"/>
      <c r="W26854"/>
      <c r="X26854"/>
    </row>
    <row r="26855" spans="21:24" ht="18" x14ac:dyDescent="0.6">
      <c r="U26855"/>
      <c r="V26855"/>
      <c r="W26855"/>
      <c r="X26855"/>
    </row>
    <row r="26856" spans="21:24" ht="18" x14ac:dyDescent="0.6">
      <c r="U26856"/>
      <c r="V26856"/>
      <c r="W26856"/>
      <c r="X26856"/>
    </row>
    <row r="26857" spans="21:24" ht="18" x14ac:dyDescent="0.6">
      <c r="U26857"/>
      <c r="V26857"/>
      <c r="W26857"/>
      <c r="X26857"/>
    </row>
    <row r="26858" spans="21:24" ht="18" x14ac:dyDescent="0.6">
      <c r="U26858"/>
      <c r="V26858"/>
      <c r="W26858"/>
      <c r="X26858"/>
    </row>
    <row r="26859" spans="21:24" ht="18" x14ac:dyDescent="0.6">
      <c r="U26859"/>
      <c r="V26859"/>
      <c r="W26859"/>
      <c r="X26859"/>
    </row>
    <row r="26860" spans="21:24" ht="18" x14ac:dyDescent="0.6">
      <c r="U26860"/>
      <c r="V26860"/>
      <c r="W26860"/>
      <c r="X26860"/>
    </row>
    <row r="26861" spans="21:24" ht="18" x14ac:dyDescent="0.6">
      <c r="U26861"/>
      <c r="V26861"/>
      <c r="W26861"/>
      <c r="X26861"/>
    </row>
    <row r="26862" spans="21:24" ht="18" x14ac:dyDescent="0.6">
      <c r="U26862"/>
      <c r="V26862"/>
      <c r="W26862"/>
      <c r="X26862"/>
    </row>
    <row r="26863" spans="21:24" ht="18" x14ac:dyDescent="0.6">
      <c r="U26863"/>
      <c r="V26863"/>
      <c r="W26863"/>
      <c r="X26863"/>
    </row>
    <row r="26864" spans="21:24" ht="18" x14ac:dyDescent="0.6">
      <c r="U26864"/>
      <c r="V26864"/>
      <c r="W26864"/>
      <c r="X26864"/>
    </row>
    <row r="26865" spans="21:24" ht="18" x14ac:dyDescent="0.6">
      <c r="U26865"/>
      <c r="V26865"/>
      <c r="W26865"/>
      <c r="X26865"/>
    </row>
    <row r="26866" spans="21:24" ht="18" x14ac:dyDescent="0.6">
      <c r="U26866"/>
      <c r="V26866"/>
      <c r="W26866"/>
      <c r="X26866"/>
    </row>
    <row r="26867" spans="21:24" ht="18" x14ac:dyDescent="0.6">
      <c r="U26867"/>
      <c r="V26867"/>
      <c r="W26867"/>
      <c r="X26867"/>
    </row>
    <row r="26868" spans="21:24" ht="18" x14ac:dyDescent="0.6">
      <c r="U26868"/>
      <c r="V26868"/>
      <c r="W26868"/>
      <c r="X26868"/>
    </row>
    <row r="26869" spans="21:24" ht="18" x14ac:dyDescent="0.6">
      <c r="U26869"/>
      <c r="V26869"/>
      <c r="W26869"/>
      <c r="X26869"/>
    </row>
    <row r="26870" spans="21:24" ht="18" x14ac:dyDescent="0.6">
      <c r="U26870"/>
      <c r="V26870"/>
      <c r="W26870"/>
      <c r="X26870"/>
    </row>
    <row r="26871" spans="21:24" ht="18" x14ac:dyDescent="0.6">
      <c r="U26871"/>
      <c r="V26871"/>
      <c r="W26871"/>
      <c r="X26871"/>
    </row>
    <row r="26872" spans="21:24" ht="18" x14ac:dyDescent="0.6">
      <c r="U26872"/>
      <c r="V26872"/>
      <c r="W26872"/>
      <c r="X26872"/>
    </row>
    <row r="26873" spans="21:24" ht="18" x14ac:dyDescent="0.6">
      <c r="U26873"/>
      <c r="V26873"/>
      <c r="W26873"/>
      <c r="X26873"/>
    </row>
    <row r="26874" spans="21:24" ht="18" x14ac:dyDescent="0.6">
      <c r="U26874"/>
      <c r="V26874"/>
      <c r="W26874"/>
      <c r="X26874"/>
    </row>
    <row r="26875" spans="21:24" ht="18" x14ac:dyDescent="0.6">
      <c r="U26875"/>
      <c r="V26875"/>
      <c r="W26875"/>
      <c r="X26875"/>
    </row>
    <row r="26876" spans="21:24" ht="18" x14ac:dyDescent="0.6">
      <c r="U26876"/>
      <c r="V26876"/>
      <c r="W26876"/>
      <c r="X26876"/>
    </row>
    <row r="26877" spans="21:24" ht="18" x14ac:dyDescent="0.6">
      <c r="U26877"/>
      <c r="V26877"/>
      <c r="W26877"/>
      <c r="X26877"/>
    </row>
    <row r="26878" spans="21:24" ht="18" x14ac:dyDescent="0.6">
      <c r="U26878"/>
      <c r="V26878"/>
      <c r="W26878"/>
      <c r="X26878"/>
    </row>
    <row r="26879" spans="21:24" ht="18" x14ac:dyDescent="0.6">
      <c r="U26879"/>
      <c r="V26879"/>
      <c r="W26879"/>
      <c r="X26879"/>
    </row>
    <row r="26880" spans="21:24" ht="18" x14ac:dyDescent="0.6">
      <c r="U26880"/>
      <c r="V26880"/>
      <c r="W26880"/>
      <c r="X26880"/>
    </row>
    <row r="26881" spans="21:24" ht="18" x14ac:dyDescent="0.6">
      <c r="U26881"/>
      <c r="V26881"/>
      <c r="W26881"/>
      <c r="X26881"/>
    </row>
    <row r="26882" spans="21:24" ht="18" x14ac:dyDescent="0.6">
      <c r="U26882"/>
      <c r="V26882"/>
      <c r="W26882"/>
      <c r="X26882"/>
    </row>
    <row r="26883" spans="21:24" ht="18" x14ac:dyDescent="0.6">
      <c r="U26883"/>
      <c r="V26883"/>
      <c r="W26883"/>
      <c r="X26883"/>
    </row>
    <row r="26884" spans="21:24" ht="18" x14ac:dyDescent="0.6">
      <c r="U26884"/>
      <c r="V26884"/>
      <c r="W26884"/>
      <c r="X26884"/>
    </row>
    <row r="26885" spans="21:24" ht="18" x14ac:dyDescent="0.6">
      <c r="U26885"/>
      <c r="V26885"/>
      <c r="W26885"/>
      <c r="X26885"/>
    </row>
    <row r="26886" spans="21:24" ht="18" x14ac:dyDescent="0.6">
      <c r="U26886"/>
      <c r="V26886"/>
      <c r="W26886"/>
      <c r="X26886"/>
    </row>
    <row r="26887" spans="21:24" ht="18" x14ac:dyDescent="0.6">
      <c r="U26887"/>
      <c r="V26887"/>
      <c r="W26887"/>
      <c r="X26887"/>
    </row>
    <row r="26888" spans="21:24" ht="18" x14ac:dyDescent="0.6">
      <c r="U26888"/>
      <c r="V26888"/>
      <c r="W26888"/>
      <c r="X26888"/>
    </row>
    <row r="26889" spans="21:24" ht="18" x14ac:dyDescent="0.6">
      <c r="U26889"/>
      <c r="V26889"/>
      <c r="W26889"/>
      <c r="X26889"/>
    </row>
    <row r="26890" spans="21:24" ht="18" x14ac:dyDescent="0.6">
      <c r="U26890"/>
      <c r="V26890"/>
      <c r="W26890"/>
      <c r="X26890"/>
    </row>
    <row r="26891" spans="21:24" ht="18" x14ac:dyDescent="0.6">
      <c r="U26891"/>
      <c r="V26891"/>
      <c r="W26891"/>
      <c r="X26891"/>
    </row>
    <row r="26892" spans="21:24" ht="18" x14ac:dyDescent="0.6">
      <c r="U26892"/>
      <c r="V26892"/>
      <c r="W26892"/>
      <c r="X26892"/>
    </row>
    <row r="26893" spans="21:24" ht="18" x14ac:dyDescent="0.6">
      <c r="U26893"/>
      <c r="V26893"/>
      <c r="W26893"/>
      <c r="X26893"/>
    </row>
    <row r="26894" spans="21:24" ht="18" x14ac:dyDescent="0.6">
      <c r="U26894"/>
      <c r="V26894"/>
      <c r="W26894"/>
      <c r="X26894"/>
    </row>
    <row r="26895" spans="21:24" ht="18" x14ac:dyDescent="0.6">
      <c r="U26895"/>
      <c r="V26895"/>
      <c r="W26895"/>
      <c r="X26895"/>
    </row>
    <row r="26896" spans="21:24" ht="18" x14ac:dyDescent="0.6">
      <c r="U26896"/>
      <c r="V26896"/>
      <c r="W26896"/>
      <c r="X26896"/>
    </row>
    <row r="26897" spans="21:24" ht="18" x14ac:dyDescent="0.6">
      <c r="U26897"/>
      <c r="V26897"/>
      <c r="W26897"/>
      <c r="X26897"/>
    </row>
    <row r="26898" spans="21:24" ht="18" x14ac:dyDescent="0.6">
      <c r="U26898"/>
      <c r="V26898"/>
      <c r="W26898"/>
      <c r="X26898"/>
    </row>
    <row r="26899" spans="21:24" ht="18" x14ac:dyDescent="0.6">
      <c r="U26899"/>
      <c r="V26899"/>
      <c r="W26899"/>
      <c r="X26899"/>
    </row>
    <row r="26900" spans="21:24" ht="18" x14ac:dyDescent="0.6">
      <c r="U26900"/>
      <c r="V26900"/>
      <c r="W26900"/>
      <c r="X26900"/>
    </row>
    <row r="26901" spans="21:24" ht="18" x14ac:dyDescent="0.6">
      <c r="U26901"/>
      <c r="V26901"/>
      <c r="W26901"/>
      <c r="X26901"/>
    </row>
    <row r="26902" spans="21:24" ht="18" x14ac:dyDescent="0.6">
      <c r="U26902"/>
      <c r="V26902"/>
      <c r="W26902"/>
      <c r="X26902"/>
    </row>
    <row r="26903" spans="21:24" ht="18" x14ac:dyDescent="0.6">
      <c r="U26903"/>
      <c r="V26903"/>
      <c r="W26903"/>
      <c r="X26903"/>
    </row>
    <row r="26904" spans="21:24" ht="18" x14ac:dyDescent="0.6">
      <c r="U26904"/>
      <c r="V26904"/>
      <c r="W26904"/>
      <c r="X26904"/>
    </row>
    <row r="26905" spans="21:24" ht="18" x14ac:dyDescent="0.6">
      <c r="U26905"/>
      <c r="V26905"/>
      <c r="W26905"/>
      <c r="X26905"/>
    </row>
    <row r="26906" spans="21:24" ht="18" x14ac:dyDescent="0.6">
      <c r="U26906"/>
      <c r="V26906"/>
      <c r="W26906"/>
      <c r="X26906"/>
    </row>
    <row r="26907" spans="21:24" ht="18" x14ac:dyDescent="0.6">
      <c r="U26907"/>
      <c r="V26907"/>
      <c r="W26907"/>
      <c r="X26907"/>
    </row>
    <row r="26908" spans="21:24" ht="18" x14ac:dyDescent="0.6">
      <c r="U26908"/>
      <c r="V26908"/>
      <c r="W26908"/>
      <c r="X26908"/>
    </row>
    <row r="26909" spans="21:24" ht="18" x14ac:dyDescent="0.6">
      <c r="U26909"/>
      <c r="V26909"/>
      <c r="W26909"/>
      <c r="X26909"/>
    </row>
    <row r="26910" spans="21:24" ht="18" x14ac:dyDescent="0.6">
      <c r="U26910"/>
      <c r="V26910"/>
      <c r="W26910"/>
      <c r="X26910"/>
    </row>
    <row r="26911" spans="21:24" ht="18" x14ac:dyDescent="0.6">
      <c r="U26911"/>
      <c r="V26911"/>
      <c r="W26911"/>
      <c r="X26911"/>
    </row>
    <row r="26912" spans="21:24" ht="18" x14ac:dyDescent="0.6">
      <c r="U26912"/>
      <c r="V26912"/>
      <c r="W26912"/>
      <c r="X26912"/>
    </row>
    <row r="26913" spans="21:24" ht="18" x14ac:dyDescent="0.6">
      <c r="U26913"/>
      <c r="V26913"/>
      <c r="W26913"/>
      <c r="X26913"/>
    </row>
    <row r="26914" spans="21:24" ht="18" x14ac:dyDescent="0.6">
      <c r="U26914"/>
      <c r="V26914"/>
      <c r="W26914"/>
      <c r="X26914"/>
    </row>
    <row r="26915" spans="21:24" ht="18" x14ac:dyDescent="0.6">
      <c r="U26915"/>
      <c r="V26915"/>
      <c r="W26915"/>
      <c r="X26915"/>
    </row>
    <row r="26916" spans="21:24" ht="18" x14ac:dyDescent="0.6">
      <c r="U26916"/>
      <c r="V26916"/>
      <c r="W26916"/>
      <c r="X26916"/>
    </row>
    <row r="26917" spans="21:24" ht="18" x14ac:dyDescent="0.6">
      <c r="U26917"/>
      <c r="V26917"/>
      <c r="W26917"/>
      <c r="X26917"/>
    </row>
    <row r="26918" spans="21:24" ht="18" x14ac:dyDescent="0.6">
      <c r="U26918"/>
      <c r="V26918"/>
      <c r="W26918"/>
      <c r="X26918"/>
    </row>
    <row r="26919" spans="21:24" ht="18" x14ac:dyDescent="0.6">
      <c r="U26919"/>
      <c r="V26919"/>
      <c r="W26919"/>
      <c r="X26919"/>
    </row>
    <row r="26920" spans="21:24" ht="18" x14ac:dyDescent="0.6">
      <c r="U26920"/>
      <c r="V26920"/>
      <c r="W26920"/>
      <c r="X26920"/>
    </row>
    <row r="26921" spans="21:24" ht="18" x14ac:dyDescent="0.6">
      <c r="U26921"/>
      <c r="V26921"/>
      <c r="W26921"/>
      <c r="X26921"/>
    </row>
    <row r="26922" spans="21:24" ht="18" x14ac:dyDescent="0.6">
      <c r="U26922"/>
      <c r="V26922"/>
      <c r="W26922"/>
      <c r="X26922"/>
    </row>
    <row r="26923" spans="21:24" ht="18" x14ac:dyDescent="0.6">
      <c r="U26923"/>
      <c r="V26923"/>
      <c r="W26923"/>
      <c r="X26923"/>
    </row>
    <row r="26924" spans="21:24" ht="18" x14ac:dyDescent="0.6">
      <c r="U26924"/>
      <c r="V26924"/>
      <c r="W26924"/>
      <c r="X26924"/>
    </row>
    <row r="26925" spans="21:24" ht="18" x14ac:dyDescent="0.6">
      <c r="U26925"/>
      <c r="V26925"/>
      <c r="W26925"/>
      <c r="X26925"/>
    </row>
    <row r="26926" spans="21:24" ht="18" x14ac:dyDescent="0.6">
      <c r="U26926"/>
      <c r="V26926"/>
      <c r="W26926"/>
      <c r="X26926"/>
    </row>
    <row r="26927" spans="21:24" ht="18" x14ac:dyDescent="0.6">
      <c r="U26927"/>
      <c r="V26927"/>
      <c r="W26927"/>
      <c r="X26927"/>
    </row>
    <row r="26928" spans="21:24" ht="18" x14ac:dyDescent="0.6">
      <c r="U26928"/>
      <c r="V26928"/>
      <c r="W26928"/>
      <c r="X26928"/>
    </row>
    <row r="26929" spans="21:24" ht="18" x14ac:dyDescent="0.6">
      <c r="U26929"/>
      <c r="V26929"/>
      <c r="W26929"/>
      <c r="X26929"/>
    </row>
    <row r="26930" spans="21:24" ht="18" x14ac:dyDescent="0.6">
      <c r="U26930"/>
      <c r="V26930"/>
      <c r="W26930"/>
      <c r="X26930"/>
    </row>
    <row r="26931" spans="21:24" ht="18" x14ac:dyDescent="0.6">
      <c r="U26931"/>
      <c r="V26931"/>
      <c r="W26931"/>
      <c r="X26931"/>
    </row>
    <row r="26932" spans="21:24" ht="18" x14ac:dyDescent="0.6">
      <c r="U26932"/>
      <c r="V26932"/>
      <c r="W26932"/>
      <c r="X26932"/>
    </row>
    <row r="26933" spans="21:24" ht="18" x14ac:dyDescent="0.6">
      <c r="U26933"/>
      <c r="V26933"/>
      <c r="W26933"/>
      <c r="X26933"/>
    </row>
    <row r="26934" spans="21:24" ht="18" x14ac:dyDescent="0.6">
      <c r="U26934"/>
      <c r="V26934"/>
      <c r="W26934"/>
      <c r="X26934"/>
    </row>
    <row r="26935" spans="21:24" ht="18" x14ac:dyDescent="0.6">
      <c r="U26935"/>
      <c r="V26935"/>
      <c r="W26935"/>
      <c r="X26935"/>
    </row>
    <row r="26936" spans="21:24" ht="18" x14ac:dyDescent="0.6">
      <c r="U26936"/>
      <c r="V26936"/>
      <c r="W26936"/>
      <c r="X26936"/>
    </row>
    <row r="26937" spans="21:24" ht="18" x14ac:dyDescent="0.6">
      <c r="U26937"/>
      <c r="V26937"/>
      <c r="W26937"/>
      <c r="X26937"/>
    </row>
    <row r="26938" spans="21:24" ht="18" x14ac:dyDescent="0.6">
      <c r="U26938"/>
      <c r="V26938"/>
      <c r="W26938"/>
      <c r="X26938"/>
    </row>
    <row r="26939" spans="21:24" ht="18" x14ac:dyDescent="0.6">
      <c r="U26939"/>
      <c r="V26939"/>
      <c r="W26939"/>
      <c r="X26939"/>
    </row>
    <row r="26940" spans="21:24" ht="18" x14ac:dyDescent="0.6">
      <c r="U26940"/>
      <c r="V26940"/>
      <c r="W26940"/>
      <c r="X26940"/>
    </row>
    <row r="26941" spans="21:24" ht="18" x14ac:dyDescent="0.6">
      <c r="U26941"/>
      <c r="V26941"/>
      <c r="W26941"/>
      <c r="X26941"/>
    </row>
    <row r="26942" spans="21:24" ht="18" x14ac:dyDescent="0.6">
      <c r="U26942"/>
      <c r="V26942"/>
      <c r="W26942"/>
      <c r="X26942"/>
    </row>
    <row r="26943" spans="21:24" ht="18" x14ac:dyDescent="0.6">
      <c r="U26943"/>
      <c r="V26943"/>
      <c r="W26943"/>
      <c r="X26943"/>
    </row>
    <row r="26944" spans="21:24" ht="18" x14ac:dyDescent="0.6">
      <c r="U26944"/>
      <c r="V26944"/>
      <c r="W26944"/>
      <c r="X26944"/>
    </row>
    <row r="26945" spans="21:24" ht="18" x14ac:dyDescent="0.6">
      <c r="U26945"/>
      <c r="V26945"/>
      <c r="W26945"/>
      <c r="X26945"/>
    </row>
    <row r="26946" spans="21:24" ht="18" x14ac:dyDescent="0.6">
      <c r="U26946"/>
      <c r="V26946"/>
      <c r="W26946"/>
      <c r="X26946"/>
    </row>
    <row r="26947" spans="21:24" ht="18" x14ac:dyDescent="0.6">
      <c r="U26947"/>
      <c r="V26947"/>
      <c r="W26947"/>
      <c r="X26947"/>
    </row>
    <row r="26948" spans="21:24" ht="18" x14ac:dyDescent="0.6">
      <c r="U26948"/>
      <c r="V26948"/>
      <c r="W26948"/>
      <c r="X26948"/>
    </row>
    <row r="26949" spans="21:24" ht="18" x14ac:dyDescent="0.6">
      <c r="U26949"/>
      <c r="V26949"/>
      <c r="W26949"/>
      <c r="X26949"/>
    </row>
    <row r="26950" spans="21:24" ht="18" x14ac:dyDescent="0.6">
      <c r="U26950"/>
      <c r="V26950"/>
      <c r="W26950"/>
      <c r="X26950"/>
    </row>
    <row r="26951" spans="21:24" ht="18" x14ac:dyDescent="0.6">
      <c r="U26951"/>
      <c r="V26951"/>
      <c r="W26951"/>
      <c r="X26951"/>
    </row>
    <row r="26952" spans="21:24" ht="18" x14ac:dyDescent="0.6">
      <c r="U26952"/>
      <c r="V26952"/>
      <c r="W26952"/>
      <c r="X26952"/>
    </row>
    <row r="26953" spans="21:24" ht="18" x14ac:dyDescent="0.6">
      <c r="U26953"/>
      <c r="V26953"/>
      <c r="W26953"/>
      <c r="X26953"/>
    </row>
    <row r="26954" spans="21:24" ht="18" x14ac:dyDescent="0.6">
      <c r="U26954"/>
      <c r="V26954"/>
      <c r="W26954"/>
      <c r="X26954"/>
    </row>
    <row r="26955" spans="21:24" ht="18" x14ac:dyDescent="0.6">
      <c r="U26955"/>
      <c r="V26955"/>
      <c r="W26955"/>
      <c r="X26955"/>
    </row>
    <row r="26956" spans="21:24" ht="18" x14ac:dyDescent="0.6">
      <c r="U26956"/>
      <c r="V26956"/>
      <c r="W26956"/>
      <c r="X26956"/>
    </row>
    <row r="26957" spans="21:24" ht="18" x14ac:dyDescent="0.6">
      <c r="U26957"/>
      <c r="V26957"/>
      <c r="W26957"/>
      <c r="X26957"/>
    </row>
    <row r="26958" spans="21:24" ht="18" x14ac:dyDescent="0.6">
      <c r="U26958"/>
      <c r="V26958"/>
      <c r="W26958"/>
      <c r="X26958"/>
    </row>
    <row r="26959" spans="21:24" ht="18" x14ac:dyDescent="0.6">
      <c r="U26959"/>
      <c r="V26959"/>
      <c r="W26959"/>
      <c r="X26959"/>
    </row>
    <row r="26960" spans="21:24" ht="18" x14ac:dyDescent="0.6">
      <c r="U26960"/>
      <c r="V26960"/>
      <c r="W26960"/>
      <c r="X26960"/>
    </row>
    <row r="26961" spans="21:24" ht="18" x14ac:dyDescent="0.6">
      <c r="U26961"/>
      <c r="V26961"/>
      <c r="W26961"/>
      <c r="X26961"/>
    </row>
    <row r="26962" spans="21:24" ht="18" x14ac:dyDescent="0.6">
      <c r="U26962"/>
      <c r="V26962"/>
      <c r="W26962"/>
      <c r="X26962"/>
    </row>
    <row r="26963" spans="21:24" ht="18" x14ac:dyDescent="0.6">
      <c r="U26963"/>
      <c r="V26963"/>
      <c r="W26963"/>
      <c r="X26963"/>
    </row>
    <row r="26964" spans="21:24" ht="18" x14ac:dyDescent="0.6">
      <c r="U26964"/>
      <c r="V26964"/>
      <c r="W26964"/>
      <c r="X26964"/>
    </row>
    <row r="26965" spans="21:24" ht="18" x14ac:dyDescent="0.6">
      <c r="U26965"/>
      <c r="V26965"/>
      <c r="W26965"/>
      <c r="X26965"/>
    </row>
    <row r="26966" spans="21:24" ht="18" x14ac:dyDescent="0.6">
      <c r="U26966"/>
      <c r="V26966"/>
      <c r="W26966"/>
      <c r="X26966"/>
    </row>
    <row r="26967" spans="21:24" ht="18" x14ac:dyDescent="0.6">
      <c r="U26967"/>
      <c r="V26967"/>
      <c r="W26967"/>
      <c r="X26967"/>
    </row>
    <row r="26968" spans="21:24" ht="18" x14ac:dyDescent="0.6">
      <c r="U26968"/>
      <c r="V26968"/>
      <c r="W26968"/>
      <c r="X26968"/>
    </row>
    <row r="26969" spans="21:24" ht="18" x14ac:dyDescent="0.6">
      <c r="U26969"/>
      <c r="V26969"/>
      <c r="W26969"/>
      <c r="X26969"/>
    </row>
    <row r="26970" spans="21:24" ht="18" x14ac:dyDescent="0.6">
      <c r="U26970"/>
      <c r="V26970"/>
      <c r="W26970"/>
      <c r="X26970"/>
    </row>
    <row r="26971" spans="21:24" ht="18" x14ac:dyDescent="0.6">
      <c r="U26971"/>
      <c r="V26971"/>
      <c r="W26971"/>
      <c r="X26971"/>
    </row>
    <row r="26972" spans="21:24" ht="18" x14ac:dyDescent="0.6">
      <c r="U26972"/>
      <c r="V26972"/>
      <c r="W26972"/>
      <c r="X26972"/>
    </row>
    <row r="26973" spans="21:24" ht="18" x14ac:dyDescent="0.6">
      <c r="U26973"/>
      <c r="V26973"/>
      <c r="W26973"/>
      <c r="X26973"/>
    </row>
    <row r="26974" spans="21:24" ht="18" x14ac:dyDescent="0.6">
      <c r="U26974"/>
      <c r="V26974"/>
      <c r="W26974"/>
      <c r="X26974"/>
    </row>
    <row r="26975" spans="21:24" ht="18" x14ac:dyDescent="0.6">
      <c r="U26975"/>
      <c r="V26975"/>
      <c r="W26975"/>
      <c r="X26975"/>
    </row>
    <row r="26976" spans="21:24" ht="18" x14ac:dyDescent="0.6">
      <c r="U26976"/>
      <c r="V26976"/>
      <c r="W26976"/>
      <c r="X26976"/>
    </row>
    <row r="26977" spans="21:24" ht="18" x14ac:dyDescent="0.6">
      <c r="U26977"/>
      <c r="V26977"/>
      <c r="W26977"/>
      <c r="X26977"/>
    </row>
    <row r="26978" spans="21:24" ht="18" x14ac:dyDescent="0.6">
      <c r="U26978"/>
      <c r="V26978"/>
      <c r="W26978"/>
      <c r="X26978"/>
    </row>
    <row r="26979" spans="21:24" ht="18" x14ac:dyDescent="0.6">
      <c r="U26979"/>
      <c r="V26979"/>
      <c r="W26979"/>
      <c r="X26979"/>
    </row>
    <row r="26980" spans="21:24" ht="18" x14ac:dyDescent="0.6">
      <c r="U26980"/>
      <c r="V26980"/>
      <c r="W26980"/>
      <c r="X26980"/>
    </row>
    <row r="26981" spans="21:24" ht="18" x14ac:dyDescent="0.6">
      <c r="U26981"/>
      <c r="V26981"/>
      <c r="W26981"/>
      <c r="X26981"/>
    </row>
    <row r="26982" spans="21:24" ht="18" x14ac:dyDescent="0.6">
      <c r="U26982"/>
      <c r="V26982"/>
      <c r="W26982"/>
      <c r="X26982"/>
    </row>
    <row r="26983" spans="21:24" ht="18" x14ac:dyDescent="0.6">
      <c r="U26983"/>
      <c r="V26983"/>
      <c r="W26983"/>
      <c r="X26983"/>
    </row>
    <row r="26984" spans="21:24" ht="18" x14ac:dyDescent="0.6">
      <c r="U26984"/>
      <c r="V26984"/>
      <c r="W26984"/>
      <c r="X26984"/>
    </row>
    <row r="26985" spans="21:24" ht="18" x14ac:dyDescent="0.6">
      <c r="U26985"/>
      <c r="V26985"/>
      <c r="W26985"/>
      <c r="X26985"/>
    </row>
    <row r="26986" spans="21:24" ht="18" x14ac:dyDescent="0.6">
      <c r="U26986"/>
      <c r="V26986"/>
      <c r="W26986"/>
      <c r="X26986"/>
    </row>
    <row r="26987" spans="21:24" ht="18" x14ac:dyDescent="0.6">
      <c r="U26987"/>
      <c r="V26987"/>
      <c r="W26987"/>
      <c r="X26987"/>
    </row>
    <row r="26988" spans="21:24" ht="18" x14ac:dyDescent="0.6">
      <c r="U26988"/>
      <c r="V26988"/>
      <c r="W26988"/>
      <c r="X26988"/>
    </row>
    <row r="26989" spans="21:24" ht="18" x14ac:dyDescent="0.6">
      <c r="U26989"/>
      <c r="V26989"/>
      <c r="W26989"/>
      <c r="X26989"/>
    </row>
    <row r="26990" spans="21:24" ht="18" x14ac:dyDescent="0.6">
      <c r="U26990"/>
      <c r="V26990"/>
      <c r="W26990"/>
      <c r="X26990"/>
    </row>
    <row r="26991" spans="21:24" ht="18" x14ac:dyDescent="0.6">
      <c r="U26991"/>
      <c r="V26991"/>
      <c r="W26991"/>
      <c r="X26991"/>
    </row>
    <row r="26992" spans="21:24" ht="18" x14ac:dyDescent="0.6">
      <c r="U26992"/>
      <c r="V26992"/>
      <c r="W26992"/>
      <c r="X26992"/>
    </row>
    <row r="26993" spans="21:24" ht="18" x14ac:dyDescent="0.6">
      <c r="U26993"/>
      <c r="V26993"/>
      <c r="W26993"/>
      <c r="X26993"/>
    </row>
    <row r="26994" spans="21:24" ht="18" x14ac:dyDescent="0.6">
      <c r="U26994"/>
      <c r="V26994"/>
      <c r="W26994"/>
      <c r="X26994"/>
    </row>
    <row r="26995" spans="21:24" ht="18" x14ac:dyDescent="0.6">
      <c r="U26995"/>
      <c r="V26995"/>
      <c r="W26995"/>
      <c r="X26995"/>
    </row>
    <row r="26996" spans="21:24" ht="18" x14ac:dyDescent="0.6">
      <c r="U26996"/>
      <c r="V26996"/>
      <c r="W26996"/>
      <c r="X26996"/>
    </row>
    <row r="26997" spans="21:24" ht="18" x14ac:dyDescent="0.6">
      <c r="U26997"/>
      <c r="V26997"/>
      <c r="W26997"/>
      <c r="X26997"/>
    </row>
    <row r="26998" spans="21:24" ht="18" x14ac:dyDescent="0.6">
      <c r="U26998"/>
      <c r="V26998"/>
      <c r="W26998"/>
      <c r="X26998"/>
    </row>
    <row r="26999" spans="21:24" ht="18" x14ac:dyDescent="0.6">
      <c r="U26999"/>
      <c r="V26999"/>
      <c r="W26999"/>
      <c r="X26999"/>
    </row>
    <row r="27000" spans="21:24" ht="18" x14ac:dyDescent="0.6">
      <c r="U27000"/>
      <c r="V27000"/>
      <c r="W27000"/>
      <c r="X27000"/>
    </row>
    <row r="27001" spans="21:24" ht="18" x14ac:dyDescent="0.6">
      <c r="U27001"/>
      <c r="V27001"/>
      <c r="W27001"/>
      <c r="X27001"/>
    </row>
    <row r="27002" spans="21:24" ht="18" x14ac:dyDescent="0.6">
      <c r="U27002"/>
      <c r="V27002"/>
      <c r="W27002"/>
      <c r="X27002"/>
    </row>
    <row r="27003" spans="21:24" ht="18" x14ac:dyDescent="0.6">
      <c r="U27003"/>
      <c r="V27003"/>
      <c r="W27003"/>
      <c r="X27003"/>
    </row>
    <row r="27004" spans="21:24" ht="18" x14ac:dyDescent="0.6">
      <c r="U27004"/>
      <c r="V27004"/>
      <c r="W27004"/>
      <c r="X27004"/>
    </row>
    <row r="27005" spans="21:24" ht="18" x14ac:dyDescent="0.6">
      <c r="U27005"/>
      <c r="V27005"/>
      <c r="W27005"/>
      <c r="X27005"/>
    </row>
    <row r="27006" spans="21:24" ht="18" x14ac:dyDescent="0.6">
      <c r="U27006"/>
      <c r="V27006"/>
      <c r="W27006"/>
      <c r="X27006"/>
    </row>
    <row r="27007" spans="21:24" ht="18" x14ac:dyDescent="0.6">
      <c r="U27007"/>
      <c r="V27007"/>
      <c r="W27007"/>
      <c r="X27007"/>
    </row>
    <row r="27008" spans="21:24" ht="18" x14ac:dyDescent="0.6">
      <c r="U27008"/>
      <c r="V27008"/>
      <c r="W27008"/>
      <c r="X27008"/>
    </row>
    <row r="27009" spans="21:24" ht="18" x14ac:dyDescent="0.6">
      <c r="U27009"/>
      <c r="V27009"/>
      <c r="W27009"/>
      <c r="X27009"/>
    </row>
    <row r="27010" spans="21:24" ht="18" x14ac:dyDescent="0.6">
      <c r="U27010"/>
      <c r="V27010"/>
      <c r="W27010"/>
      <c r="X27010"/>
    </row>
    <row r="27011" spans="21:24" ht="18" x14ac:dyDescent="0.6">
      <c r="U27011"/>
      <c r="V27011"/>
      <c r="W27011"/>
      <c r="X27011"/>
    </row>
    <row r="27012" spans="21:24" ht="18" x14ac:dyDescent="0.6">
      <c r="U27012"/>
      <c r="V27012"/>
      <c r="W27012"/>
      <c r="X27012"/>
    </row>
    <row r="27013" spans="21:24" ht="18" x14ac:dyDescent="0.6">
      <c r="U27013"/>
      <c r="V27013"/>
      <c r="W27013"/>
      <c r="X27013"/>
    </row>
    <row r="27014" spans="21:24" ht="18" x14ac:dyDescent="0.6">
      <c r="U27014"/>
      <c r="V27014"/>
      <c r="W27014"/>
      <c r="X27014"/>
    </row>
    <row r="27015" spans="21:24" ht="18" x14ac:dyDescent="0.6">
      <c r="U27015"/>
      <c r="V27015"/>
      <c r="W27015"/>
      <c r="X27015"/>
    </row>
    <row r="27016" spans="21:24" ht="18" x14ac:dyDescent="0.6">
      <c r="U27016"/>
      <c r="V27016"/>
      <c r="W27016"/>
      <c r="X27016"/>
    </row>
    <row r="27017" spans="21:24" ht="18" x14ac:dyDescent="0.6">
      <c r="U27017"/>
      <c r="V27017"/>
      <c r="W27017"/>
      <c r="X27017"/>
    </row>
    <row r="27018" spans="21:24" ht="18" x14ac:dyDescent="0.6">
      <c r="U27018"/>
      <c r="V27018"/>
      <c r="W27018"/>
      <c r="X27018"/>
    </row>
    <row r="27019" spans="21:24" ht="18" x14ac:dyDescent="0.6">
      <c r="U27019"/>
      <c r="V27019"/>
      <c r="W27019"/>
      <c r="X27019"/>
    </row>
    <row r="27020" spans="21:24" ht="18" x14ac:dyDescent="0.6">
      <c r="U27020"/>
      <c r="V27020"/>
      <c r="W27020"/>
      <c r="X27020"/>
    </row>
    <row r="27021" spans="21:24" ht="18" x14ac:dyDescent="0.6">
      <c r="U27021"/>
      <c r="V27021"/>
      <c r="W27021"/>
      <c r="X27021"/>
    </row>
    <row r="27022" spans="21:24" ht="18" x14ac:dyDescent="0.6">
      <c r="U27022"/>
      <c r="V27022"/>
      <c r="W27022"/>
      <c r="X27022"/>
    </row>
    <row r="27023" spans="21:24" ht="18" x14ac:dyDescent="0.6">
      <c r="U27023"/>
      <c r="V27023"/>
      <c r="W27023"/>
      <c r="X27023"/>
    </row>
    <row r="27024" spans="21:24" ht="18" x14ac:dyDescent="0.6">
      <c r="U27024"/>
      <c r="V27024"/>
      <c r="W27024"/>
      <c r="X27024"/>
    </row>
    <row r="27025" spans="21:24" ht="18" x14ac:dyDescent="0.6">
      <c r="U27025"/>
      <c r="V27025"/>
      <c r="W27025"/>
      <c r="X27025"/>
    </row>
    <row r="27026" spans="21:24" ht="18" x14ac:dyDescent="0.6">
      <c r="U27026"/>
      <c r="V27026"/>
      <c r="W27026"/>
      <c r="X27026"/>
    </row>
    <row r="27027" spans="21:24" ht="18" x14ac:dyDescent="0.6">
      <c r="U27027"/>
      <c r="V27027"/>
      <c r="W27027"/>
      <c r="X27027"/>
    </row>
    <row r="27028" spans="21:24" ht="18" x14ac:dyDescent="0.6">
      <c r="U27028"/>
      <c r="V27028"/>
      <c r="W27028"/>
      <c r="X27028"/>
    </row>
    <row r="27029" spans="21:24" ht="18" x14ac:dyDescent="0.6">
      <c r="U27029"/>
      <c r="V27029"/>
      <c r="W27029"/>
      <c r="X27029"/>
    </row>
    <row r="27030" spans="21:24" ht="18" x14ac:dyDescent="0.6">
      <c r="U27030"/>
      <c r="V27030"/>
      <c r="W27030"/>
      <c r="X27030"/>
    </row>
    <row r="27031" spans="21:24" ht="18" x14ac:dyDescent="0.6">
      <c r="U27031"/>
      <c r="V27031"/>
      <c r="W27031"/>
      <c r="X27031"/>
    </row>
    <row r="27032" spans="21:24" ht="18" x14ac:dyDescent="0.6">
      <c r="U27032"/>
      <c r="V27032"/>
      <c r="W27032"/>
      <c r="X27032"/>
    </row>
    <row r="27033" spans="21:24" ht="18" x14ac:dyDescent="0.6">
      <c r="U27033"/>
      <c r="V27033"/>
      <c r="W27033"/>
      <c r="X27033"/>
    </row>
    <row r="27034" spans="21:24" ht="18" x14ac:dyDescent="0.6">
      <c r="U27034"/>
      <c r="V27034"/>
      <c r="W27034"/>
      <c r="X27034"/>
    </row>
    <row r="27035" spans="21:24" ht="18" x14ac:dyDescent="0.6">
      <c r="U27035"/>
      <c r="V27035"/>
      <c r="W27035"/>
      <c r="X27035"/>
    </row>
    <row r="27036" spans="21:24" ht="18" x14ac:dyDescent="0.6">
      <c r="U27036"/>
      <c r="V27036"/>
      <c r="W27036"/>
      <c r="X27036"/>
    </row>
    <row r="27037" spans="21:24" ht="18" x14ac:dyDescent="0.6">
      <c r="U27037"/>
      <c r="V27037"/>
      <c r="W27037"/>
      <c r="X27037"/>
    </row>
    <row r="27038" spans="21:24" ht="18" x14ac:dyDescent="0.6">
      <c r="U27038"/>
      <c r="V27038"/>
      <c r="W27038"/>
      <c r="X27038"/>
    </row>
    <row r="27039" spans="21:24" ht="18" x14ac:dyDescent="0.6">
      <c r="U27039"/>
      <c r="V27039"/>
      <c r="W27039"/>
      <c r="X27039"/>
    </row>
    <row r="27040" spans="21:24" ht="18" x14ac:dyDescent="0.6">
      <c r="U27040"/>
      <c r="V27040"/>
      <c r="W27040"/>
      <c r="X27040"/>
    </row>
    <row r="27041" spans="21:24" ht="18" x14ac:dyDescent="0.6">
      <c r="U27041"/>
      <c r="V27041"/>
      <c r="W27041"/>
      <c r="X27041"/>
    </row>
    <row r="27042" spans="21:24" ht="18" x14ac:dyDescent="0.6">
      <c r="U27042"/>
      <c r="V27042"/>
      <c r="W27042"/>
      <c r="X27042"/>
    </row>
    <row r="27043" spans="21:24" ht="18" x14ac:dyDescent="0.6">
      <c r="U27043"/>
      <c r="V27043"/>
      <c r="W27043"/>
      <c r="X27043"/>
    </row>
    <row r="27044" spans="21:24" ht="18" x14ac:dyDescent="0.6">
      <c r="U27044"/>
      <c r="V27044"/>
      <c r="W27044"/>
      <c r="X27044"/>
    </row>
    <row r="27045" spans="21:24" ht="18" x14ac:dyDescent="0.6">
      <c r="U27045"/>
      <c r="V27045"/>
      <c r="W27045"/>
      <c r="X27045"/>
    </row>
    <row r="27046" spans="21:24" ht="18" x14ac:dyDescent="0.6">
      <c r="U27046"/>
      <c r="V27046"/>
      <c r="W27046"/>
      <c r="X27046"/>
    </row>
    <row r="27047" spans="21:24" ht="18" x14ac:dyDescent="0.6">
      <c r="U27047"/>
      <c r="V27047"/>
      <c r="W27047"/>
      <c r="X27047"/>
    </row>
    <row r="27048" spans="21:24" ht="18" x14ac:dyDescent="0.6">
      <c r="U27048"/>
      <c r="V27048"/>
      <c r="W27048"/>
      <c r="X27048"/>
    </row>
    <row r="27049" spans="21:24" ht="18" x14ac:dyDescent="0.6">
      <c r="U27049"/>
      <c r="V27049"/>
      <c r="W27049"/>
      <c r="X27049"/>
    </row>
    <row r="27050" spans="21:24" ht="18" x14ac:dyDescent="0.6">
      <c r="U27050"/>
      <c r="V27050"/>
      <c r="W27050"/>
      <c r="X27050"/>
    </row>
    <row r="27051" spans="21:24" ht="18" x14ac:dyDescent="0.6">
      <c r="U27051"/>
      <c r="V27051"/>
      <c r="W27051"/>
      <c r="X27051"/>
    </row>
    <row r="27052" spans="21:24" ht="18" x14ac:dyDescent="0.6">
      <c r="U27052"/>
      <c r="V27052"/>
      <c r="W27052"/>
      <c r="X27052"/>
    </row>
    <row r="27053" spans="21:24" ht="18" x14ac:dyDescent="0.6">
      <c r="U27053"/>
      <c r="V27053"/>
      <c r="W27053"/>
      <c r="X27053"/>
    </row>
    <row r="27054" spans="21:24" ht="18" x14ac:dyDescent="0.6">
      <c r="U27054"/>
      <c r="V27054"/>
      <c r="W27054"/>
      <c r="X27054"/>
    </row>
    <row r="27055" spans="21:24" ht="18" x14ac:dyDescent="0.6">
      <c r="U27055"/>
      <c r="V27055"/>
      <c r="W27055"/>
      <c r="X27055"/>
    </row>
    <row r="27056" spans="21:24" ht="18" x14ac:dyDescent="0.6">
      <c r="U27056"/>
      <c r="V27056"/>
      <c r="W27056"/>
      <c r="X27056"/>
    </row>
    <row r="27057" spans="21:24" ht="18" x14ac:dyDescent="0.6">
      <c r="U27057"/>
      <c r="V27057"/>
      <c r="W27057"/>
      <c r="X27057"/>
    </row>
    <row r="27058" spans="21:24" ht="18" x14ac:dyDescent="0.6">
      <c r="U27058"/>
      <c r="V27058"/>
      <c r="W27058"/>
      <c r="X27058"/>
    </row>
    <row r="27059" spans="21:24" ht="18" x14ac:dyDescent="0.6">
      <c r="U27059"/>
      <c r="V27059"/>
      <c r="W27059"/>
      <c r="X27059"/>
    </row>
    <row r="27060" spans="21:24" ht="18" x14ac:dyDescent="0.6">
      <c r="U27060"/>
      <c r="V27060"/>
      <c r="W27060"/>
      <c r="X27060"/>
    </row>
    <row r="27061" spans="21:24" ht="18" x14ac:dyDescent="0.6">
      <c r="U27061"/>
      <c r="V27061"/>
      <c r="W27061"/>
      <c r="X27061"/>
    </row>
    <row r="27062" spans="21:24" ht="18" x14ac:dyDescent="0.6">
      <c r="U27062"/>
      <c r="V27062"/>
      <c r="W27062"/>
      <c r="X27062"/>
    </row>
    <row r="27063" spans="21:24" ht="18" x14ac:dyDescent="0.6">
      <c r="U27063"/>
      <c r="V27063"/>
      <c r="W27063"/>
      <c r="X27063"/>
    </row>
    <row r="27064" spans="21:24" ht="18" x14ac:dyDescent="0.6">
      <c r="U27064"/>
      <c r="V27064"/>
      <c r="W27064"/>
      <c r="X27064"/>
    </row>
    <row r="27065" spans="21:24" ht="18" x14ac:dyDescent="0.6">
      <c r="U27065"/>
      <c r="V27065"/>
      <c r="W27065"/>
      <c r="X27065"/>
    </row>
    <row r="27066" spans="21:24" ht="18" x14ac:dyDescent="0.6">
      <c r="U27066"/>
      <c r="V27066"/>
      <c r="W27066"/>
      <c r="X27066"/>
    </row>
    <row r="27067" spans="21:24" ht="18" x14ac:dyDescent="0.6">
      <c r="U27067"/>
      <c r="V27067"/>
      <c r="W27067"/>
      <c r="X27067"/>
    </row>
    <row r="27068" spans="21:24" ht="18" x14ac:dyDescent="0.6">
      <c r="U27068"/>
      <c r="V27068"/>
      <c r="W27068"/>
      <c r="X27068"/>
    </row>
    <row r="27069" spans="21:24" ht="18" x14ac:dyDescent="0.6">
      <c r="U27069"/>
      <c r="V27069"/>
      <c r="W27069"/>
      <c r="X27069"/>
    </row>
    <row r="27070" spans="21:24" ht="18" x14ac:dyDescent="0.6">
      <c r="U27070"/>
      <c r="V27070"/>
      <c r="W27070"/>
      <c r="X27070"/>
    </row>
    <row r="27071" spans="21:24" ht="18" x14ac:dyDescent="0.6">
      <c r="U27071"/>
      <c r="V27071"/>
      <c r="W27071"/>
      <c r="X27071"/>
    </row>
    <row r="27072" spans="21:24" ht="18" x14ac:dyDescent="0.6">
      <c r="U27072"/>
      <c r="V27072"/>
      <c r="W27072"/>
      <c r="X27072"/>
    </row>
    <row r="27073" spans="21:24" ht="18" x14ac:dyDescent="0.6">
      <c r="U27073"/>
      <c r="V27073"/>
      <c r="W27073"/>
      <c r="X27073"/>
    </row>
    <row r="27074" spans="21:24" ht="18" x14ac:dyDescent="0.6">
      <c r="U27074"/>
      <c r="V27074"/>
      <c r="W27074"/>
      <c r="X27074"/>
    </row>
    <row r="27075" spans="21:24" ht="18" x14ac:dyDescent="0.6">
      <c r="U27075"/>
      <c r="V27075"/>
      <c r="W27075"/>
      <c r="X27075"/>
    </row>
    <row r="27076" spans="21:24" ht="18" x14ac:dyDescent="0.6">
      <c r="U27076"/>
      <c r="V27076"/>
      <c r="W27076"/>
      <c r="X27076"/>
    </row>
    <row r="27077" spans="21:24" ht="18" x14ac:dyDescent="0.6">
      <c r="U27077"/>
      <c r="V27077"/>
      <c r="W27077"/>
      <c r="X27077"/>
    </row>
    <row r="27078" spans="21:24" ht="18" x14ac:dyDescent="0.6">
      <c r="U27078"/>
      <c r="V27078"/>
      <c r="W27078"/>
      <c r="X27078"/>
    </row>
    <row r="27079" spans="21:24" ht="18" x14ac:dyDescent="0.6">
      <c r="U27079"/>
      <c r="V27079"/>
      <c r="W27079"/>
      <c r="X27079"/>
    </row>
    <row r="27080" spans="21:24" ht="18" x14ac:dyDescent="0.6">
      <c r="U27080"/>
      <c r="V27080"/>
      <c r="W27080"/>
      <c r="X27080"/>
    </row>
    <row r="27081" spans="21:24" ht="18" x14ac:dyDescent="0.6">
      <c r="U27081"/>
      <c r="V27081"/>
      <c r="W27081"/>
      <c r="X27081"/>
    </row>
    <row r="27082" spans="21:24" ht="18" x14ac:dyDescent="0.6">
      <c r="U27082"/>
      <c r="V27082"/>
      <c r="W27082"/>
      <c r="X27082"/>
    </row>
    <row r="27083" spans="21:24" ht="18" x14ac:dyDescent="0.6">
      <c r="U27083"/>
      <c r="V27083"/>
      <c r="W27083"/>
      <c r="X27083"/>
    </row>
    <row r="27084" spans="21:24" ht="18" x14ac:dyDescent="0.6">
      <c r="U27084"/>
      <c r="V27084"/>
      <c r="W27084"/>
      <c r="X27084"/>
    </row>
    <row r="27085" spans="21:24" ht="18" x14ac:dyDescent="0.6">
      <c r="U27085"/>
      <c r="V27085"/>
      <c r="W27085"/>
      <c r="X27085"/>
    </row>
    <row r="27086" spans="21:24" ht="18" x14ac:dyDescent="0.6">
      <c r="U27086"/>
      <c r="V27086"/>
      <c r="W27086"/>
      <c r="X27086"/>
    </row>
    <row r="27087" spans="21:24" ht="18" x14ac:dyDescent="0.6">
      <c r="U27087"/>
      <c r="V27087"/>
      <c r="W27087"/>
      <c r="X27087"/>
    </row>
    <row r="27088" spans="21:24" ht="18" x14ac:dyDescent="0.6">
      <c r="U27088"/>
      <c r="V27088"/>
      <c r="W27088"/>
      <c r="X27088"/>
    </row>
    <row r="27089" spans="21:24" ht="18" x14ac:dyDescent="0.6">
      <c r="U27089"/>
      <c r="V27089"/>
      <c r="W27089"/>
      <c r="X27089"/>
    </row>
    <row r="27090" spans="21:24" ht="18" x14ac:dyDescent="0.6">
      <c r="U27090"/>
      <c r="V27090"/>
      <c r="W27090"/>
      <c r="X27090"/>
    </row>
    <row r="27091" spans="21:24" ht="18" x14ac:dyDescent="0.6">
      <c r="U27091"/>
      <c r="V27091"/>
      <c r="W27091"/>
      <c r="X27091"/>
    </row>
    <row r="27092" spans="21:24" ht="18" x14ac:dyDescent="0.6">
      <c r="U27092"/>
      <c r="V27092"/>
      <c r="W27092"/>
      <c r="X27092"/>
    </row>
    <row r="27093" spans="21:24" ht="18" x14ac:dyDescent="0.6">
      <c r="U27093"/>
      <c r="V27093"/>
      <c r="W27093"/>
      <c r="X27093"/>
    </row>
    <row r="27094" spans="21:24" ht="18" x14ac:dyDescent="0.6">
      <c r="U27094"/>
      <c r="V27094"/>
      <c r="W27094"/>
      <c r="X27094"/>
    </row>
    <row r="27095" spans="21:24" ht="18" x14ac:dyDescent="0.6">
      <c r="U27095"/>
      <c r="V27095"/>
      <c r="W27095"/>
      <c r="X27095"/>
    </row>
    <row r="27096" spans="21:24" ht="18" x14ac:dyDescent="0.6">
      <c r="U27096"/>
      <c r="V27096"/>
      <c r="W27096"/>
      <c r="X27096"/>
    </row>
    <row r="27097" spans="21:24" ht="18" x14ac:dyDescent="0.6">
      <c r="U27097"/>
      <c r="V27097"/>
      <c r="W27097"/>
      <c r="X27097"/>
    </row>
    <row r="27098" spans="21:24" ht="18" x14ac:dyDescent="0.6">
      <c r="U27098"/>
      <c r="V27098"/>
      <c r="W27098"/>
      <c r="X27098"/>
    </row>
    <row r="27099" spans="21:24" ht="18" x14ac:dyDescent="0.6">
      <c r="U27099"/>
      <c r="V27099"/>
      <c r="W27099"/>
      <c r="X27099"/>
    </row>
    <row r="27100" spans="21:24" ht="18" x14ac:dyDescent="0.6">
      <c r="U27100"/>
      <c r="V27100"/>
      <c r="W27100"/>
      <c r="X27100"/>
    </row>
    <row r="27101" spans="21:24" ht="18" x14ac:dyDescent="0.6">
      <c r="U27101"/>
      <c r="V27101"/>
      <c r="W27101"/>
      <c r="X27101"/>
    </row>
    <row r="27102" spans="21:24" ht="18" x14ac:dyDescent="0.6">
      <c r="U27102"/>
      <c r="V27102"/>
      <c r="W27102"/>
      <c r="X27102"/>
    </row>
    <row r="27103" spans="21:24" ht="18" x14ac:dyDescent="0.6">
      <c r="U27103"/>
      <c r="V27103"/>
      <c r="W27103"/>
      <c r="X27103"/>
    </row>
    <row r="27104" spans="21:24" ht="18" x14ac:dyDescent="0.6">
      <c r="U27104"/>
      <c r="V27104"/>
      <c r="W27104"/>
      <c r="X27104"/>
    </row>
    <row r="27105" spans="21:24" ht="18" x14ac:dyDescent="0.6">
      <c r="U27105"/>
      <c r="V27105"/>
      <c r="W27105"/>
      <c r="X27105"/>
    </row>
    <row r="27106" spans="21:24" ht="18" x14ac:dyDescent="0.6">
      <c r="U27106"/>
      <c r="V27106"/>
      <c r="W27106"/>
      <c r="X27106"/>
    </row>
    <row r="27107" spans="21:24" ht="18" x14ac:dyDescent="0.6">
      <c r="U27107"/>
      <c r="V27107"/>
      <c r="W27107"/>
      <c r="X27107"/>
    </row>
    <row r="27108" spans="21:24" ht="18" x14ac:dyDescent="0.6">
      <c r="U27108"/>
      <c r="V27108"/>
      <c r="W27108"/>
      <c r="X27108"/>
    </row>
    <row r="27109" spans="21:24" ht="18" x14ac:dyDescent="0.6">
      <c r="U27109"/>
      <c r="V27109"/>
      <c r="W27109"/>
      <c r="X27109"/>
    </row>
    <row r="27110" spans="21:24" ht="18" x14ac:dyDescent="0.6">
      <c r="U27110"/>
      <c r="V27110"/>
      <c r="W27110"/>
      <c r="X27110"/>
    </row>
    <row r="27111" spans="21:24" ht="18" x14ac:dyDescent="0.6">
      <c r="U27111"/>
      <c r="V27111"/>
      <c r="W27111"/>
      <c r="X27111"/>
    </row>
    <row r="27112" spans="21:24" ht="18" x14ac:dyDescent="0.6">
      <c r="U27112"/>
      <c r="V27112"/>
      <c r="W27112"/>
      <c r="X27112"/>
    </row>
    <row r="27113" spans="21:24" ht="18" x14ac:dyDescent="0.6">
      <c r="U27113"/>
      <c r="V27113"/>
      <c r="W27113"/>
      <c r="X27113"/>
    </row>
    <row r="27114" spans="21:24" ht="18" x14ac:dyDescent="0.6">
      <c r="U27114"/>
      <c r="V27114"/>
      <c r="W27114"/>
      <c r="X27114"/>
    </row>
    <row r="27115" spans="21:24" ht="18" x14ac:dyDescent="0.6">
      <c r="U27115"/>
      <c r="V27115"/>
      <c r="W27115"/>
      <c r="X27115"/>
    </row>
    <row r="27116" spans="21:24" ht="18" x14ac:dyDescent="0.6">
      <c r="U27116"/>
      <c r="V27116"/>
      <c r="W27116"/>
      <c r="X27116"/>
    </row>
    <row r="27117" spans="21:24" ht="18" x14ac:dyDescent="0.6">
      <c r="U27117"/>
      <c r="V27117"/>
      <c r="W27117"/>
      <c r="X27117"/>
    </row>
    <row r="27118" spans="21:24" ht="18" x14ac:dyDescent="0.6">
      <c r="U27118"/>
      <c r="V27118"/>
      <c r="W27118"/>
      <c r="X27118"/>
    </row>
    <row r="27119" spans="21:24" ht="18" x14ac:dyDescent="0.6">
      <c r="U27119"/>
      <c r="V27119"/>
      <c r="W27119"/>
      <c r="X27119"/>
    </row>
    <row r="27120" spans="21:24" ht="18" x14ac:dyDescent="0.6">
      <c r="U27120"/>
      <c r="V27120"/>
      <c r="W27120"/>
      <c r="X27120"/>
    </row>
    <row r="27121" spans="21:24" ht="18" x14ac:dyDescent="0.6">
      <c r="U27121"/>
      <c r="V27121"/>
      <c r="W27121"/>
      <c r="X27121"/>
    </row>
    <row r="27122" spans="21:24" ht="18" x14ac:dyDescent="0.6">
      <c r="U27122"/>
      <c r="V27122"/>
      <c r="W27122"/>
      <c r="X27122"/>
    </row>
    <row r="27123" spans="21:24" ht="18" x14ac:dyDescent="0.6">
      <c r="U27123"/>
      <c r="V27123"/>
      <c r="W27123"/>
      <c r="X27123"/>
    </row>
    <row r="27124" spans="21:24" ht="18" x14ac:dyDescent="0.6">
      <c r="U27124"/>
      <c r="V27124"/>
      <c r="W27124"/>
      <c r="X27124"/>
    </row>
    <row r="27125" spans="21:24" ht="18" x14ac:dyDescent="0.6">
      <c r="U27125"/>
      <c r="V27125"/>
      <c r="W27125"/>
      <c r="X27125"/>
    </row>
    <row r="27126" spans="21:24" ht="18" x14ac:dyDescent="0.6">
      <c r="U27126"/>
      <c r="V27126"/>
      <c r="W27126"/>
      <c r="X27126"/>
    </row>
    <row r="27127" spans="21:24" ht="18" x14ac:dyDescent="0.6">
      <c r="U27127"/>
      <c r="V27127"/>
      <c r="W27127"/>
      <c r="X27127"/>
    </row>
    <row r="27128" spans="21:24" ht="18" x14ac:dyDescent="0.6">
      <c r="U27128"/>
      <c r="V27128"/>
      <c r="W27128"/>
      <c r="X27128"/>
    </row>
    <row r="27129" spans="21:24" ht="18" x14ac:dyDescent="0.6">
      <c r="U27129"/>
      <c r="V27129"/>
      <c r="W27129"/>
      <c r="X27129"/>
    </row>
    <row r="27130" spans="21:24" ht="18" x14ac:dyDescent="0.6">
      <c r="U27130"/>
      <c r="V27130"/>
      <c r="W27130"/>
      <c r="X27130"/>
    </row>
    <row r="27131" spans="21:24" ht="18" x14ac:dyDescent="0.6">
      <c r="U27131"/>
      <c r="V27131"/>
      <c r="W27131"/>
      <c r="X27131"/>
    </row>
    <row r="27132" spans="21:24" ht="18" x14ac:dyDescent="0.6">
      <c r="U27132"/>
      <c r="V27132"/>
      <c r="W27132"/>
      <c r="X27132"/>
    </row>
    <row r="27133" spans="21:24" ht="18" x14ac:dyDescent="0.6">
      <c r="U27133"/>
      <c r="V27133"/>
      <c r="W27133"/>
      <c r="X27133"/>
    </row>
    <row r="27134" spans="21:24" ht="18" x14ac:dyDescent="0.6">
      <c r="U27134"/>
      <c r="V27134"/>
      <c r="W27134"/>
      <c r="X27134"/>
    </row>
    <row r="27135" spans="21:24" ht="18" x14ac:dyDescent="0.6">
      <c r="U27135"/>
      <c r="V27135"/>
      <c r="W27135"/>
      <c r="X27135"/>
    </row>
    <row r="27136" spans="21:24" ht="18" x14ac:dyDescent="0.6">
      <c r="U27136"/>
      <c r="V27136"/>
      <c r="W27136"/>
      <c r="X27136"/>
    </row>
    <row r="27137" spans="21:24" ht="18" x14ac:dyDescent="0.6">
      <c r="U27137"/>
      <c r="V27137"/>
      <c r="W27137"/>
      <c r="X27137"/>
    </row>
    <row r="27138" spans="21:24" ht="18" x14ac:dyDescent="0.6">
      <c r="U27138"/>
      <c r="V27138"/>
      <c r="W27138"/>
      <c r="X27138"/>
    </row>
    <row r="27139" spans="21:24" ht="18" x14ac:dyDescent="0.6">
      <c r="U27139"/>
      <c r="V27139"/>
      <c r="W27139"/>
      <c r="X27139"/>
    </row>
    <row r="27140" spans="21:24" ht="18" x14ac:dyDescent="0.6">
      <c r="U27140"/>
      <c r="V27140"/>
      <c r="W27140"/>
      <c r="X27140"/>
    </row>
    <row r="27141" spans="21:24" ht="18" x14ac:dyDescent="0.6">
      <c r="U27141"/>
      <c r="V27141"/>
      <c r="W27141"/>
      <c r="X27141"/>
    </row>
    <row r="27142" spans="21:24" ht="18" x14ac:dyDescent="0.6">
      <c r="U27142"/>
      <c r="V27142"/>
      <c r="W27142"/>
      <c r="X27142"/>
    </row>
    <row r="27143" spans="21:24" ht="18" x14ac:dyDescent="0.6">
      <c r="U27143"/>
      <c r="V27143"/>
      <c r="W27143"/>
      <c r="X27143"/>
    </row>
    <row r="27144" spans="21:24" ht="18" x14ac:dyDescent="0.6">
      <c r="U27144"/>
      <c r="V27144"/>
      <c r="W27144"/>
      <c r="X27144"/>
    </row>
    <row r="27145" spans="21:24" ht="18" x14ac:dyDescent="0.6">
      <c r="U27145"/>
      <c r="V27145"/>
      <c r="W27145"/>
      <c r="X27145"/>
    </row>
    <row r="27146" spans="21:24" ht="18" x14ac:dyDescent="0.6">
      <c r="U27146"/>
      <c r="V27146"/>
      <c r="W27146"/>
      <c r="X27146"/>
    </row>
    <row r="27147" spans="21:24" ht="18" x14ac:dyDescent="0.6">
      <c r="U27147"/>
      <c r="V27147"/>
      <c r="W27147"/>
      <c r="X27147"/>
    </row>
    <row r="27148" spans="21:24" ht="18" x14ac:dyDescent="0.6">
      <c r="U27148"/>
      <c r="V27148"/>
      <c r="W27148"/>
      <c r="X27148"/>
    </row>
    <row r="27149" spans="21:24" ht="18" x14ac:dyDescent="0.6">
      <c r="U27149"/>
      <c r="V27149"/>
      <c r="W27149"/>
      <c r="X27149"/>
    </row>
    <row r="27150" spans="21:24" ht="18" x14ac:dyDescent="0.6">
      <c r="U27150"/>
      <c r="V27150"/>
      <c r="W27150"/>
      <c r="X27150"/>
    </row>
    <row r="27151" spans="21:24" ht="18" x14ac:dyDescent="0.6">
      <c r="U27151"/>
      <c r="V27151"/>
      <c r="W27151"/>
      <c r="X27151"/>
    </row>
    <row r="27152" spans="21:24" ht="18" x14ac:dyDescent="0.6">
      <c r="U27152"/>
      <c r="V27152"/>
      <c r="W27152"/>
      <c r="X27152"/>
    </row>
    <row r="27153" spans="21:24" ht="18" x14ac:dyDescent="0.6">
      <c r="U27153"/>
      <c r="V27153"/>
      <c r="W27153"/>
      <c r="X27153"/>
    </row>
    <row r="27154" spans="21:24" ht="18" x14ac:dyDescent="0.6">
      <c r="U27154"/>
      <c r="V27154"/>
      <c r="W27154"/>
      <c r="X27154"/>
    </row>
    <row r="27155" spans="21:24" ht="18" x14ac:dyDescent="0.6">
      <c r="U27155"/>
      <c r="V27155"/>
      <c r="W27155"/>
      <c r="X27155"/>
    </row>
    <row r="27156" spans="21:24" ht="18" x14ac:dyDescent="0.6">
      <c r="U27156"/>
      <c r="V27156"/>
      <c r="W27156"/>
      <c r="X27156"/>
    </row>
    <row r="27157" spans="21:24" ht="18" x14ac:dyDescent="0.6">
      <c r="U27157"/>
      <c r="V27157"/>
      <c r="W27157"/>
      <c r="X27157"/>
    </row>
    <row r="27158" spans="21:24" ht="18" x14ac:dyDescent="0.6">
      <c r="U27158"/>
      <c r="V27158"/>
      <c r="W27158"/>
      <c r="X27158"/>
    </row>
    <row r="27159" spans="21:24" ht="18" x14ac:dyDescent="0.6">
      <c r="U27159"/>
      <c r="V27159"/>
      <c r="W27159"/>
      <c r="X27159"/>
    </row>
    <row r="27160" spans="21:24" ht="18" x14ac:dyDescent="0.6">
      <c r="U27160"/>
      <c r="V27160"/>
      <c r="W27160"/>
      <c r="X27160"/>
    </row>
    <row r="27161" spans="21:24" ht="18" x14ac:dyDescent="0.6">
      <c r="U27161"/>
      <c r="V27161"/>
      <c r="W27161"/>
      <c r="X27161"/>
    </row>
    <row r="27162" spans="21:24" ht="18" x14ac:dyDescent="0.6">
      <c r="U27162"/>
      <c r="V27162"/>
      <c r="W27162"/>
      <c r="X27162"/>
    </row>
    <row r="27163" spans="21:24" ht="18" x14ac:dyDescent="0.6">
      <c r="U27163"/>
      <c r="V27163"/>
      <c r="W27163"/>
      <c r="X27163"/>
    </row>
    <row r="27164" spans="21:24" ht="18" x14ac:dyDescent="0.6">
      <c r="U27164"/>
      <c r="V27164"/>
      <c r="W27164"/>
      <c r="X27164"/>
    </row>
    <row r="27165" spans="21:24" ht="18" x14ac:dyDescent="0.6">
      <c r="U27165"/>
      <c r="V27165"/>
      <c r="W27165"/>
      <c r="X27165"/>
    </row>
    <row r="27166" spans="21:24" ht="18" x14ac:dyDescent="0.6">
      <c r="U27166"/>
      <c r="V27166"/>
      <c r="W27166"/>
      <c r="X27166"/>
    </row>
    <row r="27167" spans="21:24" ht="18" x14ac:dyDescent="0.6">
      <c r="U27167"/>
      <c r="V27167"/>
      <c r="W27167"/>
      <c r="X27167"/>
    </row>
    <row r="27168" spans="21:24" ht="18" x14ac:dyDescent="0.6">
      <c r="U27168"/>
      <c r="V27168"/>
      <c r="W27168"/>
      <c r="X27168"/>
    </row>
    <row r="27169" spans="21:24" ht="18" x14ac:dyDescent="0.6">
      <c r="U27169"/>
      <c r="V27169"/>
      <c r="W27169"/>
      <c r="X27169"/>
    </row>
    <row r="27170" spans="21:24" ht="18" x14ac:dyDescent="0.6">
      <c r="U27170"/>
      <c r="V27170"/>
      <c r="W27170"/>
      <c r="X27170"/>
    </row>
    <row r="27171" spans="21:24" ht="18" x14ac:dyDescent="0.6">
      <c r="U27171"/>
      <c r="V27171"/>
      <c r="W27171"/>
      <c r="X27171"/>
    </row>
    <row r="27172" spans="21:24" ht="18" x14ac:dyDescent="0.6">
      <c r="U27172"/>
      <c r="V27172"/>
      <c r="W27172"/>
      <c r="X27172"/>
    </row>
    <row r="27173" spans="21:24" ht="18" x14ac:dyDescent="0.6">
      <c r="U27173"/>
      <c r="V27173"/>
      <c r="W27173"/>
      <c r="X27173"/>
    </row>
    <row r="27174" spans="21:24" ht="18" x14ac:dyDescent="0.6">
      <c r="U27174"/>
      <c r="V27174"/>
      <c r="W27174"/>
      <c r="X27174"/>
    </row>
    <row r="27175" spans="21:24" ht="18" x14ac:dyDescent="0.6">
      <c r="U27175"/>
      <c r="V27175"/>
      <c r="W27175"/>
      <c r="X27175"/>
    </row>
    <row r="27176" spans="21:24" ht="18" x14ac:dyDescent="0.6">
      <c r="U27176"/>
      <c r="V27176"/>
      <c r="W27176"/>
      <c r="X27176"/>
    </row>
    <row r="27177" spans="21:24" ht="18" x14ac:dyDescent="0.6">
      <c r="U27177"/>
      <c r="V27177"/>
      <c r="W27177"/>
      <c r="X27177"/>
    </row>
    <row r="27178" spans="21:24" ht="18" x14ac:dyDescent="0.6">
      <c r="U27178"/>
      <c r="V27178"/>
      <c r="W27178"/>
      <c r="X27178"/>
    </row>
    <row r="27179" spans="21:24" ht="18" x14ac:dyDescent="0.6">
      <c r="U27179"/>
      <c r="V27179"/>
      <c r="W27179"/>
      <c r="X27179"/>
    </row>
    <row r="27180" spans="21:24" ht="18" x14ac:dyDescent="0.6">
      <c r="U27180"/>
      <c r="V27180"/>
      <c r="W27180"/>
      <c r="X27180"/>
    </row>
    <row r="27181" spans="21:24" ht="18" x14ac:dyDescent="0.6">
      <c r="U27181"/>
      <c r="V27181"/>
      <c r="W27181"/>
      <c r="X27181"/>
    </row>
    <row r="27182" spans="21:24" ht="18" x14ac:dyDescent="0.6">
      <c r="U27182"/>
      <c r="V27182"/>
      <c r="W27182"/>
      <c r="X27182"/>
    </row>
    <row r="27183" spans="21:24" ht="18" x14ac:dyDescent="0.6">
      <c r="U27183"/>
      <c r="V27183"/>
      <c r="W27183"/>
      <c r="X27183"/>
    </row>
    <row r="27184" spans="21:24" ht="18" x14ac:dyDescent="0.6">
      <c r="U27184"/>
      <c r="V27184"/>
      <c r="W27184"/>
      <c r="X27184"/>
    </row>
    <row r="27185" spans="21:24" ht="18" x14ac:dyDescent="0.6">
      <c r="U27185"/>
      <c r="V27185"/>
      <c r="W27185"/>
      <c r="X27185"/>
    </row>
    <row r="27186" spans="21:24" ht="18" x14ac:dyDescent="0.6">
      <c r="U27186"/>
      <c r="V27186"/>
      <c r="W27186"/>
      <c r="X27186"/>
    </row>
    <row r="27187" spans="21:24" ht="18" x14ac:dyDescent="0.6">
      <c r="U27187"/>
      <c r="V27187"/>
      <c r="W27187"/>
      <c r="X27187"/>
    </row>
    <row r="27188" spans="21:24" ht="18" x14ac:dyDescent="0.6">
      <c r="U27188"/>
      <c r="V27188"/>
      <c r="W27188"/>
      <c r="X27188"/>
    </row>
    <row r="27189" spans="21:24" ht="18" x14ac:dyDescent="0.6">
      <c r="U27189"/>
      <c r="V27189"/>
      <c r="W27189"/>
      <c r="X27189"/>
    </row>
    <row r="27190" spans="21:24" ht="18" x14ac:dyDescent="0.6">
      <c r="U27190"/>
      <c r="V27190"/>
      <c r="W27190"/>
      <c r="X27190"/>
    </row>
    <row r="27191" spans="21:24" ht="18" x14ac:dyDescent="0.6">
      <c r="U27191"/>
      <c r="V27191"/>
      <c r="W27191"/>
      <c r="X27191"/>
    </row>
    <row r="27192" spans="21:24" ht="18" x14ac:dyDescent="0.6">
      <c r="U27192"/>
      <c r="V27192"/>
      <c r="W27192"/>
      <c r="X27192"/>
    </row>
    <row r="27193" spans="21:24" ht="18" x14ac:dyDescent="0.6">
      <c r="U27193"/>
      <c r="V27193"/>
      <c r="W27193"/>
      <c r="X27193"/>
    </row>
    <row r="27194" spans="21:24" ht="18" x14ac:dyDescent="0.6">
      <c r="U27194"/>
      <c r="V27194"/>
      <c r="W27194"/>
      <c r="X27194"/>
    </row>
    <row r="27195" spans="21:24" ht="18" x14ac:dyDescent="0.6">
      <c r="U27195"/>
      <c r="V27195"/>
      <c r="W27195"/>
      <c r="X27195"/>
    </row>
    <row r="27196" spans="21:24" ht="18" x14ac:dyDescent="0.6">
      <c r="U27196"/>
      <c r="V27196"/>
      <c r="W27196"/>
      <c r="X27196"/>
    </row>
    <row r="27197" spans="21:24" ht="18" x14ac:dyDescent="0.6">
      <c r="U27197"/>
      <c r="V27197"/>
      <c r="W27197"/>
      <c r="X27197"/>
    </row>
    <row r="27198" spans="21:24" ht="18" x14ac:dyDescent="0.6">
      <c r="U27198"/>
      <c r="V27198"/>
      <c r="W27198"/>
      <c r="X27198"/>
    </row>
    <row r="27199" spans="21:24" ht="18" x14ac:dyDescent="0.6">
      <c r="U27199"/>
      <c r="V27199"/>
      <c r="W27199"/>
      <c r="X27199"/>
    </row>
    <row r="27200" spans="21:24" ht="18" x14ac:dyDescent="0.6">
      <c r="U27200"/>
      <c r="V27200"/>
      <c r="W27200"/>
      <c r="X27200"/>
    </row>
    <row r="27201" spans="21:24" ht="18" x14ac:dyDescent="0.6">
      <c r="U27201"/>
      <c r="V27201"/>
      <c r="W27201"/>
      <c r="X27201"/>
    </row>
    <row r="27202" spans="21:24" ht="18" x14ac:dyDescent="0.6">
      <c r="U27202"/>
      <c r="V27202"/>
      <c r="W27202"/>
      <c r="X27202"/>
    </row>
    <row r="27203" spans="21:24" ht="18" x14ac:dyDescent="0.6">
      <c r="U27203"/>
      <c r="V27203"/>
      <c r="W27203"/>
      <c r="X27203"/>
    </row>
    <row r="27204" spans="21:24" ht="18" x14ac:dyDescent="0.6">
      <c r="U27204"/>
      <c r="V27204"/>
      <c r="W27204"/>
      <c r="X27204"/>
    </row>
    <row r="27205" spans="21:24" ht="18" x14ac:dyDescent="0.6">
      <c r="U27205"/>
      <c r="V27205"/>
      <c r="W27205"/>
      <c r="X27205"/>
    </row>
    <row r="27206" spans="21:24" ht="18" x14ac:dyDescent="0.6">
      <c r="U27206"/>
      <c r="V27206"/>
      <c r="W27206"/>
      <c r="X27206"/>
    </row>
    <row r="27207" spans="21:24" ht="18" x14ac:dyDescent="0.6">
      <c r="U27207"/>
      <c r="V27207"/>
      <c r="W27207"/>
      <c r="X27207"/>
    </row>
    <row r="27208" spans="21:24" ht="18" x14ac:dyDescent="0.6">
      <c r="U27208"/>
      <c r="V27208"/>
      <c r="W27208"/>
      <c r="X27208"/>
    </row>
    <row r="27209" spans="21:24" ht="18" x14ac:dyDescent="0.6">
      <c r="U27209"/>
      <c r="V27209"/>
      <c r="W27209"/>
      <c r="X27209"/>
    </row>
    <row r="27210" spans="21:24" ht="18" x14ac:dyDescent="0.6">
      <c r="U27210"/>
      <c r="V27210"/>
      <c r="W27210"/>
      <c r="X27210"/>
    </row>
    <row r="27211" spans="21:24" ht="18" x14ac:dyDescent="0.6">
      <c r="U27211"/>
      <c r="V27211"/>
      <c r="W27211"/>
      <c r="X27211"/>
    </row>
    <row r="27212" spans="21:24" ht="18" x14ac:dyDescent="0.6">
      <c r="U27212"/>
      <c r="V27212"/>
      <c r="W27212"/>
      <c r="X27212"/>
    </row>
    <row r="27213" spans="21:24" ht="18" x14ac:dyDescent="0.6">
      <c r="U27213"/>
      <c r="V27213"/>
      <c r="W27213"/>
      <c r="X27213"/>
    </row>
    <row r="27214" spans="21:24" ht="18" x14ac:dyDescent="0.6">
      <c r="U27214"/>
      <c r="V27214"/>
      <c r="W27214"/>
      <c r="X27214"/>
    </row>
    <row r="27215" spans="21:24" ht="18" x14ac:dyDescent="0.6">
      <c r="U27215"/>
      <c r="V27215"/>
      <c r="W27215"/>
      <c r="X27215"/>
    </row>
    <row r="27216" spans="21:24" ht="18" x14ac:dyDescent="0.6">
      <c r="U27216"/>
      <c r="V27216"/>
      <c r="W27216"/>
      <c r="X27216"/>
    </row>
    <row r="27217" spans="21:24" ht="18" x14ac:dyDescent="0.6">
      <c r="U27217"/>
      <c r="V27217"/>
      <c r="W27217"/>
      <c r="X27217"/>
    </row>
    <row r="27218" spans="21:24" ht="18" x14ac:dyDescent="0.6">
      <c r="U27218"/>
      <c r="V27218"/>
      <c r="W27218"/>
      <c r="X27218"/>
    </row>
    <row r="27219" spans="21:24" ht="18" x14ac:dyDescent="0.6">
      <c r="U27219"/>
      <c r="V27219"/>
      <c r="W27219"/>
      <c r="X27219"/>
    </row>
    <row r="27220" spans="21:24" ht="18" x14ac:dyDescent="0.6">
      <c r="U27220"/>
      <c r="V27220"/>
      <c r="W27220"/>
      <c r="X27220"/>
    </row>
    <row r="27221" spans="21:24" ht="18" x14ac:dyDescent="0.6">
      <c r="U27221"/>
      <c r="V27221"/>
      <c r="W27221"/>
      <c r="X27221"/>
    </row>
    <row r="27222" spans="21:24" ht="18" x14ac:dyDescent="0.6">
      <c r="U27222"/>
      <c r="V27222"/>
      <c r="W27222"/>
      <c r="X27222"/>
    </row>
    <row r="27223" spans="21:24" ht="18" x14ac:dyDescent="0.6">
      <c r="U27223"/>
      <c r="V27223"/>
      <c r="W27223"/>
      <c r="X27223"/>
    </row>
    <row r="27224" spans="21:24" ht="18" x14ac:dyDescent="0.6">
      <c r="U27224"/>
      <c r="V27224"/>
      <c r="W27224"/>
      <c r="X27224"/>
    </row>
    <row r="27225" spans="21:24" ht="18" x14ac:dyDescent="0.6">
      <c r="U27225"/>
      <c r="V27225"/>
      <c r="W27225"/>
      <c r="X27225"/>
    </row>
    <row r="27226" spans="21:24" ht="18" x14ac:dyDescent="0.6">
      <c r="U27226"/>
      <c r="V27226"/>
      <c r="W27226"/>
      <c r="X27226"/>
    </row>
    <row r="27227" spans="21:24" ht="18" x14ac:dyDescent="0.6">
      <c r="U27227"/>
      <c r="V27227"/>
      <c r="W27227"/>
      <c r="X27227"/>
    </row>
    <row r="27228" spans="21:24" ht="18" x14ac:dyDescent="0.6">
      <c r="U27228"/>
      <c r="V27228"/>
      <c r="W27228"/>
      <c r="X27228"/>
    </row>
    <row r="27229" spans="21:24" ht="18" x14ac:dyDescent="0.6">
      <c r="U27229"/>
      <c r="V27229"/>
      <c r="W27229"/>
      <c r="X27229"/>
    </row>
    <row r="27230" spans="21:24" ht="18" x14ac:dyDescent="0.6">
      <c r="U27230"/>
      <c r="V27230"/>
      <c r="W27230"/>
      <c r="X27230"/>
    </row>
    <row r="27231" spans="21:24" ht="18" x14ac:dyDescent="0.6">
      <c r="U27231"/>
      <c r="V27231"/>
      <c r="W27231"/>
      <c r="X27231"/>
    </row>
    <row r="27232" spans="21:24" ht="18" x14ac:dyDescent="0.6">
      <c r="U27232"/>
      <c r="V27232"/>
      <c r="W27232"/>
      <c r="X27232"/>
    </row>
    <row r="27233" spans="21:24" ht="18" x14ac:dyDescent="0.6">
      <c r="U27233"/>
      <c r="V27233"/>
      <c r="W27233"/>
      <c r="X27233"/>
    </row>
    <row r="27234" spans="21:24" ht="18" x14ac:dyDescent="0.6">
      <c r="U27234"/>
      <c r="V27234"/>
      <c r="W27234"/>
      <c r="X27234"/>
    </row>
    <row r="27235" spans="21:24" ht="18" x14ac:dyDescent="0.6">
      <c r="U27235"/>
      <c r="V27235"/>
      <c r="W27235"/>
      <c r="X27235"/>
    </row>
    <row r="27236" spans="21:24" ht="18" x14ac:dyDescent="0.6">
      <c r="U27236"/>
      <c r="V27236"/>
      <c r="W27236"/>
      <c r="X27236"/>
    </row>
    <row r="27237" spans="21:24" ht="18" x14ac:dyDescent="0.6">
      <c r="U27237"/>
      <c r="V27237"/>
      <c r="W27237"/>
      <c r="X27237"/>
    </row>
    <row r="27238" spans="21:24" ht="18" x14ac:dyDescent="0.6">
      <c r="U27238"/>
      <c r="V27238"/>
      <c r="W27238"/>
      <c r="X27238"/>
    </row>
    <row r="27239" spans="21:24" ht="18" x14ac:dyDescent="0.6">
      <c r="U27239"/>
      <c r="V27239"/>
      <c r="W27239"/>
      <c r="X27239"/>
    </row>
    <row r="27240" spans="21:24" ht="18" x14ac:dyDescent="0.6">
      <c r="U27240"/>
      <c r="V27240"/>
      <c r="W27240"/>
      <c r="X27240"/>
    </row>
    <row r="27241" spans="21:24" ht="18" x14ac:dyDescent="0.6">
      <c r="U27241"/>
      <c r="V27241"/>
      <c r="W27241"/>
      <c r="X27241"/>
    </row>
    <row r="27242" spans="21:24" ht="18" x14ac:dyDescent="0.6">
      <c r="U27242"/>
      <c r="V27242"/>
      <c r="W27242"/>
      <c r="X27242"/>
    </row>
    <row r="27243" spans="21:24" ht="18" x14ac:dyDescent="0.6">
      <c r="U27243"/>
      <c r="V27243"/>
      <c r="W27243"/>
      <c r="X27243"/>
    </row>
    <row r="27244" spans="21:24" ht="18" x14ac:dyDescent="0.6">
      <c r="U27244"/>
      <c r="V27244"/>
      <c r="W27244"/>
      <c r="X27244"/>
    </row>
    <row r="27245" spans="21:24" ht="18" x14ac:dyDescent="0.6">
      <c r="U27245"/>
      <c r="V27245"/>
      <c r="W27245"/>
      <c r="X27245"/>
    </row>
    <row r="27246" spans="21:24" ht="18" x14ac:dyDescent="0.6">
      <c r="U27246"/>
      <c r="V27246"/>
      <c r="W27246"/>
      <c r="X27246"/>
    </row>
    <row r="27247" spans="21:24" ht="18" x14ac:dyDescent="0.6">
      <c r="U27247"/>
      <c r="V27247"/>
      <c r="W27247"/>
      <c r="X27247"/>
    </row>
    <row r="27248" spans="21:24" ht="18" x14ac:dyDescent="0.6">
      <c r="U27248"/>
      <c r="V27248"/>
      <c r="W27248"/>
      <c r="X27248"/>
    </row>
    <row r="27249" spans="21:24" ht="18" x14ac:dyDescent="0.6">
      <c r="U27249"/>
      <c r="V27249"/>
      <c r="W27249"/>
      <c r="X27249"/>
    </row>
    <row r="27250" spans="21:24" ht="18" x14ac:dyDescent="0.6">
      <c r="U27250"/>
      <c r="V27250"/>
      <c r="W27250"/>
      <c r="X27250"/>
    </row>
    <row r="27251" spans="21:24" ht="18" x14ac:dyDescent="0.6">
      <c r="U27251"/>
      <c r="V27251"/>
      <c r="W27251"/>
      <c r="X27251"/>
    </row>
    <row r="27252" spans="21:24" ht="18" x14ac:dyDescent="0.6">
      <c r="U27252"/>
      <c r="V27252"/>
      <c r="W27252"/>
      <c r="X27252"/>
    </row>
    <row r="27253" spans="21:24" ht="18" x14ac:dyDescent="0.6">
      <c r="U27253"/>
      <c r="V27253"/>
      <c r="W27253"/>
      <c r="X27253"/>
    </row>
    <row r="27254" spans="21:24" ht="18" x14ac:dyDescent="0.6">
      <c r="U27254"/>
      <c r="V27254"/>
      <c r="W27254"/>
      <c r="X27254"/>
    </row>
    <row r="27255" spans="21:24" ht="18" x14ac:dyDescent="0.6">
      <c r="U27255"/>
      <c r="V27255"/>
      <c r="W27255"/>
      <c r="X27255"/>
    </row>
    <row r="27256" spans="21:24" ht="18" x14ac:dyDescent="0.6">
      <c r="U27256"/>
      <c r="V27256"/>
      <c r="W27256"/>
      <c r="X27256"/>
    </row>
    <row r="27257" spans="21:24" ht="18" x14ac:dyDescent="0.6">
      <c r="U27257"/>
      <c r="V27257"/>
      <c r="W27257"/>
      <c r="X27257"/>
    </row>
    <row r="27258" spans="21:24" ht="18" x14ac:dyDescent="0.6">
      <c r="U27258"/>
      <c r="V27258"/>
      <c r="W27258"/>
      <c r="X27258"/>
    </row>
    <row r="27259" spans="21:24" ht="18" x14ac:dyDescent="0.6">
      <c r="U27259"/>
      <c r="V27259"/>
      <c r="W27259"/>
      <c r="X27259"/>
    </row>
    <row r="27260" spans="21:24" ht="18" x14ac:dyDescent="0.6">
      <c r="U27260"/>
      <c r="V27260"/>
      <c r="W27260"/>
      <c r="X27260"/>
    </row>
    <row r="27261" spans="21:24" ht="18" x14ac:dyDescent="0.6">
      <c r="U27261"/>
      <c r="V27261"/>
      <c r="W27261"/>
      <c r="X27261"/>
    </row>
    <row r="27262" spans="21:24" ht="18" x14ac:dyDescent="0.6">
      <c r="U27262"/>
      <c r="V27262"/>
      <c r="W27262"/>
      <c r="X27262"/>
    </row>
    <row r="27263" spans="21:24" ht="18" x14ac:dyDescent="0.6">
      <c r="U27263"/>
      <c r="V27263"/>
      <c r="W27263"/>
      <c r="X27263"/>
    </row>
    <row r="27264" spans="21:24" ht="18" x14ac:dyDescent="0.6">
      <c r="U27264"/>
      <c r="V27264"/>
      <c r="W27264"/>
      <c r="X27264"/>
    </row>
    <row r="27265" spans="21:24" ht="18" x14ac:dyDescent="0.6">
      <c r="U27265"/>
      <c r="V27265"/>
      <c r="W27265"/>
      <c r="X27265"/>
    </row>
    <row r="27266" spans="21:24" ht="18" x14ac:dyDescent="0.6">
      <c r="U27266"/>
      <c r="V27266"/>
      <c r="W27266"/>
      <c r="X27266"/>
    </row>
    <row r="27267" spans="21:24" ht="18" x14ac:dyDescent="0.6">
      <c r="U27267"/>
      <c r="V27267"/>
      <c r="W27267"/>
      <c r="X27267"/>
    </row>
    <row r="27268" spans="21:24" ht="18" x14ac:dyDescent="0.6">
      <c r="U27268"/>
      <c r="V27268"/>
      <c r="W27268"/>
      <c r="X27268"/>
    </row>
    <row r="27269" spans="21:24" ht="18" x14ac:dyDescent="0.6">
      <c r="U27269"/>
      <c r="V27269"/>
      <c r="W27269"/>
      <c r="X27269"/>
    </row>
    <row r="27270" spans="21:24" ht="18" x14ac:dyDescent="0.6">
      <c r="U27270"/>
      <c r="V27270"/>
      <c r="W27270"/>
      <c r="X27270"/>
    </row>
    <row r="27271" spans="21:24" ht="18" x14ac:dyDescent="0.6">
      <c r="U27271"/>
      <c r="V27271"/>
      <c r="W27271"/>
      <c r="X27271"/>
    </row>
    <row r="27272" spans="21:24" ht="18" x14ac:dyDescent="0.6">
      <c r="U27272"/>
      <c r="V27272"/>
      <c r="W27272"/>
      <c r="X27272"/>
    </row>
    <row r="27273" spans="21:24" ht="18" x14ac:dyDescent="0.6">
      <c r="U27273"/>
      <c r="V27273"/>
      <c r="W27273"/>
      <c r="X27273"/>
    </row>
    <row r="27274" spans="21:24" ht="18" x14ac:dyDescent="0.6">
      <c r="U27274"/>
      <c r="V27274"/>
      <c r="W27274"/>
      <c r="X27274"/>
    </row>
    <row r="27275" spans="21:24" ht="18" x14ac:dyDescent="0.6">
      <c r="U27275"/>
      <c r="V27275"/>
      <c r="W27275"/>
      <c r="X27275"/>
    </row>
    <row r="27276" spans="21:24" ht="18" x14ac:dyDescent="0.6">
      <c r="U27276"/>
      <c r="V27276"/>
      <c r="W27276"/>
      <c r="X27276"/>
    </row>
    <row r="27277" spans="21:24" ht="18" x14ac:dyDescent="0.6">
      <c r="U27277"/>
      <c r="V27277"/>
      <c r="W27277"/>
      <c r="X27277"/>
    </row>
    <row r="27278" spans="21:24" ht="18" x14ac:dyDescent="0.6">
      <c r="U27278"/>
      <c r="V27278"/>
      <c r="W27278"/>
      <c r="X27278"/>
    </row>
    <row r="27279" spans="21:24" ht="18" x14ac:dyDescent="0.6">
      <c r="U27279"/>
      <c r="V27279"/>
      <c r="W27279"/>
      <c r="X27279"/>
    </row>
    <row r="27280" spans="21:24" ht="18" x14ac:dyDescent="0.6">
      <c r="U27280"/>
      <c r="V27280"/>
      <c r="W27280"/>
      <c r="X27280"/>
    </row>
    <row r="27281" spans="21:24" ht="18" x14ac:dyDescent="0.6">
      <c r="U27281"/>
      <c r="V27281"/>
      <c r="W27281"/>
      <c r="X27281"/>
    </row>
    <row r="27282" spans="21:24" ht="18" x14ac:dyDescent="0.6">
      <c r="U27282"/>
      <c r="V27282"/>
      <c r="W27282"/>
      <c r="X27282"/>
    </row>
    <row r="27283" spans="21:24" ht="18" x14ac:dyDescent="0.6">
      <c r="U27283"/>
      <c r="V27283"/>
      <c r="W27283"/>
      <c r="X27283"/>
    </row>
    <row r="27284" spans="21:24" ht="18" x14ac:dyDescent="0.6">
      <c r="U27284"/>
      <c r="V27284"/>
      <c r="W27284"/>
      <c r="X27284"/>
    </row>
    <row r="27285" spans="21:24" ht="18" x14ac:dyDescent="0.6">
      <c r="U27285"/>
      <c r="V27285"/>
      <c r="W27285"/>
      <c r="X27285"/>
    </row>
    <row r="27286" spans="21:24" ht="18" x14ac:dyDescent="0.6">
      <c r="U27286"/>
      <c r="V27286"/>
      <c r="W27286"/>
      <c r="X27286"/>
    </row>
    <row r="27287" spans="21:24" ht="18" x14ac:dyDescent="0.6">
      <c r="U27287"/>
      <c r="V27287"/>
      <c r="W27287"/>
      <c r="X27287"/>
    </row>
    <row r="27288" spans="21:24" ht="18" x14ac:dyDescent="0.6">
      <c r="U27288"/>
      <c r="V27288"/>
      <c r="W27288"/>
      <c r="X27288"/>
    </row>
    <row r="27289" spans="21:24" ht="18" x14ac:dyDescent="0.6">
      <c r="U27289"/>
      <c r="V27289"/>
      <c r="W27289"/>
      <c r="X27289"/>
    </row>
    <row r="27290" spans="21:24" ht="18" x14ac:dyDescent="0.6">
      <c r="U27290"/>
      <c r="V27290"/>
      <c r="W27290"/>
      <c r="X27290"/>
    </row>
    <row r="27291" spans="21:24" ht="18" x14ac:dyDescent="0.6">
      <c r="U27291"/>
      <c r="V27291"/>
      <c r="W27291"/>
      <c r="X27291"/>
    </row>
    <row r="27292" spans="21:24" ht="18" x14ac:dyDescent="0.6">
      <c r="U27292"/>
      <c r="V27292"/>
      <c r="W27292"/>
      <c r="X27292"/>
    </row>
    <row r="27293" spans="21:24" ht="18" x14ac:dyDescent="0.6">
      <c r="U27293"/>
      <c r="V27293"/>
      <c r="W27293"/>
      <c r="X27293"/>
    </row>
    <row r="27294" spans="21:24" ht="18" x14ac:dyDescent="0.6">
      <c r="U27294"/>
      <c r="V27294"/>
      <c r="W27294"/>
      <c r="X27294"/>
    </row>
    <row r="27295" spans="21:24" ht="18" x14ac:dyDescent="0.6">
      <c r="U27295"/>
      <c r="V27295"/>
      <c r="W27295"/>
      <c r="X27295"/>
    </row>
    <row r="27296" spans="21:24" ht="18" x14ac:dyDescent="0.6">
      <c r="U27296"/>
      <c r="V27296"/>
      <c r="W27296"/>
      <c r="X27296"/>
    </row>
    <row r="27297" spans="21:24" ht="18" x14ac:dyDescent="0.6">
      <c r="U27297"/>
      <c r="V27297"/>
      <c r="W27297"/>
      <c r="X27297"/>
    </row>
    <row r="27298" spans="21:24" ht="18" x14ac:dyDescent="0.6">
      <c r="U27298"/>
      <c r="V27298"/>
      <c r="W27298"/>
      <c r="X27298"/>
    </row>
    <row r="27299" spans="21:24" ht="18" x14ac:dyDescent="0.6">
      <c r="U27299"/>
      <c r="V27299"/>
      <c r="W27299"/>
      <c r="X27299"/>
    </row>
    <row r="27300" spans="21:24" ht="18" x14ac:dyDescent="0.6">
      <c r="U27300"/>
      <c r="V27300"/>
      <c r="W27300"/>
      <c r="X27300"/>
    </row>
    <row r="27301" spans="21:24" ht="18" x14ac:dyDescent="0.6">
      <c r="U27301"/>
      <c r="V27301"/>
      <c r="W27301"/>
      <c r="X27301"/>
    </row>
    <row r="27302" spans="21:24" ht="18" x14ac:dyDescent="0.6">
      <c r="U27302"/>
      <c r="V27302"/>
      <c r="W27302"/>
      <c r="X27302"/>
    </row>
    <row r="27303" spans="21:24" ht="18" x14ac:dyDescent="0.6">
      <c r="U27303"/>
      <c r="V27303"/>
      <c r="W27303"/>
      <c r="X27303"/>
    </row>
    <row r="27304" spans="21:24" ht="18" x14ac:dyDescent="0.6">
      <c r="U27304"/>
      <c r="V27304"/>
      <c r="W27304"/>
      <c r="X27304"/>
    </row>
    <row r="27305" spans="21:24" ht="18" x14ac:dyDescent="0.6">
      <c r="U27305"/>
      <c r="V27305"/>
      <c r="W27305"/>
      <c r="X27305"/>
    </row>
    <row r="27306" spans="21:24" ht="18" x14ac:dyDescent="0.6">
      <c r="U27306"/>
      <c r="V27306"/>
      <c r="W27306"/>
      <c r="X27306"/>
    </row>
    <row r="27307" spans="21:24" ht="18" x14ac:dyDescent="0.6">
      <c r="U27307"/>
      <c r="V27307"/>
      <c r="W27307"/>
      <c r="X27307"/>
    </row>
    <row r="27308" spans="21:24" ht="18" x14ac:dyDescent="0.6">
      <c r="U27308"/>
      <c r="V27308"/>
      <c r="W27308"/>
      <c r="X27308"/>
    </row>
    <row r="27309" spans="21:24" ht="18" x14ac:dyDescent="0.6">
      <c r="U27309"/>
      <c r="V27309"/>
      <c r="W27309"/>
      <c r="X27309"/>
    </row>
    <row r="27310" spans="21:24" ht="18" x14ac:dyDescent="0.6">
      <c r="U27310"/>
      <c r="V27310"/>
      <c r="W27310"/>
      <c r="X27310"/>
    </row>
    <row r="27311" spans="21:24" ht="18" x14ac:dyDescent="0.6">
      <c r="U27311"/>
      <c r="V27311"/>
      <c r="W27311"/>
      <c r="X27311"/>
    </row>
    <row r="27312" spans="21:24" ht="18" x14ac:dyDescent="0.6">
      <c r="U27312"/>
      <c r="V27312"/>
      <c r="W27312"/>
      <c r="X27312"/>
    </row>
    <row r="27313" spans="21:24" ht="18" x14ac:dyDescent="0.6">
      <c r="U27313"/>
      <c r="V27313"/>
      <c r="W27313"/>
      <c r="X27313"/>
    </row>
    <row r="27314" spans="21:24" ht="18" x14ac:dyDescent="0.6">
      <c r="U27314"/>
      <c r="V27314"/>
      <c r="W27314"/>
      <c r="X27314"/>
    </row>
    <row r="27315" spans="21:24" ht="18" x14ac:dyDescent="0.6">
      <c r="U27315"/>
      <c r="V27315"/>
      <c r="W27315"/>
      <c r="X27315"/>
    </row>
    <row r="27316" spans="21:24" ht="18" x14ac:dyDescent="0.6">
      <c r="U27316"/>
      <c r="V27316"/>
      <c r="W27316"/>
      <c r="X27316"/>
    </row>
    <row r="27317" spans="21:24" ht="18" x14ac:dyDescent="0.6">
      <c r="U27317"/>
      <c r="V27317"/>
      <c r="W27317"/>
      <c r="X27317"/>
    </row>
    <row r="27318" spans="21:24" ht="18" x14ac:dyDescent="0.6">
      <c r="U27318"/>
      <c r="V27318"/>
      <c r="W27318"/>
      <c r="X27318"/>
    </row>
    <row r="27319" spans="21:24" ht="18" x14ac:dyDescent="0.6">
      <c r="U27319"/>
      <c r="V27319"/>
      <c r="W27319"/>
      <c r="X27319"/>
    </row>
    <row r="27320" spans="21:24" ht="18" x14ac:dyDescent="0.6">
      <c r="U27320"/>
      <c r="V27320"/>
      <c r="W27320"/>
      <c r="X27320"/>
    </row>
    <row r="27321" spans="21:24" ht="18" x14ac:dyDescent="0.6">
      <c r="U27321"/>
      <c r="V27321"/>
      <c r="W27321"/>
      <c r="X27321"/>
    </row>
    <row r="27322" spans="21:24" ht="18" x14ac:dyDescent="0.6">
      <c r="U27322"/>
      <c r="V27322"/>
      <c r="W27322"/>
      <c r="X27322"/>
    </row>
    <row r="27323" spans="21:24" ht="18" x14ac:dyDescent="0.6">
      <c r="U27323"/>
      <c r="V27323"/>
      <c r="W27323"/>
      <c r="X27323"/>
    </row>
    <row r="27324" spans="21:24" ht="18" x14ac:dyDescent="0.6">
      <c r="U27324"/>
      <c r="V27324"/>
      <c r="W27324"/>
      <c r="X27324"/>
    </row>
    <row r="27325" spans="21:24" ht="18" x14ac:dyDescent="0.6">
      <c r="U27325"/>
      <c r="V27325"/>
      <c r="W27325"/>
      <c r="X27325"/>
    </row>
    <row r="27326" spans="21:24" ht="18" x14ac:dyDescent="0.6">
      <c r="U27326"/>
      <c r="V27326"/>
      <c r="W27326"/>
      <c r="X27326"/>
    </row>
    <row r="27327" spans="21:24" ht="18" x14ac:dyDescent="0.6">
      <c r="U27327"/>
      <c r="V27327"/>
      <c r="W27327"/>
      <c r="X27327"/>
    </row>
    <row r="27328" spans="21:24" ht="18" x14ac:dyDescent="0.6">
      <c r="U27328"/>
      <c r="V27328"/>
      <c r="W27328"/>
      <c r="X27328"/>
    </row>
    <row r="27329" spans="21:24" ht="18" x14ac:dyDescent="0.6">
      <c r="U27329"/>
      <c r="V27329"/>
      <c r="W27329"/>
      <c r="X27329"/>
    </row>
    <row r="27330" spans="21:24" ht="18" x14ac:dyDescent="0.6">
      <c r="U27330"/>
      <c r="V27330"/>
      <c r="W27330"/>
      <c r="X27330"/>
    </row>
    <row r="27331" spans="21:24" ht="18" x14ac:dyDescent="0.6">
      <c r="U27331"/>
      <c r="V27331"/>
      <c r="W27331"/>
      <c r="X27331"/>
    </row>
    <row r="27332" spans="21:24" ht="18" x14ac:dyDescent="0.6">
      <c r="U27332"/>
      <c r="V27332"/>
      <c r="W27332"/>
      <c r="X27332"/>
    </row>
    <row r="27333" spans="21:24" ht="18" x14ac:dyDescent="0.6">
      <c r="U27333"/>
      <c r="V27333"/>
      <c r="W27333"/>
      <c r="X27333"/>
    </row>
    <row r="27334" spans="21:24" ht="18" x14ac:dyDescent="0.6">
      <c r="U27334"/>
      <c r="V27334"/>
      <c r="W27334"/>
      <c r="X27334"/>
    </row>
    <row r="27335" spans="21:24" ht="18" x14ac:dyDescent="0.6">
      <c r="U27335"/>
      <c r="V27335"/>
      <c r="W27335"/>
      <c r="X27335"/>
    </row>
    <row r="27336" spans="21:24" ht="18" x14ac:dyDescent="0.6">
      <c r="U27336"/>
      <c r="V27336"/>
      <c r="W27336"/>
      <c r="X27336"/>
    </row>
    <row r="27337" spans="21:24" ht="18" x14ac:dyDescent="0.6">
      <c r="U27337"/>
      <c r="V27337"/>
      <c r="W27337"/>
      <c r="X27337"/>
    </row>
    <row r="27338" spans="21:24" ht="18" x14ac:dyDescent="0.6">
      <c r="U27338"/>
      <c r="V27338"/>
      <c r="W27338"/>
      <c r="X27338"/>
    </row>
    <row r="27339" spans="21:24" ht="18" x14ac:dyDescent="0.6">
      <c r="U27339"/>
      <c r="V27339"/>
      <c r="W27339"/>
      <c r="X27339"/>
    </row>
    <row r="27340" spans="21:24" ht="18" x14ac:dyDescent="0.6">
      <c r="U27340"/>
      <c r="V27340"/>
      <c r="W27340"/>
      <c r="X27340"/>
    </row>
    <row r="27341" spans="21:24" ht="18" x14ac:dyDescent="0.6">
      <c r="U27341"/>
      <c r="V27341"/>
      <c r="W27341"/>
      <c r="X27341"/>
    </row>
    <row r="27342" spans="21:24" ht="18" x14ac:dyDescent="0.6">
      <c r="U27342"/>
      <c r="V27342"/>
      <c r="W27342"/>
      <c r="X27342"/>
    </row>
    <row r="27343" spans="21:24" ht="18" x14ac:dyDescent="0.6">
      <c r="U27343"/>
      <c r="V27343"/>
      <c r="W27343"/>
      <c r="X27343"/>
    </row>
    <row r="27344" spans="21:24" ht="18" x14ac:dyDescent="0.6">
      <c r="U27344"/>
      <c r="V27344"/>
      <c r="W27344"/>
      <c r="X27344"/>
    </row>
    <row r="27345" spans="21:24" ht="18" x14ac:dyDescent="0.6">
      <c r="U27345"/>
      <c r="V27345"/>
      <c r="W27345"/>
      <c r="X27345"/>
    </row>
    <row r="27346" spans="21:24" ht="18" x14ac:dyDescent="0.6">
      <c r="U27346"/>
      <c r="V27346"/>
      <c r="W27346"/>
      <c r="X27346"/>
    </row>
    <row r="27347" spans="21:24" ht="18" x14ac:dyDescent="0.6">
      <c r="U27347"/>
      <c r="V27347"/>
      <c r="W27347"/>
      <c r="X27347"/>
    </row>
    <row r="27348" spans="21:24" ht="18" x14ac:dyDescent="0.6">
      <c r="U27348"/>
      <c r="V27348"/>
      <c r="W27348"/>
      <c r="X27348"/>
    </row>
    <row r="27349" spans="21:24" ht="18" x14ac:dyDescent="0.6">
      <c r="U27349"/>
      <c r="V27349"/>
      <c r="W27349"/>
      <c r="X27349"/>
    </row>
    <row r="27350" spans="21:24" ht="18" x14ac:dyDescent="0.6">
      <c r="U27350"/>
      <c r="V27350"/>
      <c r="W27350"/>
      <c r="X27350"/>
    </row>
    <row r="27351" spans="21:24" ht="18" x14ac:dyDescent="0.6">
      <c r="U27351"/>
      <c r="V27351"/>
      <c r="W27351"/>
      <c r="X27351"/>
    </row>
    <row r="27352" spans="21:24" ht="18" x14ac:dyDescent="0.6">
      <c r="U27352"/>
      <c r="V27352"/>
      <c r="W27352"/>
      <c r="X27352"/>
    </row>
    <row r="27353" spans="21:24" ht="18" x14ac:dyDescent="0.6">
      <c r="U27353"/>
      <c r="V27353"/>
      <c r="W27353"/>
      <c r="X27353"/>
    </row>
    <row r="27354" spans="21:24" ht="18" x14ac:dyDescent="0.6">
      <c r="U27354"/>
      <c r="V27354"/>
      <c r="W27354"/>
      <c r="X27354"/>
    </row>
    <row r="27355" spans="21:24" ht="18" x14ac:dyDescent="0.6">
      <c r="U27355"/>
      <c r="V27355"/>
      <c r="W27355"/>
      <c r="X27355"/>
    </row>
    <row r="27356" spans="21:24" ht="18" x14ac:dyDescent="0.6">
      <c r="U27356"/>
      <c r="V27356"/>
      <c r="W27356"/>
      <c r="X27356"/>
    </row>
    <row r="27357" spans="21:24" ht="18" x14ac:dyDescent="0.6">
      <c r="U27357"/>
      <c r="V27357"/>
      <c r="W27357"/>
      <c r="X27357"/>
    </row>
    <row r="27358" spans="21:24" ht="18" x14ac:dyDescent="0.6">
      <c r="U27358"/>
      <c r="V27358"/>
      <c r="W27358"/>
      <c r="X27358"/>
    </row>
    <row r="27359" spans="21:24" ht="18" x14ac:dyDescent="0.6">
      <c r="U27359"/>
      <c r="V27359"/>
      <c r="W27359"/>
      <c r="X27359"/>
    </row>
    <row r="27360" spans="21:24" ht="18" x14ac:dyDescent="0.6">
      <c r="U27360"/>
      <c r="V27360"/>
      <c r="W27360"/>
      <c r="X27360"/>
    </row>
    <row r="27361" spans="21:24" ht="18" x14ac:dyDescent="0.6">
      <c r="U27361"/>
      <c r="V27361"/>
      <c r="W27361"/>
      <c r="X27361"/>
    </row>
    <row r="27362" spans="21:24" ht="18" x14ac:dyDescent="0.6">
      <c r="U27362"/>
      <c r="V27362"/>
      <c r="W27362"/>
      <c r="X27362"/>
    </row>
    <row r="27363" spans="21:24" ht="18" x14ac:dyDescent="0.6">
      <c r="U27363"/>
      <c r="V27363"/>
      <c r="W27363"/>
      <c r="X27363"/>
    </row>
    <row r="27364" spans="21:24" ht="18" x14ac:dyDescent="0.6">
      <c r="U27364"/>
      <c r="V27364"/>
      <c r="W27364"/>
      <c r="X27364"/>
    </row>
    <row r="27365" spans="21:24" ht="18" x14ac:dyDescent="0.6">
      <c r="U27365"/>
      <c r="V27365"/>
      <c r="W27365"/>
      <c r="X27365"/>
    </row>
    <row r="27366" spans="21:24" ht="18" x14ac:dyDescent="0.6">
      <c r="U27366"/>
      <c r="V27366"/>
      <c r="W27366"/>
      <c r="X27366"/>
    </row>
    <row r="27367" spans="21:24" ht="18" x14ac:dyDescent="0.6">
      <c r="U27367"/>
      <c r="V27367"/>
      <c r="W27367"/>
      <c r="X27367"/>
    </row>
    <row r="27368" spans="21:24" ht="18" x14ac:dyDescent="0.6">
      <c r="U27368"/>
      <c r="V27368"/>
      <c r="W27368"/>
      <c r="X27368"/>
    </row>
    <row r="27369" spans="21:24" ht="18" x14ac:dyDescent="0.6">
      <c r="U27369"/>
      <c r="V27369"/>
      <c r="W27369"/>
      <c r="X27369"/>
    </row>
    <row r="27370" spans="21:24" ht="18" x14ac:dyDescent="0.6">
      <c r="U27370"/>
      <c r="V27370"/>
      <c r="W27370"/>
      <c r="X27370"/>
    </row>
    <row r="27371" spans="21:24" ht="18" x14ac:dyDescent="0.6">
      <c r="U27371"/>
      <c r="V27371"/>
      <c r="W27371"/>
      <c r="X27371"/>
    </row>
    <row r="27372" spans="21:24" ht="18" x14ac:dyDescent="0.6">
      <c r="U27372"/>
      <c r="V27372"/>
      <c r="W27372"/>
      <c r="X27372"/>
    </row>
    <row r="27373" spans="21:24" ht="18" x14ac:dyDescent="0.6">
      <c r="U27373"/>
      <c r="V27373"/>
      <c r="W27373"/>
      <c r="X27373"/>
    </row>
    <row r="27374" spans="21:24" ht="18" x14ac:dyDescent="0.6">
      <c r="U27374"/>
      <c r="V27374"/>
      <c r="W27374"/>
      <c r="X27374"/>
    </row>
    <row r="27375" spans="21:24" ht="18" x14ac:dyDescent="0.6">
      <c r="U27375"/>
      <c r="V27375"/>
      <c r="W27375"/>
      <c r="X27375"/>
    </row>
    <row r="27376" spans="21:24" ht="18" x14ac:dyDescent="0.6">
      <c r="U27376"/>
      <c r="V27376"/>
      <c r="W27376"/>
      <c r="X27376"/>
    </row>
    <row r="27377" spans="21:24" ht="18" x14ac:dyDescent="0.6">
      <c r="U27377"/>
      <c r="V27377"/>
      <c r="W27377"/>
      <c r="X27377"/>
    </row>
    <row r="27378" spans="21:24" ht="18" x14ac:dyDescent="0.6">
      <c r="U27378"/>
      <c r="V27378"/>
      <c r="W27378"/>
      <c r="X27378"/>
    </row>
    <row r="27379" spans="21:24" ht="18" x14ac:dyDescent="0.6">
      <c r="U27379"/>
      <c r="V27379"/>
      <c r="W27379"/>
      <c r="X27379"/>
    </row>
    <row r="27380" spans="21:24" ht="18" x14ac:dyDescent="0.6">
      <c r="U27380"/>
      <c r="V27380"/>
      <c r="W27380"/>
      <c r="X27380"/>
    </row>
    <row r="27381" spans="21:24" ht="18" x14ac:dyDescent="0.6">
      <c r="U27381"/>
      <c r="V27381"/>
      <c r="W27381"/>
      <c r="X27381"/>
    </row>
    <row r="27382" spans="21:24" ht="18" x14ac:dyDescent="0.6">
      <c r="U27382"/>
      <c r="V27382"/>
      <c r="W27382"/>
      <c r="X27382"/>
    </row>
    <row r="27383" spans="21:24" ht="18" x14ac:dyDescent="0.6">
      <c r="U27383"/>
      <c r="V27383"/>
      <c r="W27383"/>
      <c r="X27383"/>
    </row>
    <row r="27384" spans="21:24" ht="18" x14ac:dyDescent="0.6">
      <c r="U27384"/>
      <c r="V27384"/>
      <c r="W27384"/>
      <c r="X27384"/>
    </row>
    <row r="27385" spans="21:24" ht="18" x14ac:dyDescent="0.6">
      <c r="U27385"/>
      <c r="V27385"/>
      <c r="W27385"/>
      <c r="X27385"/>
    </row>
    <row r="27386" spans="21:24" ht="18" x14ac:dyDescent="0.6">
      <c r="U27386"/>
      <c r="V27386"/>
      <c r="W27386"/>
      <c r="X27386"/>
    </row>
    <row r="27387" spans="21:24" ht="18" x14ac:dyDescent="0.6">
      <c r="U27387"/>
      <c r="V27387"/>
      <c r="W27387"/>
      <c r="X27387"/>
    </row>
    <row r="27388" spans="21:24" ht="18" x14ac:dyDescent="0.6">
      <c r="U27388"/>
      <c r="V27388"/>
      <c r="W27388"/>
      <c r="X27388"/>
    </row>
    <row r="27389" spans="21:24" ht="18" x14ac:dyDescent="0.6">
      <c r="U27389"/>
      <c r="V27389"/>
      <c r="W27389"/>
      <c r="X27389"/>
    </row>
    <row r="27390" spans="21:24" ht="18" x14ac:dyDescent="0.6">
      <c r="U27390"/>
      <c r="V27390"/>
      <c r="W27390"/>
      <c r="X27390"/>
    </row>
    <row r="27391" spans="21:24" ht="18" x14ac:dyDescent="0.6">
      <c r="U27391"/>
      <c r="V27391"/>
      <c r="W27391"/>
      <c r="X27391"/>
    </row>
    <row r="27392" spans="21:24" ht="18" x14ac:dyDescent="0.6">
      <c r="U27392"/>
      <c r="V27392"/>
      <c r="W27392"/>
      <c r="X27392"/>
    </row>
    <row r="27393" spans="21:24" ht="18" x14ac:dyDescent="0.6">
      <c r="U27393"/>
      <c r="V27393"/>
      <c r="W27393"/>
      <c r="X27393"/>
    </row>
    <row r="27394" spans="21:24" ht="18" x14ac:dyDescent="0.6">
      <c r="U27394"/>
      <c r="V27394"/>
      <c r="W27394"/>
      <c r="X27394"/>
    </row>
    <row r="27395" spans="21:24" ht="18" x14ac:dyDescent="0.6">
      <c r="U27395"/>
      <c r="V27395"/>
      <c r="W27395"/>
      <c r="X27395"/>
    </row>
    <row r="27396" spans="21:24" ht="18" x14ac:dyDescent="0.6">
      <c r="U27396"/>
      <c r="V27396"/>
      <c r="W27396"/>
      <c r="X27396"/>
    </row>
    <row r="27397" spans="21:24" ht="18" x14ac:dyDescent="0.6">
      <c r="U27397"/>
      <c r="V27397"/>
      <c r="W27397"/>
      <c r="X27397"/>
    </row>
    <row r="27398" spans="21:24" ht="18" x14ac:dyDescent="0.6">
      <c r="U27398"/>
      <c r="V27398"/>
      <c r="W27398"/>
      <c r="X27398"/>
    </row>
    <row r="27399" spans="21:24" ht="18" x14ac:dyDescent="0.6">
      <c r="U27399"/>
      <c r="V27399"/>
      <c r="W27399"/>
      <c r="X27399"/>
    </row>
    <row r="27400" spans="21:24" ht="18" x14ac:dyDescent="0.6">
      <c r="U27400"/>
      <c r="V27400"/>
      <c r="W27400"/>
      <c r="X27400"/>
    </row>
    <row r="27401" spans="21:24" ht="18" x14ac:dyDescent="0.6">
      <c r="U27401"/>
      <c r="V27401"/>
      <c r="W27401"/>
      <c r="X27401"/>
    </row>
    <row r="27402" spans="21:24" ht="18" x14ac:dyDescent="0.6">
      <c r="U27402"/>
      <c r="V27402"/>
      <c r="W27402"/>
      <c r="X27402"/>
    </row>
    <row r="27403" spans="21:24" ht="18" x14ac:dyDescent="0.6">
      <c r="U27403"/>
      <c r="V27403"/>
      <c r="W27403"/>
      <c r="X27403"/>
    </row>
    <row r="27404" spans="21:24" ht="18" x14ac:dyDescent="0.6">
      <c r="U27404"/>
      <c r="V27404"/>
      <c r="W27404"/>
      <c r="X27404"/>
    </row>
    <row r="27405" spans="21:24" ht="18" x14ac:dyDescent="0.6">
      <c r="U27405"/>
      <c r="V27405"/>
      <c r="W27405"/>
      <c r="X27405"/>
    </row>
    <row r="27406" spans="21:24" ht="18" x14ac:dyDescent="0.6">
      <c r="U27406"/>
      <c r="V27406"/>
      <c r="W27406"/>
      <c r="X27406"/>
    </row>
    <row r="27407" spans="21:24" ht="18" x14ac:dyDescent="0.6">
      <c r="U27407"/>
      <c r="V27407"/>
      <c r="W27407"/>
      <c r="X27407"/>
    </row>
    <row r="27408" spans="21:24" ht="18" x14ac:dyDescent="0.6">
      <c r="U27408"/>
      <c r="V27408"/>
      <c r="W27408"/>
      <c r="X27408"/>
    </row>
    <row r="27409" spans="21:24" ht="18" x14ac:dyDescent="0.6">
      <c r="U27409"/>
      <c r="V27409"/>
      <c r="W27409"/>
      <c r="X27409"/>
    </row>
    <row r="27410" spans="21:24" ht="18" x14ac:dyDescent="0.6">
      <c r="U27410"/>
      <c r="V27410"/>
      <c r="W27410"/>
      <c r="X27410"/>
    </row>
    <row r="27411" spans="21:24" ht="18" x14ac:dyDescent="0.6">
      <c r="U27411"/>
      <c r="V27411"/>
      <c r="W27411"/>
      <c r="X27411"/>
    </row>
    <row r="27412" spans="21:24" ht="18" x14ac:dyDescent="0.6">
      <c r="U27412"/>
      <c r="V27412"/>
      <c r="W27412"/>
      <c r="X27412"/>
    </row>
    <row r="27413" spans="21:24" ht="18" x14ac:dyDescent="0.6">
      <c r="U27413"/>
      <c r="V27413"/>
      <c r="W27413"/>
      <c r="X27413"/>
    </row>
    <row r="27414" spans="21:24" ht="18" x14ac:dyDescent="0.6">
      <c r="U27414"/>
      <c r="V27414"/>
      <c r="W27414"/>
      <c r="X27414"/>
    </row>
    <row r="27415" spans="21:24" ht="18" x14ac:dyDescent="0.6">
      <c r="U27415"/>
      <c r="V27415"/>
      <c r="W27415"/>
      <c r="X27415"/>
    </row>
    <row r="27416" spans="21:24" ht="18" x14ac:dyDescent="0.6">
      <c r="U27416"/>
      <c r="V27416"/>
      <c r="W27416"/>
      <c r="X27416"/>
    </row>
    <row r="27417" spans="21:24" ht="18" x14ac:dyDescent="0.6">
      <c r="U27417"/>
      <c r="V27417"/>
      <c r="W27417"/>
      <c r="X27417"/>
    </row>
    <row r="27418" spans="21:24" ht="18" x14ac:dyDescent="0.6">
      <c r="U27418"/>
      <c r="V27418"/>
      <c r="W27418"/>
      <c r="X27418"/>
    </row>
    <row r="27419" spans="21:24" ht="18" x14ac:dyDescent="0.6">
      <c r="U27419"/>
      <c r="V27419"/>
      <c r="W27419"/>
      <c r="X27419"/>
    </row>
    <row r="27420" spans="21:24" ht="18" x14ac:dyDescent="0.6">
      <c r="U27420"/>
      <c r="V27420"/>
      <c r="W27420"/>
      <c r="X27420"/>
    </row>
    <row r="27421" spans="21:24" ht="18" x14ac:dyDescent="0.6">
      <c r="U27421"/>
      <c r="V27421"/>
      <c r="W27421"/>
      <c r="X27421"/>
    </row>
    <row r="27422" spans="21:24" ht="18" x14ac:dyDescent="0.6">
      <c r="U27422"/>
      <c r="V27422"/>
      <c r="W27422"/>
      <c r="X27422"/>
    </row>
    <row r="27423" spans="21:24" ht="18" x14ac:dyDescent="0.6">
      <c r="U27423"/>
      <c r="V27423"/>
      <c r="W27423"/>
      <c r="X27423"/>
    </row>
    <row r="27424" spans="21:24" ht="18" x14ac:dyDescent="0.6">
      <c r="U27424"/>
      <c r="V27424"/>
      <c r="W27424"/>
      <c r="X27424"/>
    </row>
    <row r="27425" spans="21:24" ht="18" x14ac:dyDescent="0.6">
      <c r="U27425"/>
      <c r="V27425"/>
      <c r="W27425"/>
      <c r="X27425"/>
    </row>
    <row r="27426" spans="21:24" ht="18" x14ac:dyDescent="0.6">
      <c r="U27426"/>
      <c r="V27426"/>
      <c r="W27426"/>
      <c r="X27426"/>
    </row>
    <row r="27427" spans="21:24" ht="18" x14ac:dyDescent="0.6">
      <c r="U27427"/>
      <c r="V27427"/>
      <c r="W27427"/>
      <c r="X27427"/>
    </row>
    <row r="27428" spans="21:24" ht="18" x14ac:dyDescent="0.6">
      <c r="U27428"/>
      <c r="V27428"/>
      <c r="W27428"/>
      <c r="X27428"/>
    </row>
    <row r="27429" spans="21:24" ht="18" x14ac:dyDescent="0.6">
      <c r="U27429"/>
      <c r="V27429"/>
      <c r="W27429"/>
      <c r="X27429"/>
    </row>
    <row r="27430" spans="21:24" ht="18" x14ac:dyDescent="0.6">
      <c r="U27430"/>
      <c r="V27430"/>
      <c r="W27430"/>
      <c r="X27430"/>
    </row>
    <row r="27431" spans="21:24" ht="18" x14ac:dyDescent="0.6">
      <c r="U27431"/>
      <c r="V27431"/>
      <c r="W27431"/>
      <c r="X27431"/>
    </row>
    <row r="27432" spans="21:24" ht="18" x14ac:dyDescent="0.6">
      <c r="U27432"/>
      <c r="V27432"/>
      <c r="W27432"/>
      <c r="X27432"/>
    </row>
    <row r="27433" spans="21:24" ht="18" x14ac:dyDescent="0.6">
      <c r="U27433"/>
      <c r="V27433"/>
      <c r="W27433"/>
      <c r="X27433"/>
    </row>
    <row r="27434" spans="21:24" ht="18" x14ac:dyDescent="0.6">
      <c r="U27434"/>
      <c r="V27434"/>
      <c r="W27434"/>
      <c r="X27434"/>
    </row>
    <row r="27435" spans="21:24" ht="18" x14ac:dyDescent="0.6">
      <c r="U27435"/>
      <c r="V27435"/>
      <c r="W27435"/>
      <c r="X27435"/>
    </row>
    <row r="27436" spans="21:24" ht="18" x14ac:dyDescent="0.6">
      <c r="U27436"/>
      <c r="V27436"/>
      <c r="W27436"/>
      <c r="X27436"/>
    </row>
    <row r="27437" spans="21:24" ht="18" x14ac:dyDescent="0.6">
      <c r="U27437"/>
      <c r="V27437"/>
      <c r="W27437"/>
      <c r="X27437"/>
    </row>
    <row r="27438" spans="21:24" ht="18" x14ac:dyDescent="0.6">
      <c r="U27438"/>
      <c r="V27438"/>
      <c r="W27438"/>
      <c r="X27438"/>
    </row>
    <row r="27439" spans="21:24" ht="18" x14ac:dyDescent="0.6">
      <c r="U27439"/>
      <c r="V27439"/>
      <c r="W27439"/>
      <c r="X27439"/>
    </row>
    <row r="27440" spans="21:24" ht="18" x14ac:dyDescent="0.6">
      <c r="U27440"/>
      <c r="V27440"/>
      <c r="W27440"/>
      <c r="X27440"/>
    </row>
    <row r="27441" spans="21:24" ht="18" x14ac:dyDescent="0.6">
      <c r="U27441"/>
      <c r="V27441"/>
      <c r="W27441"/>
      <c r="X27441"/>
    </row>
    <row r="27442" spans="21:24" ht="18" x14ac:dyDescent="0.6">
      <c r="U27442"/>
      <c r="V27442"/>
      <c r="W27442"/>
      <c r="X27442"/>
    </row>
    <row r="27443" spans="21:24" ht="18" x14ac:dyDescent="0.6">
      <c r="U27443"/>
      <c r="V27443"/>
      <c r="W27443"/>
      <c r="X27443"/>
    </row>
    <row r="27444" spans="21:24" ht="18" x14ac:dyDescent="0.6">
      <c r="U27444"/>
      <c r="V27444"/>
      <c r="W27444"/>
      <c r="X27444"/>
    </row>
    <row r="27445" spans="21:24" ht="18" x14ac:dyDescent="0.6">
      <c r="U27445"/>
      <c r="V27445"/>
      <c r="W27445"/>
      <c r="X27445"/>
    </row>
    <row r="27446" spans="21:24" ht="18" x14ac:dyDescent="0.6">
      <c r="U27446"/>
      <c r="V27446"/>
      <c r="W27446"/>
      <c r="X27446"/>
    </row>
    <row r="27447" spans="21:24" ht="18" x14ac:dyDescent="0.6">
      <c r="U27447"/>
      <c r="V27447"/>
      <c r="W27447"/>
      <c r="X27447"/>
    </row>
    <row r="27448" spans="21:24" ht="18" x14ac:dyDescent="0.6">
      <c r="U27448"/>
      <c r="V27448"/>
      <c r="W27448"/>
      <c r="X27448"/>
    </row>
    <row r="27449" spans="21:24" ht="18" x14ac:dyDescent="0.6">
      <c r="U27449"/>
      <c r="V27449"/>
      <c r="W27449"/>
      <c r="X27449"/>
    </row>
    <row r="27450" spans="21:24" ht="18" x14ac:dyDescent="0.6">
      <c r="U27450"/>
      <c r="V27450"/>
      <c r="W27450"/>
      <c r="X27450"/>
    </row>
    <row r="27451" spans="21:24" ht="18" x14ac:dyDescent="0.6">
      <c r="U27451"/>
      <c r="V27451"/>
      <c r="W27451"/>
      <c r="X27451"/>
    </row>
    <row r="27452" spans="21:24" ht="18" x14ac:dyDescent="0.6">
      <c r="U27452"/>
      <c r="V27452"/>
      <c r="W27452"/>
      <c r="X27452"/>
    </row>
    <row r="27453" spans="21:24" ht="18" x14ac:dyDescent="0.6">
      <c r="U27453"/>
      <c r="V27453"/>
      <c r="W27453"/>
      <c r="X27453"/>
    </row>
    <row r="27454" spans="21:24" ht="18" x14ac:dyDescent="0.6">
      <c r="U27454"/>
      <c r="V27454"/>
      <c r="W27454"/>
      <c r="X27454"/>
    </row>
    <row r="27455" spans="21:24" ht="18" x14ac:dyDescent="0.6">
      <c r="U27455"/>
      <c r="V27455"/>
      <c r="W27455"/>
      <c r="X27455"/>
    </row>
    <row r="27456" spans="21:24" ht="18" x14ac:dyDescent="0.6">
      <c r="U27456"/>
      <c r="V27456"/>
      <c r="W27456"/>
      <c r="X27456"/>
    </row>
    <row r="27457" spans="21:24" ht="18" x14ac:dyDescent="0.6">
      <c r="U27457"/>
      <c r="V27457"/>
      <c r="W27457"/>
      <c r="X27457"/>
    </row>
    <row r="27458" spans="21:24" ht="18" x14ac:dyDescent="0.6">
      <c r="U27458"/>
      <c r="V27458"/>
      <c r="W27458"/>
      <c r="X27458"/>
    </row>
    <row r="27459" spans="21:24" ht="18" x14ac:dyDescent="0.6">
      <c r="U27459"/>
      <c r="V27459"/>
      <c r="W27459"/>
      <c r="X27459"/>
    </row>
    <row r="27460" spans="21:24" ht="18" x14ac:dyDescent="0.6">
      <c r="U27460"/>
      <c r="V27460"/>
      <c r="W27460"/>
      <c r="X27460"/>
    </row>
    <row r="27461" spans="21:24" ht="18" x14ac:dyDescent="0.6">
      <c r="U27461"/>
      <c r="V27461"/>
      <c r="W27461"/>
      <c r="X27461"/>
    </row>
    <row r="27462" spans="21:24" ht="18" x14ac:dyDescent="0.6">
      <c r="U27462"/>
      <c r="V27462"/>
      <c r="W27462"/>
      <c r="X27462"/>
    </row>
    <row r="27463" spans="21:24" ht="18" x14ac:dyDescent="0.6">
      <c r="U27463"/>
      <c r="V27463"/>
      <c r="W27463"/>
      <c r="X27463"/>
    </row>
    <row r="27464" spans="21:24" ht="18" x14ac:dyDescent="0.6">
      <c r="U27464"/>
      <c r="V27464"/>
      <c r="W27464"/>
      <c r="X27464"/>
    </row>
    <row r="27465" spans="21:24" ht="18" x14ac:dyDescent="0.6">
      <c r="U27465"/>
      <c r="V27465"/>
      <c r="W27465"/>
      <c r="X27465"/>
    </row>
    <row r="27466" spans="21:24" ht="18" x14ac:dyDescent="0.6">
      <c r="U27466"/>
      <c r="V27466"/>
      <c r="W27466"/>
      <c r="X27466"/>
    </row>
    <row r="27467" spans="21:24" ht="18" x14ac:dyDescent="0.6">
      <c r="U27467"/>
      <c r="V27467"/>
      <c r="W27467"/>
      <c r="X27467"/>
    </row>
    <row r="27468" spans="21:24" ht="18" x14ac:dyDescent="0.6">
      <c r="U27468"/>
      <c r="V27468"/>
      <c r="W27468"/>
      <c r="X27468"/>
    </row>
    <row r="27469" spans="21:24" ht="18" x14ac:dyDescent="0.6">
      <c r="U27469"/>
      <c r="V27469"/>
      <c r="W27469"/>
      <c r="X27469"/>
    </row>
    <row r="27470" spans="21:24" ht="18" x14ac:dyDescent="0.6">
      <c r="U27470"/>
      <c r="V27470"/>
      <c r="W27470"/>
      <c r="X27470"/>
    </row>
    <row r="27471" spans="21:24" ht="18" x14ac:dyDescent="0.6">
      <c r="U27471"/>
      <c r="V27471"/>
      <c r="W27471"/>
      <c r="X27471"/>
    </row>
    <row r="27472" spans="21:24" ht="18" x14ac:dyDescent="0.6">
      <c r="U27472"/>
      <c r="V27472"/>
      <c r="W27472"/>
      <c r="X27472"/>
    </row>
    <row r="27473" spans="21:24" ht="18" x14ac:dyDescent="0.6">
      <c r="U27473"/>
      <c r="V27473"/>
      <c r="W27473"/>
      <c r="X27473"/>
    </row>
    <row r="27474" spans="21:24" ht="18" x14ac:dyDescent="0.6">
      <c r="U27474"/>
      <c r="V27474"/>
      <c r="W27474"/>
      <c r="X27474"/>
    </row>
    <row r="27475" spans="21:24" ht="18" x14ac:dyDescent="0.6">
      <c r="U27475"/>
      <c r="V27475"/>
      <c r="W27475"/>
      <c r="X27475"/>
    </row>
    <row r="27476" spans="21:24" ht="18" x14ac:dyDescent="0.6">
      <c r="U27476"/>
      <c r="V27476"/>
      <c r="W27476"/>
      <c r="X27476"/>
    </row>
    <row r="27477" spans="21:24" ht="18" x14ac:dyDescent="0.6">
      <c r="U27477"/>
      <c r="V27477"/>
      <c r="W27477"/>
      <c r="X27477"/>
    </row>
    <row r="27478" spans="21:24" ht="18" x14ac:dyDescent="0.6">
      <c r="U27478"/>
      <c r="V27478"/>
      <c r="W27478"/>
      <c r="X27478"/>
    </row>
    <row r="27479" spans="21:24" ht="18" x14ac:dyDescent="0.6">
      <c r="U27479"/>
      <c r="V27479"/>
      <c r="W27479"/>
      <c r="X27479"/>
    </row>
    <row r="27480" spans="21:24" ht="18" x14ac:dyDescent="0.6">
      <c r="U27480"/>
      <c r="V27480"/>
      <c r="W27480"/>
      <c r="X27480"/>
    </row>
    <row r="27481" spans="21:24" ht="18" x14ac:dyDescent="0.6">
      <c r="U27481"/>
      <c r="V27481"/>
      <c r="W27481"/>
      <c r="X27481"/>
    </row>
    <row r="27482" spans="21:24" ht="18" x14ac:dyDescent="0.6">
      <c r="U27482"/>
      <c r="V27482"/>
      <c r="W27482"/>
      <c r="X27482"/>
    </row>
    <row r="27483" spans="21:24" ht="18" x14ac:dyDescent="0.6">
      <c r="U27483"/>
      <c r="V27483"/>
      <c r="W27483"/>
      <c r="X27483"/>
    </row>
    <row r="27484" spans="21:24" ht="18" x14ac:dyDescent="0.6">
      <c r="U27484"/>
      <c r="V27484"/>
      <c r="W27484"/>
      <c r="X27484"/>
    </row>
    <row r="27485" spans="21:24" ht="18" x14ac:dyDescent="0.6">
      <c r="U27485"/>
      <c r="V27485"/>
      <c r="W27485"/>
      <c r="X27485"/>
    </row>
    <row r="27486" spans="21:24" ht="18" x14ac:dyDescent="0.6">
      <c r="U27486"/>
      <c r="V27486"/>
      <c r="W27486"/>
      <c r="X27486"/>
    </row>
    <row r="27487" spans="21:24" ht="18" x14ac:dyDescent="0.6">
      <c r="U27487"/>
      <c r="V27487"/>
      <c r="W27487"/>
      <c r="X27487"/>
    </row>
    <row r="27488" spans="21:24" ht="18" x14ac:dyDescent="0.6">
      <c r="U27488"/>
      <c r="V27488"/>
      <c r="W27488"/>
      <c r="X27488"/>
    </row>
    <row r="27489" spans="21:24" ht="18" x14ac:dyDescent="0.6">
      <c r="U27489"/>
      <c r="V27489"/>
      <c r="W27489"/>
      <c r="X27489"/>
    </row>
    <row r="27490" spans="21:24" ht="18" x14ac:dyDescent="0.6">
      <c r="U27490"/>
      <c r="V27490"/>
      <c r="W27490"/>
      <c r="X27490"/>
    </row>
    <row r="27491" spans="21:24" ht="18" x14ac:dyDescent="0.6">
      <c r="U27491"/>
      <c r="V27491"/>
      <c r="W27491"/>
      <c r="X27491"/>
    </row>
    <row r="27492" spans="21:24" ht="18" x14ac:dyDescent="0.6">
      <c r="U27492"/>
      <c r="V27492"/>
      <c r="W27492"/>
      <c r="X27492"/>
    </row>
    <row r="27493" spans="21:24" ht="18" x14ac:dyDescent="0.6">
      <c r="U27493"/>
      <c r="V27493"/>
      <c r="W27493"/>
      <c r="X27493"/>
    </row>
    <row r="27494" spans="21:24" ht="18" x14ac:dyDescent="0.6">
      <c r="U27494"/>
      <c r="V27494"/>
      <c r="W27494"/>
      <c r="X27494"/>
    </row>
    <row r="27495" spans="21:24" ht="18" x14ac:dyDescent="0.6">
      <c r="U27495"/>
      <c r="V27495"/>
      <c r="W27495"/>
      <c r="X27495"/>
    </row>
    <row r="27496" spans="21:24" ht="18" x14ac:dyDescent="0.6">
      <c r="U27496"/>
      <c r="V27496"/>
      <c r="W27496"/>
      <c r="X27496"/>
    </row>
    <row r="27497" spans="21:24" ht="18" x14ac:dyDescent="0.6">
      <c r="U27497"/>
      <c r="V27497"/>
      <c r="W27497"/>
      <c r="X27497"/>
    </row>
    <row r="27498" spans="21:24" ht="18" x14ac:dyDescent="0.6">
      <c r="U27498"/>
      <c r="V27498"/>
      <c r="W27498"/>
      <c r="X27498"/>
    </row>
    <row r="27499" spans="21:24" ht="18" x14ac:dyDescent="0.6">
      <c r="U27499"/>
      <c r="V27499"/>
      <c r="W27499"/>
      <c r="X27499"/>
    </row>
    <row r="27500" spans="21:24" ht="18" x14ac:dyDescent="0.6">
      <c r="U27500"/>
      <c r="V27500"/>
      <c r="W27500"/>
      <c r="X27500"/>
    </row>
    <row r="27501" spans="21:24" ht="18" x14ac:dyDescent="0.6">
      <c r="U27501"/>
      <c r="V27501"/>
      <c r="W27501"/>
      <c r="X27501"/>
    </row>
    <row r="27502" spans="21:24" ht="18" x14ac:dyDescent="0.6">
      <c r="U27502"/>
      <c r="V27502"/>
      <c r="W27502"/>
      <c r="X27502"/>
    </row>
    <row r="27503" spans="21:24" ht="18" x14ac:dyDescent="0.6">
      <c r="U27503"/>
      <c r="V27503"/>
      <c r="W27503"/>
      <c r="X27503"/>
    </row>
    <row r="27504" spans="21:24" ht="18" x14ac:dyDescent="0.6">
      <c r="U27504"/>
      <c r="V27504"/>
      <c r="W27504"/>
      <c r="X27504"/>
    </row>
    <row r="27505" spans="21:24" ht="18" x14ac:dyDescent="0.6">
      <c r="U27505"/>
      <c r="V27505"/>
      <c r="W27505"/>
      <c r="X27505"/>
    </row>
    <row r="27506" spans="21:24" ht="18" x14ac:dyDescent="0.6">
      <c r="U27506"/>
      <c r="V27506"/>
      <c r="W27506"/>
      <c r="X27506"/>
    </row>
    <row r="27507" spans="21:24" ht="18" x14ac:dyDescent="0.6">
      <c r="U27507"/>
      <c r="V27507"/>
      <c r="W27507"/>
      <c r="X27507"/>
    </row>
    <row r="27508" spans="21:24" ht="18" x14ac:dyDescent="0.6">
      <c r="U27508"/>
      <c r="V27508"/>
      <c r="W27508"/>
      <c r="X27508"/>
    </row>
    <row r="27509" spans="21:24" ht="18" x14ac:dyDescent="0.6">
      <c r="U27509"/>
      <c r="V27509"/>
      <c r="W27509"/>
      <c r="X27509"/>
    </row>
    <row r="27510" spans="21:24" ht="18" x14ac:dyDescent="0.6">
      <c r="U27510"/>
      <c r="V27510"/>
      <c r="W27510"/>
      <c r="X27510"/>
    </row>
    <row r="27511" spans="21:24" ht="18" x14ac:dyDescent="0.6">
      <c r="U27511"/>
      <c r="V27511"/>
      <c r="W27511"/>
      <c r="X27511"/>
    </row>
    <row r="27512" spans="21:24" ht="18" x14ac:dyDescent="0.6">
      <c r="U27512"/>
      <c r="V27512"/>
      <c r="W27512"/>
      <c r="X27512"/>
    </row>
    <row r="27513" spans="21:24" ht="18" x14ac:dyDescent="0.6">
      <c r="U27513"/>
      <c r="V27513"/>
      <c r="W27513"/>
      <c r="X27513"/>
    </row>
    <row r="27514" spans="21:24" ht="18" x14ac:dyDescent="0.6">
      <c r="U27514"/>
      <c r="V27514"/>
      <c r="W27514"/>
      <c r="X27514"/>
    </row>
    <row r="27515" spans="21:24" ht="18" x14ac:dyDescent="0.6">
      <c r="U27515"/>
      <c r="V27515"/>
      <c r="W27515"/>
      <c r="X27515"/>
    </row>
    <row r="27516" spans="21:24" ht="18" x14ac:dyDescent="0.6">
      <c r="U27516"/>
      <c r="V27516"/>
      <c r="W27516"/>
      <c r="X27516"/>
    </row>
    <row r="27517" spans="21:24" ht="18" x14ac:dyDescent="0.6">
      <c r="U27517"/>
      <c r="V27517"/>
      <c r="W27517"/>
      <c r="X27517"/>
    </row>
    <row r="27518" spans="21:24" ht="18" x14ac:dyDescent="0.6">
      <c r="U27518"/>
      <c r="V27518"/>
      <c r="W27518"/>
      <c r="X27518"/>
    </row>
    <row r="27519" spans="21:24" ht="18" x14ac:dyDescent="0.6">
      <c r="U27519"/>
      <c r="V27519"/>
      <c r="W27519"/>
      <c r="X27519"/>
    </row>
    <row r="27520" spans="21:24" ht="18" x14ac:dyDescent="0.6">
      <c r="U27520"/>
      <c r="V27520"/>
      <c r="W27520"/>
      <c r="X27520"/>
    </row>
    <row r="27521" spans="21:24" ht="18" x14ac:dyDescent="0.6">
      <c r="U27521"/>
      <c r="V27521"/>
      <c r="W27521"/>
      <c r="X27521"/>
    </row>
    <row r="27522" spans="21:24" ht="18" x14ac:dyDescent="0.6">
      <c r="U27522"/>
      <c r="V27522"/>
      <c r="W27522"/>
      <c r="X27522"/>
    </row>
    <row r="27523" spans="21:24" ht="18" x14ac:dyDescent="0.6">
      <c r="U27523"/>
      <c r="V27523"/>
      <c r="W27523"/>
      <c r="X27523"/>
    </row>
    <row r="27524" spans="21:24" ht="18" x14ac:dyDescent="0.6">
      <c r="U27524"/>
      <c r="V27524"/>
      <c r="W27524"/>
      <c r="X27524"/>
    </row>
    <row r="27525" spans="21:24" ht="18" x14ac:dyDescent="0.6">
      <c r="U27525"/>
      <c r="V27525"/>
      <c r="W27525"/>
      <c r="X27525"/>
    </row>
    <row r="27526" spans="21:24" ht="18" x14ac:dyDescent="0.6">
      <c r="U27526"/>
      <c r="V27526"/>
      <c r="W27526"/>
      <c r="X27526"/>
    </row>
    <row r="27527" spans="21:24" ht="18" x14ac:dyDescent="0.6">
      <c r="U27527"/>
      <c r="V27527"/>
      <c r="W27527"/>
      <c r="X27527"/>
    </row>
    <row r="27528" spans="21:24" ht="18" x14ac:dyDescent="0.6">
      <c r="U27528"/>
      <c r="V27528"/>
      <c r="W27528"/>
      <c r="X27528"/>
    </row>
    <row r="27529" spans="21:24" ht="18" x14ac:dyDescent="0.6">
      <c r="U27529"/>
      <c r="V27529"/>
      <c r="W27529"/>
      <c r="X27529"/>
    </row>
    <row r="27530" spans="21:24" ht="18" x14ac:dyDescent="0.6">
      <c r="U27530"/>
      <c r="V27530"/>
      <c r="W27530"/>
      <c r="X27530"/>
    </row>
    <row r="27531" spans="21:24" ht="18" x14ac:dyDescent="0.6">
      <c r="U27531"/>
      <c r="V27531"/>
      <c r="W27531"/>
      <c r="X27531"/>
    </row>
    <row r="27532" spans="21:24" ht="18" x14ac:dyDescent="0.6">
      <c r="U27532"/>
      <c r="V27532"/>
      <c r="W27532"/>
      <c r="X27532"/>
    </row>
    <row r="27533" spans="21:24" ht="18" x14ac:dyDescent="0.6">
      <c r="U27533"/>
      <c r="V27533"/>
      <c r="W27533"/>
      <c r="X27533"/>
    </row>
    <row r="27534" spans="21:24" ht="18" x14ac:dyDescent="0.6">
      <c r="U27534"/>
      <c r="V27534"/>
      <c r="W27534"/>
      <c r="X27534"/>
    </row>
    <row r="27535" spans="21:24" ht="18" x14ac:dyDescent="0.6">
      <c r="U27535"/>
      <c r="V27535"/>
      <c r="W27535"/>
      <c r="X27535"/>
    </row>
    <row r="27536" spans="21:24" ht="18" x14ac:dyDescent="0.6">
      <c r="U27536"/>
      <c r="V27536"/>
      <c r="W27536"/>
      <c r="X27536"/>
    </row>
    <row r="27537" spans="21:24" ht="18" x14ac:dyDescent="0.6">
      <c r="U27537"/>
      <c r="V27537"/>
      <c r="W27537"/>
      <c r="X27537"/>
    </row>
    <row r="27538" spans="21:24" ht="18" x14ac:dyDescent="0.6">
      <c r="U27538"/>
      <c r="V27538"/>
      <c r="W27538"/>
      <c r="X27538"/>
    </row>
    <row r="27539" spans="21:24" ht="18" x14ac:dyDescent="0.6">
      <c r="U27539"/>
      <c r="V27539"/>
      <c r="W27539"/>
      <c r="X27539"/>
    </row>
    <row r="27540" spans="21:24" ht="18" x14ac:dyDescent="0.6">
      <c r="U27540"/>
      <c r="V27540"/>
      <c r="W27540"/>
      <c r="X27540"/>
    </row>
    <row r="27541" spans="21:24" ht="18" x14ac:dyDescent="0.6">
      <c r="U27541"/>
      <c r="V27541"/>
      <c r="W27541"/>
      <c r="X27541"/>
    </row>
    <row r="27542" spans="21:24" ht="18" x14ac:dyDescent="0.6">
      <c r="U27542"/>
      <c r="V27542"/>
      <c r="W27542"/>
      <c r="X27542"/>
    </row>
    <row r="27543" spans="21:24" ht="18" x14ac:dyDescent="0.6">
      <c r="U27543"/>
      <c r="V27543"/>
      <c r="W27543"/>
      <c r="X27543"/>
    </row>
    <row r="27544" spans="21:24" ht="18" x14ac:dyDescent="0.6">
      <c r="U27544"/>
      <c r="V27544"/>
      <c r="W27544"/>
      <c r="X27544"/>
    </row>
    <row r="27545" spans="21:24" ht="18" x14ac:dyDescent="0.6">
      <c r="U27545"/>
      <c r="V27545"/>
      <c r="W27545"/>
      <c r="X27545"/>
    </row>
    <row r="27546" spans="21:24" ht="18" x14ac:dyDescent="0.6">
      <c r="U27546"/>
      <c r="V27546"/>
      <c r="W27546"/>
      <c r="X27546"/>
    </row>
    <row r="27547" spans="21:24" ht="18" x14ac:dyDescent="0.6">
      <c r="U27547"/>
      <c r="V27547"/>
      <c r="W27547"/>
      <c r="X27547"/>
    </row>
    <row r="27548" spans="21:24" ht="18" x14ac:dyDescent="0.6">
      <c r="U27548"/>
      <c r="V27548"/>
      <c r="W27548"/>
      <c r="X27548"/>
    </row>
    <row r="27549" spans="21:24" ht="18" x14ac:dyDescent="0.6">
      <c r="U27549"/>
      <c r="V27549"/>
      <c r="W27549"/>
      <c r="X27549"/>
    </row>
    <row r="27550" spans="21:24" ht="18" x14ac:dyDescent="0.6">
      <c r="U27550"/>
      <c r="V27550"/>
      <c r="W27550"/>
      <c r="X27550"/>
    </row>
    <row r="27551" spans="21:24" ht="18" x14ac:dyDescent="0.6">
      <c r="U27551"/>
      <c r="V27551"/>
      <c r="W27551"/>
      <c r="X27551"/>
    </row>
    <row r="27552" spans="21:24" ht="18" x14ac:dyDescent="0.6">
      <c r="U27552"/>
      <c r="V27552"/>
      <c r="W27552"/>
      <c r="X27552"/>
    </row>
    <row r="27553" spans="21:24" ht="18" x14ac:dyDescent="0.6">
      <c r="U27553"/>
      <c r="V27553"/>
      <c r="W27553"/>
      <c r="X27553"/>
    </row>
    <row r="27554" spans="21:24" ht="18" x14ac:dyDescent="0.6">
      <c r="U27554"/>
      <c r="V27554"/>
      <c r="W27554"/>
      <c r="X27554"/>
    </row>
    <row r="27555" spans="21:24" ht="18" x14ac:dyDescent="0.6">
      <c r="U27555"/>
      <c r="V27555"/>
      <c r="W27555"/>
      <c r="X27555"/>
    </row>
    <row r="27556" spans="21:24" ht="18" x14ac:dyDescent="0.6">
      <c r="U27556"/>
      <c r="V27556"/>
      <c r="W27556"/>
      <c r="X27556"/>
    </row>
    <row r="27557" spans="21:24" ht="18" x14ac:dyDescent="0.6">
      <c r="U27557"/>
      <c r="V27557"/>
      <c r="W27557"/>
      <c r="X27557"/>
    </row>
    <row r="27558" spans="21:24" ht="18" x14ac:dyDescent="0.6">
      <c r="U27558"/>
      <c r="V27558"/>
      <c r="W27558"/>
      <c r="X27558"/>
    </row>
    <row r="27559" spans="21:24" ht="18" x14ac:dyDescent="0.6">
      <c r="U27559"/>
      <c r="V27559"/>
      <c r="W27559"/>
      <c r="X27559"/>
    </row>
    <row r="27560" spans="21:24" ht="18" x14ac:dyDescent="0.6">
      <c r="U27560"/>
      <c r="V27560"/>
      <c r="W27560"/>
      <c r="X27560"/>
    </row>
    <row r="27561" spans="21:24" ht="18" x14ac:dyDescent="0.6">
      <c r="U27561"/>
      <c r="V27561"/>
      <c r="W27561"/>
      <c r="X27561"/>
    </row>
    <row r="27562" spans="21:24" ht="18" x14ac:dyDescent="0.6">
      <c r="U27562"/>
      <c r="V27562"/>
      <c r="W27562"/>
      <c r="X27562"/>
    </row>
    <row r="27563" spans="21:24" ht="18" x14ac:dyDescent="0.6">
      <c r="U27563"/>
      <c r="V27563"/>
      <c r="W27563"/>
      <c r="X27563"/>
    </row>
    <row r="27564" spans="21:24" ht="18" x14ac:dyDescent="0.6">
      <c r="U27564"/>
      <c r="V27564"/>
      <c r="W27564"/>
      <c r="X27564"/>
    </row>
    <row r="27565" spans="21:24" ht="18" x14ac:dyDescent="0.6">
      <c r="U27565"/>
      <c r="V27565"/>
      <c r="W27565"/>
      <c r="X27565"/>
    </row>
    <row r="27566" spans="21:24" ht="18" x14ac:dyDescent="0.6">
      <c r="U27566"/>
      <c r="V27566"/>
      <c r="W27566"/>
      <c r="X27566"/>
    </row>
    <row r="27567" spans="21:24" ht="18" x14ac:dyDescent="0.6">
      <c r="U27567"/>
      <c r="V27567"/>
      <c r="W27567"/>
      <c r="X27567"/>
    </row>
    <row r="27568" spans="21:24" ht="18" x14ac:dyDescent="0.6">
      <c r="U27568"/>
      <c r="V27568"/>
      <c r="W27568"/>
      <c r="X27568"/>
    </row>
    <row r="27569" spans="21:24" ht="18" x14ac:dyDescent="0.6">
      <c r="U27569"/>
      <c r="V27569"/>
      <c r="W27569"/>
      <c r="X27569"/>
    </row>
    <row r="27570" spans="21:24" ht="18" x14ac:dyDescent="0.6">
      <c r="U27570"/>
      <c r="V27570"/>
      <c r="W27570"/>
      <c r="X27570"/>
    </row>
    <row r="27571" spans="21:24" ht="18" x14ac:dyDescent="0.6">
      <c r="U27571"/>
      <c r="V27571"/>
      <c r="W27571"/>
      <c r="X27571"/>
    </row>
    <row r="27572" spans="21:24" ht="18" x14ac:dyDescent="0.6">
      <c r="U27572"/>
      <c r="V27572"/>
      <c r="W27572"/>
      <c r="X27572"/>
    </row>
    <row r="27573" spans="21:24" ht="18" x14ac:dyDescent="0.6">
      <c r="U27573"/>
      <c r="V27573"/>
      <c r="W27573"/>
      <c r="X27573"/>
    </row>
    <row r="27574" spans="21:24" ht="18" x14ac:dyDescent="0.6">
      <c r="U27574"/>
      <c r="V27574"/>
      <c r="W27574"/>
      <c r="X27574"/>
    </row>
    <row r="27575" spans="21:24" ht="18" x14ac:dyDescent="0.6">
      <c r="U27575"/>
      <c r="V27575"/>
      <c r="W27575"/>
      <c r="X27575"/>
    </row>
    <row r="27576" spans="21:24" ht="18" x14ac:dyDescent="0.6">
      <c r="U27576"/>
      <c r="V27576"/>
      <c r="W27576"/>
      <c r="X27576"/>
    </row>
    <row r="27577" spans="21:24" ht="18" x14ac:dyDescent="0.6">
      <c r="U27577"/>
      <c r="V27577"/>
      <c r="W27577"/>
      <c r="X27577"/>
    </row>
    <row r="27578" spans="21:24" ht="18" x14ac:dyDescent="0.6">
      <c r="U27578"/>
      <c r="V27578"/>
      <c r="W27578"/>
      <c r="X27578"/>
    </row>
    <row r="27579" spans="21:24" ht="18" x14ac:dyDescent="0.6">
      <c r="U27579"/>
      <c r="V27579"/>
      <c r="W27579"/>
      <c r="X27579"/>
    </row>
    <row r="27580" spans="21:24" ht="18" x14ac:dyDescent="0.6">
      <c r="U27580"/>
      <c r="V27580"/>
      <c r="W27580"/>
      <c r="X27580"/>
    </row>
    <row r="27581" spans="21:24" ht="18" x14ac:dyDescent="0.6">
      <c r="U27581"/>
      <c r="V27581"/>
      <c r="W27581"/>
      <c r="X27581"/>
    </row>
    <row r="27582" spans="21:24" ht="18" x14ac:dyDescent="0.6">
      <c r="U27582"/>
      <c r="V27582"/>
      <c r="W27582"/>
      <c r="X27582"/>
    </row>
    <row r="27583" spans="21:24" ht="18" x14ac:dyDescent="0.6">
      <c r="U27583"/>
      <c r="V27583"/>
      <c r="W27583"/>
      <c r="X27583"/>
    </row>
    <row r="27584" spans="21:24" ht="18" x14ac:dyDescent="0.6">
      <c r="U27584"/>
      <c r="V27584"/>
      <c r="W27584"/>
      <c r="X27584"/>
    </row>
    <row r="27585" spans="21:24" ht="18" x14ac:dyDescent="0.6">
      <c r="U27585"/>
      <c r="V27585"/>
      <c r="W27585"/>
      <c r="X27585"/>
    </row>
    <row r="27586" spans="21:24" ht="18" x14ac:dyDescent="0.6">
      <c r="U27586"/>
      <c r="V27586"/>
      <c r="W27586"/>
      <c r="X27586"/>
    </row>
    <row r="27587" spans="21:24" ht="18" x14ac:dyDescent="0.6">
      <c r="U27587"/>
      <c r="V27587"/>
      <c r="W27587"/>
      <c r="X27587"/>
    </row>
    <row r="27588" spans="21:24" ht="18" x14ac:dyDescent="0.6">
      <c r="U27588"/>
      <c r="V27588"/>
      <c r="W27588"/>
      <c r="X27588"/>
    </row>
    <row r="27589" spans="21:24" ht="18" x14ac:dyDescent="0.6">
      <c r="U27589"/>
      <c r="V27589"/>
      <c r="W27589"/>
      <c r="X27589"/>
    </row>
    <row r="27590" spans="21:24" ht="18" x14ac:dyDescent="0.6">
      <c r="U27590"/>
      <c r="V27590"/>
      <c r="W27590"/>
      <c r="X27590"/>
    </row>
    <row r="27591" spans="21:24" ht="18" x14ac:dyDescent="0.6">
      <c r="U27591"/>
      <c r="V27591"/>
      <c r="W27591"/>
      <c r="X27591"/>
    </row>
    <row r="27592" spans="21:24" ht="18" x14ac:dyDescent="0.6">
      <c r="U27592"/>
      <c r="V27592"/>
      <c r="W27592"/>
      <c r="X27592"/>
    </row>
    <row r="27593" spans="21:24" ht="18" x14ac:dyDescent="0.6">
      <c r="U27593"/>
      <c r="V27593"/>
      <c r="W27593"/>
      <c r="X27593"/>
    </row>
    <row r="27594" spans="21:24" ht="18" x14ac:dyDescent="0.6">
      <c r="U27594"/>
      <c r="V27594"/>
      <c r="W27594"/>
      <c r="X27594"/>
    </row>
    <row r="27595" spans="21:24" ht="18" x14ac:dyDescent="0.6">
      <c r="U27595"/>
      <c r="V27595"/>
      <c r="W27595"/>
      <c r="X27595"/>
    </row>
    <row r="27596" spans="21:24" ht="18" x14ac:dyDescent="0.6">
      <c r="U27596"/>
      <c r="V27596"/>
      <c r="W27596"/>
      <c r="X27596"/>
    </row>
    <row r="27597" spans="21:24" ht="18" x14ac:dyDescent="0.6">
      <c r="U27597"/>
      <c r="V27597"/>
      <c r="W27597"/>
      <c r="X27597"/>
    </row>
    <row r="27598" spans="21:24" ht="18" x14ac:dyDescent="0.6">
      <c r="U27598"/>
      <c r="V27598"/>
      <c r="W27598"/>
      <c r="X27598"/>
    </row>
    <row r="27599" spans="21:24" ht="18" x14ac:dyDescent="0.6">
      <c r="U27599"/>
      <c r="V27599"/>
      <c r="W27599"/>
      <c r="X27599"/>
    </row>
    <row r="27600" spans="21:24" ht="18" x14ac:dyDescent="0.6">
      <c r="U27600"/>
      <c r="V27600"/>
      <c r="W27600"/>
      <c r="X27600"/>
    </row>
    <row r="27601" spans="21:24" ht="18" x14ac:dyDescent="0.6">
      <c r="U27601"/>
      <c r="V27601"/>
      <c r="W27601"/>
      <c r="X27601"/>
    </row>
    <row r="27602" spans="21:24" ht="18" x14ac:dyDescent="0.6">
      <c r="U27602"/>
      <c r="V27602"/>
      <c r="W27602"/>
      <c r="X27602"/>
    </row>
    <row r="27603" spans="21:24" ht="18" x14ac:dyDescent="0.6">
      <c r="U27603"/>
      <c r="V27603"/>
      <c r="W27603"/>
      <c r="X27603"/>
    </row>
    <row r="27604" spans="21:24" ht="18" x14ac:dyDescent="0.6">
      <c r="U27604"/>
      <c r="V27604"/>
      <c r="W27604"/>
      <c r="X27604"/>
    </row>
    <row r="27605" spans="21:24" ht="18" x14ac:dyDescent="0.6">
      <c r="U27605"/>
      <c r="V27605"/>
      <c r="W27605"/>
      <c r="X27605"/>
    </row>
    <row r="27606" spans="21:24" ht="18" x14ac:dyDescent="0.6">
      <c r="U27606"/>
      <c r="V27606"/>
      <c r="W27606"/>
      <c r="X27606"/>
    </row>
    <row r="27607" spans="21:24" ht="18" x14ac:dyDescent="0.6">
      <c r="U27607"/>
      <c r="V27607"/>
      <c r="W27607"/>
      <c r="X27607"/>
    </row>
    <row r="27608" spans="21:24" ht="18" x14ac:dyDescent="0.6">
      <c r="U27608"/>
      <c r="V27608"/>
      <c r="W27608"/>
      <c r="X27608"/>
    </row>
    <row r="27609" spans="21:24" ht="18" x14ac:dyDescent="0.6">
      <c r="U27609"/>
      <c r="V27609"/>
      <c r="W27609"/>
      <c r="X27609"/>
    </row>
    <row r="27610" spans="21:24" ht="18" x14ac:dyDescent="0.6">
      <c r="U27610"/>
      <c r="V27610"/>
      <c r="W27610"/>
      <c r="X27610"/>
    </row>
    <row r="27611" spans="21:24" ht="18" x14ac:dyDescent="0.6">
      <c r="U27611"/>
      <c r="V27611"/>
      <c r="W27611"/>
      <c r="X27611"/>
    </row>
    <row r="27612" spans="21:24" ht="18" x14ac:dyDescent="0.6">
      <c r="U27612"/>
      <c r="V27612"/>
      <c r="W27612"/>
      <c r="X27612"/>
    </row>
    <row r="27613" spans="21:24" ht="18" x14ac:dyDescent="0.6">
      <c r="U27613"/>
      <c r="V27613"/>
      <c r="W27613"/>
      <c r="X27613"/>
    </row>
    <row r="27614" spans="21:24" ht="18" x14ac:dyDescent="0.6">
      <c r="U27614"/>
      <c r="V27614"/>
      <c r="W27614"/>
      <c r="X27614"/>
    </row>
    <row r="27615" spans="21:24" ht="18" x14ac:dyDescent="0.6">
      <c r="U27615"/>
      <c r="V27615"/>
      <c r="W27615"/>
      <c r="X27615"/>
    </row>
    <row r="27616" spans="21:24" ht="18" x14ac:dyDescent="0.6">
      <c r="U27616"/>
      <c r="V27616"/>
      <c r="W27616"/>
      <c r="X27616"/>
    </row>
    <row r="27617" spans="21:24" ht="18" x14ac:dyDescent="0.6">
      <c r="U27617"/>
      <c r="V27617"/>
      <c r="W27617"/>
      <c r="X27617"/>
    </row>
    <row r="27618" spans="21:24" ht="18" x14ac:dyDescent="0.6">
      <c r="U27618"/>
      <c r="V27618"/>
      <c r="W27618"/>
      <c r="X27618"/>
    </row>
    <row r="27619" spans="21:24" ht="18" x14ac:dyDescent="0.6">
      <c r="U27619"/>
      <c r="V27619"/>
      <c r="W27619"/>
      <c r="X27619"/>
    </row>
    <row r="27620" spans="21:24" ht="18" x14ac:dyDescent="0.6">
      <c r="U27620"/>
      <c r="V27620"/>
      <c r="W27620"/>
      <c r="X27620"/>
    </row>
    <row r="27621" spans="21:24" ht="18" x14ac:dyDescent="0.6">
      <c r="U27621"/>
      <c r="V27621"/>
      <c r="W27621"/>
      <c r="X27621"/>
    </row>
    <row r="27622" spans="21:24" ht="18" x14ac:dyDescent="0.6">
      <c r="U27622"/>
      <c r="V27622"/>
      <c r="W27622"/>
      <c r="X27622"/>
    </row>
    <row r="27623" spans="21:24" ht="18" x14ac:dyDescent="0.6">
      <c r="U27623"/>
      <c r="V27623"/>
      <c r="W27623"/>
      <c r="X27623"/>
    </row>
    <row r="27624" spans="21:24" ht="18" x14ac:dyDescent="0.6">
      <c r="U27624"/>
      <c r="V27624"/>
      <c r="W27624"/>
      <c r="X27624"/>
    </row>
    <row r="27625" spans="21:24" ht="18" x14ac:dyDescent="0.6">
      <c r="U27625"/>
      <c r="V27625"/>
      <c r="W27625"/>
      <c r="X27625"/>
    </row>
    <row r="27626" spans="21:24" ht="18" x14ac:dyDescent="0.6">
      <c r="U27626"/>
      <c r="V27626"/>
      <c r="W27626"/>
      <c r="X27626"/>
    </row>
    <row r="27627" spans="21:24" ht="18" x14ac:dyDescent="0.6">
      <c r="U27627"/>
      <c r="V27627"/>
      <c r="W27627"/>
      <c r="X27627"/>
    </row>
    <row r="27628" spans="21:24" ht="18" x14ac:dyDescent="0.6">
      <c r="U27628"/>
      <c r="V27628"/>
      <c r="W27628"/>
      <c r="X27628"/>
    </row>
    <row r="27629" spans="21:24" ht="18" x14ac:dyDescent="0.6">
      <c r="U27629"/>
      <c r="V27629"/>
      <c r="W27629"/>
      <c r="X27629"/>
    </row>
    <row r="27630" spans="21:24" ht="18" x14ac:dyDescent="0.6">
      <c r="U27630"/>
      <c r="V27630"/>
      <c r="W27630"/>
      <c r="X27630"/>
    </row>
    <row r="27631" spans="21:24" ht="18" x14ac:dyDescent="0.6">
      <c r="U27631"/>
      <c r="V27631"/>
      <c r="W27631"/>
      <c r="X27631"/>
    </row>
    <row r="27632" spans="21:24" ht="18" x14ac:dyDescent="0.6">
      <c r="U27632"/>
      <c r="V27632"/>
      <c r="W27632"/>
      <c r="X27632"/>
    </row>
    <row r="27633" spans="21:24" ht="18" x14ac:dyDescent="0.6">
      <c r="U27633"/>
      <c r="V27633"/>
      <c r="W27633"/>
      <c r="X27633"/>
    </row>
    <row r="27634" spans="21:24" ht="18" x14ac:dyDescent="0.6">
      <c r="U27634"/>
      <c r="V27634"/>
      <c r="W27634"/>
      <c r="X27634"/>
    </row>
    <row r="27635" spans="21:24" ht="18" x14ac:dyDescent="0.6">
      <c r="U27635"/>
      <c r="V27635"/>
      <c r="W27635"/>
      <c r="X27635"/>
    </row>
    <row r="27636" spans="21:24" ht="18" x14ac:dyDescent="0.6">
      <c r="U27636"/>
      <c r="V27636"/>
      <c r="W27636"/>
      <c r="X27636"/>
    </row>
    <row r="27637" spans="21:24" ht="18" x14ac:dyDescent="0.6">
      <c r="U27637"/>
      <c r="V27637"/>
      <c r="W27637"/>
      <c r="X27637"/>
    </row>
    <row r="27638" spans="21:24" ht="18" x14ac:dyDescent="0.6">
      <c r="U27638"/>
      <c r="V27638"/>
      <c r="W27638"/>
      <c r="X27638"/>
    </row>
    <row r="27639" spans="21:24" ht="18" x14ac:dyDescent="0.6">
      <c r="U27639"/>
      <c r="V27639"/>
      <c r="W27639"/>
      <c r="X27639"/>
    </row>
    <row r="27640" spans="21:24" ht="18" x14ac:dyDescent="0.6">
      <c r="U27640"/>
      <c r="V27640"/>
      <c r="W27640"/>
      <c r="X27640"/>
    </row>
    <row r="27641" spans="21:24" ht="18" x14ac:dyDescent="0.6">
      <c r="U27641"/>
      <c r="V27641"/>
      <c r="W27641"/>
      <c r="X27641"/>
    </row>
    <row r="27642" spans="21:24" ht="18" x14ac:dyDescent="0.6">
      <c r="U27642"/>
      <c r="V27642"/>
      <c r="W27642"/>
      <c r="X27642"/>
    </row>
    <row r="27643" spans="21:24" ht="18" x14ac:dyDescent="0.6">
      <c r="U27643"/>
      <c r="V27643"/>
      <c r="W27643"/>
      <c r="X27643"/>
    </row>
    <row r="27644" spans="21:24" ht="18" x14ac:dyDescent="0.6">
      <c r="U27644"/>
      <c r="V27644"/>
      <c r="W27644"/>
      <c r="X27644"/>
    </row>
    <row r="27645" spans="21:24" ht="18" x14ac:dyDescent="0.6">
      <c r="U27645"/>
      <c r="V27645"/>
      <c r="W27645"/>
      <c r="X27645"/>
    </row>
    <row r="27646" spans="21:24" ht="18" x14ac:dyDescent="0.6">
      <c r="U27646"/>
      <c r="V27646"/>
      <c r="W27646"/>
      <c r="X27646"/>
    </row>
    <row r="27647" spans="21:24" ht="18" x14ac:dyDescent="0.6">
      <c r="U27647"/>
      <c r="V27647"/>
      <c r="W27647"/>
      <c r="X27647"/>
    </row>
    <row r="27648" spans="21:24" ht="18" x14ac:dyDescent="0.6">
      <c r="U27648"/>
      <c r="V27648"/>
      <c r="W27648"/>
      <c r="X27648"/>
    </row>
    <row r="27649" spans="21:24" ht="18" x14ac:dyDescent="0.6">
      <c r="U27649"/>
      <c r="V27649"/>
      <c r="W27649"/>
      <c r="X27649"/>
    </row>
    <row r="27650" spans="21:24" ht="18" x14ac:dyDescent="0.6">
      <c r="U27650"/>
      <c r="V27650"/>
      <c r="W27650"/>
      <c r="X27650"/>
    </row>
    <row r="27651" spans="21:24" ht="18" x14ac:dyDescent="0.6">
      <c r="U27651"/>
      <c r="V27651"/>
      <c r="W27651"/>
      <c r="X27651"/>
    </row>
    <row r="27652" spans="21:24" ht="18" x14ac:dyDescent="0.6">
      <c r="U27652"/>
      <c r="V27652"/>
      <c r="W27652"/>
      <c r="X27652"/>
    </row>
    <row r="27653" spans="21:24" ht="18" x14ac:dyDescent="0.6">
      <c r="U27653"/>
      <c r="V27653"/>
      <c r="W27653"/>
      <c r="X27653"/>
    </row>
    <row r="27654" spans="21:24" ht="18" x14ac:dyDescent="0.6">
      <c r="U27654"/>
      <c r="V27654"/>
      <c r="W27654"/>
      <c r="X27654"/>
    </row>
    <row r="27655" spans="21:24" ht="18" x14ac:dyDescent="0.6">
      <c r="U27655"/>
      <c r="V27655"/>
      <c r="W27655"/>
      <c r="X27655"/>
    </row>
    <row r="27656" spans="21:24" ht="18" x14ac:dyDescent="0.6">
      <c r="U27656"/>
      <c r="V27656"/>
      <c r="W27656"/>
      <c r="X27656"/>
    </row>
    <row r="27657" spans="21:24" ht="18" x14ac:dyDescent="0.6">
      <c r="U27657"/>
      <c r="V27657"/>
      <c r="W27657"/>
      <c r="X27657"/>
    </row>
    <row r="27658" spans="21:24" ht="18" x14ac:dyDescent="0.6">
      <c r="U27658"/>
      <c r="V27658"/>
      <c r="W27658"/>
      <c r="X27658"/>
    </row>
    <row r="27659" spans="21:24" ht="18" x14ac:dyDescent="0.6">
      <c r="U27659"/>
      <c r="V27659"/>
      <c r="W27659"/>
      <c r="X27659"/>
    </row>
    <row r="27660" spans="21:24" ht="18" x14ac:dyDescent="0.6">
      <c r="U27660"/>
      <c r="V27660"/>
      <c r="W27660"/>
      <c r="X27660"/>
    </row>
    <row r="27661" spans="21:24" ht="18" x14ac:dyDescent="0.6">
      <c r="U27661"/>
      <c r="V27661"/>
      <c r="W27661"/>
      <c r="X27661"/>
    </row>
    <row r="27662" spans="21:24" ht="18" x14ac:dyDescent="0.6">
      <c r="U27662"/>
      <c r="V27662"/>
      <c r="W27662"/>
      <c r="X27662"/>
    </row>
    <row r="27663" spans="21:24" ht="18" x14ac:dyDescent="0.6">
      <c r="U27663"/>
      <c r="V27663"/>
      <c r="W27663"/>
      <c r="X27663"/>
    </row>
    <row r="27664" spans="21:24" ht="18" x14ac:dyDescent="0.6">
      <c r="U27664"/>
      <c r="V27664"/>
      <c r="W27664"/>
      <c r="X27664"/>
    </row>
    <row r="27665" spans="21:24" ht="18" x14ac:dyDescent="0.6">
      <c r="U27665"/>
      <c r="V27665"/>
      <c r="W27665"/>
      <c r="X27665"/>
    </row>
    <row r="27666" spans="21:24" ht="18" x14ac:dyDescent="0.6">
      <c r="U27666"/>
      <c r="V27666"/>
      <c r="W27666"/>
      <c r="X27666"/>
    </row>
    <row r="27667" spans="21:24" ht="18" x14ac:dyDescent="0.6">
      <c r="U27667"/>
      <c r="V27667"/>
      <c r="W27667"/>
      <c r="X27667"/>
    </row>
    <row r="27668" spans="21:24" ht="18" x14ac:dyDescent="0.6">
      <c r="U27668"/>
      <c r="V27668"/>
      <c r="W27668"/>
      <c r="X27668"/>
    </row>
    <row r="27669" spans="21:24" ht="18" x14ac:dyDescent="0.6">
      <c r="U27669"/>
      <c r="V27669"/>
      <c r="W27669"/>
      <c r="X27669"/>
    </row>
    <row r="27670" spans="21:24" ht="18" x14ac:dyDescent="0.6">
      <c r="U27670"/>
      <c r="V27670"/>
      <c r="W27670"/>
      <c r="X27670"/>
    </row>
    <row r="27671" spans="21:24" ht="18" x14ac:dyDescent="0.6">
      <c r="U27671"/>
      <c r="V27671"/>
      <c r="W27671"/>
      <c r="X27671"/>
    </row>
    <row r="27672" spans="21:24" ht="18" x14ac:dyDescent="0.6">
      <c r="U27672"/>
      <c r="V27672"/>
      <c r="W27672"/>
      <c r="X27672"/>
    </row>
    <row r="27673" spans="21:24" ht="18" x14ac:dyDescent="0.6">
      <c r="U27673"/>
      <c r="V27673"/>
      <c r="W27673"/>
      <c r="X27673"/>
    </row>
    <row r="27674" spans="21:24" ht="18" x14ac:dyDescent="0.6">
      <c r="U27674"/>
      <c r="V27674"/>
      <c r="W27674"/>
      <c r="X27674"/>
    </row>
    <row r="27675" spans="21:24" ht="18" x14ac:dyDescent="0.6">
      <c r="U27675"/>
      <c r="V27675"/>
      <c r="W27675"/>
      <c r="X27675"/>
    </row>
    <row r="27676" spans="21:24" ht="18" x14ac:dyDescent="0.6">
      <c r="U27676"/>
      <c r="V27676"/>
      <c r="W27676"/>
      <c r="X27676"/>
    </row>
    <row r="27677" spans="21:24" ht="18" x14ac:dyDescent="0.6">
      <c r="U27677"/>
      <c r="V27677"/>
      <c r="W27677"/>
      <c r="X27677"/>
    </row>
    <row r="27678" spans="21:24" ht="18" x14ac:dyDescent="0.6">
      <c r="U27678"/>
      <c r="V27678"/>
      <c r="W27678"/>
      <c r="X27678"/>
    </row>
    <row r="27679" spans="21:24" ht="18" x14ac:dyDescent="0.6">
      <c r="U27679"/>
      <c r="V27679"/>
      <c r="W27679"/>
      <c r="X27679"/>
    </row>
    <row r="27680" spans="21:24" ht="18" x14ac:dyDescent="0.6">
      <c r="U27680"/>
      <c r="V27680"/>
      <c r="W27680"/>
      <c r="X27680"/>
    </row>
    <row r="27681" spans="21:24" ht="18" x14ac:dyDescent="0.6">
      <c r="U27681"/>
      <c r="V27681"/>
      <c r="W27681"/>
      <c r="X27681"/>
    </row>
    <row r="27682" spans="21:24" ht="18" x14ac:dyDescent="0.6">
      <c r="U27682"/>
      <c r="V27682"/>
      <c r="W27682"/>
      <c r="X27682"/>
    </row>
    <row r="27683" spans="21:24" ht="18" x14ac:dyDescent="0.6">
      <c r="U27683"/>
      <c r="V27683"/>
      <c r="W27683"/>
      <c r="X27683"/>
    </row>
    <row r="27684" spans="21:24" ht="18" x14ac:dyDescent="0.6">
      <c r="U27684"/>
      <c r="V27684"/>
      <c r="W27684"/>
      <c r="X27684"/>
    </row>
    <row r="27685" spans="21:24" ht="18" x14ac:dyDescent="0.6">
      <c r="U27685"/>
      <c r="V27685"/>
      <c r="W27685"/>
      <c r="X27685"/>
    </row>
    <row r="27686" spans="21:24" ht="18" x14ac:dyDescent="0.6">
      <c r="U27686"/>
      <c r="V27686"/>
      <c r="W27686"/>
      <c r="X27686"/>
    </row>
    <row r="27687" spans="21:24" ht="18" x14ac:dyDescent="0.6">
      <c r="U27687"/>
      <c r="V27687"/>
      <c r="W27687"/>
      <c r="X27687"/>
    </row>
    <row r="27688" spans="21:24" ht="18" x14ac:dyDescent="0.6">
      <c r="U27688"/>
      <c r="V27688"/>
      <c r="W27688"/>
      <c r="X27688"/>
    </row>
    <row r="27689" spans="21:24" ht="18" x14ac:dyDescent="0.6">
      <c r="U27689"/>
      <c r="V27689"/>
      <c r="W27689"/>
      <c r="X27689"/>
    </row>
    <row r="27690" spans="21:24" ht="18" x14ac:dyDescent="0.6">
      <c r="U27690"/>
      <c r="V27690"/>
      <c r="W27690"/>
      <c r="X27690"/>
    </row>
    <row r="27691" spans="21:24" ht="18" x14ac:dyDescent="0.6">
      <c r="U27691"/>
      <c r="V27691"/>
      <c r="W27691"/>
      <c r="X27691"/>
    </row>
    <row r="27692" spans="21:24" ht="18" x14ac:dyDescent="0.6">
      <c r="U27692"/>
      <c r="V27692"/>
      <c r="W27692"/>
      <c r="X27692"/>
    </row>
    <row r="27693" spans="21:24" ht="18" x14ac:dyDescent="0.6">
      <c r="U27693"/>
      <c r="V27693"/>
      <c r="W27693"/>
      <c r="X27693"/>
    </row>
    <row r="27694" spans="21:24" ht="18" x14ac:dyDescent="0.6">
      <c r="U27694"/>
      <c r="V27694"/>
      <c r="W27694"/>
      <c r="X27694"/>
    </row>
    <row r="27695" spans="21:24" ht="18" x14ac:dyDescent="0.6">
      <c r="U27695"/>
      <c r="V27695"/>
      <c r="W27695"/>
      <c r="X27695"/>
    </row>
    <row r="27696" spans="21:24" ht="18" x14ac:dyDescent="0.6">
      <c r="U27696"/>
      <c r="V27696"/>
      <c r="W27696"/>
      <c r="X27696"/>
    </row>
    <row r="27697" spans="21:24" ht="18" x14ac:dyDescent="0.6">
      <c r="U27697"/>
      <c r="V27697"/>
      <c r="W27697"/>
      <c r="X27697"/>
    </row>
    <row r="27698" spans="21:24" ht="18" x14ac:dyDescent="0.6">
      <c r="U27698"/>
      <c r="V27698"/>
      <c r="W27698"/>
      <c r="X27698"/>
    </row>
    <row r="27699" spans="21:24" ht="18" x14ac:dyDescent="0.6">
      <c r="U27699"/>
      <c r="V27699"/>
      <c r="W27699"/>
      <c r="X27699"/>
    </row>
    <row r="27700" spans="21:24" ht="18" x14ac:dyDescent="0.6">
      <c r="U27700"/>
      <c r="V27700"/>
      <c r="W27700"/>
      <c r="X27700"/>
    </row>
    <row r="27701" spans="21:24" ht="18" x14ac:dyDescent="0.6">
      <c r="U27701"/>
      <c r="V27701"/>
      <c r="W27701"/>
      <c r="X27701"/>
    </row>
    <row r="27702" spans="21:24" ht="18" x14ac:dyDescent="0.6">
      <c r="U27702"/>
      <c r="V27702"/>
      <c r="W27702"/>
      <c r="X27702"/>
    </row>
    <row r="27703" spans="21:24" ht="18" x14ac:dyDescent="0.6">
      <c r="U27703"/>
      <c r="V27703"/>
      <c r="W27703"/>
      <c r="X27703"/>
    </row>
    <row r="27704" spans="21:24" ht="18" x14ac:dyDescent="0.6">
      <c r="U27704"/>
      <c r="V27704"/>
      <c r="W27704"/>
      <c r="X27704"/>
    </row>
    <row r="27705" spans="21:24" ht="18" x14ac:dyDescent="0.6">
      <c r="U27705"/>
      <c r="V27705"/>
      <c r="W27705"/>
      <c r="X27705"/>
    </row>
    <row r="27706" spans="21:24" ht="18" x14ac:dyDescent="0.6">
      <c r="U27706"/>
      <c r="V27706"/>
      <c r="W27706"/>
      <c r="X27706"/>
    </row>
    <row r="27707" spans="21:24" ht="18" x14ac:dyDescent="0.6">
      <c r="U27707"/>
      <c r="V27707"/>
      <c r="W27707"/>
      <c r="X27707"/>
    </row>
    <row r="27708" spans="21:24" ht="18" x14ac:dyDescent="0.6">
      <c r="U27708"/>
      <c r="V27708"/>
      <c r="W27708"/>
      <c r="X27708"/>
    </row>
    <row r="27709" spans="21:24" ht="18" x14ac:dyDescent="0.6">
      <c r="U27709"/>
      <c r="V27709"/>
      <c r="W27709"/>
      <c r="X27709"/>
    </row>
    <row r="27710" spans="21:24" ht="18" x14ac:dyDescent="0.6">
      <c r="U27710"/>
      <c r="V27710"/>
      <c r="W27710"/>
      <c r="X27710"/>
    </row>
    <row r="27711" spans="21:24" ht="18" x14ac:dyDescent="0.6">
      <c r="U27711"/>
      <c r="V27711"/>
      <c r="W27711"/>
      <c r="X27711"/>
    </row>
    <row r="27712" spans="21:24" ht="18" x14ac:dyDescent="0.6">
      <c r="U27712"/>
      <c r="V27712"/>
      <c r="W27712"/>
      <c r="X27712"/>
    </row>
    <row r="27713" spans="21:24" ht="18" x14ac:dyDescent="0.6">
      <c r="U27713"/>
      <c r="V27713"/>
      <c r="W27713"/>
      <c r="X27713"/>
    </row>
    <row r="27714" spans="21:24" ht="18" x14ac:dyDescent="0.6">
      <c r="U27714"/>
      <c r="V27714"/>
      <c r="W27714"/>
      <c r="X27714"/>
    </row>
    <row r="27715" spans="21:24" ht="18" x14ac:dyDescent="0.6">
      <c r="U27715"/>
      <c r="V27715"/>
      <c r="W27715"/>
      <c r="X27715"/>
    </row>
    <row r="27716" spans="21:24" ht="18" x14ac:dyDescent="0.6">
      <c r="U27716"/>
      <c r="V27716"/>
      <c r="W27716"/>
      <c r="X27716"/>
    </row>
    <row r="27717" spans="21:24" ht="18" x14ac:dyDescent="0.6">
      <c r="U27717"/>
      <c r="V27717"/>
      <c r="W27717"/>
      <c r="X27717"/>
    </row>
    <row r="27718" spans="21:24" ht="18" x14ac:dyDescent="0.6">
      <c r="U27718"/>
      <c r="V27718"/>
      <c r="W27718"/>
      <c r="X27718"/>
    </row>
    <row r="27719" spans="21:24" ht="18" x14ac:dyDescent="0.6">
      <c r="U27719"/>
      <c r="V27719"/>
      <c r="W27719"/>
      <c r="X27719"/>
    </row>
    <row r="27720" spans="21:24" ht="18" x14ac:dyDescent="0.6">
      <c r="U27720"/>
      <c r="V27720"/>
      <c r="W27720"/>
      <c r="X27720"/>
    </row>
    <row r="27721" spans="21:24" ht="18" x14ac:dyDescent="0.6">
      <c r="U27721"/>
      <c r="V27721"/>
      <c r="W27721"/>
      <c r="X27721"/>
    </row>
    <row r="27722" spans="21:24" ht="18" x14ac:dyDescent="0.6">
      <c r="U27722"/>
      <c r="V27722"/>
      <c r="W27722"/>
      <c r="X27722"/>
    </row>
    <row r="27723" spans="21:24" ht="18" x14ac:dyDescent="0.6">
      <c r="U27723"/>
      <c r="V27723"/>
      <c r="W27723"/>
      <c r="X27723"/>
    </row>
    <row r="27724" spans="21:24" ht="18" x14ac:dyDescent="0.6">
      <c r="U27724"/>
      <c r="V27724"/>
      <c r="W27724"/>
      <c r="X27724"/>
    </row>
    <row r="27725" spans="21:24" ht="18" x14ac:dyDescent="0.6">
      <c r="U27725"/>
      <c r="V27725"/>
      <c r="W27725"/>
      <c r="X27725"/>
    </row>
    <row r="27726" spans="21:24" ht="18" x14ac:dyDescent="0.6">
      <c r="U27726"/>
      <c r="V27726"/>
      <c r="W27726"/>
      <c r="X27726"/>
    </row>
    <row r="27727" spans="21:24" ht="18" x14ac:dyDescent="0.6">
      <c r="U27727"/>
      <c r="V27727"/>
      <c r="W27727"/>
      <c r="X27727"/>
    </row>
    <row r="27728" spans="21:24" ht="18" x14ac:dyDescent="0.6">
      <c r="U27728"/>
      <c r="V27728"/>
      <c r="W27728"/>
      <c r="X27728"/>
    </row>
    <row r="27729" spans="21:24" ht="18" x14ac:dyDescent="0.6">
      <c r="U27729"/>
      <c r="V27729"/>
      <c r="W27729"/>
      <c r="X27729"/>
    </row>
    <row r="27730" spans="21:24" ht="18" x14ac:dyDescent="0.6">
      <c r="U27730"/>
      <c r="V27730"/>
      <c r="W27730"/>
      <c r="X27730"/>
    </row>
    <row r="27731" spans="21:24" ht="18" x14ac:dyDescent="0.6">
      <c r="U27731"/>
      <c r="V27731"/>
      <c r="W27731"/>
      <c r="X27731"/>
    </row>
    <row r="27732" spans="21:24" ht="18" x14ac:dyDescent="0.6">
      <c r="U27732"/>
      <c r="V27732"/>
      <c r="W27732"/>
      <c r="X27732"/>
    </row>
    <row r="27733" spans="21:24" ht="18" x14ac:dyDescent="0.6">
      <c r="U27733"/>
      <c r="V27733"/>
      <c r="W27733"/>
      <c r="X27733"/>
    </row>
    <row r="27734" spans="21:24" ht="18" x14ac:dyDescent="0.6">
      <c r="U27734"/>
      <c r="V27734"/>
      <c r="W27734"/>
      <c r="X27734"/>
    </row>
    <row r="27735" spans="21:24" ht="18" x14ac:dyDescent="0.6">
      <c r="U27735"/>
      <c r="V27735"/>
      <c r="W27735"/>
      <c r="X27735"/>
    </row>
    <row r="27736" spans="21:24" ht="18" x14ac:dyDescent="0.6">
      <c r="U27736"/>
      <c r="V27736"/>
      <c r="W27736"/>
      <c r="X27736"/>
    </row>
    <row r="27737" spans="21:24" ht="18" x14ac:dyDescent="0.6">
      <c r="U27737"/>
      <c r="V27737"/>
      <c r="W27737"/>
      <c r="X27737"/>
    </row>
    <row r="27738" spans="21:24" ht="18" x14ac:dyDescent="0.6">
      <c r="U27738"/>
      <c r="V27738"/>
      <c r="W27738"/>
      <c r="X27738"/>
    </row>
    <row r="27739" spans="21:24" ht="18" x14ac:dyDescent="0.6">
      <c r="U27739"/>
      <c r="V27739"/>
      <c r="W27739"/>
      <c r="X27739"/>
    </row>
    <row r="27740" spans="21:24" ht="18" x14ac:dyDescent="0.6">
      <c r="U27740"/>
      <c r="V27740"/>
      <c r="W27740"/>
      <c r="X27740"/>
    </row>
    <row r="27741" spans="21:24" ht="18" x14ac:dyDescent="0.6">
      <c r="U27741"/>
      <c r="V27741"/>
      <c r="W27741"/>
      <c r="X27741"/>
    </row>
    <row r="27742" spans="21:24" ht="18" x14ac:dyDescent="0.6">
      <c r="U27742"/>
      <c r="V27742"/>
      <c r="W27742"/>
      <c r="X27742"/>
    </row>
    <row r="27743" spans="21:24" ht="18" x14ac:dyDescent="0.6">
      <c r="U27743"/>
      <c r="V27743"/>
      <c r="W27743"/>
      <c r="X27743"/>
    </row>
    <row r="27744" spans="21:24" ht="18" x14ac:dyDescent="0.6">
      <c r="U27744"/>
      <c r="V27744"/>
      <c r="W27744"/>
      <c r="X27744"/>
    </row>
    <row r="27745" spans="21:24" ht="18" x14ac:dyDescent="0.6">
      <c r="U27745"/>
      <c r="V27745"/>
      <c r="W27745"/>
      <c r="X27745"/>
    </row>
    <row r="27746" spans="21:24" ht="18" x14ac:dyDescent="0.6">
      <c r="U27746"/>
      <c r="V27746"/>
      <c r="W27746"/>
      <c r="X27746"/>
    </row>
    <row r="27747" spans="21:24" ht="18" x14ac:dyDescent="0.6">
      <c r="U27747"/>
      <c r="V27747"/>
      <c r="W27747"/>
      <c r="X27747"/>
    </row>
    <row r="27748" spans="21:24" ht="18" x14ac:dyDescent="0.6">
      <c r="U27748"/>
      <c r="V27748"/>
      <c r="W27748"/>
      <c r="X27748"/>
    </row>
    <row r="27749" spans="21:24" ht="18" x14ac:dyDescent="0.6">
      <c r="U27749"/>
      <c r="V27749"/>
      <c r="W27749"/>
      <c r="X27749"/>
    </row>
    <row r="27750" spans="21:24" ht="18" x14ac:dyDescent="0.6">
      <c r="U27750"/>
      <c r="V27750"/>
      <c r="W27750"/>
      <c r="X27750"/>
    </row>
    <row r="27751" spans="21:24" ht="18" x14ac:dyDescent="0.6">
      <c r="U27751"/>
      <c r="V27751"/>
      <c r="W27751"/>
      <c r="X27751"/>
    </row>
    <row r="27752" spans="21:24" ht="18" x14ac:dyDescent="0.6">
      <c r="U27752"/>
      <c r="V27752"/>
      <c r="W27752"/>
      <c r="X27752"/>
    </row>
    <row r="27753" spans="21:24" ht="18" x14ac:dyDescent="0.6">
      <c r="U27753"/>
      <c r="V27753"/>
      <c r="W27753"/>
      <c r="X27753"/>
    </row>
    <row r="27754" spans="21:24" ht="18" x14ac:dyDescent="0.6">
      <c r="U27754"/>
      <c r="V27754"/>
      <c r="W27754"/>
      <c r="X27754"/>
    </row>
    <row r="27755" spans="21:24" ht="18" x14ac:dyDescent="0.6">
      <c r="U27755"/>
      <c r="V27755"/>
      <c r="W27755"/>
      <c r="X27755"/>
    </row>
    <row r="27756" spans="21:24" ht="18" x14ac:dyDescent="0.6">
      <c r="U27756"/>
      <c r="V27756"/>
      <c r="W27756"/>
      <c r="X27756"/>
    </row>
    <row r="27757" spans="21:24" ht="18" x14ac:dyDescent="0.6">
      <c r="U27757"/>
      <c r="V27757"/>
      <c r="W27757"/>
      <c r="X27757"/>
    </row>
    <row r="27758" spans="21:24" ht="18" x14ac:dyDescent="0.6">
      <c r="U27758"/>
      <c r="V27758"/>
      <c r="W27758"/>
      <c r="X27758"/>
    </row>
    <row r="27759" spans="21:24" ht="18" x14ac:dyDescent="0.6">
      <c r="U27759"/>
      <c r="V27759"/>
      <c r="W27759"/>
      <c r="X27759"/>
    </row>
    <row r="27760" spans="21:24" ht="18" x14ac:dyDescent="0.6">
      <c r="U27760"/>
      <c r="V27760"/>
      <c r="W27760"/>
      <c r="X27760"/>
    </row>
    <row r="27761" spans="21:24" ht="18" x14ac:dyDescent="0.6">
      <c r="U27761"/>
      <c r="V27761"/>
      <c r="W27761"/>
      <c r="X27761"/>
    </row>
    <row r="27762" spans="21:24" ht="18" x14ac:dyDescent="0.6">
      <c r="U27762"/>
      <c r="V27762"/>
      <c r="W27762"/>
      <c r="X27762"/>
    </row>
    <row r="27763" spans="21:24" ht="18" x14ac:dyDescent="0.6">
      <c r="U27763"/>
      <c r="V27763"/>
      <c r="W27763"/>
      <c r="X27763"/>
    </row>
    <row r="27764" spans="21:24" ht="18" x14ac:dyDescent="0.6">
      <c r="U27764"/>
      <c r="V27764"/>
      <c r="W27764"/>
      <c r="X27764"/>
    </row>
    <row r="27765" spans="21:24" ht="18" x14ac:dyDescent="0.6">
      <c r="U27765"/>
      <c r="V27765"/>
      <c r="W27765"/>
      <c r="X27765"/>
    </row>
    <row r="27766" spans="21:24" ht="18" x14ac:dyDescent="0.6">
      <c r="U27766"/>
      <c r="V27766"/>
      <c r="W27766"/>
      <c r="X27766"/>
    </row>
    <row r="27767" spans="21:24" ht="18" x14ac:dyDescent="0.6">
      <c r="U27767"/>
      <c r="V27767"/>
      <c r="W27767"/>
      <c r="X27767"/>
    </row>
    <row r="27768" spans="21:24" ht="18" x14ac:dyDescent="0.6">
      <c r="U27768"/>
      <c r="V27768"/>
      <c r="W27768"/>
      <c r="X27768"/>
    </row>
    <row r="27769" spans="21:24" ht="18" x14ac:dyDescent="0.6">
      <c r="U27769"/>
      <c r="V27769"/>
      <c r="W27769"/>
      <c r="X27769"/>
    </row>
    <row r="27770" spans="21:24" ht="18" x14ac:dyDescent="0.6">
      <c r="U27770"/>
      <c r="V27770"/>
      <c r="W27770"/>
      <c r="X27770"/>
    </row>
    <row r="27771" spans="21:24" ht="18" x14ac:dyDescent="0.6">
      <c r="U27771"/>
      <c r="V27771"/>
      <c r="W27771"/>
      <c r="X27771"/>
    </row>
    <row r="27772" spans="21:24" ht="18" x14ac:dyDescent="0.6">
      <c r="U27772"/>
      <c r="V27772"/>
      <c r="W27772"/>
      <c r="X27772"/>
    </row>
    <row r="27773" spans="21:24" ht="18" x14ac:dyDescent="0.6">
      <c r="U27773"/>
      <c r="V27773"/>
      <c r="W27773"/>
      <c r="X27773"/>
    </row>
    <row r="27774" spans="21:24" ht="18" x14ac:dyDescent="0.6">
      <c r="U27774"/>
      <c r="V27774"/>
      <c r="W27774"/>
      <c r="X27774"/>
    </row>
    <row r="27775" spans="21:24" ht="18" x14ac:dyDescent="0.6">
      <c r="U27775"/>
      <c r="V27775"/>
      <c r="W27775"/>
      <c r="X27775"/>
    </row>
    <row r="27776" spans="21:24" ht="18" x14ac:dyDescent="0.6">
      <c r="U27776"/>
      <c r="V27776"/>
      <c r="W27776"/>
      <c r="X27776"/>
    </row>
    <row r="27777" spans="21:24" ht="18" x14ac:dyDescent="0.6">
      <c r="U27777"/>
      <c r="V27777"/>
      <c r="W27777"/>
      <c r="X27777"/>
    </row>
    <row r="27778" spans="21:24" ht="18" x14ac:dyDescent="0.6">
      <c r="U27778"/>
      <c r="V27778"/>
      <c r="W27778"/>
      <c r="X27778"/>
    </row>
    <row r="27779" spans="21:24" ht="18" x14ac:dyDescent="0.6">
      <c r="U27779"/>
      <c r="V27779"/>
      <c r="W27779"/>
      <c r="X27779"/>
    </row>
    <row r="27780" spans="21:24" ht="18" x14ac:dyDescent="0.6">
      <c r="U27780"/>
      <c r="V27780"/>
      <c r="W27780"/>
      <c r="X27780"/>
    </row>
    <row r="27781" spans="21:24" ht="18" x14ac:dyDescent="0.6">
      <c r="U27781"/>
      <c r="V27781"/>
      <c r="W27781"/>
      <c r="X27781"/>
    </row>
    <row r="27782" spans="21:24" ht="18" x14ac:dyDescent="0.6">
      <c r="U27782"/>
      <c r="V27782"/>
      <c r="W27782"/>
      <c r="X27782"/>
    </row>
    <row r="27783" spans="21:24" ht="18" x14ac:dyDescent="0.6">
      <c r="U27783"/>
      <c r="V27783"/>
      <c r="W27783"/>
      <c r="X27783"/>
    </row>
    <row r="27784" spans="21:24" ht="18" x14ac:dyDescent="0.6">
      <c r="U27784"/>
      <c r="V27784"/>
      <c r="W27784"/>
      <c r="X27784"/>
    </row>
    <row r="27785" spans="21:24" ht="18" x14ac:dyDescent="0.6">
      <c r="U27785"/>
      <c r="V27785"/>
      <c r="W27785"/>
      <c r="X27785"/>
    </row>
    <row r="27786" spans="21:24" ht="18" x14ac:dyDescent="0.6">
      <c r="U27786"/>
      <c r="V27786"/>
      <c r="W27786"/>
      <c r="X27786"/>
    </row>
    <row r="27787" spans="21:24" ht="18" x14ac:dyDescent="0.6">
      <c r="U27787"/>
      <c r="V27787"/>
      <c r="W27787"/>
      <c r="X27787"/>
    </row>
    <row r="27788" spans="21:24" ht="18" x14ac:dyDescent="0.6">
      <c r="U27788"/>
      <c r="V27788"/>
      <c r="W27788"/>
      <c r="X27788"/>
    </row>
    <row r="27789" spans="21:24" ht="18" x14ac:dyDescent="0.6">
      <c r="U27789"/>
      <c r="V27789"/>
      <c r="W27789"/>
      <c r="X27789"/>
    </row>
    <row r="27790" spans="21:24" ht="18" x14ac:dyDescent="0.6">
      <c r="U27790"/>
      <c r="V27790"/>
      <c r="W27790"/>
      <c r="X27790"/>
    </row>
    <row r="27791" spans="21:24" ht="18" x14ac:dyDescent="0.6">
      <c r="U27791"/>
      <c r="V27791"/>
      <c r="W27791"/>
      <c r="X27791"/>
    </row>
    <row r="27792" spans="21:24" ht="18" x14ac:dyDescent="0.6">
      <c r="U27792"/>
      <c r="V27792"/>
      <c r="W27792"/>
      <c r="X27792"/>
    </row>
    <row r="27793" spans="21:24" ht="18" x14ac:dyDescent="0.6">
      <c r="U27793"/>
      <c r="V27793"/>
      <c r="W27793"/>
      <c r="X27793"/>
    </row>
    <row r="27794" spans="21:24" ht="18" x14ac:dyDescent="0.6">
      <c r="U27794"/>
      <c r="V27794"/>
      <c r="W27794"/>
      <c r="X27794"/>
    </row>
    <row r="27795" spans="21:24" ht="18" x14ac:dyDescent="0.6">
      <c r="U27795"/>
      <c r="V27795"/>
      <c r="W27795"/>
      <c r="X27795"/>
    </row>
    <row r="27796" spans="21:24" ht="18" x14ac:dyDescent="0.6">
      <c r="U27796"/>
      <c r="V27796"/>
      <c r="W27796"/>
      <c r="X27796"/>
    </row>
    <row r="27797" spans="21:24" ht="18" x14ac:dyDescent="0.6">
      <c r="U27797"/>
      <c r="V27797"/>
      <c r="W27797"/>
      <c r="X27797"/>
    </row>
    <row r="27798" spans="21:24" ht="18" x14ac:dyDescent="0.6">
      <c r="U27798"/>
      <c r="V27798"/>
      <c r="W27798"/>
      <c r="X27798"/>
    </row>
    <row r="27799" spans="21:24" ht="18" x14ac:dyDescent="0.6">
      <c r="U27799"/>
      <c r="V27799"/>
      <c r="W27799"/>
      <c r="X27799"/>
    </row>
    <row r="27800" spans="21:24" ht="18" x14ac:dyDescent="0.6">
      <c r="U27800"/>
      <c r="V27800"/>
      <c r="W27800"/>
      <c r="X27800"/>
    </row>
    <row r="27801" spans="21:24" ht="18" x14ac:dyDescent="0.6">
      <c r="U27801"/>
      <c r="V27801"/>
      <c r="W27801"/>
      <c r="X27801"/>
    </row>
    <row r="27802" spans="21:24" ht="18" x14ac:dyDescent="0.6">
      <c r="U27802"/>
      <c r="V27802"/>
      <c r="W27802"/>
      <c r="X27802"/>
    </row>
    <row r="27803" spans="21:24" ht="18" x14ac:dyDescent="0.6">
      <c r="U27803"/>
      <c r="V27803"/>
      <c r="W27803"/>
      <c r="X27803"/>
    </row>
    <row r="27804" spans="21:24" ht="18" x14ac:dyDescent="0.6">
      <c r="U27804"/>
      <c r="V27804"/>
      <c r="W27804"/>
      <c r="X27804"/>
    </row>
    <row r="27805" spans="21:24" ht="18" x14ac:dyDescent="0.6">
      <c r="U27805"/>
      <c r="V27805"/>
      <c r="W27805"/>
      <c r="X27805"/>
    </row>
    <row r="27806" spans="21:24" ht="18" x14ac:dyDescent="0.6">
      <c r="U27806"/>
      <c r="V27806"/>
      <c r="W27806"/>
      <c r="X27806"/>
    </row>
    <row r="27807" spans="21:24" ht="18" x14ac:dyDescent="0.6">
      <c r="U27807"/>
      <c r="V27807"/>
      <c r="W27807"/>
      <c r="X27807"/>
    </row>
    <row r="27808" spans="21:24" ht="18" x14ac:dyDescent="0.6">
      <c r="U27808"/>
      <c r="V27808"/>
      <c r="W27808"/>
      <c r="X27808"/>
    </row>
    <row r="27809" spans="21:24" ht="18" x14ac:dyDescent="0.6">
      <c r="U27809"/>
      <c r="V27809"/>
      <c r="W27809"/>
      <c r="X27809"/>
    </row>
    <row r="27810" spans="21:24" ht="18" x14ac:dyDescent="0.6">
      <c r="U27810"/>
      <c r="V27810"/>
      <c r="W27810"/>
      <c r="X27810"/>
    </row>
    <row r="27811" spans="21:24" ht="18" x14ac:dyDescent="0.6">
      <c r="U27811"/>
      <c r="V27811"/>
      <c r="W27811"/>
      <c r="X27811"/>
    </row>
    <row r="27812" spans="21:24" ht="18" x14ac:dyDescent="0.6">
      <c r="U27812"/>
      <c r="V27812"/>
      <c r="W27812"/>
      <c r="X27812"/>
    </row>
    <row r="27813" spans="21:24" ht="18" x14ac:dyDescent="0.6">
      <c r="U27813"/>
      <c r="V27813"/>
      <c r="W27813"/>
      <c r="X27813"/>
    </row>
    <row r="27814" spans="21:24" ht="18" x14ac:dyDescent="0.6">
      <c r="U27814"/>
      <c r="V27814"/>
      <c r="W27814"/>
      <c r="X27814"/>
    </row>
    <row r="27815" spans="21:24" ht="18" x14ac:dyDescent="0.6">
      <c r="U27815"/>
      <c r="V27815"/>
      <c r="W27815"/>
      <c r="X27815"/>
    </row>
    <row r="27816" spans="21:24" ht="18" x14ac:dyDescent="0.6">
      <c r="U27816"/>
      <c r="V27816"/>
      <c r="W27816"/>
      <c r="X27816"/>
    </row>
    <row r="27817" spans="21:24" ht="18" x14ac:dyDescent="0.6">
      <c r="U27817"/>
      <c r="V27817"/>
      <c r="W27817"/>
      <c r="X27817"/>
    </row>
    <row r="27818" spans="21:24" ht="18" x14ac:dyDescent="0.6">
      <c r="U27818"/>
      <c r="V27818"/>
      <c r="W27818"/>
      <c r="X27818"/>
    </row>
    <row r="27819" spans="21:24" ht="18" x14ac:dyDescent="0.6">
      <c r="U27819"/>
      <c r="V27819"/>
      <c r="W27819"/>
      <c r="X27819"/>
    </row>
    <row r="27820" spans="21:24" ht="18" x14ac:dyDescent="0.6">
      <c r="U27820"/>
      <c r="V27820"/>
      <c r="W27820"/>
      <c r="X27820"/>
    </row>
    <row r="27821" spans="21:24" ht="18" x14ac:dyDescent="0.6">
      <c r="U27821"/>
      <c r="V27821"/>
      <c r="W27821"/>
      <c r="X27821"/>
    </row>
    <row r="27822" spans="21:24" ht="18" x14ac:dyDescent="0.6">
      <c r="U27822"/>
      <c r="V27822"/>
      <c r="W27822"/>
      <c r="X27822"/>
    </row>
    <row r="27823" spans="21:24" ht="18" x14ac:dyDescent="0.6">
      <c r="U27823"/>
      <c r="V27823"/>
      <c r="W27823"/>
      <c r="X27823"/>
    </row>
    <row r="27824" spans="21:24" ht="18" x14ac:dyDescent="0.6">
      <c r="U27824"/>
      <c r="V27824"/>
      <c r="W27824"/>
      <c r="X27824"/>
    </row>
    <row r="27825" spans="21:24" ht="18" x14ac:dyDescent="0.6">
      <c r="U27825"/>
      <c r="V27825"/>
      <c r="W27825"/>
      <c r="X27825"/>
    </row>
    <row r="27826" spans="21:24" ht="18" x14ac:dyDescent="0.6">
      <c r="U27826"/>
      <c r="V27826"/>
      <c r="W27826"/>
      <c r="X27826"/>
    </row>
    <row r="27827" spans="21:24" ht="18" x14ac:dyDescent="0.6">
      <c r="U27827"/>
      <c r="V27827"/>
      <c r="W27827"/>
      <c r="X27827"/>
    </row>
    <row r="27828" spans="21:24" ht="18" x14ac:dyDescent="0.6">
      <c r="U27828"/>
      <c r="V27828"/>
      <c r="W27828"/>
      <c r="X27828"/>
    </row>
    <row r="27829" spans="21:24" ht="18" x14ac:dyDescent="0.6">
      <c r="U27829"/>
      <c r="V27829"/>
      <c r="W27829"/>
      <c r="X27829"/>
    </row>
    <row r="27830" spans="21:24" ht="18" x14ac:dyDescent="0.6">
      <c r="U27830"/>
      <c r="V27830"/>
      <c r="W27830"/>
      <c r="X27830"/>
    </row>
    <row r="27831" spans="21:24" ht="18" x14ac:dyDescent="0.6">
      <c r="U27831"/>
      <c r="V27831"/>
      <c r="W27831"/>
      <c r="X27831"/>
    </row>
    <row r="27832" spans="21:24" ht="18" x14ac:dyDescent="0.6">
      <c r="U27832"/>
      <c r="V27832"/>
      <c r="W27832"/>
      <c r="X27832"/>
    </row>
    <row r="27833" spans="21:24" ht="18" x14ac:dyDescent="0.6">
      <c r="U27833"/>
      <c r="V27833"/>
      <c r="W27833"/>
      <c r="X27833"/>
    </row>
    <row r="27834" spans="21:24" ht="18" x14ac:dyDescent="0.6">
      <c r="U27834"/>
      <c r="V27834"/>
      <c r="W27834"/>
      <c r="X27834"/>
    </row>
    <row r="27835" spans="21:24" ht="18" x14ac:dyDescent="0.6">
      <c r="U27835"/>
      <c r="V27835"/>
      <c r="W27835"/>
      <c r="X27835"/>
    </row>
    <row r="27836" spans="21:24" ht="18" x14ac:dyDescent="0.6">
      <c r="U27836"/>
      <c r="V27836"/>
      <c r="W27836"/>
      <c r="X27836"/>
    </row>
    <row r="27837" spans="21:24" ht="18" x14ac:dyDescent="0.6">
      <c r="U27837"/>
      <c r="V27837"/>
      <c r="W27837"/>
      <c r="X27837"/>
    </row>
    <row r="27838" spans="21:24" ht="18" x14ac:dyDescent="0.6">
      <c r="U27838"/>
      <c r="V27838"/>
      <c r="W27838"/>
      <c r="X27838"/>
    </row>
    <row r="27839" spans="21:24" ht="18" x14ac:dyDescent="0.6">
      <c r="U27839"/>
      <c r="V27839"/>
      <c r="W27839"/>
      <c r="X27839"/>
    </row>
    <row r="27840" spans="21:24" ht="18" x14ac:dyDescent="0.6">
      <c r="U27840"/>
      <c r="V27840"/>
      <c r="W27840"/>
      <c r="X27840"/>
    </row>
    <row r="27841" spans="21:24" ht="18" x14ac:dyDescent="0.6">
      <c r="U27841"/>
      <c r="V27841"/>
      <c r="W27841"/>
      <c r="X27841"/>
    </row>
    <row r="27842" spans="21:24" ht="18" x14ac:dyDescent="0.6">
      <c r="U27842"/>
      <c r="V27842"/>
      <c r="W27842"/>
      <c r="X27842"/>
    </row>
    <row r="27843" spans="21:24" ht="18" x14ac:dyDescent="0.6">
      <c r="U27843"/>
      <c r="V27843"/>
      <c r="W27843"/>
      <c r="X27843"/>
    </row>
    <row r="27844" spans="21:24" ht="18" x14ac:dyDescent="0.6">
      <c r="U27844"/>
      <c r="V27844"/>
      <c r="W27844"/>
      <c r="X27844"/>
    </row>
    <row r="27845" spans="21:24" ht="18" x14ac:dyDescent="0.6">
      <c r="U27845"/>
      <c r="V27845"/>
      <c r="W27845"/>
      <c r="X27845"/>
    </row>
    <row r="27846" spans="21:24" ht="18" x14ac:dyDescent="0.6">
      <c r="U27846"/>
      <c r="V27846"/>
      <c r="W27846"/>
      <c r="X27846"/>
    </row>
    <row r="27847" spans="21:24" ht="18" x14ac:dyDescent="0.6">
      <c r="U27847"/>
      <c r="V27847"/>
      <c r="W27847"/>
      <c r="X27847"/>
    </row>
    <row r="27848" spans="21:24" ht="18" x14ac:dyDescent="0.6">
      <c r="U27848"/>
      <c r="V27848"/>
      <c r="W27848"/>
      <c r="X27848"/>
    </row>
    <row r="27849" spans="21:24" ht="18" x14ac:dyDescent="0.6">
      <c r="U27849"/>
      <c r="V27849"/>
      <c r="W27849"/>
      <c r="X27849"/>
    </row>
    <row r="27850" spans="21:24" ht="18" x14ac:dyDescent="0.6">
      <c r="U27850"/>
      <c r="V27850"/>
      <c r="W27850"/>
      <c r="X27850"/>
    </row>
    <row r="27851" spans="21:24" ht="18" x14ac:dyDescent="0.6">
      <c r="U27851"/>
      <c r="V27851"/>
      <c r="W27851"/>
      <c r="X27851"/>
    </row>
    <row r="27852" spans="21:24" ht="18" x14ac:dyDescent="0.6">
      <c r="U27852"/>
      <c r="V27852"/>
      <c r="W27852"/>
      <c r="X27852"/>
    </row>
    <row r="27853" spans="21:24" ht="18" x14ac:dyDescent="0.6">
      <c r="U27853"/>
      <c r="V27853"/>
      <c r="W27853"/>
      <c r="X27853"/>
    </row>
    <row r="27854" spans="21:24" ht="18" x14ac:dyDescent="0.6">
      <c r="U27854"/>
      <c r="V27854"/>
      <c r="W27854"/>
      <c r="X27854"/>
    </row>
    <row r="27855" spans="21:24" ht="18" x14ac:dyDescent="0.6">
      <c r="U27855"/>
      <c r="V27855"/>
      <c r="W27855"/>
      <c r="X27855"/>
    </row>
    <row r="27856" spans="21:24" ht="18" x14ac:dyDescent="0.6">
      <c r="U27856"/>
      <c r="V27856"/>
      <c r="W27856"/>
      <c r="X27856"/>
    </row>
    <row r="27857" spans="21:24" ht="18" x14ac:dyDescent="0.6">
      <c r="U27857"/>
      <c r="V27857"/>
      <c r="W27857"/>
      <c r="X27857"/>
    </row>
    <row r="27858" spans="21:24" ht="18" x14ac:dyDescent="0.6">
      <c r="U27858"/>
      <c r="V27858"/>
      <c r="W27858"/>
      <c r="X27858"/>
    </row>
    <row r="27859" spans="21:24" ht="18" x14ac:dyDescent="0.6">
      <c r="U27859"/>
      <c r="V27859"/>
      <c r="W27859"/>
      <c r="X27859"/>
    </row>
    <row r="27860" spans="21:24" ht="18" x14ac:dyDescent="0.6">
      <c r="U27860"/>
      <c r="V27860"/>
      <c r="W27860"/>
      <c r="X27860"/>
    </row>
    <row r="27861" spans="21:24" ht="18" x14ac:dyDescent="0.6">
      <c r="U27861"/>
      <c r="V27861"/>
      <c r="W27861"/>
      <c r="X27861"/>
    </row>
    <row r="27862" spans="21:24" ht="18" x14ac:dyDescent="0.6">
      <c r="U27862"/>
      <c r="V27862"/>
      <c r="W27862"/>
      <c r="X27862"/>
    </row>
    <row r="27863" spans="21:24" ht="18" x14ac:dyDescent="0.6">
      <c r="U27863"/>
      <c r="V27863"/>
      <c r="W27863"/>
      <c r="X27863"/>
    </row>
    <row r="27864" spans="21:24" ht="18" x14ac:dyDescent="0.6">
      <c r="U27864"/>
      <c r="V27864"/>
      <c r="W27864"/>
      <c r="X27864"/>
    </row>
    <row r="27865" spans="21:24" ht="18" x14ac:dyDescent="0.6">
      <c r="U27865"/>
      <c r="V27865"/>
      <c r="W27865"/>
      <c r="X27865"/>
    </row>
    <row r="27866" spans="21:24" ht="18" x14ac:dyDescent="0.6">
      <c r="U27866"/>
      <c r="V27866"/>
      <c r="W27866"/>
      <c r="X27866"/>
    </row>
    <row r="27867" spans="21:24" ht="18" x14ac:dyDescent="0.6">
      <c r="U27867"/>
      <c r="V27867"/>
      <c r="W27867"/>
      <c r="X27867"/>
    </row>
    <row r="27868" spans="21:24" ht="18" x14ac:dyDescent="0.6">
      <c r="U27868"/>
      <c r="V27868"/>
      <c r="W27868"/>
      <c r="X27868"/>
    </row>
    <row r="27869" spans="21:24" ht="18" x14ac:dyDescent="0.6">
      <c r="U27869"/>
      <c r="V27869"/>
      <c r="W27869"/>
      <c r="X27869"/>
    </row>
    <row r="27870" spans="21:24" ht="18" x14ac:dyDescent="0.6">
      <c r="U27870"/>
      <c r="V27870"/>
      <c r="W27870"/>
      <c r="X27870"/>
    </row>
    <row r="27871" spans="21:24" ht="18" x14ac:dyDescent="0.6">
      <c r="U27871"/>
      <c r="V27871"/>
      <c r="W27871"/>
      <c r="X27871"/>
    </row>
    <row r="27872" spans="21:24" ht="18" x14ac:dyDescent="0.6">
      <c r="U27872"/>
      <c r="V27872"/>
      <c r="W27872"/>
      <c r="X27872"/>
    </row>
    <row r="27873" spans="21:24" ht="18" x14ac:dyDescent="0.6">
      <c r="U27873"/>
      <c r="V27873"/>
      <c r="W27873"/>
      <c r="X27873"/>
    </row>
    <row r="27874" spans="21:24" ht="18" x14ac:dyDescent="0.6">
      <c r="U27874"/>
      <c r="V27874"/>
      <c r="W27874"/>
      <c r="X27874"/>
    </row>
    <row r="27875" spans="21:24" ht="18" x14ac:dyDescent="0.6">
      <c r="U27875"/>
      <c r="V27875"/>
      <c r="W27875"/>
      <c r="X27875"/>
    </row>
    <row r="27876" spans="21:24" ht="18" x14ac:dyDescent="0.6">
      <c r="U27876"/>
      <c r="V27876"/>
      <c r="W27876"/>
      <c r="X27876"/>
    </row>
    <row r="27877" spans="21:24" ht="18" x14ac:dyDescent="0.6">
      <c r="U27877"/>
      <c r="V27877"/>
      <c r="W27877"/>
      <c r="X27877"/>
    </row>
    <row r="27878" spans="21:24" ht="18" x14ac:dyDescent="0.6">
      <c r="U27878"/>
      <c r="V27878"/>
      <c r="W27878"/>
      <c r="X27878"/>
    </row>
    <row r="27879" spans="21:24" ht="18" x14ac:dyDescent="0.6">
      <c r="U27879"/>
      <c r="V27879"/>
      <c r="W27879"/>
      <c r="X27879"/>
    </row>
    <row r="27880" spans="21:24" ht="18" x14ac:dyDescent="0.6">
      <c r="U27880"/>
      <c r="V27880"/>
      <c r="W27880"/>
      <c r="X27880"/>
    </row>
    <row r="27881" spans="21:24" ht="18" x14ac:dyDescent="0.6">
      <c r="U27881"/>
      <c r="V27881"/>
      <c r="W27881"/>
      <c r="X27881"/>
    </row>
    <row r="27882" spans="21:24" ht="18" x14ac:dyDescent="0.6">
      <c r="U27882"/>
      <c r="V27882"/>
      <c r="W27882"/>
      <c r="X27882"/>
    </row>
    <row r="27883" spans="21:24" ht="18" x14ac:dyDescent="0.6">
      <c r="U27883"/>
      <c r="V27883"/>
      <c r="W27883"/>
      <c r="X27883"/>
    </row>
    <row r="27884" spans="21:24" ht="18" x14ac:dyDescent="0.6">
      <c r="U27884"/>
      <c r="V27884"/>
      <c r="W27884"/>
      <c r="X27884"/>
    </row>
    <row r="27885" spans="21:24" ht="18" x14ac:dyDescent="0.6">
      <c r="U27885"/>
      <c r="V27885"/>
      <c r="W27885"/>
      <c r="X27885"/>
    </row>
    <row r="27886" spans="21:24" ht="18" x14ac:dyDescent="0.6">
      <c r="U27886"/>
      <c r="V27886"/>
      <c r="W27886"/>
      <c r="X27886"/>
    </row>
    <row r="27887" spans="21:24" ht="18" x14ac:dyDescent="0.6">
      <c r="U27887"/>
      <c r="V27887"/>
      <c r="W27887"/>
      <c r="X27887"/>
    </row>
    <row r="27888" spans="21:24" ht="18" x14ac:dyDescent="0.6">
      <c r="U27888"/>
      <c r="V27888"/>
      <c r="W27888"/>
      <c r="X27888"/>
    </row>
    <row r="27889" spans="21:24" ht="18" x14ac:dyDescent="0.6">
      <c r="U27889"/>
      <c r="V27889"/>
      <c r="W27889"/>
      <c r="X27889"/>
    </row>
    <row r="27890" spans="21:24" ht="18" x14ac:dyDescent="0.6">
      <c r="U27890"/>
      <c r="V27890"/>
      <c r="W27890"/>
      <c r="X27890"/>
    </row>
    <row r="27891" spans="21:24" ht="18" x14ac:dyDescent="0.6">
      <c r="U27891"/>
      <c r="V27891"/>
      <c r="W27891"/>
      <c r="X27891"/>
    </row>
    <row r="27892" spans="21:24" ht="18" x14ac:dyDescent="0.6">
      <c r="U27892"/>
      <c r="V27892"/>
      <c r="W27892"/>
      <c r="X27892"/>
    </row>
    <row r="27893" spans="21:24" ht="18" x14ac:dyDescent="0.6">
      <c r="U27893"/>
      <c r="V27893"/>
      <c r="W27893"/>
      <c r="X27893"/>
    </row>
    <row r="27894" spans="21:24" ht="18" x14ac:dyDescent="0.6">
      <c r="U27894"/>
      <c r="V27894"/>
      <c r="W27894"/>
      <c r="X27894"/>
    </row>
    <row r="27895" spans="21:24" ht="18" x14ac:dyDescent="0.6">
      <c r="U27895"/>
      <c r="V27895"/>
      <c r="W27895"/>
      <c r="X27895"/>
    </row>
    <row r="27896" spans="21:24" ht="18" x14ac:dyDescent="0.6">
      <c r="U27896"/>
      <c r="V27896"/>
      <c r="W27896"/>
      <c r="X27896"/>
    </row>
    <row r="27897" spans="21:24" ht="18" x14ac:dyDescent="0.6">
      <c r="U27897"/>
      <c r="V27897"/>
      <c r="W27897"/>
      <c r="X27897"/>
    </row>
    <row r="27898" spans="21:24" ht="18" x14ac:dyDescent="0.6">
      <c r="U27898"/>
      <c r="V27898"/>
      <c r="W27898"/>
      <c r="X27898"/>
    </row>
    <row r="27899" spans="21:24" ht="18" x14ac:dyDescent="0.6">
      <c r="U27899"/>
      <c r="V27899"/>
      <c r="W27899"/>
      <c r="X27899"/>
    </row>
    <row r="27900" spans="21:24" ht="18" x14ac:dyDescent="0.6">
      <c r="U27900"/>
      <c r="V27900"/>
      <c r="W27900"/>
      <c r="X27900"/>
    </row>
    <row r="27901" spans="21:24" ht="18" x14ac:dyDescent="0.6">
      <c r="U27901"/>
      <c r="V27901"/>
      <c r="W27901"/>
      <c r="X27901"/>
    </row>
    <row r="27902" spans="21:24" ht="18" x14ac:dyDescent="0.6">
      <c r="U27902"/>
      <c r="V27902"/>
      <c r="W27902"/>
      <c r="X27902"/>
    </row>
    <row r="27903" spans="21:24" ht="18" x14ac:dyDescent="0.6">
      <c r="U27903"/>
      <c r="V27903"/>
      <c r="W27903"/>
      <c r="X27903"/>
    </row>
    <row r="27904" spans="21:24" ht="18" x14ac:dyDescent="0.6">
      <c r="U27904"/>
      <c r="V27904"/>
      <c r="W27904"/>
      <c r="X27904"/>
    </row>
    <row r="27905" spans="21:24" ht="18" x14ac:dyDescent="0.6">
      <c r="U27905"/>
      <c r="V27905"/>
      <c r="W27905"/>
      <c r="X27905"/>
    </row>
    <row r="27906" spans="21:24" ht="18" x14ac:dyDescent="0.6">
      <c r="U27906"/>
      <c r="V27906"/>
      <c r="W27906"/>
      <c r="X27906"/>
    </row>
    <row r="27907" spans="21:24" ht="18" x14ac:dyDescent="0.6">
      <c r="U27907"/>
      <c r="V27907"/>
      <c r="W27907"/>
      <c r="X27907"/>
    </row>
    <row r="27908" spans="21:24" ht="18" x14ac:dyDescent="0.6">
      <c r="U27908"/>
      <c r="V27908"/>
      <c r="W27908"/>
      <c r="X27908"/>
    </row>
    <row r="27909" spans="21:24" ht="18" x14ac:dyDescent="0.6">
      <c r="U27909"/>
      <c r="V27909"/>
      <c r="W27909"/>
      <c r="X27909"/>
    </row>
    <row r="27910" spans="21:24" ht="18" x14ac:dyDescent="0.6">
      <c r="U27910"/>
      <c r="V27910"/>
      <c r="W27910"/>
      <c r="X27910"/>
    </row>
    <row r="27911" spans="21:24" ht="18" x14ac:dyDescent="0.6">
      <c r="U27911"/>
      <c r="V27911"/>
      <c r="W27911"/>
      <c r="X27911"/>
    </row>
    <row r="27912" spans="21:24" ht="18" x14ac:dyDescent="0.6">
      <c r="U27912"/>
      <c r="V27912"/>
      <c r="W27912"/>
      <c r="X27912"/>
    </row>
    <row r="27913" spans="21:24" ht="18" x14ac:dyDescent="0.6">
      <c r="U27913"/>
      <c r="V27913"/>
      <c r="W27913"/>
      <c r="X27913"/>
    </row>
    <row r="27914" spans="21:24" ht="18" x14ac:dyDescent="0.6">
      <c r="U27914"/>
      <c r="V27914"/>
      <c r="W27914"/>
      <c r="X27914"/>
    </row>
    <row r="27915" spans="21:24" ht="18" x14ac:dyDescent="0.6">
      <c r="U27915"/>
      <c r="V27915"/>
      <c r="W27915"/>
      <c r="X27915"/>
    </row>
    <row r="27916" spans="21:24" ht="18" x14ac:dyDescent="0.6">
      <c r="U27916"/>
      <c r="V27916"/>
      <c r="W27916"/>
      <c r="X27916"/>
    </row>
    <row r="27917" spans="21:24" ht="18" x14ac:dyDescent="0.6">
      <c r="U27917"/>
      <c r="V27917"/>
      <c r="W27917"/>
      <c r="X27917"/>
    </row>
    <row r="27918" spans="21:24" ht="18" x14ac:dyDescent="0.6">
      <c r="U27918"/>
      <c r="V27918"/>
      <c r="W27918"/>
      <c r="X27918"/>
    </row>
    <row r="27919" spans="21:24" ht="18" x14ac:dyDescent="0.6">
      <c r="U27919"/>
      <c r="V27919"/>
      <c r="W27919"/>
      <c r="X27919"/>
    </row>
    <row r="27920" spans="21:24" ht="18" x14ac:dyDescent="0.6">
      <c r="U27920"/>
      <c r="V27920"/>
      <c r="W27920"/>
      <c r="X27920"/>
    </row>
    <row r="27921" spans="21:24" ht="18" x14ac:dyDescent="0.6">
      <c r="U27921"/>
      <c r="V27921"/>
      <c r="W27921"/>
      <c r="X27921"/>
    </row>
    <row r="27922" spans="21:24" ht="18" x14ac:dyDescent="0.6">
      <c r="U27922"/>
      <c r="V27922"/>
      <c r="W27922"/>
      <c r="X27922"/>
    </row>
    <row r="27923" spans="21:24" ht="18" x14ac:dyDescent="0.6">
      <c r="U27923"/>
      <c r="V27923"/>
      <c r="W27923"/>
      <c r="X27923"/>
    </row>
    <row r="27924" spans="21:24" ht="18" x14ac:dyDescent="0.6">
      <c r="U27924"/>
      <c r="V27924"/>
      <c r="W27924"/>
      <c r="X27924"/>
    </row>
    <row r="27925" spans="21:24" ht="18" x14ac:dyDescent="0.6">
      <c r="U27925"/>
      <c r="V27925"/>
      <c r="W27925"/>
      <c r="X27925"/>
    </row>
    <row r="27926" spans="21:24" ht="18" x14ac:dyDescent="0.6">
      <c r="U27926"/>
      <c r="V27926"/>
      <c r="W27926"/>
      <c r="X27926"/>
    </row>
    <row r="27927" spans="21:24" ht="18" x14ac:dyDescent="0.6">
      <c r="U27927"/>
      <c r="V27927"/>
      <c r="W27927"/>
      <c r="X27927"/>
    </row>
    <row r="27928" spans="21:24" ht="18" x14ac:dyDescent="0.6">
      <c r="U27928"/>
      <c r="V27928"/>
      <c r="W27928"/>
      <c r="X27928"/>
    </row>
    <row r="27929" spans="21:24" ht="18" x14ac:dyDescent="0.6">
      <c r="U27929"/>
      <c r="V27929"/>
      <c r="W27929"/>
      <c r="X27929"/>
    </row>
    <row r="27930" spans="21:24" ht="18" x14ac:dyDescent="0.6">
      <c r="U27930"/>
      <c r="V27930"/>
      <c r="W27930"/>
      <c r="X27930"/>
    </row>
    <row r="27931" spans="21:24" ht="18" x14ac:dyDescent="0.6">
      <c r="U27931"/>
      <c r="V27931"/>
      <c r="W27931"/>
      <c r="X27931"/>
    </row>
    <row r="27932" spans="21:24" ht="18" x14ac:dyDescent="0.6">
      <c r="U27932"/>
      <c r="V27932"/>
      <c r="W27932"/>
      <c r="X27932"/>
    </row>
    <row r="27933" spans="21:24" ht="18" x14ac:dyDescent="0.6">
      <c r="U27933"/>
      <c r="V27933"/>
      <c r="W27933"/>
      <c r="X27933"/>
    </row>
    <row r="27934" spans="21:24" ht="18" x14ac:dyDescent="0.6">
      <c r="U27934"/>
      <c r="V27934"/>
      <c r="W27934"/>
      <c r="X27934"/>
    </row>
    <row r="27935" spans="21:24" ht="18" x14ac:dyDescent="0.6">
      <c r="U27935"/>
      <c r="V27935"/>
      <c r="W27935"/>
      <c r="X27935"/>
    </row>
    <row r="27936" spans="21:24" ht="18" x14ac:dyDescent="0.6">
      <c r="U27936"/>
      <c r="V27936"/>
      <c r="W27936"/>
      <c r="X27936"/>
    </row>
    <row r="27937" spans="21:24" ht="18" x14ac:dyDescent="0.6">
      <c r="U27937"/>
      <c r="V27937"/>
      <c r="W27937"/>
      <c r="X27937"/>
    </row>
    <row r="27938" spans="21:24" ht="18" x14ac:dyDescent="0.6">
      <c r="U27938"/>
      <c r="V27938"/>
      <c r="W27938"/>
      <c r="X27938"/>
    </row>
    <row r="27939" spans="21:24" ht="18" x14ac:dyDescent="0.6">
      <c r="U27939"/>
      <c r="V27939"/>
      <c r="W27939"/>
      <c r="X27939"/>
    </row>
    <row r="27940" spans="21:24" ht="18" x14ac:dyDescent="0.6">
      <c r="U27940"/>
      <c r="V27940"/>
      <c r="W27940"/>
      <c r="X27940"/>
    </row>
    <row r="27941" spans="21:24" ht="18" x14ac:dyDescent="0.6">
      <c r="U27941"/>
      <c r="V27941"/>
      <c r="W27941"/>
      <c r="X27941"/>
    </row>
    <row r="27942" spans="21:24" ht="18" x14ac:dyDescent="0.6">
      <c r="U27942"/>
      <c r="V27942"/>
      <c r="W27942"/>
      <c r="X27942"/>
    </row>
    <row r="27943" spans="21:24" ht="18" x14ac:dyDescent="0.6">
      <c r="U27943"/>
      <c r="V27943"/>
      <c r="W27943"/>
      <c r="X27943"/>
    </row>
    <row r="27944" spans="21:24" ht="18" x14ac:dyDescent="0.6">
      <c r="U27944"/>
      <c r="V27944"/>
      <c r="W27944"/>
      <c r="X27944"/>
    </row>
    <row r="27945" spans="21:24" ht="18" x14ac:dyDescent="0.6">
      <c r="U27945"/>
      <c r="V27945"/>
      <c r="W27945"/>
      <c r="X27945"/>
    </row>
    <row r="27946" spans="21:24" ht="18" x14ac:dyDescent="0.6">
      <c r="U27946"/>
      <c r="V27946"/>
      <c r="W27946"/>
      <c r="X27946"/>
    </row>
    <row r="27947" spans="21:24" ht="18" x14ac:dyDescent="0.6">
      <c r="U27947"/>
      <c r="V27947"/>
      <c r="W27947"/>
      <c r="X27947"/>
    </row>
    <row r="27948" spans="21:24" ht="18" x14ac:dyDescent="0.6">
      <c r="U27948"/>
      <c r="V27948"/>
      <c r="W27948"/>
      <c r="X27948"/>
    </row>
    <row r="27949" spans="21:24" ht="18" x14ac:dyDescent="0.6">
      <c r="U27949"/>
      <c r="V27949"/>
      <c r="W27949"/>
      <c r="X27949"/>
    </row>
    <row r="27950" spans="21:24" ht="18" x14ac:dyDescent="0.6">
      <c r="U27950"/>
      <c r="V27950"/>
      <c r="W27950"/>
      <c r="X27950"/>
    </row>
    <row r="27951" spans="21:24" ht="18" x14ac:dyDescent="0.6">
      <c r="U27951"/>
      <c r="V27951"/>
      <c r="W27951"/>
      <c r="X27951"/>
    </row>
    <row r="27952" spans="21:24" ht="18" x14ac:dyDescent="0.6">
      <c r="U27952"/>
      <c r="V27952"/>
      <c r="W27952"/>
      <c r="X27952"/>
    </row>
    <row r="27953" spans="21:24" ht="18" x14ac:dyDescent="0.6">
      <c r="U27953"/>
      <c r="V27953"/>
      <c r="W27953"/>
      <c r="X27953"/>
    </row>
    <row r="27954" spans="21:24" ht="18" x14ac:dyDescent="0.6">
      <c r="U27954"/>
      <c r="V27954"/>
      <c r="W27954"/>
      <c r="X27954"/>
    </row>
    <row r="27955" spans="21:24" ht="18" x14ac:dyDescent="0.6">
      <c r="U27955"/>
      <c r="V27955"/>
      <c r="W27955"/>
      <c r="X27955"/>
    </row>
    <row r="27956" spans="21:24" ht="18" x14ac:dyDescent="0.6">
      <c r="U27956"/>
      <c r="V27956"/>
      <c r="W27956"/>
      <c r="X27956"/>
    </row>
    <row r="27957" spans="21:24" ht="18" x14ac:dyDescent="0.6">
      <c r="U27957"/>
      <c r="V27957"/>
      <c r="W27957"/>
      <c r="X27957"/>
    </row>
    <row r="27958" spans="21:24" ht="18" x14ac:dyDescent="0.6">
      <c r="U27958"/>
      <c r="V27958"/>
      <c r="W27958"/>
      <c r="X27958"/>
    </row>
    <row r="27959" spans="21:24" ht="18" x14ac:dyDescent="0.6">
      <c r="U27959"/>
      <c r="V27959"/>
      <c r="W27959"/>
      <c r="X27959"/>
    </row>
    <row r="27960" spans="21:24" ht="18" x14ac:dyDescent="0.6">
      <c r="U27960"/>
      <c r="V27960"/>
      <c r="W27960"/>
      <c r="X27960"/>
    </row>
    <row r="27961" spans="21:24" ht="18" x14ac:dyDescent="0.6">
      <c r="U27961"/>
      <c r="V27961"/>
      <c r="W27961"/>
      <c r="X27961"/>
    </row>
    <row r="27962" spans="21:24" ht="18" x14ac:dyDescent="0.6">
      <c r="U27962"/>
      <c r="V27962"/>
      <c r="W27962"/>
      <c r="X27962"/>
    </row>
    <row r="27963" spans="21:24" ht="18" x14ac:dyDescent="0.6">
      <c r="U27963"/>
      <c r="V27963"/>
      <c r="W27963"/>
      <c r="X27963"/>
    </row>
    <row r="27964" spans="21:24" ht="18" x14ac:dyDescent="0.6">
      <c r="U27964"/>
      <c r="V27964"/>
      <c r="W27964"/>
      <c r="X27964"/>
    </row>
    <row r="27965" spans="21:24" ht="18" x14ac:dyDescent="0.6">
      <c r="U27965"/>
      <c r="V27965"/>
      <c r="W27965"/>
      <c r="X27965"/>
    </row>
    <row r="27966" spans="21:24" ht="18" x14ac:dyDescent="0.6">
      <c r="U27966"/>
      <c r="V27966"/>
      <c r="W27966"/>
      <c r="X27966"/>
    </row>
    <row r="27967" spans="21:24" ht="18" x14ac:dyDescent="0.6">
      <c r="U27967"/>
      <c r="V27967"/>
      <c r="W27967"/>
      <c r="X27967"/>
    </row>
    <row r="27968" spans="21:24" ht="18" x14ac:dyDescent="0.6">
      <c r="U27968"/>
      <c r="V27968"/>
      <c r="W27968"/>
      <c r="X27968"/>
    </row>
    <row r="27969" spans="21:24" ht="18" x14ac:dyDescent="0.6">
      <c r="U27969"/>
      <c r="V27969"/>
      <c r="W27969"/>
      <c r="X27969"/>
    </row>
    <row r="27970" spans="21:24" ht="18" x14ac:dyDescent="0.6">
      <c r="U27970"/>
      <c r="V27970"/>
      <c r="W27970"/>
      <c r="X27970"/>
    </row>
    <row r="27971" spans="21:24" ht="18" x14ac:dyDescent="0.6">
      <c r="U27971"/>
      <c r="V27971"/>
      <c r="W27971"/>
      <c r="X27971"/>
    </row>
    <row r="27972" spans="21:24" ht="18" x14ac:dyDescent="0.6">
      <c r="U27972"/>
      <c r="V27972"/>
      <c r="W27972"/>
      <c r="X27972"/>
    </row>
    <row r="27973" spans="21:24" ht="18" x14ac:dyDescent="0.6">
      <c r="U27973"/>
      <c r="V27973"/>
      <c r="W27973"/>
      <c r="X27973"/>
    </row>
    <row r="27974" spans="21:24" ht="18" x14ac:dyDescent="0.6">
      <c r="U27974"/>
      <c r="V27974"/>
      <c r="W27974"/>
      <c r="X27974"/>
    </row>
    <row r="27975" spans="21:24" ht="18" x14ac:dyDescent="0.6">
      <c r="U27975"/>
      <c r="V27975"/>
      <c r="W27975"/>
      <c r="X27975"/>
    </row>
    <row r="27976" spans="21:24" ht="18" x14ac:dyDescent="0.6">
      <c r="U27976"/>
      <c r="V27976"/>
      <c r="W27976"/>
      <c r="X27976"/>
    </row>
    <row r="27977" spans="21:24" ht="18" x14ac:dyDescent="0.6">
      <c r="U27977"/>
      <c r="V27977"/>
      <c r="W27977"/>
      <c r="X27977"/>
    </row>
    <row r="27978" spans="21:24" ht="18" x14ac:dyDescent="0.6">
      <c r="U27978"/>
      <c r="V27978"/>
      <c r="W27978"/>
      <c r="X27978"/>
    </row>
    <row r="27979" spans="21:24" ht="18" x14ac:dyDescent="0.6">
      <c r="U27979"/>
      <c r="V27979"/>
      <c r="W27979"/>
      <c r="X27979"/>
    </row>
    <row r="27980" spans="21:24" ht="18" x14ac:dyDescent="0.6">
      <c r="U27980"/>
      <c r="V27980"/>
      <c r="W27980"/>
      <c r="X27980"/>
    </row>
    <row r="27981" spans="21:24" ht="18" x14ac:dyDescent="0.6">
      <c r="U27981"/>
      <c r="V27981"/>
      <c r="W27981"/>
      <c r="X27981"/>
    </row>
    <row r="27982" spans="21:24" ht="18" x14ac:dyDescent="0.6">
      <c r="U27982"/>
      <c r="V27982"/>
      <c r="W27982"/>
      <c r="X27982"/>
    </row>
    <row r="27983" spans="21:24" ht="18" x14ac:dyDescent="0.6">
      <c r="U27983"/>
      <c r="V27983"/>
      <c r="W27983"/>
      <c r="X27983"/>
    </row>
    <row r="27984" spans="21:24" ht="18" x14ac:dyDescent="0.6">
      <c r="U27984"/>
      <c r="V27984"/>
      <c r="W27984"/>
      <c r="X27984"/>
    </row>
    <row r="27985" spans="21:24" ht="18" x14ac:dyDescent="0.6">
      <c r="U27985"/>
      <c r="V27985"/>
      <c r="W27985"/>
      <c r="X27985"/>
    </row>
    <row r="27986" spans="21:24" ht="18" x14ac:dyDescent="0.6">
      <c r="U27986"/>
      <c r="V27986"/>
      <c r="W27986"/>
      <c r="X27986"/>
    </row>
    <row r="27987" spans="21:24" ht="18" x14ac:dyDescent="0.6">
      <c r="U27987"/>
      <c r="V27987"/>
      <c r="W27987"/>
      <c r="X27987"/>
    </row>
    <row r="27988" spans="21:24" ht="18" x14ac:dyDescent="0.6">
      <c r="U27988"/>
      <c r="V27988"/>
      <c r="W27988"/>
      <c r="X27988"/>
    </row>
    <row r="27989" spans="21:24" ht="18" x14ac:dyDescent="0.6">
      <c r="U27989"/>
      <c r="V27989"/>
      <c r="W27989"/>
      <c r="X27989"/>
    </row>
    <row r="27990" spans="21:24" ht="18" x14ac:dyDescent="0.6">
      <c r="U27990"/>
      <c r="V27990"/>
      <c r="W27990"/>
      <c r="X27990"/>
    </row>
    <row r="27991" spans="21:24" ht="18" x14ac:dyDescent="0.6">
      <c r="U27991"/>
      <c r="V27991"/>
      <c r="W27991"/>
      <c r="X27991"/>
    </row>
    <row r="27992" spans="21:24" ht="18" x14ac:dyDescent="0.6">
      <c r="U27992"/>
      <c r="V27992"/>
      <c r="W27992"/>
      <c r="X27992"/>
    </row>
    <row r="27993" spans="21:24" ht="18" x14ac:dyDescent="0.6">
      <c r="U27993"/>
      <c r="V27993"/>
      <c r="W27993"/>
      <c r="X27993"/>
    </row>
    <row r="27994" spans="21:24" ht="18" x14ac:dyDescent="0.6">
      <c r="U27994"/>
      <c r="V27994"/>
      <c r="W27994"/>
      <c r="X27994"/>
    </row>
    <row r="27995" spans="21:24" ht="18" x14ac:dyDescent="0.6">
      <c r="U27995"/>
      <c r="V27995"/>
      <c r="W27995"/>
      <c r="X27995"/>
    </row>
    <row r="27996" spans="21:24" ht="18" x14ac:dyDescent="0.6">
      <c r="U27996"/>
      <c r="V27996"/>
      <c r="W27996"/>
      <c r="X27996"/>
    </row>
    <row r="27997" spans="21:24" ht="18" x14ac:dyDescent="0.6">
      <c r="U27997"/>
      <c r="V27997"/>
      <c r="W27997"/>
      <c r="X27997"/>
    </row>
    <row r="27998" spans="21:24" ht="18" x14ac:dyDescent="0.6">
      <c r="U27998"/>
      <c r="V27998"/>
      <c r="W27998"/>
      <c r="X27998"/>
    </row>
    <row r="27999" spans="21:24" ht="18" x14ac:dyDescent="0.6">
      <c r="U27999"/>
      <c r="V27999"/>
      <c r="W27999"/>
      <c r="X27999"/>
    </row>
    <row r="28000" spans="21:24" ht="18" x14ac:dyDescent="0.6">
      <c r="U28000"/>
      <c r="V28000"/>
      <c r="W28000"/>
      <c r="X28000"/>
    </row>
    <row r="28001" spans="21:24" ht="18" x14ac:dyDescent="0.6">
      <c r="U28001"/>
      <c r="V28001"/>
      <c r="W28001"/>
      <c r="X28001"/>
    </row>
    <row r="28002" spans="21:24" ht="18" x14ac:dyDescent="0.6">
      <c r="U28002"/>
      <c r="V28002"/>
      <c r="W28002"/>
      <c r="X28002"/>
    </row>
    <row r="28003" spans="21:24" ht="18" x14ac:dyDescent="0.6">
      <c r="U28003"/>
      <c r="V28003"/>
      <c r="W28003"/>
      <c r="X28003"/>
    </row>
    <row r="28004" spans="21:24" ht="18" x14ac:dyDescent="0.6">
      <c r="U28004"/>
      <c r="V28004"/>
      <c r="W28004"/>
      <c r="X28004"/>
    </row>
    <row r="28005" spans="21:24" ht="18" x14ac:dyDescent="0.6">
      <c r="U28005"/>
      <c r="V28005"/>
      <c r="W28005"/>
      <c r="X28005"/>
    </row>
    <row r="28006" spans="21:24" ht="18" x14ac:dyDescent="0.6">
      <c r="U28006"/>
      <c r="V28006"/>
      <c r="W28006"/>
      <c r="X28006"/>
    </row>
    <row r="28007" spans="21:24" ht="18" x14ac:dyDescent="0.6">
      <c r="U28007"/>
      <c r="V28007"/>
      <c r="W28007"/>
      <c r="X28007"/>
    </row>
    <row r="28008" spans="21:24" ht="18" x14ac:dyDescent="0.6">
      <c r="U28008"/>
      <c r="V28008"/>
      <c r="W28008"/>
      <c r="X28008"/>
    </row>
    <row r="28009" spans="21:24" ht="18" x14ac:dyDescent="0.6">
      <c r="U28009"/>
      <c r="V28009"/>
      <c r="W28009"/>
      <c r="X28009"/>
    </row>
    <row r="28010" spans="21:24" ht="18" x14ac:dyDescent="0.6">
      <c r="U28010"/>
      <c r="V28010"/>
      <c r="W28010"/>
      <c r="X28010"/>
    </row>
    <row r="28011" spans="21:24" ht="18" x14ac:dyDescent="0.6">
      <c r="U28011"/>
      <c r="V28011"/>
      <c r="W28011"/>
      <c r="X28011"/>
    </row>
    <row r="28012" spans="21:24" ht="18" x14ac:dyDescent="0.6">
      <c r="U28012"/>
      <c r="V28012"/>
      <c r="W28012"/>
      <c r="X28012"/>
    </row>
    <row r="28013" spans="21:24" ht="18" x14ac:dyDescent="0.6">
      <c r="U28013"/>
      <c r="V28013"/>
      <c r="W28013"/>
      <c r="X28013"/>
    </row>
    <row r="28014" spans="21:24" ht="18" x14ac:dyDescent="0.6">
      <c r="U28014"/>
      <c r="V28014"/>
      <c r="W28014"/>
      <c r="X28014"/>
    </row>
    <row r="28015" spans="21:24" ht="18" x14ac:dyDescent="0.6">
      <c r="U28015"/>
      <c r="V28015"/>
      <c r="W28015"/>
      <c r="X28015"/>
    </row>
    <row r="28016" spans="21:24" ht="18" x14ac:dyDescent="0.6">
      <c r="U28016"/>
      <c r="V28016"/>
      <c r="W28016"/>
      <c r="X28016"/>
    </row>
    <row r="28017" spans="21:24" ht="18" x14ac:dyDescent="0.6">
      <c r="U28017"/>
      <c r="V28017"/>
      <c r="W28017"/>
      <c r="X28017"/>
    </row>
    <row r="28018" spans="21:24" ht="18" x14ac:dyDescent="0.6">
      <c r="U28018"/>
      <c r="V28018"/>
      <c r="W28018"/>
      <c r="X28018"/>
    </row>
    <row r="28019" spans="21:24" ht="18" x14ac:dyDescent="0.6">
      <c r="U28019"/>
      <c r="V28019"/>
      <c r="W28019"/>
      <c r="X28019"/>
    </row>
    <row r="28020" spans="21:24" ht="18" x14ac:dyDescent="0.6">
      <c r="U28020"/>
      <c r="V28020"/>
      <c r="W28020"/>
      <c r="X28020"/>
    </row>
    <row r="28021" spans="21:24" ht="18" x14ac:dyDescent="0.6">
      <c r="U28021"/>
      <c r="V28021"/>
      <c r="W28021"/>
      <c r="X28021"/>
    </row>
    <row r="28022" spans="21:24" ht="18" x14ac:dyDescent="0.6">
      <c r="U28022"/>
      <c r="V28022"/>
      <c r="W28022"/>
      <c r="X28022"/>
    </row>
    <row r="28023" spans="21:24" ht="18" x14ac:dyDescent="0.6">
      <c r="U28023"/>
      <c r="V28023"/>
      <c r="W28023"/>
      <c r="X28023"/>
    </row>
    <row r="28024" spans="21:24" ht="18" x14ac:dyDescent="0.6">
      <c r="U28024"/>
      <c r="V28024"/>
      <c r="W28024"/>
      <c r="X28024"/>
    </row>
    <row r="28025" spans="21:24" ht="18" x14ac:dyDescent="0.6">
      <c r="U28025"/>
      <c r="V28025"/>
      <c r="W28025"/>
      <c r="X28025"/>
    </row>
    <row r="28026" spans="21:24" ht="18" x14ac:dyDescent="0.6">
      <c r="U28026"/>
      <c r="V28026"/>
      <c r="W28026"/>
      <c r="X28026"/>
    </row>
    <row r="28027" spans="21:24" ht="18" x14ac:dyDescent="0.6">
      <c r="U28027"/>
      <c r="V28027"/>
      <c r="W28027"/>
      <c r="X28027"/>
    </row>
    <row r="28028" spans="21:24" ht="18" x14ac:dyDescent="0.6">
      <c r="U28028"/>
      <c r="V28028"/>
      <c r="W28028"/>
      <c r="X28028"/>
    </row>
    <row r="28029" spans="21:24" ht="18" x14ac:dyDescent="0.6">
      <c r="U28029"/>
      <c r="V28029"/>
      <c r="W28029"/>
      <c r="X28029"/>
    </row>
    <row r="28030" spans="21:24" ht="18" x14ac:dyDescent="0.6">
      <c r="U28030"/>
      <c r="V28030"/>
      <c r="W28030"/>
      <c r="X28030"/>
    </row>
    <row r="28031" spans="21:24" ht="18" x14ac:dyDescent="0.6">
      <c r="U28031"/>
      <c r="V28031"/>
      <c r="W28031"/>
      <c r="X28031"/>
    </row>
    <row r="28032" spans="21:24" ht="18" x14ac:dyDescent="0.6">
      <c r="U28032"/>
      <c r="V28032"/>
      <c r="W28032"/>
      <c r="X28032"/>
    </row>
    <row r="28033" spans="21:24" ht="18" x14ac:dyDescent="0.6">
      <c r="U28033"/>
      <c r="V28033"/>
      <c r="W28033"/>
      <c r="X28033"/>
    </row>
    <row r="28034" spans="21:24" ht="18" x14ac:dyDescent="0.6">
      <c r="U28034"/>
      <c r="V28034"/>
      <c r="W28034"/>
      <c r="X28034"/>
    </row>
    <row r="28035" spans="21:24" ht="18" x14ac:dyDescent="0.6">
      <c r="U28035"/>
      <c r="V28035"/>
      <c r="W28035"/>
      <c r="X28035"/>
    </row>
    <row r="28036" spans="21:24" ht="18" x14ac:dyDescent="0.6">
      <c r="U28036"/>
      <c r="V28036"/>
      <c r="W28036"/>
      <c r="X28036"/>
    </row>
    <row r="28037" spans="21:24" ht="18" x14ac:dyDescent="0.6">
      <c r="U28037"/>
      <c r="V28037"/>
      <c r="W28037"/>
      <c r="X28037"/>
    </row>
    <row r="28038" spans="21:24" ht="18" x14ac:dyDescent="0.6">
      <c r="U28038"/>
      <c r="V28038"/>
      <c r="W28038"/>
      <c r="X28038"/>
    </row>
    <row r="28039" spans="21:24" ht="18" x14ac:dyDescent="0.6">
      <c r="U28039"/>
      <c r="V28039"/>
      <c r="W28039"/>
      <c r="X28039"/>
    </row>
    <row r="28040" spans="21:24" ht="18" x14ac:dyDescent="0.6">
      <c r="U28040"/>
      <c r="V28040"/>
      <c r="W28040"/>
      <c r="X28040"/>
    </row>
    <row r="28041" spans="21:24" ht="18" x14ac:dyDescent="0.6">
      <c r="U28041"/>
      <c r="V28041"/>
      <c r="W28041"/>
      <c r="X28041"/>
    </row>
    <row r="28042" spans="21:24" ht="18" x14ac:dyDescent="0.6">
      <c r="U28042"/>
      <c r="V28042"/>
      <c r="W28042"/>
      <c r="X28042"/>
    </row>
    <row r="28043" spans="21:24" ht="18" x14ac:dyDescent="0.6">
      <c r="U28043"/>
      <c r="V28043"/>
      <c r="W28043"/>
      <c r="X28043"/>
    </row>
    <row r="28044" spans="21:24" ht="18" x14ac:dyDescent="0.6">
      <c r="U28044"/>
      <c r="V28044"/>
      <c r="W28044"/>
      <c r="X28044"/>
    </row>
    <row r="28045" spans="21:24" ht="18" x14ac:dyDescent="0.6">
      <c r="U28045"/>
      <c r="V28045"/>
      <c r="W28045"/>
      <c r="X28045"/>
    </row>
    <row r="28046" spans="21:24" ht="18" x14ac:dyDescent="0.6">
      <c r="U28046"/>
      <c r="V28046"/>
      <c r="W28046"/>
      <c r="X28046"/>
    </row>
    <row r="28047" spans="21:24" ht="18" x14ac:dyDescent="0.6">
      <c r="U28047"/>
      <c r="V28047"/>
      <c r="W28047"/>
      <c r="X28047"/>
    </row>
    <row r="28048" spans="21:24" ht="18" x14ac:dyDescent="0.6">
      <c r="U28048"/>
      <c r="V28048"/>
      <c r="W28048"/>
      <c r="X28048"/>
    </row>
    <row r="28049" spans="21:24" ht="18" x14ac:dyDescent="0.6">
      <c r="U28049"/>
      <c r="V28049"/>
      <c r="W28049"/>
      <c r="X28049"/>
    </row>
    <row r="28050" spans="21:24" ht="18" x14ac:dyDescent="0.6">
      <c r="U28050"/>
      <c r="V28050"/>
      <c r="W28050"/>
      <c r="X28050"/>
    </row>
    <row r="28051" spans="21:24" ht="18" x14ac:dyDescent="0.6">
      <c r="U28051"/>
      <c r="V28051"/>
      <c r="W28051"/>
      <c r="X28051"/>
    </row>
    <row r="28052" spans="21:24" ht="18" x14ac:dyDescent="0.6">
      <c r="U28052"/>
      <c r="V28052"/>
      <c r="W28052"/>
      <c r="X28052"/>
    </row>
    <row r="28053" spans="21:24" ht="18" x14ac:dyDescent="0.6">
      <c r="U28053"/>
      <c r="V28053"/>
      <c r="W28053"/>
      <c r="X28053"/>
    </row>
    <row r="28054" spans="21:24" ht="18" x14ac:dyDescent="0.6">
      <c r="U28054"/>
      <c r="V28054"/>
      <c r="W28054"/>
      <c r="X28054"/>
    </row>
    <row r="28055" spans="21:24" ht="18" x14ac:dyDescent="0.6">
      <c r="U28055"/>
      <c r="V28055"/>
      <c r="W28055"/>
      <c r="X28055"/>
    </row>
    <row r="28056" spans="21:24" ht="18" x14ac:dyDescent="0.6">
      <c r="U28056"/>
      <c r="V28056"/>
      <c r="W28056"/>
      <c r="X28056"/>
    </row>
    <row r="28057" spans="21:24" ht="18" x14ac:dyDescent="0.6">
      <c r="U28057"/>
      <c r="V28057"/>
      <c r="W28057"/>
      <c r="X28057"/>
    </row>
    <row r="28058" spans="21:24" ht="18" x14ac:dyDescent="0.6">
      <c r="U28058"/>
      <c r="V28058"/>
      <c r="W28058"/>
      <c r="X28058"/>
    </row>
    <row r="28059" spans="21:24" ht="18" x14ac:dyDescent="0.6">
      <c r="U28059"/>
      <c r="V28059"/>
      <c r="W28059"/>
      <c r="X28059"/>
    </row>
    <row r="28060" spans="21:24" ht="18" x14ac:dyDescent="0.6">
      <c r="U28060"/>
      <c r="V28060"/>
      <c r="W28060"/>
      <c r="X28060"/>
    </row>
    <row r="28061" spans="21:24" ht="18" x14ac:dyDescent="0.6">
      <c r="U28061"/>
      <c r="V28061"/>
      <c r="W28061"/>
      <c r="X28061"/>
    </row>
    <row r="28062" spans="21:24" ht="18" x14ac:dyDescent="0.6">
      <c r="U28062"/>
      <c r="V28062"/>
      <c r="W28062"/>
      <c r="X28062"/>
    </row>
    <row r="28063" spans="21:24" ht="18" x14ac:dyDescent="0.6">
      <c r="U28063"/>
      <c r="V28063"/>
      <c r="W28063"/>
      <c r="X28063"/>
    </row>
    <row r="28064" spans="21:24" ht="18" x14ac:dyDescent="0.6">
      <c r="U28064"/>
      <c r="V28064"/>
      <c r="W28064"/>
      <c r="X28064"/>
    </row>
    <row r="28065" spans="21:24" ht="18" x14ac:dyDescent="0.6">
      <c r="U28065"/>
      <c r="V28065"/>
      <c r="W28065"/>
      <c r="X28065"/>
    </row>
    <row r="28066" spans="21:24" ht="18" x14ac:dyDescent="0.6">
      <c r="U28066"/>
      <c r="V28066"/>
      <c r="W28066"/>
      <c r="X28066"/>
    </row>
    <row r="28067" spans="21:24" ht="18" x14ac:dyDescent="0.6">
      <c r="U28067"/>
      <c r="V28067"/>
      <c r="W28067"/>
      <c r="X28067"/>
    </row>
    <row r="28068" spans="21:24" ht="18" x14ac:dyDescent="0.6">
      <c r="U28068"/>
      <c r="V28068"/>
      <c r="W28068"/>
      <c r="X28068"/>
    </row>
    <row r="28069" spans="21:24" ht="18" x14ac:dyDescent="0.6">
      <c r="U28069"/>
      <c r="V28069"/>
      <c r="W28069"/>
      <c r="X28069"/>
    </row>
    <row r="28070" spans="21:24" ht="18" x14ac:dyDescent="0.6">
      <c r="U28070"/>
      <c r="V28070"/>
      <c r="W28070"/>
      <c r="X28070"/>
    </row>
    <row r="28071" spans="21:24" ht="18" x14ac:dyDescent="0.6">
      <c r="U28071"/>
      <c r="V28071"/>
      <c r="W28071"/>
      <c r="X28071"/>
    </row>
    <row r="28072" spans="21:24" ht="18" x14ac:dyDescent="0.6">
      <c r="U28072"/>
      <c r="V28072"/>
      <c r="W28072"/>
      <c r="X28072"/>
    </row>
    <row r="28073" spans="21:24" ht="18" x14ac:dyDescent="0.6">
      <c r="U28073"/>
      <c r="V28073"/>
      <c r="W28073"/>
      <c r="X28073"/>
    </row>
    <row r="28074" spans="21:24" ht="18" x14ac:dyDescent="0.6">
      <c r="U28074"/>
      <c r="V28074"/>
      <c r="W28074"/>
      <c r="X28074"/>
    </row>
    <row r="28075" spans="21:24" ht="18" x14ac:dyDescent="0.6">
      <c r="U28075"/>
      <c r="V28075"/>
      <c r="W28075"/>
      <c r="X28075"/>
    </row>
    <row r="28076" spans="21:24" ht="18" x14ac:dyDescent="0.6">
      <c r="U28076"/>
      <c r="V28076"/>
      <c r="W28076"/>
      <c r="X28076"/>
    </row>
    <row r="28077" spans="21:24" ht="18" x14ac:dyDescent="0.6">
      <c r="U28077"/>
      <c r="V28077"/>
      <c r="W28077"/>
      <c r="X28077"/>
    </row>
    <row r="28078" spans="21:24" ht="18" x14ac:dyDescent="0.6">
      <c r="U28078"/>
      <c r="V28078"/>
      <c r="W28078"/>
      <c r="X28078"/>
    </row>
    <row r="28079" spans="21:24" ht="18" x14ac:dyDescent="0.6">
      <c r="U28079"/>
      <c r="V28079"/>
      <c r="W28079"/>
      <c r="X28079"/>
    </row>
    <row r="28080" spans="21:24" ht="18" x14ac:dyDescent="0.6">
      <c r="U28080"/>
      <c r="V28080"/>
      <c r="W28080"/>
      <c r="X28080"/>
    </row>
    <row r="28081" spans="21:24" ht="18" x14ac:dyDescent="0.6">
      <c r="U28081"/>
      <c r="V28081"/>
      <c r="W28081"/>
      <c r="X28081"/>
    </row>
    <row r="28082" spans="21:24" ht="18" x14ac:dyDescent="0.6">
      <c r="U28082"/>
      <c r="V28082"/>
      <c r="W28082"/>
      <c r="X28082"/>
    </row>
    <row r="28083" spans="21:24" ht="18" x14ac:dyDescent="0.6">
      <c r="U28083"/>
      <c r="V28083"/>
      <c r="W28083"/>
      <c r="X28083"/>
    </row>
    <row r="28084" spans="21:24" ht="18" x14ac:dyDescent="0.6">
      <c r="U28084"/>
      <c r="V28084"/>
      <c r="W28084"/>
      <c r="X28084"/>
    </row>
    <row r="28085" spans="21:24" ht="18" x14ac:dyDescent="0.6">
      <c r="U28085"/>
      <c r="V28085"/>
      <c r="W28085"/>
      <c r="X28085"/>
    </row>
    <row r="28086" spans="21:24" ht="18" x14ac:dyDescent="0.6">
      <c r="U28086"/>
      <c r="V28086"/>
      <c r="W28086"/>
      <c r="X28086"/>
    </row>
    <row r="28087" spans="21:24" ht="18" x14ac:dyDescent="0.6">
      <c r="U28087"/>
      <c r="V28087"/>
      <c r="W28087"/>
      <c r="X28087"/>
    </row>
    <row r="28088" spans="21:24" ht="18" x14ac:dyDescent="0.6">
      <c r="U28088"/>
      <c r="V28088"/>
      <c r="W28088"/>
      <c r="X28088"/>
    </row>
    <row r="28089" spans="21:24" ht="18" x14ac:dyDescent="0.6">
      <c r="U28089"/>
      <c r="V28089"/>
      <c r="W28089"/>
      <c r="X28089"/>
    </row>
    <row r="28090" spans="21:24" ht="18" x14ac:dyDescent="0.6">
      <c r="U28090"/>
      <c r="V28090"/>
      <c r="W28090"/>
      <c r="X28090"/>
    </row>
    <row r="28091" spans="21:24" ht="18" x14ac:dyDescent="0.6">
      <c r="U28091"/>
      <c r="V28091"/>
      <c r="W28091"/>
      <c r="X28091"/>
    </row>
    <row r="28092" spans="21:24" ht="18" x14ac:dyDescent="0.6">
      <c r="U28092"/>
      <c r="V28092"/>
      <c r="W28092"/>
      <c r="X28092"/>
    </row>
    <row r="28093" spans="21:24" ht="18" x14ac:dyDescent="0.6">
      <c r="U28093"/>
      <c r="V28093"/>
      <c r="W28093"/>
      <c r="X28093"/>
    </row>
    <row r="28094" spans="21:24" ht="18" x14ac:dyDescent="0.6">
      <c r="U28094"/>
      <c r="V28094"/>
      <c r="W28094"/>
      <c r="X28094"/>
    </row>
    <row r="28095" spans="21:24" ht="18" x14ac:dyDescent="0.6">
      <c r="U28095"/>
      <c r="V28095"/>
      <c r="W28095"/>
      <c r="X28095"/>
    </row>
    <row r="28096" spans="21:24" ht="18" x14ac:dyDescent="0.6">
      <c r="U28096"/>
      <c r="V28096"/>
      <c r="W28096"/>
      <c r="X28096"/>
    </row>
    <row r="28097" spans="21:24" ht="18" x14ac:dyDescent="0.6">
      <c r="U28097"/>
      <c r="V28097"/>
      <c r="W28097"/>
      <c r="X28097"/>
    </row>
    <row r="28098" spans="21:24" ht="18" x14ac:dyDescent="0.6">
      <c r="U28098"/>
      <c r="V28098"/>
      <c r="W28098"/>
      <c r="X28098"/>
    </row>
    <row r="28099" spans="21:24" ht="18" x14ac:dyDescent="0.6">
      <c r="U28099"/>
      <c r="V28099"/>
      <c r="W28099"/>
      <c r="X28099"/>
    </row>
    <row r="28100" spans="21:24" ht="18" x14ac:dyDescent="0.6">
      <c r="U28100"/>
      <c r="V28100"/>
      <c r="W28100"/>
      <c r="X28100"/>
    </row>
    <row r="28101" spans="21:24" ht="18" x14ac:dyDescent="0.6">
      <c r="U28101"/>
      <c r="V28101"/>
      <c r="W28101"/>
      <c r="X28101"/>
    </row>
    <row r="28102" spans="21:24" ht="18" x14ac:dyDescent="0.6">
      <c r="U28102"/>
      <c r="V28102"/>
      <c r="W28102"/>
      <c r="X28102"/>
    </row>
    <row r="28103" spans="21:24" ht="18" x14ac:dyDescent="0.6">
      <c r="U28103"/>
      <c r="V28103"/>
      <c r="W28103"/>
      <c r="X28103"/>
    </row>
    <row r="28104" spans="21:24" ht="18" x14ac:dyDescent="0.6">
      <c r="U28104"/>
      <c r="V28104"/>
      <c r="W28104"/>
      <c r="X28104"/>
    </row>
    <row r="28105" spans="21:24" ht="18" x14ac:dyDescent="0.6">
      <c r="U28105"/>
      <c r="V28105"/>
      <c r="W28105"/>
      <c r="X28105"/>
    </row>
    <row r="28106" spans="21:24" ht="18" x14ac:dyDescent="0.6">
      <c r="U28106"/>
      <c r="V28106"/>
      <c r="W28106"/>
      <c r="X28106"/>
    </row>
    <row r="28107" spans="21:24" ht="18" x14ac:dyDescent="0.6">
      <c r="U28107"/>
      <c r="V28107"/>
      <c r="W28107"/>
      <c r="X28107"/>
    </row>
    <row r="28108" spans="21:24" ht="18" x14ac:dyDescent="0.6">
      <c r="U28108"/>
      <c r="V28108"/>
      <c r="W28108"/>
      <c r="X28108"/>
    </row>
    <row r="28109" spans="21:24" ht="18" x14ac:dyDescent="0.6">
      <c r="U28109"/>
      <c r="V28109"/>
      <c r="W28109"/>
      <c r="X28109"/>
    </row>
    <row r="28110" spans="21:24" ht="18" x14ac:dyDescent="0.6">
      <c r="U28110"/>
      <c r="V28110"/>
      <c r="W28110"/>
      <c r="X28110"/>
    </row>
    <row r="28111" spans="21:24" ht="18" x14ac:dyDescent="0.6">
      <c r="U28111"/>
      <c r="V28111"/>
      <c r="W28111"/>
      <c r="X28111"/>
    </row>
    <row r="28112" spans="21:24" ht="18" x14ac:dyDescent="0.6">
      <c r="U28112"/>
      <c r="V28112"/>
      <c r="W28112"/>
      <c r="X28112"/>
    </row>
    <row r="28113" spans="21:24" ht="18" x14ac:dyDescent="0.6">
      <c r="U28113"/>
      <c r="V28113"/>
      <c r="W28113"/>
      <c r="X28113"/>
    </row>
    <row r="28114" spans="21:24" ht="18" x14ac:dyDescent="0.6">
      <c r="U28114"/>
      <c r="V28114"/>
      <c r="W28114"/>
      <c r="X28114"/>
    </row>
    <row r="28115" spans="21:24" ht="18" x14ac:dyDescent="0.6">
      <c r="U28115"/>
      <c r="V28115"/>
      <c r="W28115"/>
      <c r="X28115"/>
    </row>
    <row r="28116" spans="21:24" ht="18" x14ac:dyDescent="0.6">
      <c r="U28116"/>
      <c r="V28116"/>
      <c r="W28116"/>
      <c r="X28116"/>
    </row>
    <row r="28117" spans="21:24" ht="18" x14ac:dyDescent="0.6">
      <c r="U28117"/>
      <c r="V28117"/>
      <c r="W28117"/>
      <c r="X28117"/>
    </row>
    <row r="28118" spans="21:24" ht="18" x14ac:dyDescent="0.6">
      <c r="U28118"/>
      <c r="V28118"/>
      <c r="W28118"/>
      <c r="X28118"/>
    </row>
    <row r="28119" spans="21:24" ht="18" x14ac:dyDescent="0.6">
      <c r="U28119"/>
      <c r="V28119"/>
      <c r="W28119"/>
      <c r="X28119"/>
    </row>
    <row r="28120" spans="21:24" ht="18" x14ac:dyDescent="0.6">
      <c r="U28120"/>
      <c r="V28120"/>
      <c r="W28120"/>
      <c r="X28120"/>
    </row>
    <row r="28121" spans="21:24" ht="18" x14ac:dyDescent="0.6">
      <c r="U28121"/>
      <c r="V28121"/>
      <c r="W28121"/>
      <c r="X28121"/>
    </row>
    <row r="28122" spans="21:24" ht="18" x14ac:dyDescent="0.6">
      <c r="U28122"/>
      <c r="V28122"/>
      <c r="W28122"/>
      <c r="X28122"/>
    </row>
    <row r="28123" spans="21:24" ht="18" x14ac:dyDescent="0.6">
      <c r="U28123"/>
      <c r="V28123"/>
      <c r="W28123"/>
      <c r="X28123"/>
    </row>
    <row r="28124" spans="21:24" ht="18" x14ac:dyDescent="0.6">
      <c r="U28124"/>
      <c r="V28124"/>
      <c r="W28124"/>
      <c r="X28124"/>
    </row>
    <row r="28125" spans="21:24" ht="18" x14ac:dyDescent="0.6">
      <c r="U28125"/>
      <c r="V28125"/>
      <c r="W28125"/>
      <c r="X28125"/>
    </row>
    <row r="28126" spans="21:24" ht="18" x14ac:dyDescent="0.6">
      <c r="U28126"/>
      <c r="V28126"/>
      <c r="W28126"/>
      <c r="X28126"/>
    </row>
    <row r="28127" spans="21:24" ht="18" x14ac:dyDescent="0.6">
      <c r="U28127"/>
      <c r="V28127"/>
      <c r="W28127"/>
      <c r="X28127"/>
    </row>
    <row r="28128" spans="21:24" ht="18" x14ac:dyDescent="0.6">
      <c r="U28128"/>
      <c r="V28128"/>
      <c r="W28128"/>
      <c r="X28128"/>
    </row>
    <row r="28129" spans="21:24" ht="18" x14ac:dyDescent="0.6">
      <c r="U28129"/>
      <c r="V28129"/>
      <c r="W28129"/>
      <c r="X28129"/>
    </row>
    <row r="28130" spans="21:24" ht="18" x14ac:dyDescent="0.6">
      <c r="U28130"/>
      <c r="V28130"/>
      <c r="W28130"/>
      <c r="X28130"/>
    </row>
    <row r="28131" spans="21:24" ht="18" x14ac:dyDescent="0.6">
      <c r="U28131"/>
      <c r="V28131"/>
      <c r="W28131"/>
      <c r="X28131"/>
    </row>
    <row r="28132" spans="21:24" ht="18" x14ac:dyDescent="0.6">
      <c r="U28132"/>
      <c r="V28132"/>
      <c r="W28132"/>
      <c r="X28132"/>
    </row>
    <row r="28133" spans="21:24" ht="18" x14ac:dyDescent="0.6">
      <c r="U28133"/>
      <c r="V28133"/>
      <c r="W28133"/>
      <c r="X28133"/>
    </row>
    <row r="28134" spans="21:24" ht="18" x14ac:dyDescent="0.6">
      <c r="U28134"/>
      <c r="V28134"/>
      <c r="W28134"/>
      <c r="X28134"/>
    </row>
    <row r="28135" spans="21:24" ht="18" x14ac:dyDescent="0.6">
      <c r="U28135"/>
      <c r="V28135"/>
      <c r="W28135"/>
      <c r="X28135"/>
    </row>
    <row r="28136" spans="21:24" ht="18" x14ac:dyDescent="0.6">
      <c r="U28136"/>
      <c r="V28136"/>
      <c r="W28136"/>
      <c r="X28136"/>
    </row>
    <row r="28137" spans="21:24" ht="18" x14ac:dyDescent="0.6">
      <c r="U28137"/>
      <c r="V28137"/>
      <c r="W28137"/>
      <c r="X28137"/>
    </row>
    <row r="28138" spans="21:24" ht="18" x14ac:dyDescent="0.6">
      <c r="U28138"/>
      <c r="V28138"/>
      <c r="W28138"/>
      <c r="X28138"/>
    </row>
    <row r="28139" spans="21:24" ht="18" x14ac:dyDescent="0.6">
      <c r="U28139"/>
      <c r="V28139"/>
      <c r="W28139"/>
      <c r="X28139"/>
    </row>
    <row r="28140" spans="21:24" ht="18" x14ac:dyDescent="0.6">
      <c r="U28140"/>
      <c r="V28140"/>
      <c r="W28140"/>
      <c r="X28140"/>
    </row>
    <row r="28141" spans="21:24" ht="18" x14ac:dyDescent="0.6">
      <c r="U28141"/>
      <c r="V28141"/>
      <c r="W28141"/>
      <c r="X28141"/>
    </row>
    <row r="28142" spans="21:24" ht="18" x14ac:dyDescent="0.6">
      <c r="U28142"/>
      <c r="V28142"/>
      <c r="W28142"/>
      <c r="X28142"/>
    </row>
    <row r="28143" spans="21:24" ht="18" x14ac:dyDescent="0.6">
      <c r="U28143"/>
      <c r="V28143"/>
      <c r="W28143"/>
      <c r="X28143"/>
    </row>
    <row r="28144" spans="21:24" ht="18" x14ac:dyDescent="0.6">
      <c r="U28144"/>
      <c r="V28144"/>
      <c r="W28144"/>
      <c r="X28144"/>
    </row>
    <row r="28145" spans="21:24" ht="18" x14ac:dyDescent="0.6">
      <c r="U28145"/>
      <c r="V28145"/>
      <c r="W28145"/>
      <c r="X28145"/>
    </row>
    <row r="28146" spans="21:24" ht="18" x14ac:dyDescent="0.6">
      <c r="U28146"/>
      <c r="V28146"/>
      <c r="W28146"/>
      <c r="X28146"/>
    </row>
    <row r="28147" spans="21:24" ht="18" x14ac:dyDescent="0.6">
      <c r="U28147"/>
      <c r="V28147"/>
      <c r="W28147"/>
      <c r="X28147"/>
    </row>
    <row r="28148" spans="21:24" ht="18" x14ac:dyDescent="0.6">
      <c r="U28148"/>
      <c r="V28148"/>
      <c r="W28148"/>
      <c r="X28148"/>
    </row>
    <row r="28149" spans="21:24" ht="18" x14ac:dyDescent="0.6">
      <c r="U28149"/>
      <c r="V28149"/>
      <c r="W28149"/>
      <c r="X28149"/>
    </row>
    <row r="28150" spans="21:24" ht="18" x14ac:dyDescent="0.6">
      <c r="U28150"/>
      <c r="V28150"/>
      <c r="W28150"/>
      <c r="X28150"/>
    </row>
    <row r="28151" spans="21:24" ht="18" x14ac:dyDescent="0.6">
      <c r="U28151"/>
      <c r="V28151"/>
      <c r="W28151"/>
      <c r="X28151"/>
    </row>
    <row r="28152" spans="21:24" ht="18" x14ac:dyDescent="0.6">
      <c r="U28152"/>
      <c r="V28152"/>
      <c r="W28152"/>
      <c r="X28152"/>
    </row>
    <row r="28153" spans="21:24" ht="18" x14ac:dyDescent="0.6">
      <c r="U28153"/>
      <c r="V28153"/>
      <c r="W28153"/>
      <c r="X28153"/>
    </row>
    <row r="28154" spans="21:24" ht="18" x14ac:dyDescent="0.6">
      <c r="U28154"/>
      <c r="V28154"/>
      <c r="W28154"/>
      <c r="X28154"/>
    </row>
    <row r="28155" spans="21:24" ht="18" x14ac:dyDescent="0.6">
      <c r="U28155"/>
      <c r="V28155"/>
      <c r="W28155"/>
      <c r="X28155"/>
    </row>
    <row r="28156" spans="21:24" ht="18" x14ac:dyDescent="0.6">
      <c r="U28156"/>
      <c r="V28156"/>
      <c r="W28156"/>
      <c r="X28156"/>
    </row>
    <row r="28157" spans="21:24" ht="18" x14ac:dyDescent="0.6">
      <c r="U28157"/>
      <c r="V28157"/>
      <c r="W28157"/>
      <c r="X28157"/>
    </row>
    <row r="28158" spans="21:24" ht="18" x14ac:dyDescent="0.6">
      <c r="U28158"/>
      <c r="V28158"/>
      <c r="W28158"/>
      <c r="X28158"/>
    </row>
    <row r="28159" spans="21:24" ht="18" x14ac:dyDescent="0.6">
      <c r="U28159"/>
      <c r="V28159"/>
      <c r="W28159"/>
      <c r="X28159"/>
    </row>
    <row r="28160" spans="21:24" ht="18" x14ac:dyDescent="0.6">
      <c r="U28160"/>
      <c r="V28160"/>
      <c r="W28160"/>
      <c r="X28160"/>
    </row>
    <row r="28161" spans="21:24" ht="18" x14ac:dyDescent="0.6">
      <c r="U28161"/>
      <c r="V28161"/>
      <c r="W28161"/>
      <c r="X28161"/>
    </row>
    <row r="28162" spans="21:24" ht="18" x14ac:dyDescent="0.6">
      <c r="U28162"/>
      <c r="V28162"/>
      <c r="W28162"/>
      <c r="X28162"/>
    </row>
    <row r="28163" spans="21:24" ht="18" x14ac:dyDescent="0.6">
      <c r="U28163"/>
      <c r="V28163"/>
      <c r="W28163"/>
      <c r="X28163"/>
    </row>
    <row r="28164" spans="21:24" ht="18" x14ac:dyDescent="0.6">
      <c r="U28164"/>
      <c r="V28164"/>
      <c r="W28164"/>
      <c r="X28164"/>
    </row>
    <row r="28165" spans="21:24" ht="18" x14ac:dyDescent="0.6">
      <c r="U28165"/>
      <c r="V28165"/>
      <c r="W28165"/>
      <c r="X28165"/>
    </row>
    <row r="28166" spans="21:24" ht="18" x14ac:dyDescent="0.6">
      <c r="U28166"/>
      <c r="V28166"/>
      <c r="W28166"/>
      <c r="X28166"/>
    </row>
    <row r="28167" spans="21:24" ht="18" x14ac:dyDescent="0.6">
      <c r="U28167"/>
      <c r="V28167"/>
      <c r="W28167"/>
      <c r="X28167"/>
    </row>
    <row r="28168" spans="21:24" ht="18" x14ac:dyDescent="0.6">
      <c r="U28168"/>
      <c r="V28168"/>
      <c r="W28168"/>
      <c r="X28168"/>
    </row>
    <row r="28169" spans="21:24" ht="18" x14ac:dyDescent="0.6">
      <c r="U28169"/>
      <c r="V28169"/>
      <c r="W28169"/>
      <c r="X28169"/>
    </row>
    <row r="28170" spans="21:24" ht="18" x14ac:dyDescent="0.6">
      <c r="U28170"/>
      <c r="V28170"/>
      <c r="W28170"/>
      <c r="X28170"/>
    </row>
    <row r="28171" spans="21:24" ht="18" x14ac:dyDescent="0.6">
      <c r="U28171"/>
      <c r="V28171"/>
      <c r="W28171"/>
      <c r="X28171"/>
    </row>
    <row r="28172" spans="21:24" ht="18" x14ac:dyDescent="0.6">
      <c r="U28172"/>
      <c r="V28172"/>
      <c r="W28172"/>
      <c r="X28172"/>
    </row>
    <row r="28173" spans="21:24" ht="18" x14ac:dyDescent="0.6">
      <c r="U28173"/>
      <c r="V28173"/>
      <c r="W28173"/>
      <c r="X28173"/>
    </row>
    <row r="28174" spans="21:24" ht="18" x14ac:dyDescent="0.6">
      <c r="U28174"/>
      <c r="V28174"/>
      <c r="W28174"/>
      <c r="X28174"/>
    </row>
    <row r="28175" spans="21:24" ht="18" x14ac:dyDescent="0.6">
      <c r="U28175"/>
      <c r="V28175"/>
      <c r="W28175"/>
      <c r="X28175"/>
    </row>
    <row r="28176" spans="21:24" ht="18" x14ac:dyDescent="0.6">
      <c r="U28176"/>
      <c r="V28176"/>
      <c r="W28176"/>
      <c r="X28176"/>
    </row>
    <row r="28177" spans="21:24" ht="18" x14ac:dyDescent="0.6">
      <c r="U28177"/>
      <c r="V28177"/>
      <c r="W28177"/>
      <c r="X28177"/>
    </row>
    <row r="28178" spans="21:24" ht="18" x14ac:dyDescent="0.6">
      <c r="U28178"/>
      <c r="V28178"/>
      <c r="W28178"/>
      <c r="X28178"/>
    </row>
    <row r="28179" spans="21:24" ht="18" x14ac:dyDescent="0.6">
      <c r="U28179"/>
      <c r="V28179"/>
      <c r="W28179"/>
      <c r="X28179"/>
    </row>
    <row r="28180" spans="21:24" ht="18" x14ac:dyDescent="0.6">
      <c r="U28180"/>
      <c r="V28180"/>
      <c r="W28180"/>
      <c r="X28180"/>
    </row>
    <row r="28181" spans="21:24" ht="18" x14ac:dyDescent="0.6">
      <c r="U28181"/>
      <c r="V28181"/>
      <c r="W28181"/>
      <c r="X28181"/>
    </row>
    <row r="28182" spans="21:24" ht="18" x14ac:dyDescent="0.6">
      <c r="U28182"/>
      <c r="V28182"/>
      <c r="W28182"/>
      <c r="X28182"/>
    </row>
    <row r="28183" spans="21:24" ht="18" x14ac:dyDescent="0.6">
      <c r="U28183"/>
      <c r="V28183"/>
      <c r="W28183"/>
      <c r="X28183"/>
    </row>
    <row r="28184" spans="21:24" ht="18" x14ac:dyDescent="0.6">
      <c r="U28184"/>
      <c r="V28184"/>
      <c r="W28184"/>
      <c r="X28184"/>
    </row>
    <row r="28185" spans="21:24" ht="18" x14ac:dyDescent="0.6">
      <c r="U28185"/>
      <c r="V28185"/>
      <c r="W28185"/>
      <c r="X28185"/>
    </row>
    <row r="28186" spans="21:24" ht="18" x14ac:dyDescent="0.6">
      <c r="U28186"/>
      <c r="V28186"/>
      <c r="W28186"/>
      <c r="X28186"/>
    </row>
    <row r="28187" spans="21:24" ht="18" x14ac:dyDescent="0.6">
      <c r="U28187"/>
      <c r="V28187"/>
      <c r="W28187"/>
      <c r="X28187"/>
    </row>
    <row r="28188" spans="21:24" ht="18" x14ac:dyDescent="0.6">
      <c r="U28188"/>
      <c r="V28188"/>
      <c r="W28188"/>
      <c r="X28188"/>
    </row>
    <row r="28189" spans="21:24" ht="18" x14ac:dyDescent="0.6">
      <c r="U28189"/>
      <c r="V28189"/>
      <c r="W28189"/>
      <c r="X28189"/>
    </row>
    <row r="28190" spans="21:24" ht="18" x14ac:dyDescent="0.6">
      <c r="U28190"/>
      <c r="V28190"/>
      <c r="W28190"/>
      <c r="X28190"/>
    </row>
    <row r="28191" spans="21:24" ht="18" x14ac:dyDescent="0.6">
      <c r="U28191"/>
      <c r="V28191"/>
      <c r="W28191"/>
      <c r="X28191"/>
    </row>
    <row r="28192" spans="21:24" ht="18" x14ac:dyDescent="0.6">
      <c r="U28192"/>
      <c r="V28192"/>
      <c r="W28192"/>
      <c r="X28192"/>
    </row>
    <row r="28193" spans="21:24" ht="18" x14ac:dyDescent="0.6">
      <c r="U28193"/>
      <c r="V28193"/>
      <c r="W28193"/>
      <c r="X28193"/>
    </row>
    <row r="28194" spans="21:24" ht="18" x14ac:dyDescent="0.6">
      <c r="U28194"/>
      <c r="V28194"/>
      <c r="W28194"/>
      <c r="X28194"/>
    </row>
    <row r="28195" spans="21:24" ht="18" x14ac:dyDescent="0.6">
      <c r="U28195"/>
      <c r="V28195"/>
      <c r="W28195"/>
      <c r="X28195"/>
    </row>
    <row r="28196" spans="21:24" ht="18" x14ac:dyDescent="0.6">
      <c r="U28196"/>
      <c r="V28196"/>
      <c r="W28196"/>
      <c r="X28196"/>
    </row>
    <row r="28197" spans="21:24" ht="18" x14ac:dyDescent="0.6">
      <c r="U28197"/>
      <c r="V28197"/>
      <c r="W28197"/>
      <c r="X28197"/>
    </row>
    <row r="28198" spans="21:24" ht="18" x14ac:dyDescent="0.6">
      <c r="U28198"/>
      <c r="V28198"/>
      <c r="W28198"/>
      <c r="X28198"/>
    </row>
    <row r="28199" spans="21:24" ht="18" x14ac:dyDescent="0.6">
      <c r="U28199"/>
      <c r="V28199"/>
      <c r="W28199"/>
      <c r="X28199"/>
    </row>
    <row r="28200" spans="21:24" ht="18" x14ac:dyDescent="0.6">
      <c r="U28200"/>
      <c r="V28200"/>
      <c r="W28200"/>
      <c r="X28200"/>
    </row>
    <row r="28201" spans="21:24" ht="18" x14ac:dyDescent="0.6">
      <c r="U28201"/>
      <c r="V28201"/>
      <c r="W28201"/>
      <c r="X28201"/>
    </row>
    <row r="28202" spans="21:24" ht="18" x14ac:dyDescent="0.6">
      <c r="U28202"/>
      <c r="V28202"/>
      <c r="W28202"/>
      <c r="X28202"/>
    </row>
    <row r="28203" spans="21:24" ht="18" x14ac:dyDescent="0.6">
      <c r="U28203"/>
      <c r="V28203"/>
      <c r="W28203"/>
      <c r="X28203"/>
    </row>
    <row r="28204" spans="21:24" ht="18" x14ac:dyDescent="0.6">
      <c r="U28204"/>
      <c r="V28204"/>
      <c r="W28204"/>
      <c r="X28204"/>
    </row>
    <row r="28205" spans="21:24" ht="18" x14ac:dyDescent="0.6">
      <c r="U28205"/>
      <c r="V28205"/>
      <c r="W28205"/>
      <c r="X28205"/>
    </row>
    <row r="28206" spans="21:24" ht="18" x14ac:dyDescent="0.6">
      <c r="U28206"/>
      <c r="V28206"/>
      <c r="W28206"/>
      <c r="X28206"/>
    </row>
    <row r="28207" spans="21:24" ht="18" x14ac:dyDescent="0.6">
      <c r="U28207"/>
      <c r="V28207"/>
      <c r="W28207"/>
      <c r="X28207"/>
    </row>
    <row r="28208" spans="21:24" ht="18" x14ac:dyDescent="0.6">
      <c r="U28208"/>
      <c r="V28208"/>
      <c r="W28208"/>
      <c r="X28208"/>
    </row>
    <row r="28209" spans="21:24" ht="18" x14ac:dyDescent="0.6">
      <c r="U28209"/>
      <c r="V28209"/>
      <c r="W28209"/>
      <c r="X28209"/>
    </row>
    <row r="28210" spans="21:24" ht="18" x14ac:dyDescent="0.6">
      <c r="U28210"/>
      <c r="V28210"/>
      <c r="W28210"/>
      <c r="X28210"/>
    </row>
    <row r="28211" spans="21:24" ht="18" x14ac:dyDescent="0.6">
      <c r="U28211"/>
      <c r="V28211"/>
      <c r="W28211"/>
      <c r="X28211"/>
    </row>
    <row r="28212" spans="21:24" ht="18" x14ac:dyDescent="0.6">
      <c r="U28212"/>
      <c r="V28212"/>
      <c r="W28212"/>
      <c r="X28212"/>
    </row>
    <row r="28213" spans="21:24" ht="18" x14ac:dyDescent="0.6">
      <c r="U28213"/>
      <c r="V28213"/>
      <c r="W28213"/>
      <c r="X28213"/>
    </row>
    <row r="28214" spans="21:24" ht="18" x14ac:dyDescent="0.6">
      <c r="U28214"/>
      <c r="V28214"/>
      <c r="W28214"/>
      <c r="X28214"/>
    </row>
    <row r="28215" spans="21:24" ht="18" x14ac:dyDescent="0.6">
      <c r="U28215"/>
      <c r="V28215"/>
      <c r="W28215"/>
      <c r="X28215"/>
    </row>
    <row r="28216" spans="21:24" ht="18" x14ac:dyDescent="0.6">
      <c r="U28216"/>
      <c r="V28216"/>
      <c r="W28216"/>
      <c r="X28216"/>
    </row>
    <row r="28217" spans="21:24" ht="18" x14ac:dyDescent="0.6">
      <c r="U28217"/>
      <c r="V28217"/>
      <c r="W28217"/>
      <c r="X28217"/>
    </row>
    <row r="28218" spans="21:24" ht="18" x14ac:dyDescent="0.6">
      <c r="U28218"/>
      <c r="V28218"/>
      <c r="W28218"/>
      <c r="X28218"/>
    </row>
    <row r="28219" spans="21:24" ht="18" x14ac:dyDescent="0.6">
      <c r="U28219"/>
      <c r="V28219"/>
      <c r="W28219"/>
      <c r="X28219"/>
    </row>
    <row r="28220" spans="21:24" ht="18" x14ac:dyDescent="0.6">
      <c r="U28220"/>
      <c r="V28220"/>
      <c r="W28220"/>
      <c r="X28220"/>
    </row>
    <row r="28221" spans="21:24" ht="18" x14ac:dyDescent="0.6">
      <c r="U28221"/>
      <c r="V28221"/>
      <c r="W28221"/>
      <c r="X28221"/>
    </row>
    <row r="28222" spans="21:24" ht="18" x14ac:dyDescent="0.6">
      <c r="U28222"/>
      <c r="V28222"/>
      <c r="W28222"/>
      <c r="X28222"/>
    </row>
    <row r="28223" spans="21:24" ht="18" x14ac:dyDescent="0.6">
      <c r="U28223"/>
      <c r="V28223"/>
      <c r="W28223"/>
      <c r="X28223"/>
    </row>
    <row r="28224" spans="21:24" ht="18" x14ac:dyDescent="0.6">
      <c r="U28224"/>
      <c r="V28224"/>
      <c r="W28224"/>
      <c r="X28224"/>
    </row>
    <row r="28225" spans="21:24" ht="18" x14ac:dyDescent="0.6">
      <c r="U28225"/>
      <c r="V28225"/>
      <c r="W28225"/>
      <c r="X28225"/>
    </row>
    <row r="28226" spans="21:24" ht="18" x14ac:dyDescent="0.6">
      <c r="U28226"/>
      <c r="V28226"/>
      <c r="W28226"/>
      <c r="X28226"/>
    </row>
    <row r="28227" spans="21:24" ht="18" x14ac:dyDescent="0.6">
      <c r="U28227"/>
      <c r="V28227"/>
      <c r="W28227"/>
      <c r="X28227"/>
    </row>
    <row r="28228" spans="21:24" ht="18" x14ac:dyDescent="0.6">
      <c r="U28228"/>
      <c r="V28228"/>
      <c r="W28228"/>
      <c r="X28228"/>
    </row>
    <row r="28229" spans="21:24" ht="18" x14ac:dyDescent="0.6">
      <c r="U28229"/>
      <c r="V28229"/>
      <c r="W28229"/>
      <c r="X28229"/>
    </row>
    <row r="28230" spans="21:24" ht="18" x14ac:dyDescent="0.6">
      <c r="U28230"/>
      <c r="V28230"/>
      <c r="W28230"/>
      <c r="X28230"/>
    </row>
    <row r="28231" spans="21:24" ht="18" x14ac:dyDescent="0.6">
      <c r="U28231"/>
      <c r="V28231"/>
      <c r="W28231"/>
      <c r="X28231"/>
    </row>
    <row r="28232" spans="21:24" ht="18" x14ac:dyDescent="0.6">
      <c r="U28232"/>
      <c r="V28232"/>
      <c r="W28232"/>
      <c r="X28232"/>
    </row>
    <row r="28233" spans="21:24" ht="18" x14ac:dyDescent="0.6">
      <c r="U28233"/>
      <c r="V28233"/>
      <c r="W28233"/>
      <c r="X28233"/>
    </row>
    <row r="28234" spans="21:24" ht="18" x14ac:dyDescent="0.6">
      <c r="U28234"/>
      <c r="V28234"/>
      <c r="W28234"/>
      <c r="X28234"/>
    </row>
    <row r="28235" spans="21:24" ht="18" x14ac:dyDescent="0.6">
      <c r="U28235"/>
      <c r="V28235"/>
      <c r="W28235"/>
      <c r="X28235"/>
    </row>
    <row r="28236" spans="21:24" ht="18" x14ac:dyDescent="0.6">
      <c r="U28236"/>
      <c r="V28236"/>
      <c r="W28236"/>
      <c r="X28236"/>
    </row>
    <row r="28237" spans="21:24" ht="18" x14ac:dyDescent="0.6">
      <c r="U28237"/>
      <c r="V28237"/>
      <c r="W28237"/>
      <c r="X28237"/>
    </row>
    <row r="28238" spans="21:24" ht="18" x14ac:dyDescent="0.6">
      <c r="U28238"/>
      <c r="V28238"/>
      <c r="W28238"/>
      <c r="X28238"/>
    </row>
    <row r="28239" spans="21:24" ht="18" x14ac:dyDescent="0.6">
      <c r="U28239"/>
      <c r="V28239"/>
      <c r="W28239"/>
      <c r="X28239"/>
    </row>
    <row r="28240" spans="21:24" ht="18" x14ac:dyDescent="0.6">
      <c r="U28240"/>
      <c r="V28240"/>
      <c r="W28240"/>
      <c r="X28240"/>
    </row>
    <row r="28241" spans="21:24" ht="18" x14ac:dyDescent="0.6">
      <c r="U28241"/>
      <c r="V28241"/>
      <c r="W28241"/>
      <c r="X28241"/>
    </row>
    <row r="28242" spans="21:24" ht="18" x14ac:dyDescent="0.6">
      <c r="U28242"/>
      <c r="V28242"/>
      <c r="W28242"/>
      <c r="X28242"/>
    </row>
    <row r="28243" spans="21:24" ht="18" x14ac:dyDescent="0.6">
      <c r="U28243"/>
      <c r="V28243"/>
      <c r="W28243"/>
      <c r="X28243"/>
    </row>
    <row r="28244" spans="21:24" ht="18" x14ac:dyDescent="0.6">
      <c r="U28244"/>
      <c r="V28244"/>
      <c r="W28244"/>
      <c r="X28244"/>
    </row>
    <row r="28245" spans="21:24" ht="18" x14ac:dyDescent="0.6">
      <c r="U28245"/>
      <c r="V28245"/>
      <c r="W28245"/>
      <c r="X28245"/>
    </row>
    <row r="28246" spans="21:24" ht="18" x14ac:dyDescent="0.6">
      <c r="U28246"/>
      <c r="V28246"/>
      <c r="W28246"/>
      <c r="X28246"/>
    </row>
    <row r="28247" spans="21:24" ht="18" x14ac:dyDescent="0.6">
      <c r="U28247"/>
      <c r="V28247"/>
      <c r="W28247"/>
      <c r="X28247"/>
    </row>
    <row r="28248" spans="21:24" ht="18" x14ac:dyDescent="0.6">
      <c r="U28248"/>
      <c r="V28248"/>
      <c r="W28248"/>
      <c r="X28248"/>
    </row>
    <row r="28249" spans="21:24" ht="18" x14ac:dyDescent="0.6">
      <c r="U28249"/>
      <c r="V28249"/>
      <c r="W28249"/>
      <c r="X28249"/>
    </row>
    <row r="28250" spans="21:24" ht="18" x14ac:dyDescent="0.6">
      <c r="U28250"/>
      <c r="V28250"/>
      <c r="W28250"/>
      <c r="X28250"/>
    </row>
    <row r="28251" spans="21:24" ht="18" x14ac:dyDescent="0.6">
      <c r="U28251"/>
      <c r="V28251"/>
      <c r="W28251"/>
      <c r="X28251"/>
    </row>
    <row r="28252" spans="21:24" ht="18" x14ac:dyDescent="0.6">
      <c r="U28252"/>
      <c r="V28252"/>
      <c r="W28252"/>
      <c r="X28252"/>
    </row>
    <row r="28253" spans="21:24" ht="18" x14ac:dyDescent="0.6">
      <c r="U28253"/>
      <c r="V28253"/>
      <c r="W28253"/>
      <c r="X28253"/>
    </row>
    <row r="28254" spans="21:24" ht="18" x14ac:dyDescent="0.6">
      <c r="U28254"/>
      <c r="V28254"/>
      <c r="W28254"/>
      <c r="X28254"/>
    </row>
    <row r="28255" spans="21:24" ht="18" x14ac:dyDescent="0.6">
      <c r="U28255"/>
      <c r="V28255"/>
      <c r="W28255"/>
      <c r="X28255"/>
    </row>
    <row r="28256" spans="21:24" ht="18" x14ac:dyDescent="0.6">
      <c r="U28256"/>
      <c r="V28256"/>
      <c r="W28256"/>
      <c r="X28256"/>
    </row>
    <row r="28257" spans="21:24" ht="18" x14ac:dyDescent="0.6">
      <c r="U28257"/>
      <c r="V28257"/>
      <c r="W28257"/>
      <c r="X28257"/>
    </row>
    <row r="28258" spans="21:24" ht="18" x14ac:dyDescent="0.6">
      <c r="U28258"/>
      <c r="V28258"/>
      <c r="W28258"/>
      <c r="X28258"/>
    </row>
    <row r="28259" spans="21:24" ht="18" x14ac:dyDescent="0.6">
      <c r="U28259"/>
      <c r="V28259"/>
      <c r="W28259"/>
      <c r="X28259"/>
    </row>
    <row r="28260" spans="21:24" ht="18" x14ac:dyDescent="0.6">
      <c r="U28260"/>
      <c r="V28260"/>
      <c r="W28260"/>
      <c r="X28260"/>
    </row>
    <row r="28261" spans="21:24" ht="18" x14ac:dyDescent="0.6">
      <c r="U28261"/>
      <c r="V28261"/>
      <c r="W28261"/>
      <c r="X28261"/>
    </row>
    <row r="28262" spans="21:24" ht="18" x14ac:dyDescent="0.6">
      <c r="U28262"/>
      <c r="V28262"/>
      <c r="W28262"/>
      <c r="X28262"/>
    </row>
    <row r="28263" spans="21:24" ht="18" x14ac:dyDescent="0.6">
      <c r="U28263"/>
      <c r="V28263"/>
      <c r="W28263"/>
      <c r="X28263"/>
    </row>
    <row r="28264" spans="21:24" ht="18" x14ac:dyDescent="0.6">
      <c r="U28264"/>
      <c r="V28264"/>
      <c r="W28264"/>
      <c r="X28264"/>
    </row>
    <row r="28265" spans="21:24" ht="18" x14ac:dyDescent="0.6">
      <c r="U28265"/>
      <c r="V28265"/>
      <c r="W28265"/>
      <c r="X28265"/>
    </row>
    <row r="28266" spans="21:24" ht="18" x14ac:dyDescent="0.6">
      <c r="U28266"/>
      <c r="V28266"/>
      <c r="W28266"/>
      <c r="X28266"/>
    </row>
    <row r="28267" spans="21:24" ht="18" x14ac:dyDescent="0.6">
      <c r="U28267"/>
      <c r="V28267"/>
      <c r="W28267"/>
      <c r="X28267"/>
    </row>
    <row r="28268" spans="21:24" ht="18" x14ac:dyDescent="0.6">
      <c r="U28268"/>
      <c r="V28268"/>
      <c r="W28268"/>
      <c r="X28268"/>
    </row>
    <row r="28269" spans="21:24" ht="18" x14ac:dyDescent="0.6">
      <c r="U28269"/>
      <c r="V28269"/>
      <c r="W28269"/>
      <c r="X28269"/>
    </row>
    <row r="28270" spans="21:24" ht="18" x14ac:dyDescent="0.6">
      <c r="U28270"/>
      <c r="V28270"/>
      <c r="W28270"/>
      <c r="X28270"/>
    </row>
    <row r="28271" spans="21:24" ht="18" x14ac:dyDescent="0.6">
      <c r="U28271"/>
      <c r="V28271"/>
      <c r="W28271"/>
      <c r="X28271"/>
    </row>
    <row r="28272" spans="21:24" ht="18" x14ac:dyDescent="0.6">
      <c r="U28272"/>
      <c r="V28272"/>
      <c r="W28272"/>
      <c r="X28272"/>
    </row>
    <row r="28273" spans="21:24" ht="18" x14ac:dyDescent="0.6">
      <c r="U28273"/>
      <c r="V28273"/>
      <c r="W28273"/>
      <c r="X28273"/>
    </row>
    <row r="28274" spans="21:24" ht="18" x14ac:dyDescent="0.6">
      <c r="U28274"/>
      <c r="V28274"/>
      <c r="W28274"/>
      <c r="X28274"/>
    </row>
    <row r="28275" spans="21:24" ht="18" x14ac:dyDescent="0.6">
      <c r="U28275"/>
      <c r="V28275"/>
      <c r="W28275"/>
      <c r="X28275"/>
    </row>
    <row r="28276" spans="21:24" ht="18" x14ac:dyDescent="0.6">
      <c r="U28276"/>
      <c r="V28276"/>
      <c r="W28276"/>
      <c r="X28276"/>
    </row>
    <row r="28277" spans="21:24" ht="18" x14ac:dyDescent="0.6">
      <c r="U28277"/>
      <c r="V28277"/>
      <c r="W28277"/>
      <c r="X28277"/>
    </row>
    <row r="28278" spans="21:24" ht="18" x14ac:dyDescent="0.6">
      <c r="U28278"/>
      <c r="V28278"/>
      <c r="W28278"/>
      <c r="X28278"/>
    </row>
    <row r="28279" spans="21:24" ht="18" x14ac:dyDescent="0.6">
      <c r="U28279"/>
      <c r="V28279"/>
      <c r="W28279"/>
      <c r="X28279"/>
    </row>
    <row r="28280" spans="21:24" ht="18" x14ac:dyDescent="0.6">
      <c r="U28280"/>
      <c r="V28280"/>
      <c r="W28280"/>
      <c r="X28280"/>
    </row>
    <row r="28281" spans="21:24" ht="18" x14ac:dyDescent="0.6">
      <c r="U28281"/>
      <c r="V28281"/>
      <c r="W28281"/>
      <c r="X28281"/>
    </row>
    <row r="28282" spans="21:24" ht="18" x14ac:dyDescent="0.6">
      <c r="U28282"/>
      <c r="V28282"/>
      <c r="W28282"/>
      <c r="X28282"/>
    </row>
    <row r="28283" spans="21:24" ht="18" x14ac:dyDescent="0.6">
      <c r="U28283"/>
      <c r="V28283"/>
      <c r="W28283"/>
      <c r="X28283"/>
    </row>
    <row r="28284" spans="21:24" ht="18" x14ac:dyDescent="0.6">
      <c r="U28284"/>
      <c r="V28284"/>
      <c r="W28284"/>
      <c r="X28284"/>
    </row>
    <row r="28285" spans="21:24" ht="18" x14ac:dyDescent="0.6">
      <c r="U28285"/>
      <c r="V28285"/>
      <c r="W28285"/>
      <c r="X28285"/>
    </row>
    <row r="28286" spans="21:24" ht="18" x14ac:dyDescent="0.6">
      <c r="U28286"/>
      <c r="V28286"/>
      <c r="W28286"/>
      <c r="X28286"/>
    </row>
    <row r="28287" spans="21:24" ht="18" x14ac:dyDescent="0.6">
      <c r="U28287"/>
      <c r="V28287"/>
      <c r="W28287"/>
      <c r="X28287"/>
    </row>
    <row r="28288" spans="21:24" ht="18" x14ac:dyDescent="0.6">
      <c r="U28288"/>
      <c r="V28288"/>
      <c r="W28288"/>
      <c r="X28288"/>
    </row>
    <row r="28289" spans="21:24" ht="18" x14ac:dyDescent="0.6">
      <c r="U28289"/>
      <c r="V28289"/>
      <c r="W28289"/>
      <c r="X28289"/>
    </row>
    <row r="28290" spans="21:24" ht="18" x14ac:dyDescent="0.6">
      <c r="U28290"/>
      <c r="V28290"/>
      <c r="W28290"/>
      <c r="X28290"/>
    </row>
    <row r="28291" spans="21:24" ht="18" x14ac:dyDescent="0.6">
      <c r="U28291"/>
      <c r="V28291"/>
      <c r="W28291"/>
      <c r="X28291"/>
    </row>
    <row r="28292" spans="21:24" ht="18" x14ac:dyDescent="0.6">
      <c r="U28292"/>
      <c r="V28292"/>
      <c r="W28292"/>
      <c r="X28292"/>
    </row>
    <row r="28293" spans="21:24" ht="18" x14ac:dyDescent="0.6">
      <c r="U28293"/>
      <c r="V28293"/>
      <c r="W28293"/>
      <c r="X28293"/>
    </row>
    <row r="28294" spans="21:24" ht="18" x14ac:dyDescent="0.6">
      <c r="U28294"/>
      <c r="V28294"/>
      <c r="W28294"/>
      <c r="X28294"/>
    </row>
    <row r="28295" spans="21:24" ht="18" x14ac:dyDescent="0.6">
      <c r="U28295"/>
      <c r="V28295"/>
      <c r="W28295"/>
      <c r="X28295"/>
    </row>
    <row r="28296" spans="21:24" ht="18" x14ac:dyDescent="0.6">
      <c r="U28296"/>
      <c r="V28296"/>
      <c r="W28296"/>
      <c r="X28296"/>
    </row>
    <row r="28297" spans="21:24" ht="18" x14ac:dyDescent="0.6">
      <c r="U28297"/>
      <c r="V28297"/>
      <c r="W28297"/>
      <c r="X28297"/>
    </row>
    <row r="28298" spans="21:24" ht="18" x14ac:dyDescent="0.6">
      <c r="U28298"/>
      <c r="V28298"/>
      <c r="W28298"/>
      <c r="X28298"/>
    </row>
    <row r="28299" spans="21:24" ht="18" x14ac:dyDescent="0.6">
      <c r="U28299"/>
      <c r="V28299"/>
      <c r="W28299"/>
      <c r="X28299"/>
    </row>
    <row r="28300" spans="21:24" ht="18" x14ac:dyDescent="0.6">
      <c r="U28300"/>
      <c r="V28300"/>
      <c r="W28300"/>
      <c r="X28300"/>
    </row>
    <row r="28301" spans="21:24" ht="18" x14ac:dyDescent="0.6">
      <c r="U28301"/>
      <c r="V28301"/>
      <c r="W28301"/>
      <c r="X28301"/>
    </row>
    <row r="28302" spans="21:24" ht="18" x14ac:dyDescent="0.6">
      <c r="U28302"/>
      <c r="V28302"/>
      <c r="W28302"/>
      <c r="X28302"/>
    </row>
    <row r="28303" spans="21:24" ht="18" x14ac:dyDescent="0.6">
      <c r="U28303"/>
      <c r="V28303"/>
      <c r="W28303"/>
      <c r="X28303"/>
    </row>
    <row r="28304" spans="21:24" ht="18" x14ac:dyDescent="0.6">
      <c r="U28304"/>
      <c r="V28304"/>
      <c r="W28304"/>
      <c r="X28304"/>
    </row>
    <row r="28305" spans="21:24" ht="18" x14ac:dyDescent="0.6">
      <c r="U28305"/>
      <c r="V28305"/>
      <c r="W28305"/>
      <c r="X28305"/>
    </row>
    <row r="28306" spans="21:24" ht="18" x14ac:dyDescent="0.6">
      <c r="U28306"/>
      <c r="V28306"/>
      <c r="W28306"/>
      <c r="X28306"/>
    </row>
    <row r="28307" spans="21:24" ht="18" x14ac:dyDescent="0.6">
      <c r="U28307"/>
      <c r="V28307"/>
      <c r="W28307"/>
      <c r="X28307"/>
    </row>
    <row r="28308" spans="21:24" ht="18" x14ac:dyDescent="0.6">
      <c r="U28308"/>
      <c r="V28308"/>
      <c r="W28308"/>
      <c r="X28308"/>
    </row>
    <row r="28309" spans="21:24" ht="18" x14ac:dyDescent="0.6">
      <c r="U28309"/>
      <c r="V28309"/>
      <c r="W28309"/>
      <c r="X28309"/>
    </row>
    <row r="28310" spans="21:24" ht="18" x14ac:dyDescent="0.6">
      <c r="U28310"/>
      <c r="V28310"/>
      <c r="W28310"/>
      <c r="X28310"/>
    </row>
    <row r="28311" spans="21:24" ht="18" x14ac:dyDescent="0.6">
      <c r="U28311"/>
      <c r="V28311"/>
      <c r="W28311"/>
      <c r="X28311"/>
    </row>
    <row r="28312" spans="21:24" ht="18" x14ac:dyDescent="0.6">
      <c r="U28312"/>
      <c r="V28312"/>
      <c r="W28312"/>
      <c r="X28312"/>
    </row>
    <row r="28313" spans="21:24" ht="18" x14ac:dyDescent="0.6">
      <c r="U28313"/>
      <c r="V28313"/>
      <c r="W28313"/>
      <c r="X28313"/>
    </row>
    <row r="28314" spans="21:24" ht="18" x14ac:dyDescent="0.6">
      <c r="U28314"/>
      <c r="V28314"/>
      <c r="W28314"/>
      <c r="X28314"/>
    </row>
    <row r="28315" spans="21:24" ht="18" x14ac:dyDescent="0.6">
      <c r="U28315"/>
      <c r="V28315"/>
      <c r="W28315"/>
      <c r="X28315"/>
    </row>
    <row r="28316" spans="21:24" ht="18" x14ac:dyDescent="0.6">
      <c r="U28316"/>
      <c r="V28316"/>
      <c r="W28316"/>
      <c r="X28316"/>
    </row>
    <row r="28317" spans="21:24" ht="18" x14ac:dyDescent="0.6">
      <c r="U28317"/>
      <c r="V28317"/>
      <c r="W28317"/>
      <c r="X28317"/>
    </row>
    <row r="28318" spans="21:24" ht="18" x14ac:dyDescent="0.6">
      <c r="U28318"/>
      <c r="V28318"/>
      <c r="W28318"/>
      <c r="X28318"/>
    </row>
    <row r="28319" spans="21:24" ht="18" x14ac:dyDescent="0.6">
      <c r="U28319"/>
      <c r="V28319"/>
      <c r="W28319"/>
      <c r="X28319"/>
    </row>
    <row r="28320" spans="21:24" ht="18" x14ac:dyDescent="0.6">
      <c r="U28320"/>
      <c r="V28320"/>
      <c r="W28320"/>
      <c r="X28320"/>
    </row>
    <row r="28321" spans="21:24" ht="18" x14ac:dyDescent="0.6">
      <c r="U28321"/>
      <c r="V28321"/>
      <c r="W28321"/>
      <c r="X28321"/>
    </row>
    <row r="28322" spans="21:24" ht="18" x14ac:dyDescent="0.6">
      <c r="U28322"/>
      <c r="V28322"/>
      <c r="W28322"/>
      <c r="X28322"/>
    </row>
    <row r="28323" spans="21:24" ht="18" x14ac:dyDescent="0.6">
      <c r="U28323"/>
      <c r="V28323"/>
      <c r="W28323"/>
      <c r="X28323"/>
    </row>
    <row r="28324" spans="21:24" ht="18" x14ac:dyDescent="0.6">
      <c r="U28324"/>
      <c r="V28324"/>
      <c r="W28324"/>
      <c r="X28324"/>
    </row>
    <row r="28325" spans="21:24" ht="18" x14ac:dyDescent="0.6">
      <c r="U28325"/>
      <c r="V28325"/>
      <c r="W28325"/>
      <c r="X28325"/>
    </row>
    <row r="28326" spans="21:24" ht="18" x14ac:dyDescent="0.6">
      <c r="U28326"/>
      <c r="V28326"/>
      <c r="W28326"/>
      <c r="X28326"/>
    </row>
    <row r="28327" spans="21:24" ht="18" x14ac:dyDescent="0.6">
      <c r="U28327"/>
      <c r="V28327"/>
      <c r="W28327"/>
      <c r="X28327"/>
    </row>
    <row r="28328" spans="21:24" ht="18" x14ac:dyDescent="0.6">
      <c r="U28328"/>
      <c r="V28328"/>
      <c r="W28328"/>
      <c r="X28328"/>
    </row>
    <row r="28329" spans="21:24" ht="18" x14ac:dyDescent="0.6">
      <c r="U28329"/>
      <c r="V28329"/>
      <c r="W28329"/>
      <c r="X28329"/>
    </row>
    <row r="28330" spans="21:24" ht="18" x14ac:dyDescent="0.6">
      <c r="U28330"/>
      <c r="V28330"/>
      <c r="W28330"/>
      <c r="X28330"/>
    </row>
    <row r="28331" spans="21:24" ht="18" x14ac:dyDescent="0.6">
      <c r="U28331"/>
      <c r="V28331"/>
      <c r="W28331"/>
      <c r="X28331"/>
    </row>
    <row r="28332" spans="21:24" ht="18" x14ac:dyDescent="0.6">
      <c r="U28332"/>
      <c r="V28332"/>
      <c r="W28332"/>
      <c r="X28332"/>
    </row>
    <row r="28333" spans="21:24" ht="18" x14ac:dyDescent="0.6">
      <c r="U28333"/>
      <c r="V28333"/>
      <c r="W28333"/>
      <c r="X28333"/>
    </row>
    <row r="28334" spans="21:24" ht="18" x14ac:dyDescent="0.6">
      <c r="U28334"/>
      <c r="V28334"/>
      <c r="W28334"/>
      <c r="X28334"/>
    </row>
    <row r="28335" spans="21:24" ht="18" x14ac:dyDescent="0.6">
      <c r="U28335"/>
      <c r="V28335"/>
      <c r="W28335"/>
      <c r="X28335"/>
    </row>
    <row r="28336" spans="21:24" ht="18" x14ac:dyDescent="0.6">
      <c r="U28336"/>
      <c r="V28336"/>
      <c r="W28336"/>
      <c r="X28336"/>
    </row>
    <row r="28337" spans="21:24" ht="18" x14ac:dyDescent="0.6">
      <c r="U28337"/>
      <c r="V28337"/>
      <c r="W28337"/>
      <c r="X28337"/>
    </row>
    <row r="28338" spans="21:24" ht="18" x14ac:dyDescent="0.6">
      <c r="U28338"/>
      <c r="V28338"/>
      <c r="W28338"/>
      <c r="X28338"/>
    </row>
    <row r="28339" spans="21:24" ht="18" x14ac:dyDescent="0.6">
      <c r="U28339"/>
      <c r="V28339"/>
      <c r="W28339"/>
      <c r="X28339"/>
    </row>
    <row r="28340" spans="21:24" ht="18" x14ac:dyDescent="0.6">
      <c r="U28340"/>
      <c r="V28340"/>
      <c r="W28340"/>
      <c r="X28340"/>
    </row>
    <row r="28341" spans="21:24" ht="18" x14ac:dyDescent="0.6">
      <c r="U28341"/>
      <c r="V28341"/>
      <c r="W28341"/>
      <c r="X28341"/>
    </row>
    <row r="28342" spans="21:24" ht="18" x14ac:dyDescent="0.6">
      <c r="U28342"/>
      <c r="V28342"/>
      <c r="W28342"/>
      <c r="X28342"/>
    </row>
    <row r="28343" spans="21:24" ht="18" x14ac:dyDescent="0.6">
      <c r="U28343"/>
      <c r="V28343"/>
      <c r="W28343"/>
      <c r="X28343"/>
    </row>
    <row r="28344" spans="21:24" ht="18" x14ac:dyDescent="0.6">
      <c r="U28344"/>
      <c r="V28344"/>
      <c r="W28344"/>
      <c r="X28344"/>
    </row>
    <row r="28345" spans="21:24" ht="18" x14ac:dyDescent="0.6">
      <c r="U28345"/>
      <c r="V28345"/>
      <c r="W28345"/>
      <c r="X28345"/>
    </row>
    <row r="28346" spans="21:24" ht="18" x14ac:dyDescent="0.6">
      <c r="U28346"/>
      <c r="V28346"/>
      <c r="W28346"/>
      <c r="X28346"/>
    </row>
    <row r="28347" spans="21:24" ht="18" x14ac:dyDescent="0.6">
      <c r="U28347"/>
      <c r="V28347"/>
      <c r="W28347"/>
      <c r="X28347"/>
    </row>
    <row r="28348" spans="21:24" ht="18" x14ac:dyDescent="0.6">
      <c r="U28348"/>
      <c r="V28348"/>
      <c r="W28348"/>
      <c r="X28348"/>
    </row>
    <row r="28349" spans="21:24" ht="18" x14ac:dyDescent="0.6">
      <c r="U28349"/>
      <c r="V28349"/>
      <c r="W28349"/>
      <c r="X28349"/>
    </row>
    <row r="28350" spans="21:24" ht="18" x14ac:dyDescent="0.6">
      <c r="U28350"/>
      <c r="V28350"/>
      <c r="W28350"/>
      <c r="X28350"/>
    </row>
    <row r="28351" spans="21:24" ht="18" x14ac:dyDescent="0.6">
      <c r="U28351"/>
      <c r="V28351"/>
      <c r="W28351"/>
      <c r="X28351"/>
    </row>
    <row r="28352" spans="21:24" ht="18" x14ac:dyDescent="0.6">
      <c r="U28352"/>
      <c r="V28352"/>
      <c r="W28352"/>
      <c r="X28352"/>
    </row>
    <row r="28353" spans="21:24" ht="18" x14ac:dyDescent="0.6">
      <c r="U28353"/>
      <c r="V28353"/>
      <c r="W28353"/>
      <c r="X28353"/>
    </row>
    <row r="28354" spans="21:24" ht="18" x14ac:dyDescent="0.6">
      <c r="U28354"/>
      <c r="V28354"/>
      <c r="W28354"/>
      <c r="X28354"/>
    </row>
    <row r="28355" spans="21:24" ht="18" x14ac:dyDescent="0.6">
      <c r="U28355"/>
      <c r="V28355"/>
      <c r="W28355"/>
      <c r="X28355"/>
    </row>
    <row r="28356" spans="21:24" ht="18" x14ac:dyDescent="0.6">
      <c r="U28356"/>
      <c r="V28356"/>
      <c r="W28356"/>
      <c r="X28356"/>
    </row>
    <row r="28357" spans="21:24" ht="18" x14ac:dyDescent="0.6">
      <c r="U28357"/>
      <c r="V28357"/>
      <c r="W28357"/>
      <c r="X28357"/>
    </row>
    <row r="28358" spans="21:24" ht="18" x14ac:dyDescent="0.6">
      <c r="U28358"/>
      <c r="V28358"/>
      <c r="W28358"/>
      <c r="X28358"/>
    </row>
    <row r="28359" spans="21:24" ht="18" x14ac:dyDescent="0.6">
      <c r="U28359"/>
      <c r="V28359"/>
      <c r="W28359"/>
      <c r="X28359"/>
    </row>
    <row r="28360" spans="21:24" ht="18" x14ac:dyDescent="0.6">
      <c r="U28360"/>
      <c r="V28360"/>
      <c r="W28360"/>
      <c r="X28360"/>
    </row>
    <row r="28361" spans="21:24" ht="18" x14ac:dyDescent="0.6">
      <c r="U28361"/>
      <c r="V28361"/>
      <c r="W28361"/>
      <c r="X28361"/>
    </row>
    <row r="28362" spans="21:24" ht="18" x14ac:dyDescent="0.6">
      <c r="U28362"/>
      <c r="V28362"/>
      <c r="W28362"/>
      <c r="X28362"/>
    </row>
    <row r="28363" spans="21:24" ht="18" x14ac:dyDescent="0.6">
      <c r="U28363"/>
      <c r="V28363"/>
      <c r="W28363"/>
      <c r="X28363"/>
    </row>
    <row r="28364" spans="21:24" ht="18" x14ac:dyDescent="0.6">
      <c r="U28364"/>
      <c r="V28364"/>
      <c r="W28364"/>
      <c r="X28364"/>
    </row>
    <row r="28365" spans="21:24" ht="18" x14ac:dyDescent="0.6">
      <c r="U28365"/>
      <c r="V28365"/>
      <c r="W28365"/>
      <c r="X28365"/>
    </row>
    <row r="28366" spans="21:24" ht="18" x14ac:dyDescent="0.6">
      <c r="U28366"/>
      <c r="V28366"/>
      <c r="W28366"/>
      <c r="X28366"/>
    </row>
    <row r="28367" spans="21:24" ht="18" x14ac:dyDescent="0.6">
      <c r="U28367"/>
      <c r="V28367"/>
      <c r="W28367"/>
      <c r="X28367"/>
    </row>
    <row r="28368" spans="21:24" ht="18" x14ac:dyDescent="0.6">
      <c r="U28368"/>
      <c r="V28368"/>
      <c r="W28368"/>
      <c r="X28368"/>
    </row>
    <row r="28369" spans="21:24" ht="18" x14ac:dyDescent="0.6">
      <c r="U28369"/>
      <c r="V28369"/>
      <c r="W28369"/>
      <c r="X28369"/>
    </row>
    <row r="28370" spans="21:24" ht="18" x14ac:dyDescent="0.6">
      <c r="U28370"/>
      <c r="V28370"/>
      <c r="W28370"/>
      <c r="X28370"/>
    </row>
    <row r="28371" spans="21:24" ht="18" x14ac:dyDescent="0.6">
      <c r="U28371"/>
      <c r="V28371"/>
      <c r="W28371"/>
      <c r="X28371"/>
    </row>
    <row r="28372" spans="21:24" ht="18" x14ac:dyDescent="0.6">
      <c r="U28372"/>
      <c r="V28372"/>
      <c r="W28372"/>
      <c r="X28372"/>
    </row>
    <row r="28373" spans="21:24" ht="18" x14ac:dyDescent="0.6">
      <c r="U28373"/>
      <c r="V28373"/>
      <c r="W28373"/>
      <c r="X28373"/>
    </row>
    <row r="28374" spans="21:24" ht="18" x14ac:dyDescent="0.6">
      <c r="U28374"/>
      <c r="V28374"/>
      <c r="W28374"/>
      <c r="X28374"/>
    </row>
    <row r="28375" spans="21:24" ht="18" x14ac:dyDescent="0.6">
      <c r="U28375"/>
      <c r="V28375"/>
      <c r="W28375"/>
      <c r="X28375"/>
    </row>
    <row r="28376" spans="21:24" ht="18" x14ac:dyDescent="0.6">
      <c r="U28376"/>
      <c r="V28376"/>
      <c r="W28376"/>
      <c r="X28376"/>
    </row>
    <row r="28377" spans="21:24" ht="18" x14ac:dyDescent="0.6">
      <c r="U28377"/>
      <c r="V28377"/>
      <c r="W28377"/>
      <c r="X28377"/>
    </row>
    <row r="28378" spans="21:24" ht="18" x14ac:dyDescent="0.6">
      <c r="U28378"/>
      <c r="V28378"/>
      <c r="W28378"/>
      <c r="X28378"/>
    </row>
    <row r="28379" spans="21:24" ht="18" x14ac:dyDescent="0.6">
      <c r="U28379"/>
      <c r="V28379"/>
      <c r="W28379"/>
      <c r="X28379"/>
    </row>
    <row r="28380" spans="21:24" ht="18" x14ac:dyDescent="0.6">
      <c r="U28380"/>
      <c r="V28380"/>
      <c r="W28380"/>
      <c r="X28380"/>
    </row>
    <row r="28381" spans="21:24" ht="18" x14ac:dyDescent="0.6">
      <c r="U28381"/>
      <c r="V28381"/>
      <c r="W28381"/>
      <c r="X28381"/>
    </row>
    <row r="28382" spans="21:24" ht="18" x14ac:dyDescent="0.6">
      <c r="U28382"/>
      <c r="V28382"/>
      <c r="W28382"/>
      <c r="X28382"/>
    </row>
    <row r="28383" spans="21:24" ht="18" x14ac:dyDescent="0.6">
      <c r="U28383"/>
      <c r="V28383"/>
      <c r="W28383"/>
      <c r="X28383"/>
    </row>
    <row r="28384" spans="21:24" ht="18" x14ac:dyDescent="0.6">
      <c r="U28384"/>
      <c r="V28384"/>
      <c r="W28384"/>
      <c r="X28384"/>
    </row>
    <row r="28385" spans="21:24" ht="18" x14ac:dyDescent="0.6">
      <c r="U28385"/>
      <c r="V28385"/>
      <c r="W28385"/>
      <c r="X28385"/>
    </row>
    <row r="28386" spans="21:24" ht="18" x14ac:dyDescent="0.6">
      <c r="U28386"/>
      <c r="V28386"/>
      <c r="W28386"/>
      <c r="X28386"/>
    </row>
    <row r="28387" spans="21:24" ht="18" x14ac:dyDescent="0.6">
      <c r="U28387"/>
      <c r="V28387"/>
      <c r="W28387"/>
      <c r="X28387"/>
    </row>
    <row r="28388" spans="21:24" ht="18" x14ac:dyDescent="0.6">
      <c r="U28388"/>
      <c r="V28388"/>
      <c r="W28388"/>
      <c r="X28388"/>
    </row>
    <row r="28389" spans="21:24" ht="18" x14ac:dyDescent="0.6">
      <c r="U28389"/>
      <c r="V28389"/>
      <c r="W28389"/>
      <c r="X28389"/>
    </row>
    <row r="28390" spans="21:24" ht="18" x14ac:dyDescent="0.6">
      <c r="U28390"/>
      <c r="V28390"/>
      <c r="W28390"/>
      <c r="X28390"/>
    </row>
    <row r="28391" spans="21:24" ht="18" x14ac:dyDescent="0.6">
      <c r="U28391"/>
      <c r="V28391"/>
      <c r="W28391"/>
      <c r="X28391"/>
    </row>
    <row r="28392" spans="21:24" ht="18" x14ac:dyDescent="0.6">
      <c r="U28392"/>
      <c r="V28392"/>
      <c r="W28392"/>
      <c r="X28392"/>
    </row>
    <row r="28393" spans="21:24" ht="18" x14ac:dyDescent="0.6">
      <c r="U28393"/>
      <c r="V28393"/>
      <c r="W28393"/>
      <c r="X28393"/>
    </row>
    <row r="28394" spans="21:24" ht="18" x14ac:dyDescent="0.6">
      <c r="U28394"/>
      <c r="V28394"/>
      <c r="W28394"/>
      <c r="X28394"/>
    </row>
    <row r="28395" spans="21:24" ht="18" x14ac:dyDescent="0.6">
      <c r="U28395"/>
      <c r="V28395"/>
      <c r="W28395"/>
      <c r="X28395"/>
    </row>
    <row r="28396" spans="21:24" ht="18" x14ac:dyDescent="0.6">
      <c r="U28396"/>
      <c r="V28396"/>
      <c r="W28396"/>
      <c r="X28396"/>
    </row>
    <row r="28397" spans="21:24" ht="18" x14ac:dyDescent="0.6">
      <c r="U28397"/>
      <c r="V28397"/>
      <c r="W28397"/>
      <c r="X28397"/>
    </row>
    <row r="28398" spans="21:24" ht="18" x14ac:dyDescent="0.6">
      <c r="U28398"/>
      <c r="V28398"/>
      <c r="W28398"/>
      <c r="X28398"/>
    </row>
    <row r="28399" spans="21:24" ht="18" x14ac:dyDescent="0.6">
      <c r="U28399"/>
      <c r="V28399"/>
      <c r="W28399"/>
      <c r="X28399"/>
    </row>
    <row r="28400" spans="21:24" ht="18" x14ac:dyDescent="0.6">
      <c r="U28400"/>
      <c r="V28400"/>
      <c r="W28400"/>
      <c r="X28400"/>
    </row>
    <row r="28401" spans="21:24" ht="18" x14ac:dyDescent="0.6">
      <c r="U28401"/>
      <c r="V28401"/>
      <c r="W28401"/>
      <c r="X28401"/>
    </row>
    <row r="28402" spans="21:24" ht="18" x14ac:dyDescent="0.6">
      <c r="U28402"/>
      <c r="V28402"/>
      <c r="W28402"/>
      <c r="X28402"/>
    </row>
    <row r="28403" spans="21:24" ht="18" x14ac:dyDescent="0.6">
      <c r="U28403"/>
      <c r="V28403"/>
      <c r="W28403"/>
      <c r="X28403"/>
    </row>
    <row r="28404" spans="21:24" ht="18" x14ac:dyDescent="0.6">
      <c r="U28404"/>
      <c r="V28404"/>
      <c r="W28404"/>
      <c r="X28404"/>
    </row>
    <row r="28405" spans="21:24" ht="18" x14ac:dyDescent="0.6">
      <c r="U28405"/>
      <c r="V28405"/>
      <c r="W28405"/>
      <c r="X28405"/>
    </row>
    <row r="28406" spans="21:24" ht="18" x14ac:dyDescent="0.6">
      <c r="U28406"/>
      <c r="V28406"/>
      <c r="W28406"/>
      <c r="X28406"/>
    </row>
    <row r="28407" spans="21:24" ht="18" x14ac:dyDescent="0.6">
      <c r="U28407"/>
      <c r="V28407"/>
      <c r="W28407"/>
      <c r="X28407"/>
    </row>
    <row r="28408" spans="21:24" ht="18" x14ac:dyDescent="0.6">
      <c r="U28408"/>
      <c r="V28408"/>
      <c r="W28408"/>
      <c r="X28408"/>
    </row>
    <row r="28409" spans="21:24" ht="18" x14ac:dyDescent="0.6">
      <c r="U28409"/>
      <c r="V28409"/>
      <c r="W28409"/>
      <c r="X28409"/>
    </row>
    <row r="28410" spans="21:24" ht="18" x14ac:dyDescent="0.6">
      <c r="U28410"/>
      <c r="V28410"/>
      <c r="W28410"/>
      <c r="X28410"/>
    </row>
    <row r="28411" spans="21:24" ht="18" x14ac:dyDescent="0.6">
      <c r="U28411"/>
      <c r="V28411"/>
      <c r="W28411"/>
      <c r="X28411"/>
    </row>
    <row r="28412" spans="21:24" ht="18" x14ac:dyDescent="0.6">
      <c r="U28412"/>
      <c r="V28412"/>
      <c r="W28412"/>
      <c r="X28412"/>
    </row>
    <row r="28413" spans="21:24" ht="18" x14ac:dyDescent="0.6">
      <c r="U28413"/>
      <c r="V28413"/>
      <c r="W28413"/>
      <c r="X28413"/>
    </row>
    <row r="28414" spans="21:24" ht="18" x14ac:dyDescent="0.6">
      <c r="U28414"/>
      <c r="V28414"/>
      <c r="W28414"/>
      <c r="X28414"/>
    </row>
    <row r="28415" spans="21:24" ht="18" x14ac:dyDescent="0.6">
      <c r="U28415"/>
      <c r="V28415"/>
      <c r="W28415"/>
      <c r="X28415"/>
    </row>
    <row r="28416" spans="21:24" ht="18" x14ac:dyDescent="0.6">
      <c r="U28416"/>
      <c r="V28416"/>
      <c r="W28416"/>
      <c r="X28416"/>
    </row>
    <row r="28417" spans="21:24" ht="18" x14ac:dyDescent="0.6">
      <c r="U28417"/>
      <c r="V28417"/>
      <c r="W28417"/>
      <c r="X28417"/>
    </row>
    <row r="28418" spans="21:24" ht="18" x14ac:dyDescent="0.6">
      <c r="U28418"/>
      <c r="V28418"/>
      <c r="W28418"/>
      <c r="X28418"/>
    </row>
    <row r="28419" spans="21:24" ht="18" x14ac:dyDescent="0.6">
      <c r="U28419"/>
      <c r="V28419"/>
      <c r="W28419"/>
      <c r="X28419"/>
    </row>
    <row r="28420" spans="21:24" ht="18" x14ac:dyDescent="0.6">
      <c r="U28420"/>
      <c r="V28420"/>
      <c r="W28420"/>
      <c r="X28420"/>
    </row>
    <row r="28421" spans="21:24" ht="18" x14ac:dyDescent="0.6">
      <c r="U28421"/>
      <c r="V28421"/>
      <c r="W28421"/>
      <c r="X28421"/>
    </row>
    <row r="28422" spans="21:24" ht="18" x14ac:dyDescent="0.6">
      <c r="U28422"/>
      <c r="V28422"/>
      <c r="W28422"/>
      <c r="X28422"/>
    </row>
    <row r="28423" spans="21:24" ht="18" x14ac:dyDescent="0.6">
      <c r="U28423"/>
      <c r="V28423"/>
      <c r="W28423"/>
      <c r="X28423"/>
    </row>
    <row r="28424" spans="21:24" ht="18" x14ac:dyDescent="0.6">
      <c r="U28424"/>
      <c r="V28424"/>
      <c r="W28424"/>
      <c r="X28424"/>
    </row>
    <row r="28425" spans="21:24" ht="18" x14ac:dyDescent="0.6">
      <c r="U28425"/>
      <c r="V28425"/>
      <c r="W28425"/>
      <c r="X28425"/>
    </row>
    <row r="28426" spans="21:24" ht="18" x14ac:dyDescent="0.6">
      <c r="U28426"/>
      <c r="V28426"/>
      <c r="W28426"/>
      <c r="X28426"/>
    </row>
    <row r="28427" spans="21:24" ht="18" x14ac:dyDescent="0.6">
      <c r="U28427"/>
      <c r="V28427"/>
      <c r="W28427"/>
      <c r="X28427"/>
    </row>
    <row r="28428" spans="21:24" ht="18" x14ac:dyDescent="0.6">
      <c r="U28428"/>
      <c r="V28428"/>
      <c r="W28428"/>
      <c r="X28428"/>
    </row>
    <row r="28429" spans="21:24" ht="18" x14ac:dyDescent="0.6">
      <c r="U28429"/>
      <c r="V28429"/>
      <c r="W28429"/>
      <c r="X28429"/>
    </row>
    <row r="28430" spans="21:24" ht="18" x14ac:dyDescent="0.6">
      <c r="U28430"/>
      <c r="V28430"/>
      <c r="W28430"/>
      <c r="X28430"/>
    </row>
    <row r="28431" spans="21:24" ht="18" x14ac:dyDescent="0.6">
      <c r="U28431"/>
      <c r="V28431"/>
      <c r="W28431"/>
      <c r="X28431"/>
    </row>
    <row r="28432" spans="21:24" ht="18" x14ac:dyDescent="0.6">
      <c r="U28432"/>
      <c r="V28432"/>
      <c r="W28432"/>
      <c r="X28432"/>
    </row>
    <row r="28433" spans="21:24" ht="18" x14ac:dyDescent="0.6">
      <c r="U28433"/>
      <c r="V28433"/>
      <c r="W28433"/>
      <c r="X28433"/>
    </row>
    <row r="28434" spans="21:24" ht="18" x14ac:dyDescent="0.6">
      <c r="U28434"/>
      <c r="V28434"/>
      <c r="W28434"/>
      <c r="X28434"/>
    </row>
    <row r="28435" spans="21:24" ht="18" x14ac:dyDescent="0.6">
      <c r="U28435"/>
      <c r="V28435"/>
      <c r="W28435"/>
      <c r="X28435"/>
    </row>
    <row r="28436" spans="21:24" ht="18" x14ac:dyDescent="0.6">
      <c r="U28436"/>
      <c r="V28436"/>
      <c r="W28436"/>
      <c r="X28436"/>
    </row>
    <row r="28437" spans="21:24" ht="18" x14ac:dyDescent="0.6">
      <c r="U28437"/>
      <c r="V28437"/>
      <c r="W28437"/>
      <c r="X28437"/>
    </row>
    <row r="28438" spans="21:24" ht="18" x14ac:dyDescent="0.6">
      <c r="U28438"/>
      <c r="V28438"/>
      <c r="W28438"/>
      <c r="X28438"/>
    </row>
    <row r="28439" spans="21:24" ht="18" x14ac:dyDescent="0.6">
      <c r="U28439"/>
      <c r="V28439"/>
      <c r="W28439"/>
      <c r="X28439"/>
    </row>
    <row r="28440" spans="21:24" ht="18" x14ac:dyDescent="0.6">
      <c r="U28440"/>
      <c r="V28440"/>
      <c r="W28440"/>
      <c r="X28440"/>
    </row>
    <row r="28441" spans="21:24" ht="18" x14ac:dyDescent="0.6">
      <c r="U28441"/>
      <c r="V28441"/>
      <c r="W28441"/>
      <c r="X28441"/>
    </row>
    <row r="28442" spans="21:24" ht="18" x14ac:dyDescent="0.6">
      <c r="U28442"/>
      <c r="V28442"/>
      <c r="W28442"/>
      <c r="X28442"/>
    </row>
    <row r="28443" spans="21:24" ht="18" x14ac:dyDescent="0.6">
      <c r="U28443"/>
      <c r="V28443"/>
      <c r="W28443"/>
      <c r="X28443"/>
    </row>
    <row r="28444" spans="21:24" ht="18" x14ac:dyDescent="0.6">
      <c r="U28444"/>
      <c r="V28444"/>
      <c r="W28444"/>
      <c r="X28444"/>
    </row>
    <row r="28445" spans="21:24" ht="18" x14ac:dyDescent="0.6">
      <c r="U28445"/>
      <c r="V28445"/>
      <c r="W28445"/>
      <c r="X28445"/>
    </row>
    <row r="28446" spans="21:24" ht="18" x14ac:dyDescent="0.6">
      <c r="U28446"/>
      <c r="V28446"/>
      <c r="W28446"/>
      <c r="X28446"/>
    </row>
    <row r="28447" spans="21:24" ht="18" x14ac:dyDescent="0.6">
      <c r="U28447"/>
      <c r="V28447"/>
      <c r="W28447"/>
      <c r="X28447"/>
    </row>
    <row r="28448" spans="21:24" ht="18" x14ac:dyDescent="0.6">
      <c r="U28448"/>
      <c r="V28448"/>
      <c r="W28448"/>
      <c r="X28448"/>
    </row>
    <row r="28449" spans="21:24" ht="18" x14ac:dyDescent="0.6">
      <c r="U28449"/>
      <c r="V28449"/>
      <c r="W28449"/>
      <c r="X28449"/>
    </row>
    <row r="28450" spans="21:24" ht="18" x14ac:dyDescent="0.6">
      <c r="U28450"/>
      <c r="V28450"/>
      <c r="W28450"/>
      <c r="X28450"/>
    </row>
    <row r="28451" spans="21:24" ht="18" x14ac:dyDescent="0.6">
      <c r="U28451"/>
      <c r="V28451"/>
      <c r="W28451"/>
      <c r="X28451"/>
    </row>
    <row r="28452" spans="21:24" ht="18" x14ac:dyDescent="0.6">
      <c r="U28452"/>
      <c r="V28452"/>
      <c r="W28452"/>
      <c r="X28452"/>
    </row>
    <row r="28453" spans="21:24" ht="18" x14ac:dyDescent="0.6">
      <c r="U28453"/>
      <c r="V28453"/>
      <c r="W28453"/>
      <c r="X28453"/>
    </row>
    <row r="28454" spans="21:24" ht="18" x14ac:dyDescent="0.6">
      <c r="U28454"/>
      <c r="V28454"/>
      <c r="W28454"/>
      <c r="X28454"/>
    </row>
    <row r="28455" spans="21:24" ht="18" x14ac:dyDescent="0.6">
      <c r="U28455"/>
      <c r="V28455"/>
      <c r="W28455"/>
      <c r="X28455"/>
    </row>
    <row r="28456" spans="21:24" ht="18" x14ac:dyDescent="0.6">
      <c r="U28456"/>
      <c r="V28456"/>
      <c r="W28456"/>
      <c r="X28456"/>
    </row>
    <row r="28457" spans="21:24" ht="18" x14ac:dyDescent="0.6">
      <c r="U28457"/>
      <c r="V28457"/>
      <c r="W28457"/>
      <c r="X28457"/>
    </row>
    <row r="28458" spans="21:24" ht="18" x14ac:dyDescent="0.6">
      <c r="U28458"/>
      <c r="V28458"/>
      <c r="W28458"/>
      <c r="X28458"/>
    </row>
    <row r="28459" spans="21:24" ht="18" x14ac:dyDescent="0.6">
      <c r="U28459"/>
      <c r="V28459"/>
      <c r="W28459"/>
      <c r="X28459"/>
    </row>
    <row r="28460" spans="21:24" ht="18" x14ac:dyDescent="0.6">
      <c r="U28460"/>
      <c r="V28460"/>
      <c r="W28460"/>
      <c r="X28460"/>
    </row>
    <row r="28461" spans="21:24" ht="18" x14ac:dyDescent="0.6">
      <c r="U28461"/>
      <c r="V28461"/>
      <c r="W28461"/>
      <c r="X28461"/>
    </row>
    <row r="28462" spans="21:24" ht="18" x14ac:dyDescent="0.6">
      <c r="U28462"/>
      <c r="V28462"/>
      <c r="W28462"/>
      <c r="X28462"/>
    </row>
    <row r="28463" spans="21:24" ht="18" x14ac:dyDescent="0.6">
      <c r="U28463"/>
      <c r="V28463"/>
      <c r="W28463"/>
      <c r="X28463"/>
    </row>
    <row r="28464" spans="21:24" ht="18" x14ac:dyDescent="0.6">
      <c r="U28464"/>
      <c r="V28464"/>
      <c r="W28464"/>
      <c r="X28464"/>
    </row>
    <row r="28465" spans="21:24" ht="18" x14ac:dyDescent="0.6">
      <c r="U28465"/>
      <c r="V28465"/>
      <c r="W28465"/>
      <c r="X28465"/>
    </row>
    <row r="28466" spans="21:24" ht="18" x14ac:dyDescent="0.6">
      <c r="U28466"/>
      <c r="V28466"/>
      <c r="W28466"/>
      <c r="X28466"/>
    </row>
    <row r="28467" spans="21:24" ht="18" x14ac:dyDescent="0.6">
      <c r="U28467"/>
      <c r="V28467"/>
      <c r="W28467"/>
      <c r="X28467"/>
    </row>
    <row r="28468" spans="21:24" ht="18" x14ac:dyDescent="0.6">
      <c r="U28468"/>
      <c r="V28468"/>
      <c r="W28468"/>
      <c r="X28468"/>
    </row>
    <row r="28469" spans="21:24" ht="18" x14ac:dyDescent="0.6">
      <c r="U28469"/>
      <c r="V28469"/>
      <c r="W28469"/>
      <c r="X28469"/>
    </row>
    <row r="28470" spans="21:24" ht="18" x14ac:dyDescent="0.6">
      <c r="U28470"/>
      <c r="V28470"/>
      <c r="W28470"/>
      <c r="X28470"/>
    </row>
    <row r="28471" spans="21:24" ht="18" x14ac:dyDescent="0.6">
      <c r="U28471"/>
      <c r="V28471"/>
      <c r="W28471"/>
      <c r="X28471"/>
    </row>
    <row r="28472" spans="21:24" ht="18" x14ac:dyDescent="0.6">
      <c r="U28472"/>
      <c r="V28472"/>
      <c r="W28472"/>
      <c r="X28472"/>
    </row>
    <row r="28473" spans="21:24" ht="18" x14ac:dyDescent="0.6">
      <c r="U28473"/>
      <c r="V28473"/>
      <c r="W28473"/>
      <c r="X28473"/>
    </row>
    <row r="28474" spans="21:24" ht="18" x14ac:dyDescent="0.6">
      <c r="U28474"/>
      <c r="V28474"/>
      <c r="W28474"/>
      <c r="X28474"/>
    </row>
    <row r="28475" spans="21:24" ht="18" x14ac:dyDescent="0.6">
      <c r="U28475"/>
      <c r="V28475"/>
      <c r="W28475"/>
      <c r="X28475"/>
    </row>
    <row r="28476" spans="21:24" ht="18" x14ac:dyDescent="0.6">
      <c r="U28476"/>
      <c r="V28476"/>
      <c r="W28476"/>
      <c r="X28476"/>
    </row>
    <row r="28477" spans="21:24" ht="18" x14ac:dyDescent="0.6">
      <c r="U28477"/>
      <c r="V28477"/>
      <c r="W28477"/>
      <c r="X28477"/>
    </row>
    <row r="28478" spans="21:24" ht="18" x14ac:dyDescent="0.6">
      <c r="U28478"/>
      <c r="V28478"/>
      <c r="W28478"/>
      <c r="X28478"/>
    </row>
    <row r="28479" spans="21:24" ht="18" x14ac:dyDescent="0.6">
      <c r="U28479"/>
      <c r="V28479"/>
      <c r="W28479"/>
      <c r="X28479"/>
    </row>
    <row r="28480" spans="21:24" ht="18" x14ac:dyDescent="0.6">
      <c r="U28480"/>
      <c r="V28480"/>
      <c r="W28480"/>
      <c r="X28480"/>
    </row>
    <row r="28481" spans="21:24" ht="18" x14ac:dyDescent="0.6">
      <c r="U28481"/>
      <c r="V28481"/>
      <c r="W28481"/>
      <c r="X28481"/>
    </row>
    <row r="28482" spans="21:24" ht="18" x14ac:dyDescent="0.6">
      <c r="U28482"/>
      <c r="V28482"/>
      <c r="W28482"/>
      <c r="X28482"/>
    </row>
    <row r="28483" spans="21:24" ht="18" x14ac:dyDescent="0.6">
      <c r="U28483"/>
      <c r="V28483"/>
      <c r="W28483"/>
      <c r="X28483"/>
    </row>
    <row r="28484" spans="21:24" ht="18" x14ac:dyDescent="0.6">
      <c r="U28484"/>
      <c r="V28484"/>
      <c r="W28484"/>
      <c r="X28484"/>
    </row>
    <row r="28485" spans="21:24" ht="18" x14ac:dyDescent="0.6">
      <c r="U28485"/>
      <c r="V28485"/>
      <c r="W28485"/>
      <c r="X28485"/>
    </row>
    <row r="28486" spans="21:24" ht="18" x14ac:dyDescent="0.6">
      <c r="U28486"/>
      <c r="V28486"/>
      <c r="W28486"/>
      <c r="X28486"/>
    </row>
    <row r="28487" spans="21:24" ht="18" x14ac:dyDescent="0.6">
      <c r="U28487"/>
      <c r="V28487"/>
      <c r="W28487"/>
      <c r="X28487"/>
    </row>
    <row r="28488" spans="21:24" ht="18" x14ac:dyDescent="0.6">
      <c r="U28488"/>
      <c r="V28488"/>
      <c r="W28488"/>
      <c r="X28488"/>
    </row>
    <row r="28489" spans="21:24" ht="18" x14ac:dyDescent="0.6">
      <c r="U28489"/>
      <c r="V28489"/>
      <c r="W28489"/>
      <c r="X28489"/>
    </row>
    <row r="28490" spans="21:24" ht="18" x14ac:dyDescent="0.6">
      <c r="U28490"/>
      <c r="V28490"/>
      <c r="W28490"/>
      <c r="X28490"/>
    </row>
    <row r="28491" spans="21:24" ht="18" x14ac:dyDescent="0.6">
      <c r="U28491"/>
      <c r="V28491"/>
      <c r="W28491"/>
      <c r="X28491"/>
    </row>
    <row r="28492" spans="21:24" ht="18" x14ac:dyDescent="0.6">
      <c r="U28492"/>
      <c r="V28492"/>
      <c r="W28492"/>
      <c r="X28492"/>
    </row>
    <row r="28493" spans="21:24" ht="18" x14ac:dyDescent="0.6">
      <c r="U28493"/>
      <c r="V28493"/>
      <c r="W28493"/>
      <c r="X28493"/>
    </row>
    <row r="28494" spans="21:24" ht="18" x14ac:dyDescent="0.6">
      <c r="U28494"/>
      <c r="V28494"/>
      <c r="W28494"/>
      <c r="X28494"/>
    </row>
    <row r="28495" spans="21:24" ht="18" x14ac:dyDescent="0.6">
      <c r="U28495"/>
      <c r="V28495"/>
      <c r="W28495"/>
      <c r="X28495"/>
    </row>
    <row r="28496" spans="21:24" ht="18" x14ac:dyDescent="0.6">
      <c r="U28496"/>
      <c r="V28496"/>
      <c r="W28496"/>
      <c r="X28496"/>
    </row>
    <row r="28497" spans="21:24" ht="18" x14ac:dyDescent="0.6">
      <c r="U28497"/>
      <c r="V28497"/>
      <c r="W28497"/>
      <c r="X28497"/>
    </row>
    <row r="28498" spans="21:24" ht="18" x14ac:dyDescent="0.6">
      <c r="U28498"/>
      <c r="V28498"/>
      <c r="W28498"/>
      <c r="X28498"/>
    </row>
    <row r="28499" spans="21:24" ht="18" x14ac:dyDescent="0.6">
      <c r="U28499"/>
      <c r="V28499"/>
      <c r="W28499"/>
      <c r="X28499"/>
    </row>
    <row r="28500" spans="21:24" ht="18" x14ac:dyDescent="0.6">
      <c r="U28500"/>
      <c r="V28500"/>
      <c r="W28500"/>
      <c r="X28500"/>
    </row>
    <row r="28501" spans="21:24" ht="18" x14ac:dyDescent="0.6">
      <c r="U28501"/>
      <c r="V28501"/>
      <c r="W28501"/>
      <c r="X28501"/>
    </row>
    <row r="28502" spans="21:24" ht="18" x14ac:dyDescent="0.6">
      <c r="U28502"/>
      <c r="V28502"/>
      <c r="W28502"/>
      <c r="X28502"/>
    </row>
    <row r="28503" spans="21:24" ht="18" x14ac:dyDescent="0.6">
      <c r="U28503"/>
      <c r="V28503"/>
      <c r="W28503"/>
      <c r="X28503"/>
    </row>
    <row r="28504" spans="21:24" ht="18" x14ac:dyDescent="0.6">
      <c r="U28504"/>
      <c r="V28504"/>
      <c r="W28504"/>
      <c r="X28504"/>
    </row>
    <row r="28505" spans="21:24" ht="18" x14ac:dyDescent="0.6">
      <c r="U28505"/>
      <c r="V28505"/>
      <c r="W28505"/>
      <c r="X28505"/>
    </row>
    <row r="28506" spans="21:24" ht="18" x14ac:dyDescent="0.6">
      <c r="U28506"/>
      <c r="V28506"/>
      <c r="W28506"/>
      <c r="X28506"/>
    </row>
    <row r="28507" spans="21:24" ht="18" x14ac:dyDescent="0.6">
      <c r="U28507"/>
      <c r="V28507"/>
      <c r="W28507"/>
      <c r="X28507"/>
    </row>
    <row r="28508" spans="21:24" ht="18" x14ac:dyDescent="0.6">
      <c r="U28508"/>
      <c r="V28508"/>
      <c r="W28508"/>
      <c r="X28508"/>
    </row>
    <row r="28509" spans="21:24" ht="18" x14ac:dyDescent="0.6">
      <c r="U28509"/>
      <c r="V28509"/>
      <c r="W28509"/>
      <c r="X28509"/>
    </row>
    <row r="28510" spans="21:24" ht="18" x14ac:dyDescent="0.6">
      <c r="U28510"/>
      <c r="V28510"/>
      <c r="W28510"/>
      <c r="X28510"/>
    </row>
    <row r="28511" spans="21:24" ht="18" x14ac:dyDescent="0.6">
      <c r="U28511"/>
      <c r="V28511"/>
      <c r="W28511"/>
      <c r="X28511"/>
    </row>
    <row r="28512" spans="21:24" ht="18" x14ac:dyDescent="0.6">
      <c r="U28512"/>
      <c r="V28512"/>
      <c r="W28512"/>
      <c r="X28512"/>
    </row>
    <row r="28513" spans="21:24" ht="18" x14ac:dyDescent="0.6">
      <c r="U28513"/>
      <c r="V28513"/>
      <c r="W28513"/>
      <c r="X28513"/>
    </row>
    <row r="28514" spans="21:24" ht="18" x14ac:dyDescent="0.6">
      <c r="U28514"/>
      <c r="V28514"/>
      <c r="W28514"/>
      <c r="X28514"/>
    </row>
    <row r="28515" spans="21:24" ht="18" x14ac:dyDescent="0.6">
      <c r="U28515"/>
      <c r="V28515"/>
      <c r="W28515"/>
      <c r="X28515"/>
    </row>
    <row r="28516" spans="21:24" ht="18" x14ac:dyDescent="0.6">
      <c r="U28516"/>
      <c r="V28516"/>
      <c r="W28516"/>
      <c r="X28516"/>
    </row>
    <row r="28517" spans="21:24" ht="18" x14ac:dyDescent="0.6">
      <c r="U28517"/>
      <c r="V28517"/>
      <c r="W28517"/>
      <c r="X28517"/>
    </row>
    <row r="28518" spans="21:24" ht="18" x14ac:dyDescent="0.6">
      <c r="U28518"/>
      <c r="V28518"/>
      <c r="W28518"/>
      <c r="X28518"/>
    </row>
    <row r="28519" spans="21:24" ht="18" x14ac:dyDescent="0.6">
      <c r="U28519"/>
      <c r="V28519"/>
      <c r="W28519"/>
      <c r="X28519"/>
    </row>
    <row r="28520" spans="21:24" ht="18" x14ac:dyDescent="0.6">
      <c r="U28520"/>
      <c r="V28520"/>
      <c r="W28520"/>
      <c r="X28520"/>
    </row>
    <row r="28521" spans="21:24" ht="18" x14ac:dyDescent="0.6">
      <c r="U28521"/>
      <c r="V28521"/>
      <c r="W28521"/>
      <c r="X28521"/>
    </row>
    <row r="28522" spans="21:24" ht="18" x14ac:dyDescent="0.6">
      <c r="U28522"/>
      <c r="V28522"/>
      <c r="W28522"/>
      <c r="X28522"/>
    </row>
    <row r="28523" spans="21:24" ht="18" x14ac:dyDescent="0.6">
      <c r="U28523"/>
      <c r="V28523"/>
      <c r="W28523"/>
      <c r="X28523"/>
    </row>
    <row r="28524" spans="21:24" ht="18" x14ac:dyDescent="0.6">
      <c r="U28524"/>
      <c r="V28524"/>
      <c r="W28524"/>
      <c r="X28524"/>
    </row>
    <row r="28525" spans="21:24" ht="18" x14ac:dyDescent="0.6">
      <c r="U28525"/>
      <c r="V28525"/>
      <c r="W28525"/>
      <c r="X28525"/>
    </row>
    <row r="28526" spans="21:24" ht="18" x14ac:dyDescent="0.6">
      <c r="U28526"/>
      <c r="V28526"/>
      <c r="W28526"/>
      <c r="X28526"/>
    </row>
    <row r="28527" spans="21:24" ht="18" x14ac:dyDescent="0.6">
      <c r="U28527"/>
      <c r="V28527"/>
      <c r="W28527"/>
      <c r="X28527"/>
    </row>
    <row r="28528" spans="21:24" ht="18" x14ac:dyDescent="0.6">
      <c r="U28528"/>
      <c r="V28528"/>
      <c r="W28528"/>
      <c r="X28528"/>
    </row>
    <row r="28529" spans="21:24" ht="18" x14ac:dyDescent="0.6">
      <c r="U28529"/>
      <c r="V28529"/>
      <c r="W28529"/>
      <c r="X28529"/>
    </row>
    <row r="28530" spans="21:24" ht="18" x14ac:dyDescent="0.6">
      <c r="U28530"/>
      <c r="V28530"/>
      <c r="W28530"/>
      <c r="X28530"/>
    </row>
    <row r="28531" spans="21:24" ht="18" x14ac:dyDescent="0.6">
      <c r="U28531"/>
      <c r="V28531"/>
      <c r="W28531"/>
      <c r="X28531"/>
    </row>
    <row r="28532" spans="21:24" ht="18" x14ac:dyDescent="0.6">
      <c r="U28532"/>
      <c r="V28532"/>
      <c r="W28532"/>
      <c r="X28532"/>
    </row>
    <row r="28533" spans="21:24" ht="18" x14ac:dyDescent="0.6">
      <c r="U28533"/>
      <c r="V28533"/>
      <c r="W28533"/>
      <c r="X28533"/>
    </row>
    <row r="28534" spans="21:24" ht="18" x14ac:dyDescent="0.6">
      <c r="U28534"/>
      <c r="V28534"/>
      <c r="W28534"/>
      <c r="X28534"/>
    </row>
    <row r="28535" spans="21:24" ht="18" x14ac:dyDescent="0.6">
      <c r="U28535"/>
      <c r="V28535"/>
      <c r="W28535"/>
      <c r="X28535"/>
    </row>
    <row r="28536" spans="21:24" ht="18" x14ac:dyDescent="0.6">
      <c r="U28536"/>
      <c r="V28536"/>
      <c r="W28536"/>
      <c r="X28536"/>
    </row>
    <row r="28537" spans="21:24" ht="18" x14ac:dyDescent="0.6">
      <c r="U28537"/>
      <c r="V28537"/>
      <c r="W28537"/>
      <c r="X28537"/>
    </row>
    <row r="28538" spans="21:24" ht="18" x14ac:dyDescent="0.6">
      <c r="U28538"/>
      <c r="V28538"/>
      <c r="W28538"/>
      <c r="X28538"/>
    </row>
    <row r="28539" spans="21:24" ht="18" x14ac:dyDescent="0.6">
      <c r="U28539"/>
      <c r="V28539"/>
      <c r="W28539"/>
      <c r="X28539"/>
    </row>
    <row r="28540" spans="21:24" ht="18" x14ac:dyDescent="0.6">
      <c r="U28540"/>
      <c r="V28540"/>
      <c r="W28540"/>
      <c r="X28540"/>
    </row>
    <row r="28541" spans="21:24" ht="18" x14ac:dyDescent="0.6">
      <c r="U28541"/>
      <c r="V28541"/>
      <c r="W28541"/>
      <c r="X28541"/>
    </row>
    <row r="28542" spans="21:24" ht="18" x14ac:dyDescent="0.6">
      <c r="U28542"/>
      <c r="V28542"/>
      <c r="W28542"/>
      <c r="X28542"/>
    </row>
    <row r="28543" spans="21:24" ht="18" x14ac:dyDescent="0.6">
      <c r="U28543"/>
      <c r="V28543"/>
      <c r="W28543"/>
      <c r="X28543"/>
    </row>
    <row r="28544" spans="21:24" ht="18" x14ac:dyDescent="0.6">
      <c r="U28544"/>
      <c r="V28544"/>
      <c r="W28544"/>
      <c r="X28544"/>
    </row>
    <row r="28545" spans="21:24" ht="18" x14ac:dyDescent="0.6">
      <c r="U28545"/>
      <c r="V28545"/>
      <c r="W28545"/>
      <c r="X28545"/>
    </row>
    <row r="28546" spans="21:24" ht="18" x14ac:dyDescent="0.6">
      <c r="U28546"/>
      <c r="V28546"/>
      <c r="W28546"/>
      <c r="X28546"/>
    </row>
    <row r="28547" spans="21:24" ht="18" x14ac:dyDescent="0.6">
      <c r="U28547"/>
      <c r="V28547"/>
      <c r="W28547"/>
      <c r="X28547"/>
    </row>
    <row r="28548" spans="21:24" ht="18" x14ac:dyDescent="0.6">
      <c r="U28548"/>
      <c r="V28548"/>
      <c r="W28548"/>
      <c r="X28548"/>
    </row>
    <row r="28549" spans="21:24" ht="18" x14ac:dyDescent="0.6">
      <c r="U28549"/>
      <c r="V28549"/>
      <c r="W28549"/>
      <c r="X28549"/>
    </row>
    <row r="28550" spans="21:24" ht="18" x14ac:dyDescent="0.6">
      <c r="U28550"/>
      <c r="V28550"/>
      <c r="W28550"/>
      <c r="X28550"/>
    </row>
    <row r="28551" spans="21:24" ht="18" x14ac:dyDescent="0.6">
      <c r="U28551"/>
      <c r="V28551"/>
      <c r="W28551"/>
      <c r="X28551"/>
    </row>
    <row r="28552" spans="21:24" ht="18" x14ac:dyDescent="0.6">
      <c r="U28552"/>
      <c r="V28552"/>
      <c r="W28552"/>
      <c r="X28552"/>
    </row>
    <row r="28553" spans="21:24" ht="18" x14ac:dyDescent="0.6">
      <c r="U28553"/>
      <c r="V28553"/>
      <c r="W28553"/>
      <c r="X28553"/>
    </row>
    <row r="28554" spans="21:24" ht="18" x14ac:dyDescent="0.6">
      <c r="U28554"/>
      <c r="V28554"/>
      <c r="W28554"/>
      <c r="X28554"/>
    </row>
    <row r="28555" spans="21:24" ht="18" x14ac:dyDescent="0.6">
      <c r="U28555"/>
      <c r="V28555"/>
      <c r="W28555"/>
      <c r="X28555"/>
    </row>
    <row r="28556" spans="21:24" ht="18" x14ac:dyDescent="0.6">
      <c r="U28556"/>
      <c r="V28556"/>
      <c r="W28556"/>
      <c r="X28556"/>
    </row>
    <row r="28557" spans="21:24" ht="18" x14ac:dyDescent="0.6">
      <c r="U28557"/>
      <c r="V28557"/>
      <c r="W28557"/>
      <c r="X28557"/>
    </row>
    <row r="28558" spans="21:24" ht="18" x14ac:dyDescent="0.6">
      <c r="U28558"/>
      <c r="V28558"/>
      <c r="W28558"/>
      <c r="X28558"/>
    </row>
    <row r="28559" spans="21:24" ht="18" x14ac:dyDescent="0.6">
      <c r="U28559"/>
      <c r="V28559"/>
      <c r="W28559"/>
      <c r="X28559"/>
    </row>
    <row r="28560" spans="21:24" ht="18" x14ac:dyDescent="0.6">
      <c r="U28560"/>
      <c r="V28560"/>
      <c r="W28560"/>
      <c r="X28560"/>
    </row>
    <row r="28561" spans="21:24" ht="18" x14ac:dyDescent="0.6">
      <c r="U28561"/>
      <c r="V28561"/>
      <c r="W28561"/>
      <c r="X28561"/>
    </row>
    <row r="28562" spans="21:24" ht="18" x14ac:dyDescent="0.6">
      <c r="U28562"/>
      <c r="V28562"/>
      <c r="W28562"/>
      <c r="X28562"/>
    </row>
    <row r="28563" spans="21:24" ht="18" x14ac:dyDescent="0.6">
      <c r="U28563"/>
      <c r="V28563"/>
      <c r="W28563"/>
      <c r="X28563"/>
    </row>
    <row r="28564" spans="21:24" ht="18" x14ac:dyDescent="0.6">
      <c r="U28564"/>
      <c r="V28564"/>
      <c r="W28564"/>
      <c r="X28564"/>
    </row>
    <row r="28565" spans="21:24" ht="18" x14ac:dyDescent="0.6">
      <c r="U28565"/>
      <c r="V28565"/>
      <c r="W28565"/>
      <c r="X28565"/>
    </row>
    <row r="28566" spans="21:24" ht="18" x14ac:dyDescent="0.6">
      <c r="U28566"/>
      <c r="V28566"/>
      <c r="W28566"/>
      <c r="X28566"/>
    </row>
    <row r="28567" spans="21:24" ht="18" x14ac:dyDescent="0.6">
      <c r="U28567"/>
      <c r="V28567"/>
      <c r="W28567"/>
      <c r="X28567"/>
    </row>
    <row r="28568" spans="21:24" ht="18" x14ac:dyDescent="0.6">
      <c r="U28568"/>
      <c r="V28568"/>
      <c r="W28568"/>
      <c r="X28568"/>
    </row>
    <row r="28569" spans="21:24" ht="18" x14ac:dyDescent="0.6">
      <c r="U28569"/>
      <c r="V28569"/>
      <c r="W28569"/>
      <c r="X28569"/>
    </row>
    <row r="28570" spans="21:24" ht="18" x14ac:dyDescent="0.6">
      <c r="U28570"/>
      <c r="V28570"/>
      <c r="W28570"/>
      <c r="X28570"/>
    </row>
    <row r="28571" spans="21:24" ht="18" x14ac:dyDescent="0.6">
      <c r="U28571"/>
      <c r="V28571"/>
      <c r="W28571"/>
      <c r="X28571"/>
    </row>
    <row r="28572" spans="21:24" ht="18" x14ac:dyDescent="0.6">
      <c r="U28572"/>
      <c r="V28572"/>
      <c r="W28572"/>
      <c r="X28572"/>
    </row>
    <row r="28573" spans="21:24" ht="18" x14ac:dyDescent="0.6">
      <c r="U28573"/>
      <c r="V28573"/>
      <c r="W28573"/>
      <c r="X28573"/>
    </row>
    <row r="28574" spans="21:24" ht="18" x14ac:dyDescent="0.6">
      <c r="U28574"/>
      <c r="V28574"/>
      <c r="W28574"/>
      <c r="X28574"/>
    </row>
    <row r="28575" spans="21:24" ht="18" x14ac:dyDescent="0.6">
      <c r="U28575"/>
      <c r="V28575"/>
      <c r="W28575"/>
      <c r="X28575"/>
    </row>
    <row r="28576" spans="21:24" ht="18" x14ac:dyDescent="0.6">
      <c r="U28576"/>
      <c r="V28576"/>
      <c r="W28576"/>
      <c r="X28576"/>
    </row>
    <row r="28577" spans="21:24" ht="18" x14ac:dyDescent="0.6">
      <c r="U28577"/>
      <c r="V28577"/>
      <c r="W28577"/>
      <c r="X28577"/>
    </row>
    <row r="28578" spans="21:24" ht="18" x14ac:dyDescent="0.6">
      <c r="U28578"/>
      <c r="V28578"/>
      <c r="W28578"/>
      <c r="X28578"/>
    </row>
    <row r="28579" spans="21:24" ht="18" x14ac:dyDescent="0.6">
      <c r="U28579"/>
      <c r="V28579"/>
      <c r="W28579"/>
      <c r="X28579"/>
    </row>
    <row r="28580" spans="21:24" ht="18" x14ac:dyDescent="0.6">
      <c r="U28580"/>
      <c r="V28580"/>
      <c r="W28580"/>
      <c r="X28580"/>
    </row>
    <row r="28581" spans="21:24" ht="18" x14ac:dyDescent="0.6">
      <c r="U28581"/>
      <c r="V28581"/>
      <c r="W28581"/>
      <c r="X28581"/>
    </row>
    <row r="28582" spans="21:24" ht="18" x14ac:dyDescent="0.6">
      <c r="U28582"/>
      <c r="V28582"/>
      <c r="W28582"/>
      <c r="X28582"/>
    </row>
    <row r="28583" spans="21:24" ht="18" x14ac:dyDescent="0.6">
      <c r="U28583"/>
      <c r="V28583"/>
      <c r="W28583"/>
      <c r="X28583"/>
    </row>
    <row r="28584" spans="21:24" ht="18" x14ac:dyDescent="0.6">
      <c r="U28584"/>
      <c r="V28584"/>
      <c r="W28584"/>
      <c r="X28584"/>
    </row>
    <row r="28585" spans="21:24" ht="18" x14ac:dyDescent="0.6">
      <c r="U28585"/>
      <c r="V28585"/>
      <c r="W28585"/>
      <c r="X28585"/>
    </row>
    <row r="28586" spans="21:24" ht="18" x14ac:dyDescent="0.6">
      <c r="U28586"/>
      <c r="V28586"/>
      <c r="W28586"/>
      <c r="X28586"/>
    </row>
    <row r="28587" spans="21:24" ht="18" x14ac:dyDescent="0.6">
      <c r="U28587"/>
      <c r="V28587"/>
      <c r="W28587"/>
      <c r="X28587"/>
    </row>
    <row r="28588" spans="21:24" ht="18" x14ac:dyDescent="0.6">
      <c r="U28588"/>
      <c r="V28588"/>
      <c r="W28588"/>
      <c r="X28588"/>
    </row>
    <row r="28589" spans="21:24" ht="18" x14ac:dyDescent="0.6">
      <c r="U28589"/>
      <c r="V28589"/>
      <c r="W28589"/>
      <c r="X28589"/>
    </row>
    <row r="28590" spans="21:24" ht="18" x14ac:dyDescent="0.6">
      <c r="U28590"/>
      <c r="V28590"/>
      <c r="W28590"/>
      <c r="X28590"/>
    </row>
    <row r="28591" spans="21:24" ht="18" x14ac:dyDescent="0.6">
      <c r="U28591"/>
      <c r="V28591"/>
      <c r="W28591"/>
      <c r="X28591"/>
    </row>
    <row r="28592" spans="21:24" ht="18" x14ac:dyDescent="0.6">
      <c r="U28592"/>
      <c r="V28592"/>
      <c r="W28592"/>
      <c r="X28592"/>
    </row>
    <row r="28593" spans="21:24" ht="18" x14ac:dyDescent="0.6">
      <c r="U28593"/>
      <c r="V28593"/>
      <c r="W28593"/>
      <c r="X28593"/>
    </row>
    <row r="28594" spans="21:24" ht="18" x14ac:dyDescent="0.6">
      <c r="U28594"/>
      <c r="V28594"/>
      <c r="W28594"/>
      <c r="X28594"/>
    </row>
    <row r="28595" spans="21:24" ht="18" x14ac:dyDescent="0.6">
      <c r="U28595"/>
      <c r="V28595"/>
      <c r="W28595"/>
      <c r="X28595"/>
    </row>
    <row r="28596" spans="21:24" ht="18" x14ac:dyDescent="0.6">
      <c r="U28596"/>
      <c r="V28596"/>
      <c r="W28596"/>
      <c r="X28596"/>
    </row>
    <row r="28597" spans="21:24" ht="18" x14ac:dyDescent="0.6">
      <c r="U28597"/>
      <c r="V28597"/>
      <c r="W28597"/>
      <c r="X28597"/>
    </row>
    <row r="28598" spans="21:24" ht="18" x14ac:dyDescent="0.6">
      <c r="U28598"/>
      <c r="V28598"/>
      <c r="W28598"/>
      <c r="X28598"/>
    </row>
    <row r="28599" spans="21:24" ht="18" x14ac:dyDescent="0.6">
      <c r="U28599"/>
      <c r="V28599"/>
      <c r="W28599"/>
      <c r="X28599"/>
    </row>
    <row r="28600" spans="21:24" ht="18" x14ac:dyDescent="0.6">
      <c r="U28600"/>
      <c r="V28600"/>
      <c r="W28600"/>
      <c r="X28600"/>
    </row>
    <row r="28601" spans="21:24" ht="18" x14ac:dyDescent="0.6">
      <c r="U28601"/>
      <c r="V28601"/>
      <c r="W28601"/>
      <c r="X28601"/>
    </row>
    <row r="28602" spans="21:24" ht="18" x14ac:dyDescent="0.6">
      <c r="U28602"/>
      <c r="V28602"/>
      <c r="W28602"/>
      <c r="X28602"/>
    </row>
    <row r="28603" spans="21:24" ht="18" x14ac:dyDescent="0.6">
      <c r="U28603"/>
      <c r="V28603"/>
      <c r="W28603"/>
      <c r="X28603"/>
    </row>
    <row r="28604" spans="21:24" ht="18" x14ac:dyDescent="0.6">
      <c r="U28604"/>
      <c r="V28604"/>
      <c r="W28604"/>
      <c r="X28604"/>
    </row>
    <row r="28605" spans="21:24" ht="18" x14ac:dyDescent="0.6">
      <c r="U28605"/>
      <c r="V28605"/>
      <c r="W28605"/>
      <c r="X28605"/>
    </row>
    <row r="28606" spans="21:24" ht="18" x14ac:dyDescent="0.6">
      <c r="U28606"/>
      <c r="V28606"/>
      <c r="W28606"/>
      <c r="X28606"/>
    </row>
    <row r="28607" spans="21:24" ht="18" x14ac:dyDescent="0.6">
      <c r="U28607"/>
      <c r="V28607"/>
      <c r="W28607"/>
      <c r="X28607"/>
    </row>
    <row r="28608" spans="21:24" ht="18" x14ac:dyDescent="0.6">
      <c r="U28608"/>
      <c r="V28608"/>
      <c r="W28608"/>
      <c r="X28608"/>
    </row>
    <row r="28609" spans="21:24" ht="18" x14ac:dyDescent="0.6">
      <c r="U28609"/>
      <c r="V28609"/>
      <c r="W28609"/>
      <c r="X28609"/>
    </row>
    <row r="28610" spans="21:24" ht="18" x14ac:dyDescent="0.6">
      <c r="U28610"/>
      <c r="V28610"/>
      <c r="W28610"/>
      <c r="X28610"/>
    </row>
    <row r="28611" spans="21:24" ht="18" x14ac:dyDescent="0.6">
      <c r="U28611"/>
      <c r="V28611"/>
      <c r="W28611"/>
      <c r="X28611"/>
    </row>
    <row r="28612" spans="21:24" ht="18" x14ac:dyDescent="0.6">
      <c r="U28612"/>
      <c r="V28612"/>
      <c r="W28612"/>
      <c r="X28612"/>
    </row>
    <row r="28613" spans="21:24" ht="18" x14ac:dyDescent="0.6">
      <c r="U28613"/>
      <c r="V28613"/>
      <c r="W28613"/>
      <c r="X28613"/>
    </row>
    <row r="28614" spans="21:24" ht="18" x14ac:dyDescent="0.6">
      <c r="U28614"/>
      <c r="V28614"/>
      <c r="W28614"/>
      <c r="X28614"/>
    </row>
    <row r="28615" spans="21:24" ht="18" x14ac:dyDescent="0.6">
      <c r="U28615"/>
      <c r="V28615"/>
      <c r="W28615"/>
      <c r="X28615"/>
    </row>
    <row r="28616" spans="21:24" ht="18" x14ac:dyDescent="0.6">
      <c r="U28616"/>
      <c r="V28616"/>
      <c r="W28616"/>
      <c r="X28616"/>
    </row>
    <row r="28617" spans="21:24" ht="18" x14ac:dyDescent="0.6">
      <c r="U28617"/>
      <c r="V28617"/>
      <c r="W28617"/>
      <c r="X28617"/>
    </row>
    <row r="28618" spans="21:24" ht="18" x14ac:dyDescent="0.6">
      <c r="U28618"/>
      <c r="V28618"/>
      <c r="W28618"/>
      <c r="X28618"/>
    </row>
    <row r="28619" spans="21:24" ht="18" x14ac:dyDescent="0.6">
      <c r="U28619"/>
      <c r="V28619"/>
      <c r="W28619"/>
      <c r="X28619"/>
    </row>
    <row r="28620" spans="21:24" ht="18" x14ac:dyDescent="0.6">
      <c r="U28620"/>
      <c r="V28620"/>
      <c r="W28620"/>
      <c r="X28620"/>
    </row>
    <row r="28621" spans="21:24" ht="18" x14ac:dyDescent="0.6">
      <c r="U28621"/>
      <c r="V28621"/>
      <c r="W28621"/>
      <c r="X28621"/>
    </row>
    <row r="28622" spans="21:24" ht="18" x14ac:dyDescent="0.6">
      <c r="U28622"/>
      <c r="V28622"/>
      <c r="W28622"/>
      <c r="X28622"/>
    </row>
    <row r="28623" spans="21:24" ht="18" x14ac:dyDescent="0.6">
      <c r="U28623"/>
      <c r="V28623"/>
      <c r="W28623"/>
      <c r="X28623"/>
    </row>
    <row r="28624" spans="21:24" ht="18" x14ac:dyDescent="0.6">
      <c r="U28624"/>
      <c r="V28624"/>
      <c r="W28624"/>
      <c r="X28624"/>
    </row>
    <row r="28625" spans="21:24" ht="18" x14ac:dyDescent="0.6">
      <c r="U28625"/>
      <c r="V28625"/>
      <c r="W28625"/>
      <c r="X28625"/>
    </row>
    <row r="28626" spans="21:24" ht="18" x14ac:dyDescent="0.6">
      <c r="U28626"/>
      <c r="V28626"/>
      <c r="W28626"/>
      <c r="X28626"/>
    </row>
    <row r="28627" spans="21:24" ht="18" x14ac:dyDescent="0.6">
      <c r="U28627"/>
      <c r="V28627"/>
      <c r="W28627"/>
      <c r="X28627"/>
    </row>
    <row r="28628" spans="21:24" ht="18" x14ac:dyDescent="0.6">
      <c r="U28628"/>
      <c r="V28628"/>
      <c r="W28628"/>
      <c r="X28628"/>
    </row>
    <row r="28629" spans="21:24" ht="18" x14ac:dyDescent="0.6">
      <c r="U28629"/>
      <c r="V28629"/>
      <c r="W28629"/>
      <c r="X28629"/>
    </row>
    <row r="28630" spans="21:24" ht="18" x14ac:dyDescent="0.6">
      <c r="U28630"/>
      <c r="V28630"/>
      <c r="W28630"/>
      <c r="X28630"/>
    </row>
    <row r="28631" spans="21:24" ht="18" x14ac:dyDescent="0.6">
      <c r="U28631"/>
      <c r="V28631"/>
      <c r="W28631"/>
      <c r="X28631"/>
    </row>
    <row r="28632" spans="21:24" ht="18" x14ac:dyDescent="0.6">
      <c r="U28632"/>
      <c r="V28632"/>
      <c r="W28632"/>
      <c r="X28632"/>
    </row>
    <row r="28633" spans="21:24" ht="18" x14ac:dyDescent="0.6">
      <c r="U28633"/>
      <c r="V28633"/>
      <c r="W28633"/>
      <c r="X28633"/>
    </row>
    <row r="28634" spans="21:24" ht="18" x14ac:dyDescent="0.6">
      <c r="U28634"/>
      <c r="V28634"/>
      <c r="W28634"/>
      <c r="X28634"/>
    </row>
    <row r="28635" spans="21:24" ht="18" x14ac:dyDescent="0.6">
      <c r="U28635"/>
      <c r="V28635"/>
      <c r="W28635"/>
      <c r="X28635"/>
    </row>
    <row r="28636" spans="21:24" ht="18" x14ac:dyDescent="0.6">
      <c r="U28636"/>
      <c r="V28636"/>
      <c r="W28636"/>
      <c r="X28636"/>
    </row>
    <row r="28637" spans="21:24" ht="18" x14ac:dyDescent="0.6">
      <c r="U28637"/>
      <c r="V28637"/>
      <c r="W28637"/>
      <c r="X28637"/>
    </row>
    <row r="28638" spans="21:24" ht="18" x14ac:dyDescent="0.6">
      <c r="U28638"/>
      <c r="V28638"/>
      <c r="W28638"/>
      <c r="X28638"/>
    </row>
    <row r="28639" spans="21:24" ht="18" x14ac:dyDescent="0.6">
      <c r="U28639"/>
      <c r="V28639"/>
      <c r="W28639"/>
      <c r="X28639"/>
    </row>
    <row r="28640" spans="21:24" ht="18" x14ac:dyDescent="0.6">
      <c r="U28640"/>
      <c r="V28640"/>
      <c r="W28640"/>
      <c r="X28640"/>
    </row>
    <row r="28641" spans="21:24" ht="18" x14ac:dyDescent="0.6">
      <c r="U28641"/>
      <c r="V28641"/>
      <c r="W28641"/>
      <c r="X28641"/>
    </row>
    <row r="28642" spans="21:24" ht="18" x14ac:dyDescent="0.6">
      <c r="U28642"/>
      <c r="V28642"/>
      <c r="W28642"/>
      <c r="X28642"/>
    </row>
    <row r="28643" spans="21:24" ht="18" x14ac:dyDescent="0.6">
      <c r="U28643"/>
      <c r="V28643"/>
      <c r="W28643"/>
      <c r="X28643"/>
    </row>
    <row r="28644" spans="21:24" ht="18" x14ac:dyDescent="0.6">
      <c r="U28644"/>
      <c r="V28644"/>
      <c r="W28644"/>
      <c r="X28644"/>
    </row>
    <row r="28645" spans="21:24" ht="18" x14ac:dyDescent="0.6">
      <c r="U28645"/>
      <c r="V28645"/>
      <c r="W28645"/>
      <c r="X28645"/>
    </row>
    <row r="28646" spans="21:24" ht="18" x14ac:dyDescent="0.6">
      <c r="U28646"/>
      <c r="V28646"/>
      <c r="W28646"/>
      <c r="X28646"/>
    </row>
    <row r="28647" spans="21:24" ht="18" x14ac:dyDescent="0.6">
      <c r="U28647"/>
      <c r="V28647"/>
      <c r="W28647"/>
      <c r="X28647"/>
    </row>
    <row r="28648" spans="21:24" ht="18" x14ac:dyDescent="0.6">
      <c r="U28648"/>
      <c r="V28648"/>
      <c r="W28648"/>
      <c r="X28648"/>
    </row>
    <row r="28649" spans="21:24" ht="18" x14ac:dyDescent="0.6">
      <c r="U28649"/>
      <c r="V28649"/>
      <c r="W28649"/>
      <c r="X28649"/>
    </row>
    <row r="28650" spans="21:24" ht="18" x14ac:dyDescent="0.6">
      <c r="U28650"/>
      <c r="V28650"/>
      <c r="W28650"/>
      <c r="X28650"/>
    </row>
    <row r="28651" spans="21:24" ht="18" x14ac:dyDescent="0.6">
      <c r="U28651"/>
      <c r="V28651"/>
      <c r="W28651"/>
      <c r="X28651"/>
    </row>
    <row r="28652" spans="21:24" ht="18" x14ac:dyDescent="0.6">
      <c r="U28652"/>
      <c r="V28652"/>
      <c r="W28652"/>
      <c r="X28652"/>
    </row>
    <row r="28653" spans="21:24" ht="18" x14ac:dyDescent="0.6">
      <c r="U28653"/>
      <c r="V28653"/>
      <c r="W28653"/>
      <c r="X28653"/>
    </row>
    <row r="28654" spans="21:24" ht="18" x14ac:dyDescent="0.6">
      <c r="U28654"/>
      <c r="V28654"/>
      <c r="W28654"/>
      <c r="X28654"/>
    </row>
    <row r="28655" spans="21:24" ht="18" x14ac:dyDescent="0.6">
      <c r="U28655"/>
      <c r="V28655"/>
      <c r="W28655"/>
      <c r="X28655"/>
    </row>
    <row r="28656" spans="21:24" ht="18" x14ac:dyDescent="0.6">
      <c r="U28656"/>
      <c r="V28656"/>
      <c r="W28656"/>
      <c r="X28656"/>
    </row>
    <row r="28657" spans="21:24" ht="18" x14ac:dyDescent="0.6">
      <c r="U28657"/>
      <c r="V28657"/>
      <c r="W28657"/>
      <c r="X28657"/>
    </row>
    <row r="28658" spans="21:24" ht="18" x14ac:dyDescent="0.6">
      <c r="U28658"/>
      <c r="V28658"/>
      <c r="W28658"/>
      <c r="X28658"/>
    </row>
    <row r="28659" spans="21:24" ht="18" x14ac:dyDescent="0.6">
      <c r="U28659"/>
      <c r="V28659"/>
      <c r="W28659"/>
      <c r="X28659"/>
    </row>
    <row r="28660" spans="21:24" ht="18" x14ac:dyDescent="0.6">
      <c r="U28660"/>
      <c r="V28660"/>
      <c r="W28660"/>
      <c r="X28660"/>
    </row>
    <row r="28661" spans="21:24" ht="18" x14ac:dyDescent="0.6">
      <c r="U28661"/>
      <c r="V28661"/>
      <c r="W28661"/>
      <c r="X28661"/>
    </row>
    <row r="28662" spans="21:24" ht="18" x14ac:dyDescent="0.6">
      <c r="U28662"/>
      <c r="V28662"/>
      <c r="W28662"/>
      <c r="X28662"/>
    </row>
    <row r="28663" spans="21:24" ht="18" x14ac:dyDescent="0.6">
      <c r="U28663"/>
      <c r="V28663"/>
      <c r="W28663"/>
      <c r="X28663"/>
    </row>
    <row r="28664" spans="21:24" ht="18" x14ac:dyDescent="0.6">
      <c r="U28664"/>
      <c r="V28664"/>
      <c r="W28664"/>
      <c r="X28664"/>
    </row>
    <row r="28665" spans="21:24" ht="18" x14ac:dyDescent="0.6">
      <c r="U28665"/>
      <c r="V28665"/>
      <c r="W28665"/>
      <c r="X28665"/>
    </row>
    <row r="28666" spans="21:24" ht="18" x14ac:dyDescent="0.6">
      <c r="U28666"/>
      <c r="V28666"/>
      <c r="W28666"/>
      <c r="X28666"/>
    </row>
    <row r="28667" spans="21:24" ht="18" x14ac:dyDescent="0.6">
      <c r="U28667"/>
      <c r="V28667"/>
      <c r="W28667"/>
      <c r="X28667"/>
    </row>
    <row r="28668" spans="21:24" ht="18" x14ac:dyDescent="0.6">
      <c r="U28668"/>
      <c r="V28668"/>
      <c r="W28668"/>
      <c r="X28668"/>
    </row>
    <row r="28669" spans="21:24" ht="18" x14ac:dyDescent="0.6">
      <c r="U28669"/>
      <c r="V28669"/>
      <c r="W28669"/>
      <c r="X28669"/>
    </row>
    <row r="28670" spans="21:24" ht="18" x14ac:dyDescent="0.6">
      <c r="U28670"/>
      <c r="V28670"/>
      <c r="W28670"/>
      <c r="X28670"/>
    </row>
    <row r="28671" spans="21:24" ht="18" x14ac:dyDescent="0.6">
      <c r="U28671"/>
      <c r="V28671"/>
      <c r="W28671"/>
      <c r="X28671"/>
    </row>
    <row r="28672" spans="21:24" ht="18" x14ac:dyDescent="0.6">
      <c r="U28672"/>
      <c r="V28672"/>
      <c r="W28672"/>
      <c r="X28672"/>
    </row>
    <row r="28673" spans="21:24" ht="18" x14ac:dyDescent="0.6">
      <c r="U28673"/>
      <c r="V28673"/>
      <c r="W28673"/>
      <c r="X28673"/>
    </row>
    <row r="28674" spans="21:24" ht="18" x14ac:dyDescent="0.6">
      <c r="U28674"/>
      <c r="V28674"/>
      <c r="W28674"/>
      <c r="X28674"/>
    </row>
    <row r="28675" spans="21:24" ht="18" x14ac:dyDescent="0.6">
      <c r="U28675"/>
      <c r="V28675"/>
      <c r="W28675"/>
      <c r="X28675"/>
    </row>
    <row r="28676" spans="21:24" ht="18" x14ac:dyDescent="0.6">
      <c r="U28676"/>
      <c r="V28676"/>
      <c r="W28676"/>
      <c r="X28676"/>
    </row>
    <row r="28677" spans="21:24" ht="18" x14ac:dyDescent="0.6">
      <c r="U28677"/>
      <c r="V28677"/>
      <c r="W28677"/>
      <c r="X28677"/>
    </row>
    <row r="28678" spans="21:24" ht="18" x14ac:dyDescent="0.6">
      <c r="U28678"/>
      <c r="V28678"/>
      <c r="W28678"/>
      <c r="X28678"/>
    </row>
    <row r="28679" spans="21:24" ht="18" x14ac:dyDescent="0.6">
      <c r="U28679"/>
      <c r="V28679"/>
      <c r="W28679"/>
      <c r="X28679"/>
    </row>
    <row r="28680" spans="21:24" ht="18" x14ac:dyDescent="0.6">
      <c r="U28680"/>
      <c r="V28680"/>
      <c r="W28680"/>
      <c r="X28680"/>
    </row>
    <row r="28681" spans="21:24" ht="18" x14ac:dyDescent="0.6">
      <c r="U28681"/>
      <c r="V28681"/>
      <c r="W28681"/>
      <c r="X28681"/>
    </row>
    <row r="28682" spans="21:24" ht="18" x14ac:dyDescent="0.6">
      <c r="U28682"/>
      <c r="V28682"/>
      <c r="W28682"/>
      <c r="X28682"/>
    </row>
    <row r="28683" spans="21:24" ht="18" x14ac:dyDescent="0.6">
      <c r="U28683"/>
      <c r="V28683"/>
      <c r="W28683"/>
      <c r="X28683"/>
    </row>
    <row r="28684" spans="21:24" ht="18" x14ac:dyDescent="0.6">
      <c r="U28684"/>
      <c r="V28684"/>
      <c r="W28684"/>
      <c r="X28684"/>
    </row>
    <row r="28685" spans="21:24" ht="18" x14ac:dyDescent="0.6">
      <c r="U28685"/>
      <c r="V28685"/>
      <c r="W28685"/>
      <c r="X28685"/>
    </row>
    <row r="28686" spans="21:24" ht="18" x14ac:dyDescent="0.6">
      <c r="U28686"/>
      <c r="V28686"/>
      <c r="W28686"/>
      <c r="X28686"/>
    </row>
    <row r="28687" spans="21:24" ht="18" x14ac:dyDescent="0.6">
      <c r="U28687"/>
      <c r="V28687"/>
      <c r="W28687"/>
      <c r="X28687"/>
    </row>
    <row r="28688" spans="21:24" ht="18" x14ac:dyDescent="0.6">
      <c r="U28688"/>
      <c r="V28688"/>
      <c r="W28688"/>
      <c r="X28688"/>
    </row>
    <row r="28689" spans="21:24" ht="18" x14ac:dyDescent="0.6">
      <c r="U28689"/>
      <c r="V28689"/>
      <c r="W28689"/>
      <c r="X28689"/>
    </row>
    <row r="28690" spans="21:24" ht="18" x14ac:dyDescent="0.6">
      <c r="U28690"/>
      <c r="V28690"/>
      <c r="W28690"/>
      <c r="X28690"/>
    </row>
    <row r="28691" spans="21:24" ht="18" x14ac:dyDescent="0.6">
      <c r="U28691"/>
      <c r="V28691"/>
      <c r="W28691"/>
      <c r="X28691"/>
    </row>
    <row r="28692" spans="21:24" ht="18" x14ac:dyDescent="0.6">
      <c r="U28692"/>
      <c r="V28692"/>
      <c r="W28692"/>
      <c r="X28692"/>
    </row>
    <row r="28693" spans="21:24" ht="18" x14ac:dyDescent="0.6">
      <c r="U28693"/>
      <c r="V28693"/>
      <c r="W28693"/>
      <c r="X28693"/>
    </row>
    <row r="28694" spans="21:24" ht="18" x14ac:dyDescent="0.6">
      <c r="U28694"/>
      <c r="V28694"/>
      <c r="W28694"/>
      <c r="X28694"/>
    </row>
    <row r="28695" spans="21:24" ht="18" x14ac:dyDescent="0.6">
      <c r="U28695"/>
      <c r="V28695"/>
      <c r="W28695"/>
      <c r="X28695"/>
    </row>
    <row r="28696" spans="21:24" ht="18" x14ac:dyDescent="0.6">
      <c r="U28696"/>
      <c r="V28696"/>
      <c r="W28696"/>
      <c r="X28696"/>
    </row>
    <row r="28697" spans="21:24" ht="18" x14ac:dyDescent="0.6">
      <c r="U28697"/>
      <c r="V28697"/>
      <c r="W28697"/>
      <c r="X28697"/>
    </row>
    <row r="28698" spans="21:24" ht="18" x14ac:dyDescent="0.6">
      <c r="U28698"/>
      <c r="V28698"/>
      <c r="W28698"/>
      <c r="X28698"/>
    </row>
    <row r="28699" spans="21:24" ht="18" x14ac:dyDescent="0.6">
      <c r="U28699"/>
      <c r="V28699"/>
      <c r="W28699"/>
      <c r="X28699"/>
    </row>
    <row r="28700" spans="21:24" ht="18" x14ac:dyDescent="0.6">
      <c r="U28700"/>
      <c r="V28700"/>
      <c r="W28700"/>
      <c r="X28700"/>
    </row>
    <row r="28701" spans="21:24" ht="18" x14ac:dyDescent="0.6">
      <c r="U28701"/>
      <c r="V28701"/>
      <c r="W28701"/>
      <c r="X28701"/>
    </row>
    <row r="28702" spans="21:24" ht="18" x14ac:dyDescent="0.6">
      <c r="U28702"/>
      <c r="V28702"/>
      <c r="W28702"/>
      <c r="X28702"/>
    </row>
    <row r="28703" spans="21:24" ht="18" x14ac:dyDescent="0.6">
      <c r="U28703"/>
      <c r="V28703"/>
      <c r="W28703"/>
      <c r="X28703"/>
    </row>
    <row r="28704" spans="21:24" ht="18" x14ac:dyDescent="0.6">
      <c r="U28704"/>
      <c r="V28704"/>
      <c r="W28704"/>
      <c r="X28704"/>
    </row>
    <row r="28705" spans="21:24" ht="18" x14ac:dyDescent="0.6">
      <c r="U28705"/>
      <c r="V28705"/>
      <c r="W28705"/>
      <c r="X28705"/>
    </row>
    <row r="28706" spans="21:24" ht="18" x14ac:dyDescent="0.6">
      <c r="U28706"/>
      <c r="V28706"/>
      <c r="W28706"/>
      <c r="X28706"/>
    </row>
    <row r="28707" spans="21:24" ht="18" x14ac:dyDescent="0.6">
      <c r="U28707"/>
      <c r="V28707"/>
      <c r="W28707"/>
      <c r="X28707"/>
    </row>
    <row r="28708" spans="21:24" ht="18" x14ac:dyDescent="0.6">
      <c r="U28708"/>
      <c r="V28708"/>
      <c r="W28708"/>
      <c r="X28708"/>
    </row>
    <row r="28709" spans="21:24" ht="18" x14ac:dyDescent="0.6">
      <c r="U28709"/>
      <c r="V28709"/>
      <c r="W28709"/>
      <c r="X28709"/>
    </row>
    <row r="28710" spans="21:24" ht="18" x14ac:dyDescent="0.6">
      <c r="U28710"/>
      <c r="V28710"/>
      <c r="W28710"/>
      <c r="X28710"/>
    </row>
    <row r="28711" spans="21:24" ht="18" x14ac:dyDescent="0.6">
      <c r="U28711"/>
      <c r="V28711"/>
      <c r="W28711"/>
      <c r="X28711"/>
    </row>
    <row r="28712" spans="21:24" ht="18" x14ac:dyDescent="0.6">
      <c r="U28712"/>
      <c r="V28712"/>
      <c r="W28712"/>
      <c r="X28712"/>
    </row>
    <row r="28713" spans="21:24" ht="18" x14ac:dyDescent="0.6">
      <c r="U28713"/>
      <c r="V28713"/>
      <c r="W28713"/>
      <c r="X28713"/>
    </row>
    <row r="28714" spans="21:24" ht="18" x14ac:dyDescent="0.6">
      <c r="U28714"/>
      <c r="V28714"/>
      <c r="W28714"/>
      <c r="X28714"/>
    </row>
    <row r="28715" spans="21:24" ht="18" x14ac:dyDescent="0.6">
      <c r="U28715"/>
      <c r="V28715"/>
      <c r="W28715"/>
      <c r="X28715"/>
    </row>
    <row r="28716" spans="21:24" ht="18" x14ac:dyDescent="0.6">
      <c r="U28716"/>
      <c r="V28716"/>
      <c r="W28716"/>
      <c r="X28716"/>
    </row>
    <row r="28717" spans="21:24" ht="18" x14ac:dyDescent="0.6">
      <c r="U28717"/>
      <c r="V28717"/>
      <c r="W28717"/>
      <c r="X28717"/>
    </row>
    <row r="28718" spans="21:24" ht="18" x14ac:dyDescent="0.6">
      <c r="U28718"/>
      <c r="V28718"/>
      <c r="W28718"/>
      <c r="X28718"/>
    </row>
    <row r="28719" spans="21:24" ht="18" x14ac:dyDescent="0.6">
      <c r="U28719"/>
      <c r="V28719"/>
      <c r="W28719"/>
      <c r="X28719"/>
    </row>
    <row r="28720" spans="21:24" ht="18" x14ac:dyDescent="0.6">
      <c r="U28720"/>
      <c r="V28720"/>
      <c r="W28720"/>
      <c r="X28720"/>
    </row>
    <row r="28721" spans="21:24" ht="18" x14ac:dyDescent="0.6">
      <c r="U28721"/>
      <c r="V28721"/>
      <c r="W28721"/>
      <c r="X28721"/>
    </row>
    <row r="28722" spans="21:24" ht="18" x14ac:dyDescent="0.6">
      <c r="U28722"/>
      <c r="V28722"/>
      <c r="W28722"/>
      <c r="X28722"/>
    </row>
    <row r="28723" spans="21:24" ht="18" x14ac:dyDescent="0.6">
      <c r="U28723"/>
      <c r="V28723"/>
      <c r="W28723"/>
      <c r="X28723"/>
    </row>
    <row r="28724" spans="21:24" ht="18" x14ac:dyDescent="0.6">
      <c r="U28724"/>
      <c r="V28724"/>
      <c r="W28724"/>
      <c r="X28724"/>
    </row>
    <row r="28725" spans="21:24" ht="18" x14ac:dyDescent="0.6">
      <c r="U28725"/>
      <c r="V28725"/>
      <c r="W28725"/>
      <c r="X28725"/>
    </row>
    <row r="28726" spans="21:24" ht="18" x14ac:dyDescent="0.6">
      <c r="U28726"/>
      <c r="V28726"/>
      <c r="W28726"/>
      <c r="X28726"/>
    </row>
    <row r="28727" spans="21:24" ht="18" x14ac:dyDescent="0.6">
      <c r="U28727"/>
      <c r="V28727"/>
      <c r="W28727"/>
      <c r="X28727"/>
    </row>
    <row r="28728" spans="21:24" ht="18" x14ac:dyDescent="0.6">
      <c r="U28728"/>
      <c r="V28728"/>
      <c r="W28728"/>
      <c r="X28728"/>
    </row>
    <row r="28729" spans="21:24" ht="18" x14ac:dyDescent="0.6">
      <c r="U28729"/>
      <c r="V28729"/>
      <c r="W28729"/>
      <c r="X28729"/>
    </row>
    <row r="28730" spans="21:24" ht="18" x14ac:dyDescent="0.6">
      <c r="U28730"/>
      <c r="V28730"/>
      <c r="W28730"/>
      <c r="X28730"/>
    </row>
    <row r="28731" spans="21:24" ht="18" x14ac:dyDescent="0.6">
      <c r="U28731"/>
      <c r="V28731"/>
      <c r="W28731"/>
      <c r="X28731"/>
    </row>
    <row r="28732" spans="21:24" ht="18" x14ac:dyDescent="0.6">
      <c r="U28732"/>
      <c r="V28732"/>
      <c r="W28732"/>
      <c r="X28732"/>
    </row>
    <row r="28733" spans="21:24" ht="18" x14ac:dyDescent="0.6">
      <c r="U28733"/>
      <c r="V28733"/>
      <c r="W28733"/>
      <c r="X28733"/>
    </row>
    <row r="28734" spans="21:24" ht="18" x14ac:dyDescent="0.6">
      <c r="U28734"/>
      <c r="V28734"/>
      <c r="W28734"/>
      <c r="X28734"/>
    </row>
    <row r="28735" spans="21:24" ht="18" x14ac:dyDescent="0.6">
      <c r="U28735"/>
      <c r="V28735"/>
      <c r="W28735"/>
      <c r="X28735"/>
    </row>
    <row r="28736" spans="21:24" ht="18" x14ac:dyDescent="0.6">
      <c r="U28736"/>
      <c r="V28736"/>
      <c r="W28736"/>
      <c r="X28736"/>
    </row>
    <row r="28737" spans="21:24" ht="18" x14ac:dyDescent="0.6">
      <c r="U28737"/>
      <c r="V28737"/>
      <c r="W28737"/>
      <c r="X28737"/>
    </row>
    <row r="28738" spans="21:24" ht="18" x14ac:dyDescent="0.6">
      <c r="U28738"/>
      <c r="V28738"/>
      <c r="W28738"/>
      <c r="X28738"/>
    </row>
    <row r="28739" spans="21:24" ht="18" x14ac:dyDescent="0.6">
      <c r="U28739"/>
      <c r="V28739"/>
      <c r="W28739"/>
      <c r="X28739"/>
    </row>
    <row r="28740" spans="21:24" ht="18" x14ac:dyDescent="0.6">
      <c r="U28740"/>
      <c r="V28740"/>
      <c r="W28740"/>
      <c r="X28740"/>
    </row>
    <row r="28741" spans="21:24" ht="18" x14ac:dyDescent="0.6">
      <c r="U28741"/>
      <c r="V28741"/>
      <c r="W28741"/>
      <c r="X28741"/>
    </row>
    <row r="28742" spans="21:24" ht="18" x14ac:dyDescent="0.6">
      <c r="U28742"/>
      <c r="V28742"/>
      <c r="W28742"/>
      <c r="X28742"/>
    </row>
    <row r="28743" spans="21:24" ht="18" x14ac:dyDescent="0.6">
      <c r="U28743"/>
      <c r="V28743"/>
      <c r="W28743"/>
      <c r="X28743"/>
    </row>
    <row r="28744" spans="21:24" ht="18" x14ac:dyDescent="0.6">
      <c r="U28744"/>
      <c r="V28744"/>
      <c r="W28744"/>
      <c r="X28744"/>
    </row>
    <row r="28745" spans="21:24" ht="18" x14ac:dyDescent="0.6">
      <c r="U28745"/>
      <c r="V28745"/>
      <c r="W28745"/>
      <c r="X28745"/>
    </row>
    <row r="28746" spans="21:24" ht="18" x14ac:dyDescent="0.6">
      <c r="U28746"/>
      <c r="V28746"/>
      <c r="W28746"/>
      <c r="X28746"/>
    </row>
    <row r="28747" spans="21:24" ht="18" x14ac:dyDescent="0.6">
      <c r="U28747"/>
      <c r="V28747"/>
      <c r="W28747"/>
      <c r="X28747"/>
    </row>
    <row r="28748" spans="21:24" ht="18" x14ac:dyDescent="0.6">
      <c r="U28748"/>
      <c r="V28748"/>
      <c r="W28748"/>
      <c r="X28748"/>
    </row>
    <row r="28749" spans="21:24" ht="18" x14ac:dyDescent="0.6">
      <c r="U28749"/>
      <c r="V28749"/>
      <c r="W28749"/>
      <c r="X28749"/>
    </row>
    <row r="28750" spans="21:24" ht="18" x14ac:dyDescent="0.6">
      <c r="U28750"/>
      <c r="V28750"/>
      <c r="W28750"/>
      <c r="X28750"/>
    </row>
    <row r="28751" spans="21:24" ht="18" x14ac:dyDescent="0.6">
      <c r="U28751"/>
      <c r="V28751"/>
      <c r="W28751"/>
      <c r="X28751"/>
    </row>
    <row r="28752" spans="21:24" ht="18" x14ac:dyDescent="0.6">
      <c r="U28752"/>
      <c r="V28752"/>
      <c r="W28752"/>
      <c r="X28752"/>
    </row>
    <row r="28753" spans="21:24" ht="18" x14ac:dyDescent="0.6">
      <c r="U28753"/>
      <c r="V28753"/>
      <c r="W28753"/>
      <c r="X28753"/>
    </row>
    <row r="28754" spans="21:24" ht="18" x14ac:dyDescent="0.6">
      <c r="U28754"/>
      <c r="V28754"/>
      <c r="W28754"/>
      <c r="X28754"/>
    </row>
    <row r="28755" spans="21:24" ht="18" x14ac:dyDescent="0.6">
      <c r="U28755"/>
      <c r="V28755"/>
      <c r="W28755"/>
      <c r="X28755"/>
    </row>
    <row r="28756" spans="21:24" ht="18" x14ac:dyDescent="0.6">
      <c r="U28756"/>
      <c r="V28756"/>
      <c r="W28756"/>
      <c r="X28756"/>
    </row>
    <row r="28757" spans="21:24" ht="18" x14ac:dyDescent="0.6">
      <c r="U28757"/>
      <c r="V28757"/>
      <c r="W28757"/>
      <c r="X28757"/>
    </row>
    <row r="28758" spans="21:24" ht="18" x14ac:dyDescent="0.6">
      <c r="U28758"/>
      <c r="V28758"/>
      <c r="W28758"/>
      <c r="X28758"/>
    </row>
    <row r="28759" spans="21:24" ht="18" x14ac:dyDescent="0.6">
      <c r="U28759"/>
      <c r="V28759"/>
      <c r="W28759"/>
      <c r="X28759"/>
    </row>
    <row r="28760" spans="21:24" ht="18" x14ac:dyDescent="0.6">
      <c r="U28760"/>
      <c r="V28760"/>
      <c r="W28760"/>
      <c r="X28760"/>
    </row>
    <row r="28761" spans="21:24" ht="18" x14ac:dyDescent="0.6">
      <c r="U28761"/>
      <c r="V28761"/>
      <c r="W28761"/>
      <c r="X28761"/>
    </row>
    <row r="28762" spans="21:24" ht="18" x14ac:dyDescent="0.6">
      <c r="U28762"/>
      <c r="V28762"/>
      <c r="W28762"/>
      <c r="X28762"/>
    </row>
    <row r="28763" spans="21:24" ht="18" x14ac:dyDescent="0.6">
      <c r="U28763"/>
      <c r="V28763"/>
      <c r="W28763"/>
      <c r="X28763"/>
    </row>
    <row r="28764" spans="21:24" ht="18" x14ac:dyDescent="0.6">
      <c r="U28764"/>
      <c r="V28764"/>
      <c r="W28764"/>
      <c r="X28764"/>
    </row>
    <row r="28765" spans="21:24" ht="18" x14ac:dyDescent="0.6">
      <c r="U28765"/>
      <c r="V28765"/>
      <c r="W28765"/>
      <c r="X28765"/>
    </row>
    <row r="28766" spans="21:24" ht="18" x14ac:dyDescent="0.6">
      <c r="U28766"/>
      <c r="V28766"/>
      <c r="W28766"/>
      <c r="X28766"/>
    </row>
    <row r="28767" spans="21:24" ht="18" x14ac:dyDescent="0.6">
      <c r="U28767"/>
      <c r="V28767"/>
      <c r="W28767"/>
      <c r="X28767"/>
    </row>
    <row r="28768" spans="21:24" ht="18" x14ac:dyDescent="0.6">
      <c r="U28768"/>
      <c r="V28768"/>
      <c r="W28768"/>
      <c r="X28768"/>
    </row>
    <row r="28769" spans="21:24" ht="18" x14ac:dyDescent="0.6">
      <c r="U28769"/>
      <c r="V28769"/>
      <c r="W28769"/>
      <c r="X28769"/>
    </row>
    <row r="28770" spans="21:24" ht="18" x14ac:dyDescent="0.6">
      <c r="U28770"/>
      <c r="V28770"/>
      <c r="W28770"/>
      <c r="X28770"/>
    </row>
    <row r="28771" spans="21:24" ht="18" x14ac:dyDescent="0.6">
      <c r="U28771"/>
      <c r="V28771"/>
      <c r="W28771"/>
      <c r="X28771"/>
    </row>
    <row r="28772" spans="21:24" ht="18" x14ac:dyDescent="0.6">
      <c r="U28772"/>
      <c r="V28772"/>
      <c r="W28772"/>
      <c r="X28772"/>
    </row>
    <row r="28773" spans="21:24" ht="18" x14ac:dyDescent="0.6">
      <c r="U28773"/>
      <c r="V28773"/>
      <c r="W28773"/>
      <c r="X28773"/>
    </row>
    <row r="28774" spans="21:24" ht="18" x14ac:dyDescent="0.6">
      <c r="U28774"/>
      <c r="V28774"/>
      <c r="W28774"/>
      <c r="X28774"/>
    </row>
    <row r="28775" spans="21:24" ht="18" x14ac:dyDescent="0.6">
      <c r="U28775"/>
      <c r="V28775"/>
      <c r="W28775"/>
      <c r="X28775"/>
    </row>
    <row r="28776" spans="21:24" ht="18" x14ac:dyDescent="0.6">
      <c r="U28776"/>
      <c r="V28776"/>
      <c r="W28776"/>
      <c r="X28776"/>
    </row>
    <row r="28777" spans="21:24" ht="18" x14ac:dyDescent="0.6">
      <c r="U28777"/>
      <c r="V28777"/>
      <c r="W28777"/>
      <c r="X28777"/>
    </row>
    <row r="28778" spans="21:24" ht="18" x14ac:dyDescent="0.6">
      <c r="U28778"/>
      <c r="V28778"/>
      <c r="W28778"/>
      <c r="X28778"/>
    </row>
    <row r="28779" spans="21:24" ht="18" x14ac:dyDescent="0.6">
      <c r="U28779"/>
      <c r="V28779"/>
      <c r="W28779"/>
      <c r="X28779"/>
    </row>
    <row r="28780" spans="21:24" ht="18" x14ac:dyDescent="0.6">
      <c r="U28780"/>
      <c r="V28780"/>
      <c r="W28780"/>
      <c r="X28780"/>
    </row>
    <row r="28781" spans="21:24" ht="18" x14ac:dyDescent="0.6">
      <c r="U28781"/>
      <c r="V28781"/>
      <c r="W28781"/>
      <c r="X28781"/>
    </row>
    <row r="28782" spans="21:24" ht="18" x14ac:dyDescent="0.6">
      <c r="U28782"/>
      <c r="V28782"/>
      <c r="W28782"/>
      <c r="X28782"/>
    </row>
    <row r="28783" spans="21:24" ht="18" x14ac:dyDescent="0.6">
      <c r="U28783"/>
      <c r="V28783"/>
      <c r="W28783"/>
      <c r="X28783"/>
    </row>
    <row r="28784" spans="21:24" ht="18" x14ac:dyDescent="0.6">
      <c r="U28784"/>
      <c r="V28784"/>
      <c r="W28784"/>
      <c r="X28784"/>
    </row>
    <row r="28785" spans="21:24" ht="18" x14ac:dyDescent="0.6">
      <c r="U28785"/>
      <c r="V28785"/>
      <c r="W28785"/>
      <c r="X28785"/>
    </row>
    <row r="28786" spans="21:24" ht="18" x14ac:dyDescent="0.6">
      <c r="U28786"/>
      <c r="V28786"/>
      <c r="W28786"/>
      <c r="X28786"/>
    </row>
    <row r="28787" spans="21:24" ht="18" x14ac:dyDescent="0.6">
      <c r="U28787"/>
      <c r="V28787"/>
      <c r="W28787"/>
      <c r="X28787"/>
    </row>
    <row r="28788" spans="21:24" ht="18" x14ac:dyDescent="0.6">
      <c r="U28788"/>
      <c r="V28788"/>
      <c r="W28788"/>
      <c r="X28788"/>
    </row>
    <row r="28789" spans="21:24" ht="18" x14ac:dyDescent="0.6">
      <c r="U28789"/>
      <c r="V28789"/>
      <c r="W28789"/>
      <c r="X28789"/>
    </row>
    <row r="28790" spans="21:24" ht="18" x14ac:dyDescent="0.6">
      <c r="U28790"/>
      <c r="V28790"/>
      <c r="W28790"/>
      <c r="X28790"/>
    </row>
    <row r="28791" spans="21:24" ht="18" x14ac:dyDescent="0.6">
      <c r="U28791"/>
      <c r="V28791"/>
      <c r="W28791"/>
      <c r="X28791"/>
    </row>
    <row r="28792" spans="21:24" ht="18" x14ac:dyDescent="0.6">
      <c r="U28792"/>
      <c r="V28792"/>
      <c r="W28792"/>
      <c r="X28792"/>
    </row>
    <row r="28793" spans="21:24" ht="18" x14ac:dyDescent="0.6">
      <c r="U28793"/>
      <c r="V28793"/>
      <c r="W28793"/>
      <c r="X28793"/>
    </row>
    <row r="28794" spans="21:24" ht="18" x14ac:dyDescent="0.6">
      <c r="U28794"/>
      <c r="V28794"/>
      <c r="W28794"/>
      <c r="X28794"/>
    </row>
    <row r="28795" spans="21:24" ht="18" x14ac:dyDescent="0.6">
      <c r="U28795"/>
      <c r="V28795"/>
      <c r="W28795"/>
      <c r="X28795"/>
    </row>
    <row r="28796" spans="21:24" ht="18" x14ac:dyDescent="0.6">
      <c r="U28796"/>
      <c r="V28796"/>
      <c r="W28796"/>
      <c r="X28796"/>
    </row>
    <row r="28797" spans="21:24" ht="18" x14ac:dyDescent="0.6">
      <c r="U28797"/>
      <c r="V28797"/>
      <c r="W28797"/>
      <c r="X28797"/>
    </row>
    <row r="28798" spans="21:24" ht="18" x14ac:dyDescent="0.6">
      <c r="U28798"/>
      <c r="V28798"/>
      <c r="W28798"/>
      <c r="X28798"/>
    </row>
    <row r="28799" spans="21:24" ht="18" x14ac:dyDescent="0.6">
      <c r="U28799"/>
      <c r="V28799"/>
      <c r="W28799"/>
      <c r="X28799"/>
    </row>
    <row r="28800" spans="21:24" ht="18" x14ac:dyDescent="0.6">
      <c r="U28800"/>
      <c r="V28800"/>
      <c r="W28800"/>
      <c r="X28800"/>
    </row>
    <row r="28801" spans="21:24" ht="18" x14ac:dyDescent="0.6">
      <c r="U28801"/>
      <c r="V28801"/>
      <c r="W28801"/>
      <c r="X28801"/>
    </row>
    <row r="28802" spans="21:24" ht="18" x14ac:dyDescent="0.6">
      <c r="U28802"/>
      <c r="V28802"/>
      <c r="W28802"/>
      <c r="X28802"/>
    </row>
    <row r="28803" spans="21:24" ht="18" x14ac:dyDescent="0.6">
      <c r="U28803"/>
      <c r="V28803"/>
      <c r="W28803"/>
      <c r="X28803"/>
    </row>
    <row r="28804" spans="21:24" ht="18" x14ac:dyDescent="0.6">
      <c r="U28804"/>
      <c r="V28804"/>
      <c r="W28804"/>
      <c r="X28804"/>
    </row>
    <row r="28805" spans="21:24" ht="18" x14ac:dyDescent="0.6">
      <c r="U28805"/>
      <c r="V28805"/>
      <c r="W28805"/>
      <c r="X28805"/>
    </row>
    <row r="28806" spans="21:24" ht="18" x14ac:dyDescent="0.6">
      <c r="U28806"/>
      <c r="V28806"/>
      <c r="W28806"/>
      <c r="X28806"/>
    </row>
    <row r="28807" spans="21:24" ht="18" x14ac:dyDescent="0.6">
      <c r="U28807"/>
      <c r="V28807"/>
      <c r="W28807"/>
      <c r="X28807"/>
    </row>
    <row r="28808" spans="21:24" ht="18" x14ac:dyDescent="0.6">
      <c r="U28808"/>
      <c r="V28808"/>
      <c r="W28808"/>
      <c r="X28808"/>
    </row>
    <row r="28809" spans="21:24" ht="18" x14ac:dyDescent="0.6">
      <c r="U28809"/>
      <c r="V28809"/>
      <c r="W28809"/>
      <c r="X28809"/>
    </row>
    <row r="28810" spans="21:24" ht="18" x14ac:dyDescent="0.6">
      <c r="U28810"/>
      <c r="V28810"/>
      <c r="W28810"/>
      <c r="X28810"/>
    </row>
    <row r="28811" spans="21:24" ht="18" x14ac:dyDescent="0.6">
      <c r="U28811"/>
      <c r="V28811"/>
      <c r="W28811"/>
      <c r="X28811"/>
    </row>
    <row r="28812" spans="21:24" ht="18" x14ac:dyDescent="0.6">
      <c r="U28812"/>
      <c r="V28812"/>
      <c r="W28812"/>
      <c r="X28812"/>
    </row>
    <row r="28813" spans="21:24" ht="18" x14ac:dyDescent="0.6">
      <c r="U28813"/>
      <c r="V28813"/>
      <c r="W28813"/>
      <c r="X28813"/>
    </row>
    <row r="28814" spans="21:24" ht="18" x14ac:dyDescent="0.6">
      <c r="U28814"/>
      <c r="V28814"/>
      <c r="W28814"/>
      <c r="X28814"/>
    </row>
    <row r="28815" spans="21:24" ht="18" x14ac:dyDescent="0.6">
      <c r="U28815"/>
      <c r="V28815"/>
      <c r="W28815"/>
      <c r="X28815"/>
    </row>
    <row r="28816" spans="21:24" ht="18" x14ac:dyDescent="0.6">
      <c r="U28816"/>
      <c r="V28816"/>
      <c r="W28816"/>
      <c r="X28816"/>
    </row>
    <row r="28817" spans="21:24" ht="18" x14ac:dyDescent="0.6">
      <c r="U28817"/>
      <c r="V28817"/>
      <c r="W28817"/>
      <c r="X28817"/>
    </row>
    <row r="28818" spans="21:24" ht="18" x14ac:dyDescent="0.6">
      <c r="U28818"/>
      <c r="V28818"/>
      <c r="W28818"/>
      <c r="X28818"/>
    </row>
    <row r="28819" spans="21:24" ht="18" x14ac:dyDescent="0.6">
      <c r="U28819"/>
      <c r="V28819"/>
      <c r="W28819"/>
      <c r="X28819"/>
    </row>
    <row r="28820" spans="21:24" ht="18" x14ac:dyDescent="0.6">
      <c r="U28820"/>
      <c r="V28820"/>
      <c r="W28820"/>
      <c r="X28820"/>
    </row>
    <row r="28821" spans="21:24" ht="18" x14ac:dyDescent="0.6">
      <c r="U28821"/>
      <c r="V28821"/>
      <c r="W28821"/>
      <c r="X28821"/>
    </row>
    <row r="28822" spans="21:24" ht="18" x14ac:dyDescent="0.6">
      <c r="U28822"/>
      <c r="V28822"/>
      <c r="W28822"/>
      <c r="X28822"/>
    </row>
    <row r="28823" spans="21:24" ht="18" x14ac:dyDescent="0.6">
      <c r="U28823"/>
      <c r="V28823"/>
      <c r="W28823"/>
      <c r="X28823"/>
    </row>
    <row r="28824" spans="21:24" ht="18" x14ac:dyDescent="0.6">
      <c r="U28824"/>
      <c r="V28824"/>
      <c r="W28824"/>
      <c r="X28824"/>
    </row>
    <row r="28825" spans="21:24" ht="18" x14ac:dyDescent="0.6">
      <c r="U28825"/>
      <c r="V28825"/>
      <c r="W28825"/>
      <c r="X28825"/>
    </row>
    <row r="28826" spans="21:24" ht="18" x14ac:dyDescent="0.6">
      <c r="U28826"/>
      <c r="V28826"/>
      <c r="W28826"/>
      <c r="X28826"/>
    </row>
    <row r="28827" spans="21:24" ht="18" x14ac:dyDescent="0.6">
      <c r="U28827"/>
      <c r="V28827"/>
      <c r="W28827"/>
      <c r="X28827"/>
    </row>
    <row r="28828" spans="21:24" ht="18" x14ac:dyDescent="0.6">
      <c r="U28828"/>
      <c r="V28828"/>
      <c r="W28828"/>
      <c r="X28828"/>
    </row>
    <row r="28829" spans="21:24" ht="18" x14ac:dyDescent="0.6">
      <c r="U28829"/>
      <c r="V28829"/>
      <c r="W28829"/>
      <c r="X28829"/>
    </row>
    <row r="28830" spans="21:24" ht="18" x14ac:dyDescent="0.6">
      <c r="U28830"/>
      <c r="V28830"/>
      <c r="W28830"/>
      <c r="X28830"/>
    </row>
    <row r="28831" spans="21:24" ht="18" x14ac:dyDescent="0.6">
      <c r="U28831"/>
      <c r="V28831"/>
      <c r="W28831"/>
      <c r="X28831"/>
    </row>
    <row r="28832" spans="21:24" ht="18" x14ac:dyDescent="0.6">
      <c r="U28832"/>
      <c r="V28832"/>
      <c r="W28832"/>
      <c r="X28832"/>
    </row>
    <row r="28833" spans="21:24" ht="18" x14ac:dyDescent="0.6">
      <c r="U28833"/>
      <c r="V28833"/>
      <c r="W28833"/>
      <c r="X28833"/>
    </row>
    <row r="28834" spans="21:24" ht="18" x14ac:dyDescent="0.6">
      <c r="U28834"/>
      <c r="V28834"/>
      <c r="W28834"/>
      <c r="X28834"/>
    </row>
    <row r="28835" spans="21:24" ht="18" x14ac:dyDescent="0.6">
      <c r="U28835"/>
      <c r="V28835"/>
      <c r="W28835"/>
      <c r="X28835"/>
    </row>
    <row r="28836" spans="21:24" ht="18" x14ac:dyDescent="0.6">
      <c r="U28836"/>
      <c r="V28836"/>
      <c r="W28836"/>
      <c r="X28836"/>
    </row>
    <row r="28837" spans="21:24" ht="18" x14ac:dyDescent="0.6">
      <c r="U28837"/>
      <c r="V28837"/>
      <c r="W28837"/>
      <c r="X28837"/>
    </row>
    <row r="28838" spans="21:24" ht="18" x14ac:dyDescent="0.6">
      <c r="U28838"/>
      <c r="V28838"/>
      <c r="W28838"/>
      <c r="X28838"/>
    </row>
    <row r="28839" spans="21:24" ht="18" x14ac:dyDescent="0.6">
      <c r="U28839"/>
      <c r="V28839"/>
      <c r="W28839"/>
      <c r="X28839"/>
    </row>
    <row r="28840" spans="21:24" ht="18" x14ac:dyDescent="0.6">
      <c r="U28840"/>
      <c r="V28840"/>
      <c r="W28840"/>
      <c r="X28840"/>
    </row>
    <row r="28841" spans="21:24" ht="18" x14ac:dyDescent="0.6">
      <c r="U28841"/>
      <c r="V28841"/>
      <c r="W28841"/>
      <c r="X28841"/>
    </row>
    <row r="28842" spans="21:24" ht="18" x14ac:dyDescent="0.6">
      <c r="U28842"/>
      <c r="V28842"/>
      <c r="W28842"/>
      <c r="X28842"/>
    </row>
    <row r="28843" spans="21:24" ht="18" x14ac:dyDescent="0.6">
      <c r="U28843"/>
      <c r="V28843"/>
      <c r="W28843"/>
      <c r="X28843"/>
    </row>
    <row r="28844" spans="21:24" ht="18" x14ac:dyDescent="0.6">
      <c r="U28844"/>
      <c r="V28844"/>
      <c r="W28844"/>
      <c r="X28844"/>
    </row>
    <row r="28845" spans="21:24" ht="18" x14ac:dyDescent="0.6">
      <c r="U28845"/>
      <c r="V28845"/>
      <c r="W28845"/>
      <c r="X28845"/>
    </row>
    <row r="28846" spans="21:24" ht="18" x14ac:dyDescent="0.6">
      <c r="U28846"/>
      <c r="V28846"/>
      <c r="W28846"/>
      <c r="X28846"/>
    </row>
    <row r="28847" spans="21:24" ht="18" x14ac:dyDescent="0.6">
      <c r="U28847"/>
      <c r="V28847"/>
      <c r="W28847"/>
      <c r="X28847"/>
    </row>
    <row r="28848" spans="21:24" ht="18" x14ac:dyDescent="0.6">
      <c r="U28848"/>
      <c r="V28848"/>
      <c r="W28848"/>
      <c r="X28848"/>
    </row>
    <row r="28849" spans="21:24" ht="18" x14ac:dyDescent="0.6">
      <c r="U28849"/>
      <c r="V28849"/>
      <c r="W28849"/>
      <c r="X28849"/>
    </row>
    <row r="28850" spans="21:24" ht="18" x14ac:dyDescent="0.6">
      <c r="U28850"/>
      <c r="V28850"/>
      <c r="W28850"/>
      <c r="X28850"/>
    </row>
    <row r="28851" spans="21:24" ht="18" x14ac:dyDescent="0.6">
      <c r="U28851"/>
      <c r="V28851"/>
      <c r="W28851"/>
      <c r="X28851"/>
    </row>
    <row r="28852" spans="21:24" ht="18" x14ac:dyDescent="0.6">
      <c r="U28852"/>
      <c r="V28852"/>
      <c r="W28852"/>
      <c r="X28852"/>
    </row>
    <row r="28853" spans="21:24" ht="18" x14ac:dyDescent="0.6">
      <c r="U28853"/>
      <c r="V28853"/>
      <c r="W28853"/>
      <c r="X28853"/>
    </row>
    <row r="28854" spans="21:24" ht="18" x14ac:dyDescent="0.6">
      <c r="U28854"/>
      <c r="V28854"/>
      <c r="W28854"/>
      <c r="X28854"/>
    </row>
    <row r="28855" spans="21:24" ht="18" x14ac:dyDescent="0.6">
      <c r="U28855"/>
      <c r="V28855"/>
      <c r="W28855"/>
      <c r="X28855"/>
    </row>
    <row r="28856" spans="21:24" ht="18" x14ac:dyDescent="0.6">
      <c r="U28856"/>
      <c r="V28856"/>
      <c r="W28856"/>
      <c r="X28856"/>
    </row>
    <row r="28857" spans="21:24" ht="18" x14ac:dyDescent="0.6">
      <c r="U28857"/>
      <c r="V28857"/>
      <c r="W28857"/>
      <c r="X28857"/>
    </row>
    <row r="28858" spans="21:24" ht="18" x14ac:dyDescent="0.6">
      <c r="U28858"/>
      <c r="V28858"/>
      <c r="W28858"/>
      <c r="X28858"/>
    </row>
    <row r="28859" spans="21:24" ht="18" x14ac:dyDescent="0.6">
      <c r="U28859"/>
      <c r="V28859"/>
      <c r="W28859"/>
      <c r="X28859"/>
    </row>
    <row r="28860" spans="21:24" ht="18" x14ac:dyDescent="0.6">
      <c r="U28860"/>
      <c r="V28860"/>
      <c r="W28860"/>
      <c r="X28860"/>
    </row>
    <row r="28861" spans="21:24" ht="18" x14ac:dyDescent="0.6">
      <c r="U28861"/>
      <c r="V28861"/>
      <c r="W28861"/>
      <c r="X28861"/>
    </row>
    <row r="28862" spans="21:24" ht="18" x14ac:dyDescent="0.6">
      <c r="U28862"/>
      <c r="V28862"/>
      <c r="W28862"/>
      <c r="X28862"/>
    </row>
    <row r="28863" spans="21:24" ht="18" x14ac:dyDescent="0.6">
      <c r="U28863"/>
      <c r="V28863"/>
      <c r="W28863"/>
      <c r="X28863"/>
    </row>
    <row r="28864" spans="21:24" ht="18" x14ac:dyDescent="0.6">
      <c r="U28864"/>
      <c r="V28864"/>
      <c r="W28864"/>
      <c r="X28864"/>
    </row>
    <row r="28865" spans="21:24" ht="18" x14ac:dyDescent="0.6">
      <c r="U28865"/>
      <c r="V28865"/>
      <c r="W28865"/>
      <c r="X28865"/>
    </row>
    <row r="28866" spans="21:24" ht="18" x14ac:dyDescent="0.6">
      <c r="U28866"/>
      <c r="V28866"/>
      <c r="W28866"/>
      <c r="X28866"/>
    </row>
    <row r="28867" spans="21:24" ht="18" x14ac:dyDescent="0.6">
      <c r="U28867"/>
      <c r="V28867"/>
      <c r="W28867"/>
      <c r="X28867"/>
    </row>
    <row r="28868" spans="21:24" ht="18" x14ac:dyDescent="0.6">
      <c r="U28868"/>
      <c r="V28868"/>
      <c r="W28868"/>
      <c r="X28868"/>
    </row>
    <row r="28869" spans="21:24" ht="18" x14ac:dyDescent="0.6">
      <c r="U28869"/>
      <c r="V28869"/>
      <c r="W28869"/>
      <c r="X28869"/>
    </row>
    <row r="28870" spans="21:24" ht="18" x14ac:dyDescent="0.6">
      <c r="U28870"/>
      <c r="V28870"/>
      <c r="W28870"/>
      <c r="X28870"/>
    </row>
    <row r="28871" spans="21:24" ht="18" x14ac:dyDescent="0.6">
      <c r="U28871"/>
      <c r="V28871"/>
      <c r="W28871"/>
      <c r="X28871"/>
    </row>
    <row r="28872" spans="21:24" ht="18" x14ac:dyDescent="0.6">
      <c r="U28872"/>
      <c r="V28872"/>
      <c r="W28872"/>
      <c r="X28872"/>
    </row>
    <row r="28873" spans="21:24" ht="18" x14ac:dyDescent="0.6">
      <c r="U28873"/>
      <c r="V28873"/>
      <c r="W28873"/>
      <c r="X28873"/>
    </row>
    <row r="28874" spans="21:24" ht="18" x14ac:dyDescent="0.6">
      <c r="U28874"/>
      <c r="V28874"/>
      <c r="W28874"/>
      <c r="X28874"/>
    </row>
    <row r="28875" spans="21:24" ht="18" x14ac:dyDescent="0.6">
      <c r="U28875"/>
      <c r="V28875"/>
      <c r="W28875"/>
      <c r="X28875"/>
    </row>
    <row r="28876" spans="21:24" ht="18" x14ac:dyDescent="0.6">
      <c r="U28876"/>
      <c r="V28876"/>
      <c r="W28876"/>
      <c r="X28876"/>
    </row>
    <row r="28877" spans="21:24" ht="18" x14ac:dyDescent="0.6">
      <c r="U28877"/>
      <c r="V28877"/>
      <c r="W28877"/>
      <c r="X28877"/>
    </row>
    <row r="28878" spans="21:24" ht="18" x14ac:dyDescent="0.6">
      <c r="U28878"/>
      <c r="V28878"/>
      <c r="W28878"/>
      <c r="X28878"/>
    </row>
    <row r="28879" spans="21:24" ht="18" x14ac:dyDescent="0.6">
      <c r="U28879"/>
      <c r="V28879"/>
      <c r="W28879"/>
      <c r="X28879"/>
    </row>
    <row r="28880" spans="21:24" ht="18" x14ac:dyDescent="0.6">
      <c r="U28880"/>
      <c r="V28880"/>
      <c r="W28880"/>
      <c r="X28880"/>
    </row>
    <row r="28881" spans="21:24" ht="18" x14ac:dyDescent="0.6">
      <c r="U28881"/>
      <c r="V28881"/>
      <c r="W28881"/>
      <c r="X28881"/>
    </row>
    <row r="28882" spans="21:24" ht="18" x14ac:dyDescent="0.6">
      <c r="U28882"/>
      <c r="V28882"/>
      <c r="W28882"/>
      <c r="X28882"/>
    </row>
    <row r="28883" spans="21:24" ht="18" x14ac:dyDescent="0.6">
      <c r="U28883"/>
      <c r="V28883"/>
      <c r="W28883"/>
      <c r="X28883"/>
    </row>
    <row r="28884" spans="21:24" ht="18" x14ac:dyDescent="0.6">
      <c r="U28884"/>
      <c r="V28884"/>
      <c r="W28884"/>
      <c r="X28884"/>
    </row>
    <row r="28885" spans="21:24" ht="18" x14ac:dyDescent="0.6">
      <c r="U28885"/>
      <c r="V28885"/>
      <c r="W28885"/>
      <c r="X28885"/>
    </row>
    <row r="28886" spans="21:24" ht="18" x14ac:dyDescent="0.6">
      <c r="U28886"/>
      <c r="V28886"/>
      <c r="W28886"/>
      <c r="X28886"/>
    </row>
    <row r="28887" spans="21:24" ht="18" x14ac:dyDescent="0.6">
      <c r="U28887"/>
      <c r="V28887"/>
      <c r="W28887"/>
      <c r="X28887"/>
    </row>
    <row r="28888" spans="21:24" ht="18" x14ac:dyDescent="0.6">
      <c r="U28888"/>
      <c r="V28888"/>
      <c r="W28888"/>
      <c r="X28888"/>
    </row>
    <row r="28889" spans="21:24" ht="18" x14ac:dyDescent="0.6">
      <c r="U28889"/>
      <c r="V28889"/>
      <c r="W28889"/>
      <c r="X28889"/>
    </row>
    <row r="28890" spans="21:24" ht="18" x14ac:dyDescent="0.6">
      <c r="U28890"/>
      <c r="V28890"/>
      <c r="W28890"/>
      <c r="X28890"/>
    </row>
    <row r="28891" spans="21:24" ht="18" x14ac:dyDescent="0.6">
      <c r="U28891"/>
      <c r="V28891"/>
      <c r="W28891"/>
      <c r="X28891"/>
    </row>
    <row r="28892" spans="21:24" ht="18" x14ac:dyDescent="0.6">
      <c r="U28892"/>
      <c r="V28892"/>
      <c r="W28892"/>
      <c r="X28892"/>
    </row>
    <row r="28893" spans="21:24" ht="18" x14ac:dyDescent="0.6">
      <c r="U28893"/>
      <c r="V28893"/>
      <c r="W28893"/>
      <c r="X28893"/>
    </row>
    <row r="28894" spans="21:24" ht="18" x14ac:dyDescent="0.6">
      <c r="U28894"/>
      <c r="V28894"/>
      <c r="W28894"/>
      <c r="X28894"/>
    </row>
    <row r="28895" spans="21:24" ht="18" x14ac:dyDescent="0.6">
      <c r="U28895"/>
      <c r="V28895"/>
      <c r="W28895"/>
      <c r="X28895"/>
    </row>
    <row r="28896" spans="21:24" ht="18" x14ac:dyDescent="0.6">
      <c r="U28896"/>
      <c r="V28896"/>
      <c r="W28896"/>
      <c r="X28896"/>
    </row>
    <row r="28897" spans="21:24" ht="18" x14ac:dyDescent="0.6">
      <c r="U28897"/>
      <c r="V28897"/>
      <c r="W28897"/>
      <c r="X28897"/>
    </row>
    <row r="28898" spans="21:24" ht="18" x14ac:dyDescent="0.6">
      <c r="U28898"/>
      <c r="V28898"/>
      <c r="W28898"/>
      <c r="X28898"/>
    </row>
    <row r="28899" spans="21:24" ht="18" x14ac:dyDescent="0.6">
      <c r="U28899"/>
      <c r="V28899"/>
      <c r="W28899"/>
      <c r="X28899"/>
    </row>
    <row r="28900" spans="21:24" ht="18" x14ac:dyDescent="0.6">
      <c r="U28900"/>
      <c r="V28900"/>
      <c r="W28900"/>
      <c r="X28900"/>
    </row>
    <row r="28901" spans="21:24" ht="18" x14ac:dyDescent="0.6">
      <c r="U28901"/>
      <c r="V28901"/>
      <c r="W28901"/>
      <c r="X28901"/>
    </row>
    <row r="28902" spans="21:24" ht="18" x14ac:dyDescent="0.6">
      <c r="U28902"/>
      <c r="V28902"/>
      <c r="W28902"/>
      <c r="X28902"/>
    </row>
    <row r="28903" spans="21:24" ht="18" x14ac:dyDescent="0.6">
      <c r="U28903"/>
      <c r="V28903"/>
      <c r="W28903"/>
      <c r="X28903"/>
    </row>
    <row r="28904" spans="21:24" ht="18" x14ac:dyDescent="0.6">
      <c r="U28904"/>
      <c r="V28904"/>
      <c r="W28904"/>
      <c r="X28904"/>
    </row>
    <row r="28905" spans="21:24" ht="18" x14ac:dyDescent="0.6">
      <c r="U28905"/>
      <c r="V28905"/>
      <c r="W28905"/>
      <c r="X28905"/>
    </row>
    <row r="28906" spans="21:24" ht="18" x14ac:dyDescent="0.6">
      <c r="U28906"/>
      <c r="V28906"/>
      <c r="W28906"/>
      <c r="X28906"/>
    </row>
    <row r="28907" spans="21:24" ht="18" x14ac:dyDescent="0.6">
      <c r="U28907"/>
      <c r="V28907"/>
      <c r="W28907"/>
      <c r="X28907"/>
    </row>
    <row r="28908" spans="21:24" ht="18" x14ac:dyDescent="0.6">
      <c r="U28908"/>
      <c r="V28908"/>
      <c r="W28908"/>
      <c r="X28908"/>
    </row>
    <row r="28909" spans="21:24" ht="18" x14ac:dyDescent="0.6">
      <c r="U28909"/>
      <c r="V28909"/>
      <c r="W28909"/>
      <c r="X28909"/>
    </row>
    <row r="28910" spans="21:24" ht="18" x14ac:dyDescent="0.6">
      <c r="U28910"/>
      <c r="V28910"/>
      <c r="W28910"/>
      <c r="X28910"/>
    </row>
    <row r="28911" spans="21:24" ht="18" x14ac:dyDescent="0.6">
      <c r="U28911"/>
      <c r="V28911"/>
      <c r="W28911"/>
      <c r="X28911"/>
    </row>
    <row r="28912" spans="21:24" ht="18" x14ac:dyDescent="0.6">
      <c r="U28912"/>
      <c r="V28912"/>
      <c r="W28912"/>
      <c r="X28912"/>
    </row>
    <row r="28913" spans="21:24" ht="18" x14ac:dyDescent="0.6">
      <c r="U28913"/>
      <c r="V28913"/>
      <c r="W28913"/>
      <c r="X28913"/>
    </row>
    <row r="28914" spans="21:24" ht="18" x14ac:dyDescent="0.6">
      <c r="U28914"/>
      <c r="V28914"/>
      <c r="W28914"/>
      <c r="X28914"/>
    </row>
    <row r="28915" spans="21:24" ht="18" x14ac:dyDescent="0.6">
      <c r="U28915"/>
      <c r="V28915"/>
      <c r="W28915"/>
      <c r="X28915"/>
    </row>
    <row r="28916" spans="21:24" ht="18" x14ac:dyDescent="0.6">
      <c r="U28916"/>
      <c r="V28916"/>
      <c r="W28916"/>
      <c r="X28916"/>
    </row>
    <row r="28917" spans="21:24" ht="18" x14ac:dyDescent="0.6">
      <c r="U28917"/>
      <c r="V28917"/>
      <c r="W28917"/>
      <c r="X28917"/>
    </row>
    <row r="28918" spans="21:24" ht="18" x14ac:dyDescent="0.6">
      <c r="U28918"/>
      <c r="V28918"/>
      <c r="W28918"/>
      <c r="X28918"/>
    </row>
    <row r="28919" spans="21:24" ht="18" x14ac:dyDescent="0.6">
      <c r="U28919"/>
      <c r="V28919"/>
      <c r="W28919"/>
      <c r="X28919"/>
    </row>
    <row r="28920" spans="21:24" ht="18" x14ac:dyDescent="0.6">
      <c r="U28920"/>
      <c r="V28920"/>
      <c r="W28920"/>
      <c r="X28920"/>
    </row>
    <row r="28921" spans="21:24" ht="18" x14ac:dyDescent="0.6">
      <c r="U28921"/>
      <c r="V28921"/>
      <c r="W28921"/>
      <c r="X28921"/>
    </row>
    <row r="28922" spans="21:24" ht="18" x14ac:dyDescent="0.6">
      <c r="U28922"/>
      <c r="V28922"/>
      <c r="W28922"/>
      <c r="X28922"/>
    </row>
    <row r="28923" spans="21:24" ht="18" x14ac:dyDescent="0.6">
      <c r="U28923"/>
      <c r="V28923"/>
      <c r="W28923"/>
      <c r="X28923"/>
    </row>
    <row r="28924" spans="21:24" ht="18" x14ac:dyDescent="0.6">
      <c r="U28924"/>
      <c r="V28924"/>
      <c r="W28924"/>
      <c r="X28924"/>
    </row>
    <row r="28925" spans="21:24" ht="18" x14ac:dyDescent="0.6">
      <c r="U28925"/>
      <c r="V28925"/>
      <c r="W28925"/>
      <c r="X28925"/>
    </row>
    <row r="28926" spans="21:24" ht="18" x14ac:dyDescent="0.6">
      <c r="U28926"/>
      <c r="V28926"/>
      <c r="W28926"/>
      <c r="X28926"/>
    </row>
    <row r="28927" spans="21:24" ht="18" x14ac:dyDescent="0.6">
      <c r="U28927"/>
      <c r="V28927"/>
      <c r="W28927"/>
      <c r="X28927"/>
    </row>
    <row r="28928" spans="21:24" ht="18" x14ac:dyDescent="0.6">
      <c r="U28928"/>
      <c r="V28928"/>
      <c r="W28928"/>
      <c r="X28928"/>
    </row>
    <row r="28929" spans="21:24" ht="18" x14ac:dyDescent="0.6">
      <c r="U28929"/>
      <c r="V28929"/>
      <c r="W28929"/>
      <c r="X28929"/>
    </row>
    <row r="28930" spans="21:24" ht="18" x14ac:dyDescent="0.6">
      <c r="U28930"/>
      <c r="V28930"/>
      <c r="W28930"/>
      <c r="X28930"/>
    </row>
    <row r="28931" spans="21:24" ht="18" x14ac:dyDescent="0.6">
      <c r="U28931"/>
      <c r="V28931"/>
      <c r="W28931"/>
      <c r="X28931"/>
    </row>
    <row r="28932" spans="21:24" ht="18" x14ac:dyDescent="0.6">
      <c r="U28932"/>
      <c r="V28932"/>
      <c r="W28932"/>
      <c r="X28932"/>
    </row>
    <row r="28933" spans="21:24" ht="18" x14ac:dyDescent="0.6">
      <c r="U28933"/>
      <c r="V28933"/>
      <c r="W28933"/>
      <c r="X28933"/>
    </row>
    <row r="28934" spans="21:24" ht="18" x14ac:dyDescent="0.6">
      <c r="U28934"/>
      <c r="V28934"/>
      <c r="W28934"/>
      <c r="X28934"/>
    </row>
    <row r="28935" spans="21:24" ht="18" x14ac:dyDescent="0.6">
      <c r="U28935"/>
      <c r="V28935"/>
      <c r="W28935"/>
      <c r="X28935"/>
    </row>
    <row r="28936" spans="21:24" ht="18" x14ac:dyDescent="0.6">
      <c r="U28936"/>
      <c r="V28936"/>
      <c r="W28936"/>
      <c r="X28936"/>
    </row>
    <row r="28937" spans="21:24" ht="18" x14ac:dyDescent="0.6">
      <c r="U28937"/>
      <c r="V28937"/>
      <c r="W28937"/>
      <c r="X28937"/>
    </row>
    <row r="28938" spans="21:24" ht="18" x14ac:dyDescent="0.6">
      <c r="U28938"/>
      <c r="V28938"/>
      <c r="W28938"/>
      <c r="X28938"/>
    </row>
    <row r="28939" spans="21:24" ht="18" x14ac:dyDescent="0.6">
      <c r="U28939"/>
      <c r="V28939"/>
      <c r="W28939"/>
      <c r="X28939"/>
    </row>
    <row r="28940" spans="21:24" ht="18" x14ac:dyDescent="0.6">
      <c r="U28940"/>
      <c r="V28940"/>
      <c r="W28940"/>
      <c r="X28940"/>
    </row>
    <row r="28941" spans="21:24" ht="18" x14ac:dyDescent="0.6">
      <c r="U28941"/>
      <c r="V28941"/>
      <c r="W28941"/>
      <c r="X28941"/>
    </row>
    <row r="28942" spans="21:24" ht="18" x14ac:dyDescent="0.6">
      <c r="U28942"/>
      <c r="V28942"/>
      <c r="W28942"/>
      <c r="X28942"/>
    </row>
    <row r="28943" spans="21:24" ht="18" x14ac:dyDescent="0.6">
      <c r="U28943"/>
      <c r="V28943"/>
      <c r="W28943"/>
      <c r="X28943"/>
    </row>
    <row r="28944" spans="21:24" ht="18" x14ac:dyDescent="0.6">
      <c r="U28944"/>
      <c r="V28944"/>
      <c r="W28944"/>
      <c r="X28944"/>
    </row>
    <row r="28945" spans="21:24" ht="18" x14ac:dyDescent="0.6">
      <c r="U28945"/>
      <c r="V28945"/>
      <c r="W28945"/>
      <c r="X28945"/>
    </row>
    <row r="28946" spans="21:24" ht="18" x14ac:dyDescent="0.6">
      <c r="U28946"/>
      <c r="V28946"/>
      <c r="W28946"/>
      <c r="X28946"/>
    </row>
    <row r="28947" spans="21:24" ht="18" x14ac:dyDescent="0.6">
      <c r="U28947"/>
      <c r="V28947"/>
      <c r="W28947"/>
      <c r="X28947"/>
    </row>
    <row r="28948" spans="21:24" ht="18" x14ac:dyDescent="0.6">
      <c r="U28948"/>
      <c r="V28948"/>
      <c r="W28948"/>
      <c r="X28948"/>
    </row>
    <row r="28949" spans="21:24" ht="18" x14ac:dyDescent="0.6">
      <c r="U28949"/>
      <c r="V28949"/>
      <c r="W28949"/>
      <c r="X28949"/>
    </row>
    <row r="28950" spans="21:24" ht="18" x14ac:dyDescent="0.6">
      <c r="U28950"/>
      <c r="V28950"/>
      <c r="W28950"/>
      <c r="X28950"/>
    </row>
    <row r="28951" spans="21:24" ht="18" x14ac:dyDescent="0.6">
      <c r="U28951"/>
      <c r="V28951"/>
      <c r="W28951"/>
      <c r="X28951"/>
    </row>
    <row r="28952" spans="21:24" ht="18" x14ac:dyDescent="0.6">
      <c r="U28952"/>
      <c r="V28952"/>
      <c r="W28952"/>
      <c r="X28952"/>
    </row>
    <row r="28953" spans="21:24" ht="18" x14ac:dyDescent="0.6">
      <c r="U28953"/>
      <c r="V28953"/>
      <c r="W28953"/>
      <c r="X28953"/>
    </row>
    <row r="28954" spans="21:24" ht="18" x14ac:dyDescent="0.6">
      <c r="U28954"/>
      <c r="V28954"/>
      <c r="W28954"/>
      <c r="X28954"/>
    </row>
    <row r="28955" spans="21:24" ht="18" x14ac:dyDescent="0.6">
      <c r="U28955"/>
      <c r="V28955"/>
      <c r="W28955"/>
      <c r="X28955"/>
    </row>
    <row r="28956" spans="21:24" ht="18" x14ac:dyDescent="0.6">
      <c r="U28956"/>
      <c r="V28956"/>
      <c r="W28956"/>
      <c r="X28956"/>
    </row>
    <row r="28957" spans="21:24" ht="18" x14ac:dyDescent="0.6">
      <c r="U28957"/>
      <c r="V28957"/>
      <c r="W28957"/>
      <c r="X28957"/>
    </row>
    <row r="28958" spans="21:24" ht="18" x14ac:dyDescent="0.6">
      <c r="U28958"/>
      <c r="V28958"/>
      <c r="W28958"/>
      <c r="X28958"/>
    </row>
    <row r="28959" spans="21:24" ht="18" x14ac:dyDescent="0.6">
      <c r="U28959"/>
      <c r="V28959"/>
      <c r="W28959"/>
      <c r="X28959"/>
    </row>
    <row r="28960" spans="21:24" ht="18" x14ac:dyDescent="0.6">
      <c r="U28960"/>
      <c r="V28960"/>
      <c r="W28960"/>
      <c r="X28960"/>
    </row>
    <row r="28961" spans="21:24" ht="18" x14ac:dyDescent="0.6">
      <c r="U28961"/>
      <c r="V28961"/>
      <c r="W28961"/>
      <c r="X28961"/>
    </row>
    <row r="28962" spans="21:24" ht="18" x14ac:dyDescent="0.6">
      <c r="U28962"/>
      <c r="V28962"/>
      <c r="W28962"/>
      <c r="X28962"/>
    </row>
    <row r="28963" spans="21:24" ht="18" x14ac:dyDescent="0.6">
      <c r="U28963"/>
      <c r="V28963"/>
      <c r="W28963"/>
      <c r="X28963"/>
    </row>
    <row r="28964" spans="21:24" ht="18" x14ac:dyDescent="0.6">
      <c r="U28964"/>
      <c r="V28964"/>
      <c r="W28964"/>
      <c r="X28964"/>
    </row>
    <row r="28965" spans="21:24" ht="18" x14ac:dyDescent="0.6">
      <c r="U28965"/>
      <c r="V28965"/>
      <c r="W28965"/>
      <c r="X28965"/>
    </row>
    <row r="28966" spans="21:24" ht="18" x14ac:dyDescent="0.6">
      <c r="U28966"/>
      <c r="V28966"/>
      <c r="W28966"/>
      <c r="X28966"/>
    </row>
    <row r="28967" spans="21:24" ht="18" x14ac:dyDescent="0.6">
      <c r="U28967"/>
      <c r="V28967"/>
      <c r="W28967"/>
      <c r="X28967"/>
    </row>
    <row r="28968" spans="21:24" ht="18" x14ac:dyDescent="0.6">
      <c r="U28968"/>
      <c r="V28968"/>
      <c r="W28968"/>
      <c r="X28968"/>
    </row>
    <row r="28969" spans="21:24" ht="18" x14ac:dyDescent="0.6">
      <c r="U28969"/>
      <c r="V28969"/>
      <c r="W28969"/>
      <c r="X28969"/>
    </row>
    <row r="28970" spans="21:24" ht="18" x14ac:dyDescent="0.6">
      <c r="U28970"/>
      <c r="V28970"/>
      <c r="W28970"/>
      <c r="X28970"/>
    </row>
    <row r="28971" spans="21:24" ht="18" x14ac:dyDescent="0.6">
      <c r="U28971"/>
      <c r="V28971"/>
      <c r="W28971"/>
      <c r="X28971"/>
    </row>
    <row r="28972" spans="21:24" ht="18" x14ac:dyDescent="0.6">
      <c r="U28972"/>
      <c r="V28972"/>
      <c r="W28972"/>
      <c r="X28972"/>
    </row>
    <row r="28973" spans="21:24" ht="18" x14ac:dyDescent="0.6">
      <c r="U28973"/>
      <c r="V28973"/>
      <c r="W28973"/>
      <c r="X28973"/>
    </row>
    <row r="28974" spans="21:24" ht="18" x14ac:dyDescent="0.6">
      <c r="U28974"/>
      <c r="V28974"/>
      <c r="W28974"/>
      <c r="X28974"/>
    </row>
    <row r="28975" spans="21:24" ht="18" x14ac:dyDescent="0.6">
      <c r="U28975"/>
      <c r="V28975"/>
      <c r="W28975"/>
      <c r="X28975"/>
    </row>
    <row r="28976" spans="21:24" ht="18" x14ac:dyDescent="0.6">
      <c r="U28976"/>
      <c r="V28976"/>
      <c r="W28976"/>
      <c r="X28976"/>
    </row>
    <row r="28977" spans="21:24" ht="18" x14ac:dyDescent="0.6">
      <c r="U28977"/>
      <c r="V28977"/>
      <c r="W28977"/>
      <c r="X28977"/>
    </row>
    <row r="28978" spans="21:24" ht="18" x14ac:dyDescent="0.6">
      <c r="U28978"/>
      <c r="V28978"/>
      <c r="W28978"/>
      <c r="X28978"/>
    </row>
    <row r="28979" spans="21:24" ht="18" x14ac:dyDescent="0.6">
      <c r="U28979"/>
      <c r="V28979"/>
      <c r="W28979"/>
      <c r="X28979"/>
    </row>
    <row r="28980" spans="21:24" ht="18" x14ac:dyDescent="0.6">
      <c r="U28980"/>
      <c r="V28980"/>
      <c r="W28980"/>
      <c r="X28980"/>
    </row>
    <row r="28981" spans="21:24" ht="18" x14ac:dyDescent="0.6">
      <c r="U28981"/>
      <c r="V28981"/>
      <c r="W28981"/>
      <c r="X28981"/>
    </row>
    <row r="28982" spans="21:24" ht="18" x14ac:dyDescent="0.6">
      <c r="U28982"/>
      <c r="V28982"/>
      <c r="W28982"/>
      <c r="X28982"/>
    </row>
    <row r="28983" spans="21:24" ht="18" x14ac:dyDescent="0.6">
      <c r="U28983"/>
      <c r="V28983"/>
      <c r="W28983"/>
      <c r="X28983"/>
    </row>
    <row r="28984" spans="21:24" ht="18" x14ac:dyDescent="0.6">
      <c r="U28984"/>
      <c r="V28984"/>
      <c r="W28984"/>
      <c r="X28984"/>
    </row>
    <row r="28985" spans="21:24" ht="18" x14ac:dyDescent="0.6">
      <c r="U28985"/>
      <c r="V28985"/>
      <c r="W28985"/>
      <c r="X28985"/>
    </row>
    <row r="28986" spans="21:24" ht="18" x14ac:dyDescent="0.6">
      <c r="U28986"/>
      <c r="V28986"/>
      <c r="W28986"/>
      <c r="X28986"/>
    </row>
    <row r="28987" spans="21:24" ht="18" x14ac:dyDescent="0.6">
      <c r="U28987"/>
      <c r="V28987"/>
      <c r="W28987"/>
      <c r="X28987"/>
    </row>
    <row r="28988" spans="21:24" ht="18" x14ac:dyDescent="0.6">
      <c r="U28988"/>
      <c r="V28988"/>
      <c r="W28988"/>
      <c r="X28988"/>
    </row>
    <row r="28989" spans="21:24" ht="18" x14ac:dyDescent="0.6">
      <c r="U28989"/>
      <c r="V28989"/>
      <c r="W28989"/>
      <c r="X28989"/>
    </row>
    <row r="28990" spans="21:24" ht="18" x14ac:dyDescent="0.6">
      <c r="U28990"/>
      <c r="V28990"/>
      <c r="W28990"/>
      <c r="X28990"/>
    </row>
    <row r="28991" spans="21:24" ht="18" x14ac:dyDescent="0.6">
      <c r="U28991"/>
      <c r="V28991"/>
      <c r="W28991"/>
      <c r="X28991"/>
    </row>
    <row r="28992" spans="21:24" ht="18" x14ac:dyDescent="0.6">
      <c r="U28992"/>
      <c r="V28992"/>
      <c r="W28992"/>
      <c r="X28992"/>
    </row>
    <row r="28993" spans="21:24" ht="18" x14ac:dyDescent="0.6">
      <c r="U28993"/>
      <c r="V28993"/>
      <c r="W28993"/>
      <c r="X28993"/>
    </row>
    <row r="28994" spans="21:24" ht="18" x14ac:dyDescent="0.6">
      <c r="U28994"/>
      <c r="V28994"/>
      <c r="W28994"/>
      <c r="X28994"/>
    </row>
    <row r="28995" spans="21:24" ht="18" x14ac:dyDescent="0.6">
      <c r="U28995"/>
      <c r="V28995"/>
      <c r="W28995"/>
      <c r="X28995"/>
    </row>
    <row r="28996" spans="21:24" ht="18" x14ac:dyDescent="0.6">
      <c r="U28996"/>
      <c r="V28996"/>
      <c r="W28996"/>
      <c r="X28996"/>
    </row>
    <row r="28997" spans="21:24" ht="18" x14ac:dyDescent="0.6">
      <c r="U28997"/>
      <c r="V28997"/>
      <c r="W28997"/>
      <c r="X28997"/>
    </row>
    <row r="28998" spans="21:24" ht="18" x14ac:dyDescent="0.6">
      <c r="U28998"/>
      <c r="V28998"/>
      <c r="W28998"/>
      <c r="X28998"/>
    </row>
    <row r="28999" spans="21:24" ht="18" x14ac:dyDescent="0.6">
      <c r="U28999"/>
      <c r="V28999"/>
      <c r="W28999"/>
      <c r="X28999"/>
    </row>
    <row r="29000" spans="21:24" ht="18" x14ac:dyDescent="0.6">
      <c r="U29000"/>
      <c r="V29000"/>
      <c r="W29000"/>
      <c r="X29000"/>
    </row>
    <row r="29001" spans="21:24" ht="18" x14ac:dyDescent="0.6">
      <c r="U29001"/>
      <c r="V29001"/>
      <c r="W29001"/>
      <c r="X29001"/>
    </row>
    <row r="29002" spans="21:24" ht="18" x14ac:dyDescent="0.6">
      <c r="U29002"/>
      <c r="V29002"/>
      <c r="W29002"/>
      <c r="X29002"/>
    </row>
    <row r="29003" spans="21:24" ht="18" x14ac:dyDescent="0.6">
      <c r="U29003"/>
      <c r="V29003"/>
      <c r="W29003"/>
      <c r="X29003"/>
    </row>
    <row r="29004" spans="21:24" ht="18" x14ac:dyDescent="0.6">
      <c r="U29004"/>
      <c r="V29004"/>
      <c r="W29004"/>
      <c r="X29004"/>
    </row>
    <row r="29005" spans="21:24" ht="18" x14ac:dyDescent="0.6">
      <c r="U29005"/>
      <c r="V29005"/>
      <c r="W29005"/>
      <c r="X29005"/>
    </row>
    <row r="29006" spans="21:24" ht="18" x14ac:dyDescent="0.6">
      <c r="U29006"/>
      <c r="V29006"/>
      <c r="W29006"/>
      <c r="X29006"/>
    </row>
    <row r="29007" spans="21:24" ht="18" x14ac:dyDescent="0.6">
      <c r="U29007"/>
      <c r="V29007"/>
      <c r="W29007"/>
      <c r="X29007"/>
    </row>
    <row r="29008" spans="21:24" ht="18" x14ac:dyDescent="0.6">
      <c r="U29008"/>
      <c r="V29008"/>
      <c r="W29008"/>
      <c r="X29008"/>
    </row>
    <row r="29009" spans="21:24" ht="18" x14ac:dyDescent="0.6">
      <c r="U29009"/>
      <c r="V29009"/>
      <c r="W29009"/>
      <c r="X29009"/>
    </row>
    <row r="29010" spans="21:24" ht="18" x14ac:dyDescent="0.6">
      <c r="U29010"/>
      <c r="V29010"/>
      <c r="W29010"/>
      <c r="X29010"/>
    </row>
    <row r="29011" spans="21:24" ht="18" x14ac:dyDescent="0.6">
      <c r="U29011"/>
      <c r="V29011"/>
      <c r="W29011"/>
      <c r="X29011"/>
    </row>
    <row r="29012" spans="21:24" ht="18" x14ac:dyDescent="0.6">
      <c r="U29012"/>
      <c r="V29012"/>
      <c r="W29012"/>
      <c r="X29012"/>
    </row>
    <row r="29013" spans="21:24" ht="18" x14ac:dyDescent="0.6">
      <c r="U29013"/>
      <c r="V29013"/>
      <c r="W29013"/>
      <c r="X29013"/>
    </row>
    <row r="29014" spans="21:24" ht="18" x14ac:dyDescent="0.6">
      <c r="U29014"/>
      <c r="V29014"/>
      <c r="W29014"/>
      <c r="X29014"/>
    </row>
    <row r="29015" spans="21:24" ht="18" x14ac:dyDescent="0.6">
      <c r="U29015"/>
      <c r="V29015"/>
      <c r="W29015"/>
      <c r="X29015"/>
    </row>
    <row r="29016" spans="21:24" ht="18" x14ac:dyDescent="0.6">
      <c r="U29016"/>
      <c r="V29016"/>
      <c r="W29016"/>
      <c r="X29016"/>
    </row>
    <row r="29017" spans="21:24" ht="18" x14ac:dyDescent="0.6">
      <c r="U29017"/>
      <c r="V29017"/>
      <c r="W29017"/>
      <c r="X29017"/>
    </row>
    <row r="29018" spans="21:24" ht="18" x14ac:dyDescent="0.6">
      <c r="U29018"/>
      <c r="V29018"/>
      <c r="W29018"/>
      <c r="X29018"/>
    </row>
    <row r="29019" spans="21:24" ht="18" x14ac:dyDescent="0.6">
      <c r="U29019"/>
      <c r="V29019"/>
      <c r="W29019"/>
      <c r="X29019"/>
    </row>
    <row r="29020" spans="21:24" ht="18" x14ac:dyDescent="0.6">
      <c r="U29020"/>
      <c r="V29020"/>
      <c r="W29020"/>
      <c r="X29020"/>
    </row>
    <row r="29021" spans="21:24" ht="18" x14ac:dyDescent="0.6">
      <c r="U29021"/>
      <c r="V29021"/>
      <c r="W29021"/>
      <c r="X29021"/>
    </row>
    <row r="29022" spans="21:24" ht="18" x14ac:dyDescent="0.6">
      <c r="U29022"/>
      <c r="V29022"/>
      <c r="W29022"/>
      <c r="X29022"/>
    </row>
    <row r="29023" spans="21:24" ht="18" x14ac:dyDescent="0.6">
      <c r="U29023"/>
      <c r="V29023"/>
      <c r="W29023"/>
      <c r="X29023"/>
    </row>
    <row r="29024" spans="21:24" ht="18" x14ac:dyDescent="0.6">
      <c r="U29024"/>
      <c r="V29024"/>
      <c r="W29024"/>
      <c r="X29024"/>
    </row>
    <row r="29025" spans="21:24" ht="18" x14ac:dyDescent="0.6">
      <c r="U29025"/>
      <c r="V29025"/>
      <c r="W29025"/>
      <c r="X29025"/>
    </row>
    <row r="29026" spans="21:24" ht="18" x14ac:dyDescent="0.6">
      <c r="U29026"/>
      <c r="V29026"/>
      <c r="W29026"/>
      <c r="X29026"/>
    </row>
    <row r="29027" spans="21:24" ht="18" x14ac:dyDescent="0.6">
      <c r="U29027"/>
      <c r="V29027"/>
      <c r="W29027"/>
      <c r="X29027"/>
    </row>
    <row r="29028" spans="21:24" ht="18" x14ac:dyDescent="0.6">
      <c r="U29028"/>
      <c r="V29028"/>
      <c r="W29028"/>
      <c r="X29028"/>
    </row>
    <row r="29029" spans="21:24" ht="18" x14ac:dyDescent="0.6">
      <c r="U29029"/>
      <c r="V29029"/>
      <c r="W29029"/>
      <c r="X29029"/>
    </row>
    <row r="29030" spans="21:24" ht="18" x14ac:dyDescent="0.6">
      <c r="U29030"/>
      <c r="V29030"/>
      <c r="W29030"/>
      <c r="X29030"/>
    </row>
    <row r="29031" spans="21:24" ht="18" x14ac:dyDescent="0.6">
      <c r="U29031"/>
      <c r="V29031"/>
      <c r="W29031"/>
      <c r="X29031"/>
    </row>
    <row r="29032" spans="21:24" ht="18" x14ac:dyDescent="0.6">
      <c r="U29032"/>
      <c r="V29032"/>
      <c r="W29032"/>
      <c r="X29032"/>
    </row>
    <row r="29033" spans="21:24" ht="18" x14ac:dyDescent="0.6">
      <c r="U29033"/>
      <c r="V29033"/>
      <c r="W29033"/>
      <c r="X29033"/>
    </row>
    <row r="29034" spans="21:24" ht="18" x14ac:dyDescent="0.6">
      <c r="U29034"/>
      <c r="V29034"/>
      <c r="W29034"/>
      <c r="X29034"/>
    </row>
    <row r="29035" spans="21:24" ht="18" x14ac:dyDescent="0.6">
      <c r="U29035"/>
      <c r="V29035"/>
      <c r="W29035"/>
      <c r="X29035"/>
    </row>
    <row r="29036" spans="21:24" ht="18" x14ac:dyDescent="0.6">
      <c r="U29036"/>
      <c r="V29036"/>
      <c r="W29036"/>
      <c r="X29036"/>
    </row>
    <row r="29037" spans="21:24" ht="18" x14ac:dyDescent="0.6">
      <c r="U29037"/>
      <c r="V29037"/>
      <c r="W29037"/>
      <c r="X29037"/>
    </row>
    <row r="29038" spans="21:24" ht="18" x14ac:dyDescent="0.6">
      <c r="U29038"/>
      <c r="V29038"/>
      <c r="W29038"/>
      <c r="X29038"/>
    </row>
    <row r="29039" spans="21:24" ht="18" x14ac:dyDescent="0.6">
      <c r="U29039"/>
      <c r="V29039"/>
      <c r="W29039"/>
      <c r="X29039"/>
    </row>
    <row r="29040" spans="21:24" ht="18" x14ac:dyDescent="0.6">
      <c r="U29040"/>
      <c r="V29040"/>
      <c r="W29040"/>
      <c r="X29040"/>
    </row>
    <row r="29041" spans="21:24" ht="18" x14ac:dyDescent="0.6">
      <c r="U29041"/>
      <c r="V29041"/>
      <c r="W29041"/>
      <c r="X29041"/>
    </row>
    <row r="29042" spans="21:24" ht="18" x14ac:dyDescent="0.6">
      <c r="U29042"/>
      <c r="V29042"/>
      <c r="W29042"/>
      <c r="X29042"/>
    </row>
    <row r="29043" spans="21:24" ht="18" x14ac:dyDescent="0.6">
      <c r="U29043"/>
      <c r="V29043"/>
      <c r="W29043"/>
      <c r="X29043"/>
    </row>
    <row r="29044" spans="21:24" ht="18" x14ac:dyDescent="0.6">
      <c r="U29044"/>
      <c r="V29044"/>
      <c r="W29044"/>
      <c r="X29044"/>
    </row>
    <row r="29045" spans="21:24" ht="18" x14ac:dyDescent="0.6">
      <c r="U29045"/>
      <c r="V29045"/>
      <c r="W29045"/>
      <c r="X29045"/>
    </row>
    <row r="29046" spans="21:24" ht="18" x14ac:dyDescent="0.6">
      <c r="U29046"/>
      <c r="V29046"/>
      <c r="W29046"/>
      <c r="X29046"/>
    </row>
    <row r="29047" spans="21:24" ht="18" x14ac:dyDescent="0.6">
      <c r="U29047"/>
      <c r="V29047"/>
      <c r="W29047"/>
      <c r="X29047"/>
    </row>
    <row r="29048" spans="21:24" ht="18" x14ac:dyDescent="0.6">
      <c r="U29048"/>
      <c r="V29048"/>
      <c r="W29048"/>
      <c r="X29048"/>
    </row>
    <row r="29049" spans="21:24" ht="18" x14ac:dyDescent="0.6">
      <c r="U29049"/>
      <c r="V29049"/>
      <c r="W29049"/>
      <c r="X29049"/>
    </row>
    <row r="29050" spans="21:24" ht="18" x14ac:dyDescent="0.6">
      <c r="U29050"/>
      <c r="V29050"/>
      <c r="W29050"/>
      <c r="X29050"/>
    </row>
    <row r="29051" spans="21:24" ht="18" x14ac:dyDescent="0.6">
      <c r="U29051"/>
      <c r="V29051"/>
      <c r="W29051"/>
      <c r="X29051"/>
    </row>
    <row r="29052" spans="21:24" ht="18" x14ac:dyDescent="0.6">
      <c r="U29052"/>
      <c r="V29052"/>
      <c r="W29052"/>
      <c r="X29052"/>
    </row>
    <row r="29053" spans="21:24" ht="18" x14ac:dyDescent="0.6">
      <c r="U29053"/>
      <c r="V29053"/>
      <c r="W29053"/>
      <c r="X29053"/>
    </row>
    <row r="29054" spans="21:24" ht="18" x14ac:dyDescent="0.6">
      <c r="U29054"/>
      <c r="V29054"/>
      <c r="W29054"/>
      <c r="X29054"/>
    </row>
    <row r="29055" spans="21:24" ht="18" x14ac:dyDescent="0.6">
      <c r="U29055"/>
      <c r="V29055"/>
      <c r="W29055"/>
      <c r="X29055"/>
    </row>
    <row r="29056" spans="21:24" ht="18" x14ac:dyDescent="0.6">
      <c r="U29056"/>
      <c r="V29056"/>
      <c r="W29056"/>
      <c r="X29056"/>
    </row>
    <row r="29057" spans="21:24" ht="18" x14ac:dyDescent="0.6">
      <c r="U29057"/>
      <c r="V29057"/>
      <c r="W29057"/>
      <c r="X29057"/>
    </row>
    <row r="29058" spans="21:24" ht="18" x14ac:dyDescent="0.6">
      <c r="U29058"/>
      <c r="V29058"/>
      <c r="W29058"/>
      <c r="X29058"/>
    </row>
    <row r="29059" spans="21:24" ht="18" x14ac:dyDescent="0.6">
      <c r="U29059"/>
      <c r="V29059"/>
      <c r="W29059"/>
      <c r="X29059"/>
    </row>
    <row r="29060" spans="21:24" ht="18" x14ac:dyDescent="0.6">
      <c r="U29060"/>
      <c r="V29060"/>
      <c r="W29060"/>
      <c r="X29060"/>
    </row>
    <row r="29061" spans="21:24" ht="18" x14ac:dyDescent="0.6">
      <c r="U29061"/>
      <c r="V29061"/>
      <c r="W29061"/>
      <c r="X29061"/>
    </row>
    <row r="29062" spans="21:24" ht="18" x14ac:dyDescent="0.6">
      <c r="U29062"/>
      <c r="V29062"/>
      <c r="W29062"/>
      <c r="X29062"/>
    </row>
    <row r="29063" spans="21:24" ht="18" x14ac:dyDescent="0.6">
      <c r="U29063"/>
      <c r="V29063"/>
      <c r="W29063"/>
      <c r="X29063"/>
    </row>
    <row r="29064" spans="21:24" ht="18" x14ac:dyDescent="0.6">
      <c r="U29064"/>
      <c r="V29064"/>
      <c r="W29064"/>
      <c r="X29064"/>
    </row>
    <row r="29065" spans="21:24" ht="18" x14ac:dyDescent="0.6">
      <c r="U29065"/>
      <c r="V29065"/>
      <c r="W29065"/>
      <c r="X29065"/>
    </row>
    <row r="29066" spans="21:24" ht="18" x14ac:dyDescent="0.6">
      <c r="U29066"/>
      <c r="V29066"/>
      <c r="W29066"/>
      <c r="X29066"/>
    </row>
    <row r="29067" spans="21:24" ht="18" x14ac:dyDescent="0.6">
      <c r="U29067"/>
      <c r="V29067"/>
      <c r="W29067"/>
      <c r="X29067"/>
    </row>
    <row r="29068" spans="21:24" ht="18" x14ac:dyDescent="0.6">
      <c r="U29068"/>
      <c r="V29068"/>
      <c r="W29068"/>
      <c r="X29068"/>
    </row>
    <row r="29069" spans="21:24" ht="18" x14ac:dyDescent="0.6">
      <c r="U29069"/>
      <c r="V29069"/>
      <c r="W29069"/>
      <c r="X29069"/>
    </row>
    <row r="29070" spans="21:24" ht="18" x14ac:dyDescent="0.6">
      <c r="U29070"/>
      <c r="V29070"/>
      <c r="W29070"/>
      <c r="X29070"/>
    </row>
    <row r="29071" spans="21:24" ht="18" x14ac:dyDescent="0.6">
      <c r="U29071"/>
      <c r="V29071"/>
      <c r="W29071"/>
      <c r="X29071"/>
    </row>
    <row r="29072" spans="21:24" ht="18" x14ac:dyDescent="0.6">
      <c r="U29072"/>
      <c r="V29072"/>
      <c r="W29072"/>
      <c r="X29072"/>
    </row>
    <row r="29073" spans="21:24" ht="18" x14ac:dyDescent="0.6">
      <c r="U29073"/>
      <c r="V29073"/>
      <c r="W29073"/>
      <c r="X29073"/>
    </row>
    <row r="29074" spans="21:24" ht="18" x14ac:dyDescent="0.6">
      <c r="U29074"/>
      <c r="V29074"/>
      <c r="W29074"/>
      <c r="X29074"/>
    </row>
    <row r="29075" spans="21:24" ht="18" x14ac:dyDescent="0.6">
      <c r="U29075"/>
      <c r="V29075"/>
      <c r="W29075"/>
      <c r="X29075"/>
    </row>
    <row r="29076" spans="21:24" ht="18" x14ac:dyDescent="0.6">
      <c r="U29076"/>
      <c r="V29076"/>
      <c r="W29076"/>
      <c r="X29076"/>
    </row>
    <row r="29077" spans="21:24" ht="18" x14ac:dyDescent="0.6">
      <c r="U29077"/>
      <c r="V29077"/>
      <c r="W29077"/>
      <c r="X29077"/>
    </row>
    <row r="29078" spans="21:24" ht="18" x14ac:dyDescent="0.6">
      <c r="U29078"/>
      <c r="V29078"/>
      <c r="W29078"/>
      <c r="X29078"/>
    </row>
    <row r="29079" spans="21:24" ht="18" x14ac:dyDescent="0.6">
      <c r="U29079"/>
      <c r="V29079"/>
      <c r="W29079"/>
      <c r="X29079"/>
    </row>
    <row r="29080" spans="21:24" ht="18" x14ac:dyDescent="0.6">
      <c r="U29080"/>
      <c r="V29080"/>
      <c r="W29080"/>
      <c r="X29080"/>
    </row>
    <row r="29081" spans="21:24" ht="18" x14ac:dyDescent="0.6">
      <c r="U29081"/>
      <c r="V29081"/>
      <c r="W29081"/>
      <c r="X29081"/>
    </row>
    <row r="29082" spans="21:24" ht="18" x14ac:dyDescent="0.6">
      <c r="U29082"/>
      <c r="V29082"/>
      <c r="W29082"/>
      <c r="X29082"/>
    </row>
    <row r="29083" spans="21:24" ht="18" x14ac:dyDescent="0.6">
      <c r="U29083"/>
      <c r="V29083"/>
      <c r="W29083"/>
      <c r="X29083"/>
    </row>
    <row r="29084" spans="21:24" ht="18" x14ac:dyDescent="0.6">
      <c r="U29084"/>
      <c r="V29084"/>
      <c r="W29084"/>
      <c r="X29084"/>
    </row>
    <row r="29085" spans="21:24" ht="18" x14ac:dyDescent="0.6">
      <c r="U29085"/>
      <c r="V29085"/>
      <c r="W29085"/>
      <c r="X29085"/>
    </row>
    <row r="29086" spans="21:24" ht="18" x14ac:dyDescent="0.6">
      <c r="U29086"/>
      <c r="V29086"/>
      <c r="W29086"/>
      <c r="X29086"/>
    </row>
    <row r="29087" spans="21:24" ht="18" x14ac:dyDescent="0.6">
      <c r="U29087"/>
      <c r="V29087"/>
      <c r="W29087"/>
      <c r="X29087"/>
    </row>
    <row r="29088" spans="21:24" ht="18" x14ac:dyDescent="0.6">
      <c r="U29088"/>
      <c r="V29088"/>
      <c r="W29088"/>
      <c r="X29088"/>
    </row>
    <row r="29089" spans="21:24" ht="18" x14ac:dyDescent="0.6">
      <c r="U29089"/>
      <c r="V29089"/>
      <c r="W29089"/>
      <c r="X29089"/>
    </row>
    <row r="29090" spans="21:24" ht="18" x14ac:dyDescent="0.6">
      <c r="U29090"/>
      <c r="V29090"/>
      <c r="W29090"/>
      <c r="X29090"/>
    </row>
    <row r="29091" spans="21:24" ht="18" x14ac:dyDescent="0.6">
      <c r="U29091"/>
      <c r="V29091"/>
      <c r="W29091"/>
      <c r="X29091"/>
    </row>
    <row r="29092" spans="21:24" ht="18" x14ac:dyDescent="0.6">
      <c r="U29092"/>
      <c r="V29092"/>
      <c r="W29092"/>
      <c r="X29092"/>
    </row>
    <row r="29093" spans="21:24" ht="18" x14ac:dyDescent="0.6">
      <c r="U29093"/>
      <c r="V29093"/>
      <c r="W29093"/>
      <c r="X29093"/>
    </row>
    <row r="29094" spans="21:24" ht="18" x14ac:dyDescent="0.6">
      <c r="U29094"/>
      <c r="V29094"/>
      <c r="W29094"/>
      <c r="X29094"/>
    </row>
    <row r="29095" spans="21:24" ht="18" x14ac:dyDescent="0.6">
      <c r="U29095"/>
      <c r="V29095"/>
      <c r="W29095"/>
      <c r="X29095"/>
    </row>
    <row r="29096" spans="21:24" ht="18" x14ac:dyDescent="0.6">
      <c r="U29096"/>
      <c r="V29096"/>
      <c r="W29096"/>
      <c r="X29096"/>
    </row>
    <row r="29097" spans="21:24" ht="18" x14ac:dyDescent="0.6">
      <c r="U29097"/>
      <c r="V29097"/>
      <c r="W29097"/>
      <c r="X29097"/>
    </row>
    <row r="29098" spans="21:24" ht="18" x14ac:dyDescent="0.6">
      <c r="U29098"/>
      <c r="V29098"/>
      <c r="W29098"/>
      <c r="X29098"/>
    </row>
    <row r="29099" spans="21:24" ht="18" x14ac:dyDescent="0.6">
      <c r="U29099"/>
      <c r="V29099"/>
      <c r="W29099"/>
      <c r="X29099"/>
    </row>
    <row r="29100" spans="21:24" ht="18" x14ac:dyDescent="0.6">
      <c r="U29100"/>
      <c r="V29100"/>
      <c r="W29100"/>
      <c r="X29100"/>
    </row>
    <row r="29101" spans="21:24" ht="18" x14ac:dyDescent="0.6">
      <c r="U29101"/>
      <c r="V29101"/>
      <c r="W29101"/>
      <c r="X29101"/>
    </row>
    <row r="29102" spans="21:24" ht="18" x14ac:dyDescent="0.6">
      <c r="U29102"/>
      <c r="V29102"/>
      <c r="W29102"/>
      <c r="X29102"/>
    </row>
    <row r="29103" spans="21:24" ht="18" x14ac:dyDescent="0.6">
      <c r="U29103"/>
      <c r="V29103"/>
      <c r="W29103"/>
      <c r="X29103"/>
    </row>
    <row r="29104" spans="21:24" ht="18" x14ac:dyDescent="0.6">
      <c r="U29104"/>
      <c r="V29104"/>
      <c r="W29104"/>
      <c r="X29104"/>
    </row>
    <row r="29105" spans="21:24" ht="18" x14ac:dyDescent="0.6">
      <c r="U29105"/>
      <c r="V29105"/>
      <c r="W29105"/>
      <c r="X29105"/>
    </row>
    <row r="29106" spans="21:24" ht="18" x14ac:dyDescent="0.6">
      <c r="U29106"/>
      <c r="V29106"/>
      <c r="W29106"/>
      <c r="X29106"/>
    </row>
    <row r="29107" spans="21:24" ht="18" x14ac:dyDescent="0.6">
      <c r="U29107"/>
      <c r="V29107"/>
      <c r="W29107"/>
      <c r="X29107"/>
    </row>
    <row r="29108" spans="21:24" ht="18" x14ac:dyDescent="0.6">
      <c r="U29108"/>
      <c r="V29108"/>
      <c r="W29108"/>
      <c r="X29108"/>
    </row>
    <row r="29109" spans="21:24" ht="18" x14ac:dyDescent="0.6">
      <c r="U29109"/>
      <c r="V29109"/>
      <c r="W29109"/>
      <c r="X29109"/>
    </row>
    <row r="29110" spans="21:24" ht="18" x14ac:dyDescent="0.6">
      <c r="U29110"/>
      <c r="V29110"/>
      <c r="W29110"/>
      <c r="X29110"/>
    </row>
    <row r="29111" spans="21:24" ht="18" x14ac:dyDescent="0.6">
      <c r="U29111"/>
      <c r="V29111"/>
      <c r="W29111"/>
      <c r="X29111"/>
    </row>
    <row r="29112" spans="21:24" ht="18" x14ac:dyDescent="0.6">
      <c r="U29112"/>
      <c r="V29112"/>
      <c r="W29112"/>
      <c r="X29112"/>
    </row>
    <row r="29113" spans="21:24" ht="18" x14ac:dyDescent="0.6">
      <c r="U29113"/>
      <c r="V29113"/>
      <c r="W29113"/>
      <c r="X29113"/>
    </row>
    <row r="29114" spans="21:24" ht="18" x14ac:dyDescent="0.6">
      <c r="U29114"/>
      <c r="V29114"/>
      <c r="W29114"/>
      <c r="X29114"/>
    </row>
    <row r="29115" spans="21:24" ht="18" x14ac:dyDescent="0.6">
      <c r="U29115"/>
      <c r="V29115"/>
      <c r="W29115"/>
      <c r="X29115"/>
    </row>
    <row r="29116" spans="21:24" ht="18" x14ac:dyDescent="0.6">
      <c r="U29116"/>
      <c r="V29116"/>
      <c r="W29116"/>
      <c r="X29116"/>
    </row>
    <row r="29117" spans="21:24" ht="18" x14ac:dyDescent="0.6">
      <c r="U29117"/>
      <c r="V29117"/>
      <c r="W29117"/>
      <c r="X29117"/>
    </row>
    <row r="29118" spans="21:24" ht="18" x14ac:dyDescent="0.6">
      <c r="U29118"/>
      <c r="V29118"/>
      <c r="W29118"/>
      <c r="X29118"/>
    </row>
    <row r="29119" spans="21:24" ht="18" x14ac:dyDescent="0.6">
      <c r="U29119"/>
      <c r="V29119"/>
      <c r="W29119"/>
      <c r="X29119"/>
    </row>
    <row r="29120" spans="21:24" ht="18" x14ac:dyDescent="0.6">
      <c r="U29120"/>
      <c r="V29120"/>
      <c r="W29120"/>
      <c r="X29120"/>
    </row>
    <row r="29121" spans="21:24" ht="18" x14ac:dyDescent="0.6">
      <c r="U29121"/>
      <c r="V29121"/>
      <c r="W29121"/>
      <c r="X29121"/>
    </row>
    <row r="29122" spans="21:24" ht="18" x14ac:dyDescent="0.6">
      <c r="U29122"/>
      <c r="V29122"/>
      <c r="W29122"/>
      <c r="X29122"/>
    </row>
    <row r="29123" spans="21:24" ht="18" x14ac:dyDescent="0.6">
      <c r="U29123"/>
      <c r="V29123"/>
      <c r="W29123"/>
      <c r="X29123"/>
    </row>
    <row r="29124" spans="21:24" ht="18" x14ac:dyDescent="0.6">
      <c r="U29124"/>
      <c r="V29124"/>
      <c r="W29124"/>
      <c r="X29124"/>
    </row>
    <row r="29125" spans="21:24" ht="18" x14ac:dyDescent="0.6">
      <c r="U29125"/>
      <c r="V29125"/>
      <c r="W29125"/>
      <c r="X29125"/>
    </row>
    <row r="29126" spans="21:24" ht="18" x14ac:dyDescent="0.6">
      <c r="U29126"/>
      <c r="V29126"/>
      <c r="W29126"/>
      <c r="X29126"/>
    </row>
    <row r="29127" spans="21:24" ht="18" x14ac:dyDescent="0.6">
      <c r="U29127"/>
      <c r="V29127"/>
      <c r="W29127"/>
      <c r="X29127"/>
    </row>
    <row r="29128" spans="21:24" ht="18" x14ac:dyDescent="0.6">
      <c r="U29128"/>
      <c r="V29128"/>
      <c r="W29128"/>
      <c r="X29128"/>
    </row>
    <row r="29129" spans="21:24" ht="18" x14ac:dyDescent="0.6">
      <c r="U29129"/>
      <c r="V29129"/>
      <c r="W29129"/>
      <c r="X29129"/>
    </row>
    <row r="29130" spans="21:24" ht="18" x14ac:dyDescent="0.6">
      <c r="U29130"/>
      <c r="V29130"/>
      <c r="W29130"/>
      <c r="X29130"/>
    </row>
    <row r="29131" spans="21:24" ht="18" x14ac:dyDescent="0.6">
      <c r="U29131"/>
      <c r="V29131"/>
      <c r="W29131"/>
      <c r="X29131"/>
    </row>
    <row r="29132" spans="21:24" ht="18" x14ac:dyDescent="0.6">
      <c r="U29132"/>
      <c r="V29132"/>
      <c r="W29132"/>
      <c r="X29132"/>
    </row>
    <row r="29133" spans="21:24" ht="18" x14ac:dyDescent="0.6">
      <c r="U29133"/>
      <c r="V29133"/>
      <c r="W29133"/>
      <c r="X29133"/>
    </row>
    <row r="29134" spans="21:24" ht="18" x14ac:dyDescent="0.6">
      <c r="U29134"/>
      <c r="V29134"/>
      <c r="W29134"/>
      <c r="X29134"/>
    </row>
    <row r="29135" spans="21:24" ht="18" x14ac:dyDescent="0.6">
      <c r="U29135"/>
      <c r="V29135"/>
      <c r="W29135"/>
      <c r="X29135"/>
    </row>
    <row r="29136" spans="21:24" ht="18" x14ac:dyDescent="0.6">
      <c r="U29136"/>
      <c r="V29136"/>
      <c r="W29136"/>
      <c r="X29136"/>
    </row>
    <row r="29137" spans="21:24" ht="18" x14ac:dyDescent="0.6">
      <c r="U29137"/>
      <c r="V29137"/>
      <c r="W29137"/>
      <c r="X29137"/>
    </row>
    <row r="29138" spans="21:24" ht="18" x14ac:dyDescent="0.6">
      <c r="U29138"/>
      <c r="V29138"/>
      <c r="W29138"/>
      <c r="X29138"/>
    </row>
    <row r="29139" spans="21:24" ht="18" x14ac:dyDescent="0.6">
      <c r="U29139"/>
      <c r="V29139"/>
      <c r="W29139"/>
      <c r="X29139"/>
    </row>
    <row r="29140" spans="21:24" ht="18" x14ac:dyDescent="0.6">
      <c r="U29140"/>
      <c r="V29140"/>
      <c r="W29140"/>
      <c r="X29140"/>
    </row>
    <row r="29141" spans="21:24" ht="18" x14ac:dyDescent="0.6">
      <c r="U29141"/>
      <c r="V29141"/>
      <c r="W29141"/>
      <c r="X29141"/>
    </row>
    <row r="29142" spans="21:24" ht="18" x14ac:dyDescent="0.6">
      <c r="U29142"/>
      <c r="V29142"/>
      <c r="W29142"/>
      <c r="X29142"/>
    </row>
    <row r="29143" spans="21:24" ht="18" x14ac:dyDescent="0.6">
      <c r="U29143"/>
      <c r="V29143"/>
      <c r="W29143"/>
      <c r="X29143"/>
    </row>
    <row r="29144" spans="21:24" ht="18" x14ac:dyDescent="0.6">
      <c r="U29144"/>
      <c r="V29144"/>
      <c r="W29144"/>
      <c r="X29144"/>
    </row>
    <row r="29145" spans="21:24" ht="18" x14ac:dyDescent="0.6">
      <c r="U29145"/>
      <c r="V29145"/>
      <c r="W29145"/>
      <c r="X29145"/>
    </row>
    <row r="29146" spans="21:24" ht="18" x14ac:dyDescent="0.6">
      <c r="U29146"/>
      <c r="V29146"/>
      <c r="W29146"/>
      <c r="X29146"/>
    </row>
    <row r="29147" spans="21:24" ht="18" x14ac:dyDescent="0.6">
      <c r="U29147"/>
      <c r="V29147"/>
      <c r="W29147"/>
      <c r="X29147"/>
    </row>
    <row r="29148" spans="21:24" ht="18" x14ac:dyDescent="0.6">
      <c r="U29148"/>
      <c r="V29148"/>
      <c r="W29148"/>
      <c r="X29148"/>
    </row>
    <row r="29149" spans="21:24" ht="18" x14ac:dyDescent="0.6">
      <c r="U29149"/>
      <c r="V29149"/>
      <c r="W29149"/>
      <c r="X29149"/>
    </row>
    <row r="29150" spans="21:24" ht="18" x14ac:dyDescent="0.6">
      <c r="U29150"/>
      <c r="V29150"/>
      <c r="W29150"/>
      <c r="X29150"/>
    </row>
    <row r="29151" spans="21:24" ht="18" x14ac:dyDescent="0.6">
      <c r="U29151"/>
      <c r="V29151"/>
      <c r="W29151"/>
      <c r="X29151"/>
    </row>
    <row r="29152" spans="21:24" ht="18" x14ac:dyDescent="0.6">
      <c r="U29152"/>
      <c r="V29152"/>
      <c r="W29152"/>
      <c r="X29152"/>
    </row>
    <row r="29153" spans="21:24" ht="18" x14ac:dyDescent="0.6">
      <c r="U29153"/>
      <c r="V29153"/>
      <c r="W29153"/>
      <c r="X29153"/>
    </row>
    <row r="29154" spans="21:24" ht="18" x14ac:dyDescent="0.6">
      <c r="U29154"/>
      <c r="V29154"/>
      <c r="W29154"/>
      <c r="X29154"/>
    </row>
    <row r="29155" spans="21:24" ht="18" x14ac:dyDescent="0.6">
      <c r="U29155"/>
      <c r="V29155"/>
      <c r="W29155"/>
      <c r="X29155"/>
    </row>
    <row r="29156" spans="21:24" ht="18" x14ac:dyDescent="0.6">
      <c r="U29156"/>
      <c r="V29156"/>
      <c r="W29156"/>
      <c r="X29156"/>
    </row>
    <row r="29157" spans="21:24" ht="18" x14ac:dyDescent="0.6">
      <c r="U29157"/>
      <c r="V29157"/>
      <c r="W29157"/>
      <c r="X29157"/>
    </row>
    <row r="29158" spans="21:24" ht="18" x14ac:dyDescent="0.6">
      <c r="U29158"/>
      <c r="V29158"/>
      <c r="W29158"/>
      <c r="X29158"/>
    </row>
    <row r="29159" spans="21:24" ht="18" x14ac:dyDescent="0.6">
      <c r="U29159"/>
      <c r="V29159"/>
      <c r="W29159"/>
      <c r="X29159"/>
    </row>
    <row r="29160" spans="21:24" ht="18" x14ac:dyDescent="0.6">
      <c r="U29160"/>
      <c r="V29160"/>
      <c r="W29160"/>
      <c r="X29160"/>
    </row>
    <row r="29161" spans="21:24" ht="18" x14ac:dyDescent="0.6">
      <c r="U29161"/>
      <c r="V29161"/>
      <c r="W29161"/>
      <c r="X29161"/>
    </row>
    <row r="29162" spans="21:24" ht="18" x14ac:dyDescent="0.6">
      <c r="U29162"/>
      <c r="V29162"/>
      <c r="W29162"/>
      <c r="X29162"/>
    </row>
    <row r="29163" spans="21:24" ht="18" x14ac:dyDescent="0.6">
      <c r="U29163"/>
      <c r="V29163"/>
      <c r="W29163"/>
      <c r="X29163"/>
    </row>
    <row r="29164" spans="21:24" ht="18" x14ac:dyDescent="0.6">
      <c r="U29164"/>
      <c r="V29164"/>
      <c r="W29164"/>
      <c r="X29164"/>
    </row>
    <row r="29165" spans="21:24" ht="18" x14ac:dyDescent="0.6">
      <c r="U29165"/>
      <c r="V29165"/>
      <c r="W29165"/>
      <c r="X29165"/>
    </row>
    <row r="29166" spans="21:24" ht="18" x14ac:dyDescent="0.6">
      <c r="U29166"/>
      <c r="V29166"/>
      <c r="W29166"/>
      <c r="X29166"/>
    </row>
    <row r="29167" spans="21:24" ht="18" x14ac:dyDescent="0.6">
      <c r="U29167"/>
      <c r="V29167"/>
      <c r="W29167"/>
      <c r="X29167"/>
    </row>
    <row r="29168" spans="21:24" ht="18" x14ac:dyDescent="0.6">
      <c r="U29168"/>
      <c r="V29168"/>
      <c r="W29168"/>
      <c r="X29168"/>
    </row>
    <row r="29169" spans="21:24" ht="18" x14ac:dyDescent="0.6">
      <c r="U29169"/>
      <c r="V29169"/>
      <c r="W29169"/>
      <c r="X29169"/>
    </row>
    <row r="29170" spans="21:24" ht="18" x14ac:dyDescent="0.6">
      <c r="U29170"/>
      <c r="V29170"/>
      <c r="W29170"/>
      <c r="X29170"/>
    </row>
    <row r="29171" spans="21:24" ht="18" x14ac:dyDescent="0.6">
      <c r="U29171"/>
      <c r="V29171"/>
      <c r="W29171"/>
      <c r="X29171"/>
    </row>
    <row r="29172" spans="21:24" ht="18" x14ac:dyDescent="0.6">
      <c r="U29172"/>
      <c r="V29172"/>
      <c r="W29172"/>
      <c r="X29172"/>
    </row>
    <row r="29173" spans="21:24" ht="18" x14ac:dyDescent="0.6">
      <c r="U29173"/>
      <c r="V29173"/>
      <c r="W29173"/>
      <c r="X29173"/>
    </row>
    <row r="29174" spans="21:24" ht="18" x14ac:dyDescent="0.6">
      <c r="U29174"/>
      <c r="V29174"/>
      <c r="W29174"/>
      <c r="X29174"/>
    </row>
    <row r="29175" spans="21:24" ht="18" x14ac:dyDescent="0.6">
      <c r="U29175"/>
      <c r="V29175"/>
      <c r="W29175"/>
      <c r="X29175"/>
    </row>
    <row r="29176" spans="21:24" ht="18" x14ac:dyDescent="0.6">
      <c r="U29176"/>
      <c r="V29176"/>
      <c r="W29176"/>
      <c r="X29176"/>
    </row>
    <row r="29177" spans="21:24" ht="18" x14ac:dyDescent="0.6">
      <c r="U29177"/>
      <c r="V29177"/>
      <c r="W29177"/>
      <c r="X29177"/>
    </row>
    <row r="29178" spans="21:24" ht="18" x14ac:dyDescent="0.6">
      <c r="U29178"/>
      <c r="V29178"/>
      <c r="W29178"/>
      <c r="X29178"/>
    </row>
    <row r="29179" spans="21:24" ht="18" x14ac:dyDescent="0.6">
      <c r="U29179"/>
      <c r="V29179"/>
      <c r="W29179"/>
      <c r="X29179"/>
    </row>
    <row r="29180" spans="21:24" ht="18" x14ac:dyDescent="0.6">
      <c r="U29180"/>
      <c r="V29180"/>
      <c r="W29180"/>
      <c r="X29180"/>
    </row>
    <row r="29181" spans="21:24" ht="18" x14ac:dyDescent="0.6">
      <c r="U29181"/>
      <c r="V29181"/>
      <c r="W29181"/>
      <c r="X29181"/>
    </row>
    <row r="29182" spans="21:24" ht="18" x14ac:dyDescent="0.6">
      <c r="U29182"/>
      <c r="V29182"/>
      <c r="W29182"/>
      <c r="X29182"/>
    </row>
    <row r="29183" spans="21:24" ht="18" x14ac:dyDescent="0.6">
      <c r="U29183"/>
      <c r="V29183"/>
      <c r="W29183"/>
      <c r="X29183"/>
    </row>
    <row r="29184" spans="21:24" ht="18" x14ac:dyDescent="0.6">
      <c r="U29184"/>
      <c r="V29184"/>
      <c r="W29184"/>
      <c r="X29184"/>
    </row>
    <row r="29185" spans="21:24" ht="18" x14ac:dyDescent="0.6">
      <c r="U29185"/>
      <c r="V29185"/>
      <c r="W29185"/>
      <c r="X29185"/>
    </row>
    <row r="29186" spans="21:24" ht="18" x14ac:dyDescent="0.6">
      <c r="U29186"/>
      <c r="V29186"/>
      <c r="W29186"/>
      <c r="X29186"/>
    </row>
    <row r="29187" spans="21:24" ht="18" x14ac:dyDescent="0.6">
      <c r="U29187"/>
      <c r="V29187"/>
      <c r="W29187"/>
      <c r="X29187"/>
    </row>
    <row r="29188" spans="21:24" ht="18" x14ac:dyDescent="0.6">
      <c r="U29188"/>
      <c r="V29188"/>
      <c r="W29188"/>
      <c r="X29188"/>
    </row>
    <row r="29189" spans="21:24" ht="18" x14ac:dyDescent="0.6">
      <c r="U29189"/>
      <c r="V29189"/>
      <c r="W29189"/>
      <c r="X29189"/>
    </row>
    <row r="29190" spans="21:24" ht="18" x14ac:dyDescent="0.6">
      <c r="U29190"/>
      <c r="V29190"/>
      <c r="W29190"/>
      <c r="X29190"/>
    </row>
    <row r="29191" spans="21:24" ht="18" x14ac:dyDescent="0.6">
      <c r="U29191"/>
      <c r="V29191"/>
      <c r="W29191"/>
      <c r="X29191"/>
    </row>
    <row r="29192" spans="21:24" ht="18" x14ac:dyDescent="0.6">
      <c r="U29192"/>
      <c r="V29192"/>
      <c r="W29192"/>
      <c r="X29192"/>
    </row>
    <row r="29193" spans="21:24" ht="18" x14ac:dyDescent="0.6">
      <c r="U29193"/>
      <c r="V29193"/>
      <c r="W29193"/>
      <c r="X29193"/>
    </row>
    <row r="29194" spans="21:24" ht="18" x14ac:dyDescent="0.6">
      <c r="U29194"/>
      <c r="V29194"/>
      <c r="W29194"/>
      <c r="X29194"/>
    </row>
    <row r="29195" spans="21:24" ht="18" x14ac:dyDescent="0.6">
      <c r="U29195"/>
      <c r="V29195"/>
      <c r="W29195"/>
      <c r="X29195"/>
    </row>
    <row r="29196" spans="21:24" ht="18" x14ac:dyDescent="0.6">
      <c r="U29196"/>
      <c r="V29196"/>
      <c r="W29196"/>
      <c r="X29196"/>
    </row>
    <row r="29197" spans="21:24" ht="18" x14ac:dyDescent="0.6">
      <c r="U29197"/>
      <c r="V29197"/>
      <c r="W29197"/>
      <c r="X29197"/>
    </row>
    <row r="29198" spans="21:24" ht="18" x14ac:dyDescent="0.6">
      <c r="U29198"/>
      <c r="V29198"/>
      <c r="W29198"/>
      <c r="X29198"/>
    </row>
    <row r="29199" spans="21:24" ht="18" x14ac:dyDescent="0.6">
      <c r="U29199"/>
      <c r="V29199"/>
      <c r="W29199"/>
      <c r="X29199"/>
    </row>
    <row r="29200" spans="21:24" ht="18" x14ac:dyDescent="0.6">
      <c r="U29200"/>
      <c r="V29200"/>
      <c r="W29200"/>
      <c r="X29200"/>
    </row>
    <row r="29201" spans="21:24" ht="18" x14ac:dyDescent="0.6">
      <c r="U29201"/>
      <c r="V29201"/>
      <c r="W29201"/>
      <c r="X29201"/>
    </row>
    <row r="29202" spans="21:24" ht="18" x14ac:dyDescent="0.6">
      <c r="U29202"/>
      <c r="V29202"/>
      <c r="W29202"/>
      <c r="X29202"/>
    </row>
    <row r="29203" spans="21:24" ht="18" x14ac:dyDescent="0.6">
      <c r="U29203"/>
      <c r="V29203"/>
      <c r="W29203"/>
      <c r="X29203"/>
    </row>
    <row r="29204" spans="21:24" ht="18" x14ac:dyDescent="0.6">
      <c r="U29204"/>
      <c r="V29204"/>
      <c r="W29204"/>
      <c r="X29204"/>
    </row>
    <row r="29205" spans="21:24" ht="18" x14ac:dyDescent="0.6">
      <c r="U29205"/>
      <c r="V29205"/>
      <c r="W29205"/>
      <c r="X29205"/>
    </row>
    <row r="29206" spans="21:24" ht="18" x14ac:dyDescent="0.6">
      <c r="U29206"/>
      <c r="V29206"/>
      <c r="W29206"/>
      <c r="X29206"/>
    </row>
    <row r="29207" spans="21:24" ht="18" x14ac:dyDescent="0.6">
      <c r="U29207"/>
      <c r="V29207"/>
      <c r="W29207"/>
      <c r="X29207"/>
    </row>
    <row r="29208" spans="21:24" ht="18" x14ac:dyDescent="0.6">
      <c r="U29208"/>
      <c r="V29208"/>
      <c r="W29208"/>
      <c r="X29208"/>
    </row>
    <row r="29209" spans="21:24" ht="18" x14ac:dyDescent="0.6">
      <c r="U29209"/>
      <c r="V29209"/>
      <c r="W29209"/>
      <c r="X29209"/>
    </row>
    <row r="29210" spans="21:24" ht="18" x14ac:dyDescent="0.6">
      <c r="U29210"/>
      <c r="V29210"/>
      <c r="W29210"/>
      <c r="X29210"/>
    </row>
    <row r="29211" spans="21:24" ht="18" x14ac:dyDescent="0.6">
      <c r="U29211"/>
      <c r="V29211"/>
      <c r="W29211"/>
      <c r="X29211"/>
    </row>
    <row r="29212" spans="21:24" ht="18" x14ac:dyDescent="0.6">
      <c r="U29212"/>
      <c r="V29212"/>
      <c r="W29212"/>
      <c r="X29212"/>
    </row>
    <row r="29213" spans="21:24" ht="18" x14ac:dyDescent="0.6">
      <c r="U29213"/>
      <c r="V29213"/>
      <c r="W29213"/>
      <c r="X29213"/>
    </row>
    <row r="29214" spans="21:24" ht="18" x14ac:dyDescent="0.6">
      <c r="U29214"/>
      <c r="V29214"/>
      <c r="W29214"/>
      <c r="X29214"/>
    </row>
    <row r="29215" spans="21:24" ht="18" x14ac:dyDescent="0.6">
      <c r="U29215"/>
      <c r="V29215"/>
      <c r="W29215"/>
      <c r="X29215"/>
    </row>
    <row r="29216" spans="21:24" ht="18" x14ac:dyDescent="0.6">
      <c r="U29216"/>
      <c r="V29216"/>
      <c r="W29216"/>
      <c r="X29216"/>
    </row>
    <row r="29217" spans="21:24" ht="18" x14ac:dyDescent="0.6">
      <c r="U29217"/>
      <c r="V29217"/>
      <c r="W29217"/>
      <c r="X29217"/>
    </row>
    <row r="29218" spans="21:24" ht="18" x14ac:dyDescent="0.6">
      <c r="U29218"/>
      <c r="V29218"/>
      <c r="W29218"/>
      <c r="X29218"/>
    </row>
    <row r="29219" spans="21:24" ht="18" x14ac:dyDescent="0.6">
      <c r="U29219"/>
      <c r="V29219"/>
      <c r="W29219"/>
      <c r="X29219"/>
    </row>
    <row r="29220" spans="21:24" ht="18" x14ac:dyDescent="0.6">
      <c r="U29220"/>
      <c r="V29220"/>
      <c r="W29220"/>
      <c r="X29220"/>
    </row>
    <row r="29221" spans="21:24" ht="18" x14ac:dyDescent="0.6">
      <c r="U29221"/>
      <c r="V29221"/>
      <c r="W29221"/>
      <c r="X29221"/>
    </row>
    <row r="29222" spans="21:24" ht="18" x14ac:dyDescent="0.6">
      <c r="U29222"/>
      <c r="V29222"/>
      <c r="W29222"/>
      <c r="X29222"/>
    </row>
    <row r="29223" spans="21:24" ht="18" x14ac:dyDescent="0.6">
      <c r="U29223"/>
      <c r="V29223"/>
      <c r="W29223"/>
      <c r="X29223"/>
    </row>
    <row r="29224" spans="21:24" ht="18" x14ac:dyDescent="0.6">
      <c r="U29224"/>
      <c r="V29224"/>
      <c r="W29224"/>
      <c r="X29224"/>
    </row>
    <row r="29225" spans="21:24" ht="18" x14ac:dyDescent="0.6">
      <c r="U29225"/>
      <c r="V29225"/>
      <c r="W29225"/>
      <c r="X29225"/>
    </row>
    <row r="29226" spans="21:24" ht="18" x14ac:dyDescent="0.6">
      <c r="U29226"/>
      <c r="V29226"/>
      <c r="W29226"/>
      <c r="X29226"/>
    </row>
    <row r="29227" spans="21:24" ht="18" x14ac:dyDescent="0.6">
      <c r="U29227"/>
      <c r="V29227"/>
      <c r="W29227"/>
      <c r="X29227"/>
    </row>
    <row r="29228" spans="21:24" ht="18" x14ac:dyDescent="0.6">
      <c r="U29228"/>
      <c r="V29228"/>
      <c r="W29228"/>
      <c r="X29228"/>
    </row>
    <row r="29229" spans="21:24" ht="18" x14ac:dyDescent="0.6">
      <c r="U29229"/>
      <c r="V29229"/>
      <c r="W29229"/>
      <c r="X29229"/>
    </row>
    <row r="29230" spans="21:24" ht="18" x14ac:dyDescent="0.6">
      <c r="U29230"/>
      <c r="V29230"/>
      <c r="W29230"/>
      <c r="X29230"/>
    </row>
    <row r="29231" spans="21:24" ht="18" x14ac:dyDescent="0.6">
      <c r="U29231"/>
      <c r="V29231"/>
      <c r="W29231"/>
      <c r="X29231"/>
    </row>
    <row r="29232" spans="21:24" ht="18" x14ac:dyDescent="0.6">
      <c r="U29232"/>
      <c r="V29232"/>
      <c r="W29232"/>
      <c r="X29232"/>
    </row>
    <row r="29233" spans="21:24" ht="18" x14ac:dyDescent="0.6">
      <c r="U29233"/>
      <c r="V29233"/>
      <c r="W29233"/>
      <c r="X29233"/>
    </row>
    <row r="29234" spans="21:24" ht="18" x14ac:dyDescent="0.6">
      <c r="U29234"/>
      <c r="V29234"/>
      <c r="W29234"/>
      <c r="X29234"/>
    </row>
    <row r="29235" spans="21:24" ht="18" x14ac:dyDescent="0.6">
      <c r="U29235"/>
      <c r="V29235"/>
      <c r="W29235"/>
      <c r="X29235"/>
    </row>
    <row r="29236" spans="21:24" ht="18" x14ac:dyDescent="0.6">
      <c r="U29236"/>
      <c r="V29236"/>
      <c r="W29236"/>
      <c r="X29236"/>
    </row>
    <row r="29237" spans="21:24" ht="18" x14ac:dyDescent="0.6">
      <c r="U29237"/>
      <c r="V29237"/>
      <c r="W29237"/>
      <c r="X29237"/>
    </row>
    <row r="29238" spans="21:24" ht="18" x14ac:dyDescent="0.6">
      <c r="U29238"/>
      <c r="V29238"/>
      <c r="W29238"/>
      <c r="X29238"/>
    </row>
    <row r="29239" spans="21:24" ht="18" x14ac:dyDescent="0.6">
      <c r="U29239"/>
      <c r="V29239"/>
      <c r="W29239"/>
      <c r="X29239"/>
    </row>
    <row r="29240" spans="21:24" ht="18" x14ac:dyDescent="0.6">
      <c r="U29240"/>
      <c r="V29240"/>
      <c r="W29240"/>
      <c r="X29240"/>
    </row>
    <row r="29241" spans="21:24" ht="18" x14ac:dyDescent="0.6">
      <c r="U29241"/>
      <c r="V29241"/>
      <c r="W29241"/>
      <c r="X29241"/>
    </row>
    <row r="29242" spans="21:24" ht="18" x14ac:dyDescent="0.6">
      <c r="U29242"/>
      <c r="V29242"/>
      <c r="W29242"/>
      <c r="X29242"/>
    </row>
    <row r="29243" spans="21:24" ht="18" x14ac:dyDescent="0.6">
      <c r="U29243"/>
      <c r="V29243"/>
      <c r="W29243"/>
      <c r="X29243"/>
    </row>
    <row r="29244" spans="21:24" ht="18" x14ac:dyDescent="0.6">
      <c r="U29244"/>
      <c r="V29244"/>
      <c r="W29244"/>
      <c r="X29244"/>
    </row>
    <row r="29245" spans="21:24" ht="18" x14ac:dyDescent="0.6">
      <c r="U29245"/>
      <c r="V29245"/>
      <c r="W29245"/>
      <c r="X29245"/>
    </row>
    <row r="29246" spans="21:24" ht="18" x14ac:dyDescent="0.6">
      <c r="U29246"/>
      <c r="V29246"/>
      <c r="W29246"/>
      <c r="X29246"/>
    </row>
    <row r="29247" spans="21:24" ht="18" x14ac:dyDescent="0.6">
      <c r="U29247"/>
      <c r="V29247"/>
      <c r="W29247"/>
      <c r="X29247"/>
    </row>
    <row r="29248" spans="21:24" ht="18" x14ac:dyDescent="0.6">
      <c r="U29248"/>
      <c r="V29248"/>
      <c r="W29248"/>
      <c r="X29248"/>
    </row>
    <row r="29249" spans="21:24" ht="18" x14ac:dyDescent="0.6">
      <c r="U29249"/>
      <c r="V29249"/>
      <c r="W29249"/>
      <c r="X29249"/>
    </row>
    <row r="29250" spans="21:24" ht="18" x14ac:dyDescent="0.6">
      <c r="U29250"/>
      <c r="V29250"/>
      <c r="W29250"/>
      <c r="X29250"/>
    </row>
    <row r="29251" spans="21:24" ht="18" x14ac:dyDescent="0.6">
      <c r="U29251"/>
      <c r="V29251"/>
      <c r="W29251"/>
      <c r="X29251"/>
    </row>
    <row r="29252" spans="21:24" ht="18" x14ac:dyDescent="0.6">
      <c r="U29252"/>
      <c r="V29252"/>
      <c r="W29252"/>
      <c r="X29252"/>
    </row>
    <row r="29253" spans="21:24" ht="18" x14ac:dyDescent="0.6">
      <c r="U29253"/>
      <c r="V29253"/>
      <c r="W29253"/>
      <c r="X29253"/>
    </row>
    <row r="29254" spans="21:24" ht="18" x14ac:dyDescent="0.6">
      <c r="U29254"/>
      <c r="V29254"/>
      <c r="W29254"/>
      <c r="X29254"/>
    </row>
    <row r="29255" spans="21:24" ht="18" x14ac:dyDescent="0.6">
      <c r="U29255"/>
      <c r="V29255"/>
      <c r="W29255"/>
      <c r="X29255"/>
    </row>
    <row r="29256" spans="21:24" ht="18" x14ac:dyDescent="0.6">
      <c r="U29256"/>
      <c r="V29256"/>
      <c r="W29256"/>
      <c r="X29256"/>
    </row>
    <row r="29257" spans="21:24" ht="18" x14ac:dyDescent="0.6">
      <c r="U29257"/>
      <c r="V29257"/>
      <c r="W29257"/>
      <c r="X29257"/>
    </row>
    <row r="29258" spans="21:24" ht="18" x14ac:dyDescent="0.6">
      <c r="U29258"/>
      <c r="V29258"/>
      <c r="W29258"/>
      <c r="X29258"/>
    </row>
    <row r="29259" spans="21:24" ht="18" x14ac:dyDescent="0.6">
      <c r="U29259"/>
      <c r="V29259"/>
      <c r="W29259"/>
      <c r="X29259"/>
    </row>
    <row r="29260" spans="21:24" ht="18" x14ac:dyDescent="0.6">
      <c r="U29260"/>
      <c r="V29260"/>
      <c r="W29260"/>
      <c r="X29260"/>
    </row>
    <row r="29261" spans="21:24" ht="18" x14ac:dyDescent="0.6">
      <c r="U29261"/>
      <c r="V29261"/>
      <c r="W29261"/>
      <c r="X29261"/>
    </row>
    <row r="29262" spans="21:24" ht="18" x14ac:dyDescent="0.6">
      <c r="U29262"/>
      <c r="V29262"/>
      <c r="W29262"/>
      <c r="X29262"/>
    </row>
    <row r="29263" spans="21:24" ht="18" x14ac:dyDescent="0.6">
      <c r="U29263"/>
      <c r="V29263"/>
      <c r="W29263"/>
      <c r="X29263"/>
    </row>
    <row r="29264" spans="21:24" ht="18" x14ac:dyDescent="0.6">
      <c r="U29264"/>
      <c r="V29264"/>
      <c r="W29264"/>
      <c r="X29264"/>
    </row>
    <row r="29265" spans="21:24" ht="18" x14ac:dyDescent="0.6">
      <c r="U29265"/>
      <c r="V29265"/>
      <c r="W29265"/>
      <c r="X29265"/>
    </row>
    <row r="29266" spans="21:24" ht="18" x14ac:dyDescent="0.6">
      <c r="U29266"/>
      <c r="V29266"/>
      <c r="W29266"/>
      <c r="X29266"/>
    </row>
    <row r="29267" spans="21:24" ht="18" x14ac:dyDescent="0.6">
      <c r="U29267"/>
      <c r="V29267"/>
      <c r="W29267"/>
      <c r="X29267"/>
    </row>
    <row r="29268" spans="21:24" ht="18" x14ac:dyDescent="0.6">
      <c r="U29268"/>
      <c r="V29268"/>
      <c r="W29268"/>
      <c r="X29268"/>
    </row>
    <row r="29269" spans="21:24" ht="18" x14ac:dyDescent="0.6">
      <c r="U29269"/>
      <c r="V29269"/>
      <c r="W29269"/>
      <c r="X29269"/>
    </row>
    <row r="29270" spans="21:24" ht="18" x14ac:dyDescent="0.6">
      <c r="U29270"/>
      <c r="V29270"/>
      <c r="W29270"/>
      <c r="X29270"/>
    </row>
    <row r="29271" spans="21:24" ht="18" x14ac:dyDescent="0.6">
      <c r="U29271"/>
      <c r="V29271"/>
      <c r="W29271"/>
      <c r="X29271"/>
    </row>
    <row r="29272" spans="21:24" ht="18" x14ac:dyDescent="0.6">
      <c r="U29272"/>
      <c r="V29272"/>
      <c r="W29272"/>
      <c r="X29272"/>
    </row>
    <row r="29273" spans="21:24" ht="18" x14ac:dyDescent="0.6">
      <c r="U29273"/>
      <c r="V29273"/>
      <c r="W29273"/>
      <c r="X29273"/>
    </row>
    <row r="29274" spans="21:24" ht="18" x14ac:dyDescent="0.6">
      <c r="U29274"/>
      <c r="V29274"/>
      <c r="W29274"/>
      <c r="X29274"/>
    </row>
    <row r="29275" spans="21:24" ht="18" x14ac:dyDescent="0.6">
      <c r="U29275"/>
      <c r="V29275"/>
      <c r="W29275"/>
      <c r="X29275"/>
    </row>
    <row r="29276" spans="21:24" ht="18" x14ac:dyDescent="0.6">
      <c r="U29276"/>
      <c r="V29276"/>
      <c r="W29276"/>
      <c r="X29276"/>
    </row>
    <row r="29277" spans="21:24" ht="18" x14ac:dyDescent="0.6">
      <c r="U29277"/>
      <c r="V29277"/>
      <c r="W29277"/>
      <c r="X29277"/>
    </row>
    <row r="29278" spans="21:24" ht="18" x14ac:dyDescent="0.6">
      <c r="U29278"/>
      <c r="V29278"/>
      <c r="W29278"/>
      <c r="X29278"/>
    </row>
    <row r="29279" spans="21:24" ht="18" x14ac:dyDescent="0.6">
      <c r="U29279"/>
      <c r="V29279"/>
      <c r="W29279"/>
      <c r="X29279"/>
    </row>
    <row r="29280" spans="21:24" ht="18" x14ac:dyDescent="0.6">
      <c r="U29280"/>
      <c r="V29280"/>
      <c r="W29280"/>
      <c r="X29280"/>
    </row>
    <row r="29281" spans="21:24" ht="18" x14ac:dyDescent="0.6">
      <c r="U29281"/>
      <c r="V29281"/>
      <c r="W29281"/>
      <c r="X29281"/>
    </row>
    <row r="29282" spans="21:24" ht="18" x14ac:dyDescent="0.6">
      <c r="U29282"/>
      <c r="V29282"/>
      <c r="W29282"/>
      <c r="X29282"/>
    </row>
    <row r="29283" spans="21:24" ht="18" x14ac:dyDescent="0.6">
      <c r="U29283"/>
      <c r="V29283"/>
      <c r="W29283"/>
      <c r="X29283"/>
    </row>
    <row r="29284" spans="21:24" ht="18" x14ac:dyDescent="0.6">
      <c r="U29284"/>
      <c r="V29284"/>
      <c r="W29284"/>
      <c r="X29284"/>
    </row>
    <row r="29285" spans="21:24" ht="18" x14ac:dyDescent="0.6">
      <c r="U29285"/>
      <c r="V29285"/>
      <c r="W29285"/>
      <c r="X29285"/>
    </row>
    <row r="29286" spans="21:24" ht="18" x14ac:dyDescent="0.6">
      <c r="U29286"/>
      <c r="V29286"/>
      <c r="W29286"/>
      <c r="X29286"/>
    </row>
    <row r="29287" spans="21:24" ht="18" x14ac:dyDescent="0.6">
      <c r="U29287"/>
      <c r="V29287"/>
      <c r="W29287"/>
      <c r="X29287"/>
    </row>
    <row r="29288" spans="21:24" ht="18" x14ac:dyDescent="0.6">
      <c r="U29288"/>
      <c r="V29288"/>
      <c r="W29288"/>
      <c r="X29288"/>
    </row>
    <row r="29289" spans="21:24" ht="18" x14ac:dyDescent="0.6">
      <c r="U29289"/>
      <c r="V29289"/>
      <c r="W29289"/>
      <c r="X29289"/>
    </row>
    <row r="29290" spans="21:24" ht="18" x14ac:dyDescent="0.6">
      <c r="U29290"/>
      <c r="V29290"/>
      <c r="W29290"/>
      <c r="X29290"/>
    </row>
    <row r="29291" spans="21:24" ht="18" x14ac:dyDescent="0.6">
      <c r="U29291"/>
      <c r="V29291"/>
      <c r="W29291"/>
      <c r="X29291"/>
    </row>
    <row r="29292" spans="21:24" ht="18" x14ac:dyDescent="0.6">
      <c r="U29292"/>
      <c r="V29292"/>
      <c r="W29292"/>
      <c r="X29292"/>
    </row>
    <row r="29293" spans="21:24" ht="18" x14ac:dyDescent="0.6">
      <c r="U29293"/>
      <c r="V29293"/>
      <c r="W29293"/>
      <c r="X29293"/>
    </row>
    <row r="29294" spans="21:24" ht="18" x14ac:dyDescent="0.6">
      <c r="U29294"/>
      <c r="V29294"/>
      <c r="W29294"/>
      <c r="X29294"/>
    </row>
    <row r="29295" spans="21:24" ht="18" x14ac:dyDescent="0.6">
      <c r="U29295"/>
      <c r="V29295"/>
      <c r="W29295"/>
      <c r="X29295"/>
    </row>
    <row r="29296" spans="21:24" ht="18" x14ac:dyDescent="0.6">
      <c r="U29296"/>
      <c r="V29296"/>
      <c r="W29296"/>
      <c r="X29296"/>
    </row>
    <row r="29297" spans="21:24" ht="18" x14ac:dyDescent="0.6">
      <c r="U29297"/>
      <c r="V29297"/>
      <c r="W29297"/>
      <c r="X29297"/>
    </row>
    <row r="29298" spans="21:24" ht="18" x14ac:dyDescent="0.6">
      <c r="U29298"/>
      <c r="V29298"/>
      <c r="W29298"/>
      <c r="X29298"/>
    </row>
    <row r="29299" spans="21:24" ht="18" x14ac:dyDescent="0.6">
      <c r="U29299"/>
      <c r="V29299"/>
      <c r="W29299"/>
      <c r="X29299"/>
    </row>
    <row r="29300" spans="21:24" ht="18" x14ac:dyDescent="0.6">
      <c r="U29300"/>
      <c r="V29300"/>
      <c r="W29300"/>
      <c r="X29300"/>
    </row>
    <row r="29301" spans="21:24" ht="18" x14ac:dyDescent="0.6">
      <c r="U29301"/>
      <c r="V29301"/>
      <c r="W29301"/>
      <c r="X29301"/>
    </row>
    <row r="29302" spans="21:24" ht="18" x14ac:dyDescent="0.6">
      <c r="U29302"/>
      <c r="V29302"/>
      <c r="W29302"/>
      <c r="X29302"/>
    </row>
    <row r="29303" spans="21:24" ht="18" x14ac:dyDescent="0.6">
      <c r="U29303"/>
      <c r="V29303"/>
      <c r="W29303"/>
      <c r="X29303"/>
    </row>
    <row r="29304" spans="21:24" ht="18" x14ac:dyDescent="0.6">
      <c r="U29304"/>
      <c r="V29304"/>
      <c r="W29304"/>
      <c r="X29304"/>
    </row>
    <row r="29305" spans="21:24" ht="18" x14ac:dyDescent="0.6">
      <c r="U29305"/>
      <c r="V29305"/>
      <c r="W29305"/>
      <c r="X29305"/>
    </row>
    <row r="29306" spans="21:24" ht="18" x14ac:dyDescent="0.6">
      <c r="U29306"/>
      <c r="V29306"/>
      <c r="W29306"/>
      <c r="X29306"/>
    </row>
    <row r="29307" spans="21:24" ht="18" x14ac:dyDescent="0.6">
      <c r="U29307"/>
      <c r="V29307"/>
      <c r="W29307"/>
      <c r="X29307"/>
    </row>
    <row r="29308" spans="21:24" ht="18" x14ac:dyDescent="0.6">
      <c r="U29308"/>
      <c r="V29308"/>
      <c r="W29308"/>
      <c r="X29308"/>
    </row>
    <row r="29309" spans="21:24" ht="18" x14ac:dyDescent="0.6">
      <c r="U29309"/>
      <c r="V29309"/>
      <c r="W29309"/>
      <c r="X29309"/>
    </row>
    <row r="29310" spans="21:24" ht="18" x14ac:dyDescent="0.6">
      <c r="U29310"/>
      <c r="V29310"/>
      <c r="W29310"/>
      <c r="X29310"/>
    </row>
    <row r="29311" spans="21:24" ht="18" x14ac:dyDescent="0.6">
      <c r="U29311"/>
      <c r="V29311"/>
      <c r="W29311"/>
      <c r="X29311"/>
    </row>
    <row r="29312" spans="21:24" ht="18" x14ac:dyDescent="0.6">
      <c r="U29312"/>
      <c r="V29312"/>
      <c r="W29312"/>
      <c r="X29312"/>
    </row>
    <row r="29313" spans="21:24" ht="18" x14ac:dyDescent="0.6">
      <c r="U29313"/>
      <c r="V29313"/>
      <c r="W29313"/>
      <c r="X29313"/>
    </row>
    <row r="29314" spans="21:24" ht="18" x14ac:dyDescent="0.6">
      <c r="U29314"/>
      <c r="V29314"/>
      <c r="W29314"/>
      <c r="X29314"/>
    </row>
    <row r="29315" spans="21:24" ht="18" x14ac:dyDescent="0.6">
      <c r="U29315"/>
      <c r="V29315"/>
      <c r="W29315"/>
      <c r="X29315"/>
    </row>
    <row r="29316" spans="21:24" ht="18" x14ac:dyDescent="0.6">
      <c r="U29316"/>
      <c r="V29316"/>
      <c r="W29316"/>
      <c r="X29316"/>
    </row>
    <row r="29317" spans="21:24" ht="18" x14ac:dyDescent="0.6">
      <c r="U29317"/>
      <c r="V29317"/>
      <c r="W29317"/>
      <c r="X29317"/>
    </row>
    <row r="29318" spans="21:24" ht="18" x14ac:dyDescent="0.6">
      <c r="U29318"/>
      <c r="V29318"/>
      <c r="W29318"/>
      <c r="X29318"/>
    </row>
    <row r="29319" spans="21:24" ht="18" x14ac:dyDescent="0.6">
      <c r="U29319"/>
      <c r="V29319"/>
      <c r="W29319"/>
      <c r="X29319"/>
    </row>
    <row r="29320" spans="21:24" ht="18" x14ac:dyDescent="0.6">
      <c r="U29320"/>
      <c r="V29320"/>
      <c r="W29320"/>
      <c r="X29320"/>
    </row>
    <row r="29321" spans="21:24" ht="18" x14ac:dyDescent="0.6">
      <c r="U29321"/>
      <c r="V29321"/>
      <c r="W29321"/>
      <c r="X29321"/>
    </row>
    <row r="29322" spans="21:24" ht="18" x14ac:dyDescent="0.6">
      <c r="U29322"/>
      <c r="V29322"/>
      <c r="W29322"/>
      <c r="X29322"/>
    </row>
    <row r="29323" spans="21:24" ht="18" x14ac:dyDescent="0.6">
      <c r="U29323"/>
      <c r="V29323"/>
      <c r="W29323"/>
      <c r="X29323"/>
    </row>
    <row r="29324" spans="21:24" ht="18" x14ac:dyDescent="0.6">
      <c r="U29324"/>
      <c r="V29324"/>
      <c r="W29324"/>
      <c r="X29324"/>
    </row>
    <row r="29325" spans="21:24" ht="18" x14ac:dyDescent="0.6">
      <c r="U29325"/>
      <c r="V29325"/>
      <c r="W29325"/>
      <c r="X29325"/>
    </row>
    <row r="29326" spans="21:24" ht="18" x14ac:dyDescent="0.6">
      <c r="U29326"/>
      <c r="V29326"/>
      <c r="W29326"/>
      <c r="X29326"/>
    </row>
    <row r="29327" spans="21:24" ht="18" x14ac:dyDescent="0.6">
      <c r="U29327"/>
      <c r="V29327"/>
      <c r="W29327"/>
      <c r="X29327"/>
    </row>
    <row r="29328" spans="21:24" ht="18" x14ac:dyDescent="0.6">
      <c r="U29328"/>
      <c r="V29328"/>
      <c r="W29328"/>
      <c r="X29328"/>
    </row>
    <row r="29329" spans="21:24" ht="18" x14ac:dyDescent="0.6">
      <c r="U29329"/>
      <c r="V29329"/>
      <c r="W29329"/>
      <c r="X29329"/>
    </row>
    <row r="29330" spans="21:24" ht="18" x14ac:dyDescent="0.6">
      <c r="U29330"/>
      <c r="V29330"/>
      <c r="W29330"/>
      <c r="X29330"/>
    </row>
    <row r="29331" spans="21:24" ht="18" x14ac:dyDescent="0.6">
      <c r="U29331"/>
      <c r="V29331"/>
      <c r="W29331"/>
      <c r="X29331"/>
    </row>
    <row r="29332" spans="21:24" ht="18" x14ac:dyDescent="0.6">
      <c r="U29332"/>
      <c r="V29332"/>
      <c r="W29332"/>
      <c r="X29332"/>
    </row>
    <row r="29333" spans="21:24" ht="18" x14ac:dyDescent="0.6">
      <c r="U29333"/>
      <c r="V29333"/>
      <c r="W29333"/>
      <c r="X29333"/>
    </row>
    <row r="29334" spans="21:24" ht="18" x14ac:dyDescent="0.6">
      <c r="U29334"/>
      <c r="V29334"/>
      <c r="W29334"/>
      <c r="X29334"/>
    </row>
    <row r="29335" spans="21:24" ht="18" x14ac:dyDescent="0.6">
      <c r="U29335"/>
      <c r="V29335"/>
      <c r="W29335"/>
      <c r="X29335"/>
    </row>
    <row r="29336" spans="21:24" ht="18" x14ac:dyDescent="0.6">
      <c r="U29336"/>
      <c r="V29336"/>
      <c r="W29336"/>
      <c r="X29336"/>
    </row>
    <row r="29337" spans="21:24" ht="18" x14ac:dyDescent="0.6">
      <c r="U29337"/>
      <c r="V29337"/>
      <c r="W29337"/>
      <c r="X29337"/>
    </row>
    <row r="29338" spans="21:24" ht="18" x14ac:dyDescent="0.6">
      <c r="U29338"/>
      <c r="V29338"/>
      <c r="W29338"/>
      <c r="X29338"/>
    </row>
    <row r="29339" spans="21:24" ht="18" x14ac:dyDescent="0.6">
      <c r="U29339"/>
      <c r="V29339"/>
      <c r="W29339"/>
      <c r="X29339"/>
    </row>
    <row r="29340" spans="21:24" ht="18" x14ac:dyDescent="0.6">
      <c r="U29340"/>
      <c r="V29340"/>
      <c r="W29340"/>
      <c r="X29340"/>
    </row>
    <row r="29341" spans="21:24" ht="18" x14ac:dyDescent="0.6">
      <c r="U29341"/>
      <c r="V29341"/>
      <c r="W29341"/>
      <c r="X29341"/>
    </row>
    <row r="29342" spans="21:24" ht="18" x14ac:dyDescent="0.6">
      <c r="U29342"/>
      <c r="V29342"/>
      <c r="W29342"/>
      <c r="X29342"/>
    </row>
    <row r="29343" spans="21:24" ht="18" x14ac:dyDescent="0.6">
      <c r="U29343"/>
      <c r="V29343"/>
      <c r="W29343"/>
      <c r="X29343"/>
    </row>
    <row r="29344" spans="21:24" ht="18" x14ac:dyDescent="0.6">
      <c r="U29344"/>
      <c r="V29344"/>
      <c r="W29344"/>
      <c r="X29344"/>
    </row>
    <row r="29345" spans="21:24" ht="18" x14ac:dyDescent="0.6">
      <c r="U29345"/>
      <c r="V29345"/>
      <c r="W29345"/>
      <c r="X29345"/>
    </row>
    <row r="29346" spans="21:24" ht="18" x14ac:dyDescent="0.6">
      <c r="U29346"/>
      <c r="V29346"/>
      <c r="W29346"/>
      <c r="X29346"/>
    </row>
    <row r="29347" spans="21:24" ht="18" x14ac:dyDescent="0.6">
      <c r="U29347"/>
      <c r="V29347"/>
      <c r="W29347"/>
      <c r="X29347"/>
    </row>
    <row r="29348" spans="21:24" ht="18" x14ac:dyDescent="0.6">
      <c r="U29348"/>
      <c r="V29348"/>
      <c r="W29348"/>
      <c r="X29348"/>
    </row>
    <row r="29349" spans="21:24" ht="18" x14ac:dyDescent="0.6">
      <c r="U29349"/>
      <c r="V29349"/>
      <c r="W29349"/>
      <c r="X29349"/>
    </row>
    <row r="29350" spans="21:24" ht="18" x14ac:dyDescent="0.6">
      <c r="U29350"/>
      <c r="V29350"/>
      <c r="W29350"/>
      <c r="X29350"/>
    </row>
    <row r="29351" spans="21:24" ht="18" x14ac:dyDescent="0.6">
      <c r="U29351"/>
      <c r="V29351"/>
      <c r="W29351"/>
      <c r="X29351"/>
    </row>
    <row r="29352" spans="21:24" ht="18" x14ac:dyDescent="0.6">
      <c r="U29352"/>
      <c r="V29352"/>
      <c r="W29352"/>
      <c r="X29352"/>
    </row>
    <row r="29353" spans="21:24" ht="18" x14ac:dyDescent="0.6">
      <c r="U29353"/>
      <c r="V29353"/>
      <c r="W29353"/>
      <c r="X29353"/>
    </row>
    <row r="29354" spans="21:24" ht="18" x14ac:dyDescent="0.6">
      <c r="U29354"/>
      <c r="V29354"/>
      <c r="W29354"/>
      <c r="X29354"/>
    </row>
    <row r="29355" spans="21:24" ht="18" x14ac:dyDescent="0.6">
      <c r="U29355"/>
      <c r="V29355"/>
      <c r="W29355"/>
      <c r="X29355"/>
    </row>
    <row r="29356" spans="21:24" ht="18" x14ac:dyDescent="0.6">
      <c r="U29356"/>
      <c r="V29356"/>
      <c r="W29356"/>
      <c r="X29356"/>
    </row>
    <row r="29357" spans="21:24" ht="18" x14ac:dyDescent="0.6">
      <c r="U29357"/>
      <c r="V29357"/>
      <c r="W29357"/>
      <c r="X29357"/>
    </row>
    <row r="29358" spans="21:24" ht="18" x14ac:dyDescent="0.6">
      <c r="U29358"/>
      <c r="V29358"/>
      <c r="W29358"/>
      <c r="X29358"/>
    </row>
    <row r="29359" spans="21:24" ht="18" x14ac:dyDescent="0.6">
      <c r="U29359"/>
      <c r="V29359"/>
      <c r="W29359"/>
      <c r="X29359"/>
    </row>
    <row r="29360" spans="21:24" ht="18" x14ac:dyDescent="0.6">
      <c r="U29360"/>
      <c r="V29360"/>
      <c r="W29360"/>
      <c r="X29360"/>
    </row>
    <row r="29361" spans="21:24" ht="18" x14ac:dyDescent="0.6">
      <c r="U29361"/>
      <c r="V29361"/>
      <c r="W29361"/>
      <c r="X29361"/>
    </row>
    <row r="29362" spans="21:24" ht="18" x14ac:dyDescent="0.6">
      <c r="U29362"/>
      <c r="V29362"/>
      <c r="W29362"/>
      <c r="X29362"/>
    </row>
    <row r="29363" spans="21:24" ht="18" x14ac:dyDescent="0.6">
      <c r="U29363"/>
      <c r="V29363"/>
      <c r="W29363"/>
      <c r="X29363"/>
    </row>
    <row r="29364" spans="21:24" ht="18" x14ac:dyDescent="0.6">
      <c r="U29364"/>
      <c r="V29364"/>
      <c r="W29364"/>
      <c r="X29364"/>
    </row>
    <row r="29365" spans="21:24" ht="18" x14ac:dyDescent="0.6">
      <c r="U29365"/>
      <c r="V29365"/>
      <c r="W29365"/>
      <c r="X29365"/>
    </row>
    <row r="29366" spans="21:24" ht="18" x14ac:dyDescent="0.6">
      <c r="U29366"/>
      <c r="V29366"/>
      <c r="W29366"/>
      <c r="X29366"/>
    </row>
    <row r="29367" spans="21:24" ht="18" x14ac:dyDescent="0.6">
      <c r="U29367"/>
      <c r="V29367"/>
      <c r="W29367"/>
      <c r="X29367"/>
    </row>
    <row r="29368" spans="21:24" ht="18" x14ac:dyDescent="0.6">
      <c r="U29368"/>
      <c r="V29368"/>
      <c r="W29368"/>
      <c r="X29368"/>
    </row>
    <row r="29369" spans="21:24" ht="18" x14ac:dyDescent="0.6">
      <c r="U29369"/>
      <c r="V29369"/>
      <c r="W29369"/>
      <c r="X29369"/>
    </row>
    <row r="29370" spans="21:24" ht="18" x14ac:dyDescent="0.6">
      <c r="U29370"/>
      <c r="V29370"/>
      <c r="W29370"/>
      <c r="X29370"/>
    </row>
    <row r="29371" spans="21:24" ht="18" x14ac:dyDescent="0.6">
      <c r="U29371"/>
      <c r="V29371"/>
      <c r="W29371"/>
      <c r="X29371"/>
    </row>
    <row r="29372" spans="21:24" ht="18" x14ac:dyDescent="0.6">
      <c r="U29372"/>
      <c r="V29372"/>
      <c r="W29372"/>
      <c r="X29372"/>
    </row>
    <row r="29373" spans="21:24" ht="18" x14ac:dyDescent="0.6">
      <c r="U29373"/>
      <c r="V29373"/>
      <c r="W29373"/>
      <c r="X29373"/>
    </row>
    <row r="29374" spans="21:24" ht="18" x14ac:dyDescent="0.6">
      <c r="U29374"/>
      <c r="V29374"/>
      <c r="W29374"/>
      <c r="X29374"/>
    </row>
    <row r="29375" spans="21:24" ht="18" x14ac:dyDescent="0.6">
      <c r="U29375"/>
      <c r="V29375"/>
      <c r="W29375"/>
      <c r="X29375"/>
    </row>
    <row r="29376" spans="21:24" ht="18" x14ac:dyDescent="0.6">
      <c r="U29376"/>
      <c r="V29376"/>
      <c r="W29376"/>
      <c r="X29376"/>
    </row>
    <row r="29377" spans="21:24" ht="18" x14ac:dyDescent="0.6">
      <c r="U29377"/>
      <c r="V29377"/>
      <c r="W29377"/>
      <c r="X29377"/>
    </row>
    <row r="29378" spans="21:24" ht="18" x14ac:dyDescent="0.6">
      <c r="U29378"/>
      <c r="V29378"/>
      <c r="W29378"/>
      <c r="X29378"/>
    </row>
    <row r="29379" spans="21:24" ht="18" x14ac:dyDescent="0.6">
      <c r="U29379"/>
      <c r="V29379"/>
      <c r="W29379"/>
      <c r="X29379"/>
    </row>
    <row r="29380" spans="21:24" ht="18" x14ac:dyDescent="0.6">
      <c r="U29380"/>
      <c r="V29380"/>
      <c r="W29380"/>
      <c r="X29380"/>
    </row>
    <row r="29381" spans="21:24" ht="18" x14ac:dyDescent="0.6">
      <c r="U29381"/>
      <c r="V29381"/>
      <c r="W29381"/>
      <c r="X29381"/>
    </row>
    <row r="29382" spans="21:24" ht="18" x14ac:dyDescent="0.6">
      <c r="U29382"/>
      <c r="V29382"/>
      <c r="W29382"/>
      <c r="X29382"/>
    </row>
    <row r="29383" spans="21:24" ht="18" x14ac:dyDescent="0.6">
      <c r="U29383"/>
      <c r="V29383"/>
      <c r="W29383"/>
      <c r="X29383"/>
    </row>
    <row r="29384" spans="21:24" ht="18" x14ac:dyDescent="0.6">
      <c r="U29384"/>
      <c r="V29384"/>
      <c r="W29384"/>
      <c r="X29384"/>
    </row>
    <row r="29385" spans="21:24" ht="18" x14ac:dyDescent="0.6">
      <c r="U29385"/>
      <c r="V29385"/>
      <c r="W29385"/>
      <c r="X29385"/>
    </row>
    <row r="29386" spans="21:24" ht="18" x14ac:dyDescent="0.6">
      <c r="U29386"/>
      <c r="V29386"/>
      <c r="W29386"/>
      <c r="X29386"/>
    </row>
    <row r="29387" spans="21:24" ht="18" x14ac:dyDescent="0.6">
      <c r="U29387"/>
      <c r="V29387"/>
      <c r="W29387"/>
      <c r="X29387"/>
    </row>
    <row r="29388" spans="21:24" ht="18" x14ac:dyDescent="0.6">
      <c r="U29388"/>
      <c r="V29388"/>
      <c r="W29388"/>
      <c r="X29388"/>
    </row>
    <row r="29389" spans="21:24" ht="18" x14ac:dyDescent="0.6">
      <c r="U29389"/>
      <c r="V29389"/>
      <c r="W29389"/>
      <c r="X29389"/>
    </row>
    <row r="29390" spans="21:24" ht="18" x14ac:dyDescent="0.6">
      <c r="U29390"/>
      <c r="V29390"/>
      <c r="W29390"/>
      <c r="X29390"/>
    </row>
    <row r="29391" spans="21:24" ht="18" x14ac:dyDescent="0.6">
      <c r="U29391"/>
      <c r="V29391"/>
      <c r="W29391"/>
      <c r="X29391"/>
    </row>
    <row r="29392" spans="21:24" ht="18" x14ac:dyDescent="0.6">
      <c r="U29392"/>
      <c r="V29392"/>
      <c r="W29392"/>
      <c r="X29392"/>
    </row>
    <row r="29393" spans="21:24" ht="18" x14ac:dyDescent="0.6">
      <c r="U29393"/>
      <c r="V29393"/>
      <c r="W29393"/>
      <c r="X29393"/>
    </row>
    <row r="29394" spans="21:24" ht="18" x14ac:dyDescent="0.6">
      <c r="U29394"/>
      <c r="V29394"/>
      <c r="W29394"/>
      <c r="X29394"/>
    </row>
    <row r="29395" spans="21:24" ht="18" x14ac:dyDescent="0.6">
      <c r="U29395"/>
      <c r="V29395"/>
      <c r="W29395"/>
      <c r="X29395"/>
    </row>
    <row r="29396" spans="21:24" ht="18" x14ac:dyDescent="0.6">
      <c r="U29396"/>
      <c r="V29396"/>
      <c r="W29396"/>
      <c r="X29396"/>
    </row>
    <row r="29397" spans="21:24" ht="18" x14ac:dyDescent="0.6">
      <c r="U29397"/>
      <c r="V29397"/>
      <c r="W29397"/>
      <c r="X29397"/>
    </row>
    <row r="29398" spans="21:24" ht="18" x14ac:dyDescent="0.6">
      <c r="U29398"/>
      <c r="V29398"/>
      <c r="W29398"/>
      <c r="X29398"/>
    </row>
    <row r="29399" spans="21:24" ht="18" x14ac:dyDescent="0.6">
      <c r="U29399"/>
      <c r="V29399"/>
      <c r="W29399"/>
      <c r="X29399"/>
    </row>
    <row r="29400" spans="21:24" ht="18" x14ac:dyDescent="0.6">
      <c r="U29400"/>
      <c r="V29400"/>
      <c r="W29400"/>
      <c r="X29400"/>
    </row>
    <row r="29401" spans="21:24" ht="18" x14ac:dyDescent="0.6">
      <c r="U29401"/>
      <c r="V29401"/>
      <c r="W29401"/>
      <c r="X29401"/>
    </row>
    <row r="29402" spans="21:24" ht="18" x14ac:dyDescent="0.6">
      <c r="U29402"/>
      <c r="V29402"/>
      <c r="W29402"/>
      <c r="X29402"/>
    </row>
    <row r="29403" spans="21:24" ht="18" x14ac:dyDescent="0.6">
      <c r="U29403"/>
      <c r="V29403"/>
      <c r="W29403"/>
      <c r="X29403"/>
    </row>
    <row r="29404" spans="21:24" ht="18" x14ac:dyDescent="0.6">
      <c r="U29404"/>
      <c r="V29404"/>
      <c r="W29404"/>
      <c r="X29404"/>
    </row>
    <row r="29405" spans="21:24" ht="18" x14ac:dyDescent="0.6">
      <c r="U29405"/>
      <c r="V29405"/>
      <c r="W29405"/>
      <c r="X29405"/>
    </row>
    <row r="29406" spans="21:24" ht="18" x14ac:dyDescent="0.6">
      <c r="U29406"/>
      <c r="V29406"/>
      <c r="W29406"/>
      <c r="X29406"/>
    </row>
    <row r="29407" spans="21:24" ht="18" x14ac:dyDescent="0.6">
      <c r="U29407"/>
      <c r="V29407"/>
      <c r="W29407"/>
      <c r="X29407"/>
    </row>
    <row r="29408" spans="21:24" ht="18" x14ac:dyDescent="0.6">
      <c r="U29408"/>
      <c r="V29408"/>
      <c r="W29408"/>
      <c r="X29408"/>
    </row>
    <row r="29409" spans="21:24" ht="18" x14ac:dyDescent="0.6">
      <c r="U29409"/>
      <c r="V29409"/>
      <c r="W29409"/>
      <c r="X29409"/>
    </row>
    <row r="29410" spans="21:24" ht="18" x14ac:dyDescent="0.6">
      <c r="U29410"/>
      <c r="V29410"/>
      <c r="W29410"/>
      <c r="X29410"/>
    </row>
    <row r="29411" spans="21:24" ht="18" x14ac:dyDescent="0.6">
      <c r="U29411"/>
      <c r="V29411"/>
      <c r="W29411"/>
      <c r="X29411"/>
    </row>
    <row r="29412" spans="21:24" ht="18" x14ac:dyDescent="0.6">
      <c r="U29412"/>
      <c r="V29412"/>
      <c r="W29412"/>
      <c r="X29412"/>
    </row>
    <row r="29413" spans="21:24" ht="18" x14ac:dyDescent="0.6">
      <c r="U29413"/>
      <c r="V29413"/>
      <c r="W29413"/>
      <c r="X29413"/>
    </row>
    <row r="29414" spans="21:24" ht="18" x14ac:dyDescent="0.6">
      <c r="U29414"/>
      <c r="V29414"/>
      <c r="W29414"/>
      <c r="X29414"/>
    </row>
    <row r="29415" spans="21:24" ht="18" x14ac:dyDescent="0.6">
      <c r="U29415"/>
      <c r="V29415"/>
      <c r="W29415"/>
      <c r="X29415"/>
    </row>
    <row r="29416" spans="21:24" ht="18" x14ac:dyDescent="0.6">
      <c r="U29416"/>
      <c r="V29416"/>
      <c r="W29416"/>
      <c r="X29416"/>
    </row>
    <row r="29417" spans="21:24" ht="18" x14ac:dyDescent="0.6">
      <c r="U29417"/>
      <c r="V29417"/>
      <c r="W29417"/>
      <c r="X29417"/>
    </row>
    <row r="29418" spans="21:24" ht="18" x14ac:dyDescent="0.6">
      <c r="U29418"/>
      <c r="V29418"/>
      <c r="W29418"/>
      <c r="X29418"/>
    </row>
    <row r="29419" spans="21:24" ht="18" x14ac:dyDescent="0.6">
      <c r="U29419"/>
      <c r="V29419"/>
      <c r="W29419"/>
      <c r="X29419"/>
    </row>
    <row r="29420" spans="21:24" ht="18" x14ac:dyDescent="0.6">
      <c r="U29420"/>
      <c r="V29420"/>
      <c r="W29420"/>
      <c r="X29420"/>
    </row>
    <row r="29421" spans="21:24" ht="18" x14ac:dyDescent="0.6">
      <c r="U29421"/>
      <c r="V29421"/>
      <c r="W29421"/>
      <c r="X29421"/>
    </row>
    <row r="29422" spans="21:24" ht="18" x14ac:dyDescent="0.6">
      <c r="U29422"/>
      <c r="V29422"/>
      <c r="W29422"/>
      <c r="X29422"/>
    </row>
    <row r="29423" spans="21:24" ht="18" x14ac:dyDescent="0.6">
      <c r="U29423"/>
      <c r="V29423"/>
      <c r="W29423"/>
      <c r="X29423"/>
    </row>
    <row r="29424" spans="21:24" ht="18" x14ac:dyDescent="0.6">
      <c r="U29424"/>
      <c r="V29424"/>
      <c r="W29424"/>
      <c r="X29424"/>
    </row>
    <row r="29425" spans="21:24" ht="18" x14ac:dyDescent="0.6">
      <c r="U29425"/>
      <c r="V29425"/>
      <c r="W29425"/>
      <c r="X29425"/>
    </row>
    <row r="29426" spans="21:24" ht="18" x14ac:dyDescent="0.6">
      <c r="U29426"/>
      <c r="V29426"/>
      <c r="W29426"/>
      <c r="X29426"/>
    </row>
    <row r="29427" spans="21:24" ht="18" x14ac:dyDescent="0.6">
      <c r="U29427"/>
      <c r="V29427"/>
      <c r="W29427"/>
      <c r="X29427"/>
    </row>
    <row r="29428" spans="21:24" ht="18" x14ac:dyDescent="0.6">
      <c r="U29428"/>
      <c r="V29428"/>
      <c r="W29428"/>
      <c r="X29428"/>
    </row>
    <row r="29429" spans="21:24" ht="18" x14ac:dyDescent="0.6">
      <c r="U29429"/>
      <c r="V29429"/>
      <c r="W29429"/>
      <c r="X29429"/>
    </row>
    <row r="29430" spans="21:24" ht="18" x14ac:dyDescent="0.6">
      <c r="U29430"/>
      <c r="V29430"/>
      <c r="W29430"/>
      <c r="X29430"/>
    </row>
    <row r="29431" spans="21:24" ht="18" x14ac:dyDescent="0.6">
      <c r="U29431"/>
      <c r="V29431"/>
      <c r="W29431"/>
      <c r="X29431"/>
    </row>
    <row r="29432" spans="21:24" ht="18" x14ac:dyDescent="0.6">
      <c r="U29432"/>
      <c r="V29432"/>
      <c r="W29432"/>
      <c r="X29432"/>
    </row>
    <row r="29433" spans="21:24" ht="18" x14ac:dyDescent="0.6">
      <c r="U29433"/>
      <c r="V29433"/>
      <c r="W29433"/>
      <c r="X29433"/>
    </row>
    <row r="29434" spans="21:24" ht="18" x14ac:dyDescent="0.6">
      <c r="U29434"/>
      <c r="V29434"/>
      <c r="W29434"/>
      <c r="X29434"/>
    </row>
    <row r="29435" spans="21:24" ht="18" x14ac:dyDescent="0.6">
      <c r="U29435"/>
      <c r="V29435"/>
      <c r="W29435"/>
      <c r="X29435"/>
    </row>
    <row r="29436" spans="21:24" ht="18" x14ac:dyDescent="0.6">
      <c r="U29436"/>
      <c r="V29436"/>
      <c r="W29436"/>
      <c r="X29436"/>
    </row>
    <row r="29437" spans="21:24" ht="18" x14ac:dyDescent="0.6">
      <c r="U29437"/>
      <c r="V29437"/>
      <c r="W29437"/>
      <c r="X29437"/>
    </row>
    <row r="29438" spans="21:24" ht="18" x14ac:dyDescent="0.6">
      <c r="U29438"/>
      <c r="V29438"/>
      <c r="W29438"/>
      <c r="X29438"/>
    </row>
    <row r="29439" spans="21:24" ht="18" x14ac:dyDescent="0.6">
      <c r="U29439"/>
      <c r="V29439"/>
      <c r="W29439"/>
      <c r="X29439"/>
    </row>
    <row r="29440" spans="21:24" ht="18" x14ac:dyDescent="0.6">
      <c r="U29440"/>
      <c r="V29440"/>
      <c r="W29440"/>
      <c r="X29440"/>
    </row>
    <row r="29441" spans="21:24" ht="18" x14ac:dyDescent="0.6">
      <c r="U29441"/>
      <c r="V29441"/>
      <c r="W29441"/>
      <c r="X29441"/>
    </row>
    <row r="29442" spans="21:24" ht="18" x14ac:dyDescent="0.6">
      <c r="U29442"/>
      <c r="V29442"/>
      <c r="W29442"/>
      <c r="X29442"/>
    </row>
    <row r="29443" spans="21:24" ht="18" x14ac:dyDescent="0.6">
      <c r="U29443"/>
      <c r="V29443"/>
      <c r="W29443"/>
      <c r="X29443"/>
    </row>
    <row r="29444" spans="21:24" ht="18" x14ac:dyDescent="0.6">
      <c r="U29444"/>
      <c r="V29444"/>
      <c r="W29444"/>
      <c r="X29444"/>
    </row>
    <row r="29445" spans="21:24" ht="18" x14ac:dyDescent="0.6">
      <c r="U29445"/>
      <c r="V29445"/>
      <c r="W29445"/>
      <c r="X29445"/>
    </row>
    <row r="29446" spans="21:24" ht="18" x14ac:dyDescent="0.6">
      <c r="U29446"/>
      <c r="V29446"/>
      <c r="W29446"/>
      <c r="X29446"/>
    </row>
    <row r="29447" spans="21:24" ht="18" x14ac:dyDescent="0.6">
      <c r="U29447"/>
      <c r="V29447"/>
      <c r="W29447"/>
      <c r="X29447"/>
    </row>
    <row r="29448" spans="21:24" ht="18" x14ac:dyDescent="0.6">
      <c r="U29448"/>
      <c r="V29448"/>
      <c r="W29448"/>
      <c r="X29448"/>
    </row>
    <row r="29449" spans="21:24" ht="18" x14ac:dyDescent="0.6">
      <c r="U29449"/>
      <c r="V29449"/>
      <c r="W29449"/>
      <c r="X29449"/>
    </row>
    <row r="29450" spans="21:24" ht="18" x14ac:dyDescent="0.6">
      <c r="U29450"/>
      <c r="V29450"/>
      <c r="W29450"/>
      <c r="X29450"/>
    </row>
    <row r="29451" spans="21:24" ht="18" x14ac:dyDescent="0.6">
      <c r="U29451"/>
      <c r="V29451"/>
      <c r="W29451"/>
      <c r="X29451"/>
    </row>
    <row r="29452" spans="21:24" ht="18" x14ac:dyDescent="0.6">
      <c r="U29452"/>
      <c r="V29452"/>
      <c r="W29452"/>
      <c r="X29452"/>
    </row>
    <row r="29453" spans="21:24" ht="18" x14ac:dyDescent="0.6">
      <c r="U29453"/>
      <c r="V29453"/>
      <c r="W29453"/>
      <c r="X29453"/>
    </row>
    <row r="29454" spans="21:24" ht="18" x14ac:dyDescent="0.6">
      <c r="U29454"/>
      <c r="V29454"/>
      <c r="W29454"/>
      <c r="X29454"/>
    </row>
    <row r="29455" spans="21:24" ht="18" x14ac:dyDescent="0.6">
      <c r="U29455"/>
      <c r="V29455"/>
      <c r="W29455"/>
      <c r="X29455"/>
    </row>
    <row r="29456" spans="21:24" ht="18" x14ac:dyDescent="0.6">
      <c r="U29456"/>
      <c r="V29456"/>
      <c r="W29456"/>
      <c r="X29456"/>
    </row>
    <row r="29457" spans="21:24" ht="18" x14ac:dyDescent="0.6">
      <c r="U29457"/>
      <c r="V29457"/>
      <c r="W29457"/>
      <c r="X29457"/>
    </row>
    <row r="29458" spans="21:24" ht="18" x14ac:dyDescent="0.6">
      <c r="U29458"/>
      <c r="V29458"/>
      <c r="W29458"/>
      <c r="X29458"/>
    </row>
    <row r="29459" spans="21:24" ht="18" x14ac:dyDescent="0.6">
      <c r="U29459"/>
      <c r="V29459"/>
      <c r="W29459"/>
      <c r="X29459"/>
    </row>
    <row r="29460" spans="21:24" ht="18" x14ac:dyDescent="0.6">
      <c r="U29460"/>
      <c r="V29460"/>
      <c r="W29460"/>
      <c r="X29460"/>
    </row>
    <row r="29461" spans="21:24" ht="18" x14ac:dyDescent="0.6">
      <c r="U29461"/>
      <c r="V29461"/>
      <c r="W29461"/>
      <c r="X29461"/>
    </row>
    <row r="29462" spans="21:24" ht="18" x14ac:dyDescent="0.6">
      <c r="U29462"/>
      <c r="V29462"/>
      <c r="W29462"/>
      <c r="X29462"/>
    </row>
    <row r="29463" spans="21:24" ht="18" x14ac:dyDescent="0.6">
      <c r="U29463"/>
      <c r="V29463"/>
      <c r="W29463"/>
      <c r="X29463"/>
    </row>
    <row r="29464" spans="21:24" ht="18" x14ac:dyDescent="0.6">
      <c r="U29464"/>
      <c r="V29464"/>
      <c r="W29464"/>
      <c r="X29464"/>
    </row>
    <row r="29465" spans="21:24" ht="18" x14ac:dyDescent="0.6">
      <c r="U29465"/>
      <c r="V29465"/>
      <c r="W29465"/>
      <c r="X29465"/>
    </row>
    <row r="29466" spans="21:24" ht="18" x14ac:dyDescent="0.6">
      <c r="U29466"/>
      <c r="V29466"/>
      <c r="W29466"/>
      <c r="X29466"/>
    </row>
    <row r="29467" spans="21:24" ht="18" x14ac:dyDescent="0.6">
      <c r="U29467"/>
      <c r="V29467"/>
      <c r="W29467"/>
      <c r="X29467"/>
    </row>
    <row r="29468" spans="21:24" ht="18" x14ac:dyDescent="0.6">
      <c r="U29468"/>
      <c r="V29468"/>
      <c r="W29468"/>
      <c r="X29468"/>
    </row>
    <row r="29469" spans="21:24" ht="18" x14ac:dyDescent="0.6">
      <c r="U29469"/>
      <c r="V29469"/>
      <c r="W29469"/>
      <c r="X29469"/>
    </row>
    <row r="29470" spans="21:24" ht="18" x14ac:dyDescent="0.6">
      <c r="U29470"/>
      <c r="V29470"/>
      <c r="W29470"/>
      <c r="X29470"/>
    </row>
    <row r="29471" spans="21:24" ht="18" x14ac:dyDescent="0.6">
      <c r="U29471"/>
      <c r="V29471"/>
      <c r="W29471"/>
      <c r="X29471"/>
    </row>
    <row r="29472" spans="21:24" ht="18" x14ac:dyDescent="0.6">
      <c r="U29472"/>
      <c r="V29472"/>
      <c r="W29472"/>
      <c r="X29472"/>
    </row>
    <row r="29473" spans="21:24" ht="18" x14ac:dyDescent="0.6">
      <c r="U29473"/>
      <c r="V29473"/>
      <c r="W29473"/>
      <c r="X29473"/>
    </row>
    <row r="29474" spans="21:24" ht="18" x14ac:dyDescent="0.6">
      <c r="U29474"/>
      <c r="V29474"/>
      <c r="W29474"/>
      <c r="X29474"/>
    </row>
    <row r="29475" spans="21:24" ht="18" x14ac:dyDescent="0.6">
      <c r="U29475"/>
      <c r="V29475"/>
      <c r="W29475"/>
      <c r="X29475"/>
    </row>
    <row r="29476" spans="21:24" ht="18" x14ac:dyDescent="0.6">
      <c r="U29476"/>
      <c r="V29476"/>
      <c r="W29476"/>
      <c r="X29476"/>
    </row>
    <row r="29477" spans="21:24" ht="18" x14ac:dyDescent="0.6">
      <c r="U29477"/>
      <c r="V29477"/>
      <c r="W29477"/>
      <c r="X29477"/>
    </row>
    <row r="29478" spans="21:24" ht="18" x14ac:dyDescent="0.6">
      <c r="U29478"/>
      <c r="V29478"/>
      <c r="W29478"/>
      <c r="X29478"/>
    </row>
    <row r="29479" spans="21:24" ht="18" x14ac:dyDescent="0.6">
      <c r="U29479"/>
      <c r="V29479"/>
      <c r="W29479"/>
      <c r="X29479"/>
    </row>
    <row r="29480" spans="21:24" ht="18" x14ac:dyDescent="0.6">
      <c r="U29480"/>
      <c r="V29480"/>
      <c r="W29480"/>
      <c r="X29480"/>
    </row>
    <row r="29481" spans="21:24" ht="18" x14ac:dyDescent="0.6">
      <c r="U29481"/>
      <c r="V29481"/>
      <c r="W29481"/>
      <c r="X29481"/>
    </row>
    <row r="29482" spans="21:24" ht="18" x14ac:dyDescent="0.6">
      <c r="U29482"/>
      <c r="V29482"/>
      <c r="W29482"/>
      <c r="X29482"/>
    </row>
    <row r="29483" spans="21:24" ht="18" x14ac:dyDescent="0.6">
      <c r="U29483"/>
      <c r="V29483"/>
      <c r="W29483"/>
      <c r="X29483"/>
    </row>
    <row r="29484" spans="21:24" ht="18" x14ac:dyDescent="0.6">
      <c r="U29484"/>
      <c r="V29484"/>
      <c r="W29484"/>
      <c r="X29484"/>
    </row>
    <row r="29485" spans="21:24" ht="18" x14ac:dyDescent="0.6">
      <c r="U29485"/>
      <c r="V29485"/>
      <c r="W29485"/>
      <c r="X29485"/>
    </row>
    <row r="29486" spans="21:24" ht="18" x14ac:dyDescent="0.6">
      <c r="U29486"/>
      <c r="V29486"/>
      <c r="W29486"/>
      <c r="X29486"/>
    </row>
    <row r="29487" spans="21:24" ht="18" x14ac:dyDescent="0.6">
      <c r="U29487"/>
      <c r="V29487"/>
      <c r="W29487"/>
      <c r="X29487"/>
    </row>
    <row r="29488" spans="21:24" ht="18" x14ac:dyDescent="0.6">
      <c r="U29488"/>
      <c r="V29488"/>
      <c r="W29488"/>
      <c r="X29488"/>
    </row>
    <row r="29489" spans="21:24" ht="18" x14ac:dyDescent="0.6">
      <c r="U29489"/>
      <c r="V29489"/>
      <c r="W29489"/>
      <c r="X29489"/>
    </row>
    <row r="29490" spans="21:24" ht="18" x14ac:dyDescent="0.6">
      <c r="U29490"/>
      <c r="V29490"/>
      <c r="W29490"/>
      <c r="X29490"/>
    </row>
    <row r="29491" spans="21:24" ht="18" x14ac:dyDescent="0.6">
      <c r="U29491"/>
      <c r="V29491"/>
      <c r="W29491"/>
      <c r="X29491"/>
    </row>
    <row r="29492" spans="21:24" ht="18" x14ac:dyDescent="0.6">
      <c r="U29492"/>
      <c r="V29492"/>
      <c r="W29492"/>
      <c r="X29492"/>
    </row>
    <row r="29493" spans="21:24" ht="18" x14ac:dyDescent="0.6">
      <c r="U29493"/>
      <c r="V29493"/>
      <c r="W29493"/>
      <c r="X29493"/>
    </row>
    <row r="29494" spans="21:24" ht="18" x14ac:dyDescent="0.6">
      <c r="U29494"/>
      <c r="V29494"/>
      <c r="W29494"/>
      <c r="X29494"/>
    </row>
    <row r="29495" spans="21:24" ht="18" x14ac:dyDescent="0.6">
      <c r="U29495"/>
      <c r="V29495"/>
      <c r="W29495"/>
      <c r="X29495"/>
    </row>
    <row r="29496" spans="21:24" ht="18" x14ac:dyDescent="0.6">
      <c r="U29496"/>
      <c r="V29496"/>
      <c r="W29496"/>
      <c r="X29496"/>
    </row>
    <row r="29497" spans="21:24" ht="18" x14ac:dyDescent="0.6">
      <c r="U29497"/>
      <c r="V29497"/>
      <c r="W29497"/>
      <c r="X29497"/>
    </row>
    <row r="29498" spans="21:24" ht="18" x14ac:dyDescent="0.6">
      <c r="U29498"/>
      <c r="V29498"/>
      <c r="W29498"/>
      <c r="X29498"/>
    </row>
    <row r="29499" spans="21:24" ht="18" x14ac:dyDescent="0.6">
      <c r="U29499"/>
      <c r="V29499"/>
      <c r="W29499"/>
      <c r="X29499"/>
    </row>
    <row r="29500" spans="21:24" ht="18" x14ac:dyDescent="0.6">
      <c r="U29500"/>
      <c r="V29500"/>
      <c r="W29500"/>
      <c r="X29500"/>
    </row>
    <row r="29501" spans="21:24" ht="18" x14ac:dyDescent="0.6">
      <c r="U29501"/>
      <c r="V29501"/>
      <c r="W29501"/>
      <c r="X29501"/>
    </row>
    <row r="29502" spans="21:24" ht="18" x14ac:dyDescent="0.6">
      <c r="U29502"/>
      <c r="V29502"/>
      <c r="W29502"/>
      <c r="X29502"/>
    </row>
    <row r="29503" spans="21:24" ht="18" x14ac:dyDescent="0.6">
      <c r="U29503"/>
      <c r="V29503"/>
      <c r="W29503"/>
      <c r="X29503"/>
    </row>
    <row r="29504" spans="21:24" ht="18" x14ac:dyDescent="0.6">
      <c r="U29504"/>
      <c r="V29504"/>
      <c r="W29504"/>
      <c r="X29504"/>
    </row>
    <row r="29505" spans="21:24" ht="18" x14ac:dyDescent="0.6">
      <c r="U29505"/>
      <c r="V29505"/>
      <c r="W29505"/>
      <c r="X29505"/>
    </row>
    <row r="29506" spans="21:24" ht="18" x14ac:dyDescent="0.6">
      <c r="U29506"/>
      <c r="V29506"/>
      <c r="W29506"/>
      <c r="X29506"/>
    </row>
    <row r="29507" spans="21:24" ht="18" x14ac:dyDescent="0.6">
      <c r="U29507"/>
      <c r="V29507"/>
      <c r="W29507"/>
      <c r="X29507"/>
    </row>
    <row r="29508" spans="21:24" ht="18" x14ac:dyDescent="0.6">
      <c r="U29508"/>
      <c r="V29508"/>
      <c r="W29508"/>
      <c r="X29508"/>
    </row>
    <row r="29509" spans="21:24" ht="18" x14ac:dyDescent="0.6">
      <c r="U29509"/>
      <c r="V29509"/>
      <c r="W29509"/>
      <c r="X29509"/>
    </row>
    <row r="29510" spans="21:24" ht="18" x14ac:dyDescent="0.6">
      <c r="U29510"/>
      <c r="V29510"/>
      <c r="W29510"/>
      <c r="X29510"/>
    </row>
    <row r="29511" spans="21:24" ht="18" x14ac:dyDescent="0.6">
      <c r="U29511"/>
      <c r="V29511"/>
      <c r="W29511"/>
      <c r="X29511"/>
    </row>
    <row r="29512" spans="21:24" ht="18" x14ac:dyDescent="0.6">
      <c r="U29512"/>
      <c r="V29512"/>
      <c r="W29512"/>
      <c r="X29512"/>
    </row>
    <row r="29513" spans="21:24" ht="18" x14ac:dyDescent="0.6">
      <c r="U29513"/>
      <c r="V29513"/>
      <c r="W29513"/>
      <c r="X29513"/>
    </row>
    <row r="29514" spans="21:24" ht="18" x14ac:dyDescent="0.6">
      <c r="U29514"/>
      <c r="V29514"/>
      <c r="W29514"/>
      <c r="X29514"/>
    </row>
    <row r="29515" spans="21:24" ht="18" x14ac:dyDescent="0.6">
      <c r="U29515"/>
      <c r="V29515"/>
      <c r="W29515"/>
      <c r="X29515"/>
    </row>
    <row r="29516" spans="21:24" ht="18" x14ac:dyDescent="0.6">
      <c r="U29516"/>
      <c r="V29516"/>
      <c r="W29516"/>
      <c r="X29516"/>
    </row>
    <row r="29517" spans="21:24" ht="18" x14ac:dyDescent="0.6">
      <c r="U29517"/>
      <c r="V29517"/>
      <c r="W29517"/>
      <c r="X29517"/>
    </row>
    <row r="29518" spans="21:24" ht="18" x14ac:dyDescent="0.6">
      <c r="U29518"/>
      <c r="V29518"/>
      <c r="W29518"/>
      <c r="X29518"/>
    </row>
    <row r="29519" spans="21:24" ht="18" x14ac:dyDescent="0.6">
      <c r="U29519"/>
      <c r="V29519"/>
      <c r="W29519"/>
      <c r="X29519"/>
    </row>
    <row r="29520" spans="21:24" ht="18" x14ac:dyDescent="0.6">
      <c r="U29520"/>
      <c r="V29520"/>
      <c r="W29520"/>
      <c r="X29520"/>
    </row>
    <row r="29521" spans="21:24" ht="18" x14ac:dyDescent="0.6">
      <c r="U29521"/>
      <c r="V29521"/>
      <c r="W29521"/>
      <c r="X29521"/>
    </row>
    <row r="29522" spans="21:24" ht="18" x14ac:dyDescent="0.6">
      <c r="U29522"/>
      <c r="V29522"/>
      <c r="W29522"/>
      <c r="X29522"/>
    </row>
    <row r="29523" spans="21:24" ht="18" x14ac:dyDescent="0.6">
      <c r="U29523"/>
      <c r="V29523"/>
      <c r="W29523"/>
      <c r="X29523"/>
    </row>
    <row r="29524" spans="21:24" ht="18" x14ac:dyDescent="0.6">
      <c r="U29524"/>
      <c r="V29524"/>
      <c r="W29524"/>
      <c r="X29524"/>
    </row>
    <row r="29525" spans="21:24" ht="18" x14ac:dyDescent="0.6">
      <c r="U29525"/>
      <c r="V29525"/>
      <c r="W29525"/>
      <c r="X29525"/>
    </row>
    <row r="29526" spans="21:24" ht="18" x14ac:dyDescent="0.6">
      <c r="U29526"/>
      <c r="V29526"/>
      <c r="W29526"/>
      <c r="X29526"/>
    </row>
    <row r="29527" spans="21:24" ht="18" x14ac:dyDescent="0.6">
      <c r="U29527"/>
      <c r="V29527"/>
      <c r="W29527"/>
      <c r="X29527"/>
    </row>
    <row r="29528" spans="21:24" ht="18" x14ac:dyDescent="0.6">
      <c r="U29528"/>
      <c r="V29528"/>
      <c r="W29528"/>
      <c r="X29528"/>
    </row>
    <row r="29529" spans="21:24" ht="18" x14ac:dyDescent="0.6">
      <c r="U29529"/>
      <c r="V29529"/>
      <c r="W29529"/>
      <c r="X29529"/>
    </row>
    <row r="29530" spans="21:24" ht="18" x14ac:dyDescent="0.6">
      <c r="U29530"/>
      <c r="V29530"/>
      <c r="W29530"/>
      <c r="X29530"/>
    </row>
    <row r="29531" spans="21:24" ht="18" x14ac:dyDescent="0.6">
      <c r="U29531"/>
      <c r="V29531"/>
      <c r="W29531"/>
      <c r="X29531"/>
    </row>
    <row r="29532" spans="21:24" ht="18" x14ac:dyDescent="0.6">
      <c r="U29532"/>
      <c r="V29532"/>
      <c r="W29532"/>
      <c r="X29532"/>
    </row>
    <row r="29533" spans="21:24" ht="18" x14ac:dyDescent="0.6">
      <c r="U29533"/>
      <c r="V29533"/>
      <c r="W29533"/>
      <c r="X29533"/>
    </row>
    <row r="29534" spans="21:24" ht="18" x14ac:dyDescent="0.6">
      <c r="U29534"/>
      <c r="V29534"/>
      <c r="W29534"/>
      <c r="X29534"/>
    </row>
    <row r="29535" spans="21:24" ht="18" x14ac:dyDescent="0.6">
      <c r="U29535"/>
      <c r="V29535"/>
      <c r="W29535"/>
      <c r="X29535"/>
    </row>
    <row r="29536" spans="21:24" ht="18" x14ac:dyDescent="0.6">
      <c r="U29536"/>
      <c r="V29536"/>
      <c r="W29536"/>
      <c r="X29536"/>
    </row>
    <row r="29537" spans="21:24" ht="18" x14ac:dyDescent="0.6">
      <c r="U29537"/>
      <c r="V29537"/>
      <c r="W29537"/>
      <c r="X29537"/>
    </row>
    <row r="29538" spans="21:24" ht="18" x14ac:dyDescent="0.6">
      <c r="U29538"/>
      <c r="V29538"/>
      <c r="W29538"/>
      <c r="X29538"/>
    </row>
    <row r="29539" spans="21:24" ht="18" x14ac:dyDescent="0.6">
      <c r="U29539"/>
      <c r="V29539"/>
      <c r="W29539"/>
      <c r="X29539"/>
    </row>
    <row r="29540" spans="21:24" ht="18" x14ac:dyDescent="0.6">
      <c r="U29540"/>
      <c r="V29540"/>
      <c r="W29540"/>
      <c r="X29540"/>
    </row>
    <row r="29541" spans="21:24" ht="18" x14ac:dyDescent="0.6">
      <c r="U29541"/>
      <c r="V29541"/>
      <c r="W29541"/>
      <c r="X29541"/>
    </row>
    <row r="29542" spans="21:24" ht="18" x14ac:dyDescent="0.6">
      <c r="U29542"/>
      <c r="V29542"/>
      <c r="W29542"/>
      <c r="X29542"/>
    </row>
    <row r="29543" spans="21:24" ht="18" x14ac:dyDescent="0.6">
      <c r="U29543"/>
      <c r="V29543"/>
      <c r="W29543"/>
      <c r="X29543"/>
    </row>
    <row r="29544" spans="21:24" ht="18" x14ac:dyDescent="0.6">
      <c r="U29544"/>
      <c r="V29544"/>
      <c r="W29544"/>
      <c r="X29544"/>
    </row>
    <row r="29545" spans="21:24" ht="18" x14ac:dyDescent="0.6">
      <c r="U29545"/>
      <c r="V29545"/>
      <c r="W29545"/>
      <c r="X29545"/>
    </row>
    <row r="29546" spans="21:24" ht="18" x14ac:dyDescent="0.6">
      <c r="U29546"/>
      <c r="V29546"/>
      <c r="W29546"/>
      <c r="X29546"/>
    </row>
    <row r="29547" spans="21:24" ht="18" x14ac:dyDescent="0.6">
      <c r="U29547"/>
      <c r="V29547"/>
      <c r="W29547"/>
      <c r="X29547"/>
    </row>
    <row r="29548" spans="21:24" ht="18" x14ac:dyDescent="0.6">
      <c r="U29548"/>
      <c r="V29548"/>
      <c r="W29548"/>
      <c r="X29548"/>
    </row>
    <row r="29549" spans="21:24" ht="18" x14ac:dyDescent="0.6">
      <c r="U29549"/>
      <c r="V29549"/>
      <c r="W29549"/>
      <c r="X29549"/>
    </row>
    <row r="29550" spans="21:24" ht="18" x14ac:dyDescent="0.6">
      <c r="U29550"/>
      <c r="V29550"/>
      <c r="W29550"/>
      <c r="X29550"/>
    </row>
    <row r="29551" spans="21:24" ht="18" x14ac:dyDescent="0.6">
      <c r="U29551"/>
      <c r="V29551"/>
      <c r="W29551"/>
      <c r="X29551"/>
    </row>
    <row r="29552" spans="21:24" ht="18" x14ac:dyDescent="0.6">
      <c r="U29552"/>
      <c r="V29552"/>
      <c r="W29552"/>
      <c r="X29552"/>
    </row>
    <row r="29553" spans="21:24" ht="18" x14ac:dyDescent="0.6">
      <c r="U29553"/>
      <c r="V29553"/>
      <c r="W29553"/>
      <c r="X29553"/>
    </row>
    <row r="29554" spans="21:24" ht="18" x14ac:dyDescent="0.6">
      <c r="U29554"/>
      <c r="V29554"/>
      <c r="W29554"/>
      <c r="X29554"/>
    </row>
    <row r="29555" spans="21:24" ht="18" x14ac:dyDescent="0.6">
      <c r="U29555"/>
      <c r="V29555"/>
      <c r="W29555"/>
      <c r="X29555"/>
    </row>
    <row r="29556" spans="21:24" ht="18" x14ac:dyDescent="0.6">
      <c r="U29556"/>
      <c r="V29556"/>
      <c r="W29556"/>
      <c r="X29556"/>
    </row>
    <row r="29557" spans="21:24" ht="18" x14ac:dyDescent="0.6">
      <c r="U29557"/>
      <c r="V29557"/>
      <c r="W29557"/>
      <c r="X29557"/>
    </row>
    <row r="29558" spans="21:24" ht="18" x14ac:dyDescent="0.6">
      <c r="U29558"/>
      <c r="V29558"/>
      <c r="W29558"/>
      <c r="X29558"/>
    </row>
    <row r="29559" spans="21:24" ht="18" x14ac:dyDescent="0.6">
      <c r="U29559"/>
      <c r="V29559"/>
      <c r="W29559"/>
      <c r="X29559"/>
    </row>
    <row r="29560" spans="21:24" ht="18" x14ac:dyDescent="0.6">
      <c r="U29560"/>
      <c r="V29560"/>
      <c r="W29560"/>
      <c r="X29560"/>
    </row>
    <row r="29561" spans="21:24" ht="18" x14ac:dyDescent="0.6">
      <c r="U29561"/>
      <c r="V29561"/>
      <c r="W29561"/>
      <c r="X29561"/>
    </row>
    <row r="29562" spans="21:24" ht="18" x14ac:dyDescent="0.6">
      <c r="U29562"/>
      <c r="V29562"/>
      <c r="W29562"/>
      <c r="X29562"/>
    </row>
    <row r="29563" spans="21:24" ht="18" x14ac:dyDescent="0.6">
      <c r="U29563"/>
      <c r="V29563"/>
      <c r="W29563"/>
      <c r="X29563"/>
    </row>
    <row r="29564" spans="21:24" ht="18" x14ac:dyDescent="0.6">
      <c r="U29564"/>
      <c r="V29564"/>
      <c r="W29564"/>
      <c r="X29564"/>
    </row>
    <row r="29565" spans="21:24" ht="18" x14ac:dyDescent="0.6">
      <c r="U29565"/>
      <c r="V29565"/>
      <c r="W29565"/>
      <c r="X29565"/>
    </row>
    <row r="29566" spans="21:24" ht="18" x14ac:dyDescent="0.6">
      <c r="U29566"/>
      <c r="V29566"/>
      <c r="W29566"/>
      <c r="X29566"/>
    </row>
    <row r="29567" spans="21:24" ht="18" x14ac:dyDescent="0.6">
      <c r="U29567"/>
      <c r="V29567"/>
      <c r="W29567"/>
      <c r="X29567"/>
    </row>
    <row r="29568" spans="21:24" ht="18" x14ac:dyDescent="0.6">
      <c r="U29568"/>
      <c r="V29568"/>
      <c r="W29568"/>
      <c r="X29568"/>
    </row>
    <row r="29569" spans="21:24" ht="18" x14ac:dyDescent="0.6">
      <c r="U29569"/>
      <c r="V29569"/>
      <c r="W29569"/>
      <c r="X29569"/>
    </row>
    <row r="29570" spans="21:24" ht="18" x14ac:dyDescent="0.6">
      <c r="U29570"/>
      <c r="V29570"/>
      <c r="W29570"/>
      <c r="X29570"/>
    </row>
    <row r="29571" spans="21:24" ht="18" x14ac:dyDescent="0.6">
      <c r="U29571"/>
      <c r="V29571"/>
      <c r="W29571"/>
      <c r="X29571"/>
    </row>
    <row r="29572" spans="21:24" ht="18" x14ac:dyDescent="0.6">
      <c r="U29572"/>
      <c r="V29572"/>
      <c r="W29572"/>
      <c r="X29572"/>
    </row>
    <row r="29573" spans="21:24" ht="18" x14ac:dyDescent="0.6">
      <c r="U29573"/>
      <c r="V29573"/>
      <c r="W29573"/>
      <c r="X29573"/>
    </row>
    <row r="29574" spans="21:24" ht="18" x14ac:dyDescent="0.6">
      <c r="U29574"/>
      <c r="V29574"/>
      <c r="W29574"/>
      <c r="X29574"/>
    </row>
    <row r="29575" spans="21:24" ht="18" x14ac:dyDescent="0.6">
      <c r="U29575"/>
      <c r="V29575"/>
      <c r="W29575"/>
      <c r="X29575"/>
    </row>
    <row r="29576" spans="21:24" ht="18" x14ac:dyDescent="0.6">
      <c r="U29576"/>
      <c r="V29576"/>
      <c r="W29576"/>
      <c r="X29576"/>
    </row>
    <row r="29577" spans="21:24" ht="18" x14ac:dyDescent="0.6">
      <c r="U29577"/>
      <c r="V29577"/>
      <c r="W29577"/>
      <c r="X29577"/>
    </row>
    <row r="29578" spans="21:24" ht="18" x14ac:dyDescent="0.6">
      <c r="U29578"/>
      <c r="V29578"/>
      <c r="W29578"/>
      <c r="X29578"/>
    </row>
    <row r="29579" spans="21:24" ht="18" x14ac:dyDescent="0.6">
      <c r="U29579"/>
      <c r="V29579"/>
      <c r="W29579"/>
      <c r="X29579"/>
    </row>
    <row r="29580" spans="21:24" ht="18" x14ac:dyDescent="0.6">
      <c r="U29580"/>
      <c r="V29580"/>
      <c r="W29580"/>
      <c r="X29580"/>
    </row>
    <row r="29581" spans="21:24" ht="18" x14ac:dyDescent="0.6">
      <c r="U29581"/>
      <c r="V29581"/>
      <c r="W29581"/>
      <c r="X29581"/>
    </row>
    <row r="29582" spans="21:24" ht="18" x14ac:dyDescent="0.6">
      <c r="U29582"/>
      <c r="V29582"/>
      <c r="W29582"/>
      <c r="X29582"/>
    </row>
    <row r="29583" spans="21:24" ht="18" x14ac:dyDescent="0.6">
      <c r="U29583"/>
      <c r="V29583"/>
      <c r="W29583"/>
      <c r="X29583"/>
    </row>
    <row r="29584" spans="21:24" ht="18" x14ac:dyDescent="0.6">
      <c r="U29584"/>
      <c r="V29584"/>
      <c r="W29584"/>
      <c r="X29584"/>
    </row>
    <row r="29585" spans="21:24" ht="18" x14ac:dyDescent="0.6">
      <c r="U29585"/>
      <c r="V29585"/>
      <c r="W29585"/>
      <c r="X29585"/>
    </row>
    <row r="29586" spans="21:24" ht="18" x14ac:dyDescent="0.6">
      <c r="U29586"/>
      <c r="V29586"/>
      <c r="W29586"/>
      <c r="X29586"/>
    </row>
    <row r="29587" spans="21:24" ht="18" x14ac:dyDescent="0.6">
      <c r="U29587"/>
      <c r="V29587"/>
      <c r="W29587"/>
      <c r="X29587"/>
    </row>
    <row r="29588" spans="21:24" ht="18" x14ac:dyDescent="0.6">
      <c r="U29588"/>
      <c r="V29588"/>
      <c r="W29588"/>
      <c r="X29588"/>
    </row>
    <row r="29589" spans="21:24" ht="18" x14ac:dyDescent="0.6">
      <c r="U29589"/>
      <c r="V29589"/>
      <c r="W29589"/>
      <c r="X29589"/>
    </row>
    <row r="29590" spans="21:24" ht="18" x14ac:dyDescent="0.6">
      <c r="U29590"/>
      <c r="V29590"/>
      <c r="W29590"/>
      <c r="X29590"/>
    </row>
    <row r="29591" spans="21:24" ht="18" x14ac:dyDescent="0.6">
      <c r="U29591"/>
      <c r="V29591"/>
      <c r="W29591"/>
      <c r="X29591"/>
    </row>
    <row r="29592" spans="21:24" ht="18" x14ac:dyDescent="0.6">
      <c r="U29592"/>
      <c r="V29592"/>
      <c r="W29592"/>
      <c r="X29592"/>
    </row>
    <row r="29593" spans="21:24" ht="18" x14ac:dyDescent="0.6">
      <c r="U29593"/>
      <c r="V29593"/>
      <c r="W29593"/>
      <c r="X29593"/>
    </row>
    <row r="29594" spans="21:24" ht="18" x14ac:dyDescent="0.6">
      <c r="U29594"/>
      <c r="V29594"/>
      <c r="W29594"/>
      <c r="X29594"/>
    </row>
    <row r="29595" spans="21:24" ht="18" x14ac:dyDescent="0.6">
      <c r="U29595"/>
      <c r="V29595"/>
      <c r="W29595"/>
      <c r="X29595"/>
    </row>
    <row r="29596" spans="21:24" ht="18" x14ac:dyDescent="0.6">
      <c r="U29596"/>
      <c r="V29596"/>
      <c r="W29596"/>
      <c r="X29596"/>
    </row>
    <row r="29597" spans="21:24" ht="18" x14ac:dyDescent="0.6">
      <c r="U29597"/>
      <c r="V29597"/>
      <c r="W29597"/>
      <c r="X29597"/>
    </row>
    <row r="29598" spans="21:24" ht="18" x14ac:dyDescent="0.6">
      <c r="U29598"/>
      <c r="V29598"/>
      <c r="W29598"/>
      <c r="X29598"/>
    </row>
    <row r="29599" spans="21:24" ht="18" x14ac:dyDescent="0.6">
      <c r="U29599"/>
      <c r="V29599"/>
      <c r="W29599"/>
      <c r="X29599"/>
    </row>
    <row r="29600" spans="21:24" ht="18" x14ac:dyDescent="0.6">
      <c r="U29600"/>
      <c r="V29600"/>
      <c r="W29600"/>
      <c r="X29600"/>
    </row>
    <row r="29601" spans="21:24" ht="18" x14ac:dyDescent="0.6">
      <c r="U29601"/>
      <c r="V29601"/>
      <c r="W29601"/>
      <c r="X29601"/>
    </row>
    <row r="29602" spans="21:24" ht="18" x14ac:dyDescent="0.6">
      <c r="U29602"/>
      <c r="V29602"/>
      <c r="W29602"/>
      <c r="X29602"/>
    </row>
    <row r="29603" spans="21:24" ht="18" x14ac:dyDescent="0.6">
      <c r="U29603"/>
      <c r="V29603"/>
      <c r="W29603"/>
      <c r="X29603"/>
    </row>
    <row r="29604" spans="21:24" ht="18" x14ac:dyDescent="0.6">
      <c r="U29604"/>
      <c r="V29604"/>
      <c r="W29604"/>
      <c r="X29604"/>
    </row>
    <row r="29605" spans="21:24" ht="18" x14ac:dyDescent="0.6">
      <c r="U29605"/>
      <c r="V29605"/>
      <c r="W29605"/>
      <c r="X29605"/>
    </row>
    <row r="29606" spans="21:24" ht="18" x14ac:dyDescent="0.6">
      <c r="U29606"/>
      <c r="V29606"/>
      <c r="W29606"/>
      <c r="X29606"/>
    </row>
    <row r="29607" spans="21:24" ht="18" x14ac:dyDescent="0.6">
      <c r="U29607"/>
      <c r="V29607"/>
      <c r="W29607"/>
      <c r="X29607"/>
    </row>
    <row r="29608" spans="21:24" ht="18" x14ac:dyDescent="0.6">
      <c r="U29608"/>
      <c r="V29608"/>
      <c r="W29608"/>
      <c r="X29608"/>
    </row>
    <row r="29609" spans="21:24" ht="18" x14ac:dyDescent="0.6">
      <c r="U29609"/>
      <c r="V29609"/>
      <c r="W29609"/>
      <c r="X29609"/>
    </row>
    <row r="29610" spans="21:24" ht="18" x14ac:dyDescent="0.6">
      <c r="U29610"/>
      <c r="V29610"/>
      <c r="W29610"/>
      <c r="X29610"/>
    </row>
    <row r="29611" spans="21:24" ht="18" x14ac:dyDescent="0.6">
      <c r="U29611"/>
      <c r="V29611"/>
      <c r="W29611"/>
      <c r="X29611"/>
    </row>
    <row r="29612" spans="21:24" ht="18" x14ac:dyDescent="0.6">
      <c r="U29612"/>
      <c r="V29612"/>
      <c r="W29612"/>
      <c r="X29612"/>
    </row>
    <row r="29613" spans="21:24" ht="18" x14ac:dyDescent="0.6">
      <c r="U29613"/>
      <c r="V29613"/>
      <c r="W29613"/>
      <c r="X29613"/>
    </row>
    <row r="29614" spans="21:24" ht="18" x14ac:dyDescent="0.6">
      <c r="U29614"/>
      <c r="V29614"/>
      <c r="W29614"/>
      <c r="X29614"/>
    </row>
    <row r="29615" spans="21:24" ht="18" x14ac:dyDescent="0.6">
      <c r="U29615"/>
      <c r="V29615"/>
      <c r="W29615"/>
      <c r="X29615"/>
    </row>
    <row r="29616" spans="21:24" ht="18" x14ac:dyDescent="0.6">
      <c r="U29616"/>
      <c r="V29616"/>
      <c r="W29616"/>
      <c r="X29616"/>
    </row>
    <row r="29617" spans="21:24" ht="18" x14ac:dyDescent="0.6">
      <c r="U29617"/>
      <c r="V29617"/>
      <c r="W29617"/>
      <c r="X29617"/>
    </row>
    <row r="29618" spans="21:24" ht="18" x14ac:dyDescent="0.6">
      <c r="U29618"/>
      <c r="V29618"/>
      <c r="W29618"/>
      <c r="X29618"/>
    </row>
    <row r="29619" spans="21:24" ht="18" x14ac:dyDescent="0.6">
      <c r="U29619"/>
      <c r="V29619"/>
      <c r="W29619"/>
      <c r="X29619"/>
    </row>
    <row r="29620" spans="21:24" ht="18" x14ac:dyDescent="0.6">
      <c r="U29620"/>
      <c r="V29620"/>
      <c r="W29620"/>
      <c r="X29620"/>
    </row>
    <row r="29621" spans="21:24" ht="18" x14ac:dyDescent="0.6">
      <c r="U29621"/>
      <c r="V29621"/>
      <c r="W29621"/>
      <c r="X29621"/>
    </row>
    <row r="29622" spans="21:24" ht="18" x14ac:dyDescent="0.6">
      <c r="U29622"/>
      <c r="V29622"/>
      <c r="W29622"/>
      <c r="X29622"/>
    </row>
    <row r="29623" spans="21:24" ht="18" x14ac:dyDescent="0.6">
      <c r="U29623"/>
      <c r="V29623"/>
      <c r="W29623"/>
      <c r="X29623"/>
    </row>
    <row r="29624" spans="21:24" ht="18" x14ac:dyDescent="0.6">
      <c r="U29624"/>
      <c r="V29624"/>
      <c r="W29624"/>
      <c r="X29624"/>
    </row>
    <row r="29625" spans="21:24" ht="18" x14ac:dyDescent="0.6">
      <c r="U29625"/>
      <c r="V29625"/>
      <c r="W29625"/>
      <c r="X29625"/>
    </row>
    <row r="29626" spans="21:24" ht="18" x14ac:dyDescent="0.6">
      <c r="U29626"/>
      <c r="V29626"/>
      <c r="W29626"/>
      <c r="X29626"/>
    </row>
    <row r="29627" spans="21:24" ht="18" x14ac:dyDescent="0.6">
      <c r="U29627"/>
      <c r="V29627"/>
      <c r="W29627"/>
      <c r="X29627"/>
    </row>
    <row r="29628" spans="21:24" ht="18" x14ac:dyDescent="0.6">
      <c r="U29628"/>
      <c r="V29628"/>
      <c r="W29628"/>
      <c r="X29628"/>
    </row>
    <row r="29629" spans="21:24" ht="18" x14ac:dyDescent="0.6">
      <c r="U29629"/>
      <c r="V29629"/>
      <c r="W29629"/>
      <c r="X29629"/>
    </row>
    <row r="29630" spans="21:24" ht="18" x14ac:dyDescent="0.6">
      <c r="U29630"/>
      <c r="V29630"/>
      <c r="W29630"/>
      <c r="X29630"/>
    </row>
    <row r="29631" spans="21:24" ht="18" x14ac:dyDescent="0.6">
      <c r="U29631"/>
      <c r="V29631"/>
      <c r="W29631"/>
      <c r="X29631"/>
    </row>
    <row r="29632" spans="21:24" ht="18" x14ac:dyDescent="0.6">
      <c r="U29632"/>
      <c r="V29632"/>
      <c r="W29632"/>
      <c r="X29632"/>
    </row>
    <row r="29633" spans="21:24" ht="18" x14ac:dyDescent="0.6">
      <c r="U29633"/>
      <c r="V29633"/>
      <c r="W29633"/>
      <c r="X29633"/>
    </row>
    <row r="29634" spans="21:24" ht="18" x14ac:dyDescent="0.6">
      <c r="U29634"/>
      <c r="V29634"/>
      <c r="W29634"/>
      <c r="X29634"/>
    </row>
    <row r="29635" spans="21:24" ht="18" x14ac:dyDescent="0.6">
      <c r="U29635"/>
      <c r="V29635"/>
      <c r="W29635"/>
      <c r="X29635"/>
    </row>
    <row r="29636" spans="21:24" ht="18" x14ac:dyDescent="0.6">
      <c r="U29636"/>
      <c r="V29636"/>
      <c r="W29636"/>
      <c r="X29636"/>
    </row>
    <row r="29637" spans="21:24" ht="18" x14ac:dyDescent="0.6">
      <c r="U29637"/>
      <c r="V29637"/>
      <c r="W29637"/>
      <c r="X29637"/>
    </row>
    <row r="29638" spans="21:24" ht="18" x14ac:dyDescent="0.6">
      <c r="U29638"/>
      <c r="V29638"/>
      <c r="W29638"/>
      <c r="X29638"/>
    </row>
    <row r="29639" spans="21:24" ht="18" x14ac:dyDescent="0.6">
      <c r="U29639"/>
      <c r="V29639"/>
      <c r="W29639"/>
      <c r="X29639"/>
    </row>
    <row r="29640" spans="21:24" ht="18" x14ac:dyDescent="0.6">
      <c r="U29640"/>
      <c r="V29640"/>
      <c r="W29640"/>
      <c r="X29640"/>
    </row>
    <row r="29641" spans="21:24" ht="18" x14ac:dyDescent="0.6">
      <c r="U29641"/>
      <c r="V29641"/>
      <c r="W29641"/>
      <c r="X29641"/>
    </row>
    <row r="29642" spans="21:24" ht="18" x14ac:dyDescent="0.6">
      <c r="U29642"/>
      <c r="V29642"/>
      <c r="W29642"/>
      <c r="X29642"/>
    </row>
    <row r="29643" spans="21:24" ht="18" x14ac:dyDescent="0.6">
      <c r="U29643"/>
      <c r="V29643"/>
      <c r="W29643"/>
      <c r="X29643"/>
    </row>
    <row r="29644" spans="21:24" ht="18" x14ac:dyDescent="0.6">
      <c r="U29644"/>
      <c r="V29644"/>
      <c r="W29644"/>
      <c r="X29644"/>
    </row>
    <row r="29645" spans="21:24" ht="18" x14ac:dyDescent="0.6">
      <c r="U29645"/>
      <c r="V29645"/>
      <c r="W29645"/>
      <c r="X29645"/>
    </row>
    <row r="29646" spans="21:24" ht="18" x14ac:dyDescent="0.6">
      <c r="U29646"/>
      <c r="V29646"/>
      <c r="W29646"/>
      <c r="X29646"/>
    </row>
    <row r="29647" spans="21:24" ht="18" x14ac:dyDescent="0.6">
      <c r="U29647"/>
      <c r="V29647"/>
      <c r="W29647"/>
      <c r="X29647"/>
    </row>
    <row r="29648" spans="21:24" ht="18" x14ac:dyDescent="0.6">
      <c r="U29648"/>
      <c r="V29648"/>
      <c r="W29648"/>
      <c r="X29648"/>
    </row>
    <row r="29649" spans="21:24" ht="18" x14ac:dyDescent="0.6">
      <c r="U29649"/>
      <c r="V29649"/>
      <c r="W29649"/>
      <c r="X29649"/>
    </row>
    <row r="29650" spans="21:24" ht="18" x14ac:dyDescent="0.6">
      <c r="U29650"/>
      <c r="V29650"/>
      <c r="W29650"/>
      <c r="X29650"/>
    </row>
    <row r="29651" spans="21:24" ht="18" x14ac:dyDescent="0.6">
      <c r="U29651"/>
      <c r="V29651"/>
      <c r="W29651"/>
      <c r="X29651"/>
    </row>
    <row r="29652" spans="21:24" ht="18" x14ac:dyDescent="0.6">
      <c r="U29652"/>
      <c r="V29652"/>
      <c r="W29652"/>
      <c r="X29652"/>
    </row>
    <row r="29653" spans="21:24" ht="18" x14ac:dyDescent="0.6">
      <c r="U29653"/>
      <c r="V29653"/>
      <c r="W29653"/>
      <c r="X29653"/>
    </row>
    <row r="29654" spans="21:24" ht="18" x14ac:dyDescent="0.6">
      <c r="U29654"/>
      <c r="V29654"/>
      <c r="W29654"/>
      <c r="X29654"/>
    </row>
    <row r="29655" spans="21:24" ht="18" x14ac:dyDescent="0.6">
      <c r="U29655"/>
      <c r="V29655"/>
      <c r="W29655"/>
      <c r="X29655"/>
    </row>
    <row r="29656" spans="21:24" ht="18" x14ac:dyDescent="0.6">
      <c r="U29656"/>
      <c r="V29656"/>
      <c r="W29656"/>
      <c r="X29656"/>
    </row>
    <row r="29657" spans="21:24" ht="18" x14ac:dyDescent="0.6">
      <c r="U29657"/>
      <c r="V29657"/>
      <c r="W29657"/>
      <c r="X29657"/>
    </row>
    <row r="29658" spans="21:24" ht="18" x14ac:dyDescent="0.6">
      <c r="U29658"/>
      <c r="V29658"/>
      <c r="W29658"/>
      <c r="X29658"/>
    </row>
    <row r="29659" spans="21:24" ht="18" x14ac:dyDescent="0.6">
      <c r="U29659"/>
      <c r="V29659"/>
      <c r="W29659"/>
      <c r="X29659"/>
    </row>
    <row r="29660" spans="21:24" ht="18" x14ac:dyDescent="0.6">
      <c r="U29660"/>
      <c r="V29660"/>
      <c r="W29660"/>
      <c r="X29660"/>
    </row>
    <row r="29661" spans="21:24" ht="18" x14ac:dyDescent="0.6">
      <c r="U29661"/>
      <c r="V29661"/>
      <c r="W29661"/>
      <c r="X29661"/>
    </row>
    <row r="29662" spans="21:24" ht="18" x14ac:dyDescent="0.6">
      <c r="U29662"/>
      <c r="V29662"/>
      <c r="W29662"/>
      <c r="X29662"/>
    </row>
    <row r="29663" spans="21:24" ht="18" x14ac:dyDescent="0.6">
      <c r="U29663"/>
      <c r="V29663"/>
      <c r="W29663"/>
      <c r="X29663"/>
    </row>
    <row r="29664" spans="21:24" ht="18" x14ac:dyDescent="0.6">
      <c r="U29664"/>
      <c r="V29664"/>
      <c r="W29664"/>
      <c r="X29664"/>
    </row>
    <row r="29665" spans="21:24" ht="18" x14ac:dyDescent="0.6">
      <c r="U29665"/>
      <c r="V29665"/>
      <c r="W29665"/>
      <c r="X29665"/>
    </row>
    <row r="29666" spans="21:24" ht="18" x14ac:dyDescent="0.6">
      <c r="U29666"/>
      <c r="V29666"/>
      <c r="W29666"/>
      <c r="X29666"/>
    </row>
    <row r="29667" spans="21:24" ht="18" x14ac:dyDescent="0.6">
      <c r="U29667"/>
      <c r="V29667"/>
      <c r="W29667"/>
      <c r="X29667"/>
    </row>
    <row r="29668" spans="21:24" ht="18" x14ac:dyDescent="0.6">
      <c r="U29668"/>
      <c r="V29668"/>
      <c r="W29668"/>
      <c r="X29668"/>
    </row>
    <row r="29669" spans="21:24" ht="18" x14ac:dyDescent="0.6">
      <c r="U29669"/>
      <c r="V29669"/>
      <c r="W29669"/>
      <c r="X29669"/>
    </row>
    <row r="29670" spans="21:24" ht="18" x14ac:dyDescent="0.6">
      <c r="U29670"/>
      <c r="V29670"/>
      <c r="W29670"/>
      <c r="X29670"/>
    </row>
    <row r="29671" spans="21:24" ht="18" x14ac:dyDescent="0.6">
      <c r="U29671"/>
      <c r="V29671"/>
      <c r="W29671"/>
      <c r="X29671"/>
    </row>
    <row r="29672" spans="21:24" ht="18" x14ac:dyDescent="0.6">
      <c r="U29672"/>
      <c r="V29672"/>
      <c r="W29672"/>
      <c r="X29672"/>
    </row>
    <row r="29673" spans="21:24" ht="18" x14ac:dyDescent="0.6">
      <c r="U29673"/>
      <c r="V29673"/>
      <c r="W29673"/>
      <c r="X29673"/>
    </row>
    <row r="29674" spans="21:24" ht="18" x14ac:dyDescent="0.6">
      <c r="U29674"/>
      <c r="V29674"/>
      <c r="W29674"/>
      <c r="X29674"/>
    </row>
    <row r="29675" spans="21:24" ht="18" x14ac:dyDescent="0.6">
      <c r="U29675"/>
      <c r="V29675"/>
      <c r="W29675"/>
      <c r="X29675"/>
    </row>
    <row r="29676" spans="21:24" ht="18" x14ac:dyDescent="0.6">
      <c r="U29676"/>
      <c r="V29676"/>
      <c r="W29676"/>
      <c r="X29676"/>
    </row>
    <row r="29677" spans="21:24" ht="18" x14ac:dyDescent="0.6">
      <c r="U29677"/>
      <c r="V29677"/>
      <c r="W29677"/>
      <c r="X29677"/>
    </row>
    <row r="29678" spans="21:24" ht="18" x14ac:dyDescent="0.6">
      <c r="U29678"/>
      <c r="V29678"/>
      <c r="W29678"/>
      <c r="X29678"/>
    </row>
    <row r="29679" spans="21:24" ht="18" x14ac:dyDescent="0.6">
      <c r="U29679"/>
      <c r="V29679"/>
      <c r="W29679"/>
      <c r="X29679"/>
    </row>
    <row r="29680" spans="21:24" ht="18" x14ac:dyDescent="0.6">
      <c r="U29680"/>
      <c r="V29680"/>
      <c r="W29680"/>
      <c r="X29680"/>
    </row>
    <row r="29681" spans="21:24" ht="18" x14ac:dyDescent="0.6">
      <c r="U29681"/>
      <c r="V29681"/>
      <c r="W29681"/>
      <c r="X29681"/>
    </row>
    <row r="29682" spans="21:24" ht="18" x14ac:dyDescent="0.6">
      <c r="U29682"/>
      <c r="V29682"/>
      <c r="W29682"/>
      <c r="X29682"/>
    </row>
    <row r="29683" spans="21:24" ht="18" x14ac:dyDescent="0.6">
      <c r="U29683"/>
      <c r="V29683"/>
      <c r="W29683"/>
      <c r="X29683"/>
    </row>
    <row r="29684" spans="21:24" ht="18" x14ac:dyDescent="0.6">
      <c r="U29684"/>
      <c r="V29684"/>
      <c r="W29684"/>
      <c r="X29684"/>
    </row>
    <row r="29685" spans="21:24" ht="18" x14ac:dyDescent="0.6">
      <c r="U29685"/>
      <c r="V29685"/>
      <c r="W29685"/>
      <c r="X29685"/>
    </row>
    <row r="29686" spans="21:24" ht="18" x14ac:dyDescent="0.6">
      <c r="U29686"/>
      <c r="V29686"/>
      <c r="W29686"/>
      <c r="X29686"/>
    </row>
    <row r="29687" spans="21:24" ht="18" x14ac:dyDescent="0.6">
      <c r="U29687"/>
      <c r="V29687"/>
      <c r="W29687"/>
      <c r="X29687"/>
    </row>
    <row r="29688" spans="21:24" ht="18" x14ac:dyDescent="0.6">
      <c r="U29688"/>
      <c r="V29688"/>
      <c r="W29688"/>
      <c r="X29688"/>
    </row>
    <row r="29689" spans="21:24" ht="18" x14ac:dyDescent="0.6">
      <c r="U29689"/>
      <c r="V29689"/>
      <c r="W29689"/>
      <c r="X29689"/>
    </row>
    <row r="29690" spans="21:24" ht="18" x14ac:dyDescent="0.6">
      <c r="U29690"/>
      <c r="V29690"/>
      <c r="W29690"/>
      <c r="X29690"/>
    </row>
    <row r="29691" spans="21:24" ht="18" x14ac:dyDescent="0.6">
      <c r="U29691"/>
      <c r="V29691"/>
      <c r="W29691"/>
      <c r="X29691"/>
    </row>
    <row r="29692" spans="21:24" ht="18" x14ac:dyDescent="0.6">
      <c r="U29692"/>
      <c r="V29692"/>
      <c r="W29692"/>
      <c r="X29692"/>
    </row>
    <row r="29693" spans="21:24" ht="18" x14ac:dyDescent="0.6">
      <c r="U29693"/>
      <c r="V29693"/>
      <c r="W29693"/>
      <c r="X29693"/>
    </row>
    <row r="29694" spans="21:24" ht="18" x14ac:dyDescent="0.6">
      <c r="U29694"/>
      <c r="V29694"/>
      <c r="W29694"/>
      <c r="X29694"/>
    </row>
    <row r="29695" spans="21:24" ht="18" x14ac:dyDescent="0.6">
      <c r="U29695"/>
      <c r="V29695"/>
      <c r="W29695"/>
      <c r="X29695"/>
    </row>
    <row r="29696" spans="21:24" ht="18" x14ac:dyDescent="0.6">
      <c r="U29696"/>
      <c r="V29696"/>
      <c r="W29696"/>
      <c r="X29696"/>
    </row>
    <row r="29697" spans="21:24" ht="18" x14ac:dyDescent="0.6">
      <c r="U29697"/>
      <c r="V29697"/>
      <c r="W29697"/>
      <c r="X29697"/>
    </row>
    <row r="29698" spans="21:24" ht="18" x14ac:dyDescent="0.6">
      <c r="U29698"/>
      <c r="V29698"/>
      <c r="W29698"/>
      <c r="X29698"/>
    </row>
    <row r="29699" spans="21:24" ht="18" x14ac:dyDescent="0.6">
      <c r="U29699"/>
      <c r="V29699"/>
      <c r="W29699"/>
      <c r="X29699"/>
    </row>
    <row r="29700" spans="21:24" ht="18" x14ac:dyDescent="0.6">
      <c r="U29700"/>
      <c r="V29700"/>
      <c r="W29700"/>
      <c r="X29700"/>
    </row>
    <row r="29701" spans="21:24" ht="18" x14ac:dyDescent="0.6">
      <c r="U29701"/>
      <c r="V29701"/>
      <c r="W29701"/>
      <c r="X29701"/>
    </row>
    <row r="29702" spans="21:24" ht="18" x14ac:dyDescent="0.6">
      <c r="U29702"/>
      <c r="V29702"/>
      <c r="W29702"/>
      <c r="X29702"/>
    </row>
    <row r="29703" spans="21:24" ht="18" x14ac:dyDescent="0.6">
      <c r="U29703"/>
      <c r="V29703"/>
      <c r="W29703"/>
      <c r="X29703"/>
    </row>
    <row r="29704" spans="21:24" ht="18" x14ac:dyDescent="0.6">
      <c r="U29704"/>
      <c r="V29704"/>
      <c r="W29704"/>
      <c r="X29704"/>
    </row>
    <row r="29705" spans="21:24" ht="18" x14ac:dyDescent="0.6">
      <c r="U29705"/>
      <c r="V29705"/>
      <c r="W29705"/>
      <c r="X29705"/>
    </row>
    <row r="29706" spans="21:24" ht="18" x14ac:dyDescent="0.6">
      <c r="U29706"/>
      <c r="V29706"/>
      <c r="W29706"/>
      <c r="X29706"/>
    </row>
    <row r="29707" spans="21:24" ht="18" x14ac:dyDescent="0.6">
      <c r="U29707"/>
      <c r="V29707"/>
      <c r="W29707"/>
      <c r="X29707"/>
    </row>
    <row r="29708" spans="21:24" ht="18" x14ac:dyDescent="0.6">
      <c r="U29708"/>
      <c r="V29708"/>
      <c r="W29708"/>
      <c r="X29708"/>
    </row>
    <row r="29709" spans="21:24" ht="18" x14ac:dyDescent="0.6">
      <c r="U29709"/>
      <c r="V29709"/>
      <c r="W29709"/>
      <c r="X29709"/>
    </row>
    <row r="29710" spans="21:24" ht="18" x14ac:dyDescent="0.6">
      <c r="U29710"/>
      <c r="V29710"/>
      <c r="W29710"/>
      <c r="X29710"/>
    </row>
    <row r="29711" spans="21:24" ht="18" x14ac:dyDescent="0.6">
      <c r="U29711"/>
      <c r="V29711"/>
      <c r="W29711"/>
      <c r="X29711"/>
    </row>
    <row r="29712" spans="21:24" ht="18" x14ac:dyDescent="0.6">
      <c r="U29712"/>
      <c r="V29712"/>
      <c r="W29712"/>
      <c r="X29712"/>
    </row>
    <row r="29713" spans="21:24" ht="18" x14ac:dyDescent="0.6">
      <c r="U29713"/>
      <c r="V29713"/>
      <c r="W29713"/>
      <c r="X29713"/>
    </row>
    <row r="29714" spans="21:24" ht="18" x14ac:dyDescent="0.6">
      <c r="U29714"/>
      <c r="V29714"/>
      <c r="W29714"/>
      <c r="X29714"/>
    </row>
    <row r="29715" spans="21:24" ht="18" x14ac:dyDescent="0.6">
      <c r="U29715"/>
      <c r="V29715"/>
      <c r="W29715"/>
      <c r="X29715"/>
    </row>
    <row r="29716" spans="21:24" ht="18" x14ac:dyDescent="0.6">
      <c r="U29716"/>
      <c r="V29716"/>
      <c r="W29716"/>
      <c r="X29716"/>
    </row>
    <row r="29717" spans="21:24" ht="18" x14ac:dyDescent="0.6">
      <c r="U29717"/>
      <c r="V29717"/>
      <c r="W29717"/>
      <c r="X29717"/>
    </row>
    <row r="29718" spans="21:24" ht="18" x14ac:dyDescent="0.6">
      <c r="U29718"/>
      <c r="V29718"/>
      <c r="W29718"/>
      <c r="X29718"/>
    </row>
    <row r="29719" spans="21:24" ht="18" x14ac:dyDescent="0.6">
      <c r="U29719"/>
      <c r="V29719"/>
      <c r="W29719"/>
      <c r="X29719"/>
    </row>
    <row r="29720" spans="21:24" ht="18" x14ac:dyDescent="0.6">
      <c r="U29720"/>
      <c r="V29720"/>
      <c r="W29720"/>
      <c r="X29720"/>
    </row>
    <row r="29721" spans="21:24" ht="18" x14ac:dyDescent="0.6">
      <c r="U29721"/>
      <c r="V29721"/>
      <c r="W29721"/>
      <c r="X29721"/>
    </row>
    <row r="29722" spans="21:24" ht="18" x14ac:dyDescent="0.6">
      <c r="U29722"/>
      <c r="V29722"/>
      <c r="W29722"/>
      <c r="X29722"/>
    </row>
    <row r="29723" spans="21:24" ht="18" x14ac:dyDescent="0.6">
      <c r="U29723"/>
      <c r="V29723"/>
      <c r="W29723"/>
      <c r="X29723"/>
    </row>
    <row r="29724" spans="21:24" ht="18" x14ac:dyDescent="0.6">
      <c r="U29724"/>
      <c r="V29724"/>
      <c r="W29724"/>
      <c r="X29724"/>
    </row>
    <row r="29725" spans="21:24" ht="18" x14ac:dyDescent="0.6">
      <c r="U29725"/>
      <c r="V29725"/>
      <c r="W29725"/>
      <c r="X29725"/>
    </row>
    <row r="29726" spans="21:24" ht="18" x14ac:dyDescent="0.6">
      <c r="U29726"/>
      <c r="V29726"/>
      <c r="W29726"/>
      <c r="X29726"/>
    </row>
    <row r="29727" spans="21:24" ht="18" x14ac:dyDescent="0.6">
      <c r="U29727"/>
      <c r="V29727"/>
      <c r="W29727"/>
      <c r="X29727"/>
    </row>
    <row r="29728" spans="21:24" ht="18" x14ac:dyDescent="0.6">
      <c r="U29728"/>
      <c r="V29728"/>
      <c r="W29728"/>
      <c r="X29728"/>
    </row>
    <row r="29729" spans="21:24" ht="18" x14ac:dyDescent="0.6">
      <c r="U29729"/>
      <c r="V29729"/>
      <c r="W29729"/>
      <c r="X29729"/>
    </row>
    <row r="29730" spans="21:24" ht="18" x14ac:dyDescent="0.6">
      <c r="U29730"/>
      <c r="V29730"/>
      <c r="W29730"/>
      <c r="X29730"/>
    </row>
    <row r="29731" spans="21:24" ht="18" x14ac:dyDescent="0.6">
      <c r="U29731"/>
      <c r="V29731"/>
      <c r="W29731"/>
      <c r="X29731"/>
    </row>
    <row r="29732" spans="21:24" ht="18" x14ac:dyDescent="0.6">
      <c r="U29732"/>
      <c r="V29732"/>
      <c r="W29732"/>
      <c r="X29732"/>
    </row>
    <row r="29733" spans="21:24" ht="18" x14ac:dyDescent="0.6">
      <c r="U29733"/>
      <c r="V29733"/>
      <c r="W29733"/>
      <c r="X29733"/>
    </row>
    <row r="29734" spans="21:24" ht="18" x14ac:dyDescent="0.6">
      <c r="U29734"/>
      <c r="V29734"/>
      <c r="W29734"/>
      <c r="X29734"/>
    </row>
    <row r="29735" spans="21:24" ht="18" x14ac:dyDescent="0.6">
      <c r="U29735"/>
      <c r="V29735"/>
      <c r="W29735"/>
      <c r="X29735"/>
    </row>
    <row r="29736" spans="21:24" ht="18" x14ac:dyDescent="0.6">
      <c r="U29736"/>
      <c r="V29736"/>
      <c r="W29736"/>
      <c r="X29736"/>
    </row>
    <row r="29737" spans="21:24" ht="18" x14ac:dyDescent="0.6">
      <c r="U29737"/>
      <c r="V29737"/>
      <c r="W29737"/>
      <c r="X29737"/>
    </row>
    <row r="29738" spans="21:24" ht="18" x14ac:dyDescent="0.6">
      <c r="U29738"/>
      <c r="V29738"/>
      <c r="W29738"/>
      <c r="X29738"/>
    </row>
    <row r="29739" spans="21:24" ht="18" x14ac:dyDescent="0.6">
      <c r="U29739"/>
      <c r="V29739"/>
      <c r="W29739"/>
      <c r="X29739"/>
    </row>
    <row r="29740" spans="21:24" ht="18" x14ac:dyDescent="0.6">
      <c r="U29740"/>
      <c r="V29740"/>
      <c r="W29740"/>
      <c r="X29740"/>
    </row>
    <row r="29741" spans="21:24" ht="18" x14ac:dyDescent="0.6">
      <c r="U29741"/>
      <c r="V29741"/>
      <c r="W29741"/>
      <c r="X29741"/>
    </row>
    <row r="29742" spans="21:24" ht="18" x14ac:dyDescent="0.6">
      <c r="U29742"/>
      <c r="V29742"/>
      <c r="W29742"/>
      <c r="X29742"/>
    </row>
    <row r="29743" spans="21:24" ht="18" x14ac:dyDescent="0.6">
      <c r="U29743"/>
      <c r="V29743"/>
      <c r="W29743"/>
      <c r="X29743"/>
    </row>
    <row r="29744" spans="21:24" ht="18" x14ac:dyDescent="0.6">
      <c r="U29744"/>
      <c r="V29744"/>
      <c r="W29744"/>
      <c r="X29744"/>
    </row>
    <row r="29745" spans="21:24" ht="18" x14ac:dyDescent="0.6">
      <c r="U29745"/>
      <c r="V29745"/>
      <c r="W29745"/>
      <c r="X29745"/>
    </row>
    <row r="29746" spans="21:24" ht="18" x14ac:dyDescent="0.6">
      <c r="U29746"/>
      <c r="V29746"/>
      <c r="W29746"/>
      <c r="X29746"/>
    </row>
    <row r="29747" spans="21:24" ht="18" x14ac:dyDescent="0.6">
      <c r="U29747"/>
      <c r="V29747"/>
      <c r="W29747"/>
      <c r="X29747"/>
    </row>
    <row r="29748" spans="21:24" ht="18" x14ac:dyDescent="0.6">
      <c r="U29748"/>
      <c r="V29748"/>
      <c r="W29748"/>
      <c r="X29748"/>
    </row>
    <row r="29749" spans="21:24" ht="18" x14ac:dyDescent="0.6">
      <c r="U29749"/>
      <c r="V29749"/>
      <c r="W29749"/>
      <c r="X29749"/>
    </row>
    <row r="29750" spans="21:24" ht="18" x14ac:dyDescent="0.6">
      <c r="U29750"/>
      <c r="V29750"/>
      <c r="W29750"/>
      <c r="X29750"/>
    </row>
    <row r="29751" spans="21:24" ht="18" x14ac:dyDescent="0.6">
      <c r="U29751"/>
      <c r="V29751"/>
      <c r="W29751"/>
      <c r="X29751"/>
    </row>
    <row r="29752" spans="21:24" ht="18" x14ac:dyDescent="0.6">
      <c r="U29752"/>
      <c r="V29752"/>
      <c r="W29752"/>
      <c r="X29752"/>
    </row>
    <row r="29753" spans="21:24" ht="18" x14ac:dyDescent="0.6">
      <c r="U29753"/>
      <c r="V29753"/>
      <c r="W29753"/>
      <c r="X29753"/>
    </row>
    <row r="29754" spans="21:24" ht="18" x14ac:dyDescent="0.6">
      <c r="U29754"/>
      <c r="V29754"/>
      <c r="W29754"/>
      <c r="X29754"/>
    </row>
    <row r="29755" spans="21:24" ht="18" x14ac:dyDescent="0.6">
      <c r="U29755"/>
      <c r="V29755"/>
      <c r="W29755"/>
      <c r="X29755"/>
    </row>
    <row r="29756" spans="21:24" ht="18" x14ac:dyDescent="0.6">
      <c r="U29756"/>
      <c r="V29756"/>
      <c r="W29756"/>
      <c r="X29756"/>
    </row>
    <row r="29757" spans="21:24" ht="18" x14ac:dyDescent="0.6">
      <c r="U29757"/>
      <c r="V29757"/>
      <c r="W29757"/>
      <c r="X29757"/>
    </row>
    <row r="29758" spans="21:24" ht="18" x14ac:dyDescent="0.6">
      <c r="U29758"/>
      <c r="V29758"/>
      <c r="W29758"/>
      <c r="X29758"/>
    </row>
    <row r="29759" spans="21:24" ht="18" x14ac:dyDescent="0.6">
      <c r="U29759"/>
      <c r="V29759"/>
      <c r="W29759"/>
      <c r="X29759"/>
    </row>
    <row r="29760" spans="21:24" ht="18" x14ac:dyDescent="0.6">
      <c r="U29760"/>
      <c r="V29760"/>
      <c r="W29760"/>
      <c r="X29760"/>
    </row>
    <row r="29761" spans="21:24" ht="18" x14ac:dyDescent="0.6">
      <c r="U29761"/>
      <c r="V29761"/>
      <c r="W29761"/>
      <c r="X29761"/>
    </row>
    <row r="29762" spans="21:24" ht="18" x14ac:dyDescent="0.6">
      <c r="U29762"/>
      <c r="V29762"/>
      <c r="W29762"/>
      <c r="X29762"/>
    </row>
    <row r="29763" spans="21:24" ht="18" x14ac:dyDescent="0.6">
      <c r="U29763"/>
      <c r="V29763"/>
      <c r="W29763"/>
      <c r="X29763"/>
    </row>
    <row r="29764" spans="21:24" ht="18" x14ac:dyDescent="0.6">
      <c r="U29764"/>
      <c r="V29764"/>
      <c r="W29764"/>
      <c r="X29764"/>
    </row>
    <row r="29765" spans="21:24" ht="18" x14ac:dyDescent="0.6">
      <c r="U29765"/>
      <c r="V29765"/>
      <c r="W29765"/>
      <c r="X29765"/>
    </row>
    <row r="29766" spans="21:24" ht="18" x14ac:dyDescent="0.6">
      <c r="U29766"/>
      <c r="V29766"/>
      <c r="W29766"/>
      <c r="X29766"/>
    </row>
    <row r="29767" spans="21:24" ht="18" x14ac:dyDescent="0.6">
      <c r="U29767"/>
      <c r="V29767"/>
      <c r="W29767"/>
      <c r="X29767"/>
    </row>
    <row r="29768" spans="21:24" ht="18" x14ac:dyDescent="0.6">
      <c r="U29768"/>
      <c r="V29768"/>
      <c r="W29768"/>
      <c r="X29768"/>
    </row>
    <row r="29769" spans="21:24" ht="18" x14ac:dyDescent="0.6">
      <c r="U29769"/>
      <c r="V29769"/>
      <c r="W29769"/>
      <c r="X29769"/>
    </row>
    <row r="29770" spans="21:24" ht="18" x14ac:dyDescent="0.6">
      <c r="U29770"/>
      <c r="V29770"/>
      <c r="W29770"/>
      <c r="X29770"/>
    </row>
    <row r="29771" spans="21:24" ht="18" x14ac:dyDescent="0.6">
      <c r="U29771"/>
      <c r="V29771"/>
      <c r="W29771"/>
      <c r="X29771"/>
    </row>
    <row r="29772" spans="21:24" ht="18" x14ac:dyDescent="0.6">
      <c r="U29772"/>
      <c r="V29772"/>
      <c r="W29772"/>
      <c r="X29772"/>
    </row>
    <row r="29773" spans="21:24" ht="18" x14ac:dyDescent="0.6">
      <c r="U29773"/>
      <c r="V29773"/>
      <c r="W29773"/>
      <c r="X29773"/>
    </row>
    <row r="29774" spans="21:24" ht="18" x14ac:dyDescent="0.6">
      <c r="U29774"/>
      <c r="V29774"/>
      <c r="W29774"/>
      <c r="X29774"/>
    </row>
    <row r="29775" spans="21:24" ht="18" x14ac:dyDescent="0.6">
      <c r="U29775"/>
      <c r="V29775"/>
      <c r="W29775"/>
      <c r="X29775"/>
    </row>
    <row r="29776" spans="21:24" ht="18" x14ac:dyDescent="0.6">
      <c r="U29776"/>
      <c r="V29776"/>
      <c r="W29776"/>
      <c r="X29776"/>
    </row>
    <row r="29777" spans="21:24" ht="18" x14ac:dyDescent="0.6">
      <c r="U29777"/>
      <c r="V29777"/>
      <c r="W29777"/>
      <c r="X29777"/>
    </row>
    <row r="29778" spans="21:24" ht="18" x14ac:dyDescent="0.6">
      <c r="U29778"/>
      <c r="V29778"/>
      <c r="W29778"/>
      <c r="X29778"/>
    </row>
    <row r="29779" spans="21:24" ht="18" x14ac:dyDescent="0.6">
      <c r="U29779"/>
      <c r="V29779"/>
      <c r="W29779"/>
      <c r="X29779"/>
    </row>
    <row r="29780" spans="21:24" ht="18" x14ac:dyDescent="0.6">
      <c r="U29780"/>
      <c r="V29780"/>
      <c r="W29780"/>
      <c r="X29780"/>
    </row>
    <row r="29781" spans="21:24" ht="18" x14ac:dyDescent="0.6">
      <c r="U29781"/>
      <c r="V29781"/>
      <c r="W29781"/>
      <c r="X29781"/>
    </row>
    <row r="29782" spans="21:24" ht="18" x14ac:dyDescent="0.6">
      <c r="U29782"/>
      <c r="V29782"/>
      <c r="W29782"/>
      <c r="X29782"/>
    </row>
    <row r="29783" spans="21:24" ht="18" x14ac:dyDescent="0.6">
      <c r="U29783"/>
      <c r="V29783"/>
      <c r="W29783"/>
      <c r="X29783"/>
    </row>
    <row r="29784" spans="21:24" ht="18" x14ac:dyDescent="0.6">
      <c r="U29784"/>
      <c r="V29784"/>
      <c r="W29784"/>
      <c r="X29784"/>
    </row>
    <row r="29785" spans="21:24" ht="18" x14ac:dyDescent="0.6">
      <c r="U29785"/>
      <c r="V29785"/>
      <c r="W29785"/>
      <c r="X29785"/>
    </row>
    <row r="29786" spans="21:24" ht="18" x14ac:dyDescent="0.6">
      <c r="U29786"/>
      <c r="V29786"/>
      <c r="W29786"/>
      <c r="X29786"/>
    </row>
    <row r="29787" spans="21:24" ht="18" x14ac:dyDescent="0.6">
      <c r="U29787"/>
      <c r="V29787"/>
      <c r="W29787"/>
      <c r="X29787"/>
    </row>
    <row r="29788" spans="21:24" ht="18" x14ac:dyDescent="0.6">
      <c r="U29788"/>
      <c r="V29788"/>
      <c r="W29788"/>
      <c r="X29788"/>
    </row>
    <row r="29789" spans="21:24" ht="18" x14ac:dyDescent="0.6">
      <c r="U29789"/>
      <c r="V29789"/>
      <c r="W29789"/>
      <c r="X29789"/>
    </row>
    <row r="29790" spans="21:24" ht="18" x14ac:dyDescent="0.6">
      <c r="U29790"/>
      <c r="V29790"/>
      <c r="W29790"/>
      <c r="X29790"/>
    </row>
    <row r="29791" spans="21:24" ht="18" x14ac:dyDescent="0.6">
      <c r="U29791"/>
      <c r="V29791"/>
      <c r="W29791"/>
      <c r="X29791"/>
    </row>
    <row r="29792" spans="21:24" ht="18" x14ac:dyDescent="0.6">
      <c r="U29792"/>
      <c r="V29792"/>
      <c r="W29792"/>
      <c r="X29792"/>
    </row>
    <row r="29793" spans="21:24" ht="18" x14ac:dyDescent="0.6">
      <c r="U29793"/>
      <c r="V29793"/>
      <c r="W29793"/>
      <c r="X29793"/>
    </row>
    <row r="29794" spans="21:24" ht="18" x14ac:dyDescent="0.6">
      <c r="U29794"/>
      <c r="V29794"/>
      <c r="W29794"/>
      <c r="X29794"/>
    </row>
    <row r="29795" spans="21:24" ht="18" x14ac:dyDescent="0.6">
      <c r="U29795"/>
      <c r="V29795"/>
      <c r="W29795"/>
      <c r="X29795"/>
    </row>
    <row r="29796" spans="21:24" ht="18" x14ac:dyDescent="0.6">
      <c r="U29796"/>
      <c r="V29796"/>
      <c r="W29796"/>
      <c r="X29796"/>
    </row>
    <row r="29797" spans="21:24" ht="18" x14ac:dyDescent="0.6">
      <c r="U29797"/>
      <c r="V29797"/>
      <c r="W29797"/>
      <c r="X29797"/>
    </row>
    <row r="29798" spans="21:24" ht="18" x14ac:dyDescent="0.6">
      <c r="U29798"/>
      <c r="V29798"/>
      <c r="W29798"/>
      <c r="X29798"/>
    </row>
    <row r="29799" spans="21:24" ht="18" x14ac:dyDescent="0.6">
      <c r="U29799"/>
      <c r="V29799"/>
      <c r="W29799"/>
      <c r="X29799"/>
    </row>
    <row r="29800" spans="21:24" ht="18" x14ac:dyDescent="0.6">
      <c r="U29800"/>
      <c r="V29800"/>
      <c r="W29800"/>
      <c r="X29800"/>
    </row>
    <row r="29801" spans="21:24" ht="18" x14ac:dyDescent="0.6">
      <c r="U29801"/>
      <c r="V29801"/>
      <c r="W29801"/>
      <c r="X29801"/>
    </row>
    <row r="29802" spans="21:24" ht="18" x14ac:dyDescent="0.6">
      <c r="U29802"/>
      <c r="V29802"/>
      <c r="W29802"/>
      <c r="X29802"/>
    </row>
    <row r="29803" spans="21:24" ht="18" x14ac:dyDescent="0.6">
      <c r="U29803"/>
      <c r="V29803"/>
      <c r="W29803"/>
      <c r="X29803"/>
    </row>
    <row r="29804" spans="21:24" ht="18" x14ac:dyDescent="0.6">
      <c r="U29804"/>
      <c r="V29804"/>
      <c r="W29804"/>
      <c r="X29804"/>
    </row>
    <row r="29805" spans="21:24" ht="18" x14ac:dyDescent="0.6">
      <c r="U29805"/>
      <c r="V29805"/>
      <c r="W29805"/>
      <c r="X29805"/>
    </row>
    <row r="29806" spans="21:24" ht="18" x14ac:dyDescent="0.6">
      <c r="U29806"/>
      <c r="V29806"/>
      <c r="W29806"/>
      <c r="X29806"/>
    </row>
    <row r="29807" spans="21:24" ht="18" x14ac:dyDescent="0.6">
      <c r="U29807"/>
      <c r="V29807"/>
      <c r="W29807"/>
      <c r="X29807"/>
    </row>
    <row r="29808" spans="21:24" ht="18" x14ac:dyDescent="0.6">
      <c r="U29808"/>
      <c r="V29808"/>
      <c r="W29808"/>
      <c r="X29808"/>
    </row>
    <row r="29809" spans="21:24" ht="18" x14ac:dyDescent="0.6">
      <c r="U29809"/>
      <c r="V29809"/>
      <c r="W29809"/>
      <c r="X29809"/>
    </row>
    <row r="29810" spans="21:24" ht="18" x14ac:dyDescent="0.6">
      <c r="U29810"/>
      <c r="V29810"/>
      <c r="W29810"/>
      <c r="X29810"/>
    </row>
    <row r="29811" spans="21:24" ht="18" x14ac:dyDescent="0.6">
      <c r="U29811"/>
      <c r="V29811"/>
      <c r="W29811"/>
      <c r="X29811"/>
    </row>
    <row r="29812" spans="21:24" ht="18" x14ac:dyDescent="0.6">
      <c r="U29812"/>
      <c r="V29812"/>
      <c r="W29812"/>
      <c r="X29812"/>
    </row>
    <row r="29813" spans="21:24" ht="18" x14ac:dyDescent="0.6">
      <c r="U29813"/>
      <c r="V29813"/>
      <c r="W29813"/>
      <c r="X29813"/>
    </row>
    <row r="29814" spans="21:24" ht="18" x14ac:dyDescent="0.6">
      <c r="U29814"/>
      <c r="V29814"/>
      <c r="W29814"/>
      <c r="X29814"/>
    </row>
    <row r="29815" spans="21:24" ht="18" x14ac:dyDescent="0.6">
      <c r="U29815"/>
      <c r="V29815"/>
      <c r="W29815"/>
      <c r="X29815"/>
    </row>
    <row r="29816" spans="21:24" ht="18" x14ac:dyDescent="0.6">
      <c r="U29816"/>
      <c r="V29816"/>
      <c r="W29816"/>
      <c r="X29816"/>
    </row>
    <row r="29817" spans="21:24" ht="18" x14ac:dyDescent="0.6">
      <c r="U29817"/>
      <c r="V29817"/>
      <c r="W29817"/>
      <c r="X29817"/>
    </row>
    <row r="29818" spans="21:24" ht="18" x14ac:dyDescent="0.6">
      <c r="U29818"/>
      <c r="V29818"/>
      <c r="W29818"/>
      <c r="X29818"/>
    </row>
    <row r="29819" spans="21:24" ht="18" x14ac:dyDescent="0.6">
      <c r="U29819"/>
      <c r="V29819"/>
      <c r="W29819"/>
      <c r="X29819"/>
    </row>
    <row r="29820" spans="21:24" ht="18" x14ac:dyDescent="0.6">
      <c r="U29820"/>
      <c r="V29820"/>
      <c r="W29820"/>
      <c r="X29820"/>
    </row>
    <row r="29821" spans="21:24" ht="18" x14ac:dyDescent="0.6">
      <c r="U29821"/>
      <c r="V29821"/>
      <c r="W29821"/>
      <c r="X29821"/>
    </row>
    <row r="29822" spans="21:24" ht="18" x14ac:dyDescent="0.6">
      <c r="U29822"/>
      <c r="V29822"/>
      <c r="W29822"/>
      <c r="X29822"/>
    </row>
    <row r="29823" spans="21:24" ht="18" x14ac:dyDescent="0.6">
      <c r="U29823"/>
      <c r="V29823"/>
      <c r="W29823"/>
      <c r="X29823"/>
    </row>
    <row r="29824" spans="21:24" ht="18" x14ac:dyDescent="0.6">
      <c r="U29824"/>
      <c r="V29824"/>
      <c r="W29824"/>
      <c r="X29824"/>
    </row>
    <row r="29825" spans="21:24" ht="18" x14ac:dyDescent="0.6">
      <c r="U29825"/>
      <c r="V29825"/>
      <c r="W29825"/>
      <c r="X29825"/>
    </row>
    <row r="29826" spans="21:24" ht="18" x14ac:dyDescent="0.6">
      <c r="U29826"/>
      <c r="V29826"/>
      <c r="W29826"/>
      <c r="X29826"/>
    </row>
    <row r="29827" spans="21:24" ht="18" x14ac:dyDescent="0.6">
      <c r="U29827"/>
      <c r="V29827"/>
      <c r="W29827"/>
      <c r="X29827"/>
    </row>
    <row r="29828" spans="21:24" ht="18" x14ac:dyDescent="0.6">
      <c r="U29828"/>
      <c r="V29828"/>
      <c r="W29828"/>
      <c r="X29828"/>
    </row>
    <row r="29829" spans="21:24" ht="18" x14ac:dyDescent="0.6">
      <c r="U29829"/>
      <c r="V29829"/>
      <c r="W29829"/>
      <c r="X29829"/>
    </row>
    <row r="29830" spans="21:24" ht="18" x14ac:dyDescent="0.6">
      <c r="U29830"/>
      <c r="V29830"/>
      <c r="W29830"/>
      <c r="X29830"/>
    </row>
    <row r="29831" spans="21:24" ht="18" x14ac:dyDescent="0.6">
      <c r="U29831"/>
      <c r="V29831"/>
      <c r="W29831"/>
      <c r="X29831"/>
    </row>
    <row r="29832" spans="21:24" ht="18" x14ac:dyDescent="0.6">
      <c r="U29832"/>
      <c r="V29832"/>
      <c r="W29832"/>
      <c r="X29832"/>
    </row>
    <row r="29833" spans="21:24" ht="18" x14ac:dyDescent="0.6">
      <c r="U29833"/>
      <c r="V29833"/>
      <c r="W29833"/>
      <c r="X29833"/>
    </row>
    <row r="29834" spans="21:24" ht="18" x14ac:dyDescent="0.6">
      <c r="U29834"/>
      <c r="V29834"/>
      <c r="W29834"/>
      <c r="X29834"/>
    </row>
    <row r="29835" spans="21:24" ht="18" x14ac:dyDescent="0.6">
      <c r="U29835"/>
      <c r="V29835"/>
      <c r="W29835"/>
      <c r="X29835"/>
    </row>
    <row r="29836" spans="21:24" ht="18" x14ac:dyDescent="0.6">
      <c r="U29836"/>
      <c r="V29836"/>
      <c r="W29836"/>
      <c r="X29836"/>
    </row>
    <row r="29837" spans="21:24" ht="18" x14ac:dyDescent="0.6">
      <c r="U29837"/>
      <c r="V29837"/>
      <c r="W29837"/>
      <c r="X29837"/>
    </row>
    <row r="29838" spans="21:24" ht="18" x14ac:dyDescent="0.6">
      <c r="U29838"/>
      <c r="V29838"/>
      <c r="W29838"/>
      <c r="X29838"/>
    </row>
    <row r="29839" spans="21:24" ht="18" x14ac:dyDescent="0.6">
      <c r="U29839"/>
      <c r="V29839"/>
      <c r="W29839"/>
      <c r="X29839"/>
    </row>
    <row r="29840" spans="21:24" ht="18" x14ac:dyDescent="0.6">
      <c r="U29840"/>
      <c r="V29840"/>
      <c r="W29840"/>
      <c r="X29840"/>
    </row>
    <row r="29841" spans="21:24" ht="18" x14ac:dyDescent="0.6">
      <c r="U29841"/>
      <c r="V29841"/>
      <c r="W29841"/>
      <c r="X29841"/>
    </row>
    <row r="29842" spans="21:24" ht="18" x14ac:dyDescent="0.6">
      <c r="U29842"/>
      <c r="V29842"/>
      <c r="W29842"/>
      <c r="X29842"/>
    </row>
    <row r="29843" spans="21:24" ht="18" x14ac:dyDescent="0.6">
      <c r="U29843"/>
      <c r="V29843"/>
      <c r="W29843"/>
      <c r="X29843"/>
    </row>
    <row r="29844" spans="21:24" ht="18" x14ac:dyDescent="0.6">
      <c r="U29844"/>
      <c r="V29844"/>
      <c r="W29844"/>
      <c r="X29844"/>
    </row>
    <row r="29845" spans="21:24" ht="18" x14ac:dyDescent="0.6">
      <c r="U29845"/>
      <c r="V29845"/>
      <c r="W29845"/>
      <c r="X29845"/>
    </row>
    <row r="29846" spans="21:24" ht="18" x14ac:dyDescent="0.6">
      <c r="U29846"/>
      <c r="V29846"/>
      <c r="W29846"/>
      <c r="X29846"/>
    </row>
    <row r="29847" spans="21:24" ht="18" x14ac:dyDescent="0.6">
      <c r="U29847"/>
      <c r="V29847"/>
      <c r="W29847"/>
      <c r="X29847"/>
    </row>
    <row r="29848" spans="21:24" ht="18" x14ac:dyDescent="0.6">
      <c r="U29848"/>
      <c r="V29848"/>
      <c r="W29848"/>
      <c r="X29848"/>
    </row>
    <row r="29849" spans="21:24" ht="18" x14ac:dyDescent="0.6">
      <c r="U29849"/>
      <c r="V29849"/>
      <c r="W29849"/>
      <c r="X29849"/>
    </row>
    <row r="29850" spans="21:24" ht="18" x14ac:dyDescent="0.6">
      <c r="U29850"/>
      <c r="V29850"/>
      <c r="W29850"/>
      <c r="X29850"/>
    </row>
    <row r="29851" spans="21:24" ht="18" x14ac:dyDescent="0.6">
      <c r="U29851"/>
      <c r="V29851"/>
      <c r="W29851"/>
      <c r="X29851"/>
    </row>
    <row r="29852" spans="21:24" ht="18" x14ac:dyDescent="0.6">
      <c r="U29852"/>
      <c r="V29852"/>
      <c r="W29852"/>
      <c r="X29852"/>
    </row>
    <row r="29853" spans="21:24" ht="18" x14ac:dyDescent="0.6">
      <c r="U29853"/>
      <c r="V29853"/>
      <c r="W29853"/>
      <c r="X29853"/>
    </row>
    <row r="29854" spans="21:24" ht="18" x14ac:dyDescent="0.6">
      <c r="U29854"/>
      <c r="V29854"/>
      <c r="W29854"/>
      <c r="X29854"/>
    </row>
    <row r="29855" spans="21:24" ht="18" x14ac:dyDescent="0.6">
      <c r="U29855"/>
      <c r="V29855"/>
      <c r="W29855"/>
      <c r="X29855"/>
    </row>
    <row r="29856" spans="21:24" ht="18" x14ac:dyDescent="0.6">
      <c r="U29856"/>
      <c r="V29856"/>
      <c r="W29856"/>
      <c r="X29856"/>
    </row>
    <row r="29857" spans="21:24" ht="18" x14ac:dyDescent="0.6">
      <c r="U29857"/>
      <c r="V29857"/>
      <c r="W29857"/>
      <c r="X29857"/>
    </row>
    <row r="29858" spans="21:24" ht="18" x14ac:dyDescent="0.6">
      <c r="U29858"/>
      <c r="V29858"/>
      <c r="W29858"/>
      <c r="X29858"/>
    </row>
    <row r="29859" spans="21:24" ht="18" x14ac:dyDescent="0.6">
      <c r="U29859"/>
      <c r="V29859"/>
      <c r="W29859"/>
      <c r="X29859"/>
    </row>
    <row r="29860" spans="21:24" ht="18" x14ac:dyDescent="0.6">
      <c r="U29860"/>
      <c r="V29860"/>
      <c r="W29860"/>
      <c r="X29860"/>
    </row>
    <row r="29861" spans="21:24" ht="18" x14ac:dyDescent="0.6">
      <c r="U29861"/>
      <c r="V29861"/>
      <c r="W29861"/>
      <c r="X29861"/>
    </row>
    <row r="29862" spans="21:24" ht="18" x14ac:dyDescent="0.6">
      <c r="U29862"/>
      <c r="V29862"/>
      <c r="W29862"/>
      <c r="X29862"/>
    </row>
    <row r="29863" spans="21:24" ht="18" x14ac:dyDescent="0.6">
      <c r="U29863"/>
      <c r="V29863"/>
      <c r="W29863"/>
      <c r="X29863"/>
    </row>
    <row r="29864" spans="21:24" ht="18" x14ac:dyDescent="0.6">
      <c r="U29864"/>
      <c r="V29864"/>
      <c r="W29864"/>
      <c r="X29864"/>
    </row>
    <row r="29865" spans="21:24" ht="18" x14ac:dyDescent="0.6">
      <c r="U29865"/>
      <c r="V29865"/>
      <c r="W29865"/>
      <c r="X29865"/>
    </row>
    <row r="29866" spans="21:24" ht="18" x14ac:dyDescent="0.6">
      <c r="U29866"/>
      <c r="V29866"/>
      <c r="W29866"/>
      <c r="X29866"/>
    </row>
    <row r="29867" spans="21:24" ht="18" x14ac:dyDescent="0.6">
      <c r="U29867"/>
      <c r="V29867"/>
      <c r="W29867"/>
      <c r="X29867"/>
    </row>
    <row r="29868" spans="21:24" ht="18" x14ac:dyDescent="0.6">
      <c r="U29868"/>
      <c r="V29868"/>
      <c r="W29868"/>
      <c r="X29868"/>
    </row>
    <row r="29869" spans="21:24" ht="18" x14ac:dyDescent="0.6">
      <c r="U29869"/>
      <c r="V29869"/>
      <c r="W29869"/>
      <c r="X29869"/>
    </row>
    <row r="29870" spans="21:24" ht="18" x14ac:dyDescent="0.6">
      <c r="U29870"/>
      <c r="V29870"/>
      <c r="W29870"/>
      <c r="X29870"/>
    </row>
    <row r="29871" spans="21:24" ht="18" x14ac:dyDescent="0.6">
      <c r="U29871"/>
      <c r="V29871"/>
      <c r="W29871"/>
      <c r="X29871"/>
    </row>
    <row r="29872" spans="21:24" ht="18" x14ac:dyDescent="0.6">
      <c r="U29872"/>
      <c r="V29872"/>
      <c r="W29872"/>
      <c r="X29872"/>
    </row>
    <row r="29873" spans="21:24" ht="18" x14ac:dyDescent="0.6">
      <c r="U29873"/>
      <c r="V29873"/>
      <c r="W29873"/>
      <c r="X29873"/>
    </row>
    <row r="29874" spans="21:24" ht="18" x14ac:dyDescent="0.6">
      <c r="U29874"/>
      <c r="V29874"/>
      <c r="W29874"/>
      <c r="X29874"/>
    </row>
    <row r="29875" spans="21:24" ht="18" x14ac:dyDescent="0.6">
      <c r="U29875"/>
      <c r="V29875"/>
      <c r="W29875"/>
      <c r="X29875"/>
    </row>
    <row r="29876" spans="21:24" ht="18" x14ac:dyDescent="0.6">
      <c r="U29876"/>
      <c r="V29876"/>
      <c r="W29876"/>
      <c r="X29876"/>
    </row>
    <row r="29877" spans="21:24" ht="18" x14ac:dyDescent="0.6">
      <c r="U29877"/>
      <c r="V29877"/>
      <c r="W29877"/>
      <c r="X29877"/>
    </row>
    <row r="29878" spans="21:24" ht="18" x14ac:dyDescent="0.6">
      <c r="U29878"/>
      <c r="V29878"/>
      <c r="W29878"/>
      <c r="X29878"/>
    </row>
    <row r="29879" spans="21:24" ht="18" x14ac:dyDescent="0.6">
      <c r="U29879"/>
      <c r="V29879"/>
      <c r="W29879"/>
      <c r="X29879"/>
    </row>
    <row r="29880" spans="21:24" ht="18" x14ac:dyDescent="0.6">
      <c r="U29880"/>
      <c r="V29880"/>
      <c r="W29880"/>
      <c r="X29880"/>
    </row>
    <row r="29881" spans="21:24" ht="18" x14ac:dyDescent="0.6">
      <c r="U29881"/>
      <c r="V29881"/>
      <c r="W29881"/>
      <c r="X29881"/>
    </row>
    <row r="29882" spans="21:24" ht="18" x14ac:dyDescent="0.6">
      <c r="U29882"/>
      <c r="V29882"/>
      <c r="W29882"/>
      <c r="X29882"/>
    </row>
    <row r="29883" spans="21:24" ht="18" x14ac:dyDescent="0.6">
      <c r="U29883"/>
      <c r="V29883"/>
      <c r="W29883"/>
      <c r="X29883"/>
    </row>
    <row r="29884" spans="21:24" ht="18" x14ac:dyDescent="0.6">
      <c r="U29884"/>
      <c r="V29884"/>
      <c r="W29884"/>
      <c r="X29884"/>
    </row>
    <row r="29885" spans="21:24" ht="18" x14ac:dyDescent="0.6">
      <c r="U29885"/>
      <c r="V29885"/>
      <c r="W29885"/>
      <c r="X29885"/>
    </row>
    <row r="29886" spans="21:24" ht="18" x14ac:dyDescent="0.6">
      <c r="U29886"/>
      <c r="V29886"/>
      <c r="W29886"/>
      <c r="X29886"/>
    </row>
    <row r="29887" spans="21:24" ht="18" x14ac:dyDescent="0.6">
      <c r="U29887"/>
      <c r="V29887"/>
      <c r="W29887"/>
      <c r="X29887"/>
    </row>
    <row r="29888" spans="21:24" ht="18" x14ac:dyDescent="0.6">
      <c r="U29888"/>
      <c r="V29888"/>
      <c r="W29888"/>
      <c r="X29888"/>
    </row>
    <row r="29889" spans="21:24" ht="18" x14ac:dyDescent="0.6">
      <c r="U29889"/>
      <c r="V29889"/>
      <c r="W29889"/>
      <c r="X29889"/>
    </row>
    <row r="29890" spans="21:24" ht="18" x14ac:dyDescent="0.6">
      <c r="U29890"/>
      <c r="V29890"/>
      <c r="W29890"/>
      <c r="X29890"/>
    </row>
    <row r="29891" spans="21:24" ht="18" x14ac:dyDescent="0.6">
      <c r="U29891"/>
      <c r="V29891"/>
      <c r="W29891"/>
      <c r="X29891"/>
    </row>
    <row r="29892" spans="21:24" ht="18" x14ac:dyDescent="0.6">
      <c r="U29892"/>
      <c r="V29892"/>
      <c r="W29892"/>
      <c r="X29892"/>
    </row>
    <row r="29893" spans="21:24" ht="18" x14ac:dyDescent="0.6">
      <c r="U29893"/>
      <c r="V29893"/>
      <c r="W29893"/>
      <c r="X29893"/>
    </row>
    <row r="29894" spans="21:24" ht="18" x14ac:dyDescent="0.6">
      <c r="U29894"/>
      <c r="V29894"/>
      <c r="W29894"/>
      <c r="X29894"/>
    </row>
    <row r="29895" spans="21:24" ht="18" x14ac:dyDescent="0.6">
      <c r="U29895"/>
      <c r="V29895"/>
      <c r="W29895"/>
      <c r="X29895"/>
    </row>
    <row r="29896" spans="21:24" ht="18" x14ac:dyDescent="0.6">
      <c r="U29896"/>
      <c r="V29896"/>
      <c r="W29896"/>
      <c r="X29896"/>
    </row>
    <row r="29897" spans="21:24" ht="18" x14ac:dyDescent="0.6">
      <c r="U29897"/>
      <c r="V29897"/>
      <c r="W29897"/>
      <c r="X29897"/>
    </row>
    <row r="29898" spans="21:24" ht="18" x14ac:dyDescent="0.6">
      <c r="U29898"/>
      <c r="V29898"/>
      <c r="W29898"/>
      <c r="X29898"/>
    </row>
    <row r="29899" spans="21:24" ht="18" x14ac:dyDescent="0.6">
      <c r="U29899"/>
      <c r="V29899"/>
      <c r="W29899"/>
      <c r="X29899"/>
    </row>
    <row r="29900" spans="21:24" ht="18" x14ac:dyDescent="0.6">
      <c r="U29900"/>
      <c r="V29900"/>
      <c r="W29900"/>
      <c r="X29900"/>
    </row>
    <row r="29901" spans="21:24" ht="18" x14ac:dyDescent="0.6">
      <c r="U29901"/>
      <c r="V29901"/>
      <c r="W29901"/>
      <c r="X29901"/>
    </row>
    <row r="29902" spans="21:24" ht="18" x14ac:dyDescent="0.6">
      <c r="U29902"/>
      <c r="V29902"/>
      <c r="W29902"/>
      <c r="X29902"/>
    </row>
    <row r="29903" spans="21:24" ht="18" x14ac:dyDescent="0.6">
      <c r="U29903"/>
      <c r="V29903"/>
      <c r="W29903"/>
      <c r="X29903"/>
    </row>
    <row r="29904" spans="21:24" ht="18" x14ac:dyDescent="0.6">
      <c r="U29904"/>
      <c r="V29904"/>
      <c r="W29904"/>
      <c r="X29904"/>
    </row>
    <row r="29905" spans="21:24" ht="18" x14ac:dyDescent="0.6">
      <c r="U29905"/>
      <c r="V29905"/>
      <c r="W29905"/>
      <c r="X29905"/>
    </row>
    <row r="29906" spans="21:24" ht="18" x14ac:dyDescent="0.6">
      <c r="U29906"/>
      <c r="V29906"/>
      <c r="W29906"/>
      <c r="X29906"/>
    </row>
    <row r="29907" spans="21:24" ht="18" x14ac:dyDescent="0.6">
      <c r="U29907"/>
      <c r="V29907"/>
      <c r="W29907"/>
      <c r="X29907"/>
    </row>
    <row r="29908" spans="21:24" ht="18" x14ac:dyDescent="0.6">
      <c r="U29908"/>
      <c r="V29908"/>
      <c r="W29908"/>
      <c r="X29908"/>
    </row>
    <row r="29909" spans="21:24" ht="18" x14ac:dyDescent="0.6">
      <c r="U29909"/>
      <c r="V29909"/>
      <c r="W29909"/>
      <c r="X29909"/>
    </row>
    <row r="29910" spans="21:24" ht="18" x14ac:dyDescent="0.6">
      <c r="U29910"/>
      <c r="V29910"/>
      <c r="W29910"/>
      <c r="X29910"/>
    </row>
    <row r="29911" spans="21:24" ht="18" x14ac:dyDescent="0.6">
      <c r="U29911"/>
      <c r="V29911"/>
      <c r="W29911"/>
      <c r="X29911"/>
    </row>
    <row r="29912" spans="21:24" ht="18" x14ac:dyDescent="0.6">
      <c r="U29912"/>
      <c r="V29912"/>
      <c r="W29912"/>
      <c r="X29912"/>
    </row>
    <row r="29913" spans="21:24" ht="18" x14ac:dyDescent="0.6">
      <c r="U29913"/>
      <c r="V29913"/>
      <c r="W29913"/>
      <c r="X29913"/>
    </row>
    <row r="29914" spans="21:24" ht="18" x14ac:dyDescent="0.6">
      <c r="U29914"/>
      <c r="V29914"/>
      <c r="W29914"/>
      <c r="X29914"/>
    </row>
    <row r="29915" spans="21:24" ht="18" x14ac:dyDescent="0.6">
      <c r="U29915"/>
      <c r="V29915"/>
      <c r="W29915"/>
      <c r="X29915"/>
    </row>
    <row r="29916" spans="21:24" ht="18" x14ac:dyDescent="0.6">
      <c r="U29916"/>
      <c r="V29916"/>
      <c r="W29916"/>
      <c r="X29916"/>
    </row>
    <row r="29917" spans="21:24" ht="18" x14ac:dyDescent="0.6">
      <c r="U29917"/>
      <c r="V29917"/>
      <c r="W29917"/>
      <c r="X29917"/>
    </row>
    <row r="29918" spans="21:24" ht="18" x14ac:dyDescent="0.6">
      <c r="U29918"/>
      <c r="V29918"/>
      <c r="W29918"/>
      <c r="X29918"/>
    </row>
    <row r="29919" spans="21:24" ht="18" x14ac:dyDescent="0.6">
      <c r="U29919"/>
      <c r="V29919"/>
      <c r="W29919"/>
      <c r="X29919"/>
    </row>
    <row r="29920" spans="21:24" ht="18" x14ac:dyDescent="0.6">
      <c r="U29920"/>
      <c r="V29920"/>
      <c r="W29920"/>
      <c r="X29920"/>
    </row>
    <row r="29921" spans="21:24" ht="18" x14ac:dyDescent="0.6">
      <c r="U29921"/>
      <c r="V29921"/>
      <c r="W29921"/>
      <c r="X29921"/>
    </row>
    <row r="29922" spans="21:24" ht="18" x14ac:dyDescent="0.6">
      <c r="U29922"/>
      <c r="V29922"/>
      <c r="W29922"/>
      <c r="X29922"/>
    </row>
    <row r="29923" spans="21:24" ht="18" x14ac:dyDescent="0.6">
      <c r="U29923"/>
      <c r="V29923"/>
      <c r="W29923"/>
      <c r="X29923"/>
    </row>
    <row r="29924" spans="21:24" ht="18" x14ac:dyDescent="0.6">
      <c r="U29924"/>
      <c r="V29924"/>
      <c r="W29924"/>
      <c r="X29924"/>
    </row>
    <row r="29925" spans="21:24" ht="18" x14ac:dyDescent="0.6">
      <c r="U29925"/>
      <c r="V29925"/>
      <c r="W29925"/>
      <c r="X29925"/>
    </row>
    <row r="29926" spans="21:24" ht="18" x14ac:dyDescent="0.6">
      <c r="U29926"/>
      <c r="V29926"/>
      <c r="W29926"/>
      <c r="X29926"/>
    </row>
    <row r="29927" spans="21:24" ht="18" x14ac:dyDescent="0.6">
      <c r="U29927"/>
      <c r="V29927"/>
      <c r="W29927"/>
      <c r="X29927"/>
    </row>
    <row r="29928" spans="21:24" ht="18" x14ac:dyDescent="0.6">
      <c r="U29928"/>
      <c r="V29928"/>
      <c r="W29928"/>
      <c r="X29928"/>
    </row>
    <row r="29929" spans="21:24" ht="18" x14ac:dyDescent="0.6">
      <c r="U29929"/>
      <c r="V29929"/>
      <c r="W29929"/>
      <c r="X29929"/>
    </row>
    <row r="29930" spans="21:24" ht="18" x14ac:dyDescent="0.6">
      <c r="U29930"/>
      <c r="V29930"/>
      <c r="W29930"/>
      <c r="X29930"/>
    </row>
    <row r="29931" spans="21:24" ht="18" x14ac:dyDescent="0.6">
      <c r="U29931"/>
      <c r="V29931"/>
      <c r="W29931"/>
      <c r="X29931"/>
    </row>
    <row r="29932" spans="21:24" ht="18" x14ac:dyDescent="0.6">
      <c r="U29932"/>
      <c r="V29932"/>
      <c r="W29932"/>
      <c r="X29932"/>
    </row>
    <row r="29933" spans="21:24" ht="18" x14ac:dyDescent="0.6">
      <c r="U29933"/>
      <c r="V29933"/>
      <c r="W29933"/>
      <c r="X29933"/>
    </row>
    <row r="29934" spans="21:24" ht="18" x14ac:dyDescent="0.6">
      <c r="U29934"/>
      <c r="V29934"/>
      <c r="W29934"/>
      <c r="X29934"/>
    </row>
    <row r="29935" spans="21:24" ht="18" x14ac:dyDescent="0.6">
      <c r="U29935"/>
      <c r="V29935"/>
      <c r="W29935"/>
      <c r="X29935"/>
    </row>
    <row r="29936" spans="21:24" ht="18" x14ac:dyDescent="0.6">
      <c r="U29936"/>
      <c r="V29936"/>
      <c r="W29936"/>
      <c r="X29936"/>
    </row>
    <row r="29937" spans="21:24" ht="18" x14ac:dyDescent="0.6">
      <c r="U29937"/>
      <c r="V29937"/>
      <c r="W29937"/>
      <c r="X29937"/>
    </row>
    <row r="29938" spans="21:24" ht="18" x14ac:dyDescent="0.6">
      <c r="U29938"/>
      <c r="V29938"/>
      <c r="W29938"/>
      <c r="X29938"/>
    </row>
    <row r="29939" spans="21:24" ht="18" x14ac:dyDescent="0.6">
      <c r="U29939"/>
      <c r="V29939"/>
      <c r="W29939"/>
      <c r="X29939"/>
    </row>
    <row r="29940" spans="21:24" ht="18" x14ac:dyDescent="0.6">
      <c r="U29940"/>
      <c r="V29940"/>
      <c r="W29940"/>
      <c r="X29940"/>
    </row>
    <row r="29941" spans="21:24" ht="18" x14ac:dyDescent="0.6">
      <c r="U29941"/>
      <c r="V29941"/>
      <c r="W29941"/>
      <c r="X29941"/>
    </row>
    <row r="29942" spans="21:24" ht="18" x14ac:dyDescent="0.6">
      <c r="U29942"/>
      <c r="V29942"/>
      <c r="W29942"/>
      <c r="X29942"/>
    </row>
    <row r="29943" spans="21:24" ht="18" x14ac:dyDescent="0.6">
      <c r="U29943"/>
      <c r="V29943"/>
      <c r="W29943"/>
      <c r="X29943"/>
    </row>
    <row r="29944" spans="21:24" ht="18" x14ac:dyDescent="0.6">
      <c r="U29944"/>
      <c r="V29944"/>
      <c r="W29944"/>
      <c r="X29944"/>
    </row>
    <row r="29945" spans="21:24" ht="18" x14ac:dyDescent="0.6">
      <c r="U29945"/>
      <c r="V29945"/>
      <c r="W29945"/>
      <c r="X29945"/>
    </row>
    <row r="29946" spans="21:24" ht="18" x14ac:dyDescent="0.6">
      <c r="U29946"/>
      <c r="V29946"/>
      <c r="W29946"/>
      <c r="X29946"/>
    </row>
    <row r="29947" spans="21:24" ht="18" x14ac:dyDescent="0.6">
      <c r="U29947"/>
      <c r="V29947"/>
      <c r="W29947"/>
      <c r="X29947"/>
    </row>
    <row r="29948" spans="21:24" ht="18" x14ac:dyDescent="0.6">
      <c r="U29948"/>
      <c r="V29948"/>
      <c r="W29948"/>
      <c r="X29948"/>
    </row>
    <row r="29949" spans="21:24" ht="18" x14ac:dyDescent="0.6">
      <c r="U29949"/>
      <c r="V29949"/>
      <c r="W29949"/>
      <c r="X29949"/>
    </row>
    <row r="29950" spans="21:24" ht="18" x14ac:dyDescent="0.6">
      <c r="U29950"/>
      <c r="V29950"/>
      <c r="W29950"/>
      <c r="X29950"/>
    </row>
    <row r="29951" spans="21:24" ht="18" x14ac:dyDescent="0.6">
      <c r="U29951"/>
      <c r="V29951"/>
      <c r="W29951"/>
      <c r="X29951"/>
    </row>
    <row r="29952" spans="21:24" ht="18" x14ac:dyDescent="0.6">
      <c r="U29952"/>
      <c r="V29952"/>
      <c r="W29952"/>
      <c r="X29952"/>
    </row>
    <row r="29953" spans="21:24" ht="18" x14ac:dyDescent="0.6">
      <c r="U29953"/>
      <c r="V29953"/>
      <c r="W29953"/>
      <c r="X29953"/>
    </row>
    <row r="29954" spans="21:24" ht="18" x14ac:dyDescent="0.6">
      <c r="U29954"/>
      <c r="V29954"/>
      <c r="W29954"/>
      <c r="X29954"/>
    </row>
    <row r="29955" spans="21:24" ht="18" x14ac:dyDescent="0.6">
      <c r="U29955"/>
      <c r="V29955"/>
      <c r="W29955"/>
      <c r="X29955"/>
    </row>
    <row r="29956" spans="21:24" ht="18" x14ac:dyDescent="0.6">
      <c r="U29956"/>
      <c r="V29956"/>
      <c r="W29956"/>
      <c r="X29956"/>
    </row>
    <row r="29957" spans="21:24" ht="18" x14ac:dyDescent="0.6">
      <c r="U29957"/>
      <c r="V29957"/>
      <c r="W29957"/>
      <c r="X29957"/>
    </row>
    <row r="29958" spans="21:24" ht="18" x14ac:dyDescent="0.6">
      <c r="U29958"/>
      <c r="V29958"/>
      <c r="W29958"/>
      <c r="X29958"/>
    </row>
    <row r="29959" spans="21:24" ht="18" x14ac:dyDescent="0.6">
      <c r="U29959"/>
      <c r="V29959"/>
      <c r="W29959"/>
      <c r="X29959"/>
    </row>
    <row r="29960" spans="21:24" ht="18" x14ac:dyDescent="0.6">
      <c r="U29960"/>
      <c r="V29960"/>
      <c r="W29960"/>
      <c r="X29960"/>
    </row>
    <row r="29961" spans="21:24" ht="18" x14ac:dyDescent="0.6">
      <c r="U29961"/>
      <c r="V29961"/>
      <c r="W29961"/>
      <c r="X29961"/>
    </row>
    <row r="29962" spans="21:24" ht="18" x14ac:dyDescent="0.6">
      <c r="U29962"/>
      <c r="V29962"/>
      <c r="W29962"/>
      <c r="X29962"/>
    </row>
    <row r="29963" spans="21:24" ht="18" x14ac:dyDescent="0.6">
      <c r="U29963"/>
      <c r="V29963"/>
      <c r="W29963"/>
      <c r="X29963"/>
    </row>
    <row r="29964" spans="21:24" ht="18" x14ac:dyDescent="0.6">
      <c r="U29964"/>
      <c r="V29964"/>
      <c r="W29964"/>
      <c r="X29964"/>
    </row>
    <row r="29965" spans="21:24" ht="18" x14ac:dyDescent="0.6">
      <c r="U29965"/>
      <c r="V29965"/>
      <c r="W29965"/>
      <c r="X29965"/>
    </row>
    <row r="29966" spans="21:24" ht="18" x14ac:dyDescent="0.6">
      <c r="U29966"/>
      <c r="V29966"/>
      <c r="W29966"/>
      <c r="X29966"/>
    </row>
    <row r="29967" spans="21:24" ht="18" x14ac:dyDescent="0.6">
      <c r="U29967"/>
      <c r="V29967"/>
      <c r="W29967"/>
      <c r="X29967"/>
    </row>
    <row r="29968" spans="21:24" ht="18" x14ac:dyDescent="0.6">
      <c r="U29968"/>
      <c r="V29968"/>
      <c r="W29968"/>
      <c r="X29968"/>
    </row>
    <row r="29969" spans="21:24" ht="18" x14ac:dyDescent="0.6">
      <c r="U29969"/>
      <c r="V29969"/>
      <c r="W29969"/>
      <c r="X29969"/>
    </row>
    <row r="29970" spans="21:24" ht="18" x14ac:dyDescent="0.6">
      <c r="U29970"/>
      <c r="V29970"/>
      <c r="W29970"/>
      <c r="X29970"/>
    </row>
    <row r="29971" spans="21:24" ht="18" x14ac:dyDescent="0.6">
      <c r="U29971"/>
      <c r="V29971"/>
      <c r="W29971"/>
      <c r="X29971"/>
    </row>
    <row r="29972" spans="21:24" ht="18" x14ac:dyDescent="0.6">
      <c r="U29972"/>
      <c r="V29972"/>
      <c r="W29972"/>
      <c r="X29972"/>
    </row>
    <row r="29973" spans="21:24" ht="18" x14ac:dyDescent="0.6">
      <c r="U29973"/>
      <c r="V29973"/>
      <c r="W29973"/>
      <c r="X29973"/>
    </row>
    <row r="29974" spans="21:24" ht="18" x14ac:dyDescent="0.6">
      <c r="U29974"/>
      <c r="V29974"/>
      <c r="W29974"/>
      <c r="X29974"/>
    </row>
    <row r="29975" spans="21:24" ht="18" x14ac:dyDescent="0.6">
      <c r="U29975"/>
      <c r="V29975"/>
      <c r="W29975"/>
      <c r="X29975"/>
    </row>
    <row r="29976" spans="21:24" ht="18" x14ac:dyDescent="0.6">
      <c r="U29976"/>
      <c r="V29976"/>
      <c r="W29976"/>
      <c r="X29976"/>
    </row>
    <row r="29977" spans="21:24" ht="18" x14ac:dyDescent="0.6">
      <c r="U29977"/>
      <c r="V29977"/>
      <c r="W29977"/>
      <c r="X29977"/>
    </row>
    <row r="29978" spans="21:24" ht="18" x14ac:dyDescent="0.6">
      <c r="U29978"/>
      <c r="V29978"/>
      <c r="W29978"/>
      <c r="X29978"/>
    </row>
    <row r="29979" spans="21:24" ht="18" x14ac:dyDescent="0.6">
      <c r="U29979"/>
      <c r="V29979"/>
      <c r="W29979"/>
      <c r="X29979"/>
    </row>
    <row r="29980" spans="21:24" ht="18" x14ac:dyDescent="0.6">
      <c r="U29980"/>
      <c r="V29980"/>
      <c r="W29980"/>
      <c r="X29980"/>
    </row>
    <row r="29981" spans="21:24" ht="18" x14ac:dyDescent="0.6">
      <c r="U29981"/>
      <c r="V29981"/>
      <c r="W29981"/>
      <c r="X29981"/>
    </row>
    <row r="29982" spans="21:24" ht="18" x14ac:dyDescent="0.6">
      <c r="U29982"/>
      <c r="V29982"/>
      <c r="W29982"/>
      <c r="X29982"/>
    </row>
    <row r="29983" spans="21:24" ht="18" x14ac:dyDescent="0.6">
      <c r="U29983"/>
      <c r="V29983"/>
      <c r="W29983"/>
      <c r="X29983"/>
    </row>
    <row r="29984" spans="21:24" ht="18" x14ac:dyDescent="0.6">
      <c r="U29984"/>
      <c r="V29984"/>
      <c r="W29984"/>
      <c r="X29984"/>
    </row>
    <row r="29985" spans="21:24" ht="18" x14ac:dyDescent="0.6">
      <c r="U29985"/>
      <c r="V29985"/>
      <c r="W29985"/>
      <c r="X29985"/>
    </row>
    <row r="29986" spans="21:24" ht="18" x14ac:dyDescent="0.6">
      <c r="U29986"/>
      <c r="V29986"/>
      <c r="W29986"/>
      <c r="X29986"/>
    </row>
    <row r="29987" spans="21:24" ht="18" x14ac:dyDescent="0.6">
      <c r="U29987"/>
      <c r="V29987"/>
      <c r="W29987"/>
      <c r="X29987"/>
    </row>
    <row r="29988" spans="21:24" ht="18" x14ac:dyDescent="0.6">
      <c r="U29988"/>
      <c r="V29988"/>
      <c r="W29988"/>
      <c r="X29988"/>
    </row>
    <row r="29989" spans="21:24" ht="18" x14ac:dyDescent="0.6">
      <c r="U29989"/>
      <c r="V29989"/>
      <c r="W29989"/>
      <c r="X29989"/>
    </row>
    <row r="29990" spans="21:24" ht="18" x14ac:dyDescent="0.6">
      <c r="U29990"/>
      <c r="V29990"/>
      <c r="W29990"/>
      <c r="X29990"/>
    </row>
    <row r="29991" spans="21:24" ht="18" x14ac:dyDescent="0.6">
      <c r="U29991"/>
      <c r="V29991"/>
      <c r="W29991"/>
      <c r="X29991"/>
    </row>
    <row r="29992" spans="21:24" ht="18" x14ac:dyDescent="0.6">
      <c r="U29992"/>
      <c r="V29992"/>
      <c r="W29992"/>
      <c r="X29992"/>
    </row>
    <row r="29993" spans="21:24" ht="18" x14ac:dyDescent="0.6">
      <c r="U29993"/>
      <c r="V29993"/>
      <c r="W29993"/>
      <c r="X29993"/>
    </row>
    <row r="29994" spans="21:24" ht="18" x14ac:dyDescent="0.6">
      <c r="U29994"/>
      <c r="V29994"/>
      <c r="W29994"/>
      <c r="X29994"/>
    </row>
    <row r="29995" spans="21:24" ht="18" x14ac:dyDescent="0.6">
      <c r="U29995"/>
      <c r="V29995"/>
      <c r="W29995"/>
      <c r="X29995"/>
    </row>
    <row r="29996" spans="21:24" ht="18" x14ac:dyDescent="0.6">
      <c r="U29996"/>
      <c r="V29996"/>
      <c r="W29996"/>
      <c r="X29996"/>
    </row>
    <row r="29997" spans="21:24" ht="18" x14ac:dyDescent="0.6">
      <c r="U29997"/>
      <c r="V29997"/>
      <c r="W29997"/>
      <c r="X29997"/>
    </row>
    <row r="29998" spans="21:24" ht="18" x14ac:dyDescent="0.6">
      <c r="U29998"/>
      <c r="V29998"/>
      <c r="W29998"/>
      <c r="X29998"/>
    </row>
    <row r="29999" spans="21:24" ht="18" x14ac:dyDescent="0.6">
      <c r="U29999"/>
      <c r="V29999"/>
      <c r="W29999"/>
      <c r="X29999"/>
    </row>
    <row r="30000" spans="21:24" ht="18" x14ac:dyDescent="0.6">
      <c r="U30000"/>
      <c r="V30000"/>
      <c r="W30000"/>
      <c r="X30000"/>
    </row>
    <row r="30001" spans="21:24" ht="18" x14ac:dyDescent="0.6">
      <c r="U30001"/>
      <c r="V30001"/>
      <c r="W30001"/>
      <c r="X30001"/>
    </row>
    <row r="30002" spans="21:24" ht="18" x14ac:dyDescent="0.6">
      <c r="U30002"/>
      <c r="V30002"/>
      <c r="W30002"/>
      <c r="X30002"/>
    </row>
    <row r="30003" spans="21:24" ht="18" x14ac:dyDescent="0.6">
      <c r="U30003"/>
      <c r="V30003"/>
      <c r="W30003"/>
      <c r="X30003"/>
    </row>
    <row r="30004" spans="21:24" ht="18" x14ac:dyDescent="0.6">
      <c r="U30004"/>
      <c r="V30004"/>
      <c r="W30004"/>
      <c r="X30004"/>
    </row>
    <row r="30005" spans="21:24" ht="18" x14ac:dyDescent="0.6">
      <c r="U30005"/>
      <c r="V30005"/>
      <c r="W30005"/>
      <c r="X30005"/>
    </row>
    <row r="30006" spans="21:24" ht="18" x14ac:dyDescent="0.6">
      <c r="U30006"/>
      <c r="V30006"/>
      <c r="W30006"/>
      <c r="X30006"/>
    </row>
    <row r="30007" spans="21:24" ht="18" x14ac:dyDescent="0.6">
      <c r="U30007"/>
      <c r="V30007"/>
      <c r="W30007"/>
      <c r="X30007"/>
    </row>
    <row r="30008" spans="21:24" ht="18" x14ac:dyDescent="0.6">
      <c r="U30008"/>
      <c r="V30008"/>
      <c r="W30008"/>
      <c r="X30008"/>
    </row>
    <row r="30009" spans="21:24" ht="18" x14ac:dyDescent="0.6">
      <c r="U30009"/>
      <c r="V30009"/>
      <c r="W30009"/>
      <c r="X30009"/>
    </row>
    <row r="30010" spans="21:24" ht="18" x14ac:dyDescent="0.6">
      <c r="U30010"/>
      <c r="V30010"/>
      <c r="W30010"/>
      <c r="X30010"/>
    </row>
    <row r="30011" spans="21:24" ht="18" x14ac:dyDescent="0.6">
      <c r="U30011"/>
      <c r="V30011"/>
      <c r="W30011"/>
      <c r="X30011"/>
    </row>
    <row r="30012" spans="21:24" ht="18" x14ac:dyDescent="0.6">
      <c r="U30012"/>
      <c r="V30012"/>
      <c r="W30012"/>
      <c r="X30012"/>
    </row>
    <row r="30013" spans="21:24" ht="18" x14ac:dyDescent="0.6">
      <c r="U30013"/>
      <c r="V30013"/>
      <c r="W30013"/>
      <c r="X30013"/>
    </row>
    <row r="30014" spans="21:24" ht="18" x14ac:dyDescent="0.6">
      <c r="U30014"/>
      <c r="V30014"/>
      <c r="W30014"/>
      <c r="X30014"/>
    </row>
    <row r="30015" spans="21:24" ht="18" x14ac:dyDescent="0.6">
      <c r="U30015"/>
      <c r="V30015"/>
      <c r="W30015"/>
      <c r="X30015"/>
    </row>
    <row r="30016" spans="21:24" ht="18" x14ac:dyDescent="0.6">
      <c r="U30016"/>
      <c r="V30016"/>
      <c r="W30016"/>
      <c r="X30016"/>
    </row>
    <row r="30017" spans="21:24" ht="18" x14ac:dyDescent="0.6">
      <c r="U30017"/>
      <c r="V30017"/>
      <c r="W30017"/>
      <c r="X30017"/>
    </row>
    <row r="30018" spans="21:24" ht="18" x14ac:dyDescent="0.6">
      <c r="U30018"/>
      <c r="V30018"/>
      <c r="W30018"/>
      <c r="X30018"/>
    </row>
    <row r="30019" spans="21:24" ht="18" x14ac:dyDescent="0.6">
      <c r="U30019"/>
      <c r="V30019"/>
      <c r="W30019"/>
      <c r="X30019"/>
    </row>
    <row r="30020" spans="21:24" ht="18" x14ac:dyDescent="0.6">
      <c r="U30020"/>
      <c r="V30020"/>
      <c r="W30020"/>
      <c r="X30020"/>
    </row>
    <row r="30021" spans="21:24" ht="18" x14ac:dyDescent="0.6">
      <c r="U30021"/>
      <c r="V30021"/>
      <c r="W30021"/>
      <c r="X30021"/>
    </row>
    <row r="30022" spans="21:24" ht="18" x14ac:dyDescent="0.6">
      <c r="U30022"/>
      <c r="V30022"/>
      <c r="W30022"/>
      <c r="X30022"/>
    </row>
    <row r="30023" spans="21:24" ht="18" x14ac:dyDescent="0.6">
      <c r="U30023"/>
      <c r="V30023"/>
      <c r="W30023"/>
      <c r="X30023"/>
    </row>
    <row r="30024" spans="21:24" ht="18" x14ac:dyDescent="0.6">
      <c r="U30024"/>
      <c r="V30024"/>
      <c r="W30024"/>
      <c r="X30024"/>
    </row>
    <row r="30025" spans="21:24" ht="18" x14ac:dyDescent="0.6">
      <c r="U30025"/>
      <c r="V30025"/>
      <c r="W30025"/>
      <c r="X30025"/>
    </row>
    <row r="30026" spans="21:24" ht="18" x14ac:dyDescent="0.6">
      <c r="U30026"/>
      <c r="V30026"/>
      <c r="W30026"/>
      <c r="X30026"/>
    </row>
    <row r="30027" spans="21:24" ht="18" x14ac:dyDescent="0.6">
      <c r="U30027"/>
      <c r="V30027"/>
      <c r="W30027"/>
      <c r="X30027"/>
    </row>
    <row r="30028" spans="21:24" ht="18" x14ac:dyDescent="0.6">
      <c r="U30028"/>
      <c r="V30028"/>
      <c r="W30028"/>
      <c r="X30028"/>
    </row>
    <row r="30029" spans="21:24" ht="18" x14ac:dyDescent="0.6">
      <c r="U30029"/>
      <c r="V30029"/>
      <c r="W30029"/>
      <c r="X30029"/>
    </row>
    <row r="30030" spans="21:24" ht="18" x14ac:dyDescent="0.6">
      <c r="U30030"/>
      <c r="V30030"/>
      <c r="W30030"/>
      <c r="X30030"/>
    </row>
    <row r="30031" spans="21:24" ht="18" x14ac:dyDescent="0.6">
      <c r="U30031"/>
      <c r="V30031"/>
      <c r="W30031"/>
      <c r="X30031"/>
    </row>
    <row r="30032" spans="21:24" ht="18" x14ac:dyDescent="0.6">
      <c r="U30032"/>
      <c r="V30032"/>
      <c r="W30032"/>
      <c r="X30032"/>
    </row>
    <row r="30033" spans="21:24" ht="18" x14ac:dyDescent="0.6">
      <c r="U30033"/>
      <c r="V30033"/>
      <c r="W30033"/>
      <c r="X30033"/>
    </row>
    <row r="30034" spans="21:24" ht="18" x14ac:dyDescent="0.6">
      <c r="U30034"/>
      <c r="V30034"/>
      <c r="W30034"/>
      <c r="X30034"/>
    </row>
    <row r="30035" spans="21:24" ht="18" x14ac:dyDescent="0.6">
      <c r="U30035"/>
      <c r="V30035"/>
      <c r="W30035"/>
      <c r="X30035"/>
    </row>
    <row r="30036" spans="21:24" ht="18" x14ac:dyDescent="0.6">
      <c r="U30036"/>
      <c r="V30036"/>
      <c r="W30036"/>
      <c r="X30036"/>
    </row>
    <row r="30037" spans="21:24" ht="18" x14ac:dyDescent="0.6">
      <c r="U30037"/>
      <c r="V30037"/>
      <c r="W30037"/>
      <c r="X30037"/>
    </row>
    <row r="30038" spans="21:24" ht="18" x14ac:dyDescent="0.6">
      <c r="U30038"/>
      <c r="V30038"/>
      <c r="W30038"/>
      <c r="X30038"/>
    </row>
    <row r="30039" spans="21:24" ht="18" x14ac:dyDescent="0.6">
      <c r="U30039"/>
      <c r="V30039"/>
      <c r="W30039"/>
      <c r="X30039"/>
    </row>
    <row r="30040" spans="21:24" ht="18" x14ac:dyDescent="0.6">
      <c r="U30040"/>
      <c r="V30040"/>
      <c r="W30040"/>
      <c r="X30040"/>
    </row>
    <row r="30041" spans="21:24" ht="18" x14ac:dyDescent="0.6">
      <c r="U30041"/>
      <c r="V30041"/>
      <c r="W30041"/>
      <c r="X30041"/>
    </row>
    <row r="30042" spans="21:24" ht="18" x14ac:dyDescent="0.6">
      <c r="U30042"/>
      <c r="V30042"/>
      <c r="W30042"/>
      <c r="X30042"/>
    </row>
    <row r="30043" spans="21:24" ht="18" x14ac:dyDescent="0.6">
      <c r="U30043"/>
      <c r="V30043"/>
      <c r="W30043"/>
      <c r="X30043"/>
    </row>
    <row r="30044" spans="21:24" ht="18" x14ac:dyDescent="0.6">
      <c r="U30044"/>
      <c r="V30044"/>
      <c r="W30044"/>
      <c r="X30044"/>
    </row>
    <row r="30045" spans="21:24" ht="18" x14ac:dyDescent="0.6">
      <c r="U30045"/>
      <c r="V30045"/>
      <c r="W30045"/>
      <c r="X30045"/>
    </row>
    <row r="30046" spans="21:24" ht="18" x14ac:dyDescent="0.6">
      <c r="U30046"/>
      <c r="V30046"/>
      <c r="W30046"/>
      <c r="X30046"/>
    </row>
    <row r="30047" spans="21:24" ht="18" x14ac:dyDescent="0.6">
      <c r="U30047"/>
      <c r="V30047"/>
      <c r="W30047"/>
      <c r="X30047"/>
    </row>
    <row r="30048" spans="21:24" ht="18" x14ac:dyDescent="0.6">
      <c r="U30048"/>
      <c r="V30048"/>
      <c r="W30048"/>
      <c r="X30048"/>
    </row>
    <row r="30049" spans="21:24" ht="18" x14ac:dyDescent="0.6">
      <c r="U30049"/>
      <c r="V30049"/>
      <c r="W30049"/>
      <c r="X30049"/>
    </row>
    <row r="30050" spans="21:24" ht="18" x14ac:dyDescent="0.6">
      <c r="U30050"/>
      <c r="V30050"/>
      <c r="W30050"/>
      <c r="X30050"/>
    </row>
    <row r="30051" spans="21:24" ht="18" x14ac:dyDescent="0.6">
      <c r="U30051"/>
      <c r="V30051"/>
      <c r="W30051"/>
      <c r="X30051"/>
    </row>
    <row r="30052" spans="21:24" ht="18" x14ac:dyDescent="0.6">
      <c r="U30052"/>
      <c r="V30052"/>
      <c r="W30052"/>
      <c r="X30052"/>
    </row>
    <row r="30053" spans="21:24" ht="18" x14ac:dyDescent="0.6">
      <c r="U30053"/>
      <c r="V30053"/>
      <c r="W30053"/>
      <c r="X30053"/>
    </row>
    <row r="30054" spans="21:24" ht="18" x14ac:dyDescent="0.6">
      <c r="U30054"/>
      <c r="V30054"/>
      <c r="W30054"/>
      <c r="X30054"/>
    </row>
    <row r="30055" spans="21:24" ht="18" x14ac:dyDescent="0.6">
      <c r="U30055"/>
      <c r="V30055"/>
      <c r="W30055"/>
      <c r="X30055"/>
    </row>
    <row r="30056" spans="21:24" ht="18" x14ac:dyDescent="0.6">
      <c r="U30056"/>
      <c r="V30056"/>
      <c r="W30056"/>
      <c r="X30056"/>
    </row>
    <row r="30057" spans="21:24" ht="18" x14ac:dyDescent="0.6">
      <c r="U30057"/>
      <c r="V30057"/>
      <c r="W30057"/>
      <c r="X30057"/>
    </row>
    <row r="30058" spans="21:24" ht="18" x14ac:dyDescent="0.6">
      <c r="U30058"/>
      <c r="V30058"/>
      <c r="W30058"/>
      <c r="X30058"/>
    </row>
    <row r="30059" spans="21:24" ht="18" x14ac:dyDescent="0.6">
      <c r="U30059"/>
      <c r="V30059"/>
      <c r="W30059"/>
      <c r="X30059"/>
    </row>
    <row r="30060" spans="21:24" ht="18" x14ac:dyDescent="0.6">
      <c r="U30060"/>
      <c r="V30060"/>
      <c r="W30060"/>
      <c r="X30060"/>
    </row>
    <row r="30061" spans="21:24" ht="18" x14ac:dyDescent="0.6">
      <c r="U30061"/>
      <c r="V30061"/>
      <c r="W30061"/>
      <c r="X30061"/>
    </row>
    <row r="30062" spans="21:24" ht="18" x14ac:dyDescent="0.6">
      <c r="U30062"/>
      <c r="V30062"/>
      <c r="W30062"/>
      <c r="X30062"/>
    </row>
    <row r="30063" spans="21:24" ht="18" x14ac:dyDescent="0.6">
      <c r="U30063"/>
      <c r="V30063"/>
      <c r="W30063"/>
      <c r="X30063"/>
    </row>
    <row r="30064" spans="21:24" ht="18" x14ac:dyDescent="0.6">
      <c r="U30064"/>
      <c r="V30064"/>
      <c r="W30064"/>
      <c r="X30064"/>
    </row>
    <row r="30065" spans="21:24" ht="18" x14ac:dyDescent="0.6">
      <c r="U30065"/>
      <c r="V30065"/>
      <c r="W30065"/>
      <c r="X30065"/>
    </row>
    <row r="30066" spans="21:24" ht="18" x14ac:dyDescent="0.6">
      <c r="U30066"/>
      <c r="V30066"/>
      <c r="W30066"/>
      <c r="X30066"/>
    </row>
    <row r="30067" spans="21:24" ht="18" x14ac:dyDescent="0.6">
      <c r="U30067"/>
      <c r="V30067"/>
      <c r="W30067"/>
      <c r="X30067"/>
    </row>
    <row r="30068" spans="21:24" ht="18" x14ac:dyDescent="0.6">
      <c r="U30068"/>
      <c r="V30068"/>
      <c r="W30068"/>
      <c r="X30068"/>
    </row>
    <row r="30069" spans="21:24" ht="18" x14ac:dyDescent="0.6">
      <c r="U30069"/>
      <c r="V30069"/>
      <c r="W30069"/>
      <c r="X30069"/>
    </row>
    <row r="30070" spans="21:24" ht="18" x14ac:dyDescent="0.6">
      <c r="U30070"/>
      <c r="V30070"/>
      <c r="W30070"/>
      <c r="X30070"/>
    </row>
    <row r="30071" spans="21:24" ht="18" x14ac:dyDescent="0.6">
      <c r="U30071"/>
      <c r="V30071"/>
      <c r="W30071"/>
      <c r="X30071"/>
    </row>
    <row r="30072" spans="21:24" ht="18" x14ac:dyDescent="0.6">
      <c r="U30072"/>
      <c r="V30072"/>
      <c r="W30072"/>
      <c r="X30072"/>
    </row>
    <row r="30073" spans="21:24" ht="18" x14ac:dyDescent="0.6">
      <c r="U30073"/>
      <c r="V30073"/>
      <c r="W30073"/>
      <c r="X30073"/>
    </row>
    <row r="30074" spans="21:24" ht="18" x14ac:dyDescent="0.6">
      <c r="U30074"/>
      <c r="V30074"/>
      <c r="W30074"/>
      <c r="X30074"/>
    </row>
    <row r="30075" spans="21:24" ht="18" x14ac:dyDescent="0.6">
      <c r="U30075"/>
      <c r="V30075"/>
      <c r="W30075"/>
      <c r="X30075"/>
    </row>
    <row r="30076" spans="21:24" ht="18" x14ac:dyDescent="0.6">
      <c r="U30076"/>
      <c r="V30076"/>
      <c r="W30076"/>
      <c r="X30076"/>
    </row>
    <row r="30077" spans="21:24" ht="18" x14ac:dyDescent="0.6">
      <c r="U30077"/>
      <c r="V30077"/>
      <c r="W30077"/>
      <c r="X30077"/>
    </row>
    <row r="30078" spans="21:24" ht="18" x14ac:dyDescent="0.6">
      <c r="U30078"/>
      <c r="V30078"/>
      <c r="W30078"/>
      <c r="X30078"/>
    </row>
    <row r="30079" spans="21:24" ht="18" x14ac:dyDescent="0.6">
      <c r="U30079"/>
      <c r="V30079"/>
      <c r="W30079"/>
      <c r="X30079"/>
    </row>
    <row r="30080" spans="21:24" ht="18" x14ac:dyDescent="0.6">
      <c r="U30080"/>
      <c r="V30080"/>
      <c r="W30080"/>
      <c r="X30080"/>
    </row>
    <row r="30081" spans="21:24" ht="18" x14ac:dyDescent="0.6">
      <c r="U30081"/>
      <c r="V30081"/>
      <c r="W30081"/>
      <c r="X30081"/>
    </row>
    <row r="30082" spans="21:24" ht="18" x14ac:dyDescent="0.6">
      <c r="U30082"/>
      <c r="V30082"/>
      <c r="W30082"/>
      <c r="X30082"/>
    </row>
    <row r="30083" spans="21:24" ht="18" x14ac:dyDescent="0.6">
      <c r="U30083"/>
      <c r="V30083"/>
      <c r="W30083"/>
      <c r="X30083"/>
    </row>
    <row r="30084" spans="21:24" ht="18" x14ac:dyDescent="0.6">
      <c r="U30084"/>
      <c r="V30084"/>
      <c r="W30084"/>
      <c r="X30084"/>
    </row>
    <row r="30085" spans="21:24" ht="18" x14ac:dyDescent="0.6">
      <c r="U30085"/>
      <c r="V30085"/>
      <c r="W30085"/>
      <c r="X30085"/>
    </row>
    <row r="30086" spans="21:24" ht="18" x14ac:dyDescent="0.6">
      <c r="U30086"/>
      <c r="V30086"/>
      <c r="W30086"/>
      <c r="X30086"/>
    </row>
    <row r="30087" spans="21:24" ht="18" x14ac:dyDescent="0.6">
      <c r="U30087"/>
      <c r="V30087"/>
      <c r="W30087"/>
      <c r="X30087"/>
    </row>
    <row r="30088" spans="21:24" ht="18" x14ac:dyDescent="0.6">
      <c r="U30088"/>
      <c r="V30088"/>
      <c r="W30088"/>
      <c r="X30088"/>
    </row>
    <row r="30089" spans="21:24" ht="18" x14ac:dyDescent="0.6">
      <c r="U30089"/>
      <c r="V30089"/>
      <c r="W30089"/>
      <c r="X30089"/>
    </row>
    <row r="30090" spans="21:24" ht="18" x14ac:dyDescent="0.6">
      <c r="U30090"/>
      <c r="V30090"/>
      <c r="W30090"/>
      <c r="X30090"/>
    </row>
    <row r="30091" spans="21:24" ht="18" x14ac:dyDescent="0.6">
      <c r="U30091"/>
      <c r="V30091"/>
      <c r="W30091"/>
      <c r="X30091"/>
    </row>
    <row r="30092" spans="21:24" ht="18" x14ac:dyDescent="0.6">
      <c r="U30092"/>
      <c r="V30092"/>
      <c r="W30092"/>
      <c r="X30092"/>
    </row>
    <row r="30093" spans="21:24" ht="18" x14ac:dyDescent="0.6">
      <c r="U30093"/>
      <c r="V30093"/>
      <c r="W30093"/>
      <c r="X30093"/>
    </row>
    <row r="30094" spans="21:24" ht="18" x14ac:dyDescent="0.6">
      <c r="U30094"/>
      <c r="V30094"/>
      <c r="W30094"/>
      <c r="X30094"/>
    </row>
    <row r="30095" spans="21:24" ht="18" x14ac:dyDescent="0.6">
      <c r="U30095"/>
      <c r="V30095"/>
      <c r="W30095"/>
      <c r="X30095"/>
    </row>
    <row r="30096" spans="21:24" ht="18" x14ac:dyDescent="0.6">
      <c r="U30096"/>
      <c r="V30096"/>
      <c r="W30096"/>
      <c r="X30096"/>
    </row>
    <row r="30097" spans="21:24" ht="18" x14ac:dyDescent="0.6">
      <c r="U30097"/>
      <c r="V30097"/>
      <c r="W30097"/>
      <c r="X30097"/>
    </row>
    <row r="30098" spans="21:24" ht="18" x14ac:dyDescent="0.6">
      <c r="U30098"/>
      <c r="V30098"/>
      <c r="W30098"/>
      <c r="X30098"/>
    </row>
    <row r="30099" spans="21:24" ht="18" x14ac:dyDescent="0.6">
      <c r="U30099"/>
      <c r="V30099"/>
      <c r="W30099"/>
      <c r="X30099"/>
    </row>
    <row r="30100" spans="21:24" ht="18" x14ac:dyDescent="0.6">
      <c r="U30100"/>
      <c r="V30100"/>
      <c r="W30100"/>
      <c r="X30100"/>
    </row>
    <row r="30101" spans="21:24" ht="18" x14ac:dyDescent="0.6">
      <c r="U30101"/>
      <c r="V30101"/>
      <c r="W30101"/>
      <c r="X30101"/>
    </row>
    <row r="30102" spans="21:24" ht="18" x14ac:dyDescent="0.6">
      <c r="U30102"/>
      <c r="V30102"/>
      <c r="W30102"/>
      <c r="X30102"/>
    </row>
    <row r="30103" spans="21:24" ht="18" x14ac:dyDescent="0.6">
      <c r="U30103"/>
      <c r="V30103"/>
      <c r="W30103"/>
      <c r="X30103"/>
    </row>
    <row r="30104" spans="21:24" ht="18" x14ac:dyDescent="0.6">
      <c r="U30104"/>
      <c r="V30104"/>
      <c r="W30104"/>
      <c r="X30104"/>
    </row>
    <row r="30105" spans="21:24" ht="18" x14ac:dyDescent="0.6">
      <c r="U30105"/>
      <c r="V30105"/>
      <c r="W30105"/>
      <c r="X30105"/>
    </row>
    <row r="30106" spans="21:24" ht="18" x14ac:dyDescent="0.6">
      <c r="U30106"/>
      <c r="V30106"/>
      <c r="W30106"/>
      <c r="X30106"/>
    </row>
    <row r="30107" spans="21:24" ht="18" x14ac:dyDescent="0.6">
      <c r="U30107"/>
      <c r="V30107"/>
      <c r="W30107"/>
      <c r="X30107"/>
    </row>
    <row r="30108" spans="21:24" ht="18" x14ac:dyDescent="0.6">
      <c r="U30108"/>
      <c r="V30108"/>
      <c r="W30108"/>
      <c r="X30108"/>
    </row>
    <row r="30109" spans="21:24" ht="18" x14ac:dyDescent="0.6">
      <c r="U30109"/>
      <c r="V30109"/>
      <c r="W30109"/>
      <c r="X30109"/>
    </row>
    <row r="30110" spans="21:24" ht="18" x14ac:dyDescent="0.6">
      <c r="U30110"/>
      <c r="V30110"/>
      <c r="W30110"/>
      <c r="X30110"/>
    </row>
    <row r="30111" spans="21:24" ht="18" x14ac:dyDescent="0.6">
      <c r="U30111"/>
      <c r="V30111"/>
      <c r="W30111"/>
      <c r="X30111"/>
    </row>
    <row r="30112" spans="21:24" ht="18" x14ac:dyDescent="0.6">
      <c r="U30112"/>
      <c r="V30112"/>
      <c r="W30112"/>
      <c r="X30112"/>
    </row>
    <row r="30113" spans="21:24" ht="18" x14ac:dyDescent="0.6">
      <c r="U30113"/>
      <c r="V30113"/>
      <c r="W30113"/>
      <c r="X30113"/>
    </row>
    <row r="30114" spans="21:24" ht="18" x14ac:dyDescent="0.6">
      <c r="U30114"/>
      <c r="V30114"/>
      <c r="W30114"/>
      <c r="X30114"/>
    </row>
    <row r="30115" spans="21:24" ht="18" x14ac:dyDescent="0.6">
      <c r="U30115"/>
      <c r="V30115"/>
      <c r="W30115"/>
      <c r="X30115"/>
    </row>
    <row r="30116" spans="21:24" ht="18" x14ac:dyDescent="0.6">
      <c r="U30116"/>
      <c r="V30116"/>
      <c r="W30116"/>
      <c r="X30116"/>
    </row>
    <row r="30117" spans="21:24" ht="18" x14ac:dyDescent="0.6">
      <c r="U30117"/>
      <c r="V30117"/>
      <c r="W30117"/>
      <c r="X30117"/>
    </row>
    <row r="30118" spans="21:24" ht="18" x14ac:dyDescent="0.6">
      <c r="U30118"/>
      <c r="V30118"/>
      <c r="W30118"/>
      <c r="X30118"/>
    </row>
    <row r="30119" spans="21:24" ht="18" x14ac:dyDescent="0.6">
      <c r="U30119"/>
      <c r="V30119"/>
      <c r="W30119"/>
      <c r="X30119"/>
    </row>
    <row r="30120" spans="21:24" ht="18" x14ac:dyDescent="0.6">
      <c r="U30120"/>
      <c r="V30120"/>
      <c r="W30120"/>
      <c r="X30120"/>
    </row>
    <row r="30121" spans="21:24" ht="18" x14ac:dyDescent="0.6">
      <c r="U30121"/>
      <c r="V30121"/>
      <c r="W30121"/>
      <c r="X30121"/>
    </row>
    <row r="30122" spans="21:24" ht="18" x14ac:dyDescent="0.6">
      <c r="U30122"/>
      <c r="V30122"/>
      <c r="W30122"/>
      <c r="X30122"/>
    </row>
    <row r="30123" spans="21:24" ht="18" x14ac:dyDescent="0.6">
      <c r="U30123"/>
      <c r="V30123"/>
      <c r="W30123"/>
      <c r="X30123"/>
    </row>
    <row r="30124" spans="21:24" ht="18" x14ac:dyDescent="0.6">
      <c r="U30124"/>
      <c r="V30124"/>
      <c r="W30124"/>
      <c r="X30124"/>
    </row>
    <row r="30125" spans="21:24" ht="18" x14ac:dyDescent="0.6">
      <c r="U30125"/>
      <c r="V30125"/>
      <c r="W30125"/>
      <c r="X30125"/>
    </row>
    <row r="30126" spans="21:24" ht="18" x14ac:dyDescent="0.6">
      <c r="U30126"/>
      <c r="V30126"/>
      <c r="W30126"/>
      <c r="X30126"/>
    </row>
    <row r="30127" spans="21:24" ht="18" x14ac:dyDescent="0.6">
      <c r="U30127"/>
      <c r="V30127"/>
      <c r="W30127"/>
      <c r="X30127"/>
    </row>
    <row r="30128" spans="21:24" ht="18" x14ac:dyDescent="0.6">
      <c r="U30128"/>
      <c r="V30128"/>
      <c r="W30128"/>
      <c r="X30128"/>
    </row>
    <row r="30129" spans="21:24" ht="18" x14ac:dyDescent="0.6">
      <c r="U30129"/>
      <c r="V30129"/>
      <c r="W30129"/>
      <c r="X30129"/>
    </row>
    <row r="30130" spans="21:24" ht="18" x14ac:dyDescent="0.6">
      <c r="U30130"/>
      <c r="V30130"/>
      <c r="W30130"/>
      <c r="X30130"/>
    </row>
    <row r="30131" spans="21:24" ht="18" x14ac:dyDescent="0.6">
      <c r="U30131"/>
      <c r="V30131"/>
      <c r="W30131"/>
      <c r="X30131"/>
    </row>
    <row r="30132" spans="21:24" ht="18" x14ac:dyDescent="0.6">
      <c r="U30132"/>
      <c r="V30132"/>
      <c r="W30132"/>
      <c r="X30132"/>
    </row>
    <row r="30133" spans="21:24" ht="18" x14ac:dyDescent="0.6">
      <c r="U30133"/>
      <c r="V30133"/>
      <c r="W30133"/>
      <c r="X30133"/>
    </row>
    <row r="30134" spans="21:24" ht="18" x14ac:dyDescent="0.6">
      <c r="U30134"/>
      <c r="V30134"/>
      <c r="W30134"/>
      <c r="X30134"/>
    </row>
    <row r="30135" spans="21:24" ht="18" x14ac:dyDescent="0.6">
      <c r="U30135"/>
      <c r="V30135"/>
      <c r="W30135"/>
      <c r="X30135"/>
    </row>
    <row r="30136" spans="21:24" ht="18" x14ac:dyDescent="0.6">
      <c r="U30136"/>
      <c r="V30136"/>
      <c r="W30136"/>
      <c r="X30136"/>
    </row>
    <row r="30137" spans="21:24" ht="18" x14ac:dyDescent="0.6">
      <c r="U30137"/>
      <c r="V30137"/>
      <c r="W30137"/>
      <c r="X30137"/>
    </row>
    <row r="30138" spans="21:24" ht="18" x14ac:dyDescent="0.6">
      <c r="U30138"/>
      <c r="V30138"/>
      <c r="W30138"/>
      <c r="X30138"/>
    </row>
    <row r="30139" spans="21:24" ht="18" x14ac:dyDescent="0.6">
      <c r="U30139"/>
      <c r="V30139"/>
      <c r="W30139"/>
      <c r="X30139"/>
    </row>
    <row r="30140" spans="21:24" ht="18" x14ac:dyDescent="0.6">
      <c r="U30140"/>
      <c r="V30140"/>
      <c r="W30140"/>
      <c r="X30140"/>
    </row>
    <row r="30141" spans="21:24" ht="18" x14ac:dyDescent="0.6">
      <c r="U30141"/>
      <c r="V30141"/>
      <c r="W30141"/>
      <c r="X30141"/>
    </row>
    <row r="30142" spans="21:24" ht="18" x14ac:dyDescent="0.6">
      <c r="U30142"/>
      <c r="V30142"/>
      <c r="W30142"/>
      <c r="X30142"/>
    </row>
    <row r="30143" spans="21:24" ht="18" x14ac:dyDescent="0.6">
      <c r="U30143"/>
      <c r="V30143"/>
      <c r="W30143"/>
      <c r="X30143"/>
    </row>
    <row r="30144" spans="21:24" ht="18" x14ac:dyDescent="0.6">
      <c r="U30144"/>
      <c r="V30144"/>
      <c r="W30144"/>
      <c r="X30144"/>
    </row>
    <row r="30145" spans="21:24" ht="18" x14ac:dyDescent="0.6">
      <c r="U30145"/>
      <c r="V30145"/>
      <c r="W30145"/>
      <c r="X30145"/>
    </row>
    <row r="30146" spans="21:24" ht="18" x14ac:dyDescent="0.6">
      <c r="U30146"/>
      <c r="V30146"/>
      <c r="W30146"/>
      <c r="X30146"/>
    </row>
    <row r="30147" spans="21:24" ht="18" x14ac:dyDescent="0.6">
      <c r="U30147"/>
      <c r="V30147"/>
      <c r="W30147"/>
      <c r="X30147"/>
    </row>
    <row r="30148" spans="21:24" ht="18" x14ac:dyDescent="0.6">
      <c r="U30148"/>
      <c r="V30148"/>
      <c r="W30148"/>
      <c r="X30148"/>
    </row>
    <row r="30149" spans="21:24" ht="18" x14ac:dyDescent="0.6">
      <c r="U30149"/>
      <c r="V30149"/>
      <c r="W30149"/>
      <c r="X30149"/>
    </row>
    <row r="30150" spans="21:24" ht="18" x14ac:dyDescent="0.6">
      <c r="U30150"/>
      <c r="V30150"/>
      <c r="W30150"/>
      <c r="X30150"/>
    </row>
    <row r="30151" spans="21:24" ht="18" x14ac:dyDescent="0.6">
      <c r="U30151"/>
      <c r="V30151"/>
      <c r="W30151"/>
      <c r="X30151"/>
    </row>
    <row r="30152" spans="21:24" ht="18" x14ac:dyDescent="0.6">
      <c r="U30152"/>
      <c r="V30152"/>
      <c r="W30152"/>
      <c r="X30152"/>
    </row>
    <row r="30153" spans="21:24" ht="18" x14ac:dyDescent="0.6">
      <c r="U30153"/>
      <c r="V30153"/>
      <c r="W30153"/>
      <c r="X30153"/>
    </row>
    <row r="30154" spans="21:24" ht="18" x14ac:dyDescent="0.6">
      <c r="U30154"/>
      <c r="V30154"/>
      <c r="W30154"/>
      <c r="X30154"/>
    </row>
    <row r="30155" spans="21:24" ht="18" x14ac:dyDescent="0.6">
      <c r="U30155"/>
      <c r="V30155"/>
      <c r="W30155"/>
      <c r="X30155"/>
    </row>
    <row r="30156" spans="21:24" ht="18" x14ac:dyDescent="0.6">
      <c r="U30156"/>
      <c r="V30156"/>
      <c r="W30156"/>
      <c r="X30156"/>
    </row>
    <row r="30157" spans="21:24" ht="18" x14ac:dyDescent="0.6">
      <c r="U30157"/>
      <c r="V30157"/>
      <c r="W30157"/>
      <c r="X30157"/>
    </row>
    <row r="30158" spans="21:24" ht="18" x14ac:dyDescent="0.6">
      <c r="U30158"/>
      <c r="V30158"/>
      <c r="W30158"/>
      <c r="X30158"/>
    </row>
    <row r="30159" spans="21:24" ht="18" x14ac:dyDescent="0.6">
      <c r="U30159"/>
      <c r="V30159"/>
      <c r="W30159"/>
      <c r="X30159"/>
    </row>
    <row r="30160" spans="21:24" ht="18" x14ac:dyDescent="0.6">
      <c r="U30160"/>
      <c r="V30160"/>
      <c r="W30160"/>
      <c r="X30160"/>
    </row>
    <row r="30161" spans="21:24" ht="18" x14ac:dyDescent="0.6">
      <c r="U30161"/>
      <c r="V30161"/>
      <c r="W30161"/>
      <c r="X30161"/>
    </row>
    <row r="30162" spans="21:24" ht="18" x14ac:dyDescent="0.6">
      <c r="U30162"/>
      <c r="V30162"/>
      <c r="W30162"/>
      <c r="X30162"/>
    </row>
    <row r="30163" spans="21:24" ht="18" x14ac:dyDescent="0.6">
      <c r="U30163"/>
      <c r="V30163"/>
      <c r="W30163"/>
      <c r="X30163"/>
    </row>
    <row r="30164" spans="21:24" ht="18" x14ac:dyDescent="0.6">
      <c r="U30164"/>
      <c r="V30164"/>
      <c r="W30164"/>
      <c r="X30164"/>
    </row>
    <row r="30165" spans="21:24" ht="18" x14ac:dyDescent="0.6">
      <c r="U30165"/>
      <c r="V30165"/>
      <c r="W30165"/>
      <c r="X30165"/>
    </row>
    <row r="30166" spans="21:24" ht="18" x14ac:dyDescent="0.6">
      <c r="U30166"/>
      <c r="V30166"/>
      <c r="W30166"/>
      <c r="X30166"/>
    </row>
    <row r="30167" spans="21:24" ht="18" x14ac:dyDescent="0.6">
      <c r="U30167"/>
      <c r="V30167"/>
      <c r="W30167"/>
      <c r="X30167"/>
    </row>
    <row r="30168" spans="21:24" ht="18" x14ac:dyDescent="0.6">
      <c r="U30168"/>
      <c r="V30168"/>
      <c r="W30168"/>
      <c r="X30168"/>
    </row>
    <row r="30169" spans="21:24" ht="18" x14ac:dyDescent="0.6">
      <c r="U30169"/>
      <c r="V30169"/>
      <c r="W30169"/>
      <c r="X30169"/>
    </row>
    <row r="30170" spans="21:24" ht="18" x14ac:dyDescent="0.6">
      <c r="U30170"/>
      <c r="V30170"/>
      <c r="W30170"/>
      <c r="X30170"/>
    </row>
    <row r="30171" spans="21:24" ht="18" x14ac:dyDescent="0.6">
      <c r="U30171"/>
      <c r="V30171"/>
      <c r="W30171"/>
      <c r="X30171"/>
    </row>
    <row r="30172" spans="21:24" ht="18" x14ac:dyDescent="0.6">
      <c r="U30172"/>
      <c r="V30172"/>
      <c r="W30172"/>
      <c r="X30172"/>
    </row>
    <row r="30173" spans="21:24" ht="18" x14ac:dyDescent="0.6">
      <c r="U30173"/>
      <c r="V30173"/>
      <c r="W30173"/>
      <c r="X30173"/>
    </row>
    <row r="30174" spans="21:24" ht="18" x14ac:dyDescent="0.6">
      <c r="U30174"/>
      <c r="V30174"/>
      <c r="W30174"/>
      <c r="X30174"/>
    </row>
    <row r="30175" spans="21:24" ht="18" x14ac:dyDescent="0.6">
      <c r="U30175"/>
      <c r="V30175"/>
      <c r="W30175"/>
      <c r="X30175"/>
    </row>
    <row r="30176" spans="21:24" ht="18" x14ac:dyDescent="0.6">
      <c r="U30176"/>
      <c r="V30176"/>
      <c r="W30176"/>
      <c r="X30176"/>
    </row>
    <row r="30177" spans="21:24" ht="18" x14ac:dyDescent="0.6">
      <c r="U30177"/>
      <c r="V30177"/>
      <c r="W30177"/>
      <c r="X30177"/>
    </row>
    <row r="30178" spans="21:24" ht="18" x14ac:dyDescent="0.6">
      <c r="U30178"/>
      <c r="V30178"/>
      <c r="W30178"/>
      <c r="X30178"/>
    </row>
    <row r="30179" spans="21:24" ht="18" x14ac:dyDescent="0.6">
      <c r="U30179"/>
      <c r="V30179"/>
      <c r="W30179"/>
      <c r="X30179"/>
    </row>
    <row r="30180" spans="21:24" ht="18" x14ac:dyDescent="0.6">
      <c r="U30180"/>
      <c r="V30180"/>
      <c r="W30180"/>
      <c r="X30180"/>
    </row>
    <row r="30181" spans="21:24" ht="18" x14ac:dyDescent="0.6">
      <c r="U30181"/>
      <c r="V30181"/>
      <c r="W30181"/>
      <c r="X30181"/>
    </row>
    <row r="30182" spans="21:24" ht="18" x14ac:dyDescent="0.6">
      <c r="U30182"/>
      <c r="V30182"/>
      <c r="W30182"/>
      <c r="X30182"/>
    </row>
    <row r="30183" spans="21:24" ht="18" x14ac:dyDescent="0.6">
      <c r="U30183"/>
      <c r="V30183"/>
      <c r="W30183"/>
      <c r="X30183"/>
    </row>
    <row r="30184" spans="21:24" ht="18" x14ac:dyDescent="0.6">
      <c r="U30184"/>
      <c r="V30184"/>
      <c r="W30184"/>
      <c r="X30184"/>
    </row>
    <row r="30185" spans="21:24" ht="18" x14ac:dyDescent="0.6">
      <c r="U30185"/>
      <c r="V30185"/>
      <c r="W30185"/>
      <c r="X30185"/>
    </row>
    <row r="30186" spans="21:24" ht="18" x14ac:dyDescent="0.6">
      <c r="U30186"/>
      <c r="V30186"/>
      <c r="W30186"/>
      <c r="X30186"/>
    </row>
    <row r="30187" spans="21:24" ht="18" x14ac:dyDescent="0.6">
      <c r="U30187"/>
      <c r="V30187"/>
      <c r="W30187"/>
      <c r="X30187"/>
    </row>
    <row r="30188" spans="21:24" ht="18" x14ac:dyDescent="0.6">
      <c r="U30188"/>
      <c r="V30188"/>
      <c r="W30188"/>
      <c r="X30188"/>
    </row>
    <row r="30189" spans="21:24" ht="18" x14ac:dyDescent="0.6">
      <c r="U30189"/>
      <c r="V30189"/>
      <c r="W30189"/>
      <c r="X30189"/>
    </row>
    <row r="30190" spans="21:24" ht="18" x14ac:dyDescent="0.6">
      <c r="U30190"/>
      <c r="V30190"/>
      <c r="W30190"/>
      <c r="X30190"/>
    </row>
    <row r="30191" spans="21:24" ht="18" x14ac:dyDescent="0.6">
      <c r="U30191"/>
      <c r="V30191"/>
      <c r="W30191"/>
      <c r="X30191"/>
    </row>
    <row r="30192" spans="21:24" ht="18" x14ac:dyDescent="0.6">
      <c r="U30192"/>
      <c r="V30192"/>
      <c r="W30192"/>
      <c r="X30192"/>
    </row>
    <row r="30193" spans="21:24" ht="18" x14ac:dyDescent="0.6">
      <c r="U30193"/>
      <c r="V30193"/>
      <c r="W30193"/>
      <c r="X30193"/>
    </row>
    <row r="30194" spans="21:24" ht="18" x14ac:dyDescent="0.6">
      <c r="U30194"/>
      <c r="V30194"/>
      <c r="W30194"/>
      <c r="X30194"/>
    </row>
    <row r="30195" spans="21:24" ht="18" x14ac:dyDescent="0.6">
      <c r="U30195"/>
      <c r="V30195"/>
      <c r="W30195"/>
      <c r="X30195"/>
    </row>
    <row r="30196" spans="21:24" ht="18" x14ac:dyDescent="0.6">
      <c r="U30196"/>
      <c r="V30196"/>
      <c r="W30196"/>
      <c r="X30196"/>
    </row>
    <row r="30197" spans="21:24" ht="18" x14ac:dyDescent="0.6">
      <c r="U30197"/>
      <c r="V30197"/>
      <c r="W30197"/>
      <c r="X30197"/>
    </row>
    <row r="30198" spans="21:24" ht="18" x14ac:dyDescent="0.6">
      <c r="U30198"/>
      <c r="V30198"/>
      <c r="W30198"/>
      <c r="X30198"/>
    </row>
    <row r="30199" spans="21:24" ht="18" x14ac:dyDescent="0.6">
      <c r="U30199"/>
      <c r="V30199"/>
      <c r="W30199"/>
      <c r="X30199"/>
    </row>
    <row r="30200" spans="21:24" ht="18" x14ac:dyDescent="0.6">
      <c r="U30200"/>
      <c r="V30200"/>
      <c r="W30200"/>
      <c r="X30200"/>
    </row>
    <row r="30201" spans="21:24" ht="18" x14ac:dyDescent="0.6">
      <c r="U30201"/>
      <c r="V30201"/>
      <c r="W30201"/>
      <c r="X30201"/>
    </row>
    <row r="30202" spans="21:24" ht="18" x14ac:dyDescent="0.6">
      <c r="U30202"/>
      <c r="V30202"/>
      <c r="W30202"/>
      <c r="X30202"/>
    </row>
    <row r="30203" spans="21:24" ht="18" x14ac:dyDescent="0.6">
      <c r="U30203"/>
      <c r="V30203"/>
      <c r="W30203"/>
      <c r="X30203"/>
    </row>
    <row r="30204" spans="21:24" ht="18" x14ac:dyDescent="0.6">
      <c r="U30204"/>
      <c r="V30204"/>
      <c r="W30204"/>
      <c r="X30204"/>
    </row>
    <row r="30205" spans="21:24" ht="18" x14ac:dyDescent="0.6">
      <c r="U30205"/>
      <c r="V30205"/>
      <c r="W30205"/>
      <c r="X30205"/>
    </row>
    <row r="30206" spans="21:24" ht="18" x14ac:dyDescent="0.6">
      <c r="U30206"/>
      <c r="V30206"/>
      <c r="W30206"/>
      <c r="X30206"/>
    </row>
    <row r="30207" spans="21:24" ht="18" x14ac:dyDescent="0.6">
      <c r="U30207"/>
      <c r="V30207"/>
      <c r="W30207"/>
      <c r="X30207"/>
    </row>
    <row r="30208" spans="21:24" ht="18" x14ac:dyDescent="0.6">
      <c r="U30208"/>
      <c r="V30208"/>
      <c r="W30208"/>
      <c r="X30208"/>
    </row>
    <row r="30209" spans="21:24" ht="18" x14ac:dyDescent="0.6">
      <c r="U30209"/>
      <c r="V30209"/>
      <c r="W30209"/>
      <c r="X30209"/>
    </row>
    <row r="30210" spans="21:24" ht="18" x14ac:dyDescent="0.6">
      <c r="U30210"/>
      <c r="V30210"/>
      <c r="W30210"/>
      <c r="X30210"/>
    </row>
    <row r="30211" spans="21:24" ht="18" x14ac:dyDescent="0.6">
      <c r="U30211"/>
      <c r="V30211"/>
      <c r="W30211"/>
      <c r="X30211"/>
    </row>
    <row r="30212" spans="21:24" ht="18" x14ac:dyDescent="0.6">
      <c r="U30212"/>
      <c r="V30212"/>
      <c r="W30212"/>
      <c r="X30212"/>
    </row>
    <row r="30213" spans="21:24" ht="18" x14ac:dyDescent="0.6">
      <c r="U30213"/>
      <c r="V30213"/>
      <c r="W30213"/>
      <c r="X30213"/>
    </row>
    <row r="30214" spans="21:24" ht="18" x14ac:dyDescent="0.6">
      <c r="U30214"/>
      <c r="V30214"/>
      <c r="W30214"/>
      <c r="X30214"/>
    </row>
    <row r="30215" spans="21:24" ht="18" x14ac:dyDescent="0.6">
      <c r="U30215"/>
      <c r="V30215"/>
      <c r="W30215"/>
      <c r="X30215"/>
    </row>
    <row r="30216" spans="21:24" ht="18" x14ac:dyDescent="0.6">
      <c r="U30216"/>
      <c r="V30216"/>
      <c r="W30216"/>
      <c r="X30216"/>
    </row>
    <row r="30217" spans="21:24" ht="18" x14ac:dyDescent="0.6">
      <c r="U30217"/>
      <c r="V30217"/>
      <c r="W30217"/>
      <c r="X30217"/>
    </row>
    <row r="30218" spans="21:24" ht="18" x14ac:dyDescent="0.6">
      <c r="U30218"/>
      <c r="V30218"/>
      <c r="W30218"/>
      <c r="X30218"/>
    </row>
    <row r="30219" spans="21:24" ht="18" x14ac:dyDescent="0.6">
      <c r="U30219"/>
      <c r="V30219"/>
      <c r="W30219"/>
      <c r="X30219"/>
    </row>
    <row r="30220" spans="21:24" ht="18" x14ac:dyDescent="0.6">
      <c r="U30220"/>
      <c r="V30220"/>
      <c r="W30220"/>
      <c r="X30220"/>
    </row>
    <row r="30221" spans="21:24" ht="18" x14ac:dyDescent="0.6">
      <c r="U30221"/>
      <c r="V30221"/>
      <c r="W30221"/>
      <c r="X30221"/>
    </row>
    <row r="30222" spans="21:24" ht="18" x14ac:dyDescent="0.6">
      <c r="U30222"/>
      <c r="V30222"/>
      <c r="W30222"/>
      <c r="X30222"/>
    </row>
    <row r="30223" spans="21:24" ht="18" x14ac:dyDescent="0.6">
      <c r="U30223"/>
      <c r="V30223"/>
      <c r="W30223"/>
      <c r="X30223"/>
    </row>
    <row r="30224" spans="21:24" ht="18" x14ac:dyDescent="0.6">
      <c r="U30224"/>
      <c r="V30224"/>
      <c r="W30224"/>
      <c r="X30224"/>
    </row>
    <row r="30225" spans="21:24" ht="18" x14ac:dyDescent="0.6">
      <c r="U30225"/>
      <c r="V30225"/>
      <c r="W30225"/>
      <c r="X30225"/>
    </row>
    <row r="30226" spans="21:24" ht="18" x14ac:dyDescent="0.6">
      <c r="U30226"/>
      <c r="V30226"/>
      <c r="W30226"/>
      <c r="X30226"/>
    </row>
    <row r="30227" spans="21:24" ht="18" x14ac:dyDescent="0.6">
      <c r="U30227"/>
      <c r="V30227"/>
      <c r="W30227"/>
      <c r="X30227"/>
    </row>
    <row r="30228" spans="21:24" ht="18" x14ac:dyDescent="0.6">
      <c r="U30228"/>
      <c r="V30228"/>
      <c r="W30228"/>
      <c r="X30228"/>
    </row>
    <row r="30229" spans="21:24" ht="18" x14ac:dyDescent="0.6">
      <c r="U30229"/>
      <c r="V30229"/>
      <c r="W30229"/>
      <c r="X30229"/>
    </row>
    <row r="30230" spans="21:24" ht="18" x14ac:dyDescent="0.6">
      <c r="U30230"/>
      <c r="V30230"/>
      <c r="W30230"/>
      <c r="X30230"/>
    </row>
    <row r="30231" spans="21:24" ht="18" x14ac:dyDescent="0.6">
      <c r="U30231"/>
      <c r="V30231"/>
      <c r="W30231"/>
      <c r="X30231"/>
    </row>
    <row r="30232" spans="21:24" ht="18" x14ac:dyDescent="0.6">
      <c r="U30232"/>
      <c r="V30232"/>
      <c r="W30232"/>
      <c r="X30232"/>
    </row>
    <row r="30233" spans="21:24" ht="18" x14ac:dyDescent="0.6">
      <c r="U30233"/>
      <c r="V30233"/>
      <c r="W30233"/>
      <c r="X30233"/>
    </row>
    <row r="30234" spans="21:24" ht="18" x14ac:dyDescent="0.6">
      <c r="U30234"/>
      <c r="V30234"/>
      <c r="W30234"/>
      <c r="X30234"/>
    </row>
    <row r="30235" spans="21:24" ht="18" x14ac:dyDescent="0.6">
      <c r="U30235"/>
      <c r="V30235"/>
      <c r="W30235"/>
      <c r="X30235"/>
    </row>
    <row r="30236" spans="21:24" ht="18" x14ac:dyDescent="0.6">
      <c r="U30236"/>
      <c r="V30236"/>
      <c r="W30236"/>
      <c r="X30236"/>
    </row>
    <row r="30237" spans="21:24" ht="18" x14ac:dyDescent="0.6">
      <c r="U30237"/>
      <c r="V30237"/>
      <c r="W30237"/>
      <c r="X30237"/>
    </row>
    <row r="30238" spans="21:24" ht="18" x14ac:dyDescent="0.6">
      <c r="U30238"/>
      <c r="V30238"/>
      <c r="W30238"/>
      <c r="X30238"/>
    </row>
    <row r="30239" spans="21:24" ht="18" x14ac:dyDescent="0.6">
      <c r="U30239"/>
      <c r="V30239"/>
      <c r="W30239"/>
      <c r="X30239"/>
    </row>
    <row r="30240" spans="21:24" ht="18" x14ac:dyDescent="0.6">
      <c r="U30240"/>
      <c r="V30240"/>
      <c r="W30240"/>
      <c r="X30240"/>
    </row>
    <row r="30241" spans="21:24" ht="18" x14ac:dyDescent="0.6">
      <c r="U30241"/>
      <c r="V30241"/>
      <c r="W30241"/>
      <c r="X30241"/>
    </row>
    <row r="30242" spans="21:24" ht="18" x14ac:dyDescent="0.6">
      <c r="U30242"/>
      <c r="V30242"/>
      <c r="W30242"/>
      <c r="X30242"/>
    </row>
    <row r="30243" spans="21:24" ht="18" x14ac:dyDescent="0.6">
      <c r="U30243"/>
      <c r="V30243"/>
      <c r="W30243"/>
      <c r="X30243"/>
    </row>
    <row r="30244" spans="21:24" ht="18" x14ac:dyDescent="0.6">
      <c r="U30244"/>
      <c r="V30244"/>
      <c r="W30244"/>
      <c r="X30244"/>
    </row>
    <row r="30245" spans="21:24" ht="18" x14ac:dyDescent="0.6">
      <c r="U30245"/>
      <c r="V30245"/>
      <c r="W30245"/>
      <c r="X30245"/>
    </row>
    <row r="30246" spans="21:24" ht="18" x14ac:dyDescent="0.6">
      <c r="U30246"/>
      <c r="V30246"/>
      <c r="W30246"/>
      <c r="X30246"/>
    </row>
    <row r="30247" spans="21:24" ht="18" x14ac:dyDescent="0.6">
      <c r="U30247"/>
      <c r="V30247"/>
      <c r="W30247"/>
      <c r="X30247"/>
    </row>
    <row r="30248" spans="21:24" ht="18" x14ac:dyDescent="0.6">
      <c r="U30248"/>
      <c r="V30248"/>
      <c r="W30248"/>
      <c r="X30248"/>
    </row>
    <row r="30249" spans="21:24" ht="18" x14ac:dyDescent="0.6">
      <c r="U30249"/>
      <c r="V30249"/>
      <c r="W30249"/>
      <c r="X30249"/>
    </row>
    <row r="30250" spans="21:24" ht="18" x14ac:dyDescent="0.6">
      <c r="U30250"/>
      <c r="V30250"/>
      <c r="W30250"/>
      <c r="X30250"/>
    </row>
    <row r="30251" spans="21:24" ht="18" x14ac:dyDescent="0.6">
      <c r="U30251"/>
      <c r="V30251"/>
      <c r="W30251"/>
      <c r="X30251"/>
    </row>
    <row r="30252" spans="21:24" ht="18" x14ac:dyDescent="0.6">
      <c r="U30252"/>
      <c r="V30252"/>
      <c r="W30252"/>
      <c r="X30252"/>
    </row>
    <row r="30253" spans="21:24" ht="18" x14ac:dyDescent="0.6">
      <c r="U30253"/>
      <c r="V30253"/>
      <c r="W30253"/>
      <c r="X30253"/>
    </row>
    <row r="30254" spans="21:24" ht="18" x14ac:dyDescent="0.6">
      <c r="U30254"/>
      <c r="V30254"/>
      <c r="W30254"/>
      <c r="X30254"/>
    </row>
    <row r="30255" spans="21:24" ht="18" x14ac:dyDescent="0.6">
      <c r="U30255"/>
      <c r="V30255"/>
      <c r="W30255"/>
      <c r="X30255"/>
    </row>
    <row r="30256" spans="21:24" ht="18" x14ac:dyDescent="0.6">
      <c r="U30256"/>
      <c r="V30256"/>
      <c r="W30256"/>
      <c r="X30256"/>
    </row>
    <row r="30257" spans="21:24" ht="18" x14ac:dyDescent="0.6">
      <c r="U30257"/>
      <c r="V30257"/>
      <c r="W30257"/>
      <c r="X30257"/>
    </row>
    <row r="30258" spans="21:24" ht="18" x14ac:dyDescent="0.6">
      <c r="U30258"/>
      <c r="V30258"/>
      <c r="W30258"/>
      <c r="X30258"/>
    </row>
    <row r="30259" spans="21:24" ht="18" x14ac:dyDescent="0.6">
      <c r="U30259"/>
      <c r="V30259"/>
      <c r="W30259"/>
      <c r="X30259"/>
    </row>
    <row r="30260" spans="21:24" ht="18" x14ac:dyDescent="0.6">
      <c r="U30260"/>
      <c r="V30260"/>
      <c r="W30260"/>
      <c r="X30260"/>
    </row>
    <row r="30261" spans="21:24" ht="18" x14ac:dyDescent="0.6">
      <c r="U30261"/>
      <c r="V30261"/>
      <c r="W30261"/>
      <c r="X30261"/>
    </row>
    <row r="30262" spans="21:24" ht="18" x14ac:dyDescent="0.6">
      <c r="U30262"/>
      <c r="V30262"/>
      <c r="W30262"/>
      <c r="X30262"/>
    </row>
    <row r="30263" spans="21:24" ht="18" x14ac:dyDescent="0.6">
      <c r="U30263"/>
      <c r="V30263"/>
      <c r="W30263"/>
      <c r="X30263"/>
    </row>
    <row r="30264" spans="21:24" ht="18" x14ac:dyDescent="0.6">
      <c r="U30264"/>
      <c r="V30264"/>
      <c r="W30264"/>
      <c r="X30264"/>
    </row>
    <row r="30265" spans="21:24" ht="18" x14ac:dyDescent="0.6">
      <c r="U30265"/>
      <c r="V30265"/>
      <c r="W30265"/>
      <c r="X30265"/>
    </row>
    <row r="30266" spans="21:24" ht="18" x14ac:dyDescent="0.6">
      <c r="U30266"/>
      <c r="V30266"/>
      <c r="W30266"/>
      <c r="X30266"/>
    </row>
    <row r="30267" spans="21:24" ht="18" x14ac:dyDescent="0.6">
      <c r="U30267"/>
      <c r="V30267"/>
      <c r="W30267"/>
      <c r="X30267"/>
    </row>
    <row r="30268" spans="21:24" ht="18" x14ac:dyDescent="0.6">
      <c r="U30268"/>
      <c r="V30268"/>
      <c r="W30268"/>
      <c r="X30268"/>
    </row>
    <row r="30269" spans="21:24" ht="18" x14ac:dyDescent="0.6">
      <c r="U30269"/>
      <c r="V30269"/>
      <c r="W30269"/>
      <c r="X30269"/>
    </row>
    <row r="30270" spans="21:24" ht="18" x14ac:dyDescent="0.6">
      <c r="U30270"/>
      <c r="V30270"/>
      <c r="W30270"/>
      <c r="X30270"/>
    </row>
    <row r="30271" spans="21:24" ht="18" x14ac:dyDescent="0.6">
      <c r="U30271"/>
      <c r="V30271"/>
      <c r="W30271"/>
      <c r="X30271"/>
    </row>
    <row r="30272" spans="21:24" ht="18" x14ac:dyDescent="0.6">
      <c r="U30272"/>
      <c r="V30272"/>
      <c r="W30272"/>
      <c r="X30272"/>
    </row>
    <row r="30273" spans="21:24" ht="18" x14ac:dyDescent="0.6">
      <c r="U30273"/>
      <c r="V30273"/>
      <c r="W30273"/>
      <c r="X30273"/>
    </row>
    <row r="30274" spans="21:24" ht="18" x14ac:dyDescent="0.6">
      <c r="U30274"/>
      <c r="V30274"/>
      <c r="W30274"/>
      <c r="X30274"/>
    </row>
    <row r="30275" spans="21:24" ht="18" x14ac:dyDescent="0.6">
      <c r="U30275"/>
      <c r="V30275"/>
      <c r="W30275"/>
      <c r="X30275"/>
    </row>
    <row r="30276" spans="21:24" ht="18" x14ac:dyDescent="0.6">
      <c r="U30276"/>
      <c r="V30276"/>
      <c r="W30276"/>
      <c r="X30276"/>
    </row>
    <row r="30277" spans="21:24" ht="18" x14ac:dyDescent="0.6">
      <c r="U30277"/>
      <c r="V30277"/>
      <c r="W30277"/>
      <c r="X30277"/>
    </row>
    <row r="30278" spans="21:24" ht="18" x14ac:dyDescent="0.6">
      <c r="U30278"/>
      <c r="V30278"/>
      <c r="W30278"/>
      <c r="X30278"/>
    </row>
    <row r="30279" spans="21:24" ht="18" x14ac:dyDescent="0.6">
      <c r="U30279"/>
      <c r="V30279"/>
      <c r="W30279"/>
      <c r="X30279"/>
    </row>
    <row r="30280" spans="21:24" ht="18" x14ac:dyDescent="0.6">
      <c r="U30280"/>
      <c r="V30280"/>
      <c r="W30280"/>
      <c r="X30280"/>
    </row>
    <row r="30281" spans="21:24" ht="18" x14ac:dyDescent="0.6">
      <c r="U30281"/>
      <c r="V30281"/>
      <c r="W30281"/>
      <c r="X30281"/>
    </row>
    <row r="30282" spans="21:24" ht="18" x14ac:dyDescent="0.6">
      <c r="U30282"/>
      <c r="V30282"/>
      <c r="W30282"/>
      <c r="X30282"/>
    </row>
    <row r="30283" spans="21:24" ht="18" x14ac:dyDescent="0.6">
      <c r="U30283"/>
      <c r="V30283"/>
      <c r="W30283"/>
      <c r="X30283"/>
    </row>
    <row r="30284" spans="21:24" ht="18" x14ac:dyDescent="0.6">
      <c r="U30284"/>
      <c r="V30284"/>
      <c r="W30284"/>
      <c r="X30284"/>
    </row>
    <row r="30285" spans="21:24" ht="18" x14ac:dyDescent="0.6">
      <c r="U30285"/>
      <c r="V30285"/>
      <c r="W30285"/>
      <c r="X30285"/>
    </row>
    <row r="30286" spans="21:24" ht="18" x14ac:dyDescent="0.6">
      <c r="U30286"/>
      <c r="V30286"/>
      <c r="W30286"/>
      <c r="X30286"/>
    </row>
    <row r="30287" spans="21:24" ht="18" x14ac:dyDescent="0.6">
      <c r="U30287"/>
      <c r="V30287"/>
      <c r="W30287"/>
      <c r="X30287"/>
    </row>
    <row r="30288" spans="21:24" ht="18" x14ac:dyDescent="0.6">
      <c r="U30288"/>
      <c r="V30288"/>
      <c r="W30288"/>
      <c r="X30288"/>
    </row>
    <row r="30289" spans="21:24" ht="18" x14ac:dyDescent="0.6">
      <c r="U30289"/>
      <c r="V30289"/>
      <c r="W30289"/>
      <c r="X30289"/>
    </row>
    <row r="30290" spans="21:24" ht="18" x14ac:dyDescent="0.6">
      <c r="U30290"/>
      <c r="V30290"/>
      <c r="W30290"/>
      <c r="X30290"/>
    </row>
    <row r="30291" spans="21:24" ht="18" x14ac:dyDescent="0.6">
      <c r="U30291"/>
      <c r="V30291"/>
      <c r="W30291"/>
      <c r="X30291"/>
    </row>
    <row r="30292" spans="21:24" ht="18" x14ac:dyDescent="0.6">
      <c r="U30292"/>
      <c r="V30292"/>
      <c r="W30292"/>
      <c r="X30292"/>
    </row>
    <row r="30293" spans="21:24" ht="18" x14ac:dyDescent="0.6">
      <c r="U30293"/>
      <c r="V30293"/>
      <c r="W30293"/>
      <c r="X30293"/>
    </row>
    <row r="30294" spans="21:24" ht="18" x14ac:dyDescent="0.6">
      <c r="U30294"/>
      <c r="V30294"/>
      <c r="W30294"/>
      <c r="X30294"/>
    </row>
    <row r="30295" spans="21:24" ht="18" x14ac:dyDescent="0.6">
      <c r="U30295"/>
      <c r="V30295"/>
      <c r="W30295"/>
      <c r="X30295"/>
    </row>
    <row r="30296" spans="21:24" ht="18" x14ac:dyDescent="0.6">
      <c r="U30296"/>
      <c r="V30296"/>
      <c r="W30296"/>
      <c r="X30296"/>
    </row>
    <row r="30297" spans="21:24" ht="18" x14ac:dyDescent="0.6">
      <c r="U30297"/>
      <c r="V30297"/>
      <c r="W30297"/>
      <c r="X30297"/>
    </row>
    <row r="30298" spans="21:24" ht="18" x14ac:dyDescent="0.6">
      <c r="U30298"/>
      <c r="V30298"/>
      <c r="W30298"/>
      <c r="X30298"/>
    </row>
    <row r="30299" spans="21:24" ht="18" x14ac:dyDescent="0.6">
      <c r="U30299"/>
      <c r="V30299"/>
      <c r="W30299"/>
      <c r="X30299"/>
    </row>
    <row r="30300" spans="21:24" ht="18" x14ac:dyDescent="0.6">
      <c r="U30300"/>
      <c r="V30300"/>
      <c r="W30300"/>
      <c r="X30300"/>
    </row>
    <row r="30301" spans="21:24" ht="18" x14ac:dyDescent="0.6">
      <c r="U30301"/>
      <c r="V30301"/>
      <c r="W30301"/>
      <c r="X30301"/>
    </row>
    <row r="30302" spans="21:24" ht="18" x14ac:dyDescent="0.6">
      <c r="U30302"/>
      <c r="V30302"/>
      <c r="W30302"/>
      <c r="X30302"/>
    </row>
    <row r="30303" spans="21:24" ht="18" x14ac:dyDescent="0.6">
      <c r="U30303"/>
      <c r="V30303"/>
      <c r="W30303"/>
      <c r="X30303"/>
    </row>
    <row r="30304" spans="21:24" ht="18" x14ac:dyDescent="0.6">
      <c r="U30304"/>
      <c r="V30304"/>
      <c r="W30304"/>
      <c r="X30304"/>
    </row>
    <row r="30305" spans="21:24" ht="18" x14ac:dyDescent="0.6">
      <c r="U30305"/>
      <c r="V30305"/>
      <c r="W30305"/>
      <c r="X30305"/>
    </row>
    <row r="30306" spans="21:24" ht="18" x14ac:dyDescent="0.6">
      <c r="U30306"/>
      <c r="V30306"/>
      <c r="W30306"/>
      <c r="X30306"/>
    </row>
    <row r="30307" spans="21:24" ht="18" x14ac:dyDescent="0.6">
      <c r="U30307"/>
      <c r="V30307"/>
      <c r="W30307"/>
      <c r="X30307"/>
    </row>
    <row r="30308" spans="21:24" ht="18" x14ac:dyDescent="0.6">
      <c r="U30308"/>
      <c r="V30308"/>
      <c r="W30308"/>
      <c r="X30308"/>
    </row>
    <row r="30309" spans="21:24" ht="18" x14ac:dyDescent="0.6">
      <c r="U30309"/>
      <c r="V30309"/>
      <c r="W30309"/>
      <c r="X30309"/>
    </row>
    <row r="30310" spans="21:24" ht="18" x14ac:dyDescent="0.6">
      <c r="U30310"/>
      <c r="V30310"/>
      <c r="W30310"/>
      <c r="X30310"/>
    </row>
    <row r="30311" spans="21:24" ht="18" x14ac:dyDescent="0.6">
      <c r="U30311"/>
      <c r="V30311"/>
      <c r="W30311"/>
      <c r="X30311"/>
    </row>
    <row r="30312" spans="21:24" ht="18" x14ac:dyDescent="0.6">
      <c r="U30312"/>
      <c r="V30312"/>
      <c r="W30312"/>
      <c r="X30312"/>
    </row>
    <row r="30313" spans="21:24" ht="18" x14ac:dyDescent="0.6">
      <c r="U30313"/>
      <c r="V30313"/>
      <c r="W30313"/>
      <c r="X30313"/>
    </row>
    <row r="30314" spans="21:24" ht="18" x14ac:dyDescent="0.6">
      <c r="U30314"/>
      <c r="V30314"/>
      <c r="W30314"/>
      <c r="X30314"/>
    </row>
    <row r="30315" spans="21:24" ht="18" x14ac:dyDescent="0.6">
      <c r="U30315"/>
      <c r="V30315"/>
      <c r="W30315"/>
      <c r="X30315"/>
    </row>
    <row r="30316" spans="21:24" ht="18" x14ac:dyDescent="0.6">
      <c r="U30316"/>
      <c r="V30316"/>
      <c r="W30316"/>
      <c r="X30316"/>
    </row>
    <row r="30317" spans="21:24" ht="18" x14ac:dyDescent="0.6">
      <c r="U30317"/>
      <c r="V30317"/>
      <c r="W30317"/>
      <c r="X30317"/>
    </row>
    <row r="30318" spans="21:24" ht="18" x14ac:dyDescent="0.6">
      <c r="U30318"/>
      <c r="V30318"/>
      <c r="W30318"/>
      <c r="X30318"/>
    </row>
    <row r="30319" spans="21:24" ht="18" x14ac:dyDescent="0.6">
      <c r="U30319"/>
      <c r="V30319"/>
      <c r="W30319"/>
      <c r="X30319"/>
    </row>
    <row r="30320" spans="21:24" ht="18" x14ac:dyDescent="0.6">
      <c r="U30320"/>
      <c r="V30320"/>
      <c r="W30320"/>
      <c r="X30320"/>
    </row>
    <row r="30321" spans="21:24" ht="18" x14ac:dyDescent="0.6">
      <c r="U30321"/>
      <c r="V30321"/>
      <c r="W30321"/>
      <c r="X30321"/>
    </row>
    <row r="30322" spans="21:24" ht="18" x14ac:dyDescent="0.6">
      <c r="U30322"/>
      <c r="V30322"/>
      <c r="W30322"/>
      <c r="X30322"/>
    </row>
    <row r="30323" spans="21:24" ht="18" x14ac:dyDescent="0.6">
      <c r="U30323"/>
      <c r="V30323"/>
      <c r="W30323"/>
      <c r="X30323"/>
    </row>
    <row r="30324" spans="21:24" ht="18" x14ac:dyDescent="0.6">
      <c r="U30324"/>
      <c r="V30324"/>
      <c r="W30324"/>
      <c r="X30324"/>
    </row>
    <row r="30325" spans="21:24" ht="18" x14ac:dyDescent="0.6">
      <c r="U30325"/>
      <c r="V30325"/>
      <c r="W30325"/>
      <c r="X30325"/>
    </row>
    <row r="30326" spans="21:24" ht="18" x14ac:dyDescent="0.6">
      <c r="U30326"/>
      <c r="V30326"/>
      <c r="W30326"/>
      <c r="X30326"/>
    </row>
    <row r="30327" spans="21:24" ht="18" x14ac:dyDescent="0.6">
      <c r="U30327"/>
      <c r="V30327"/>
      <c r="W30327"/>
      <c r="X30327"/>
    </row>
    <row r="30328" spans="21:24" ht="18" x14ac:dyDescent="0.6">
      <c r="U30328"/>
      <c r="V30328"/>
      <c r="W30328"/>
      <c r="X30328"/>
    </row>
    <row r="30329" spans="21:24" ht="18" x14ac:dyDescent="0.6">
      <c r="U30329"/>
      <c r="V30329"/>
      <c r="W30329"/>
      <c r="X30329"/>
    </row>
    <row r="30330" spans="21:24" ht="18" x14ac:dyDescent="0.6">
      <c r="U30330"/>
      <c r="V30330"/>
      <c r="W30330"/>
      <c r="X30330"/>
    </row>
    <row r="30331" spans="21:24" ht="18" x14ac:dyDescent="0.6">
      <c r="U30331"/>
      <c r="V30331"/>
      <c r="W30331"/>
      <c r="X30331"/>
    </row>
    <row r="30332" spans="21:24" ht="18" x14ac:dyDescent="0.6">
      <c r="U30332"/>
      <c r="V30332"/>
      <c r="W30332"/>
      <c r="X30332"/>
    </row>
    <row r="30333" spans="21:24" ht="18" x14ac:dyDescent="0.6">
      <c r="U30333"/>
      <c r="V30333"/>
      <c r="W30333"/>
      <c r="X30333"/>
    </row>
    <row r="30334" spans="21:24" ht="18" x14ac:dyDescent="0.6">
      <c r="U30334"/>
      <c r="V30334"/>
      <c r="W30334"/>
      <c r="X30334"/>
    </row>
    <row r="30335" spans="21:24" ht="18" x14ac:dyDescent="0.6">
      <c r="U30335"/>
      <c r="V30335"/>
      <c r="W30335"/>
      <c r="X30335"/>
    </row>
    <row r="30336" spans="21:24" ht="18" x14ac:dyDescent="0.6">
      <c r="U30336"/>
      <c r="V30336"/>
      <c r="W30336"/>
      <c r="X30336"/>
    </row>
    <row r="30337" spans="21:24" ht="18" x14ac:dyDescent="0.6">
      <c r="U30337"/>
      <c r="V30337"/>
      <c r="W30337"/>
      <c r="X30337"/>
    </row>
    <row r="30338" spans="21:24" ht="18" x14ac:dyDescent="0.6">
      <c r="U30338"/>
      <c r="V30338"/>
      <c r="W30338"/>
      <c r="X30338"/>
    </row>
    <row r="30339" spans="21:24" ht="18" x14ac:dyDescent="0.6">
      <c r="U30339"/>
      <c r="V30339"/>
      <c r="W30339"/>
      <c r="X30339"/>
    </row>
    <row r="30340" spans="21:24" ht="18" x14ac:dyDescent="0.6">
      <c r="U30340"/>
      <c r="V30340"/>
      <c r="W30340"/>
      <c r="X30340"/>
    </row>
    <row r="30341" spans="21:24" ht="18" x14ac:dyDescent="0.6">
      <c r="U30341"/>
      <c r="V30341"/>
      <c r="W30341"/>
      <c r="X30341"/>
    </row>
    <row r="30342" spans="21:24" ht="18" x14ac:dyDescent="0.6">
      <c r="U30342"/>
      <c r="V30342"/>
      <c r="W30342"/>
      <c r="X30342"/>
    </row>
    <row r="30343" spans="21:24" ht="18" x14ac:dyDescent="0.6">
      <c r="U30343"/>
      <c r="V30343"/>
      <c r="W30343"/>
      <c r="X30343"/>
    </row>
    <row r="30344" spans="21:24" ht="18" x14ac:dyDescent="0.6">
      <c r="U30344"/>
      <c r="V30344"/>
      <c r="W30344"/>
      <c r="X30344"/>
    </row>
    <row r="30345" spans="21:24" ht="18" x14ac:dyDescent="0.6">
      <c r="U30345"/>
      <c r="V30345"/>
      <c r="W30345"/>
      <c r="X30345"/>
    </row>
    <row r="30346" spans="21:24" ht="18" x14ac:dyDescent="0.6">
      <c r="U30346"/>
      <c r="V30346"/>
      <c r="W30346"/>
      <c r="X30346"/>
    </row>
    <row r="30347" spans="21:24" ht="18" x14ac:dyDescent="0.6">
      <c r="U30347"/>
      <c r="V30347"/>
      <c r="W30347"/>
      <c r="X30347"/>
    </row>
    <row r="30348" spans="21:24" ht="18" x14ac:dyDescent="0.6">
      <c r="U30348"/>
      <c r="V30348"/>
      <c r="W30348"/>
      <c r="X30348"/>
    </row>
    <row r="30349" spans="21:24" ht="18" x14ac:dyDescent="0.6">
      <c r="U30349"/>
      <c r="V30349"/>
      <c r="W30349"/>
      <c r="X30349"/>
    </row>
    <row r="30350" spans="21:24" ht="18" x14ac:dyDescent="0.6">
      <c r="U30350"/>
      <c r="V30350"/>
      <c r="W30350"/>
      <c r="X30350"/>
    </row>
    <row r="30351" spans="21:24" ht="18" x14ac:dyDescent="0.6">
      <c r="U30351"/>
      <c r="V30351"/>
      <c r="W30351"/>
      <c r="X30351"/>
    </row>
    <row r="30352" spans="21:24" ht="18" x14ac:dyDescent="0.6">
      <c r="U30352"/>
      <c r="V30352"/>
      <c r="W30352"/>
      <c r="X30352"/>
    </row>
    <row r="30353" spans="21:24" ht="18" x14ac:dyDescent="0.6">
      <c r="U30353"/>
      <c r="V30353"/>
      <c r="W30353"/>
      <c r="X30353"/>
    </row>
    <row r="30354" spans="21:24" ht="18" x14ac:dyDescent="0.6">
      <c r="U30354"/>
      <c r="V30354"/>
      <c r="W30354"/>
      <c r="X30354"/>
    </row>
    <row r="30355" spans="21:24" ht="18" x14ac:dyDescent="0.6">
      <c r="U30355"/>
      <c r="V30355"/>
      <c r="W30355"/>
      <c r="X30355"/>
    </row>
    <row r="30356" spans="21:24" ht="18" x14ac:dyDescent="0.6">
      <c r="U30356"/>
      <c r="V30356"/>
      <c r="W30356"/>
      <c r="X30356"/>
    </row>
    <row r="30357" spans="21:24" ht="18" x14ac:dyDescent="0.6">
      <c r="U30357"/>
      <c r="V30357"/>
      <c r="W30357"/>
      <c r="X30357"/>
    </row>
    <row r="30358" spans="21:24" ht="18" x14ac:dyDescent="0.6">
      <c r="U30358"/>
      <c r="V30358"/>
      <c r="W30358"/>
      <c r="X30358"/>
    </row>
    <row r="30359" spans="21:24" ht="18" x14ac:dyDescent="0.6">
      <c r="U30359"/>
      <c r="V30359"/>
      <c r="W30359"/>
      <c r="X30359"/>
    </row>
    <row r="30360" spans="21:24" ht="18" x14ac:dyDescent="0.6">
      <c r="U30360"/>
      <c r="V30360"/>
      <c r="W30360"/>
      <c r="X30360"/>
    </row>
    <row r="30361" spans="21:24" ht="18" x14ac:dyDescent="0.6">
      <c r="U30361"/>
      <c r="V30361"/>
      <c r="W30361"/>
      <c r="X30361"/>
    </row>
    <row r="30362" spans="21:24" ht="18" x14ac:dyDescent="0.6">
      <c r="U30362"/>
      <c r="V30362"/>
      <c r="W30362"/>
      <c r="X30362"/>
    </row>
    <row r="30363" spans="21:24" ht="18" x14ac:dyDescent="0.6">
      <c r="U30363"/>
      <c r="V30363"/>
      <c r="W30363"/>
      <c r="X30363"/>
    </row>
    <row r="30364" spans="21:24" ht="18" x14ac:dyDescent="0.6">
      <c r="U30364"/>
      <c r="V30364"/>
      <c r="W30364"/>
      <c r="X30364"/>
    </row>
    <row r="30365" spans="21:24" ht="18" x14ac:dyDescent="0.6">
      <c r="U30365"/>
      <c r="V30365"/>
      <c r="W30365"/>
      <c r="X30365"/>
    </row>
    <row r="30366" spans="21:24" ht="18" x14ac:dyDescent="0.6">
      <c r="U30366"/>
      <c r="V30366"/>
      <c r="W30366"/>
      <c r="X30366"/>
    </row>
    <row r="30367" spans="21:24" ht="18" x14ac:dyDescent="0.6">
      <c r="U30367"/>
      <c r="V30367"/>
      <c r="W30367"/>
      <c r="X30367"/>
    </row>
    <row r="30368" spans="21:24" ht="18" x14ac:dyDescent="0.6">
      <c r="U30368"/>
      <c r="V30368"/>
      <c r="W30368"/>
      <c r="X30368"/>
    </row>
    <row r="30369" spans="21:24" ht="18" x14ac:dyDescent="0.6">
      <c r="U30369"/>
      <c r="V30369"/>
      <c r="W30369"/>
      <c r="X30369"/>
    </row>
    <row r="30370" spans="21:24" ht="18" x14ac:dyDescent="0.6">
      <c r="U30370"/>
      <c r="V30370"/>
      <c r="W30370"/>
      <c r="X30370"/>
    </row>
    <row r="30371" spans="21:24" ht="18" x14ac:dyDescent="0.6">
      <c r="U30371"/>
      <c r="V30371"/>
      <c r="W30371"/>
      <c r="X30371"/>
    </row>
    <row r="30372" spans="21:24" ht="18" x14ac:dyDescent="0.6">
      <c r="U30372"/>
      <c r="V30372"/>
      <c r="W30372"/>
      <c r="X30372"/>
    </row>
    <row r="30373" spans="21:24" ht="18" x14ac:dyDescent="0.6">
      <c r="U30373"/>
      <c r="V30373"/>
      <c r="W30373"/>
      <c r="X30373"/>
    </row>
    <row r="30374" spans="21:24" ht="18" x14ac:dyDescent="0.6">
      <c r="U30374"/>
      <c r="V30374"/>
      <c r="W30374"/>
      <c r="X30374"/>
    </row>
    <row r="30375" spans="21:24" ht="18" x14ac:dyDescent="0.6">
      <c r="U30375"/>
      <c r="V30375"/>
      <c r="W30375"/>
      <c r="X30375"/>
    </row>
    <row r="30376" spans="21:24" ht="18" x14ac:dyDescent="0.6">
      <c r="U30376"/>
      <c r="V30376"/>
      <c r="W30376"/>
      <c r="X30376"/>
    </row>
    <row r="30377" spans="21:24" ht="18" x14ac:dyDescent="0.6">
      <c r="U30377"/>
      <c r="V30377"/>
      <c r="W30377"/>
      <c r="X30377"/>
    </row>
    <row r="30378" spans="21:24" ht="18" x14ac:dyDescent="0.6">
      <c r="U30378"/>
      <c r="V30378"/>
      <c r="W30378"/>
      <c r="X30378"/>
    </row>
    <row r="30379" spans="21:24" ht="18" x14ac:dyDescent="0.6">
      <c r="U30379"/>
      <c r="V30379"/>
      <c r="W30379"/>
      <c r="X30379"/>
    </row>
    <row r="30380" spans="21:24" ht="18" x14ac:dyDescent="0.6">
      <c r="U30380"/>
      <c r="V30380"/>
      <c r="W30380"/>
      <c r="X30380"/>
    </row>
    <row r="30381" spans="21:24" ht="18" x14ac:dyDescent="0.6">
      <c r="U30381"/>
      <c r="V30381"/>
      <c r="W30381"/>
      <c r="X30381"/>
    </row>
    <row r="30382" spans="21:24" ht="18" x14ac:dyDescent="0.6">
      <c r="U30382"/>
      <c r="V30382"/>
      <c r="W30382"/>
      <c r="X30382"/>
    </row>
    <row r="30383" spans="21:24" ht="18" x14ac:dyDescent="0.6">
      <c r="U30383"/>
      <c r="V30383"/>
      <c r="W30383"/>
      <c r="X30383"/>
    </row>
    <row r="30384" spans="21:24" ht="18" x14ac:dyDescent="0.6">
      <c r="U30384"/>
      <c r="V30384"/>
      <c r="W30384"/>
      <c r="X30384"/>
    </row>
    <row r="30385" spans="21:24" ht="18" x14ac:dyDescent="0.6">
      <c r="U30385"/>
      <c r="V30385"/>
      <c r="W30385"/>
      <c r="X30385"/>
    </row>
    <row r="30386" spans="21:24" ht="18" x14ac:dyDescent="0.6">
      <c r="U30386"/>
      <c r="V30386"/>
      <c r="W30386"/>
      <c r="X30386"/>
    </row>
    <row r="30387" spans="21:24" ht="18" x14ac:dyDescent="0.6">
      <c r="U30387"/>
      <c r="V30387"/>
      <c r="W30387"/>
      <c r="X30387"/>
    </row>
    <row r="30388" spans="21:24" ht="18" x14ac:dyDescent="0.6">
      <c r="U30388"/>
      <c r="V30388"/>
      <c r="W30388"/>
      <c r="X30388"/>
    </row>
    <row r="30389" spans="21:24" ht="18" x14ac:dyDescent="0.6">
      <c r="U30389"/>
      <c r="V30389"/>
      <c r="W30389"/>
      <c r="X30389"/>
    </row>
    <row r="30390" spans="21:24" ht="18" x14ac:dyDescent="0.6">
      <c r="U30390"/>
      <c r="V30390"/>
      <c r="W30390"/>
      <c r="X30390"/>
    </row>
    <row r="30391" spans="21:24" ht="18" x14ac:dyDescent="0.6">
      <c r="U30391"/>
      <c r="V30391"/>
      <c r="W30391"/>
      <c r="X30391"/>
    </row>
    <row r="30392" spans="21:24" ht="18" x14ac:dyDescent="0.6">
      <c r="U30392"/>
      <c r="V30392"/>
      <c r="W30392"/>
      <c r="X30392"/>
    </row>
    <row r="30393" spans="21:24" ht="18" x14ac:dyDescent="0.6">
      <c r="U30393"/>
      <c r="V30393"/>
      <c r="W30393"/>
      <c r="X30393"/>
    </row>
    <row r="30394" spans="21:24" ht="18" x14ac:dyDescent="0.6">
      <c r="U30394"/>
      <c r="V30394"/>
      <c r="W30394"/>
      <c r="X30394"/>
    </row>
    <row r="30395" spans="21:24" ht="18" x14ac:dyDescent="0.6">
      <c r="U30395"/>
      <c r="V30395"/>
      <c r="W30395"/>
      <c r="X30395"/>
    </row>
    <row r="30396" spans="21:24" ht="18" x14ac:dyDescent="0.6">
      <c r="U30396"/>
      <c r="V30396"/>
      <c r="W30396"/>
      <c r="X30396"/>
    </row>
    <row r="30397" spans="21:24" ht="18" x14ac:dyDescent="0.6">
      <c r="U30397"/>
      <c r="V30397"/>
      <c r="W30397"/>
      <c r="X30397"/>
    </row>
    <row r="30398" spans="21:24" ht="18" x14ac:dyDescent="0.6">
      <c r="U30398"/>
      <c r="V30398"/>
      <c r="W30398"/>
      <c r="X30398"/>
    </row>
    <row r="30399" spans="21:24" ht="18" x14ac:dyDescent="0.6">
      <c r="U30399"/>
      <c r="V30399"/>
      <c r="W30399"/>
      <c r="X30399"/>
    </row>
    <row r="30400" spans="21:24" ht="18" x14ac:dyDescent="0.6">
      <c r="U30400"/>
      <c r="V30400"/>
      <c r="W30400"/>
      <c r="X30400"/>
    </row>
    <row r="30401" spans="21:24" ht="18" x14ac:dyDescent="0.6">
      <c r="U30401"/>
      <c r="V30401"/>
      <c r="W30401"/>
      <c r="X30401"/>
    </row>
    <row r="30402" spans="21:24" ht="18" x14ac:dyDescent="0.6">
      <c r="U30402"/>
      <c r="V30402"/>
      <c r="W30402"/>
      <c r="X30402"/>
    </row>
    <row r="30403" spans="21:24" ht="18" x14ac:dyDescent="0.6">
      <c r="U30403"/>
      <c r="V30403"/>
      <c r="W30403"/>
      <c r="X30403"/>
    </row>
    <row r="30404" spans="21:24" ht="18" x14ac:dyDescent="0.6">
      <c r="U30404"/>
      <c r="V30404"/>
      <c r="W30404"/>
      <c r="X30404"/>
    </row>
    <row r="30405" spans="21:24" ht="18" x14ac:dyDescent="0.6">
      <c r="U30405"/>
      <c r="V30405"/>
      <c r="W30405"/>
      <c r="X30405"/>
    </row>
    <row r="30406" spans="21:24" ht="18" x14ac:dyDescent="0.6">
      <c r="U30406"/>
      <c r="V30406"/>
      <c r="W30406"/>
      <c r="X30406"/>
    </row>
    <row r="30407" spans="21:24" ht="18" x14ac:dyDescent="0.6">
      <c r="U30407"/>
      <c r="V30407"/>
      <c r="W30407"/>
      <c r="X30407"/>
    </row>
    <row r="30408" spans="21:24" ht="18" x14ac:dyDescent="0.6">
      <c r="U30408"/>
      <c r="V30408"/>
      <c r="W30408"/>
      <c r="X30408"/>
    </row>
    <row r="30409" spans="21:24" ht="18" x14ac:dyDescent="0.6">
      <c r="U30409"/>
      <c r="V30409"/>
      <c r="W30409"/>
      <c r="X30409"/>
    </row>
    <row r="30410" spans="21:24" ht="18" x14ac:dyDescent="0.6">
      <c r="U30410"/>
      <c r="V30410"/>
      <c r="W30410"/>
      <c r="X30410"/>
    </row>
    <row r="30411" spans="21:24" ht="18" x14ac:dyDescent="0.6">
      <c r="U30411"/>
      <c r="V30411"/>
      <c r="W30411"/>
      <c r="X30411"/>
    </row>
    <row r="30412" spans="21:24" ht="18" x14ac:dyDescent="0.6">
      <c r="U30412"/>
      <c r="V30412"/>
      <c r="W30412"/>
      <c r="X30412"/>
    </row>
    <row r="30413" spans="21:24" ht="18" x14ac:dyDescent="0.6">
      <c r="U30413"/>
      <c r="V30413"/>
      <c r="W30413"/>
      <c r="X30413"/>
    </row>
    <row r="30414" spans="21:24" ht="18" x14ac:dyDescent="0.6">
      <c r="U30414"/>
      <c r="V30414"/>
      <c r="W30414"/>
      <c r="X30414"/>
    </row>
    <row r="30415" spans="21:24" ht="18" x14ac:dyDescent="0.6">
      <c r="U30415"/>
      <c r="V30415"/>
      <c r="W30415"/>
      <c r="X30415"/>
    </row>
    <row r="30416" spans="21:24" ht="18" x14ac:dyDescent="0.6">
      <c r="U30416"/>
      <c r="V30416"/>
      <c r="W30416"/>
      <c r="X30416"/>
    </row>
    <row r="30417" spans="21:24" ht="18" x14ac:dyDescent="0.6">
      <c r="U30417"/>
      <c r="V30417"/>
      <c r="W30417"/>
      <c r="X30417"/>
    </row>
    <row r="30418" spans="21:24" ht="18" x14ac:dyDescent="0.6">
      <c r="U30418"/>
      <c r="V30418"/>
      <c r="W30418"/>
      <c r="X30418"/>
    </row>
    <row r="30419" spans="21:24" ht="18" x14ac:dyDescent="0.6">
      <c r="U30419"/>
      <c r="V30419"/>
      <c r="W30419"/>
      <c r="X30419"/>
    </row>
    <row r="30420" spans="21:24" ht="18" x14ac:dyDescent="0.6">
      <c r="U30420"/>
      <c r="V30420"/>
      <c r="W30420"/>
      <c r="X30420"/>
    </row>
    <row r="30421" spans="21:24" ht="18" x14ac:dyDescent="0.6">
      <c r="U30421"/>
      <c r="V30421"/>
      <c r="W30421"/>
      <c r="X30421"/>
    </row>
    <row r="30422" spans="21:24" ht="18" x14ac:dyDescent="0.6">
      <c r="U30422"/>
      <c r="V30422"/>
      <c r="W30422"/>
      <c r="X30422"/>
    </row>
    <row r="30423" spans="21:24" ht="18" x14ac:dyDescent="0.6">
      <c r="U30423"/>
      <c r="V30423"/>
      <c r="W30423"/>
      <c r="X30423"/>
    </row>
    <row r="30424" spans="21:24" ht="18" x14ac:dyDescent="0.6">
      <c r="U30424"/>
      <c r="V30424"/>
      <c r="W30424"/>
      <c r="X30424"/>
    </row>
    <row r="30425" spans="21:24" ht="18" x14ac:dyDescent="0.6">
      <c r="U30425"/>
      <c r="V30425"/>
      <c r="W30425"/>
      <c r="X30425"/>
    </row>
    <row r="30426" spans="21:24" ht="18" x14ac:dyDescent="0.6">
      <c r="U30426"/>
      <c r="V30426"/>
      <c r="W30426"/>
      <c r="X30426"/>
    </row>
    <row r="30427" spans="21:24" ht="18" x14ac:dyDescent="0.6">
      <c r="U30427"/>
      <c r="V30427"/>
      <c r="W30427"/>
      <c r="X30427"/>
    </row>
    <row r="30428" spans="21:24" ht="18" x14ac:dyDescent="0.6">
      <c r="U30428"/>
      <c r="V30428"/>
      <c r="W30428"/>
      <c r="X30428"/>
    </row>
    <row r="30429" spans="21:24" ht="18" x14ac:dyDescent="0.6">
      <c r="U30429"/>
      <c r="V30429"/>
      <c r="W30429"/>
      <c r="X30429"/>
    </row>
    <row r="30430" spans="21:24" ht="18" x14ac:dyDescent="0.6">
      <c r="U30430"/>
      <c r="V30430"/>
      <c r="W30430"/>
      <c r="X30430"/>
    </row>
    <row r="30431" spans="21:24" ht="18" x14ac:dyDescent="0.6">
      <c r="U30431"/>
      <c r="V30431"/>
      <c r="W30431"/>
      <c r="X30431"/>
    </row>
    <row r="30432" spans="21:24" ht="18" x14ac:dyDescent="0.6">
      <c r="U30432"/>
      <c r="V30432"/>
      <c r="W30432"/>
      <c r="X30432"/>
    </row>
    <row r="30433" spans="21:24" ht="18" x14ac:dyDescent="0.6">
      <c r="U30433"/>
      <c r="V30433"/>
      <c r="W30433"/>
      <c r="X30433"/>
    </row>
    <row r="30434" spans="21:24" ht="18" x14ac:dyDescent="0.6">
      <c r="U30434"/>
      <c r="V30434"/>
      <c r="W30434"/>
      <c r="X30434"/>
    </row>
    <row r="30435" spans="21:24" ht="18" x14ac:dyDescent="0.6">
      <c r="U30435"/>
      <c r="V30435"/>
      <c r="W30435"/>
      <c r="X30435"/>
    </row>
    <row r="30436" spans="21:24" ht="18" x14ac:dyDescent="0.6">
      <c r="U30436"/>
      <c r="V30436"/>
      <c r="W30436"/>
      <c r="X30436"/>
    </row>
    <row r="30437" spans="21:24" ht="18" x14ac:dyDescent="0.6">
      <c r="U30437"/>
      <c r="V30437"/>
      <c r="W30437"/>
      <c r="X30437"/>
    </row>
    <row r="30438" spans="21:24" ht="18" x14ac:dyDescent="0.6">
      <c r="U30438"/>
      <c r="V30438"/>
      <c r="W30438"/>
      <c r="X30438"/>
    </row>
    <row r="30439" spans="21:24" ht="18" x14ac:dyDescent="0.6">
      <c r="U30439"/>
      <c r="V30439"/>
      <c r="W30439"/>
      <c r="X30439"/>
    </row>
    <row r="30440" spans="21:24" ht="18" x14ac:dyDescent="0.6">
      <c r="U30440"/>
      <c r="V30440"/>
      <c r="W30440"/>
      <c r="X30440"/>
    </row>
    <row r="30441" spans="21:24" ht="18" x14ac:dyDescent="0.6">
      <c r="U30441"/>
      <c r="V30441"/>
      <c r="W30441"/>
      <c r="X30441"/>
    </row>
    <row r="30442" spans="21:24" ht="18" x14ac:dyDescent="0.6">
      <c r="U30442"/>
      <c r="V30442"/>
      <c r="W30442"/>
      <c r="X30442"/>
    </row>
    <row r="30443" spans="21:24" ht="18" x14ac:dyDescent="0.6">
      <c r="U30443"/>
      <c r="V30443"/>
      <c r="W30443"/>
      <c r="X30443"/>
    </row>
    <row r="30444" spans="21:24" ht="18" x14ac:dyDescent="0.6">
      <c r="U30444"/>
      <c r="V30444"/>
      <c r="W30444"/>
      <c r="X30444"/>
    </row>
    <row r="30445" spans="21:24" ht="18" x14ac:dyDescent="0.6">
      <c r="U30445"/>
      <c r="V30445"/>
      <c r="W30445"/>
      <c r="X30445"/>
    </row>
    <row r="30446" spans="21:24" ht="18" x14ac:dyDescent="0.6">
      <c r="U30446"/>
      <c r="V30446"/>
      <c r="W30446"/>
      <c r="X30446"/>
    </row>
    <row r="30447" spans="21:24" ht="18" x14ac:dyDescent="0.6">
      <c r="U30447"/>
      <c r="V30447"/>
      <c r="W30447"/>
      <c r="X30447"/>
    </row>
    <row r="30448" spans="21:24" ht="18" x14ac:dyDescent="0.6">
      <c r="U30448"/>
      <c r="V30448"/>
      <c r="W30448"/>
      <c r="X30448"/>
    </row>
    <row r="30449" spans="21:24" ht="18" x14ac:dyDescent="0.6">
      <c r="U30449"/>
      <c r="V30449"/>
      <c r="W30449"/>
      <c r="X30449"/>
    </row>
    <row r="30450" spans="21:24" ht="18" x14ac:dyDescent="0.6">
      <c r="U30450"/>
      <c r="V30450"/>
      <c r="W30450"/>
      <c r="X30450"/>
    </row>
    <row r="30451" spans="21:24" ht="18" x14ac:dyDescent="0.6">
      <c r="U30451"/>
      <c r="V30451"/>
      <c r="W30451"/>
      <c r="X30451"/>
    </row>
    <row r="30452" spans="21:24" ht="18" x14ac:dyDescent="0.6">
      <c r="U30452"/>
      <c r="V30452"/>
      <c r="W30452"/>
      <c r="X30452"/>
    </row>
    <row r="30453" spans="21:24" ht="18" x14ac:dyDescent="0.6">
      <c r="U30453"/>
      <c r="V30453"/>
      <c r="W30453"/>
      <c r="X30453"/>
    </row>
    <row r="30454" spans="21:24" ht="18" x14ac:dyDescent="0.6">
      <c r="U30454"/>
      <c r="V30454"/>
      <c r="W30454"/>
      <c r="X30454"/>
    </row>
    <row r="30455" spans="21:24" ht="18" x14ac:dyDescent="0.6">
      <c r="U30455"/>
      <c r="V30455"/>
      <c r="W30455"/>
      <c r="X30455"/>
    </row>
    <row r="30456" spans="21:24" ht="18" x14ac:dyDescent="0.6">
      <c r="U30456"/>
      <c r="V30456"/>
      <c r="W30456"/>
      <c r="X30456"/>
    </row>
    <row r="30457" spans="21:24" ht="18" x14ac:dyDescent="0.6">
      <c r="U30457"/>
      <c r="V30457"/>
      <c r="W30457"/>
      <c r="X30457"/>
    </row>
    <row r="30458" spans="21:24" ht="18" x14ac:dyDescent="0.6">
      <c r="U30458"/>
      <c r="V30458"/>
      <c r="W30458"/>
      <c r="X30458"/>
    </row>
    <row r="30459" spans="21:24" ht="18" x14ac:dyDescent="0.6">
      <c r="U30459"/>
      <c r="V30459"/>
      <c r="W30459"/>
      <c r="X30459"/>
    </row>
    <row r="30460" spans="21:24" ht="18" x14ac:dyDescent="0.6">
      <c r="U30460"/>
      <c r="V30460"/>
      <c r="W30460"/>
      <c r="X30460"/>
    </row>
    <row r="30461" spans="21:24" ht="18" x14ac:dyDescent="0.6">
      <c r="U30461"/>
      <c r="V30461"/>
      <c r="W30461"/>
      <c r="X30461"/>
    </row>
    <row r="30462" spans="21:24" ht="18" x14ac:dyDescent="0.6">
      <c r="U30462"/>
      <c r="V30462"/>
      <c r="W30462"/>
      <c r="X30462"/>
    </row>
    <row r="30463" spans="21:24" ht="18" x14ac:dyDescent="0.6">
      <c r="U30463"/>
      <c r="V30463"/>
      <c r="W30463"/>
      <c r="X30463"/>
    </row>
    <row r="30464" spans="21:24" ht="18" x14ac:dyDescent="0.6">
      <c r="U30464"/>
      <c r="V30464"/>
      <c r="W30464"/>
      <c r="X30464"/>
    </row>
    <row r="30465" spans="21:24" ht="18" x14ac:dyDescent="0.6">
      <c r="U30465"/>
      <c r="V30465"/>
      <c r="W30465"/>
      <c r="X30465"/>
    </row>
    <row r="30466" spans="21:24" ht="18" x14ac:dyDescent="0.6">
      <c r="U30466"/>
      <c r="V30466"/>
      <c r="W30466"/>
      <c r="X30466"/>
    </row>
    <row r="30467" spans="21:24" ht="18" x14ac:dyDescent="0.6">
      <c r="U30467"/>
      <c r="V30467"/>
      <c r="W30467"/>
      <c r="X30467"/>
    </row>
    <row r="30468" spans="21:24" ht="18" x14ac:dyDescent="0.6">
      <c r="U30468"/>
      <c r="V30468"/>
      <c r="W30468"/>
      <c r="X30468"/>
    </row>
    <row r="30469" spans="21:24" ht="18" x14ac:dyDescent="0.6">
      <c r="U30469"/>
      <c r="V30469"/>
      <c r="W30469"/>
      <c r="X30469"/>
    </row>
    <row r="30470" spans="21:24" ht="18" x14ac:dyDescent="0.6">
      <c r="U30470"/>
      <c r="V30470"/>
      <c r="W30470"/>
      <c r="X30470"/>
    </row>
    <row r="30471" spans="21:24" ht="18" x14ac:dyDescent="0.6">
      <c r="U30471"/>
      <c r="V30471"/>
      <c r="W30471"/>
      <c r="X30471"/>
    </row>
    <row r="30472" spans="21:24" ht="18" x14ac:dyDescent="0.6">
      <c r="U30472"/>
      <c r="V30472"/>
      <c r="W30472"/>
      <c r="X30472"/>
    </row>
    <row r="30473" spans="21:24" ht="18" x14ac:dyDescent="0.6">
      <c r="U30473"/>
      <c r="V30473"/>
      <c r="W30473"/>
      <c r="X30473"/>
    </row>
    <row r="30474" spans="21:24" ht="18" x14ac:dyDescent="0.6">
      <c r="U30474"/>
      <c r="V30474"/>
      <c r="W30474"/>
      <c r="X30474"/>
    </row>
    <row r="30475" spans="21:24" ht="18" x14ac:dyDescent="0.6">
      <c r="U30475"/>
      <c r="V30475"/>
      <c r="W30475"/>
      <c r="X30475"/>
    </row>
    <row r="30476" spans="21:24" ht="18" x14ac:dyDescent="0.6">
      <c r="U30476"/>
      <c r="V30476"/>
      <c r="W30476"/>
      <c r="X30476"/>
    </row>
    <row r="30477" spans="21:24" ht="18" x14ac:dyDescent="0.6">
      <c r="U30477"/>
      <c r="V30477"/>
      <c r="W30477"/>
      <c r="X30477"/>
    </row>
    <row r="30478" spans="21:24" ht="18" x14ac:dyDescent="0.6">
      <c r="U30478"/>
      <c r="V30478"/>
      <c r="W30478"/>
      <c r="X30478"/>
    </row>
    <row r="30479" spans="21:24" ht="18" x14ac:dyDescent="0.6">
      <c r="U30479"/>
      <c r="V30479"/>
      <c r="W30479"/>
      <c r="X30479"/>
    </row>
    <row r="30480" spans="21:24" ht="18" x14ac:dyDescent="0.6">
      <c r="U30480"/>
      <c r="V30480"/>
      <c r="W30480"/>
      <c r="X30480"/>
    </row>
    <row r="30481" spans="21:24" ht="18" x14ac:dyDescent="0.6">
      <c r="U30481"/>
      <c r="V30481"/>
      <c r="W30481"/>
      <c r="X30481"/>
    </row>
    <row r="30482" spans="21:24" ht="18" x14ac:dyDescent="0.6">
      <c r="U30482"/>
      <c r="V30482"/>
      <c r="W30482"/>
      <c r="X30482"/>
    </row>
    <row r="30483" spans="21:24" ht="18" x14ac:dyDescent="0.6">
      <c r="U30483"/>
      <c r="V30483"/>
      <c r="W30483"/>
      <c r="X30483"/>
    </row>
    <row r="30484" spans="21:24" ht="18" x14ac:dyDescent="0.6">
      <c r="U30484"/>
      <c r="V30484"/>
      <c r="W30484"/>
      <c r="X30484"/>
    </row>
    <row r="30485" spans="21:24" ht="18" x14ac:dyDescent="0.6">
      <c r="U30485"/>
      <c r="V30485"/>
      <c r="W30485"/>
      <c r="X30485"/>
    </row>
    <row r="30486" spans="21:24" ht="18" x14ac:dyDescent="0.6">
      <c r="U30486"/>
      <c r="V30486"/>
      <c r="W30486"/>
      <c r="X30486"/>
    </row>
    <row r="30487" spans="21:24" ht="18" x14ac:dyDescent="0.6">
      <c r="U30487"/>
      <c r="V30487"/>
      <c r="W30487"/>
      <c r="X30487"/>
    </row>
    <row r="30488" spans="21:24" ht="18" x14ac:dyDescent="0.6">
      <c r="U30488"/>
      <c r="V30488"/>
      <c r="W30488"/>
      <c r="X30488"/>
    </row>
    <row r="30489" spans="21:24" ht="18" x14ac:dyDescent="0.6">
      <c r="U30489"/>
      <c r="V30489"/>
      <c r="W30489"/>
      <c r="X30489"/>
    </row>
    <row r="30490" spans="21:24" ht="18" x14ac:dyDescent="0.6">
      <c r="U30490"/>
      <c r="V30490"/>
      <c r="W30490"/>
      <c r="X30490"/>
    </row>
    <row r="30491" spans="21:24" ht="18" x14ac:dyDescent="0.6">
      <c r="U30491"/>
      <c r="V30491"/>
      <c r="W30491"/>
      <c r="X30491"/>
    </row>
    <row r="30492" spans="21:24" ht="18" x14ac:dyDescent="0.6">
      <c r="U30492"/>
      <c r="V30492"/>
      <c r="W30492"/>
      <c r="X30492"/>
    </row>
    <row r="30493" spans="21:24" ht="18" x14ac:dyDescent="0.6">
      <c r="U30493"/>
      <c r="V30493"/>
      <c r="W30493"/>
      <c r="X30493"/>
    </row>
    <row r="30494" spans="21:24" ht="18" x14ac:dyDescent="0.6">
      <c r="U30494"/>
      <c r="V30494"/>
      <c r="W30494"/>
      <c r="X30494"/>
    </row>
    <row r="30495" spans="21:24" ht="18" x14ac:dyDescent="0.6">
      <c r="U30495"/>
      <c r="V30495"/>
      <c r="W30495"/>
      <c r="X30495"/>
    </row>
    <row r="30496" spans="21:24" ht="18" x14ac:dyDescent="0.6">
      <c r="U30496"/>
      <c r="V30496"/>
      <c r="W30496"/>
      <c r="X30496"/>
    </row>
    <row r="30497" spans="21:24" ht="18" x14ac:dyDescent="0.6">
      <c r="U30497"/>
      <c r="V30497"/>
      <c r="W30497"/>
      <c r="X30497"/>
    </row>
    <row r="30498" spans="21:24" ht="18" x14ac:dyDescent="0.6">
      <c r="U30498"/>
      <c r="V30498"/>
      <c r="W30498"/>
      <c r="X30498"/>
    </row>
    <row r="30499" spans="21:24" ht="18" x14ac:dyDescent="0.6">
      <c r="U30499"/>
      <c r="V30499"/>
      <c r="W30499"/>
      <c r="X30499"/>
    </row>
    <row r="30500" spans="21:24" ht="18" x14ac:dyDescent="0.6">
      <c r="U30500"/>
      <c r="V30500"/>
      <c r="W30500"/>
      <c r="X30500"/>
    </row>
    <row r="30501" spans="21:24" ht="18" x14ac:dyDescent="0.6">
      <c r="U30501"/>
      <c r="V30501"/>
      <c r="W30501"/>
      <c r="X30501"/>
    </row>
    <row r="30502" spans="21:24" ht="18" x14ac:dyDescent="0.6">
      <c r="U30502"/>
      <c r="V30502"/>
      <c r="W30502"/>
      <c r="X30502"/>
    </row>
    <row r="30503" spans="21:24" ht="18" x14ac:dyDescent="0.6">
      <c r="U30503"/>
      <c r="V30503"/>
      <c r="W30503"/>
      <c r="X30503"/>
    </row>
    <row r="30504" spans="21:24" ht="18" x14ac:dyDescent="0.6">
      <c r="U30504"/>
      <c r="V30504"/>
      <c r="W30504"/>
      <c r="X30504"/>
    </row>
    <row r="30505" spans="21:24" ht="18" x14ac:dyDescent="0.6">
      <c r="U30505"/>
      <c r="V30505"/>
      <c r="W30505"/>
      <c r="X30505"/>
    </row>
    <row r="30506" spans="21:24" ht="18" x14ac:dyDescent="0.6">
      <c r="U30506"/>
      <c r="V30506"/>
      <c r="W30506"/>
      <c r="X30506"/>
    </row>
    <row r="30507" spans="21:24" ht="18" x14ac:dyDescent="0.6">
      <c r="U30507"/>
      <c r="V30507"/>
      <c r="W30507"/>
      <c r="X30507"/>
    </row>
    <row r="30508" spans="21:24" ht="18" x14ac:dyDescent="0.6">
      <c r="U30508"/>
      <c r="V30508"/>
      <c r="W30508"/>
      <c r="X30508"/>
    </row>
    <row r="30509" spans="21:24" ht="18" x14ac:dyDescent="0.6">
      <c r="U30509"/>
      <c r="V30509"/>
      <c r="W30509"/>
      <c r="X30509"/>
    </row>
    <row r="30510" spans="21:24" ht="18" x14ac:dyDescent="0.6">
      <c r="U30510"/>
      <c r="V30510"/>
      <c r="W30510"/>
      <c r="X30510"/>
    </row>
    <row r="30511" spans="21:24" ht="18" x14ac:dyDescent="0.6">
      <c r="U30511"/>
      <c r="V30511"/>
      <c r="W30511"/>
      <c r="X30511"/>
    </row>
    <row r="30512" spans="21:24" ht="18" x14ac:dyDescent="0.6">
      <c r="U30512"/>
      <c r="V30512"/>
      <c r="W30512"/>
      <c r="X30512"/>
    </row>
    <row r="30513" spans="21:24" ht="18" x14ac:dyDescent="0.6">
      <c r="U30513"/>
      <c r="V30513"/>
      <c r="W30513"/>
      <c r="X30513"/>
    </row>
    <row r="30514" spans="21:24" ht="18" x14ac:dyDescent="0.6">
      <c r="U30514"/>
      <c r="V30514"/>
      <c r="W30514"/>
      <c r="X30514"/>
    </row>
    <row r="30515" spans="21:24" ht="18" x14ac:dyDescent="0.6">
      <c r="U30515"/>
      <c r="V30515"/>
      <c r="W30515"/>
      <c r="X30515"/>
    </row>
    <row r="30516" spans="21:24" ht="18" x14ac:dyDescent="0.6">
      <c r="U30516"/>
      <c r="V30516"/>
      <c r="W30516"/>
      <c r="X30516"/>
    </row>
    <row r="30517" spans="21:24" ht="18" x14ac:dyDescent="0.6">
      <c r="U30517"/>
      <c r="V30517"/>
      <c r="W30517"/>
      <c r="X30517"/>
    </row>
    <row r="30518" spans="21:24" ht="18" x14ac:dyDescent="0.6">
      <c r="U30518"/>
      <c r="V30518"/>
      <c r="W30518"/>
      <c r="X30518"/>
    </row>
    <row r="30519" spans="21:24" ht="18" x14ac:dyDescent="0.6">
      <c r="U30519"/>
      <c r="V30519"/>
      <c r="W30519"/>
      <c r="X30519"/>
    </row>
    <row r="30520" spans="21:24" ht="18" x14ac:dyDescent="0.6">
      <c r="U30520"/>
      <c r="V30520"/>
      <c r="W30520"/>
      <c r="X30520"/>
    </row>
    <row r="30521" spans="21:24" ht="18" x14ac:dyDescent="0.6">
      <c r="U30521"/>
      <c r="V30521"/>
      <c r="W30521"/>
      <c r="X30521"/>
    </row>
    <row r="30522" spans="21:24" ht="18" x14ac:dyDescent="0.6">
      <c r="U30522"/>
      <c r="V30522"/>
      <c r="W30522"/>
      <c r="X30522"/>
    </row>
    <row r="30523" spans="21:24" ht="18" x14ac:dyDescent="0.6">
      <c r="U30523"/>
      <c r="V30523"/>
      <c r="W30523"/>
      <c r="X30523"/>
    </row>
    <row r="30524" spans="21:24" ht="18" x14ac:dyDescent="0.6">
      <c r="U30524"/>
      <c r="V30524"/>
      <c r="W30524"/>
      <c r="X30524"/>
    </row>
    <row r="30525" spans="21:24" ht="18" x14ac:dyDescent="0.6">
      <c r="U30525"/>
      <c r="V30525"/>
      <c r="W30525"/>
      <c r="X30525"/>
    </row>
    <row r="30526" spans="21:24" ht="18" x14ac:dyDescent="0.6">
      <c r="U30526"/>
      <c r="V30526"/>
      <c r="W30526"/>
      <c r="X30526"/>
    </row>
    <row r="30527" spans="21:24" ht="18" x14ac:dyDescent="0.6">
      <c r="U30527"/>
      <c r="V30527"/>
      <c r="W30527"/>
      <c r="X30527"/>
    </row>
    <row r="30528" spans="21:24" ht="18" x14ac:dyDescent="0.6">
      <c r="U30528"/>
      <c r="V30528"/>
      <c r="W30528"/>
      <c r="X30528"/>
    </row>
    <row r="30529" spans="21:24" ht="18" x14ac:dyDescent="0.6">
      <c r="U30529"/>
      <c r="V30529"/>
      <c r="W30529"/>
      <c r="X30529"/>
    </row>
    <row r="30530" spans="21:24" ht="18" x14ac:dyDescent="0.6">
      <c r="U30530"/>
      <c r="V30530"/>
      <c r="W30530"/>
      <c r="X30530"/>
    </row>
    <row r="30531" spans="21:24" ht="18" x14ac:dyDescent="0.6">
      <c r="U30531"/>
      <c r="V30531"/>
      <c r="W30531"/>
      <c r="X30531"/>
    </row>
    <row r="30532" spans="21:24" ht="18" x14ac:dyDescent="0.6">
      <c r="U30532"/>
      <c r="V30532"/>
      <c r="W30532"/>
      <c r="X30532"/>
    </row>
    <row r="30533" spans="21:24" ht="18" x14ac:dyDescent="0.6">
      <c r="U30533"/>
      <c r="V30533"/>
      <c r="W30533"/>
      <c r="X30533"/>
    </row>
    <row r="30534" spans="21:24" ht="18" x14ac:dyDescent="0.6">
      <c r="U30534"/>
      <c r="V30534"/>
      <c r="W30534"/>
      <c r="X30534"/>
    </row>
    <row r="30535" spans="21:24" ht="18" x14ac:dyDescent="0.6">
      <c r="U30535"/>
      <c r="V30535"/>
      <c r="W30535"/>
      <c r="X30535"/>
    </row>
    <row r="30536" spans="21:24" ht="18" x14ac:dyDescent="0.6">
      <c r="U30536"/>
      <c r="V30536"/>
      <c r="W30536"/>
      <c r="X30536"/>
    </row>
    <row r="30537" spans="21:24" ht="18" x14ac:dyDescent="0.6">
      <c r="U30537"/>
      <c r="V30537"/>
      <c r="W30537"/>
      <c r="X30537"/>
    </row>
    <row r="30538" spans="21:24" ht="18" x14ac:dyDescent="0.6">
      <c r="U30538"/>
      <c r="V30538"/>
      <c r="W30538"/>
      <c r="X30538"/>
    </row>
    <row r="30539" spans="21:24" ht="18" x14ac:dyDescent="0.6">
      <c r="U30539"/>
      <c r="V30539"/>
      <c r="W30539"/>
      <c r="X30539"/>
    </row>
    <row r="30540" spans="21:24" ht="18" x14ac:dyDescent="0.6">
      <c r="U30540"/>
      <c r="V30540"/>
      <c r="W30540"/>
      <c r="X30540"/>
    </row>
    <row r="30541" spans="21:24" ht="18" x14ac:dyDescent="0.6">
      <c r="U30541"/>
      <c r="V30541"/>
      <c r="W30541"/>
      <c r="X30541"/>
    </row>
    <row r="30542" spans="21:24" ht="18" x14ac:dyDescent="0.6">
      <c r="U30542"/>
      <c r="V30542"/>
      <c r="W30542"/>
      <c r="X30542"/>
    </row>
    <row r="30543" spans="21:24" ht="18" x14ac:dyDescent="0.6">
      <c r="U30543"/>
      <c r="V30543"/>
      <c r="W30543"/>
      <c r="X30543"/>
    </row>
    <row r="30544" spans="21:24" ht="18" x14ac:dyDescent="0.6">
      <c r="U30544"/>
      <c r="V30544"/>
      <c r="W30544"/>
      <c r="X30544"/>
    </row>
    <row r="30545" spans="21:24" ht="18" x14ac:dyDescent="0.6">
      <c r="U30545"/>
      <c r="V30545"/>
      <c r="W30545"/>
      <c r="X30545"/>
    </row>
    <row r="30546" spans="21:24" ht="18" x14ac:dyDescent="0.6">
      <c r="U30546"/>
      <c r="V30546"/>
      <c r="W30546"/>
      <c r="X30546"/>
    </row>
    <row r="30547" spans="21:24" ht="18" x14ac:dyDescent="0.6">
      <c r="U30547"/>
      <c r="V30547"/>
      <c r="W30547"/>
      <c r="X30547"/>
    </row>
    <row r="30548" spans="21:24" ht="18" x14ac:dyDescent="0.6">
      <c r="U30548"/>
      <c r="V30548"/>
      <c r="W30548"/>
      <c r="X30548"/>
    </row>
    <row r="30549" spans="21:24" ht="18" x14ac:dyDescent="0.6">
      <c r="U30549"/>
      <c r="V30549"/>
      <c r="W30549"/>
      <c r="X30549"/>
    </row>
    <row r="30550" spans="21:24" ht="18" x14ac:dyDescent="0.6">
      <c r="U30550"/>
      <c r="V30550"/>
      <c r="W30550"/>
      <c r="X30550"/>
    </row>
    <row r="30551" spans="21:24" ht="18" x14ac:dyDescent="0.6">
      <c r="U30551"/>
      <c r="V30551"/>
      <c r="W30551"/>
      <c r="X30551"/>
    </row>
    <row r="30552" spans="21:24" ht="18" x14ac:dyDescent="0.6">
      <c r="U30552"/>
      <c r="V30552"/>
      <c r="W30552"/>
      <c r="X30552"/>
    </row>
    <row r="30553" spans="21:24" ht="18" x14ac:dyDescent="0.6">
      <c r="U30553"/>
      <c r="V30553"/>
      <c r="W30553"/>
      <c r="X30553"/>
    </row>
    <row r="30554" spans="21:24" ht="18" x14ac:dyDescent="0.6">
      <c r="U30554"/>
      <c r="V30554"/>
      <c r="W30554"/>
      <c r="X30554"/>
    </row>
    <row r="30555" spans="21:24" ht="18" x14ac:dyDescent="0.6">
      <c r="U30555"/>
      <c r="V30555"/>
      <c r="W30555"/>
      <c r="X30555"/>
    </row>
    <row r="30556" spans="21:24" ht="18" x14ac:dyDescent="0.6">
      <c r="U30556"/>
      <c r="V30556"/>
      <c r="W30556"/>
      <c r="X30556"/>
    </row>
    <row r="30557" spans="21:24" ht="18" x14ac:dyDescent="0.6">
      <c r="U30557"/>
      <c r="V30557"/>
      <c r="W30557"/>
      <c r="X30557"/>
    </row>
    <row r="30558" spans="21:24" ht="18" x14ac:dyDescent="0.6">
      <c r="U30558"/>
      <c r="V30558"/>
      <c r="W30558"/>
      <c r="X30558"/>
    </row>
    <row r="30559" spans="21:24" ht="18" x14ac:dyDescent="0.6">
      <c r="U30559"/>
      <c r="V30559"/>
      <c r="W30559"/>
      <c r="X30559"/>
    </row>
    <row r="30560" spans="21:24" ht="18" x14ac:dyDescent="0.6">
      <c r="U30560"/>
      <c r="V30560"/>
      <c r="W30560"/>
      <c r="X30560"/>
    </row>
    <row r="30561" spans="21:24" ht="18" x14ac:dyDescent="0.6">
      <c r="U30561"/>
      <c r="V30561"/>
      <c r="W30561"/>
      <c r="X30561"/>
    </row>
    <row r="30562" spans="21:24" ht="18" x14ac:dyDescent="0.6">
      <c r="U30562"/>
      <c r="V30562"/>
      <c r="W30562"/>
      <c r="X30562"/>
    </row>
    <row r="30563" spans="21:24" ht="18" x14ac:dyDescent="0.6">
      <c r="U30563"/>
      <c r="V30563"/>
      <c r="W30563"/>
      <c r="X30563"/>
    </row>
    <row r="30564" spans="21:24" ht="18" x14ac:dyDescent="0.6">
      <c r="U30564"/>
      <c r="V30564"/>
      <c r="W30564"/>
      <c r="X30564"/>
    </row>
    <row r="30565" spans="21:24" ht="18" x14ac:dyDescent="0.6">
      <c r="U30565"/>
      <c r="V30565"/>
      <c r="W30565"/>
      <c r="X30565"/>
    </row>
    <row r="30566" spans="21:24" ht="18" x14ac:dyDescent="0.6">
      <c r="U30566"/>
      <c r="V30566"/>
      <c r="W30566"/>
      <c r="X30566"/>
    </row>
    <row r="30567" spans="21:24" ht="18" x14ac:dyDescent="0.6">
      <c r="U30567"/>
      <c r="V30567"/>
      <c r="W30567"/>
      <c r="X30567"/>
    </row>
    <row r="30568" spans="21:24" ht="18" x14ac:dyDescent="0.6">
      <c r="U30568"/>
      <c r="V30568"/>
      <c r="W30568"/>
      <c r="X30568"/>
    </row>
    <row r="30569" spans="21:24" ht="18" x14ac:dyDescent="0.6">
      <c r="U30569"/>
      <c r="V30569"/>
      <c r="W30569"/>
      <c r="X30569"/>
    </row>
    <row r="30570" spans="21:24" ht="18" x14ac:dyDescent="0.6">
      <c r="U30570"/>
      <c r="V30570"/>
      <c r="W30570"/>
      <c r="X30570"/>
    </row>
    <row r="30571" spans="21:24" ht="18" x14ac:dyDescent="0.6">
      <c r="U30571"/>
      <c r="V30571"/>
      <c r="W30571"/>
      <c r="X30571"/>
    </row>
    <row r="30572" spans="21:24" ht="18" x14ac:dyDescent="0.6">
      <c r="U30572"/>
      <c r="V30572"/>
      <c r="W30572"/>
      <c r="X30572"/>
    </row>
    <row r="30573" spans="21:24" ht="18" x14ac:dyDescent="0.6">
      <c r="U30573"/>
      <c r="V30573"/>
      <c r="W30573"/>
      <c r="X30573"/>
    </row>
    <row r="30574" spans="21:24" ht="18" x14ac:dyDescent="0.6">
      <c r="U30574"/>
      <c r="V30574"/>
      <c r="W30574"/>
      <c r="X30574"/>
    </row>
    <row r="30575" spans="21:24" ht="18" x14ac:dyDescent="0.6">
      <c r="U30575"/>
      <c r="V30575"/>
      <c r="W30575"/>
      <c r="X30575"/>
    </row>
    <row r="30576" spans="21:24" ht="18" x14ac:dyDescent="0.6">
      <c r="U30576"/>
      <c r="V30576"/>
      <c r="W30576"/>
      <c r="X30576"/>
    </row>
    <row r="30577" spans="21:24" ht="18" x14ac:dyDescent="0.6">
      <c r="U30577"/>
      <c r="V30577"/>
      <c r="W30577"/>
      <c r="X30577"/>
    </row>
    <row r="30578" spans="21:24" ht="18" x14ac:dyDescent="0.6">
      <c r="U30578"/>
      <c r="V30578"/>
      <c r="W30578"/>
      <c r="X30578"/>
    </row>
    <row r="30579" spans="21:24" ht="18" x14ac:dyDescent="0.6">
      <c r="U30579"/>
      <c r="V30579"/>
      <c r="W30579"/>
      <c r="X30579"/>
    </row>
    <row r="30580" spans="21:24" ht="18" x14ac:dyDescent="0.6">
      <c r="U30580"/>
      <c r="V30580"/>
      <c r="W30580"/>
      <c r="X30580"/>
    </row>
    <row r="30581" spans="21:24" ht="18" x14ac:dyDescent="0.6">
      <c r="U30581"/>
      <c r="V30581"/>
      <c r="W30581"/>
      <c r="X30581"/>
    </row>
    <row r="30582" spans="21:24" ht="18" x14ac:dyDescent="0.6">
      <c r="U30582"/>
      <c r="V30582"/>
      <c r="W30582"/>
      <c r="X30582"/>
    </row>
    <row r="30583" spans="21:24" ht="18" x14ac:dyDescent="0.6">
      <c r="U30583"/>
      <c r="V30583"/>
      <c r="W30583"/>
      <c r="X30583"/>
    </row>
    <row r="30584" spans="21:24" ht="18" x14ac:dyDescent="0.6">
      <c r="U30584"/>
      <c r="V30584"/>
      <c r="W30584"/>
      <c r="X30584"/>
    </row>
    <row r="30585" spans="21:24" ht="18" x14ac:dyDescent="0.6">
      <c r="U30585"/>
      <c r="V30585"/>
      <c r="W30585"/>
      <c r="X30585"/>
    </row>
    <row r="30586" spans="21:24" ht="18" x14ac:dyDescent="0.6">
      <c r="U30586"/>
      <c r="V30586"/>
      <c r="W30586"/>
      <c r="X30586"/>
    </row>
    <row r="30587" spans="21:24" ht="18" x14ac:dyDescent="0.6">
      <c r="U30587"/>
      <c r="V30587"/>
      <c r="W30587"/>
      <c r="X30587"/>
    </row>
    <row r="30588" spans="21:24" ht="18" x14ac:dyDescent="0.6">
      <c r="U30588"/>
      <c r="V30588"/>
      <c r="W30588"/>
      <c r="X30588"/>
    </row>
    <row r="30589" spans="21:24" ht="18" x14ac:dyDescent="0.6">
      <c r="U30589"/>
      <c r="V30589"/>
      <c r="W30589"/>
      <c r="X30589"/>
    </row>
    <row r="30590" spans="21:24" ht="18" x14ac:dyDescent="0.6">
      <c r="U30590"/>
      <c r="V30590"/>
      <c r="W30590"/>
      <c r="X30590"/>
    </row>
    <row r="30591" spans="21:24" ht="18" x14ac:dyDescent="0.6">
      <c r="U30591"/>
      <c r="V30591"/>
      <c r="W30591"/>
      <c r="X30591"/>
    </row>
    <row r="30592" spans="21:24" ht="18" x14ac:dyDescent="0.6">
      <c r="U30592"/>
      <c r="V30592"/>
      <c r="W30592"/>
      <c r="X30592"/>
    </row>
    <row r="30593" spans="21:24" ht="18" x14ac:dyDescent="0.6">
      <c r="U30593"/>
      <c r="V30593"/>
      <c r="W30593"/>
      <c r="X30593"/>
    </row>
    <row r="30594" spans="21:24" ht="18" x14ac:dyDescent="0.6">
      <c r="U30594"/>
      <c r="V30594"/>
      <c r="W30594"/>
      <c r="X30594"/>
    </row>
    <row r="30595" spans="21:24" ht="18" x14ac:dyDescent="0.6">
      <c r="U30595"/>
      <c r="V30595"/>
      <c r="W30595"/>
      <c r="X30595"/>
    </row>
    <row r="30596" spans="21:24" ht="18" x14ac:dyDescent="0.6">
      <c r="U30596"/>
      <c r="V30596"/>
      <c r="W30596"/>
      <c r="X30596"/>
    </row>
    <row r="30597" spans="21:24" ht="18" x14ac:dyDescent="0.6">
      <c r="U30597"/>
      <c r="V30597"/>
      <c r="W30597"/>
      <c r="X30597"/>
    </row>
    <row r="30598" spans="21:24" ht="18" x14ac:dyDescent="0.6">
      <c r="U30598"/>
      <c r="V30598"/>
      <c r="W30598"/>
      <c r="X30598"/>
    </row>
    <row r="30599" spans="21:24" ht="18" x14ac:dyDescent="0.6">
      <c r="U30599"/>
      <c r="V30599"/>
      <c r="W30599"/>
      <c r="X30599"/>
    </row>
    <row r="30600" spans="21:24" ht="18" x14ac:dyDescent="0.6">
      <c r="U30600"/>
      <c r="V30600"/>
      <c r="W30600"/>
      <c r="X30600"/>
    </row>
    <row r="30601" spans="21:24" ht="18" x14ac:dyDescent="0.6">
      <c r="U30601"/>
      <c r="V30601"/>
      <c r="W30601"/>
      <c r="X30601"/>
    </row>
    <row r="30602" spans="21:24" ht="18" x14ac:dyDescent="0.6">
      <c r="U30602"/>
      <c r="V30602"/>
      <c r="W30602"/>
      <c r="X30602"/>
    </row>
    <row r="30603" spans="21:24" ht="18" x14ac:dyDescent="0.6">
      <c r="U30603"/>
      <c r="V30603"/>
      <c r="W30603"/>
      <c r="X30603"/>
    </row>
    <row r="30604" spans="21:24" ht="18" x14ac:dyDescent="0.6">
      <c r="U30604"/>
      <c r="V30604"/>
      <c r="W30604"/>
      <c r="X30604"/>
    </row>
    <row r="30605" spans="21:24" ht="18" x14ac:dyDescent="0.6">
      <c r="U30605"/>
      <c r="V30605"/>
      <c r="W30605"/>
      <c r="X30605"/>
    </row>
    <row r="30606" spans="21:24" ht="18" x14ac:dyDescent="0.6">
      <c r="U30606"/>
      <c r="V30606"/>
      <c r="W30606"/>
      <c r="X30606"/>
    </row>
    <row r="30607" spans="21:24" ht="18" x14ac:dyDescent="0.6">
      <c r="U30607"/>
      <c r="V30607"/>
      <c r="W30607"/>
      <c r="X30607"/>
    </row>
    <row r="30608" spans="21:24" ht="18" x14ac:dyDescent="0.6">
      <c r="U30608"/>
      <c r="V30608"/>
      <c r="W30608"/>
      <c r="X30608"/>
    </row>
    <row r="30609" spans="21:24" ht="18" x14ac:dyDescent="0.6">
      <c r="U30609"/>
      <c r="V30609"/>
      <c r="W30609"/>
      <c r="X30609"/>
    </row>
    <row r="30610" spans="21:24" ht="18" x14ac:dyDescent="0.6">
      <c r="U30610"/>
      <c r="V30610"/>
      <c r="W30610"/>
      <c r="X30610"/>
    </row>
    <row r="30611" spans="21:24" ht="18" x14ac:dyDescent="0.6">
      <c r="U30611"/>
      <c r="V30611"/>
      <c r="W30611"/>
      <c r="X30611"/>
    </row>
    <row r="30612" spans="21:24" ht="18" x14ac:dyDescent="0.6">
      <c r="U30612"/>
      <c r="V30612"/>
      <c r="W30612"/>
      <c r="X30612"/>
    </row>
    <row r="30613" spans="21:24" ht="18" x14ac:dyDescent="0.6">
      <c r="U30613"/>
      <c r="V30613"/>
      <c r="W30613"/>
      <c r="X30613"/>
    </row>
    <row r="30614" spans="21:24" ht="18" x14ac:dyDescent="0.6">
      <c r="U30614"/>
      <c r="V30614"/>
      <c r="W30614"/>
      <c r="X30614"/>
    </row>
    <row r="30615" spans="21:24" ht="18" x14ac:dyDescent="0.6">
      <c r="U30615"/>
      <c r="V30615"/>
      <c r="W30615"/>
      <c r="X30615"/>
    </row>
    <row r="30616" spans="21:24" ht="18" x14ac:dyDescent="0.6">
      <c r="U30616"/>
      <c r="V30616"/>
      <c r="W30616"/>
      <c r="X30616"/>
    </row>
    <row r="30617" spans="21:24" ht="18" x14ac:dyDescent="0.6">
      <c r="U30617"/>
      <c r="V30617"/>
      <c r="W30617"/>
      <c r="X30617"/>
    </row>
    <row r="30618" spans="21:24" ht="18" x14ac:dyDescent="0.6">
      <c r="U30618"/>
      <c r="V30618"/>
      <c r="W30618"/>
      <c r="X30618"/>
    </row>
    <row r="30619" spans="21:24" ht="18" x14ac:dyDescent="0.6">
      <c r="U30619"/>
      <c r="V30619"/>
      <c r="W30619"/>
      <c r="X30619"/>
    </row>
    <row r="30620" spans="21:24" ht="18" x14ac:dyDescent="0.6">
      <c r="U30620"/>
      <c r="V30620"/>
      <c r="W30620"/>
      <c r="X30620"/>
    </row>
    <row r="30621" spans="21:24" ht="18" x14ac:dyDescent="0.6">
      <c r="U30621"/>
      <c r="V30621"/>
      <c r="W30621"/>
      <c r="X30621"/>
    </row>
    <row r="30622" spans="21:24" ht="18" x14ac:dyDescent="0.6">
      <c r="U30622"/>
      <c r="V30622"/>
      <c r="W30622"/>
      <c r="X30622"/>
    </row>
    <row r="30623" spans="21:24" ht="18" x14ac:dyDescent="0.6">
      <c r="U30623"/>
      <c r="V30623"/>
      <c r="W30623"/>
      <c r="X30623"/>
    </row>
    <row r="30624" spans="21:24" ht="18" x14ac:dyDescent="0.6">
      <c r="U30624"/>
      <c r="V30624"/>
      <c r="W30624"/>
      <c r="X30624"/>
    </row>
    <row r="30625" spans="21:24" ht="18" x14ac:dyDescent="0.6">
      <c r="U30625"/>
      <c r="V30625"/>
      <c r="W30625"/>
      <c r="X30625"/>
    </row>
    <row r="30626" spans="21:24" ht="18" x14ac:dyDescent="0.6">
      <c r="U30626"/>
      <c r="V30626"/>
      <c r="W30626"/>
      <c r="X30626"/>
    </row>
    <row r="30627" spans="21:24" ht="18" x14ac:dyDescent="0.6">
      <c r="U30627"/>
      <c r="V30627"/>
      <c r="W30627"/>
      <c r="X30627"/>
    </row>
    <row r="30628" spans="21:24" ht="18" x14ac:dyDescent="0.6">
      <c r="U30628"/>
      <c r="V30628"/>
      <c r="W30628"/>
      <c r="X30628"/>
    </row>
    <row r="30629" spans="21:24" ht="18" x14ac:dyDescent="0.6">
      <c r="U30629"/>
      <c r="V30629"/>
      <c r="W30629"/>
      <c r="X30629"/>
    </row>
    <row r="30630" spans="21:24" ht="18" x14ac:dyDescent="0.6">
      <c r="U30630"/>
      <c r="V30630"/>
      <c r="W30630"/>
      <c r="X30630"/>
    </row>
    <row r="30631" spans="21:24" ht="18" x14ac:dyDescent="0.6">
      <c r="U30631"/>
      <c r="V30631"/>
      <c r="W30631"/>
      <c r="X30631"/>
    </row>
    <row r="30632" spans="21:24" ht="18" x14ac:dyDescent="0.6">
      <c r="U30632"/>
      <c r="V30632"/>
      <c r="W30632"/>
      <c r="X30632"/>
    </row>
    <row r="30633" spans="21:24" ht="18" x14ac:dyDescent="0.6">
      <c r="U30633"/>
      <c r="V30633"/>
      <c r="W30633"/>
      <c r="X30633"/>
    </row>
    <row r="30634" spans="21:24" ht="18" x14ac:dyDescent="0.6">
      <c r="U30634"/>
      <c r="V30634"/>
      <c r="W30634"/>
      <c r="X30634"/>
    </row>
    <row r="30635" spans="21:24" ht="18" x14ac:dyDescent="0.6">
      <c r="U30635"/>
      <c r="V30635"/>
      <c r="W30635"/>
      <c r="X30635"/>
    </row>
    <row r="30636" spans="21:24" ht="18" x14ac:dyDescent="0.6">
      <c r="U30636"/>
      <c r="V30636"/>
      <c r="W30636"/>
      <c r="X30636"/>
    </row>
    <row r="30637" spans="21:24" ht="18" x14ac:dyDescent="0.6">
      <c r="U30637"/>
      <c r="V30637"/>
      <c r="W30637"/>
      <c r="X30637"/>
    </row>
    <row r="30638" spans="21:24" ht="18" x14ac:dyDescent="0.6">
      <c r="U30638"/>
      <c r="V30638"/>
      <c r="W30638"/>
      <c r="X30638"/>
    </row>
    <row r="30639" spans="21:24" ht="18" x14ac:dyDescent="0.6">
      <c r="U30639"/>
      <c r="V30639"/>
      <c r="W30639"/>
      <c r="X30639"/>
    </row>
    <row r="30640" spans="21:24" ht="18" x14ac:dyDescent="0.6">
      <c r="U30640"/>
      <c r="V30640"/>
      <c r="W30640"/>
      <c r="X30640"/>
    </row>
    <row r="30641" spans="21:24" ht="18" x14ac:dyDescent="0.6">
      <c r="U30641"/>
      <c r="V30641"/>
      <c r="W30641"/>
      <c r="X30641"/>
    </row>
    <row r="30642" spans="21:24" ht="18" x14ac:dyDescent="0.6">
      <c r="U30642"/>
      <c r="V30642"/>
      <c r="W30642"/>
      <c r="X30642"/>
    </row>
    <row r="30643" spans="21:24" ht="18" x14ac:dyDescent="0.6">
      <c r="U30643"/>
      <c r="V30643"/>
      <c r="W30643"/>
      <c r="X30643"/>
    </row>
    <row r="30644" spans="21:24" ht="18" x14ac:dyDescent="0.6">
      <c r="U30644"/>
      <c r="V30644"/>
      <c r="W30644"/>
      <c r="X30644"/>
    </row>
    <row r="30645" spans="21:24" ht="18" x14ac:dyDescent="0.6">
      <c r="U30645"/>
      <c r="V30645"/>
      <c r="W30645"/>
      <c r="X30645"/>
    </row>
    <row r="30646" spans="21:24" ht="18" x14ac:dyDescent="0.6">
      <c r="U30646"/>
      <c r="V30646"/>
      <c r="W30646"/>
      <c r="X30646"/>
    </row>
    <row r="30647" spans="21:24" ht="18" x14ac:dyDescent="0.6">
      <c r="U30647"/>
      <c r="V30647"/>
      <c r="W30647"/>
      <c r="X30647"/>
    </row>
    <row r="30648" spans="21:24" ht="18" x14ac:dyDescent="0.6">
      <c r="U30648"/>
      <c r="V30648"/>
      <c r="W30648"/>
      <c r="X30648"/>
    </row>
    <row r="30649" spans="21:24" ht="18" x14ac:dyDescent="0.6">
      <c r="U30649"/>
      <c r="V30649"/>
      <c r="W30649"/>
      <c r="X30649"/>
    </row>
    <row r="30650" spans="21:24" ht="18" x14ac:dyDescent="0.6">
      <c r="U30650"/>
      <c r="V30650"/>
      <c r="W30650"/>
      <c r="X30650"/>
    </row>
    <row r="30651" spans="21:24" ht="18" x14ac:dyDescent="0.6">
      <c r="U30651"/>
      <c r="V30651"/>
      <c r="W30651"/>
      <c r="X30651"/>
    </row>
    <row r="30652" spans="21:24" ht="18" x14ac:dyDescent="0.6">
      <c r="U30652"/>
      <c r="V30652"/>
      <c r="W30652"/>
      <c r="X30652"/>
    </row>
    <row r="30653" spans="21:24" ht="18" x14ac:dyDescent="0.6">
      <c r="U30653"/>
      <c r="V30653"/>
      <c r="W30653"/>
      <c r="X30653"/>
    </row>
    <row r="30654" spans="21:24" ht="18" x14ac:dyDescent="0.6">
      <c r="U30654"/>
      <c r="V30654"/>
      <c r="W30654"/>
      <c r="X30654"/>
    </row>
    <row r="30655" spans="21:24" ht="18" x14ac:dyDescent="0.6">
      <c r="U30655"/>
      <c r="V30655"/>
      <c r="W30655"/>
      <c r="X30655"/>
    </row>
    <row r="30656" spans="21:24" ht="18" x14ac:dyDescent="0.6">
      <c r="U30656"/>
      <c r="V30656"/>
      <c r="W30656"/>
      <c r="X30656"/>
    </row>
    <row r="30657" spans="21:24" ht="18" x14ac:dyDescent="0.6">
      <c r="U30657"/>
      <c r="V30657"/>
      <c r="W30657"/>
      <c r="X30657"/>
    </row>
    <row r="30658" spans="21:24" ht="18" x14ac:dyDescent="0.6">
      <c r="U30658"/>
      <c r="V30658"/>
      <c r="W30658"/>
      <c r="X30658"/>
    </row>
    <row r="30659" spans="21:24" ht="18" x14ac:dyDescent="0.6">
      <c r="U30659"/>
      <c r="V30659"/>
      <c r="W30659"/>
      <c r="X30659"/>
    </row>
    <row r="30660" spans="21:24" ht="18" x14ac:dyDescent="0.6">
      <c r="U30660"/>
      <c r="V30660"/>
      <c r="W30660"/>
      <c r="X30660"/>
    </row>
    <row r="30661" spans="21:24" ht="18" x14ac:dyDescent="0.6">
      <c r="U30661"/>
      <c r="V30661"/>
      <c r="W30661"/>
      <c r="X30661"/>
    </row>
    <row r="30662" spans="21:24" ht="18" x14ac:dyDescent="0.6">
      <c r="U30662"/>
      <c r="V30662"/>
      <c r="W30662"/>
      <c r="X30662"/>
    </row>
    <row r="30663" spans="21:24" ht="18" x14ac:dyDescent="0.6">
      <c r="U30663"/>
      <c r="V30663"/>
      <c r="W30663"/>
      <c r="X30663"/>
    </row>
    <row r="30664" spans="21:24" ht="18" x14ac:dyDescent="0.6">
      <c r="U30664"/>
      <c r="V30664"/>
      <c r="W30664"/>
      <c r="X30664"/>
    </row>
    <row r="30665" spans="21:24" ht="18" x14ac:dyDescent="0.6">
      <c r="U30665"/>
      <c r="V30665"/>
      <c r="W30665"/>
      <c r="X30665"/>
    </row>
    <row r="30666" spans="21:24" ht="18" x14ac:dyDescent="0.6">
      <c r="U30666"/>
      <c r="V30666"/>
      <c r="W30666"/>
      <c r="X30666"/>
    </row>
    <row r="30667" spans="21:24" ht="18" x14ac:dyDescent="0.6">
      <c r="U30667"/>
      <c r="V30667"/>
      <c r="W30667"/>
      <c r="X30667"/>
    </row>
    <row r="30668" spans="21:24" ht="18" x14ac:dyDescent="0.6">
      <c r="U30668"/>
      <c r="V30668"/>
      <c r="W30668"/>
      <c r="X30668"/>
    </row>
    <row r="30669" spans="21:24" ht="18" x14ac:dyDescent="0.6">
      <c r="U30669"/>
      <c r="V30669"/>
      <c r="W30669"/>
      <c r="X30669"/>
    </row>
    <row r="30670" spans="21:24" ht="18" x14ac:dyDescent="0.6">
      <c r="U30670"/>
      <c r="V30670"/>
      <c r="W30670"/>
      <c r="X30670"/>
    </row>
    <row r="30671" spans="21:24" ht="18" x14ac:dyDescent="0.6">
      <c r="U30671"/>
      <c r="V30671"/>
      <c r="W30671"/>
      <c r="X30671"/>
    </row>
    <row r="30672" spans="21:24" ht="18" x14ac:dyDescent="0.6">
      <c r="U30672"/>
      <c r="V30672"/>
      <c r="W30672"/>
      <c r="X30672"/>
    </row>
    <row r="30673" spans="21:24" ht="18" x14ac:dyDescent="0.6">
      <c r="U30673"/>
      <c r="V30673"/>
      <c r="W30673"/>
      <c r="X30673"/>
    </row>
    <row r="30674" spans="21:24" ht="18" x14ac:dyDescent="0.6">
      <c r="U30674"/>
      <c r="V30674"/>
      <c r="W30674"/>
      <c r="X30674"/>
    </row>
    <row r="30675" spans="21:24" ht="18" x14ac:dyDescent="0.6">
      <c r="U30675"/>
      <c r="V30675"/>
      <c r="W30675"/>
      <c r="X30675"/>
    </row>
    <row r="30676" spans="21:24" ht="18" x14ac:dyDescent="0.6">
      <c r="U30676"/>
      <c r="V30676"/>
      <c r="W30676"/>
      <c r="X30676"/>
    </row>
    <row r="30677" spans="21:24" ht="18" x14ac:dyDescent="0.6">
      <c r="U30677"/>
      <c r="V30677"/>
      <c r="W30677"/>
      <c r="X30677"/>
    </row>
    <row r="30678" spans="21:24" ht="18" x14ac:dyDescent="0.6">
      <c r="U30678"/>
      <c r="V30678"/>
      <c r="W30678"/>
      <c r="X30678"/>
    </row>
    <row r="30679" spans="21:24" ht="18" x14ac:dyDescent="0.6">
      <c r="U30679"/>
      <c r="V30679"/>
      <c r="W30679"/>
      <c r="X30679"/>
    </row>
    <row r="30680" spans="21:24" ht="18" x14ac:dyDescent="0.6">
      <c r="U30680"/>
      <c r="V30680"/>
      <c r="W30680"/>
      <c r="X30680"/>
    </row>
    <row r="30681" spans="21:24" ht="18" x14ac:dyDescent="0.6">
      <c r="U30681"/>
      <c r="V30681"/>
      <c r="W30681"/>
      <c r="X30681"/>
    </row>
    <row r="30682" spans="21:24" ht="18" x14ac:dyDescent="0.6">
      <c r="U30682"/>
      <c r="V30682"/>
      <c r="W30682"/>
      <c r="X30682"/>
    </row>
    <row r="30683" spans="21:24" ht="18" x14ac:dyDescent="0.6">
      <c r="U30683"/>
      <c r="V30683"/>
      <c r="W30683"/>
      <c r="X30683"/>
    </row>
    <row r="30684" spans="21:24" ht="18" x14ac:dyDescent="0.6">
      <c r="U30684"/>
      <c r="V30684"/>
      <c r="W30684"/>
      <c r="X30684"/>
    </row>
    <row r="30685" spans="21:24" ht="18" x14ac:dyDescent="0.6">
      <c r="U30685"/>
      <c r="V30685"/>
      <c r="W30685"/>
      <c r="X30685"/>
    </row>
    <row r="30686" spans="21:24" ht="18" x14ac:dyDescent="0.6">
      <c r="U30686"/>
      <c r="V30686"/>
      <c r="W30686"/>
      <c r="X30686"/>
    </row>
    <row r="30687" spans="21:24" ht="18" x14ac:dyDescent="0.6">
      <c r="U30687"/>
      <c r="V30687"/>
      <c r="W30687"/>
      <c r="X30687"/>
    </row>
    <row r="30688" spans="21:24" ht="18" x14ac:dyDescent="0.6">
      <c r="U30688"/>
      <c r="V30688"/>
      <c r="W30688"/>
      <c r="X30688"/>
    </row>
    <row r="30689" spans="21:24" ht="18" x14ac:dyDescent="0.6">
      <c r="U30689"/>
      <c r="V30689"/>
      <c r="W30689"/>
      <c r="X30689"/>
    </row>
    <row r="30690" spans="21:24" ht="18" x14ac:dyDescent="0.6">
      <c r="U30690"/>
      <c r="V30690"/>
      <c r="W30690"/>
      <c r="X30690"/>
    </row>
    <row r="30691" spans="21:24" ht="18" x14ac:dyDescent="0.6">
      <c r="U30691"/>
      <c r="V30691"/>
      <c r="W30691"/>
      <c r="X30691"/>
    </row>
    <row r="30692" spans="21:24" ht="18" x14ac:dyDescent="0.6">
      <c r="U30692"/>
      <c r="V30692"/>
      <c r="W30692"/>
      <c r="X30692"/>
    </row>
    <row r="30693" spans="21:24" ht="18" x14ac:dyDescent="0.6">
      <c r="U30693"/>
      <c r="V30693"/>
      <c r="W30693"/>
      <c r="X30693"/>
    </row>
    <row r="30694" spans="21:24" ht="18" x14ac:dyDescent="0.6">
      <c r="U30694"/>
      <c r="V30694"/>
      <c r="W30694"/>
      <c r="X30694"/>
    </row>
    <row r="30695" spans="21:24" ht="18" x14ac:dyDescent="0.6">
      <c r="U30695"/>
      <c r="V30695"/>
      <c r="W30695"/>
      <c r="X30695"/>
    </row>
    <row r="30696" spans="21:24" ht="18" x14ac:dyDescent="0.6">
      <c r="U30696"/>
      <c r="V30696"/>
      <c r="W30696"/>
      <c r="X30696"/>
    </row>
    <row r="30697" spans="21:24" ht="18" x14ac:dyDescent="0.6">
      <c r="U30697"/>
      <c r="V30697"/>
      <c r="W30697"/>
      <c r="X30697"/>
    </row>
    <row r="30698" spans="21:24" ht="18" x14ac:dyDescent="0.6">
      <c r="U30698"/>
      <c r="V30698"/>
      <c r="W30698"/>
      <c r="X30698"/>
    </row>
    <row r="30699" spans="21:24" ht="18" x14ac:dyDescent="0.6">
      <c r="U30699"/>
      <c r="V30699"/>
      <c r="W30699"/>
      <c r="X30699"/>
    </row>
    <row r="30700" spans="21:24" ht="18" x14ac:dyDescent="0.6">
      <c r="U30700"/>
      <c r="V30700"/>
      <c r="W30700"/>
      <c r="X30700"/>
    </row>
    <row r="30701" spans="21:24" ht="18" x14ac:dyDescent="0.6">
      <c r="U30701"/>
      <c r="V30701"/>
      <c r="W30701"/>
      <c r="X30701"/>
    </row>
    <row r="30702" spans="21:24" ht="18" x14ac:dyDescent="0.6">
      <c r="U30702"/>
      <c r="V30702"/>
      <c r="W30702"/>
      <c r="X30702"/>
    </row>
    <row r="30703" spans="21:24" ht="18" x14ac:dyDescent="0.6">
      <c r="U30703"/>
      <c r="V30703"/>
      <c r="W30703"/>
      <c r="X30703"/>
    </row>
    <row r="30704" spans="21:24" ht="18" x14ac:dyDescent="0.6">
      <c r="U30704"/>
      <c r="V30704"/>
      <c r="W30704"/>
      <c r="X30704"/>
    </row>
    <row r="30705" spans="21:24" ht="18" x14ac:dyDescent="0.6">
      <c r="U30705"/>
      <c r="V30705"/>
      <c r="W30705"/>
      <c r="X30705"/>
    </row>
    <row r="30706" spans="21:24" ht="18" x14ac:dyDescent="0.6">
      <c r="U30706"/>
      <c r="V30706"/>
      <c r="W30706"/>
      <c r="X30706"/>
    </row>
    <row r="30707" spans="21:24" ht="18" x14ac:dyDescent="0.6">
      <c r="U30707"/>
      <c r="V30707"/>
      <c r="W30707"/>
      <c r="X30707"/>
    </row>
    <row r="30708" spans="21:24" ht="18" x14ac:dyDescent="0.6">
      <c r="U30708"/>
      <c r="V30708"/>
      <c r="W30708"/>
      <c r="X30708"/>
    </row>
    <row r="30709" spans="21:24" ht="18" x14ac:dyDescent="0.6">
      <c r="U30709"/>
      <c r="V30709"/>
      <c r="W30709"/>
      <c r="X30709"/>
    </row>
    <row r="30710" spans="21:24" ht="18" x14ac:dyDescent="0.6">
      <c r="U30710"/>
      <c r="V30710"/>
      <c r="W30710"/>
      <c r="X30710"/>
    </row>
    <row r="30711" spans="21:24" ht="18" x14ac:dyDescent="0.6">
      <c r="U30711"/>
      <c r="V30711"/>
      <c r="W30711"/>
      <c r="X30711"/>
    </row>
    <row r="30712" spans="21:24" ht="18" x14ac:dyDescent="0.6">
      <c r="U30712"/>
      <c r="V30712"/>
      <c r="W30712"/>
      <c r="X30712"/>
    </row>
    <row r="30713" spans="21:24" ht="18" x14ac:dyDescent="0.6">
      <c r="U30713"/>
      <c r="V30713"/>
      <c r="W30713"/>
      <c r="X30713"/>
    </row>
    <row r="30714" spans="21:24" ht="18" x14ac:dyDescent="0.6">
      <c r="U30714"/>
      <c r="V30714"/>
      <c r="W30714"/>
      <c r="X30714"/>
    </row>
    <row r="30715" spans="21:24" ht="18" x14ac:dyDescent="0.6">
      <c r="U30715"/>
      <c r="V30715"/>
      <c r="W30715"/>
      <c r="X30715"/>
    </row>
    <row r="30716" spans="21:24" ht="18" x14ac:dyDescent="0.6">
      <c r="U30716"/>
      <c r="V30716"/>
      <c r="W30716"/>
      <c r="X30716"/>
    </row>
    <row r="30717" spans="21:24" ht="18" x14ac:dyDescent="0.6">
      <c r="U30717"/>
      <c r="V30717"/>
      <c r="W30717"/>
      <c r="X30717"/>
    </row>
    <row r="30718" spans="21:24" ht="18" x14ac:dyDescent="0.6">
      <c r="U30718"/>
      <c r="V30718"/>
      <c r="W30718"/>
      <c r="X30718"/>
    </row>
    <row r="30719" spans="21:24" ht="18" x14ac:dyDescent="0.6">
      <c r="U30719"/>
      <c r="V30719"/>
      <c r="W30719"/>
      <c r="X30719"/>
    </row>
    <row r="30720" spans="21:24" ht="18" x14ac:dyDescent="0.6">
      <c r="U30720"/>
      <c r="V30720"/>
      <c r="W30720"/>
      <c r="X30720"/>
    </row>
    <row r="30721" spans="21:24" ht="18" x14ac:dyDescent="0.6">
      <c r="U30721"/>
      <c r="V30721"/>
      <c r="W30721"/>
      <c r="X30721"/>
    </row>
    <row r="30722" spans="21:24" ht="18" x14ac:dyDescent="0.6">
      <c r="U30722"/>
      <c r="V30722"/>
      <c r="W30722"/>
      <c r="X30722"/>
    </row>
    <row r="30723" spans="21:24" ht="18" x14ac:dyDescent="0.6">
      <c r="U30723"/>
      <c r="V30723"/>
      <c r="W30723"/>
      <c r="X30723"/>
    </row>
    <row r="30724" spans="21:24" ht="18" x14ac:dyDescent="0.6">
      <c r="U30724"/>
      <c r="V30724"/>
      <c r="W30724"/>
      <c r="X30724"/>
    </row>
    <row r="30725" spans="21:24" ht="18" x14ac:dyDescent="0.6">
      <c r="U30725"/>
      <c r="V30725"/>
      <c r="W30725"/>
      <c r="X30725"/>
    </row>
    <row r="30726" spans="21:24" ht="18" x14ac:dyDescent="0.6">
      <c r="U30726"/>
      <c r="V30726"/>
      <c r="W30726"/>
      <c r="X30726"/>
    </row>
    <row r="30727" spans="21:24" ht="18" x14ac:dyDescent="0.6">
      <c r="U30727"/>
      <c r="V30727"/>
      <c r="W30727"/>
      <c r="X30727"/>
    </row>
    <row r="30728" spans="21:24" ht="18" x14ac:dyDescent="0.6">
      <c r="U30728"/>
      <c r="V30728"/>
      <c r="W30728"/>
      <c r="X30728"/>
    </row>
    <row r="30729" spans="21:24" ht="18" x14ac:dyDescent="0.6">
      <c r="U30729"/>
      <c r="V30729"/>
      <c r="W30729"/>
      <c r="X30729"/>
    </row>
    <row r="30730" spans="21:24" ht="18" x14ac:dyDescent="0.6">
      <c r="U30730"/>
      <c r="V30730"/>
      <c r="W30730"/>
      <c r="X30730"/>
    </row>
    <row r="30731" spans="21:24" ht="18" x14ac:dyDescent="0.6">
      <c r="U30731"/>
      <c r="V30731"/>
      <c r="W30731"/>
      <c r="X30731"/>
    </row>
    <row r="30732" spans="21:24" ht="18" x14ac:dyDescent="0.6">
      <c r="U30732"/>
      <c r="V30732"/>
      <c r="W30732"/>
      <c r="X30732"/>
    </row>
    <row r="30733" spans="21:24" ht="18" x14ac:dyDescent="0.6">
      <c r="U30733"/>
      <c r="V30733"/>
      <c r="W30733"/>
      <c r="X30733"/>
    </row>
    <row r="30734" spans="21:24" ht="18" x14ac:dyDescent="0.6">
      <c r="U30734"/>
      <c r="V30734"/>
      <c r="W30734"/>
      <c r="X30734"/>
    </row>
    <row r="30735" spans="21:24" ht="18" x14ac:dyDescent="0.6">
      <c r="U30735"/>
      <c r="V30735"/>
      <c r="W30735"/>
      <c r="X30735"/>
    </row>
    <row r="30736" spans="21:24" ht="18" x14ac:dyDescent="0.6">
      <c r="U30736"/>
      <c r="V30736"/>
      <c r="W30736"/>
      <c r="X30736"/>
    </row>
    <row r="30737" spans="21:24" ht="18" x14ac:dyDescent="0.6">
      <c r="U30737"/>
      <c r="V30737"/>
      <c r="W30737"/>
      <c r="X30737"/>
    </row>
    <row r="30738" spans="21:24" ht="18" x14ac:dyDescent="0.6">
      <c r="U30738"/>
      <c r="V30738"/>
      <c r="W30738"/>
      <c r="X30738"/>
    </row>
    <row r="30739" spans="21:24" ht="18" x14ac:dyDescent="0.6">
      <c r="U30739"/>
      <c r="V30739"/>
      <c r="W30739"/>
      <c r="X30739"/>
    </row>
    <row r="30740" spans="21:24" ht="18" x14ac:dyDescent="0.6">
      <c r="U30740"/>
      <c r="V30740"/>
      <c r="W30740"/>
      <c r="X30740"/>
    </row>
    <row r="30741" spans="21:24" ht="18" x14ac:dyDescent="0.6">
      <c r="U30741"/>
      <c r="V30741"/>
      <c r="W30741"/>
      <c r="X30741"/>
    </row>
    <row r="30742" spans="21:24" ht="18" x14ac:dyDescent="0.6">
      <c r="U30742"/>
      <c r="V30742"/>
      <c r="W30742"/>
      <c r="X30742"/>
    </row>
    <row r="30743" spans="21:24" ht="18" x14ac:dyDescent="0.6">
      <c r="U30743"/>
      <c r="V30743"/>
      <c r="W30743"/>
      <c r="X30743"/>
    </row>
    <row r="30744" spans="21:24" ht="18" x14ac:dyDescent="0.6">
      <c r="U30744"/>
      <c r="V30744"/>
      <c r="W30744"/>
      <c r="X30744"/>
    </row>
    <row r="30745" spans="21:24" ht="18" x14ac:dyDescent="0.6">
      <c r="U30745"/>
      <c r="V30745"/>
      <c r="W30745"/>
      <c r="X30745"/>
    </row>
    <row r="30746" spans="21:24" ht="18" x14ac:dyDescent="0.6">
      <c r="U30746"/>
      <c r="V30746"/>
      <c r="W30746"/>
      <c r="X30746"/>
    </row>
    <row r="30747" spans="21:24" ht="18" x14ac:dyDescent="0.6">
      <c r="U30747"/>
      <c r="V30747"/>
      <c r="W30747"/>
      <c r="X30747"/>
    </row>
    <row r="30748" spans="21:24" ht="18" x14ac:dyDescent="0.6">
      <c r="U30748"/>
      <c r="V30748"/>
      <c r="W30748"/>
      <c r="X30748"/>
    </row>
    <row r="30749" spans="21:24" ht="18" x14ac:dyDescent="0.6">
      <c r="U30749"/>
      <c r="V30749"/>
      <c r="W30749"/>
      <c r="X30749"/>
    </row>
    <row r="30750" spans="21:24" ht="18" x14ac:dyDescent="0.6">
      <c r="U30750"/>
      <c r="V30750"/>
      <c r="W30750"/>
      <c r="X30750"/>
    </row>
    <row r="30751" spans="21:24" ht="18" x14ac:dyDescent="0.6">
      <c r="U30751"/>
      <c r="V30751"/>
      <c r="W30751"/>
      <c r="X30751"/>
    </row>
    <row r="30752" spans="21:24" ht="18" x14ac:dyDescent="0.6">
      <c r="U30752"/>
      <c r="V30752"/>
      <c r="W30752"/>
      <c r="X30752"/>
    </row>
    <row r="30753" spans="21:24" ht="18" x14ac:dyDescent="0.6">
      <c r="U30753"/>
      <c r="V30753"/>
      <c r="W30753"/>
      <c r="X30753"/>
    </row>
    <row r="30754" spans="21:24" ht="18" x14ac:dyDescent="0.6">
      <c r="U30754"/>
      <c r="V30754"/>
      <c r="W30754"/>
      <c r="X30754"/>
    </row>
    <row r="30755" spans="21:24" ht="18" x14ac:dyDescent="0.6">
      <c r="U30755"/>
      <c r="V30755"/>
      <c r="W30755"/>
      <c r="X30755"/>
    </row>
    <row r="30756" spans="21:24" ht="18" x14ac:dyDescent="0.6">
      <c r="U30756"/>
      <c r="V30756"/>
      <c r="W30756"/>
      <c r="X30756"/>
    </row>
    <row r="30757" spans="21:24" ht="18" x14ac:dyDescent="0.6">
      <c r="U30757"/>
      <c r="V30757"/>
      <c r="W30757"/>
      <c r="X30757"/>
    </row>
    <row r="30758" spans="21:24" ht="18" x14ac:dyDescent="0.6">
      <c r="U30758"/>
      <c r="V30758"/>
      <c r="W30758"/>
      <c r="X30758"/>
    </row>
    <row r="30759" spans="21:24" ht="18" x14ac:dyDescent="0.6">
      <c r="U30759"/>
      <c r="V30759"/>
      <c r="W30759"/>
      <c r="X30759"/>
    </row>
    <row r="30760" spans="21:24" ht="18" x14ac:dyDescent="0.6">
      <c r="U30760"/>
      <c r="V30760"/>
      <c r="W30760"/>
      <c r="X30760"/>
    </row>
    <row r="30761" spans="21:24" ht="18" x14ac:dyDescent="0.6">
      <c r="U30761"/>
      <c r="V30761"/>
      <c r="W30761"/>
      <c r="X30761"/>
    </row>
    <row r="30762" spans="21:24" ht="18" x14ac:dyDescent="0.6">
      <c r="U30762"/>
      <c r="V30762"/>
      <c r="W30762"/>
      <c r="X30762"/>
    </row>
    <row r="30763" spans="21:24" ht="18" x14ac:dyDescent="0.6">
      <c r="U30763"/>
      <c r="V30763"/>
      <c r="W30763"/>
      <c r="X30763"/>
    </row>
    <row r="30764" spans="21:24" ht="18" x14ac:dyDescent="0.6">
      <c r="U30764"/>
      <c r="V30764"/>
      <c r="W30764"/>
      <c r="X30764"/>
    </row>
    <row r="30765" spans="21:24" ht="18" x14ac:dyDescent="0.6">
      <c r="U30765"/>
      <c r="V30765"/>
      <c r="W30765"/>
      <c r="X30765"/>
    </row>
    <row r="30766" spans="21:24" ht="18" x14ac:dyDescent="0.6">
      <c r="U30766"/>
      <c r="V30766"/>
      <c r="W30766"/>
      <c r="X30766"/>
    </row>
    <row r="30767" spans="21:24" ht="18" x14ac:dyDescent="0.6">
      <c r="U30767"/>
      <c r="V30767"/>
      <c r="W30767"/>
      <c r="X30767"/>
    </row>
    <row r="30768" spans="21:24" ht="18" x14ac:dyDescent="0.6">
      <c r="U30768"/>
      <c r="V30768"/>
      <c r="W30768"/>
      <c r="X30768"/>
    </row>
    <row r="30769" spans="21:24" ht="18" x14ac:dyDescent="0.6">
      <c r="U30769"/>
      <c r="V30769"/>
      <c r="W30769"/>
      <c r="X30769"/>
    </row>
    <row r="30770" spans="21:24" ht="18" x14ac:dyDescent="0.6">
      <c r="U30770"/>
      <c r="V30770"/>
      <c r="W30770"/>
      <c r="X30770"/>
    </row>
    <row r="30771" spans="21:24" ht="18" x14ac:dyDescent="0.6">
      <c r="U30771"/>
      <c r="V30771"/>
      <c r="W30771"/>
      <c r="X30771"/>
    </row>
    <row r="30772" spans="21:24" ht="18" x14ac:dyDescent="0.6">
      <c r="U30772"/>
      <c r="V30772"/>
      <c r="W30772"/>
      <c r="X30772"/>
    </row>
    <row r="30773" spans="21:24" ht="18" x14ac:dyDescent="0.6">
      <c r="U30773"/>
      <c r="V30773"/>
      <c r="W30773"/>
      <c r="X30773"/>
    </row>
    <row r="30774" spans="21:24" ht="18" x14ac:dyDescent="0.6">
      <c r="U30774"/>
      <c r="V30774"/>
      <c r="W30774"/>
      <c r="X30774"/>
    </row>
    <row r="30775" spans="21:24" ht="18" x14ac:dyDescent="0.6">
      <c r="U30775"/>
      <c r="V30775"/>
      <c r="W30775"/>
      <c r="X30775"/>
    </row>
    <row r="30776" spans="21:24" ht="18" x14ac:dyDescent="0.6">
      <c r="U30776"/>
      <c r="V30776"/>
      <c r="W30776"/>
      <c r="X30776"/>
    </row>
    <row r="30777" spans="21:24" ht="18" x14ac:dyDescent="0.6">
      <c r="U30777"/>
      <c r="V30777"/>
      <c r="W30777"/>
      <c r="X30777"/>
    </row>
    <row r="30778" spans="21:24" ht="18" x14ac:dyDescent="0.6">
      <c r="U30778"/>
      <c r="V30778"/>
      <c r="W30778"/>
      <c r="X30778"/>
    </row>
    <row r="30779" spans="21:24" ht="18" x14ac:dyDescent="0.6">
      <c r="U30779"/>
      <c r="V30779"/>
      <c r="W30779"/>
      <c r="X30779"/>
    </row>
    <row r="30780" spans="21:24" ht="18" x14ac:dyDescent="0.6">
      <c r="U30780"/>
      <c r="V30780"/>
      <c r="W30780"/>
      <c r="X30780"/>
    </row>
    <row r="30781" spans="21:24" ht="18" x14ac:dyDescent="0.6">
      <c r="U30781"/>
      <c r="V30781"/>
      <c r="W30781"/>
      <c r="X30781"/>
    </row>
    <row r="30782" spans="21:24" ht="18" x14ac:dyDescent="0.6">
      <c r="U30782"/>
      <c r="V30782"/>
      <c r="W30782"/>
      <c r="X30782"/>
    </row>
    <row r="30783" spans="21:24" ht="18" x14ac:dyDescent="0.6">
      <c r="U30783"/>
      <c r="V30783"/>
      <c r="W30783"/>
      <c r="X30783"/>
    </row>
    <row r="30784" spans="21:24" ht="18" x14ac:dyDescent="0.6">
      <c r="U30784"/>
      <c r="V30784"/>
      <c r="W30784"/>
      <c r="X30784"/>
    </row>
    <row r="30785" spans="21:24" ht="18" x14ac:dyDescent="0.6">
      <c r="U30785"/>
      <c r="V30785"/>
      <c r="W30785"/>
      <c r="X30785"/>
    </row>
    <row r="30786" spans="21:24" ht="18" x14ac:dyDescent="0.6">
      <c r="U30786"/>
      <c r="V30786"/>
      <c r="W30786"/>
      <c r="X30786"/>
    </row>
    <row r="30787" spans="21:24" ht="18" x14ac:dyDescent="0.6">
      <c r="U30787"/>
      <c r="V30787"/>
      <c r="W30787"/>
      <c r="X30787"/>
    </row>
    <row r="30788" spans="21:24" ht="18" x14ac:dyDescent="0.6">
      <c r="U30788"/>
      <c r="V30788"/>
      <c r="W30788"/>
      <c r="X30788"/>
    </row>
    <row r="30789" spans="21:24" ht="18" x14ac:dyDescent="0.6">
      <c r="U30789"/>
      <c r="V30789"/>
      <c r="W30789"/>
      <c r="X30789"/>
    </row>
    <row r="30790" spans="21:24" ht="18" x14ac:dyDescent="0.6">
      <c r="U30790"/>
      <c r="V30790"/>
      <c r="W30790"/>
      <c r="X30790"/>
    </row>
    <row r="30791" spans="21:24" ht="18" x14ac:dyDescent="0.6">
      <c r="U30791"/>
      <c r="V30791"/>
      <c r="W30791"/>
      <c r="X30791"/>
    </row>
    <row r="30792" spans="21:24" ht="18" x14ac:dyDescent="0.6">
      <c r="U30792"/>
      <c r="V30792"/>
      <c r="W30792"/>
      <c r="X30792"/>
    </row>
    <row r="30793" spans="21:24" ht="18" x14ac:dyDescent="0.6">
      <c r="U30793"/>
      <c r="V30793"/>
      <c r="W30793"/>
      <c r="X30793"/>
    </row>
    <row r="30794" spans="21:24" ht="18" x14ac:dyDescent="0.6">
      <c r="U30794"/>
      <c r="V30794"/>
      <c r="W30794"/>
      <c r="X30794"/>
    </row>
    <row r="30795" spans="21:24" ht="18" x14ac:dyDescent="0.6">
      <c r="U30795"/>
      <c r="V30795"/>
      <c r="W30795"/>
      <c r="X30795"/>
    </row>
    <row r="30796" spans="21:24" ht="18" x14ac:dyDescent="0.6">
      <c r="U30796"/>
      <c r="V30796"/>
      <c r="W30796"/>
      <c r="X30796"/>
    </row>
    <row r="30797" spans="21:24" ht="18" x14ac:dyDescent="0.6">
      <c r="U30797"/>
      <c r="V30797"/>
      <c r="W30797"/>
      <c r="X30797"/>
    </row>
    <row r="30798" spans="21:24" ht="18" x14ac:dyDescent="0.6">
      <c r="U30798"/>
      <c r="V30798"/>
      <c r="W30798"/>
      <c r="X30798"/>
    </row>
    <row r="30799" spans="21:24" ht="18" x14ac:dyDescent="0.6">
      <c r="U30799"/>
      <c r="V30799"/>
      <c r="W30799"/>
      <c r="X30799"/>
    </row>
    <row r="30800" spans="21:24" ht="18" x14ac:dyDescent="0.6">
      <c r="U30800"/>
      <c r="V30800"/>
      <c r="W30800"/>
      <c r="X30800"/>
    </row>
    <row r="30801" spans="21:24" ht="18" x14ac:dyDescent="0.6">
      <c r="U30801"/>
      <c r="V30801"/>
      <c r="W30801"/>
      <c r="X30801"/>
    </row>
    <row r="30802" spans="21:24" ht="18" x14ac:dyDescent="0.6">
      <c r="U30802"/>
      <c r="V30802"/>
      <c r="W30802"/>
      <c r="X30802"/>
    </row>
    <row r="30803" spans="21:24" ht="18" x14ac:dyDescent="0.6">
      <c r="U30803"/>
      <c r="V30803"/>
      <c r="W30803"/>
      <c r="X30803"/>
    </row>
    <row r="30804" spans="21:24" ht="18" x14ac:dyDescent="0.6">
      <c r="U30804"/>
      <c r="V30804"/>
      <c r="W30804"/>
      <c r="X30804"/>
    </row>
    <row r="30805" spans="21:24" ht="18" x14ac:dyDescent="0.6">
      <c r="U30805"/>
      <c r="V30805"/>
      <c r="W30805"/>
      <c r="X30805"/>
    </row>
    <row r="30806" spans="21:24" ht="18" x14ac:dyDescent="0.6">
      <c r="U30806"/>
      <c r="V30806"/>
      <c r="W30806"/>
      <c r="X30806"/>
    </row>
    <row r="30807" spans="21:24" ht="18" x14ac:dyDescent="0.6">
      <c r="U30807"/>
      <c r="V30807"/>
      <c r="W30807"/>
      <c r="X30807"/>
    </row>
    <row r="30808" spans="21:24" ht="18" x14ac:dyDescent="0.6">
      <c r="U30808"/>
      <c r="V30808"/>
      <c r="W30808"/>
      <c r="X30808"/>
    </row>
    <row r="30809" spans="21:24" ht="18" x14ac:dyDescent="0.6">
      <c r="U30809"/>
      <c r="V30809"/>
      <c r="W30809"/>
      <c r="X30809"/>
    </row>
    <row r="30810" spans="21:24" ht="18" x14ac:dyDescent="0.6">
      <c r="U30810"/>
      <c r="V30810"/>
      <c r="W30810"/>
      <c r="X30810"/>
    </row>
    <row r="30811" spans="21:24" ht="18" x14ac:dyDescent="0.6">
      <c r="U30811"/>
      <c r="V30811"/>
      <c r="W30811"/>
      <c r="X30811"/>
    </row>
    <row r="30812" spans="21:24" ht="18" x14ac:dyDescent="0.6">
      <c r="U30812"/>
      <c r="V30812"/>
      <c r="W30812"/>
      <c r="X30812"/>
    </row>
    <row r="30813" spans="21:24" ht="18" x14ac:dyDescent="0.6">
      <c r="U30813"/>
      <c r="V30813"/>
      <c r="W30813"/>
      <c r="X30813"/>
    </row>
    <row r="30814" spans="21:24" ht="18" x14ac:dyDescent="0.6">
      <c r="U30814"/>
      <c r="V30814"/>
      <c r="W30814"/>
      <c r="X30814"/>
    </row>
    <row r="30815" spans="21:24" ht="18" x14ac:dyDescent="0.6">
      <c r="U30815"/>
      <c r="V30815"/>
      <c r="W30815"/>
      <c r="X30815"/>
    </row>
    <row r="30816" spans="21:24" ht="18" x14ac:dyDescent="0.6">
      <c r="U30816"/>
      <c r="V30816"/>
      <c r="W30816"/>
      <c r="X30816"/>
    </row>
    <row r="30817" spans="21:24" ht="18" x14ac:dyDescent="0.6">
      <c r="U30817"/>
      <c r="V30817"/>
      <c r="W30817"/>
      <c r="X30817"/>
    </row>
    <row r="30818" spans="21:24" ht="18" x14ac:dyDescent="0.6">
      <c r="U30818"/>
      <c r="V30818"/>
      <c r="W30818"/>
      <c r="X30818"/>
    </row>
    <row r="30819" spans="21:24" ht="18" x14ac:dyDescent="0.6">
      <c r="U30819"/>
      <c r="V30819"/>
      <c r="W30819"/>
      <c r="X30819"/>
    </row>
    <row r="30820" spans="21:24" ht="18" x14ac:dyDescent="0.6">
      <c r="U30820"/>
      <c r="V30820"/>
      <c r="W30820"/>
      <c r="X30820"/>
    </row>
    <row r="30821" spans="21:24" ht="18" x14ac:dyDescent="0.6">
      <c r="U30821"/>
      <c r="V30821"/>
      <c r="W30821"/>
      <c r="X30821"/>
    </row>
    <row r="30822" spans="21:24" ht="18" x14ac:dyDescent="0.6">
      <c r="U30822"/>
      <c r="V30822"/>
      <c r="W30822"/>
      <c r="X30822"/>
    </row>
    <row r="30823" spans="21:24" ht="18" x14ac:dyDescent="0.6">
      <c r="U30823"/>
      <c r="V30823"/>
      <c r="W30823"/>
      <c r="X30823"/>
    </row>
    <row r="30824" spans="21:24" ht="18" x14ac:dyDescent="0.6">
      <c r="U30824"/>
      <c r="V30824"/>
      <c r="W30824"/>
      <c r="X30824"/>
    </row>
    <row r="30825" spans="21:24" ht="18" x14ac:dyDescent="0.6">
      <c r="U30825"/>
      <c r="V30825"/>
      <c r="W30825"/>
      <c r="X30825"/>
    </row>
    <row r="30826" spans="21:24" ht="18" x14ac:dyDescent="0.6">
      <c r="U30826"/>
      <c r="V30826"/>
      <c r="W30826"/>
      <c r="X30826"/>
    </row>
    <row r="30827" spans="21:24" ht="18" x14ac:dyDescent="0.6">
      <c r="U30827"/>
      <c r="V30827"/>
      <c r="W30827"/>
      <c r="X30827"/>
    </row>
    <row r="30828" spans="21:24" ht="18" x14ac:dyDescent="0.6">
      <c r="U30828"/>
      <c r="V30828"/>
      <c r="W30828"/>
      <c r="X30828"/>
    </row>
    <row r="30829" spans="21:24" ht="18" x14ac:dyDescent="0.6">
      <c r="U30829"/>
      <c r="V30829"/>
      <c r="W30829"/>
      <c r="X30829"/>
    </row>
    <row r="30830" spans="21:24" ht="18" x14ac:dyDescent="0.6">
      <c r="U30830"/>
      <c r="V30830"/>
      <c r="W30830"/>
      <c r="X30830"/>
    </row>
    <row r="30831" spans="21:24" ht="18" x14ac:dyDescent="0.6">
      <c r="U30831"/>
      <c r="V30831"/>
      <c r="W30831"/>
      <c r="X30831"/>
    </row>
    <row r="30832" spans="21:24" ht="18" x14ac:dyDescent="0.6">
      <c r="U30832"/>
      <c r="V30832"/>
      <c r="W30832"/>
      <c r="X30832"/>
    </row>
    <row r="30833" spans="21:24" ht="18" x14ac:dyDescent="0.6">
      <c r="U30833"/>
      <c r="V30833"/>
      <c r="W30833"/>
      <c r="X30833"/>
    </row>
    <row r="30834" spans="21:24" ht="18" x14ac:dyDescent="0.6">
      <c r="U30834"/>
      <c r="V30834"/>
      <c r="W30834"/>
      <c r="X30834"/>
    </row>
    <row r="30835" spans="21:24" ht="18" x14ac:dyDescent="0.6">
      <c r="U30835"/>
      <c r="V30835"/>
      <c r="W30835"/>
      <c r="X30835"/>
    </row>
    <row r="30836" spans="21:24" ht="18" x14ac:dyDescent="0.6">
      <c r="U30836"/>
      <c r="V30836"/>
      <c r="W30836"/>
      <c r="X30836"/>
    </row>
    <row r="30837" spans="21:24" ht="18" x14ac:dyDescent="0.6">
      <c r="U30837"/>
      <c r="V30837"/>
      <c r="W30837"/>
      <c r="X30837"/>
    </row>
    <row r="30838" spans="21:24" ht="18" x14ac:dyDescent="0.6">
      <c r="U30838"/>
      <c r="V30838"/>
      <c r="W30838"/>
      <c r="X30838"/>
    </row>
    <row r="30839" spans="21:24" ht="18" x14ac:dyDescent="0.6">
      <c r="U30839"/>
      <c r="V30839"/>
      <c r="W30839"/>
      <c r="X30839"/>
    </row>
    <row r="30840" spans="21:24" ht="18" x14ac:dyDescent="0.6">
      <c r="U30840"/>
      <c r="V30840"/>
      <c r="W30840"/>
      <c r="X30840"/>
    </row>
    <row r="30841" spans="21:24" ht="18" x14ac:dyDescent="0.6">
      <c r="U30841"/>
      <c r="V30841"/>
      <c r="W30841"/>
      <c r="X30841"/>
    </row>
    <row r="30842" spans="21:24" ht="18" x14ac:dyDescent="0.6">
      <c r="U30842"/>
      <c r="V30842"/>
      <c r="W30842"/>
      <c r="X30842"/>
    </row>
    <row r="30843" spans="21:24" ht="18" x14ac:dyDescent="0.6">
      <c r="U30843"/>
      <c r="V30843"/>
      <c r="W30843"/>
      <c r="X30843"/>
    </row>
    <row r="30844" spans="21:24" ht="18" x14ac:dyDescent="0.6">
      <c r="U30844"/>
      <c r="V30844"/>
      <c r="W30844"/>
      <c r="X30844"/>
    </row>
    <row r="30845" spans="21:24" ht="18" x14ac:dyDescent="0.6">
      <c r="U30845"/>
      <c r="V30845"/>
      <c r="W30845"/>
      <c r="X30845"/>
    </row>
    <row r="30846" spans="21:24" ht="18" x14ac:dyDescent="0.6">
      <c r="U30846"/>
      <c r="V30846"/>
      <c r="W30846"/>
      <c r="X30846"/>
    </row>
    <row r="30847" spans="21:24" ht="18" x14ac:dyDescent="0.6">
      <c r="U30847"/>
      <c r="V30847"/>
      <c r="W30847"/>
      <c r="X30847"/>
    </row>
    <row r="30848" spans="21:24" ht="18" x14ac:dyDescent="0.6">
      <c r="U30848"/>
      <c r="V30848"/>
      <c r="W30848"/>
      <c r="X30848"/>
    </row>
    <row r="30849" spans="21:24" ht="18" x14ac:dyDescent="0.6">
      <c r="U30849"/>
      <c r="V30849"/>
      <c r="W30849"/>
      <c r="X30849"/>
    </row>
    <row r="30850" spans="21:24" ht="18" x14ac:dyDescent="0.6">
      <c r="U30850"/>
      <c r="V30850"/>
      <c r="W30850"/>
      <c r="X30850"/>
    </row>
    <row r="30851" spans="21:24" ht="18" x14ac:dyDescent="0.6">
      <c r="U30851"/>
      <c r="V30851"/>
      <c r="W30851"/>
      <c r="X30851"/>
    </row>
    <row r="30852" spans="21:24" ht="18" x14ac:dyDescent="0.6">
      <c r="U30852"/>
      <c r="V30852"/>
      <c r="W30852"/>
      <c r="X30852"/>
    </row>
    <row r="30853" spans="21:24" ht="18" x14ac:dyDescent="0.6">
      <c r="U30853"/>
      <c r="V30853"/>
      <c r="W30853"/>
      <c r="X30853"/>
    </row>
    <row r="30854" spans="21:24" ht="18" x14ac:dyDescent="0.6">
      <c r="U30854"/>
      <c r="V30854"/>
      <c r="W30854"/>
      <c r="X30854"/>
    </row>
    <row r="30855" spans="21:24" ht="18" x14ac:dyDescent="0.6">
      <c r="U30855"/>
      <c r="V30855"/>
      <c r="W30855"/>
      <c r="X30855"/>
    </row>
    <row r="30856" spans="21:24" ht="18" x14ac:dyDescent="0.6">
      <c r="U30856"/>
      <c r="V30856"/>
      <c r="W30856"/>
      <c r="X30856"/>
    </row>
    <row r="30857" spans="21:24" ht="18" x14ac:dyDescent="0.6">
      <c r="U30857"/>
      <c r="V30857"/>
      <c r="W30857"/>
      <c r="X30857"/>
    </row>
    <row r="30858" spans="21:24" ht="18" x14ac:dyDescent="0.6">
      <c r="U30858"/>
      <c r="V30858"/>
      <c r="W30858"/>
      <c r="X30858"/>
    </row>
    <row r="30859" spans="21:24" ht="18" x14ac:dyDescent="0.6">
      <c r="U30859"/>
      <c r="V30859"/>
      <c r="W30859"/>
      <c r="X30859"/>
    </row>
    <row r="30860" spans="21:24" ht="18" x14ac:dyDescent="0.6">
      <c r="U30860"/>
      <c r="V30860"/>
      <c r="W30860"/>
      <c r="X30860"/>
    </row>
    <row r="30861" spans="21:24" ht="18" x14ac:dyDescent="0.6">
      <c r="U30861"/>
      <c r="V30861"/>
      <c r="W30861"/>
      <c r="X30861"/>
    </row>
    <row r="30862" spans="21:24" ht="18" x14ac:dyDescent="0.6">
      <c r="U30862"/>
      <c r="V30862"/>
      <c r="W30862"/>
      <c r="X30862"/>
    </row>
    <row r="30863" spans="21:24" ht="18" x14ac:dyDescent="0.6">
      <c r="U30863"/>
      <c r="V30863"/>
      <c r="W30863"/>
      <c r="X30863"/>
    </row>
    <row r="30864" spans="21:24" ht="18" x14ac:dyDescent="0.6">
      <c r="U30864"/>
      <c r="V30864"/>
      <c r="W30864"/>
      <c r="X30864"/>
    </row>
    <row r="30865" spans="21:24" ht="18" x14ac:dyDescent="0.6">
      <c r="U30865"/>
      <c r="V30865"/>
      <c r="W30865"/>
      <c r="X30865"/>
    </row>
    <row r="30866" spans="21:24" ht="18" x14ac:dyDescent="0.6">
      <c r="U30866"/>
      <c r="V30866"/>
      <c r="W30866"/>
      <c r="X30866"/>
    </row>
    <row r="30867" spans="21:24" ht="18" x14ac:dyDescent="0.6">
      <c r="U30867"/>
      <c r="V30867"/>
      <c r="W30867"/>
      <c r="X30867"/>
    </row>
    <row r="30868" spans="21:24" ht="18" x14ac:dyDescent="0.6">
      <c r="U30868"/>
      <c r="V30868"/>
      <c r="W30868"/>
      <c r="X30868"/>
    </row>
    <row r="30869" spans="21:24" ht="18" x14ac:dyDescent="0.6">
      <c r="U30869"/>
      <c r="V30869"/>
      <c r="W30869"/>
      <c r="X30869"/>
    </row>
    <row r="30870" spans="21:24" ht="18" x14ac:dyDescent="0.6">
      <c r="U30870"/>
      <c r="V30870"/>
      <c r="W30870"/>
      <c r="X30870"/>
    </row>
    <row r="30871" spans="21:24" ht="18" x14ac:dyDescent="0.6">
      <c r="U30871"/>
      <c r="V30871"/>
      <c r="W30871"/>
      <c r="X30871"/>
    </row>
    <row r="30872" spans="21:24" ht="18" x14ac:dyDescent="0.6">
      <c r="U30872"/>
      <c r="V30872"/>
      <c r="W30872"/>
      <c r="X30872"/>
    </row>
    <row r="30873" spans="21:24" ht="18" x14ac:dyDescent="0.6">
      <c r="U30873"/>
      <c r="V30873"/>
      <c r="W30873"/>
      <c r="X30873"/>
    </row>
    <row r="30874" spans="21:24" ht="18" x14ac:dyDescent="0.6">
      <c r="U30874"/>
      <c r="V30874"/>
      <c r="W30874"/>
      <c r="X30874"/>
    </row>
    <row r="30875" spans="21:24" ht="18" x14ac:dyDescent="0.6">
      <c r="U30875"/>
      <c r="V30875"/>
      <c r="W30875"/>
      <c r="X30875"/>
    </row>
    <row r="30876" spans="21:24" ht="18" x14ac:dyDescent="0.6">
      <c r="U30876"/>
      <c r="V30876"/>
      <c r="W30876"/>
      <c r="X30876"/>
    </row>
    <row r="30877" spans="21:24" ht="18" x14ac:dyDescent="0.6">
      <c r="U30877"/>
      <c r="V30877"/>
      <c r="W30877"/>
      <c r="X30877"/>
    </row>
    <row r="30878" spans="21:24" ht="18" x14ac:dyDescent="0.6">
      <c r="U30878"/>
      <c r="V30878"/>
      <c r="W30878"/>
      <c r="X30878"/>
    </row>
    <row r="30879" spans="21:24" ht="18" x14ac:dyDescent="0.6">
      <c r="U30879"/>
      <c r="V30879"/>
      <c r="W30879"/>
      <c r="X30879"/>
    </row>
    <row r="30880" spans="21:24" ht="18" x14ac:dyDescent="0.6">
      <c r="U30880"/>
      <c r="V30880"/>
      <c r="W30880"/>
      <c r="X30880"/>
    </row>
    <row r="30881" spans="21:24" ht="18" x14ac:dyDescent="0.6">
      <c r="U30881"/>
      <c r="V30881"/>
      <c r="W30881"/>
      <c r="X30881"/>
    </row>
    <row r="30882" spans="21:24" ht="18" x14ac:dyDescent="0.6">
      <c r="U30882"/>
      <c r="V30882"/>
      <c r="W30882"/>
      <c r="X30882"/>
    </row>
    <row r="30883" spans="21:24" ht="18" x14ac:dyDescent="0.6">
      <c r="U30883"/>
      <c r="V30883"/>
      <c r="W30883"/>
      <c r="X30883"/>
    </row>
    <row r="30884" spans="21:24" ht="18" x14ac:dyDescent="0.6">
      <c r="U30884"/>
      <c r="V30884"/>
      <c r="W30884"/>
      <c r="X30884"/>
    </row>
    <row r="30885" spans="21:24" ht="18" x14ac:dyDescent="0.6">
      <c r="U30885"/>
      <c r="V30885"/>
      <c r="W30885"/>
      <c r="X30885"/>
    </row>
    <row r="30886" spans="21:24" ht="18" x14ac:dyDescent="0.6">
      <c r="U30886"/>
      <c r="V30886"/>
      <c r="W30886"/>
      <c r="X30886"/>
    </row>
    <row r="30887" spans="21:24" ht="18" x14ac:dyDescent="0.6">
      <c r="U30887"/>
      <c r="V30887"/>
      <c r="W30887"/>
      <c r="X30887"/>
    </row>
    <row r="30888" spans="21:24" ht="18" x14ac:dyDescent="0.6">
      <c r="U30888"/>
      <c r="V30888"/>
      <c r="W30888"/>
      <c r="X30888"/>
    </row>
    <row r="30889" spans="21:24" ht="18" x14ac:dyDescent="0.6">
      <c r="U30889"/>
      <c r="V30889"/>
      <c r="W30889"/>
      <c r="X30889"/>
    </row>
    <row r="30890" spans="21:24" ht="18" x14ac:dyDescent="0.6">
      <c r="U30890"/>
      <c r="V30890"/>
      <c r="W30890"/>
      <c r="X30890"/>
    </row>
    <row r="30891" spans="21:24" ht="18" x14ac:dyDescent="0.6">
      <c r="U30891"/>
      <c r="V30891"/>
      <c r="W30891"/>
      <c r="X30891"/>
    </row>
    <row r="30892" spans="21:24" ht="18" x14ac:dyDescent="0.6">
      <c r="U30892"/>
      <c r="V30892"/>
      <c r="W30892"/>
      <c r="X30892"/>
    </row>
    <row r="30893" spans="21:24" ht="18" x14ac:dyDescent="0.6">
      <c r="U30893"/>
      <c r="V30893"/>
      <c r="W30893"/>
      <c r="X30893"/>
    </row>
    <row r="30894" spans="21:24" ht="18" x14ac:dyDescent="0.6">
      <c r="U30894"/>
      <c r="V30894"/>
      <c r="W30894"/>
      <c r="X30894"/>
    </row>
    <row r="30895" spans="21:24" ht="18" x14ac:dyDescent="0.6">
      <c r="U30895"/>
      <c r="V30895"/>
      <c r="W30895"/>
      <c r="X30895"/>
    </row>
    <row r="30896" spans="21:24" ht="18" x14ac:dyDescent="0.6">
      <c r="U30896"/>
      <c r="V30896"/>
      <c r="W30896"/>
      <c r="X30896"/>
    </row>
    <row r="30897" spans="21:24" ht="18" x14ac:dyDescent="0.6">
      <c r="U30897"/>
      <c r="V30897"/>
      <c r="W30897"/>
      <c r="X30897"/>
    </row>
    <row r="30898" spans="21:24" ht="18" x14ac:dyDescent="0.6">
      <c r="U30898"/>
      <c r="V30898"/>
      <c r="W30898"/>
      <c r="X30898"/>
    </row>
    <row r="30899" spans="21:24" ht="18" x14ac:dyDescent="0.6">
      <c r="U30899"/>
      <c r="V30899"/>
      <c r="W30899"/>
      <c r="X30899"/>
    </row>
    <row r="30900" spans="21:24" ht="18" x14ac:dyDescent="0.6">
      <c r="U30900"/>
      <c r="V30900"/>
      <c r="W30900"/>
      <c r="X30900"/>
    </row>
    <row r="30901" spans="21:24" ht="18" x14ac:dyDescent="0.6">
      <c r="U30901"/>
      <c r="V30901"/>
      <c r="W30901"/>
      <c r="X30901"/>
    </row>
    <row r="30902" spans="21:24" ht="18" x14ac:dyDescent="0.6">
      <c r="U30902"/>
      <c r="V30902"/>
      <c r="W30902"/>
      <c r="X30902"/>
    </row>
    <row r="30903" spans="21:24" ht="18" x14ac:dyDescent="0.6">
      <c r="U30903"/>
      <c r="V30903"/>
      <c r="W30903"/>
      <c r="X30903"/>
    </row>
    <row r="30904" spans="21:24" ht="18" x14ac:dyDescent="0.6">
      <c r="U30904"/>
      <c r="V30904"/>
      <c r="W30904"/>
      <c r="X30904"/>
    </row>
    <row r="30905" spans="21:24" ht="18" x14ac:dyDescent="0.6">
      <c r="U30905"/>
      <c r="V30905"/>
      <c r="W30905"/>
      <c r="X30905"/>
    </row>
    <row r="30906" spans="21:24" ht="18" x14ac:dyDescent="0.6">
      <c r="U30906"/>
      <c r="V30906"/>
      <c r="W30906"/>
      <c r="X30906"/>
    </row>
    <row r="30907" spans="21:24" ht="18" x14ac:dyDescent="0.6">
      <c r="U30907"/>
      <c r="V30907"/>
      <c r="W30907"/>
      <c r="X30907"/>
    </row>
    <row r="30908" spans="21:24" ht="18" x14ac:dyDescent="0.6">
      <c r="U30908"/>
      <c r="V30908"/>
      <c r="W30908"/>
      <c r="X30908"/>
    </row>
    <row r="30909" spans="21:24" ht="18" x14ac:dyDescent="0.6">
      <c r="U30909"/>
      <c r="V30909"/>
      <c r="W30909"/>
      <c r="X30909"/>
    </row>
    <row r="30910" spans="21:24" ht="18" x14ac:dyDescent="0.6">
      <c r="U30910"/>
      <c r="V30910"/>
      <c r="W30910"/>
      <c r="X30910"/>
    </row>
    <row r="30911" spans="21:24" ht="18" x14ac:dyDescent="0.6">
      <c r="U30911"/>
      <c r="V30911"/>
      <c r="W30911"/>
      <c r="X30911"/>
    </row>
    <row r="30912" spans="21:24" ht="18" x14ac:dyDescent="0.6">
      <c r="U30912"/>
      <c r="V30912"/>
      <c r="W30912"/>
      <c r="X30912"/>
    </row>
    <row r="30913" spans="21:24" ht="18" x14ac:dyDescent="0.6">
      <c r="U30913"/>
      <c r="V30913"/>
      <c r="W30913"/>
      <c r="X30913"/>
    </row>
    <row r="30914" spans="21:24" ht="18" x14ac:dyDescent="0.6">
      <c r="U30914"/>
      <c r="V30914"/>
      <c r="W30914"/>
      <c r="X30914"/>
    </row>
    <row r="30915" spans="21:24" ht="18" x14ac:dyDescent="0.6">
      <c r="U30915"/>
      <c r="V30915"/>
      <c r="W30915"/>
      <c r="X30915"/>
    </row>
    <row r="30916" spans="21:24" ht="18" x14ac:dyDescent="0.6">
      <c r="U30916"/>
      <c r="V30916"/>
      <c r="W30916"/>
      <c r="X30916"/>
    </row>
    <row r="30917" spans="21:24" ht="18" x14ac:dyDescent="0.6">
      <c r="U30917"/>
      <c r="V30917"/>
      <c r="W30917"/>
      <c r="X30917"/>
    </row>
    <row r="30918" spans="21:24" ht="18" x14ac:dyDescent="0.6">
      <c r="U30918"/>
      <c r="V30918"/>
      <c r="W30918"/>
      <c r="X30918"/>
    </row>
    <row r="30919" spans="21:24" ht="18" x14ac:dyDescent="0.6">
      <c r="U30919"/>
      <c r="V30919"/>
      <c r="W30919"/>
      <c r="X30919"/>
    </row>
    <row r="30920" spans="21:24" ht="18" x14ac:dyDescent="0.6">
      <c r="U30920"/>
      <c r="V30920"/>
      <c r="W30920"/>
      <c r="X30920"/>
    </row>
    <row r="30921" spans="21:24" ht="18" x14ac:dyDescent="0.6">
      <c r="U30921"/>
      <c r="V30921"/>
      <c r="W30921"/>
      <c r="X30921"/>
    </row>
    <row r="30922" spans="21:24" ht="18" x14ac:dyDescent="0.6">
      <c r="U30922"/>
      <c r="V30922"/>
      <c r="W30922"/>
      <c r="X30922"/>
    </row>
    <row r="30923" spans="21:24" ht="18" x14ac:dyDescent="0.6">
      <c r="U30923"/>
      <c r="V30923"/>
      <c r="W30923"/>
      <c r="X30923"/>
    </row>
    <row r="30924" spans="21:24" ht="18" x14ac:dyDescent="0.6">
      <c r="U30924"/>
      <c r="V30924"/>
      <c r="W30924"/>
      <c r="X30924"/>
    </row>
    <row r="30925" spans="21:24" ht="18" x14ac:dyDescent="0.6">
      <c r="U30925"/>
      <c r="V30925"/>
      <c r="W30925"/>
      <c r="X30925"/>
    </row>
    <row r="30926" spans="21:24" ht="18" x14ac:dyDescent="0.6">
      <c r="U30926"/>
      <c r="V30926"/>
      <c r="W30926"/>
      <c r="X30926"/>
    </row>
    <row r="30927" spans="21:24" ht="18" x14ac:dyDescent="0.6">
      <c r="U30927"/>
      <c r="V30927"/>
      <c r="W30927"/>
      <c r="X30927"/>
    </row>
    <row r="30928" spans="21:24" ht="18" x14ac:dyDescent="0.6">
      <c r="U30928"/>
      <c r="V30928"/>
      <c r="W30928"/>
      <c r="X30928"/>
    </row>
    <row r="30929" spans="21:24" ht="18" x14ac:dyDescent="0.6">
      <c r="U30929"/>
      <c r="V30929"/>
      <c r="W30929"/>
      <c r="X30929"/>
    </row>
    <row r="30930" spans="21:24" ht="18" x14ac:dyDescent="0.6">
      <c r="U30930"/>
      <c r="V30930"/>
      <c r="W30930"/>
      <c r="X30930"/>
    </row>
    <row r="30931" spans="21:24" ht="18" x14ac:dyDescent="0.6">
      <c r="U30931"/>
      <c r="V30931"/>
      <c r="W30931"/>
      <c r="X30931"/>
    </row>
    <row r="30932" spans="21:24" ht="18" x14ac:dyDescent="0.6">
      <c r="U30932"/>
      <c r="V30932"/>
      <c r="W30932"/>
      <c r="X30932"/>
    </row>
    <row r="30933" spans="21:24" ht="18" x14ac:dyDescent="0.6">
      <c r="U30933"/>
      <c r="V30933"/>
      <c r="W30933"/>
      <c r="X30933"/>
    </row>
    <row r="30934" spans="21:24" ht="18" x14ac:dyDescent="0.6">
      <c r="U30934"/>
      <c r="V30934"/>
      <c r="W30934"/>
      <c r="X30934"/>
    </row>
    <row r="30935" spans="21:24" ht="18" x14ac:dyDescent="0.6">
      <c r="U30935"/>
      <c r="V30935"/>
      <c r="W30935"/>
      <c r="X30935"/>
    </row>
    <row r="30936" spans="21:24" ht="18" x14ac:dyDescent="0.6">
      <c r="U30936"/>
      <c r="V30936"/>
      <c r="W30936"/>
      <c r="X30936"/>
    </row>
    <row r="30937" spans="21:24" ht="18" x14ac:dyDescent="0.6">
      <c r="U30937"/>
      <c r="V30937"/>
      <c r="W30937"/>
      <c r="X30937"/>
    </row>
    <row r="30938" spans="21:24" ht="18" x14ac:dyDescent="0.6">
      <c r="U30938"/>
      <c r="V30938"/>
      <c r="W30938"/>
      <c r="X30938"/>
    </row>
    <row r="30939" spans="21:24" ht="18" x14ac:dyDescent="0.6">
      <c r="U30939"/>
      <c r="V30939"/>
      <c r="W30939"/>
      <c r="X30939"/>
    </row>
    <row r="30940" spans="21:24" ht="18" x14ac:dyDescent="0.6">
      <c r="U30940"/>
      <c r="V30940"/>
      <c r="W30940"/>
      <c r="X30940"/>
    </row>
    <row r="30941" spans="21:24" ht="18" x14ac:dyDescent="0.6">
      <c r="U30941"/>
      <c r="V30941"/>
      <c r="W30941"/>
      <c r="X30941"/>
    </row>
    <row r="30942" spans="21:24" ht="18" x14ac:dyDescent="0.6">
      <c r="U30942"/>
      <c r="V30942"/>
      <c r="W30942"/>
      <c r="X30942"/>
    </row>
    <row r="30943" spans="21:24" ht="18" x14ac:dyDescent="0.6">
      <c r="U30943"/>
      <c r="V30943"/>
      <c r="W30943"/>
      <c r="X30943"/>
    </row>
    <row r="30944" spans="21:24" ht="18" x14ac:dyDescent="0.6">
      <c r="U30944"/>
      <c r="V30944"/>
      <c r="W30944"/>
      <c r="X30944"/>
    </row>
    <row r="30945" spans="21:24" ht="18" x14ac:dyDescent="0.6">
      <c r="U30945"/>
      <c r="V30945"/>
      <c r="W30945"/>
      <c r="X30945"/>
    </row>
    <row r="30946" spans="21:24" ht="18" x14ac:dyDescent="0.6">
      <c r="U30946"/>
      <c r="V30946"/>
      <c r="W30946"/>
      <c r="X30946"/>
    </row>
    <row r="30947" spans="21:24" ht="18" x14ac:dyDescent="0.6">
      <c r="U30947"/>
      <c r="V30947"/>
      <c r="W30947"/>
      <c r="X30947"/>
    </row>
    <row r="30948" spans="21:24" ht="18" x14ac:dyDescent="0.6">
      <c r="U30948"/>
      <c r="V30948"/>
      <c r="W30948"/>
      <c r="X30948"/>
    </row>
    <row r="30949" spans="21:24" ht="18" x14ac:dyDescent="0.6">
      <c r="U30949"/>
      <c r="V30949"/>
      <c r="W30949"/>
      <c r="X30949"/>
    </row>
    <row r="30950" spans="21:24" ht="18" x14ac:dyDescent="0.6">
      <c r="U30950"/>
      <c r="V30950"/>
      <c r="W30950"/>
      <c r="X30950"/>
    </row>
    <row r="30951" spans="21:24" ht="18" x14ac:dyDescent="0.6">
      <c r="U30951"/>
      <c r="V30951"/>
      <c r="W30951"/>
      <c r="X30951"/>
    </row>
    <row r="30952" spans="21:24" ht="18" x14ac:dyDescent="0.6">
      <c r="U30952"/>
      <c r="V30952"/>
      <c r="W30952"/>
      <c r="X30952"/>
    </row>
    <row r="30953" spans="21:24" ht="18" x14ac:dyDescent="0.6">
      <c r="U30953"/>
      <c r="V30953"/>
      <c r="W30953"/>
      <c r="X30953"/>
    </row>
    <row r="30954" spans="21:24" ht="18" x14ac:dyDescent="0.6">
      <c r="U30954"/>
      <c r="V30954"/>
      <c r="W30954"/>
      <c r="X30954"/>
    </row>
    <row r="30955" spans="21:24" ht="18" x14ac:dyDescent="0.6">
      <c r="U30955"/>
      <c r="V30955"/>
      <c r="W30955"/>
      <c r="X30955"/>
    </row>
    <row r="30956" spans="21:24" ht="18" x14ac:dyDescent="0.6">
      <c r="U30956"/>
      <c r="V30956"/>
      <c r="W30956"/>
      <c r="X30956"/>
    </row>
    <row r="30957" spans="21:24" ht="18" x14ac:dyDescent="0.6">
      <c r="U30957"/>
      <c r="V30957"/>
      <c r="W30957"/>
      <c r="X30957"/>
    </row>
    <row r="30958" spans="21:24" ht="18" x14ac:dyDescent="0.6">
      <c r="U30958"/>
      <c r="V30958"/>
      <c r="W30958"/>
      <c r="X30958"/>
    </row>
    <row r="30959" spans="21:24" ht="18" x14ac:dyDescent="0.6">
      <c r="U30959"/>
      <c r="V30959"/>
      <c r="W30959"/>
      <c r="X30959"/>
    </row>
    <row r="30960" spans="21:24" ht="18" x14ac:dyDescent="0.6">
      <c r="U30960"/>
      <c r="V30960"/>
      <c r="W30960"/>
      <c r="X30960"/>
    </row>
    <row r="30961" spans="21:24" ht="18" x14ac:dyDescent="0.6">
      <c r="U30961"/>
      <c r="V30961"/>
      <c r="W30961"/>
      <c r="X30961"/>
    </row>
    <row r="30962" spans="21:24" ht="18" x14ac:dyDescent="0.6">
      <c r="U30962"/>
      <c r="V30962"/>
      <c r="W30962"/>
      <c r="X30962"/>
    </row>
    <row r="30963" spans="21:24" ht="18" x14ac:dyDescent="0.6">
      <c r="U30963"/>
      <c r="V30963"/>
      <c r="W30963"/>
      <c r="X30963"/>
    </row>
    <row r="30964" spans="21:24" ht="18" x14ac:dyDescent="0.6">
      <c r="U30964"/>
      <c r="V30964"/>
      <c r="W30964"/>
      <c r="X30964"/>
    </row>
    <row r="30965" spans="21:24" ht="18" x14ac:dyDescent="0.6">
      <c r="U30965"/>
      <c r="V30965"/>
      <c r="W30965"/>
      <c r="X30965"/>
    </row>
    <row r="30966" spans="21:24" ht="18" x14ac:dyDescent="0.6">
      <c r="U30966"/>
      <c r="V30966"/>
      <c r="W30966"/>
      <c r="X30966"/>
    </row>
    <row r="30967" spans="21:24" ht="18" x14ac:dyDescent="0.6">
      <c r="U30967"/>
      <c r="V30967"/>
      <c r="W30967"/>
      <c r="X30967"/>
    </row>
    <row r="30968" spans="21:24" ht="18" x14ac:dyDescent="0.6">
      <c r="U30968"/>
      <c r="V30968"/>
      <c r="W30968"/>
      <c r="X30968"/>
    </row>
    <row r="30969" spans="21:24" ht="18" x14ac:dyDescent="0.6">
      <c r="U30969"/>
      <c r="V30969"/>
      <c r="W30969"/>
      <c r="X30969"/>
    </row>
    <row r="30970" spans="21:24" ht="18" x14ac:dyDescent="0.6">
      <c r="U30970"/>
      <c r="V30970"/>
      <c r="W30970"/>
      <c r="X30970"/>
    </row>
    <row r="30971" spans="21:24" ht="18" x14ac:dyDescent="0.6">
      <c r="U30971"/>
      <c r="V30971"/>
      <c r="W30971"/>
      <c r="X30971"/>
    </row>
    <row r="30972" spans="21:24" ht="18" x14ac:dyDescent="0.6">
      <c r="U30972"/>
      <c r="V30972"/>
      <c r="W30972"/>
      <c r="X30972"/>
    </row>
    <row r="30973" spans="21:24" ht="18" x14ac:dyDescent="0.6">
      <c r="U30973"/>
      <c r="V30973"/>
      <c r="W30973"/>
      <c r="X30973"/>
    </row>
    <row r="30974" spans="21:24" ht="18" x14ac:dyDescent="0.6">
      <c r="U30974"/>
      <c r="V30974"/>
      <c r="W30974"/>
      <c r="X30974"/>
    </row>
    <row r="30975" spans="21:24" ht="18" x14ac:dyDescent="0.6">
      <c r="U30975"/>
      <c r="V30975"/>
      <c r="W30975"/>
      <c r="X30975"/>
    </row>
    <row r="30976" spans="21:24" ht="18" x14ac:dyDescent="0.6">
      <c r="U30976"/>
      <c r="V30976"/>
      <c r="W30976"/>
      <c r="X30976"/>
    </row>
    <row r="30977" spans="21:24" ht="18" x14ac:dyDescent="0.6">
      <c r="U30977"/>
      <c r="V30977"/>
      <c r="W30977"/>
      <c r="X30977"/>
    </row>
    <row r="30978" spans="21:24" ht="18" x14ac:dyDescent="0.6">
      <c r="U30978"/>
      <c r="V30978"/>
      <c r="W30978"/>
      <c r="X30978"/>
    </row>
    <row r="30979" spans="21:24" ht="18" x14ac:dyDescent="0.6">
      <c r="U30979"/>
      <c r="V30979"/>
      <c r="W30979"/>
      <c r="X30979"/>
    </row>
    <row r="30980" spans="21:24" ht="18" x14ac:dyDescent="0.6">
      <c r="U30980"/>
      <c r="V30980"/>
      <c r="W30980"/>
      <c r="X30980"/>
    </row>
    <row r="30981" spans="21:24" ht="18" x14ac:dyDescent="0.6">
      <c r="U30981"/>
      <c r="V30981"/>
      <c r="W30981"/>
      <c r="X30981"/>
    </row>
    <row r="30982" spans="21:24" ht="18" x14ac:dyDescent="0.6">
      <c r="U30982"/>
      <c r="V30982"/>
      <c r="W30982"/>
      <c r="X30982"/>
    </row>
    <row r="30983" spans="21:24" ht="18" x14ac:dyDescent="0.6">
      <c r="U30983"/>
      <c r="V30983"/>
      <c r="W30983"/>
      <c r="X30983"/>
    </row>
    <row r="30984" spans="21:24" ht="18" x14ac:dyDescent="0.6">
      <c r="U30984"/>
      <c r="V30984"/>
      <c r="W30984"/>
      <c r="X30984"/>
    </row>
    <row r="30985" spans="21:24" ht="18" x14ac:dyDescent="0.6">
      <c r="U30985"/>
      <c r="V30985"/>
      <c r="W30985"/>
      <c r="X30985"/>
    </row>
    <row r="30986" spans="21:24" ht="18" x14ac:dyDescent="0.6">
      <c r="U30986"/>
      <c r="V30986"/>
      <c r="W30986"/>
      <c r="X30986"/>
    </row>
    <row r="30987" spans="21:24" ht="18" x14ac:dyDescent="0.6">
      <c r="U30987"/>
      <c r="V30987"/>
      <c r="W30987"/>
      <c r="X30987"/>
    </row>
    <row r="30988" spans="21:24" ht="18" x14ac:dyDescent="0.6">
      <c r="U30988"/>
      <c r="V30988"/>
      <c r="W30988"/>
      <c r="X30988"/>
    </row>
    <row r="30989" spans="21:24" ht="18" x14ac:dyDescent="0.6">
      <c r="U30989"/>
      <c r="V30989"/>
      <c r="W30989"/>
      <c r="X30989"/>
    </row>
    <row r="30990" spans="21:24" ht="18" x14ac:dyDescent="0.6">
      <c r="U30990"/>
      <c r="V30990"/>
      <c r="W30990"/>
      <c r="X30990"/>
    </row>
    <row r="30991" spans="21:24" ht="18" x14ac:dyDescent="0.6">
      <c r="U30991"/>
      <c r="V30991"/>
      <c r="W30991"/>
      <c r="X30991"/>
    </row>
    <row r="30992" spans="21:24" ht="18" x14ac:dyDescent="0.6">
      <c r="U30992"/>
      <c r="V30992"/>
      <c r="W30992"/>
      <c r="X30992"/>
    </row>
    <row r="30993" spans="21:24" ht="18" x14ac:dyDescent="0.6">
      <c r="U30993"/>
      <c r="V30993"/>
      <c r="W30993"/>
      <c r="X30993"/>
    </row>
    <row r="30994" spans="21:24" ht="18" x14ac:dyDescent="0.6">
      <c r="U30994"/>
      <c r="V30994"/>
      <c r="W30994"/>
      <c r="X30994"/>
    </row>
    <row r="30995" spans="21:24" ht="18" x14ac:dyDescent="0.6">
      <c r="U30995"/>
      <c r="V30995"/>
      <c r="W30995"/>
      <c r="X30995"/>
    </row>
    <row r="30996" spans="21:24" ht="18" x14ac:dyDescent="0.6">
      <c r="U30996"/>
      <c r="V30996"/>
      <c r="W30996"/>
      <c r="X30996"/>
    </row>
    <row r="30997" spans="21:24" ht="18" x14ac:dyDescent="0.6">
      <c r="U30997"/>
      <c r="V30997"/>
      <c r="W30997"/>
      <c r="X30997"/>
    </row>
    <row r="30998" spans="21:24" ht="18" x14ac:dyDescent="0.6">
      <c r="U30998"/>
      <c r="V30998"/>
      <c r="W30998"/>
      <c r="X30998"/>
    </row>
    <row r="30999" spans="21:24" ht="18" x14ac:dyDescent="0.6">
      <c r="U30999"/>
      <c r="V30999"/>
      <c r="W30999"/>
      <c r="X30999"/>
    </row>
    <row r="31000" spans="21:24" ht="18" x14ac:dyDescent="0.6">
      <c r="U31000"/>
      <c r="V31000"/>
      <c r="W31000"/>
      <c r="X31000"/>
    </row>
    <row r="31001" spans="21:24" ht="18" x14ac:dyDescent="0.6">
      <c r="U31001"/>
      <c r="V31001"/>
      <c r="W31001"/>
      <c r="X31001"/>
    </row>
    <row r="31002" spans="21:24" ht="18" x14ac:dyDescent="0.6">
      <c r="U31002"/>
      <c r="V31002"/>
      <c r="W31002"/>
      <c r="X31002"/>
    </row>
    <row r="31003" spans="21:24" ht="18" x14ac:dyDescent="0.6">
      <c r="U31003"/>
      <c r="V31003"/>
      <c r="W31003"/>
      <c r="X31003"/>
    </row>
    <row r="31004" spans="21:24" ht="18" x14ac:dyDescent="0.6">
      <c r="U31004"/>
      <c r="V31004"/>
      <c r="W31004"/>
      <c r="X31004"/>
    </row>
    <row r="31005" spans="21:24" ht="18" x14ac:dyDescent="0.6">
      <c r="U31005"/>
      <c r="V31005"/>
      <c r="W31005"/>
      <c r="X31005"/>
    </row>
    <row r="31006" spans="21:24" ht="18" x14ac:dyDescent="0.6">
      <c r="U31006"/>
      <c r="V31006"/>
      <c r="W31006"/>
      <c r="X31006"/>
    </row>
    <row r="31007" spans="21:24" ht="18" x14ac:dyDescent="0.6">
      <c r="U31007"/>
      <c r="V31007"/>
      <c r="W31007"/>
      <c r="X31007"/>
    </row>
    <row r="31008" spans="21:24" ht="18" x14ac:dyDescent="0.6">
      <c r="U31008"/>
      <c r="V31008"/>
      <c r="W31008"/>
      <c r="X31008"/>
    </row>
    <row r="31009" spans="21:24" ht="18" x14ac:dyDescent="0.6">
      <c r="U31009"/>
      <c r="V31009"/>
      <c r="W31009"/>
      <c r="X31009"/>
    </row>
    <row r="31010" spans="21:24" ht="18" x14ac:dyDescent="0.6">
      <c r="U31010"/>
      <c r="V31010"/>
      <c r="W31010"/>
      <c r="X31010"/>
    </row>
    <row r="31011" spans="21:24" ht="18" x14ac:dyDescent="0.6">
      <c r="U31011"/>
      <c r="V31011"/>
      <c r="W31011"/>
      <c r="X31011"/>
    </row>
    <row r="31012" spans="21:24" ht="18" x14ac:dyDescent="0.6">
      <c r="U31012"/>
      <c r="V31012"/>
      <c r="W31012"/>
      <c r="X31012"/>
    </row>
    <row r="31013" spans="21:24" ht="18" x14ac:dyDescent="0.6">
      <c r="U31013"/>
      <c r="V31013"/>
      <c r="W31013"/>
      <c r="X31013"/>
    </row>
    <row r="31014" spans="21:24" ht="18" x14ac:dyDescent="0.6">
      <c r="U31014"/>
      <c r="V31014"/>
      <c r="W31014"/>
      <c r="X31014"/>
    </row>
    <row r="31015" spans="21:24" ht="18" x14ac:dyDescent="0.6">
      <c r="U31015"/>
      <c r="V31015"/>
      <c r="W31015"/>
      <c r="X31015"/>
    </row>
    <row r="31016" spans="21:24" ht="18" x14ac:dyDescent="0.6">
      <c r="U31016"/>
      <c r="V31016"/>
      <c r="W31016"/>
      <c r="X31016"/>
    </row>
    <row r="31017" spans="21:24" ht="18" x14ac:dyDescent="0.6">
      <c r="U31017"/>
      <c r="V31017"/>
      <c r="W31017"/>
      <c r="X31017"/>
    </row>
    <row r="31018" spans="21:24" ht="18" x14ac:dyDescent="0.6">
      <c r="U31018"/>
      <c r="V31018"/>
      <c r="W31018"/>
      <c r="X31018"/>
    </row>
    <row r="31019" spans="21:24" ht="18" x14ac:dyDescent="0.6">
      <c r="U31019"/>
      <c r="V31019"/>
      <c r="W31019"/>
      <c r="X31019"/>
    </row>
    <row r="31020" spans="21:24" ht="18" x14ac:dyDescent="0.6">
      <c r="U31020"/>
      <c r="V31020"/>
      <c r="W31020"/>
      <c r="X31020"/>
    </row>
    <row r="31021" spans="21:24" ht="18" x14ac:dyDescent="0.6">
      <c r="U31021"/>
      <c r="V31021"/>
      <c r="W31021"/>
      <c r="X31021"/>
    </row>
    <row r="31022" spans="21:24" ht="18" x14ac:dyDescent="0.6">
      <c r="U31022"/>
      <c r="V31022"/>
      <c r="W31022"/>
      <c r="X31022"/>
    </row>
    <row r="31023" spans="21:24" ht="18" x14ac:dyDescent="0.6">
      <c r="U31023"/>
      <c r="V31023"/>
      <c r="W31023"/>
      <c r="X31023"/>
    </row>
    <row r="31024" spans="21:24" ht="18" x14ac:dyDescent="0.6">
      <c r="U31024"/>
      <c r="V31024"/>
      <c r="W31024"/>
      <c r="X31024"/>
    </row>
    <row r="31025" spans="21:24" ht="18" x14ac:dyDescent="0.6">
      <c r="U31025"/>
      <c r="V31025"/>
      <c r="W31025"/>
      <c r="X31025"/>
    </row>
    <row r="31026" spans="21:24" ht="18" x14ac:dyDescent="0.6">
      <c r="U31026"/>
      <c r="V31026"/>
      <c r="W31026"/>
      <c r="X31026"/>
    </row>
    <row r="31027" spans="21:24" ht="18" x14ac:dyDescent="0.6">
      <c r="U31027"/>
      <c r="V31027"/>
      <c r="W31027"/>
      <c r="X31027"/>
    </row>
    <row r="31028" spans="21:24" ht="18" x14ac:dyDescent="0.6">
      <c r="U31028"/>
      <c r="V31028"/>
      <c r="W31028"/>
      <c r="X31028"/>
    </row>
    <row r="31029" spans="21:24" ht="18" x14ac:dyDescent="0.6">
      <c r="U31029"/>
      <c r="V31029"/>
      <c r="W31029"/>
      <c r="X31029"/>
    </row>
    <row r="31030" spans="21:24" ht="18" x14ac:dyDescent="0.6">
      <c r="U31030"/>
      <c r="V31030"/>
      <c r="W31030"/>
      <c r="X31030"/>
    </row>
    <row r="31031" spans="21:24" ht="18" x14ac:dyDescent="0.6">
      <c r="U31031"/>
      <c r="V31031"/>
      <c r="W31031"/>
      <c r="X31031"/>
    </row>
    <row r="31032" spans="21:24" ht="18" x14ac:dyDescent="0.6">
      <c r="U31032"/>
      <c r="V31032"/>
      <c r="W31032"/>
      <c r="X31032"/>
    </row>
    <row r="31033" spans="21:24" ht="18" x14ac:dyDescent="0.6">
      <c r="U31033"/>
      <c r="V31033"/>
      <c r="W31033"/>
      <c r="X31033"/>
    </row>
    <row r="31034" spans="21:24" ht="18" x14ac:dyDescent="0.6">
      <c r="U31034"/>
      <c r="V31034"/>
      <c r="W31034"/>
      <c r="X31034"/>
    </row>
    <row r="31035" spans="21:24" ht="18" x14ac:dyDescent="0.6">
      <c r="U31035"/>
      <c r="V31035"/>
      <c r="W31035"/>
      <c r="X31035"/>
    </row>
    <row r="31036" spans="21:24" ht="18" x14ac:dyDescent="0.6">
      <c r="U31036"/>
      <c r="V31036"/>
      <c r="W31036"/>
      <c r="X31036"/>
    </row>
    <row r="31037" spans="21:24" ht="18" x14ac:dyDescent="0.6">
      <c r="U31037"/>
      <c r="V31037"/>
      <c r="W31037"/>
      <c r="X31037"/>
    </row>
    <row r="31038" spans="21:24" ht="18" x14ac:dyDescent="0.6">
      <c r="U31038"/>
      <c r="V31038"/>
      <c r="W31038"/>
      <c r="X31038"/>
    </row>
    <row r="31039" spans="21:24" ht="18" x14ac:dyDescent="0.6">
      <c r="U31039"/>
      <c r="V31039"/>
      <c r="W31039"/>
      <c r="X31039"/>
    </row>
    <row r="31040" spans="21:24" ht="18" x14ac:dyDescent="0.6">
      <c r="U31040"/>
      <c r="V31040"/>
      <c r="W31040"/>
      <c r="X31040"/>
    </row>
    <row r="31041" spans="21:24" ht="18" x14ac:dyDescent="0.6">
      <c r="U31041"/>
      <c r="V31041"/>
      <c r="W31041"/>
      <c r="X31041"/>
    </row>
    <row r="31042" spans="21:24" ht="18" x14ac:dyDescent="0.6">
      <c r="U31042"/>
      <c r="V31042"/>
      <c r="W31042"/>
      <c r="X31042"/>
    </row>
    <row r="31043" spans="21:24" ht="18" x14ac:dyDescent="0.6">
      <c r="U31043"/>
      <c r="V31043"/>
      <c r="W31043"/>
      <c r="X31043"/>
    </row>
    <row r="31044" spans="21:24" ht="18" x14ac:dyDescent="0.6">
      <c r="U31044"/>
      <c r="V31044"/>
      <c r="W31044"/>
      <c r="X31044"/>
    </row>
    <row r="31045" spans="21:24" ht="18" x14ac:dyDescent="0.6">
      <c r="U31045"/>
      <c r="V31045"/>
      <c r="W31045"/>
      <c r="X31045"/>
    </row>
    <row r="31046" spans="21:24" ht="18" x14ac:dyDescent="0.6">
      <c r="U31046"/>
      <c r="V31046"/>
      <c r="W31046"/>
      <c r="X31046"/>
    </row>
    <row r="31047" spans="21:24" ht="18" x14ac:dyDescent="0.6">
      <c r="U31047"/>
      <c r="V31047"/>
      <c r="W31047"/>
      <c r="X31047"/>
    </row>
    <row r="31048" spans="21:24" ht="18" x14ac:dyDescent="0.6">
      <c r="U31048"/>
      <c r="V31048"/>
      <c r="W31048"/>
      <c r="X31048"/>
    </row>
    <row r="31049" spans="21:24" ht="18" x14ac:dyDescent="0.6">
      <c r="U31049"/>
      <c r="V31049"/>
      <c r="W31049"/>
      <c r="X31049"/>
    </row>
    <row r="31050" spans="21:24" ht="18" x14ac:dyDescent="0.6">
      <c r="U31050"/>
      <c r="V31050"/>
      <c r="W31050"/>
      <c r="X31050"/>
    </row>
    <row r="31051" spans="21:24" ht="18" x14ac:dyDescent="0.6">
      <c r="U31051"/>
      <c r="V31051"/>
      <c r="W31051"/>
      <c r="X31051"/>
    </row>
    <row r="31052" spans="21:24" ht="18" x14ac:dyDescent="0.6">
      <c r="U31052"/>
      <c r="V31052"/>
      <c r="W31052"/>
      <c r="X31052"/>
    </row>
    <row r="31053" spans="21:24" ht="18" x14ac:dyDescent="0.6">
      <c r="U31053"/>
      <c r="V31053"/>
      <c r="W31053"/>
      <c r="X31053"/>
    </row>
    <row r="31054" spans="21:24" ht="18" x14ac:dyDescent="0.6">
      <c r="U31054"/>
      <c r="V31054"/>
      <c r="W31054"/>
      <c r="X31054"/>
    </row>
    <row r="31055" spans="21:24" ht="18" x14ac:dyDescent="0.6">
      <c r="U31055"/>
      <c r="V31055"/>
      <c r="W31055"/>
      <c r="X31055"/>
    </row>
    <row r="31056" spans="21:24" ht="18" x14ac:dyDescent="0.6">
      <c r="U31056"/>
      <c r="V31056"/>
      <c r="W31056"/>
      <c r="X31056"/>
    </row>
    <row r="31057" spans="21:24" ht="18" x14ac:dyDescent="0.6">
      <c r="U31057"/>
      <c r="V31057"/>
      <c r="W31057"/>
      <c r="X31057"/>
    </row>
    <row r="31058" spans="21:24" ht="18" x14ac:dyDescent="0.6">
      <c r="U31058"/>
      <c r="V31058"/>
      <c r="W31058"/>
      <c r="X31058"/>
    </row>
    <row r="31059" spans="21:24" ht="18" x14ac:dyDescent="0.6">
      <c r="U31059"/>
      <c r="V31059"/>
      <c r="W31059"/>
      <c r="X31059"/>
    </row>
    <row r="31060" spans="21:24" ht="18" x14ac:dyDescent="0.6">
      <c r="U31060"/>
      <c r="V31060"/>
      <c r="W31060"/>
      <c r="X31060"/>
    </row>
    <row r="31061" spans="21:24" ht="18" x14ac:dyDescent="0.6">
      <c r="U31061"/>
      <c r="V31061"/>
      <c r="W31061"/>
      <c r="X31061"/>
    </row>
    <row r="31062" spans="21:24" ht="18" x14ac:dyDescent="0.6">
      <c r="U31062"/>
      <c r="V31062"/>
      <c r="W31062"/>
      <c r="X31062"/>
    </row>
    <row r="31063" spans="21:24" ht="18" x14ac:dyDescent="0.6">
      <c r="U31063"/>
      <c r="V31063"/>
      <c r="W31063"/>
      <c r="X31063"/>
    </row>
    <row r="31064" spans="21:24" ht="18" x14ac:dyDescent="0.6">
      <c r="U31064"/>
      <c r="V31064"/>
      <c r="W31064"/>
      <c r="X31064"/>
    </row>
    <row r="31065" spans="21:24" ht="18" x14ac:dyDescent="0.6">
      <c r="U31065"/>
      <c r="V31065"/>
      <c r="W31065"/>
      <c r="X31065"/>
    </row>
    <row r="31066" spans="21:24" ht="18" x14ac:dyDescent="0.6">
      <c r="U31066"/>
      <c r="V31066"/>
      <c r="W31066"/>
      <c r="X31066"/>
    </row>
    <row r="31067" spans="21:24" ht="18" x14ac:dyDescent="0.6">
      <c r="U31067"/>
      <c r="V31067"/>
      <c r="W31067"/>
      <c r="X31067"/>
    </row>
    <row r="31068" spans="21:24" ht="18" x14ac:dyDescent="0.6">
      <c r="U31068"/>
      <c r="V31068"/>
      <c r="W31068"/>
      <c r="X31068"/>
    </row>
    <row r="31069" spans="21:24" ht="18" x14ac:dyDescent="0.6">
      <c r="U31069"/>
      <c r="V31069"/>
      <c r="W31069"/>
      <c r="X31069"/>
    </row>
    <row r="31070" spans="21:24" ht="18" x14ac:dyDescent="0.6">
      <c r="U31070"/>
      <c r="V31070"/>
      <c r="W31070"/>
      <c r="X31070"/>
    </row>
    <row r="31071" spans="21:24" ht="18" x14ac:dyDescent="0.6">
      <c r="U31071"/>
      <c r="V31071"/>
      <c r="W31071"/>
      <c r="X31071"/>
    </row>
    <row r="31072" spans="21:24" ht="18" x14ac:dyDescent="0.6">
      <c r="U31072"/>
      <c r="V31072"/>
      <c r="W31072"/>
      <c r="X31072"/>
    </row>
    <row r="31073" spans="21:24" ht="18" x14ac:dyDescent="0.6">
      <c r="U31073"/>
      <c r="V31073"/>
      <c r="W31073"/>
      <c r="X31073"/>
    </row>
    <row r="31074" spans="21:24" ht="18" x14ac:dyDescent="0.6">
      <c r="U31074"/>
      <c r="V31074"/>
      <c r="W31074"/>
      <c r="X31074"/>
    </row>
    <row r="31075" spans="21:24" ht="18" x14ac:dyDescent="0.6">
      <c r="U31075"/>
      <c r="V31075"/>
      <c r="W31075"/>
      <c r="X31075"/>
    </row>
    <row r="31076" spans="21:24" ht="18" x14ac:dyDescent="0.6">
      <c r="U31076"/>
      <c r="V31076"/>
      <c r="W31076"/>
      <c r="X31076"/>
    </row>
    <row r="31077" spans="21:24" ht="18" x14ac:dyDescent="0.6">
      <c r="U31077"/>
      <c r="V31077"/>
      <c r="W31077"/>
      <c r="X31077"/>
    </row>
    <row r="31078" spans="21:24" ht="18" x14ac:dyDescent="0.6">
      <c r="U31078"/>
      <c r="V31078"/>
      <c r="W31078"/>
      <c r="X31078"/>
    </row>
    <row r="31079" spans="21:24" ht="18" x14ac:dyDescent="0.6">
      <c r="U31079"/>
      <c r="V31079"/>
      <c r="W31079"/>
      <c r="X31079"/>
    </row>
    <row r="31080" spans="21:24" ht="18" x14ac:dyDescent="0.6">
      <c r="U31080"/>
      <c r="V31080"/>
      <c r="W31080"/>
      <c r="X31080"/>
    </row>
    <row r="31081" spans="21:24" ht="18" x14ac:dyDescent="0.6">
      <c r="U31081"/>
      <c r="V31081"/>
      <c r="W31081"/>
      <c r="X31081"/>
    </row>
    <row r="31082" spans="21:24" ht="18" x14ac:dyDescent="0.6">
      <c r="U31082"/>
      <c r="V31082"/>
      <c r="W31082"/>
      <c r="X31082"/>
    </row>
    <row r="31083" spans="21:24" ht="18" x14ac:dyDescent="0.6">
      <c r="U31083"/>
      <c r="V31083"/>
      <c r="W31083"/>
      <c r="X31083"/>
    </row>
    <row r="31084" spans="21:24" ht="18" x14ac:dyDescent="0.6">
      <c r="U31084"/>
      <c r="V31084"/>
      <c r="W31084"/>
      <c r="X31084"/>
    </row>
    <row r="31085" spans="21:24" ht="18" x14ac:dyDescent="0.6">
      <c r="U31085"/>
      <c r="V31085"/>
      <c r="W31085"/>
      <c r="X31085"/>
    </row>
    <row r="31086" spans="21:24" ht="18" x14ac:dyDescent="0.6">
      <c r="U31086"/>
      <c r="V31086"/>
      <c r="W31086"/>
      <c r="X31086"/>
    </row>
    <row r="31087" spans="21:24" ht="18" x14ac:dyDescent="0.6">
      <c r="U31087"/>
      <c r="V31087"/>
      <c r="W31087"/>
      <c r="X31087"/>
    </row>
    <row r="31088" spans="21:24" ht="18" x14ac:dyDescent="0.6">
      <c r="U31088"/>
      <c r="V31088"/>
      <c r="W31088"/>
      <c r="X31088"/>
    </row>
    <row r="31089" spans="21:24" ht="18" x14ac:dyDescent="0.6">
      <c r="U31089"/>
      <c r="V31089"/>
      <c r="W31089"/>
      <c r="X31089"/>
    </row>
    <row r="31090" spans="21:24" ht="18" x14ac:dyDescent="0.6">
      <c r="U31090"/>
      <c r="V31090"/>
      <c r="W31090"/>
      <c r="X31090"/>
    </row>
    <row r="31091" spans="21:24" ht="18" x14ac:dyDescent="0.6">
      <c r="U31091"/>
      <c r="V31091"/>
      <c r="W31091"/>
      <c r="X31091"/>
    </row>
    <row r="31092" spans="21:24" ht="18" x14ac:dyDescent="0.6">
      <c r="U31092"/>
      <c r="V31092"/>
      <c r="W31092"/>
      <c r="X31092"/>
    </row>
    <row r="31093" spans="21:24" ht="18" x14ac:dyDescent="0.6">
      <c r="U31093"/>
      <c r="V31093"/>
      <c r="W31093"/>
      <c r="X31093"/>
    </row>
    <row r="31094" spans="21:24" ht="18" x14ac:dyDescent="0.6">
      <c r="U31094"/>
      <c r="V31094"/>
      <c r="W31094"/>
      <c r="X31094"/>
    </row>
    <row r="31095" spans="21:24" ht="18" x14ac:dyDescent="0.6">
      <c r="U31095"/>
      <c r="V31095"/>
      <c r="W31095"/>
      <c r="X31095"/>
    </row>
    <row r="31096" spans="21:24" ht="18" x14ac:dyDescent="0.6">
      <c r="U31096"/>
      <c r="V31096"/>
      <c r="W31096"/>
      <c r="X31096"/>
    </row>
    <row r="31097" spans="21:24" ht="18" x14ac:dyDescent="0.6">
      <c r="U31097"/>
      <c r="V31097"/>
      <c r="W31097"/>
      <c r="X31097"/>
    </row>
    <row r="31098" spans="21:24" ht="18" x14ac:dyDescent="0.6">
      <c r="U31098"/>
      <c r="V31098"/>
      <c r="W31098"/>
      <c r="X31098"/>
    </row>
    <row r="31099" spans="21:24" ht="18" x14ac:dyDescent="0.6">
      <c r="U31099"/>
      <c r="V31099"/>
      <c r="W31099"/>
      <c r="X31099"/>
    </row>
    <row r="31100" spans="21:24" ht="18" x14ac:dyDescent="0.6">
      <c r="U31100"/>
      <c r="V31100"/>
      <c r="W31100"/>
      <c r="X31100"/>
    </row>
    <row r="31101" spans="21:24" ht="18" x14ac:dyDescent="0.6">
      <c r="U31101"/>
      <c r="V31101"/>
      <c r="W31101"/>
      <c r="X31101"/>
    </row>
    <row r="31102" spans="21:24" ht="18" x14ac:dyDescent="0.6">
      <c r="U31102"/>
      <c r="V31102"/>
      <c r="W31102"/>
      <c r="X31102"/>
    </row>
    <row r="31103" spans="21:24" ht="18" x14ac:dyDescent="0.6">
      <c r="U31103"/>
      <c r="V31103"/>
      <c r="W31103"/>
      <c r="X31103"/>
    </row>
    <row r="31104" spans="21:24" ht="18" x14ac:dyDescent="0.6">
      <c r="U31104"/>
      <c r="V31104"/>
      <c r="W31104"/>
      <c r="X31104"/>
    </row>
    <row r="31105" spans="21:24" ht="18" x14ac:dyDescent="0.6">
      <c r="U31105"/>
      <c r="V31105"/>
      <c r="W31105"/>
      <c r="X31105"/>
    </row>
    <row r="31106" spans="21:24" ht="18" x14ac:dyDescent="0.6">
      <c r="U31106"/>
      <c r="V31106"/>
      <c r="W31106"/>
      <c r="X31106"/>
    </row>
    <row r="31107" spans="21:24" ht="18" x14ac:dyDescent="0.6">
      <c r="U31107"/>
      <c r="V31107"/>
      <c r="W31107"/>
      <c r="X31107"/>
    </row>
    <row r="31108" spans="21:24" ht="18" x14ac:dyDescent="0.6">
      <c r="U31108"/>
      <c r="V31108"/>
      <c r="W31108"/>
      <c r="X31108"/>
    </row>
    <row r="31109" spans="21:24" ht="18" x14ac:dyDescent="0.6">
      <c r="U31109"/>
      <c r="V31109"/>
      <c r="W31109"/>
      <c r="X31109"/>
    </row>
    <row r="31110" spans="21:24" ht="18" x14ac:dyDescent="0.6">
      <c r="U31110"/>
      <c r="V31110"/>
      <c r="W31110"/>
      <c r="X31110"/>
    </row>
    <row r="31111" spans="21:24" ht="18" x14ac:dyDescent="0.6">
      <c r="U31111"/>
      <c r="V31111"/>
      <c r="W31111"/>
      <c r="X31111"/>
    </row>
    <row r="31112" spans="21:24" ht="18" x14ac:dyDescent="0.6">
      <c r="U31112"/>
      <c r="V31112"/>
      <c r="W31112"/>
      <c r="X31112"/>
    </row>
    <row r="31113" spans="21:24" ht="18" x14ac:dyDescent="0.6">
      <c r="U31113"/>
      <c r="V31113"/>
      <c r="W31113"/>
      <c r="X31113"/>
    </row>
    <row r="31114" spans="21:24" ht="18" x14ac:dyDescent="0.6">
      <c r="U31114"/>
      <c r="V31114"/>
      <c r="W31114"/>
      <c r="X31114"/>
    </row>
    <row r="31115" spans="21:24" ht="18" x14ac:dyDescent="0.6">
      <c r="U31115"/>
      <c r="V31115"/>
      <c r="W31115"/>
      <c r="X31115"/>
    </row>
    <row r="31116" spans="21:24" ht="18" x14ac:dyDescent="0.6">
      <c r="U31116"/>
      <c r="V31116"/>
      <c r="W31116"/>
      <c r="X31116"/>
    </row>
    <row r="31117" spans="21:24" ht="18" x14ac:dyDescent="0.6">
      <c r="U31117"/>
      <c r="V31117"/>
      <c r="W31117"/>
      <c r="X31117"/>
    </row>
    <row r="31118" spans="21:24" ht="18" x14ac:dyDescent="0.6">
      <c r="U31118"/>
      <c r="V31118"/>
      <c r="W31118"/>
      <c r="X31118"/>
    </row>
    <row r="31119" spans="21:24" ht="18" x14ac:dyDescent="0.6">
      <c r="U31119"/>
      <c r="V31119"/>
      <c r="W31119"/>
      <c r="X31119"/>
    </row>
    <row r="31120" spans="21:24" ht="18" x14ac:dyDescent="0.6">
      <c r="U31120"/>
      <c r="V31120"/>
      <c r="W31120"/>
      <c r="X31120"/>
    </row>
    <row r="31121" spans="21:24" ht="18" x14ac:dyDescent="0.6">
      <c r="U31121"/>
      <c r="V31121"/>
      <c r="W31121"/>
      <c r="X31121"/>
    </row>
    <row r="31122" spans="21:24" ht="18" x14ac:dyDescent="0.6">
      <c r="U31122"/>
      <c r="V31122"/>
      <c r="W31122"/>
      <c r="X31122"/>
    </row>
    <row r="31123" spans="21:24" ht="18" x14ac:dyDescent="0.6">
      <c r="U31123"/>
      <c r="V31123"/>
      <c r="W31123"/>
      <c r="X31123"/>
    </row>
    <row r="31124" spans="21:24" ht="18" x14ac:dyDescent="0.6">
      <c r="U31124"/>
      <c r="V31124"/>
      <c r="W31124"/>
      <c r="X31124"/>
    </row>
    <row r="31125" spans="21:24" ht="18" x14ac:dyDescent="0.6">
      <c r="U31125"/>
      <c r="V31125"/>
      <c r="W31125"/>
      <c r="X31125"/>
    </row>
    <row r="31126" spans="21:24" ht="18" x14ac:dyDescent="0.6">
      <c r="U31126"/>
      <c r="V31126"/>
      <c r="W31126"/>
      <c r="X31126"/>
    </row>
    <row r="31127" spans="21:24" ht="18" x14ac:dyDescent="0.6">
      <c r="U31127"/>
      <c r="V31127"/>
      <c r="W31127"/>
      <c r="X31127"/>
    </row>
    <row r="31128" spans="21:24" ht="18" x14ac:dyDescent="0.6">
      <c r="U31128"/>
      <c r="V31128"/>
      <c r="W31128"/>
      <c r="X31128"/>
    </row>
    <row r="31129" spans="21:24" ht="18" x14ac:dyDescent="0.6">
      <c r="U31129"/>
      <c r="V31129"/>
      <c r="W31129"/>
      <c r="X31129"/>
    </row>
    <row r="31130" spans="21:24" ht="18" x14ac:dyDescent="0.6">
      <c r="U31130"/>
      <c r="V31130"/>
      <c r="W31130"/>
      <c r="X31130"/>
    </row>
    <row r="31131" spans="21:24" ht="18" x14ac:dyDescent="0.6">
      <c r="U31131"/>
      <c r="V31131"/>
      <c r="W31131"/>
      <c r="X31131"/>
    </row>
    <row r="31132" spans="21:24" ht="18" x14ac:dyDescent="0.6">
      <c r="U31132"/>
      <c r="V31132"/>
      <c r="W31132"/>
      <c r="X31132"/>
    </row>
    <row r="31133" spans="21:24" ht="18" x14ac:dyDescent="0.6">
      <c r="U31133"/>
      <c r="V31133"/>
      <c r="W31133"/>
      <c r="X31133"/>
    </row>
    <row r="31134" spans="21:24" ht="18" x14ac:dyDescent="0.6">
      <c r="U31134"/>
      <c r="V31134"/>
      <c r="W31134"/>
      <c r="X31134"/>
    </row>
    <row r="31135" spans="21:24" ht="18" x14ac:dyDescent="0.6">
      <c r="U31135"/>
      <c r="V31135"/>
      <c r="W31135"/>
      <c r="X31135"/>
    </row>
    <row r="31136" spans="21:24" ht="18" x14ac:dyDescent="0.6">
      <c r="U31136"/>
      <c r="V31136"/>
      <c r="W31136"/>
      <c r="X31136"/>
    </row>
    <row r="31137" spans="21:24" ht="18" x14ac:dyDescent="0.6">
      <c r="U31137"/>
      <c r="V31137"/>
      <c r="W31137"/>
      <c r="X31137"/>
    </row>
    <row r="31138" spans="21:24" ht="18" x14ac:dyDescent="0.6">
      <c r="U31138"/>
      <c r="V31138"/>
      <c r="W31138"/>
      <c r="X31138"/>
    </row>
    <row r="31139" spans="21:24" ht="18" x14ac:dyDescent="0.6">
      <c r="U31139"/>
      <c r="V31139"/>
      <c r="W31139"/>
      <c r="X31139"/>
    </row>
    <row r="31140" spans="21:24" ht="18" x14ac:dyDescent="0.6">
      <c r="U31140"/>
      <c r="V31140"/>
      <c r="W31140"/>
      <c r="X31140"/>
    </row>
    <row r="31141" spans="21:24" ht="18" x14ac:dyDescent="0.6">
      <c r="U31141"/>
      <c r="V31141"/>
      <c r="W31141"/>
      <c r="X31141"/>
    </row>
    <row r="31142" spans="21:24" ht="18" x14ac:dyDescent="0.6">
      <c r="U31142"/>
      <c r="V31142"/>
      <c r="W31142"/>
      <c r="X31142"/>
    </row>
    <row r="31143" spans="21:24" ht="18" x14ac:dyDescent="0.6">
      <c r="U31143"/>
      <c r="V31143"/>
      <c r="W31143"/>
      <c r="X31143"/>
    </row>
    <row r="31144" spans="21:24" ht="18" x14ac:dyDescent="0.6">
      <c r="U31144"/>
      <c r="V31144"/>
      <c r="W31144"/>
      <c r="X31144"/>
    </row>
    <row r="31145" spans="21:24" ht="18" x14ac:dyDescent="0.6">
      <c r="U31145"/>
      <c r="V31145"/>
      <c r="W31145"/>
      <c r="X31145"/>
    </row>
    <row r="31146" spans="21:24" ht="18" x14ac:dyDescent="0.6">
      <c r="U31146"/>
      <c r="V31146"/>
      <c r="W31146"/>
      <c r="X31146"/>
    </row>
    <row r="31147" spans="21:24" ht="18" x14ac:dyDescent="0.6">
      <c r="U31147"/>
      <c r="V31147"/>
      <c r="W31147"/>
      <c r="X31147"/>
    </row>
    <row r="31148" spans="21:24" ht="18" x14ac:dyDescent="0.6">
      <c r="U31148"/>
      <c r="V31148"/>
      <c r="W31148"/>
      <c r="X31148"/>
    </row>
    <row r="31149" spans="21:24" ht="18" x14ac:dyDescent="0.6">
      <c r="U31149"/>
      <c r="V31149"/>
      <c r="W31149"/>
      <c r="X31149"/>
    </row>
    <row r="31150" spans="21:24" ht="18" x14ac:dyDescent="0.6">
      <c r="U31150"/>
      <c r="V31150"/>
      <c r="W31150"/>
      <c r="X31150"/>
    </row>
    <row r="31151" spans="21:24" ht="18" x14ac:dyDescent="0.6">
      <c r="U31151"/>
      <c r="V31151"/>
      <c r="W31151"/>
      <c r="X31151"/>
    </row>
    <row r="31152" spans="21:24" ht="18" x14ac:dyDescent="0.6">
      <c r="U31152"/>
      <c r="V31152"/>
      <c r="W31152"/>
      <c r="X31152"/>
    </row>
    <row r="31153" spans="21:24" ht="18" x14ac:dyDescent="0.6">
      <c r="U31153"/>
      <c r="V31153"/>
      <c r="W31153"/>
      <c r="X31153"/>
    </row>
    <row r="31154" spans="21:24" ht="18" x14ac:dyDescent="0.6">
      <c r="U31154"/>
      <c r="V31154"/>
      <c r="W31154"/>
      <c r="X31154"/>
    </row>
    <row r="31155" spans="21:24" ht="18" x14ac:dyDescent="0.6">
      <c r="U31155"/>
      <c r="V31155"/>
      <c r="W31155"/>
      <c r="X31155"/>
    </row>
    <row r="31156" spans="21:24" ht="18" x14ac:dyDescent="0.6">
      <c r="U31156"/>
      <c r="V31156"/>
      <c r="W31156"/>
      <c r="X31156"/>
    </row>
    <row r="31157" spans="21:24" ht="18" x14ac:dyDescent="0.6">
      <c r="U31157"/>
      <c r="V31157"/>
      <c r="W31157"/>
      <c r="X31157"/>
    </row>
    <row r="31158" spans="21:24" ht="18" x14ac:dyDescent="0.6">
      <c r="U31158"/>
      <c r="V31158"/>
      <c r="W31158"/>
      <c r="X31158"/>
    </row>
    <row r="31159" spans="21:24" ht="18" x14ac:dyDescent="0.6">
      <c r="U31159"/>
      <c r="V31159"/>
      <c r="W31159"/>
      <c r="X31159"/>
    </row>
    <row r="31160" spans="21:24" ht="18" x14ac:dyDescent="0.6">
      <c r="U31160"/>
      <c r="V31160"/>
      <c r="W31160"/>
      <c r="X31160"/>
    </row>
    <row r="31161" spans="21:24" ht="18" x14ac:dyDescent="0.6">
      <c r="U31161"/>
      <c r="V31161"/>
      <c r="W31161"/>
      <c r="X31161"/>
    </row>
    <row r="31162" spans="21:24" ht="18" x14ac:dyDescent="0.6">
      <c r="U31162"/>
      <c r="V31162"/>
      <c r="W31162"/>
      <c r="X31162"/>
    </row>
    <row r="31163" spans="21:24" ht="18" x14ac:dyDescent="0.6">
      <c r="U31163"/>
      <c r="V31163"/>
      <c r="W31163"/>
      <c r="X31163"/>
    </row>
    <row r="31164" spans="21:24" ht="18" x14ac:dyDescent="0.6">
      <c r="U31164"/>
      <c r="V31164"/>
      <c r="W31164"/>
      <c r="X31164"/>
    </row>
    <row r="31165" spans="21:24" ht="18" x14ac:dyDescent="0.6">
      <c r="U31165"/>
      <c r="V31165"/>
      <c r="W31165"/>
      <c r="X31165"/>
    </row>
    <row r="31166" spans="21:24" ht="18" x14ac:dyDescent="0.6">
      <c r="U31166"/>
      <c r="V31166"/>
      <c r="W31166"/>
      <c r="X31166"/>
    </row>
    <row r="31167" spans="21:24" ht="18" x14ac:dyDescent="0.6">
      <c r="U31167"/>
      <c r="V31167"/>
      <c r="W31167"/>
      <c r="X31167"/>
    </row>
    <row r="31168" spans="21:24" ht="18" x14ac:dyDescent="0.6">
      <c r="U31168"/>
      <c r="V31168"/>
      <c r="W31168"/>
      <c r="X31168"/>
    </row>
    <row r="31169" spans="21:24" ht="18" x14ac:dyDescent="0.6">
      <c r="U31169"/>
      <c r="V31169"/>
      <c r="W31169"/>
      <c r="X31169"/>
    </row>
    <row r="31170" spans="21:24" ht="18" x14ac:dyDescent="0.6">
      <c r="U31170"/>
      <c r="V31170"/>
      <c r="W31170"/>
      <c r="X31170"/>
    </row>
    <row r="31171" spans="21:24" ht="18" x14ac:dyDescent="0.6">
      <c r="U31171"/>
      <c r="V31171"/>
      <c r="W31171"/>
      <c r="X31171"/>
    </row>
    <row r="31172" spans="21:24" ht="18" x14ac:dyDescent="0.6">
      <c r="U31172"/>
      <c r="V31172"/>
      <c r="W31172"/>
      <c r="X31172"/>
    </row>
    <row r="31173" spans="21:24" ht="18" x14ac:dyDescent="0.6">
      <c r="U31173"/>
      <c r="V31173"/>
      <c r="W31173"/>
      <c r="X31173"/>
    </row>
    <row r="31174" spans="21:24" ht="18" x14ac:dyDescent="0.6">
      <c r="U31174"/>
      <c r="V31174"/>
      <c r="W31174"/>
      <c r="X31174"/>
    </row>
    <row r="31175" spans="21:24" ht="18" x14ac:dyDescent="0.6">
      <c r="U31175"/>
      <c r="V31175"/>
      <c r="W31175"/>
      <c r="X31175"/>
    </row>
    <row r="31176" spans="21:24" ht="18" x14ac:dyDescent="0.6">
      <c r="U31176"/>
      <c r="V31176"/>
      <c r="W31176"/>
      <c r="X31176"/>
    </row>
    <row r="31177" spans="21:24" ht="18" x14ac:dyDescent="0.6">
      <c r="U31177"/>
      <c r="V31177"/>
      <c r="W31177"/>
      <c r="X31177"/>
    </row>
    <row r="31178" spans="21:24" ht="18" x14ac:dyDescent="0.6">
      <c r="U31178"/>
      <c r="V31178"/>
      <c r="W31178"/>
      <c r="X31178"/>
    </row>
    <row r="31179" spans="21:24" ht="18" x14ac:dyDescent="0.6">
      <c r="U31179"/>
      <c r="V31179"/>
      <c r="W31179"/>
      <c r="X31179"/>
    </row>
    <row r="31180" spans="21:24" ht="18" x14ac:dyDescent="0.6">
      <c r="U31180"/>
      <c r="V31180"/>
      <c r="W31180"/>
      <c r="X31180"/>
    </row>
    <row r="31181" spans="21:24" ht="18" x14ac:dyDescent="0.6">
      <c r="U31181"/>
      <c r="V31181"/>
      <c r="W31181"/>
      <c r="X31181"/>
    </row>
    <row r="31182" spans="21:24" ht="18" x14ac:dyDescent="0.6">
      <c r="U31182"/>
      <c r="V31182"/>
      <c r="W31182"/>
      <c r="X31182"/>
    </row>
    <row r="31183" spans="21:24" ht="18" x14ac:dyDescent="0.6">
      <c r="U31183"/>
      <c r="V31183"/>
      <c r="W31183"/>
      <c r="X31183"/>
    </row>
    <row r="31184" spans="21:24" ht="18" x14ac:dyDescent="0.6">
      <c r="U31184"/>
      <c r="V31184"/>
      <c r="W31184"/>
      <c r="X31184"/>
    </row>
    <row r="31185" spans="21:24" ht="18" x14ac:dyDescent="0.6">
      <c r="U31185"/>
      <c r="V31185"/>
      <c r="W31185"/>
      <c r="X31185"/>
    </row>
    <row r="31186" spans="21:24" ht="18" x14ac:dyDescent="0.6">
      <c r="U31186"/>
      <c r="V31186"/>
      <c r="W31186"/>
      <c r="X31186"/>
    </row>
    <row r="31187" spans="21:24" ht="18" x14ac:dyDescent="0.6">
      <c r="U31187"/>
      <c r="V31187"/>
      <c r="W31187"/>
      <c r="X31187"/>
    </row>
    <row r="31188" spans="21:24" ht="18" x14ac:dyDescent="0.6">
      <c r="U31188"/>
      <c r="V31188"/>
      <c r="W31188"/>
      <c r="X31188"/>
    </row>
    <row r="31189" spans="21:24" ht="18" x14ac:dyDescent="0.6">
      <c r="U31189"/>
      <c r="V31189"/>
      <c r="W31189"/>
      <c r="X31189"/>
    </row>
    <row r="31190" spans="21:24" ht="18" x14ac:dyDescent="0.6">
      <c r="U31190"/>
      <c r="V31190"/>
      <c r="W31190"/>
      <c r="X31190"/>
    </row>
    <row r="31191" spans="21:24" ht="18" x14ac:dyDescent="0.6">
      <c r="U31191"/>
      <c r="V31191"/>
      <c r="W31191"/>
      <c r="X31191"/>
    </row>
    <row r="31192" spans="21:24" ht="18" x14ac:dyDescent="0.6">
      <c r="U31192"/>
      <c r="V31192"/>
      <c r="W31192"/>
      <c r="X31192"/>
    </row>
    <row r="31193" spans="21:24" ht="18" x14ac:dyDescent="0.6">
      <c r="U31193"/>
      <c r="V31193"/>
      <c r="W31193"/>
      <c r="X31193"/>
    </row>
    <row r="31194" spans="21:24" ht="18" x14ac:dyDescent="0.6">
      <c r="U31194"/>
      <c r="V31194"/>
      <c r="W31194"/>
      <c r="X31194"/>
    </row>
    <row r="31195" spans="21:24" ht="18" x14ac:dyDescent="0.6">
      <c r="U31195"/>
      <c r="V31195"/>
      <c r="W31195"/>
      <c r="X31195"/>
    </row>
    <row r="31196" spans="21:24" ht="18" x14ac:dyDescent="0.6">
      <c r="U31196"/>
      <c r="V31196"/>
      <c r="W31196"/>
      <c r="X31196"/>
    </row>
    <row r="31197" spans="21:24" ht="18" x14ac:dyDescent="0.6">
      <c r="U31197"/>
      <c r="V31197"/>
      <c r="W31197"/>
      <c r="X31197"/>
    </row>
    <row r="31198" spans="21:24" ht="18" x14ac:dyDescent="0.6">
      <c r="U31198"/>
      <c r="V31198"/>
      <c r="W31198"/>
      <c r="X31198"/>
    </row>
    <row r="31199" spans="21:24" ht="18" x14ac:dyDescent="0.6">
      <c r="U31199"/>
      <c r="V31199"/>
      <c r="W31199"/>
      <c r="X31199"/>
    </row>
    <row r="31200" spans="21:24" ht="18" x14ac:dyDescent="0.6">
      <c r="U31200"/>
      <c r="V31200"/>
      <c r="W31200"/>
      <c r="X31200"/>
    </row>
    <row r="31201" spans="21:24" ht="18" x14ac:dyDescent="0.6">
      <c r="U31201"/>
      <c r="V31201"/>
      <c r="W31201"/>
      <c r="X31201"/>
    </row>
    <row r="31202" spans="21:24" ht="18" x14ac:dyDescent="0.6">
      <c r="U31202"/>
      <c r="V31202"/>
      <c r="W31202"/>
      <c r="X31202"/>
    </row>
    <row r="31203" spans="21:24" ht="18" x14ac:dyDescent="0.6">
      <c r="U31203"/>
      <c r="V31203"/>
      <c r="W31203"/>
      <c r="X31203"/>
    </row>
    <row r="31204" spans="21:24" ht="18" x14ac:dyDescent="0.6">
      <c r="U31204"/>
      <c r="V31204"/>
      <c r="W31204"/>
      <c r="X31204"/>
    </row>
    <row r="31205" spans="21:24" ht="18" x14ac:dyDescent="0.6">
      <c r="U31205"/>
      <c r="V31205"/>
      <c r="W31205"/>
      <c r="X31205"/>
    </row>
    <row r="31206" spans="21:24" ht="18" x14ac:dyDescent="0.6">
      <c r="U31206"/>
      <c r="V31206"/>
      <c r="W31206"/>
      <c r="X31206"/>
    </row>
    <row r="31207" spans="21:24" ht="18" x14ac:dyDescent="0.6">
      <c r="U31207"/>
      <c r="V31207"/>
      <c r="W31207"/>
      <c r="X31207"/>
    </row>
    <row r="31208" spans="21:24" ht="18" x14ac:dyDescent="0.6">
      <c r="U31208"/>
      <c r="V31208"/>
      <c r="W31208"/>
      <c r="X31208"/>
    </row>
    <row r="31209" spans="21:24" ht="18" x14ac:dyDescent="0.6">
      <c r="U31209"/>
      <c r="V31209"/>
      <c r="W31209"/>
      <c r="X31209"/>
    </row>
    <row r="31210" spans="21:24" ht="18" x14ac:dyDescent="0.6">
      <c r="U31210"/>
      <c r="V31210"/>
      <c r="W31210"/>
      <c r="X31210"/>
    </row>
    <row r="31211" spans="21:24" ht="18" x14ac:dyDescent="0.6">
      <c r="U31211"/>
      <c r="V31211"/>
      <c r="W31211"/>
      <c r="X31211"/>
    </row>
    <row r="31212" spans="21:24" ht="18" x14ac:dyDescent="0.6">
      <c r="U31212"/>
      <c r="V31212"/>
      <c r="W31212"/>
      <c r="X31212"/>
    </row>
    <row r="31213" spans="21:24" ht="18" x14ac:dyDescent="0.6">
      <c r="U31213"/>
      <c r="V31213"/>
      <c r="W31213"/>
      <c r="X31213"/>
    </row>
    <row r="31214" spans="21:24" ht="18" x14ac:dyDescent="0.6">
      <c r="U31214"/>
      <c r="V31214"/>
      <c r="W31214"/>
      <c r="X31214"/>
    </row>
    <row r="31215" spans="21:24" ht="18" x14ac:dyDescent="0.6">
      <c r="U31215"/>
      <c r="V31215"/>
      <c r="W31215"/>
      <c r="X31215"/>
    </row>
    <row r="31216" spans="21:24" ht="18" x14ac:dyDescent="0.6">
      <c r="U31216"/>
      <c r="V31216"/>
      <c r="W31216"/>
      <c r="X31216"/>
    </row>
    <row r="31217" spans="21:24" ht="18" x14ac:dyDescent="0.6">
      <c r="U31217"/>
      <c r="V31217"/>
      <c r="W31217"/>
      <c r="X31217"/>
    </row>
    <row r="31218" spans="21:24" ht="18" x14ac:dyDescent="0.6">
      <c r="U31218"/>
      <c r="V31218"/>
      <c r="W31218"/>
      <c r="X31218"/>
    </row>
    <row r="31219" spans="21:24" ht="18" x14ac:dyDescent="0.6">
      <c r="U31219"/>
      <c r="V31219"/>
      <c r="W31219"/>
      <c r="X31219"/>
    </row>
    <row r="31220" spans="21:24" ht="18" x14ac:dyDescent="0.6">
      <c r="U31220"/>
      <c r="V31220"/>
      <c r="W31220"/>
      <c r="X31220"/>
    </row>
    <row r="31221" spans="21:24" ht="18" x14ac:dyDescent="0.6">
      <c r="U31221"/>
      <c r="V31221"/>
      <c r="W31221"/>
      <c r="X31221"/>
    </row>
    <row r="31222" spans="21:24" ht="18" x14ac:dyDescent="0.6">
      <c r="U31222"/>
      <c r="V31222"/>
      <c r="W31222"/>
      <c r="X31222"/>
    </row>
    <row r="31223" spans="21:24" ht="18" x14ac:dyDescent="0.6">
      <c r="U31223"/>
      <c r="V31223"/>
      <c r="W31223"/>
      <c r="X31223"/>
    </row>
    <row r="31224" spans="21:24" ht="18" x14ac:dyDescent="0.6">
      <c r="U31224"/>
      <c r="V31224"/>
      <c r="W31224"/>
      <c r="X31224"/>
    </row>
    <row r="31225" spans="21:24" ht="18" x14ac:dyDescent="0.6">
      <c r="U31225"/>
      <c r="V31225"/>
      <c r="W31225"/>
      <c r="X31225"/>
    </row>
    <row r="31226" spans="21:24" ht="18" x14ac:dyDescent="0.6">
      <c r="U31226"/>
      <c r="V31226"/>
      <c r="W31226"/>
      <c r="X31226"/>
    </row>
    <row r="31227" spans="21:24" ht="18" x14ac:dyDescent="0.6">
      <c r="U31227"/>
      <c r="V31227"/>
      <c r="W31227"/>
      <c r="X31227"/>
    </row>
    <row r="31228" spans="21:24" ht="18" x14ac:dyDescent="0.6">
      <c r="U31228"/>
      <c r="V31228"/>
      <c r="W31228"/>
      <c r="X31228"/>
    </row>
    <row r="31229" spans="21:24" ht="18" x14ac:dyDescent="0.6">
      <c r="U31229"/>
      <c r="V31229"/>
      <c r="W31229"/>
      <c r="X31229"/>
    </row>
    <row r="31230" spans="21:24" ht="18" x14ac:dyDescent="0.6">
      <c r="U31230"/>
      <c r="V31230"/>
      <c r="W31230"/>
      <c r="X31230"/>
    </row>
    <row r="31231" spans="21:24" ht="18" x14ac:dyDescent="0.6">
      <c r="U31231"/>
      <c r="V31231"/>
      <c r="W31231"/>
      <c r="X31231"/>
    </row>
    <row r="31232" spans="21:24" ht="18" x14ac:dyDescent="0.6">
      <c r="U31232"/>
      <c r="V31232"/>
      <c r="W31232"/>
      <c r="X31232"/>
    </row>
    <row r="31233" spans="21:24" ht="18" x14ac:dyDescent="0.6">
      <c r="U31233"/>
      <c r="V31233"/>
      <c r="W31233"/>
      <c r="X31233"/>
    </row>
    <row r="31234" spans="21:24" ht="18" x14ac:dyDescent="0.6">
      <c r="U31234"/>
      <c r="V31234"/>
      <c r="W31234"/>
      <c r="X31234"/>
    </row>
    <row r="31235" spans="21:24" ht="18" x14ac:dyDescent="0.6">
      <c r="U31235"/>
      <c r="V31235"/>
      <c r="W31235"/>
      <c r="X31235"/>
    </row>
    <row r="31236" spans="21:24" ht="18" x14ac:dyDescent="0.6">
      <c r="U31236"/>
      <c r="V31236"/>
      <c r="W31236"/>
      <c r="X31236"/>
    </row>
    <row r="31237" spans="21:24" ht="18" x14ac:dyDescent="0.6">
      <c r="U31237"/>
      <c r="V31237"/>
      <c r="W31237"/>
      <c r="X31237"/>
    </row>
    <row r="31238" spans="21:24" ht="18" x14ac:dyDescent="0.6">
      <c r="U31238"/>
      <c r="V31238"/>
      <c r="W31238"/>
      <c r="X31238"/>
    </row>
    <row r="31239" spans="21:24" ht="18" x14ac:dyDescent="0.6">
      <c r="U31239"/>
      <c r="V31239"/>
      <c r="W31239"/>
      <c r="X31239"/>
    </row>
    <row r="31240" spans="21:24" ht="18" x14ac:dyDescent="0.6">
      <c r="U31240"/>
      <c r="V31240"/>
      <c r="W31240"/>
      <c r="X31240"/>
    </row>
    <row r="31241" spans="21:24" ht="18" x14ac:dyDescent="0.6">
      <c r="U31241"/>
      <c r="V31241"/>
      <c r="W31241"/>
      <c r="X31241"/>
    </row>
    <row r="31242" spans="21:24" ht="18" x14ac:dyDescent="0.6">
      <c r="U31242"/>
      <c r="V31242"/>
      <c r="W31242"/>
      <c r="X31242"/>
    </row>
    <row r="31243" spans="21:24" ht="18" x14ac:dyDescent="0.6">
      <c r="U31243"/>
      <c r="V31243"/>
      <c r="W31243"/>
      <c r="X31243"/>
    </row>
    <row r="31244" spans="21:24" ht="18" x14ac:dyDescent="0.6">
      <c r="U31244"/>
      <c r="V31244"/>
      <c r="W31244"/>
      <c r="X31244"/>
    </row>
    <row r="31245" spans="21:24" ht="18" x14ac:dyDescent="0.6">
      <c r="U31245"/>
      <c r="V31245"/>
      <c r="W31245"/>
      <c r="X31245"/>
    </row>
    <row r="31246" spans="21:24" ht="18" x14ac:dyDescent="0.6">
      <c r="U31246"/>
      <c r="V31246"/>
      <c r="W31246"/>
      <c r="X31246"/>
    </row>
    <row r="31247" spans="21:24" ht="18" x14ac:dyDescent="0.6">
      <c r="U31247"/>
      <c r="V31247"/>
      <c r="W31247"/>
      <c r="X31247"/>
    </row>
    <row r="31248" spans="21:24" ht="18" x14ac:dyDescent="0.6">
      <c r="U31248"/>
      <c r="V31248"/>
      <c r="W31248"/>
      <c r="X31248"/>
    </row>
    <row r="31249" spans="21:24" ht="18" x14ac:dyDescent="0.6">
      <c r="U31249"/>
      <c r="V31249"/>
      <c r="W31249"/>
      <c r="X31249"/>
    </row>
    <row r="31250" spans="21:24" ht="18" x14ac:dyDescent="0.6">
      <c r="U31250"/>
      <c r="V31250"/>
      <c r="W31250"/>
      <c r="X31250"/>
    </row>
    <row r="31251" spans="21:24" ht="18" x14ac:dyDescent="0.6">
      <c r="U31251"/>
      <c r="V31251"/>
      <c r="W31251"/>
      <c r="X31251"/>
    </row>
    <row r="31252" spans="21:24" ht="18" x14ac:dyDescent="0.6">
      <c r="U31252"/>
      <c r="V31252"/>
      <c r="W31252"/>
      <c r="X31252"/>
    </row>
    <row r="31253" spans="21:24" ht="18" x14ac:dyDescent="0.6">
      <c r="U31253"/>
      <c r="V31253"/>
      <c r="W31253"/>
      <c r="X31253"/>
    </row>
    <row r="31254" spans="21:24" ht="18" x14ac:dyDescent="0.6">
      <c r="U31254"/>
      <c r="V31254"/>
      <c r="W31254"/>
      <c r="X31254"/>
    </row>
    <row r="31255" spans="21:24" ht="18" x14ac:dyDescent="0.6">
      <c r="U31255"/>
      <c r="V31255"/>
      <c r="W31255"/>
      <c r="X31255"/>
    </row>
    <row r="31256" spans="21:24" ht="18" x14ac:dyDescent="0.6">
      <c r="U31256"/>
      <c r="V31256"/>
      <c r="W31256"/>
      <c r="X31256"/>
    </row>
    <row r="31257" spans="21:24" ht="18" x14ac:dyDescent="0.6">
      <c r="U31257"/>
      <c r="V31257"/>
      <c r="W31257"/>
      <c r="X31257"/>
    </row>
    <row r="31258" spans="21:24" ht="18" x14ac:dyDescent="0.6">
      <c r="U31258"/>
      <c r="V31258"/>
      <c r="W31258"/>
      <c r="X31258"/>
    </row>
    <row r="31259" spans="21:24" ht="18" x14ac:dyDescent="0.6">
      <c r="U31259"/>
      <c r="V31259"/>
      <c r="W31259"/>
      <c r="X31259"/>
    </row>
    <row r="31260" spans="21:24" ht="18" x14ac:dyDescent="0.6">
      <c r="U31260"/>
      <c r="V31260"/>
      <c r="W31260"/>
      <c r="X31260"/>
    </row>
    <row r="31261" spans="21:24" ht="18" x14ac:dyDescent="0.6">
      <c r="U31261"/>
      <c r="V31261"/>
      <c r="W31261"/>
      <c r="X31261"/>
    </row>
    <row r="31262" spans="21:24" ht="18" x14ac:dyDescent="0.6">
      <c r="U31262"/>
      <c r="V31262"/>
      <c r="W31262"/>
      <c r="X31262"/>
    </row>
    <row r="31263" spans="21:24" ht="18" x14ac:dyDescent="0.6">
      <c r="U31263"/>
      <c r="V31263"/>
      <c r="W31263"/>
      <c r="X31263"/>
    </row>
    <row r="31264" spans="21:24" ht="18" x14ac:dyDescent="0.6">
      <c r="U31264"/>
      <c r="V31264"/>
      <c r="W31264"/>
      <c r="X31264"/>
    </row>
    <row r="31265" spans="21:24" ht="18" x14ac:dyDescent="0.6">
      <c r="U31265"/>
      <c r="V31265"/>
      <c r="W31265"/>
      <c r="X31265"/>
    </row>
    <row r="31266" spans="21:24" ht="18" x14ac:dyDescent="0.6">
      <c r="U31266"/>
      <c r="V31266"/>
      <c r="W31266"/>
      <c r="X31266"/>
    </row>
    <row r="31267" spans="21:24" ht="18" x14ac:dyDescent="0.6">
      <c r="U31267"/>
      <c r="V31267"/>
      <c r="W31267"/>
      <c r="X31267"/>
    </row>
    <row r="31268" spans="21:24" ht="18" x14ac:dyDescent="0.6">
      <c r="U31268"/>
      <c r="V31268"/>
      <c r="W31268"/>
      <c r="X31268"/>
    </row>
    <row r="31269" spans="21:24" ht="18" x14ac:dyDescent="0.6">
      <c r="U31269"/>
      <c r="V31269"/>
      <c r="W31269"/>
      <c r="X31269"/>
    </row>
    <row r="31270" spans="21:24" ht="18" x14ac:dyDescent="0.6">
      <c r="U31270"/>
      <c r="V31270"/>
      <c r="W31270"/>
      <c r="X31270"/>
    </row>
    <row r="31271" spans="21:24" ht="18" x14ac:dyDescent="0.6">
      <c r="U31271"/>
      <c r="V31271"/>
      <c r="W31271"/>
      <c r="X31271"/>
    </row>
    <row r="31272" spans="21:24" ht="18" x14ac:dyDescent="0.6">
      <c r="U31272"/>
      <c r="V31272"/>
      <c r="W31272"/>
      <c r="X31272"/>
    </row>
    <row r="31273" spans="21:24" ht="18" x14ac:dyDescent="0.6">
      <c r="U31273"/>
      <c r="V31273"/>
      <c r="W31273"/>
      <c r="X31273"/>
    </row>
    <row r="31274" spans="21:24" ht="18" x14ac:dyDescent="0.6">
      <c r="U31274"/>
      <c r="V31274"/>
      <c r="W31274"/>
      <c r="X31274"/>
    </row>
    <row r="31275" spans="21:24" ht="18" x14ac:dyDescent="0.6">
      <c r="U31275"/>
      <c r="V31275"/>
      <c r="W31275"/>
      <c r="X31275"/>
    </row>
    <row r="31276" spans="21:24" ht="18" x14ac:dyDescent="0.6">
      <c r="U31276"/>
      <c r="V31276"/>
      <c r="W31276"/>
      <c r="X31276"/>
    </row>
    <row r="31277" spans="21:24" ht="18" x14ac:dyDescent="0.6">
      <c r="U31277"/>
      <c r="V31277"/>
      <c r="W31277"/>
      <c r="X31277"/>
    </row>
    <row r="31278" spans="21:24" ht="18" x14ac:dyDescent="0.6">
      <c r="U31278"/>
      <c r="V31278"/>
      <c r="W31278"/>
      <c r="X31278"/>
    </row>
    <row r="31279" spans="21:24" ht="18" x14ac:dyDescent="0.6">
      <c r="U31279"/>
      <c r="V31279"/>
      <c r="W31279"/>
      <c r="X31279"/>
    </row>
    <row r="31280" spans="21:24" ht="18" x14ac:dyDescent="0.6">
      <c r="U31280"/>
      <c r="V31280"/>
      <c r="W31280"/>
      <c r="X31280"/>
    </row>
    <row r="31281" spans="21:24" ht="18" x14ac:dyDescent="0.6">
      <c r="U31281"/>
      <c r="V31281"/>
      <c r="W31281"/>
      <c r="X31281"/>
    </row>
    <row r="31282" spans="21:24" ht="18" x14ac:dyDescent="0.6">
      <c r="U31282"/>
      <c r="V31282"/>
      <c r="W31282"/>
      <c r="X31282"/>
    </row>
    <row r="31283" spans="21:24" ht="18" x14ac:dyDescent="0.6">
      <c r="U31283"/>
      <c r="V31283"/>
      <c r="W31283"/>
      <c r="X31283"/>
    </row>
    <row r="31284" spans="21:24" ht="18" x14ac:dyDescent="0.6">
      <c r="U31284"/>
      <c r="V31284"/>
      <c r="W31284"/>
      <c r="X31284"/>
    </row>
    <row r="31285" spans="21:24" ht="18" x14ac:dyDescent="0.6">
      <c r="U31285"/>
      <c r="V31285"/>
      <c r="W31285"/>
      <c r="X31285"/>
    </row>
    <row r="31286" spans="21:24" ht="18" x14ac:dyDescent="0.6">
      <c r="U31286"/>
      <c r="V31286"/>
      <c r="W31286"/>
      <c r="X31286"/>
    </row>
    <row r="31287" spans="21:24" ht="18" x14ac:dyDescent="0.6">
      <c r="U31287"/>
      <c r="V31287"/>
      <c r="W31287"/>
      <c r="X31287"/>
    </row>
    <row r="31288" spans="21:24" ht="18" x14ac:dyDescent="0.6">
      <c r="U31288"/>
      <c r="V31288"/>
      <c r="W31288"/>
      <c r="X31288"/>
    </row>
    <row r="31289" spans="21:24" ht="18" x14ac:dyDescent="0.6">
      <c r="U31289"/>
      <c r="V31289"/>
      <c r="W31289"/>
      <c r="X31289"/>
    </row>
    <row r="31290" spans="21:24" ht="18" x14ac:dyDescent="0.6">
      <c r="U31290"/>
      <c r="V31290"/>
      <c r="W31290"/>
      <c r="X31290"/>
    </row>
    <row r="31291" spans="21:24" ht="18" x14ac:dyDescent="0.6">
      <c r="U31291"/>
      <c r="V31291"/>
      <c r="W31291"/>
      <c r="X31291"/>
    </row>
    <row r="31292" spans="21:24" ht="18" x14ac:dyDescent="0.6">
      <c r="U31292"/>
      <c r="V31292"/>
      <c r="W31292"/>
      <c r="X31292"/>
    </row>
    <row r="31293" spans="21:24" ht="18" x14ac:dyDescent="0.6">
      <c r="U31293"/>
      <c r="V31293"/>
      <c r="W31293"/>
      <c r="X31293"/>
    </row>
    <row r="31294" spans="21:24" ht="18" x14ac:dyDescent="0.6">
      <c r="U31294"/>
      <c r="V31294"/>
      <c r="W31294"/>
      <c r="X31294"/>
    </row>
    <row r="31295" spans="21:24" ht="18" x14ac:dyDescent="0.6">
      <c r="U31295"/>
      <c r="V31295"/>
      <c r="W31295"/>
      <c r="X31295"/>
    </row>
    <row r="31296" spans="21:24" ht="18" x14ac:dyDescent="0.6">
      <c r="U31296"/>
      <c r="V31296"/>
      <c r="W31296"/>
      <c r="X31296"/>
    </row>
    <row r="31297" spans="21:24" ht="18" x14ac:dyDescent="0.6">
      <c r="U31297"/>
      <c r="V31297"/>
      <c r="W31297"/>
      <c r="X31297"/>
    </row>
    <row r="31298" spans="21:24" ht="18" x14ac:dyDescent="0.6">
      <c r="U31298"/>
      <c r="V31298"/>
      <c r="W31298"/>
      <c r="X31298"/>
    </row>
    <row r="31299" spans="21:24" ht="18" x14ac:dyDescent="0.6">
      <c r="U31299"/>
      <c r="V31299"/>
      <c r="W31299"/>
      <c r="X31299"/>
    </row>
    <row r="31300" spans="21:24" ht="18" x14ac:dyDescent="0.6">
      <c r="U31300"/>
      <c r="V31300"/>
      <c r="W31300"/>
      <c r="X31300"/>
    </row>
    <row r="31301" spans="21:24" ht="18" x14ac:dyDescent="0.6">
      <c r="U31301"/>
      <c r="V31301"/>
      <c r="W31301"/>
      <c r="X31301"/>
    </row>
    <row r="31302" spans="21:24" ht="18" x14ac:dyDescent="0.6">
      <c r="U31302"/>
      <c r="V31302"/>
      <c r="W31302"/>
      <c r="X31302"/>
    </row>
    <row r="31303" spans="21:24" ht="18" x14ac:dyDescent="0.6">
      <c r="U31303"/>
      <c r="V31303"/>
      <c r="W31303"/>
      <c r="X31303"/>
    </row>
    <row r="31304" spans="21:24" ht="18" x14ac:dyDescent="0.6">
      <c r="U31304"/>
      <c r="V31304"/>
      <c r="W31304"/>
      <c r="X31304"/>
    </row>
    <row r="31305" spans="21:24" ht="18" x14ac:dyDescent="0.6">
      <c r="U31305"/>
      <c r="V31305"/>
      <c r="W31305"/>
      <c r="X31305"/>
    </row>
    <row r="31306" spans="21:24" ht="18" x14ac:dyDescent="0.6">
      <c r="U31306"/>
      <c r="V31306"/>
      <c r="W31306"/>
      <c r="X31306"/>
    </row>
    <row r="31307" spans="21:24" ht="18" x14ac:dyDescent="0.6">
      <c r="U31307"/>
      <c r="V31307"/>
      <c r="W31307"/>
      <c r="X31307"/>
    </row>
    <row r="31308" spans="21:24" ht="18" x14ac:dyDescent="0.6">
      <c r="U31308"/>
      <c r="V31308"/>
      <c r="W31308"/>
      <c r="X31308"/>
    </row>
    <row r="31309" spans="21:24" ht="18" x14ac:dyDescent="0.6">
      <c r="U31309"/>
      <c r="V31309"/>
      <c r="W31309"/>
      <c r="X31309"/>
    </row>
    <row r="31310" spans="21:24" ht="18" x14ac:dyDescent="0.6">
      <c r="U31310"/>
      <c r="V31310"/>
      <c r="W31310"/>
      <c r="X31310"/>
    </row>
    <row r="31311" spans="21:24" ht="18" x14ac:dyDescent="0.6">
      <c r="U31311"/>
      <c r="V31311"/>
      <c r="W31311"/>
      <c r="X31311"/>
    </row>
    <row r="31312" spans="21:24" ht="18" x14ac:dyDescent="0.6">
      <c r="U31312"/>
      <c r="V31312"/>
      <c r="W31312"/>
      <c r="X31312"/>
    </row>
    <row r="31313" spans="21:24" ht="18" x14ac:dyDescent="0.6">
      <c r="U31313"/>
      <c r="V31313"/>
      <c r="W31313"/>
      <c r="X31313"/>
    </row>
    <row r="31314" spans="21:24" ht="18" x14ac:dyDescent="0.6">
      <c r="U31314"/>
      <c r="V31314"/>
      <c r="W31314"/>
      <c r="X31314"/>
    </row>
    <row r="31315" spans="21:24" ht="18" x14ac:dyDescent="0.6">
      <c r="U31315"/>
      <c r="V31315"/>
      <c r="W31315"/>
      <c r="X31315"/>
    </row>
    <row r="31316" spans="21:24" ht="18" x14ac:dyDescent="0.6">
      <c r="U31316"/>
      <c r="V31316"/>
      <c r="W31316"/>
      <c r="X31316"/>
    </row>
    <row r="31317" spans="21:24" ht="18" x14ac:dyDescent="0.6">
      <c r="U31317"/>
      <c r="V31317"/>
      <c r="W31317"/>
      <c r="X31317"/>
    </row>
    <row r="31318" spans="21:24" ht="18" x14ac:dyDescent="0.6">
      <c r="U31318"/>
      <c r="V31318"/>
      <c r="W31318"/>
      <c r="X31318"/>
    </row>
    <row r="31319" spans="21:24" ht="18" x14ac:dyDescent="0.6">
      <c r="U31319"/>
      <c r="V31319"/>
      <c r="W31319"/>
      <c r="X31319"/>
    </row>
    <row r="31320" spans="21:24" ht="18" x14ac:dyDescent="0.6">
      <c r="U31320"/>
      <c r="V31320"/>
      <c r="W31320"/>
      <c r="X31320"/>
    </row>
    <row r="31321" spans="21:24" ht="18" x14ac:dyDescent="0.6">
      <c r="U31321"/>
      <c r="V31321"/>
      <c r="W31321"/>
      <c r="X31321"/>
    </row>
    <row r="31322" spans="21:24" ht="18" x14ac:dyDescent="0.6">
      <c r="U31322"/>
      <c r="V31322"/>
      <c r="W31322"/>
      <c r="X31322"/>
    </row>
    <row r="31323" spans="21:24" ht="18" x14ac:dyDescent="0.6">
      <c r="U31323"/>
      <c r="V31323"/>
      <c r="W31323"/>
      <c r="X31323"/>
    </row>
    <row r="31324" spans="21:24" ht="18" x14ac:dyDescent="0.6">
      <c r="U31324"/>
      <c r="V31324"/>
      <c r="W31324"/>
      <c r="X31324"/>
    </row>
    <row r="31325" spans="21:24" ht="18" x14ac:dyDescent="0.6">
      <c r="U31325"/>
      <c r="V31325"/>
      <c r="W31325"/>
      <c r="X31325"/>
    </row>
    <row r="31326" spans="21:24" ht="18" x14ac:dyDescent="0.6">
      <c r="U31326"/>
      <c r="V31326"/>
      <c r="W31326"/>
      <c r="X31326"/>
    </row>
    <row r="31327" spans="21:24" ht="18" x14ac:dyDescent="0.6">
      <c r="U31327"/>
      <c r="V31327"/>
      <c r="W31327"/>
      <c r="X31327"/>
    </row>
    <row r="31328" spans="21:24" ht="18" x14ac:dyDescent="0.6">
      <c r="U31328"/>
      <c r="V31328"/>
      <c r="W31328"/>
      <c r="X31328"/>
    </row>
    <row r="31329" spans="21:24" ht="18" x14ac:dyDescent="0.6">
      <c r="U31329"/>
      <c r="V31329"/>
      <c r="W31329"/>
      <c r="X31329"/>
    </row>
    <row r="31330" spans="21:24" ht="18" x14ac:dyDescent="0.6">
      <c r="U31330"/>
      <c r="V31330"/>
      <c r="W31330"/>
      <c r="X31330"/>
    </row>
    <row r="31331" spans="21:24" ht="18" x14ac:dyDescent="0.6">
      <c r="U31331"/>
      <c r="V31331"/>
      <c r="W31331"/>
      <c r="X31331"/>
    </row>
    <row r="31332" spans="21:24" ht="18" x14ac:dyDescent="0.6">
      <c r="U31332"/>
      <c r="V31332"/>
      <c r="W31332"/>
      <c r="X31332"/>
    </row>
    <row r="31333" spans="21:24" ht="18" x14ac:dyDescent="0.6">
      <c r="U31333"/>
      <c r="V31333"/>
      <c r="W31333"/>
      <c r="X31333"/>
    </row>
    <row r="31334" spans="21:24" ht="18" x14ac:dyDescent="0.6">
      <c r="U31334"/>
      <c r="V31334"/>
      <c r="W31334"/>
      <c r="X31334"/>
    </row>
    <row r="31335" spans="21:24" ht="18" x14ac:dyDescent="0.6">
      <c r="U31335"/>
      <c r="V31335"/>
      <c r="W31335"/>
      <c r="X31335"/>
    </row>
    <row r="31336" spans="21:24" ht="18" x14ac:dyDescent="0.6">
      <c r="U31336"/>
      <c r="V31336"/>
      <c r="W31336"/>
      <c r="X31336"/>
    </row>
    <row r="31337" spans="21:24" ht="18" x14ac:dyDescent="0.6">
      <c r="U31337"/>
      <c r="V31337"/>
      <c r="W31337"/>
      <c r="X31337"/>
    </row>
    <row r="31338" spans="21:24" ht="18" x14ac:dyDescent="0.6">
      <c r="U31338"/>
      <c r="V31338"/>
      <c r="W31338"/>
      <c r="X31338"/>
    </row>
    <row r="31339" spans="21:24" ht="18" x14ac:dyDescent="0.6">
      <c r="U31339"/>
      <c r="V31339"/>
      <c r="W31339"/>
      <c r="X31339"/>
    </row>
    <row r="31340" spans="21:24" ht="18" x14ac:dyDescent="0.6">
      <c r="U31340"/>
      <c r="V31340"/>
      <c r="W31340"/>
      <c r="X31340"/>
    </row>
    <row r="31341" spans="21:24" ht="18" x14ac:dyDescent="0.6">
      <c r="U31341"/>
      <c r="V31341"/>
      <c r="W31341"/>
      <c r="X31341"/>
    </row>
    <row r="31342" spans="21:24" ht="18" x14ac:dyDescent="0.6">
      <c r="U31342"/>
      <c r="V31342"/>
      <c r="W31342"/>
      <c r="X31342"/>
    </row>
    <row r="31343" spans="21:24" ht="18" x14ac:dyDescent="0.6">
      <c r="U31343"/>
      <c r="V31343"/>
      <c r="W31343"/>
      <c r="X31343"/>
    </row>
    <row r="31344" spans="21:24" ht="18" x14ac:dyDescent="0.6">
      <c r="U31344"/>
      <c r="V31344"/>
      <c r="W31344"/>
      <c r="X31344"/>
    </row>
    <row r="31345" spans="21:24" ht="18" x14ac:dyDescent="0.6">
      <c r="U31345"/>
      <c r="V31345"/>
      <c r="W31345"/>
      <c r="X31345"/>
    </row>
    <row r="31346" spans="21:24" ht="18" x14ac:dyDescent="0.6">
      <c r="U31346"/>
      <c r="V31346"/>
      <c r="W31346"/>
      <c r="X31346"/>
    </row>
    <row r="31347" spans="21:24" ht="18" x14ac:dyDescent="0.6">
      <c r="U31347"/>
      <c r="V31347"/>
      <c r="W31347"/>
      <c r="X31347"/>
    </row>
    <row r="31348" spans="21:24" ht="18" x14ac:dyDescent="0.6">
      <c r="U31348"/>
      <c r="V31348"/>
      <c r="W31348"/>
      <c r="X31348"/>
    </row>
    <row r="31349" spans="21:24" ht="18" x14ac:dyDescent="0.6">
      <c r="U31349"/>
      <c r="V31349"/>
      <c r="W31349"/>
      <c r="X31349"/>
    </row>
    <row r="31350" spans="21:24" ht="18" x14ac:dyDescent="0.6">
      <c r="U31350"/>
      <c r="V31350"/>
      <c r="W31350"/>
      <c r="X31350"/>
    </row>
    <row r="31351" spans="21:24" ht="18" x14ac:dyDescent="0.6">
      <c r="U31351"/>
      <c r="V31351"/>
      <c r="W31351"/>
      <c r="X31351"/>
    </row>
    <row r="31352" spans="21:24" ht="18" x14ac:dyDescent="0.6">
      <c r="U31352"/>
      <c r="V31352"/>
      <c r="W31352"/>
      <c r="X31352"/>
    </row>
    <row r="31353" spans="21:24" ht="18" x14ac:dyDescent="0.6">
      <c r="U31353"/>
      <c r="V31353"/>
      <c r="W31353"/>
      <c r="X31353"/>
    </row>
    <row r="31354" spans="21:24" ht="18" x14ac:dyDescent="0.6">
      <c r="U31354"/>
      <c r="V31354"/>
      <c r="W31354"/>
      <c r="X31354"/>
    </row>
    <row r="31355" spans="21:24" ht="18" x14ac:dyDescent="0.6">
      <c r="U31355"/>
      <c r="V31355"/>
      <c r="W31355"/>
      <c r="X31355"/>
    </row>
    <row r="31356" spans="21:24" ht="18" x14ac:dyDescent="0.6">
      <c r="U31356"/>
      <c r="V31356"/>
      <c r="W31356"/>
      <c r="X31356"/>
    </row>
    <row r="31357" spans="21:24" ht="18" x14ac:dyDescent="0.6">
      <c r="U31357"/>
      <c r="V31357"/>
      <c r="W31357"/>
      <c r="X31357"/>
    </row>
    <row r="31358" spans="21:24" ht="18" x14ac:dyDescent="0.6">
      <c r="U31358"/>
      <c r="V31358"/>
      <c r="W31358"/>
      <c r="X31358"/>
    </row>
    <row r="31359" spans="21:24" ht="18" x14ac:dyDescent="0.6">
      <c r="U31359"/>
      <c r="V31359"/>
      <c r="W31359"/>
      <c r="X31359"/>
    </row>
    <row r="31360" spans="21:24" ht="18" x14ac:dyDescent="0.6">
      <c r="U31360"/>
      <c r="V31360"/>
      <c r="W31360"/>
      <c r="X31360"/>
    </row>
    <row r="31361" spans="21:24" ht="18" x14ac:dyDescent="0.6">
      <c r="U31361"/>
      <c r="V31361"/>
      <c r="W31361"/>
      <c r="X31361"/>
    </row>
    <row r="31362" spans="21:24" ht="18" x14ac:dyDescent="0.6">
      <c r="U31362"/>
      <c r="V31362"/>
      <c r="W31362"/>
      <c r="X31362"/>
    </row>
    <row r="31363" spans="21:24" ht="18" x14ac:dyDescent="0.6">
      <c r="U31363"/>
      <c r="V31363"/>
      <c r="W31363"/>
      <c r="X31363"/>
    </row>
    <row r="31364" spans="21:24" ht="18" x14ac:dyDescent="0.6">
      <c r="U31364"/>
      <c r="V31364"/>
      <c r="W31364"/>
      <c r="X31364"/>
    </row>
    <row r="31365" spans="21:24" ht="18" x14ac:dyDescent="0.6">
      <c r="U31365"/>
      <c r="V31365"/>
      <c r="W31365"/>
      <c r="X31365"/>
    </row>
    <row r="31366" spans="21:24" ht="18" x14ac:dyDescent="0.6">
      <c r="U31366"/>
      <c r="V31366"/>
      <c r="W31366"/>
      <c r="X31366"/>
    </row>
    <row r="31367" spans="21:24" ht="18" x14ac:dyDescent="0.6">
      <c r="U31367"/>
      <c r="V31367"/>
      <c r="W31367"/>
      <c r="X31367"/>
    </row>
    <row r="31368" spans="21:24" ht="18" x14ac:dyDescent="0.6">
      <c r="U31368"/>
      <c r="V31368"/>
      <c r="W31368"/>
      <c r="X31368"/>
    </row>
    <row r="31369" spans="21:24" ht="18" x14ac:dyDescent="0.6">
      <c r="U31369"/>
      <c r="V31369"/>
      <c r="W31369"/>
      <c r="X31369"/>
    </row>
    <row r="31370" spans="21:24" ht="18" x14ac:dyDescent="0.6">
      <c r="U31370"/>
      <c r="V31370"/>
      <c r="W31370"/>
      <c r="X31370"/>
    </row>
    <row r="31371" spans="21:24" ht="18" x14ac:dyDescent="0.6">
      <c r="U31371"/>
      <c r="V31371"/>
      <c r="W31371"/>
      <c r="X31371"/>
    </row>
    <row r="31372" spans="21:24" ht="18" x14ac:dyDescent="0.6">
      <c r="U31372"/>
      <c r="V31372"/>
      <c r="W31372"/>
      <c r="X31372"/>
    </row>
    <row r="31373" spans="21:24" ht="18" x14ac:dyDescent="0.6">
      <c r="U31373"/>
      <c r="V31373"/>
      <c r="W31373"/>
      <c r="X31373"/>
    </row>
    <row r="31374" spans="21:24" ht="18" x14ac:dyDescent="0.6">
      <c r="U31374"/>
      <c r="V31374"/>
      <c r="W31374"/>
      <c r="X31374"/>
    </row>
    <row r="31375" spans="21:24" ht="18" x14ac:dyDescent="0.6">
      <c r="U31375"/>
      <c r="V31375"/>
      <c r="W31375"/>
      <c r="X31375"/>
    </row>
    <row r="31376" spans="21:24" ht="18" x14ac:dyDescent="0.6">
      <c r="U31376"/>
      <c r="V31376"/>
      <c r="W31376"/>
      <c r="X31376"/>
    </row>
    <row r="31377" spans="21:24" ht="18" x14ac:dyDescent="0.6">
      <c r="U31377"/>
      <c r="V31377"/>
      <c r="W31377"/>
      <c r="X31377"/>
    </row>
    <row r="31378" spans="21:24" ht="18" x14ac:dyDescent="0.6">
      <c r="U31378"/>
      <c r="V31378"/>
      <c r="W31378"/>
      <c r="X31378"/>
    </row>
    <row r="31379" spans="21:24" ht="18" x14ac:dyDescent="0.6">
      <c r="U31379"/>
      <c r="V31379"/>
      <c r="W31379"/>
      <c r="X31379"/>
    </row>
    <row r="31380" spans="21:24" ht="18" x14ac:dyDescent="0.6">
      <c r="U31380"/>
      <c r="V31380"/>
      <c r="W31380"/>
      <c r="X31380"/>
    </row>
    <row r="31381" spans="21:24" ht="18" x14ac:dyDescent="0.6">
      <c r="U31381"/>
      <c r="V31381"/>
      <c r="W31381"/>
      <c r="X31381"/>
    </row>
    <row r="31382" spans="21:24" ht="18" x14ac:dyDescent="0.6">
      <c r="U31382"/>
      <c r="V31382"/>
      <c r="W31382"/>
      <c r="X31382"/>
    </row>
    <row r="31383" spans="21:24" ht="18" x14ac:dyDescent="0.6">
      <c r="U31383"/>
      <c r="V31383"/>
      <c r="W31383"/>
      <c r="X31383"/>
    </row>
    <row r="31384" spans="21:24" ht="18" x14ac:dyDescent="0.6">
      <c r="U31384"/>
      <c r="V31384"/>
      <c r="W31384"/>
      <c r="X31384"/>
    </row>
    <row r="31385" spans="21:24" ht="18" x14ac:dyDescent="0.6">
      <c r="U31385"/>
      <c r="V31385"/>
      <c r="W31385"/>
      <c r="X31385"/>
    </row>
    <row r="31386" spans="21:24" ht="18" x14ac:dyDescent="0.6">
      <c r="U31386"/>
      <c r="V31386"/>
      <c r="W31386"/>
      <c r="X31386"/>
    </row>
    <row r="31387" spans="21:24" ht="18" x14ac:dyDescent="0.6">
      <c r="U31387"/>
      <c r="V31387"/>
      <c r="W31387"/>
      <c r="X31387"/>
    </row>
    <row r="31388" spans="21:24" ht="18" x14ac:dyDescent="0.6">
      <c r="U31388"/>
      <c r="V31388"/>
      <c r="W31388"/>
      <c r="X31388"/>
    </row>
    <row r="31389" spans="21:24" ht="18" x14ac:dyDescent="0.6">
      <c r="U31389"/>
      <c r="V31389"/>
      <c r="W31389"/>
      <c r="X31389"/>
    </row>
    <row r="31390" spans="21:24" ht="18" x14ac:dyDescent="0.6">
      <c r="U31390"/>
      <c r="V31390"/>
      <c r="W31390"/>
      <c r="X31390"/>
    </row>
    <row r="31391" spans="21:24" ht="18" x14ac:dyDescent="0.6">
      <c r="U31391"/>
      <c r="V31391"/>
      <c r="W31391"/>
      <c r="X31391"/>
    </row>
    <row r="31392" spans="21:24" ht="18" x14ac:dyDescent="0.6">
      <c r="U31392"/>
      <c r="V31392"/>
      <c r="W31392"/>
      <c r="X31392"/>
    </row>
    <row r="31393" spans="21:24" ht="18" x14ac:dyDescent="0.6">
      <c r="U31393"/>
      <c r="V31393"/>
      <c r="W31393"/>
      <c r="X31393"/>
    </row>
    <row r="31394" spans="21:24" ht="18" x14ac:dyDescent="0.6">
      <c r="U31394"/>
      <c r="V31394"/>
      <c r="W31394"/>
      <c r="X31394"/>
    </row>
    <row r="31395" spans="21:24" ht="18" x14ac:dyDescent="0.6">
      <c r="U31395"/>
      <c r="V31395"/>
      <c r="W31395"/>
      <c r="X31395"/>
    </row>
    <row r="31396" spans="21:24" ht="18" x14ac:dyDescent="0.6">
      <c r="U31396"/>
      <c r="V31396"/>
      <c r="W31396"/>
      <c r="X31396"/>
    </row>
    <row r="31397" spans="21:24" ht="18" x14ac:dyDescent="0.6">
      <c r="U31397"/>
      <c r="V31397"/>
      <c r="W31397"/>
      <c r="X31397"/>
    </row>
    <row r="31398" spans="21:24" ht="18" x14ac:dyDescent="0.6">
      <c r="U31398"/>
      <c r="V31398"/>
      <c r="W31398"/>
      <c r="X31398"/>
    </row>
    <row r="31399" spans="21:24" ht="18" x14ac:dyDescent="0.6">
      <c r="U31399"/>
      <c r="V31399"/>
      <c r="W31399"/>
      <c r="X31399"/>
    </row>
    <row r="31400" spans="21:24" ht="18" x14ac:dyDescent="0.6">
      <c r="U31400"/>
      <c r="V31400"/>
      <c r="W31400"/>
      <c r="X31400"/>
    </row>
    <row r="31401" spans="21:24" ht="18" x14ac:dyDescent="0.6">
      <c r="U31401"/>
      <c r="V31401"/>
      <c r="W31401"/>
      <c r="X31401"/>
    </row>
    <row r="31402" spans="21:24" ht="18" x14ac:dyDescent="0.6">
      <c r="U31402"/>
      <c r="V31402"/>
      <c r="W31402"/>
      <c r="X31402"/>
    </row>
    <row r="31403" spans="21:24" ht="18" x14ac:dyDescent="0.6">
      <c r="U31403"/>
      <c r="V31403"/>
      <c r="W31403"/>
      <c r="X31403"/>
    </row>
    <row r="31404" spans="21:24" ht="18" x14ac:dyDescent="0.6">
      <c r="U31404"/>
      <c r="V31404"/>
      <c r="W31404"/>
      <c r="X31404"/>
    </row>
    <row r="31405" spans="21:24" ht="18" x14ac:dyDescent="0.6">
      <c r="U31405"/>
      <c r="V31405"/>
      <c r="W31405"/>
      <c r="X31405"/>
    </row>
    <row r="31406" spans="21:24" ht="18" x14ac:dyDescent="0.6">
      <c r="U31406"/>
      <c r="V31406"/>
      <c r="W31406"/>
      <c r="X31406"/>
    </row>
    <row r="31407" spans="21:24" ht="18" x14ac:dyDescent="0.6">
      <c r="U31407"/>
      <c r="V31407"/>
      <c r="W31407"/>
      <c r="X31407"/>
    </row>
    <row r="31408" spans="21:24" ht="18" x14ac:dyDescent="0.6">
      <c r="U31408"/>
      <c r="V31408"/>
      <c r="W31408"/>
      <c r="X31408"/>
    </row>
    <row r="31409" spans="21:24" ht="18" x14ac:dyDescent="0.6">
      <c r="U31409"/>
      <c r="V31409"/>
      <c r="W31409"/>
      <c r="X31409"/>
    </row>
    <row r="31410" spans="21:24" ht="18" x14ac:dyDescent="0.6">
      <c r="U31410"/>
      <c r="V31410"/>
      <c r="W31410"/>
      <c r="X31410"/>
    </row>
    <row r="31411" spans="21:24" ht="18" x14ac:dyDescent="0.6">
      <c r="U31411"/>
      <c r="V31411"/>
      <c r="W31411"/>
      <c r="X31411"/>
    </row>
    <row r="31412" spans="21:24" ht="18" x14ac:dyDescent="0.6">
      <c r="U31412"/>
      <c r="V31412"/>
      <c r="W31412"/>
      <c r="X31412"/>
    </row>
    <row r="31413" spans="21:24" ht="18" x14ac:dyDescent="0.6">
      <c r="U31413"/>
      <c r="V31413"/>
      <c r="W31413"/>
      <c r="X31413"/>
    </row>
    <row r="31414" spans="21:24" ht="18" x14ac:dyDescent="0.6">
      <c r="U31414"/>
      <c r="V31414"/>
      <c r="W31414"/>
      <c r="X31414"/>
    </row>
    <row r="31415" spans="21:24" ht="18" x14ac:dyDescent="0.6">
      <c r="U31415"/>
      <c r="V31415"/>
      <c r="W31415"/>
      <c r="X31415"/>
    </row>
    <row r="31416" spans="21:24" ht="18" x14ac:dyDescent="0.6">
      <c r="U31416"/>
      <c r="V31416"/>
      <c r="W31416"/>
      <c r="X31416"/>
    </row>
    <row r="31417" spans="21:24" ht="18" x14ac:dyDescent="0.6">
      <c r="U31417"/>
      <c r="V31417"/>
      <c r="W31417"/>
      <c r="X31417"/>
    </row>
    <row r="31418" spans="21:24" ht="18" x14ac:dyDescent="0.6">
      <c r="U31418"/>
      <c r="V31418"/>
      <c r="W31418"/>
      <c r="X31418"/>
    </row>
    <row r="31419" spans="21:24" ht="18" x14ac:dyDescent="0.6">
      <c r="U31419"/>
      <c r="V31419"/>
      <c r="W31419"/>
      <c r="X31419"/>
    </row>
    <row r="31420" spans="21:24" ht="18" x14ac:dyDescent="0.6">
      <c r="U31420"/>
      <c r="V31420"/>
      <c r="W31420"/>
      <c r="X31420"/>
    </row>
    <row r="31421" spans="21:24" ht="18" x14ac:dyDescent="0.6">
      <c r="U31421"/>
      <c r="V31421"/>
      <c r="W31421"/>
      <c r="X31421"/>
    </row>
    <row r="31422" spans="21:24" ht="18" x14ac:dyDescent="0.6">
      <c r="U31422"/>
      <c r="V31422"/>
      <c r="W31422"/>
      <c r="X31422"/>
    </row>
    <row r="31423" spans="21:24" ht="18" x14ac:dyDescent="0.6">
      <c r="U31423"/>
      <c r="V31423"/>
      <c r="W31423"/>
      <c r="X31423"/>
    </row>
    <row r="31424" spans="21:24" ht="18" x14ac:dyDescent="0.6">
      <c r="U31424"/>
      <c r="V31424"/>
      <c r="W31424"/>
      <c r="X31424"/>
    </row>
    <row r="31425" spans="21:24" ht="18" x14ac:dyDescent="0.6">
      <c r="U31425"/>
      <c r="V31425"/>
      <c r="W31425"/>
      <c r="X31425"/>
    </row>
    <row r="31426" spans="21:24" ht="18" x14ac:dyDescent="0.6">
      <c r="U31426"/>
      <c r="V31426"/>
      <c r="W31426"/>
      <c r="X31426"/>
    </row>
    <row r="31427" spans="21:24" ht="18" x14ac:dyDescent="0.6">
      <c r="U31427"/>
      <c r="V31427"/>
      <c r="W31427"/>
      <c r="X31427"/>
    </row>
    <row r="31428" spans="21:24" ht="18" x14ac:dyDescent="0.6">
      <c r="U31428"/>
      <c r="V31428"/>
      <c r="W31428"/>
      <c r="X31428"/>
    </row>
    <row r="31429" spans="21:24" ht="18" x14ac:dyDescent="0.6">
      <c r="U31429"/>
      <c r="V31429"/>
      <c r="W31429"/>
      <c r="X31429"/>
    </row>
    <row r="31430" spans="21:24" ht="18" x14ac:dyDescent="0.6">
      <c r="U31430"/>
      <c r="V31430"/>
      <c r="W31430"/>
      <c r="X31430"/>
    </row>
    <row r="31431" spans="21:24" ht="18" x14ac:dyDescent="0.6">
      <c r="U31431"/>
      <c r="V31431"/>
      <c r="W31431"/>
      <c r="X31431"/>
    </row>
    <row r="31432" spans="21:24" ht="18" x14ac:dyDescent="0.6">
      <c r="U31432"/>
      <c r="V31432"/>
      <c r="W31432"/>
      <c r="X31432"/>
    </row>
    <row r="31433" spans="21:24" ht="18" x14ac:dyDescent="0.6">
      <c r="U31433"/>
      <c r="V31433"/>
      <c r="W31433"/>
      <c r="X31433"/>
    </row>
    <row r="31434" spans="21:24" ht="18" x14ac:dyDescent="0.6">
      <c r="U31434"/>
      <c r="V31434"/>
      <c r="W31434"/>
      <c r="X31434"/>
    </row>
    <row r="31435" spans="21:24" ht="18" x14ac:dyDescent="0.6">
      <c r="U31435"/>
      <c r="V31435"/>
      <c r="W31435"/>
      <c r="X31435"/>
    </row>
    <row r="31436" spans="21:24" ht="18" x14ac:dyDescent="0.6">
      <c r="U31436"/>
      <c r="V31436"/>
      <c r="W31436"/>
      <c r="X31436"/>
    </row>
    <row r="31437" spans="21:24" ht="18" x14ac:dyDescent="0.6">
      <c r="U31437"/>
      <c r="V31437"/>
      <c r="W31437"/>
      <c r="X31437"/>
    </row>
    <row r="31438" spans="21:24" ht="18" x14ac:dyDescent="0.6">
      <c r="U31438"/>
      <c r="V31438"/>
      <c r="W31438"/>
      <c r="X31438"/>
    </row>
    <row r="31439" spans="21:24" ht="18" x14ac:dyDescent="0.6">
      <c r="U31439"/>
      <c r="V31439"/>
      <c r="W31439"/>
      <c r="X31439"/>
    </row>
    <row r="31440" spans="21:24" ht="18" x14ac:dyDescent="0.6">
      <c r="U31440"/>
      <c r="V31440"/>
      <c r="W31440"/>
      <c r="X31440"/>
    </row>
    <row r="31441" spans="21:24" ht="18" x14ac:dyDescent="0.6">
      <c r="U31441"/>
      <c r="V31441"/>
      <c r="W31441"/>
      <c r="X31441"/>
    </row>
    <row r="31442" spans="21:24" ht="18" x14ac:dyDescent="0.6">
      <c r="U31442"/>
      <c r="V31442"/>
      <c r="W31442"/>
      <c r="X31442"/>
    </row>
    <row r="31443" spans="21:24" ht="18" x14ac:dyDescent="0.6">
      <c r="U31443"/>
      <c r="V31443"/>
      <c r="W31443"/>
      <c r="X31443"/>
    </row>
    <row r="31444" spans="21:24" ht="18" x14ac:dyDescent="0.6">
      <c r="U31444"/>
      <c r="V31444"/>
      <c r="W31444"/>
      <c r="X31444"/>
    </row>
    <row r="31445" spans="21:24" ht="18" x14ac:dyDescent="0.6">
      <c r="U31445"/>
      <c r="V31445"/>
      <c r="W31445"/>
      <c r="X31445"/>
    </row>
    <row r="31446" spans="21:24" ht="18" x14ac:dyDescent="0.6">
      <c r="U31446"/>
      <c r="V31446"/>
      <c r="W31446"/>
      <c r="X31446"/>
    </row>
    <row r="31447" spans="21:24" ht="18" x14ac:dyDescent="0.6">
      <c r="U31447"/>
      <c r="V31447"/>
      <c r="W31447"/>
      <c r="X31447"/>
    </row>
    <row r="31448" spans="21:24" ht="18" x14ac:dyDescent="0.6">
      <c r="U31448"/>
      <c r="V31448"/>
      <c r="W31448"/>
      <c r="X31448"/>
    </row>
    <row r="31449" spans="21:24" ht="18" x14ac:dyDescent="0.6">
      <c r="U31449"/>
      <c r="V31449"/>
      <c r="W31449"/>
      <c r="X31449"/>
    </row>
    <row r="31450" spans="21:24" ht="18" x14ac:dyDescent="0.6">
      <c r="U31450"/>
      <c r="V31450"/>
      <c r="W31450"/>
      <c r="X31450"/>
    </row>
    <row r="31451" spans="21:24" ht="18" x14ac:dyDescent="0.6">
      <c r="U31451"/>
      <c r="V31451"/>
      <c r="W31451"/>
      <c r="X31451"/>
    </row>
    <row r="31452" spans="21:24" ht="18" x14ac:dyDescent="0.6">
      <c r="U31452"/>
      <c r="V31452"/>
      <c r="W31452"/>
      <c r="X31452"/>
    </row>
    <row r="31453" spans="21:24" ht="18" x14ac:dyDescent="0.6">
      <c r="U31453"/>
      <c r="V31453"/>
      <c r="W31453"/>
      <c r="X31453"/>
    </row>
    <row r="31454" spans="21:24" ht="18" x14ac:dyDescent="0.6">
      <c r="U31454"/>
      <c r="V31454"/>
      <c r="W31454"/>
      <c r="X31454"/>
    </row>
    <row r="31455" spans="21:24" ht="18" x14ac:dyDescent="0.6">
      <c r="U31455"/>
      <c r="V31455"/>
      <c r="W31455"/>
      <c r="X31455"/>
    </row>
    <row r="31456" spans="21:24" ht="18" x14ac:dyDescent="0.6">
      <c r="U31456"/>
      <c r="V31456"/>
      <c r="W31456"/>
      <c r="X31456"/>
    </row>
    <row r="31457" spans="21:24" ht="18" x14ac:dyDescent="0.6">
      <c r="U31457"/>
      <c r="V31457"/>
      <c r="W31457"/>
      <c r="X31457"/>
    </row>
    <row r="31458" spans="21:24" ht="18" x14ac:dyDescent="0.6">
      <c r="U31458"/>
      <c r="V31458"/>
      <c r="W31458"/>
      <c r="X31458"/>
    </row>
    <row r="31459" spans="21:24" ht="18" x14ac:dyDescent="0.6">
      <c r="U31459"/>
      <c r="V31459"/>
      <c r="W31459"/>
      <c r="X31459"/>
    </row>
    <row r="31460" spans="21:24" ht="18" x14ac:dyDescent="0.6">
      <c r="U31460"/>
      <c r="V31460"/>
      <c r="W31460"/>
      <c r="X31460"/>
    </row>
    <row r="31461" spans="21:24" ht="18" x14ac:dyDescent="0.6">
      <c r="U31461"/>
      <c r="V31461"/>
      <c r="W31461"/>
      <c r="X31461"/>
    </row>
    <row r="31462" spans="21:24" ht="18" x14ac:dyDescent="0.6">
      <c r="U31462"/>
      <c r="V31462"/>
      <c r="W31462"/>
      <c r="X31462"/>
    </row>
    <row r="31463" spans="21:24" ht="18" x14ac:dyDescent="0.6">
      <c r="U31463"/>
      <c r="V31463"/>
      <c r="W31463"/>
      <c r="X31463"/>
    </row>
    <row r="31464" spans="21:24" ht="18" x14ac:dyDescent="0.6">
      <c r="U31464"/>
      <c r="V31464"/>
      <c r="W31464"/>
      <c r="X31464"/>
    </row>
    <row r="31465" spans="21:24" ht="18" x14ac:dyDescent="0.6">
      <c r="U31465"/>
      <c r="V31465"/>
      <c r="W31465"/>
      <c r="X31465"/>
    </row>
    <row r="31466" spans="21:24" ht="18" x14ac:dyDescent="0.6">
      <c r="U31466"/>
      <c r="V31466"/>
      <c r="W31466"/>
      <c r="X31466"/>
    </row>
    <row r="31467" spans="21:24" ht="18" x14ac:dyDescent="0.6">
      <c r="U31467"/>
      <c r="V31467"/>
      <c r="W31467"/>
      <c r="X31467"/>
    </row>
    <row r="31468" spans="21:24" ht="18" x14ac:dyDescent="0.6">
      <c r="U31468"/>
      <c r="V31468"/>
      <c r="W31468"/>
      <c r="X31468"/>
    </row>
    <row r="31469" spans="21:24" ht="18" x14ac:dyDescent="0.6">
      <c r="U31469"/>
      <c r="V31469"/>
      <c r="W31469"/>
      <c r="X31469"/>
    </row>
    <row r="31470" spans="21:24" ht="18" x14ac:dyDescent="0.6">
      <c r="U31470"/>
      <c r="V31470"/>
      <c r="W31470"/>
      <c r="X31470"/>
    </row>
    <row r="31471" spans="21:24" ht="18" x14ac:dyDescent="0.6">
      <c r="U31471"/>
      <c r="V31471"/>
      <c r="W31471"/>
      <c r="X31471"/>
    </row>
    <row r="31472" spans="21:24" ht="18" x14ac:dyDescent="0.6">
      <c r="U31472"/>
      <c r="V31472"/>
      <c r="W31472"/>
      <c r="X31472"/>
    </row>
    <row r="31473" spans="21:24" ht="18" x14ac:dyDescent="0.6">
      <c r="U31473"/>
      <c r="V31473"/>
      <c r="W31473"/>
      <c r="X31473"/>
    </row>
    <row r="31474" spans="21:24" ht="18" x14ac:dyDescent="0.6">
      <c r="U31474"/>
      <c r="V31474"/>
      <c r="W31474"/>
      <c r="X31474"/>
    </row>
    <row r="31475" spans="21:24" ht="18" x14ac:dyDescent="0.6">
      <c r="U31475"/>
      <c r="V31475"/>
      <c r="W31475"/>
      <c r="X31475"/>
    </row>
    <row r="31476" spans="21:24" ht="18" x14ac:dyDescent="0.6">
      <c r="U31476"/>
      <c r="V31476"/>
      <c r="W31476"/>
      <c r="X31476"/>
    </row>
    <row r="31477" spans="21:24" ht="18" x14ac:dyDescent="0.6">
      <c r="U31477"/>
      <c r="V31477"/>
      <c r="W31477"/>
      <c r="X31477"/>
    </row>
    <row r="31478" spans="21:24" ht="18" x14ac:dyDescent="0.6">
      <c r="U31478"/>
      <c r="V31478"/>
      <c r="W31478"/>
      <c r="X31478"/>
    </row>
    <row r="31479" spans="21:24" ht="18" x14ac:dyDescent="0.6">
      <c r="U31479"/>
      <c r="V31479"/>
      <c r="W31479"/>
      <c r="X31479"/>
    </row>
    <row r="31480" spans="21:24" ht="18" x14ac:dyDescent="0.6">
      <c r="U31480"/>
      <c r="V31480"/>
      <c r="W31480"/>
      <c r="X31480"/>
    </row>
    <row r="31481" spans="21:24" ht="18" x14ac:dyDescent="0.6">
      <c r="U31481"/>
      <c r="V31481"/>
      <c r="W31481"/>
      <c r="X31481"/>
    </row>
    <row r="31482" spans="21:24" ht="18" x14ac:dyDescent="0.6">
      <c r="U31482"/>
      <c r="V31482"/>
      <c r="W31482"/>
      <c r="X31482"/>
    </row>
    <row r="31483" spans="21:24" ht="18" x14ac:dyDescent="0.6">
      <c r="U31483"/>
      <c r="V31483"/>
      <c r="W31483"/>
      <c r="X31483"/>
    </row>
    <row r="31484" spans="21:24" ht="18" x14ac:dyDescent="0.6">
      <c r="U31484"/>
      <c r="V31484"/>
      <c r="W31484"/>
      <c r="X31484"/>
    </row>
    <row r="31485" spans="21:24" ht="18" x14ac:dyDescent="0.6">
      <c r="U31485"/>
      <c r="V31485"/>
      <c r="W31485"/>
      <c r="X31485"/>
    </row>
    <row r="31486" spans="21:24" ht="18" x14ac:dyDescent="0.6">
      <c r="U31486"/>
      <c r="V31486"/>
      <c r="W31486"/>
      <c r="X31486"/>
    </row>
    <row r="31487" spans="21:24" ht="18" x14ac:dyDescent="0.6">
      <c r="U31487"/>
      <c r="V31487"/>
      <c r="W31487"/>
      <c r="X31487"/>
    </row>
    <row r="31488" spans="21:24" ht="18" x14ac:dyDescent="0.6">
      <c r="U31488"/>
      <c r="V31488"/>
      <c r="W31488"/>
      <c r="X31488"/>
    </row>
    <row r="31489" spans="21:24" ht="18" x14ac:dyDescent="0.6">
      <c r="U31489"/>
      <c r="V31489"/>
      <c r="W31489"/>
      <c r="X31489"/>
    </row>
    <row r="31490" spans="21:24" ht="18" x14ac:dyDescent="0.6">
      <c r="U31490"/>
      <c r="V31490"/>
      <c r="W31490"/>
      <c r="X31490"/>
    </row>
    <row r="31491" spans="21:24" ht="18" x14ac:dyDescent="0.6">
      <c r="U31491"/>
      <c r="V31491"/>
      <c r="W31491"/>
      <c r="X31491"/>
    </row>
    <row r="31492" spans="21:24" ht="18" x14ac:dyDescent="0.6">
      <c r="U31492"/>
      <c r="V31492"/>
      <c r="W31492"/>
      <c r="X31492"/>
    </row>
    <row r="31493" spans="21:24" ht="18" x14ac:dyDescent="0.6">
      <c r="U31493"/>
      <c r="V31493"/>
      <c r="W31493"/>
      <c r="X31493"/>
    </row>
    <row r="31494" spans="21:24" ht="18" x14ac:dyDescent="0.6">
      <c r="U31494"/>
      <c r="V31494"/>
      <c r="W31494"/>
      <c r="X31494"/>
    </row>
    <row r="31495" spans="21:24" ht="18" x14ac:dyDescent="0.6">
      <c r="U31495"/>
      <c r="V31495"/>
      <c r="W31495"/>
      <c r="X31495"/>
    </row>
    <row r="31496" spans="21:24" ht="18" x14ac:dyDescent="0.6">
      <c r="U31496"/>
      <c r="V31496"/>
      <c r="W31496"/>
      <c r="X31496"/>
    </row>
    <row r="31497" spans="21:24" ht="18" x14ac:dyDescent="0.6">
      <c r="U31497"/>
      <c r="V31497"/>
      <c r="W31497"/>
      <c r="X31497"/>
    </row>
    <row r="31498" spans="21:24" ht="18" x14ac:dyDescent="0.6">
      <c r="U31498"/>
      <c r="V31498"/>
      <c r="W31498"/>
      <c r="X31498"/>
    </row>
    <row r="31499" spans="21:24" ht="18" x14ac:dyDescent="0.6">
      <c r="U31499"/>
      <c r="V31499"/>
      <c r="W31499"/>
      <c r="X31499"/>
    </row>
    <row r="31500" spans="21:24" ht="18" x14ac:dyDescent="0.6">
      <c r="U31500"/>
      <c r="V31500"/>
      <c r="W31500"/>
      <c r="X31500"/>
    </row>
    <row r="31501" spans="21:24" ht="18" x14ac:dyDescent="0.6">
      <c r="U31501"/>
      <c r="V31501"/>
      <c r="W31501"/>
      <c r="X31501"/>
    </row>
    <row r="31502" spans="21:24" ht="18" x14ac:dyDescent="0.6">
      <c r="U31502"/>
      <c r="V31502"/>
      <c r="W31502"/>
      <c r="X31502"/>
    </row>
    <row r="31503" spans="21:24" ht="18" x14ac:dyDescent="0.6">
      <c r="U31503"/>
      <c r="V31503"/>
      <c r="W31503"/>
      <c r="X31503"/>
    </row>
    <row r="31504" spans="21:24" ht="18" x14ac:dyDescent="0.6">
      <c r="U31504"/>
      <c r="V31504"/>
      <c r="W31504"/>
      <c r="X31504"/>
    </row>
    <row r="31505" spans="21:24" ht="18" x14ac:dyDescent="0.6">
      <c r="U31505"/>
      <c r="V31505"/>
      <c r="W31505"/>
      <c r="X31505"/>
    </row>
    <row r="31506" spans="21:24" ht="18" x14ac:dyDescent="0.6">
      <c r="U31506"/>
      <c r="V31506"/>
      <c r="W31506"/>
      <c r="X31506"/>
    </row>
    <row r="31507" spans="21:24" ht="18" x14ac:dyDescent="0.6">
      <c r="U31507"/>
      <c r="V31507"/>
      <c r="W31507"/>
      <c r="X31507"/>
    </row>
    <row r="31508" spans="21:24" ht="18" x14ac:dyDescent="0.6">
      <c r="U31508"/>
      <c r="V31508"/>
      <c r="W31508"/>
      <c r="X31508"/>
    </row>
    <row r="31509" spans="21:24" ht="18" x14ac:dyDescent="0.6">
      <c r="U31509"/>
      <c r="V31509"/>
      <c r="W31509"/>
      <c r="X31509"/>
    </row>
    <row r="31510" spans="21:24" ht="18" x14ac:dyDescent="0.6">
      <c r="U31510"/>
      <c r="V31510"/>
      <c r="W31510"/>
      <c r="X31510"/>
    </row>
    <row r="31511" spans="21:24" ht="18" x14ac:dyDescent="0.6">
      <c r="U31511"/>
      <c r="V31511"/>
      <c r="W31511"/>
      <c r="X31511"/>
    </row>
    <row r="31512" spans="21:24" ht="18" x14ac:dyDescent="0.6">
      <c r="U31512"/>
      <c r="V31512"/>
      <c r="W31512"/>
      <c r="X31512"/>
    </row>
    <row r="31513" spans="21:24" ht="18" x14ac:dyDescent="0.6">
      <c r="U31513"/>
      <c r="V31513"/>
      <c r="W31513"/>
      <c r="X31513"/>
    </row>
    <row r="31514" spans="21:24" ht="18" x14ac:dyDescent="0.6">
      <c r="U31514"/>
      <c r="V31514"/>
      <c r="W31514"/>
      <c r="X31514"/>
    </row>
    <row r="31515" spans="21:24" ht="18" x14ac:dyDescent="0.6">
      <c r="U31515"/>
      <c r="V31515"/>
      <c r="W31515"/>
      <c r="X31515"/>
    </row>
    <row r="31516" spans="21:24" ht="18" x14ac:dyDescent="0.6">
      <c r="U31516"/>
      <c r="V31516"/>
      <c r="W31516"/>
      <c r="X31516"/>
    </row>
    <row r="31517" spans="21:24" ht="18" x14ac:dyDescent="0.6">
      <c r="U31517"/>
      <c r="V31517"/>
      <c r="W31517"/>
      <c r="X31517"/>
    </row>
    <row r="31518" spans="21:24" ht="18" x14ac:dyDescent="0.6">
      <c r="U31518"/>
      <c r="V31518"/>
      <c r="W31518"/>
      <c r="X31518"/>
    </row>
    <row r="31519" spans="21:24" ht="18" x14ac:dyDescent="0.6">
      <c r="U31519"/>
      <c r="V31519"/>
      <c r="W31519"/>
      <c r="X31519"/>
    </row>
    <row r="31520" spans="21:24" ht="18" x14ac:dyDescent="0.6">
      <c r="U31520"/>
      <c r="V31520"/>
      <c r="W31520"/>
      <c r="X31520"/>
    </row>
    <row r="31521" spans="21:24" ht="18" x14ac:dyDescent="0.6">
      <c r="U31521"/>
      <c r="V31521"/>
      <c r="W31521"/>
      <c r="X31521"/>
    </row>
    <row r="31522" spans="21:24" ht="18" x14ac:dyDescent="0.6">
      <c r="U31522"/>
      <c r="V31522"/>
      <c r="W31522"/>
      <c r="X31522"/>
    </row>
    <row r="31523" spans="21:24" ht="18" x14ac:dyDescent="0.6">
      <c r="U31523"/>
      <c r="V31523"/>
      <c r="W31523"/>
      <c r="X31523"/>
    </row>
    <row r="31524" spans="21:24" ht="18" x14ac:dyDescent="0.6">
      <c r="U31524"/>
      <c r="V31524"/>
      <c r="W31524"/>
      <c r="X31524"/>
    </row>
    <row r="31525" spans="21:24" ht="18" x14ac:dyDescent="0.6">
      <c r="U31525"/>
      <c r="V31525"/>
      <c r="W31525"/>
      <c r="X31525"/>
    </row>
    <row r="31526" spans="21:24" ht="18" x14ac:dyDescent="0.6">
      <c r="U31526"/>
      <c r="V31526"/>
      <c r="W31526"/>
      <c r="X31526"/>
    </row>
    <row r="31527" spans="21:24" ht="18" x14ac:dyDescent="0.6">
      <c r="U31527"/>
      <c r="V31527"/>
      <c r="W31527"/>
      <c r="X31527"/>
    </row>
    <row r="31528" spans="21:24" ht="18" x14ac:dyDescent="0.6">
      <c r="U31528"/>
      <c r="V31528"/>
      <c r="W31528"/>
      <c r="X31528"/>
    </row>
    <row r="31529" spans="21:24" ht="18" x14ac:dyDescent="0.6">
      <c r="U31529"/>
      <c r="V31529"/>
      <c r="W31529"/>
      <c r="X31529"/>
    </row>
    <row r="31530" spans="21:24" ht="18" x14ac:dyDescent="0.6">
      <c r="U31530"/>
      <c r="V31530"/>
      <c r="W31530"/>
      <c r="X31530"/>
    </row>
    <row r="31531" spans="21:24" ht="18" x14ac:dyDescent="0.6">
      <c r="U31531"/>
      <c r="V31531"/>
      <c r="W31531"/>
      <c r="X31531"/>
    </row>
    <row r="31532" spans="21:24" ht="18" x14ac:dyDescent="0.6">
      <c r="U31532"/>
      <c r="V31532"/>
      <c r="W31532"/>
      <c r="X31532"/>
    </row>
    <row r="31533" spans="21:24" ht="18" x14ac:dyDescent="0.6">
      <c r="U31533"/>
      <c r="V31533"/>
      <c r="W31533"/>
      <c r="X31533"/>
    </row>
    <row r="31534" spans="21:24" ht="18" x14ac:dyDescent="0.6">
      <c r="U31534"/>
      <c r="V31534"/>
      <c r="W31534"/>
      <c r="X31534"/>
    </row>
    <row r="31535" spans="21:24" ht="18" x14ac:dyDescent="0.6">
      <c r="U31535"/>
      <c r="V31535"/>
      <c r="W31535"/>
      <c r="X31535"/>
    </row>
    <row r="31536" spans="21:24" ht="18" x14ac:dyDescent="0.6">
      <c r="U31536"/>
      <c r="V31536"/>
      <c r="W31536"/>
      <c r="X31536"/>
    </row>
    <row r="31537" spans="21:24" ht="18" x14ac:dyDescent="0.6">
      <c r="U31537"/>
      <c r="V31537"/>
      <c r="W31537"/>
      <c r="X31537"/>
    </row>
    <row r="31538" spans="21:24" ht="18" x14ac:dyDescent="0.6">
      <c r="U31538"/>
      <c r="V31538"/>
      <c r="W31538"/>
      <c r="X31538"/>
    </row>
    <row r="31539" spans="21:24" ht="18" x14ac:dyDescent="0.6">
      <c r="U31539"/>
      <c r="V31539"/>
      <c r="W31539"/>
      <c r="X31539"/>
    </row>
    <row r="31540" spans="21:24" ht="18" x14ac:dyDescent="0.6">
      <c r="U31540"/>
      <c r="V31540"/>
      <c r="W31540"/>
      <c r="X31540"/>
    </row>
    <row r="31541" spans="21:24" ht="18" x14ac:dyDescent="0.6">
      <c r="U31541"/>
      <c r="V31541"/>
      <c r="W31541"/>
      <c r="X31541"/>
    </row>
    <row r="31542" spans="21:24" ht="18" x14ac:dyDescent="0.6">
      <c r="U31542"/>
      <c r="V31542"/>
      <c r="W31542"/>
      <c r="X31542"/>
    </row>
    <row r="31543" spans="21:24" ht="18" x14ac:dyDescent="0.6">
      <c r="U31543"/>
      <c r="V31543"/>
      <c r="W31543"/>
      <c r="X31543"/>
    </row>
    <row r="31544" spans="21:24" ht="18" x14ac:dyDescent="0.6">
      <c r="U31544"/>
      <c r="V31544"/>
      <c r="W31544"/>
      <c r="X31544"/>
    </row>
    <row r="31545" spans="21:24" ht="18" x14ac:dyDescent="0.6">
      <c r="U31545"/>
      <c r="V31545"/>
      <c r="W31545"/>
      <c r="X31545"/>
    </row>
    <row r="31546" spans="21:24" ht="18" x14ac:dyDescent="0.6">
      <c r="U31546"/>
      <c r="V31546"/>
      <c r="W31546"/>
      <c r="X31546"/>
    </row>
    <row r="31547" spans="21:24" ht="18" x14ac:dyDescent="0.6">
      <c r="U31547"/>
      <c r="V31547"/>
      <c r="W31547"/>
      <c r="X31547"/>
    </row>
    <row r="31548" spans="21:24" ht="18" x14ac:dyDescent="0.6">
      <c r="U31548"/>
      <c r="V31548"/>
      <c r="W31548"/>
      <c r="X31548"/>
    </row>
    <row r="31549" spans="21:24" ht="18" x14ac:dyDescent="0.6">
      <c r="U31549"/>
      <c r="V31549"/>
      <c r="W31549"/>
      <c r="X31549"/>
    </row>
    <row r="31550" spans="21:24" ht="18" x14ac:dyDescent="0.6">
      <c r="U31550"/>
      <c r="V31550"/>
      <c r="W31550"/>
      <c r="X31550"/>
    </row>
    <row r="31551" spans="21:24" ht="18" x14ac:dyDescent="0.6">
      <c r="U31551"/>
      <c r="V31551"/>
      <c r="W31551"/>
      <c r="X31551"/>
    </row>
    <row r="31552" spans="21:24" ht="18" x14ac:dyDescent="0.6">
      <c r="U31552"/>
      <c r="V31552"/>
      <c r="W31552"/>
      <c r="X31552"/>
    </row>
    <row r="31553" spans="21:24" ht="18" x14ac:dyDescent="0.6">
      <c r="U31553"/>
      <c r="V31553"/>
      <c r="W31553"/>
      <c r="X31553"/>
    </row>
    <row r="31554" spans="21:24" ht="18" x14ac:dyDescent="0.6">
      <c r="U31554"/>
      <c r="V31554"/>
      <c r="W31554"/>
      <c r="X31554"/>
    </row>
    <row r="31555" spans="21:24" ht="18" x14ac:dyDescent="0.6">
      <c r="U31555"/>
      <c r="V31555"/>
      <c r="W31555"/>
      <c r="X31555"/>
    </row>
    <row r="31556" spans="21:24" ht="18" x14ac:dyDescent="0.6">
      <c r="U31556"/>
      <c r="V31556"/>
      <c r="W31556"/>
      <c r="X31556"/>
    </row>
    <row r="31557" spans="21:24" ht="18" x14ac:dyDescent="0.6">
      <c r="U31557"/>
      <c r="V31557"/>
      <c r="W31557"/>
      <c r="X31557"/>
    </row>
    <row r="31558" spans="21:24" ht="18" x14ac:dyDescent="0.6">
      <c r="U31558"/>
      <c r="V31558"/>
      <c r="W31558"/>
      <c r="X31558"/>
    </row>
    <row r="31559" spans="21:24" ht="18" x14ac:dyDescent="0.6">
      <c r="U31559"/>
      <c r="V31559"/>
      <c r="W31559"/>
      <c r="X31559"/>
    </row>
    <row r="31560" spans="21:24" ht="18" x14ac:dyDescent="0.6">
      <c r="U31560"/>
      <c r="V31560"/>
      <c r="W31560"/>
      <c r="X31560"/>
    </row>
    <row r="31561" spans="21:24" ht="18" x14ac:dyDescent="0.6">
      <c r="U31561"/>
      <c r="V31561"/>
      <c r="W31561"/>
      <c r="X31561"/>
    </row>
    <row r="31562" spans="21:24" ht="18" x14ac:dyDescent="0.6">
      <c r="U31562"/>
      <c r="V31562"/>
      <c r="W31562"/>
      <c r="X31562"/>
    </row>
    <row r="31563" spans="21:24" ht="18" x14ac:dyDescent="0.6">
      <c r="U31563"/>
      <c r="V31563"/>
      <c r="W31563"/>
      <c r="X31563"/>
    </row>
    <row r="31564" spans="21:24" ht="18" x14ac:dyDescent="0.6">
      <c r="U31564"/>
      <c r="V31564"/>
      <c r="W31564"/>
      <c r="X31564"/>
    </row>
    <row r="31565" spans="21:24" ht="18" x14ac:dyDescent="0.6">
      <c r="U31565"/>
      <c r="V31565"/>
      <c r="W31565"/>
      <c r="X31565"/>
    </row>
    <row r="31566" spans="21:24" ht="18" x14ac:dyDescent="0.6">
      <c r="U31566"/>
      <c r="V31566"/>
      <c r="W31566"/>
      <c r="X31566"/>
    </row>
    <row r="31567" spans="21:24" ht="18" x14ac:dyDescent="0.6">
      <c r="U31567"/>
      <c r="V31567"/>
      <c r="W31567"/>
      <c r="X31567"/>
    </row>
    <row r="31568" spans="21:24" ht="18" x14ac:dyDescent="0.6">
      <c r="U31568"/>
      <c r="V31568"/>
      <c r="W31568"/>
      <c r="X31568"/>
    </row>
    <row r="31569" spans="21:24" ht="18" x14ac:dyDescent="0.6">
      <c r="U31569"/>
      <c r="V31569"/>
      <c r="W31569"/>
      <c r="X31569"/>
    </row>
    <row r="31570" spans="21:24" ht="18" x14ac:dyDescent="0.6">
      <c r="U31570"/>
      <c r="V31570"/>
      <c r="W31570"/>
      <c r="X31570"/>
    </row>
    <row r="31571" spans="21:24" ht="18" x14ac:dyDescent="0.6">
      <c r="U31571"/>
      <c r="V31571"/>
      <c r="W31571"/>
      <c r="X31571"/>
    </row>
    <row r="31572" spans="21:24" ht="18" x14ac:dyDescent="0.6">
      <c r="U31572"/>
      <c r="V31572"/>
      <c r="W31572"/>
      <c r="X31572"/>
    </row>
    <row r="31573" spans="21:24" ht="18" x14ac:dyDescent="0.6">
      <c r="U31573"/>
      <c r="V31573"/>
      <c r="W31573"/>
      <c r="X31573"/>
    </row>
    <row r="31574" spans="21:24" ht="18" x14ac:dyDescent="0.6">
      <c r="U31574"/>
      <c r="V31574"/>
      <c r="W31574"/>
      <c r="X31574"/>
    </row>
    <row r="31575" spans="21:24" ht="18" x14ac:dyDescent="0.6">
      <c r="U31575"/>
      <c r="V31575"/>
      <c r="W31575"/>
      <c r="X31575"/>
    </row>
    <row r="31576" spans="21:24" ht="18" x14ac:dyDescent="0.6">
      <c r="U31576"/>
      <c r="V31576"/>
      <c r="W31576"/>
      <c r="X31576"/>
    </row>
    <row r="31577" spans="21:24" ht="18" x14ac:dyDescent="0.6">
      <c r="U31577"/>
      <c r="V31577"/>
      <c r="W31577"/>
      <c r="X31577"/>
    </row>
    <row r="31578" spans="21:24" ht="18" x14ac:dyDescent="0.6">
      <c r="U31578"/>
      <c r="V31578"/>
      <c r="W31578"/>
      <c r="X31578"/>
    </row>
    <row r="31579" spans="21:24" ht="18" x14ac:dyDescent="0.6">
      <c r="U31579"/>
      <c r="V31579"/>
      <c r="W31579"/>
      <c r="X31579"/>
    </row>
    <row r="31580" spans="21:24" ht="18" x14ac:dyDescent="0.6">
      <c r="U31580"/>
      <c r="V31580"/>
      <c r="W31580"/>
      <c r="X31580"/>
    </row>
    <row r="31581" spans="21:24" ht="18" x14ac:dyDescent="0.6">
      <c r="U31581"/>
      <c r="V31581"/>
      <c r="W31581"/>
      <c r="X31581"/>
    </row>
    <row r="31582" spans="21:24" ht="18" x14ac:dyDescent="0.6">
      <c r="U31582"/>
      <c r="V31582"/>
      <c r="W31582"/>
      <c r="X31582"/>
    </row>
    <row r="31583" spans="21:24" ht="18" x14ac:dyDescent="0.6">
      <c r="U31583"/>
      <c r="V31583"/>
      <c r="W31583"/>
      <c r="X31583"/>
    </row>
    <row r="31584" spans="21:24" ht="18" x14ac:dyDescent="0.6">
      <c r="U31584"/>
      <c r="V31584"/>
      <c r="W31584"/>
      <c r="X31584"/>
    </row>
    <row r="31585" spans="21:24" ht="18" x14ac:dyDescent="0.6">
      <c r="U31585"/>
      <c r="V31585"/>
      <c r="W31585"/>
      <c r="X31585"/>
    </row>
    <row r="31586" spans="21:24" ht="18" x14ac:dyDescent="0.6">
      <c r="U31586"/>
      <c r="V31586"/>
      <c r="W31586"/>
      <c r="X31586"/>
    </row>
    <row r="31587" spans="21:24" ht="18" x14ac:dyDescent="0.6">
      <c r="U31587"/>
      <c r="V31587"/>
      <c r="W31587"/>
      <c r="X31587"/>
    </row>
    <row r="31588" spans="21:24" ht="18" x14ac:dyDescent="0.6">
      <c r="U31588"/>
      <c r="V31588"/>
      <c r="W31588"/>
      <c r="X31588"/>
    </row>
    <row r="31589" spans="21:24" ht="18" x14ac:dyDescent="0.6">
      <c r="U31589"/>
      <c r="V31589"/>
      <c r="W31589"/>
      <c r="X31589"/>
    </row>
    <row r="31590" spans="21:24" ht="18" x14ac:dyDescent="0.6">
      <c r="U31590"/>
      <c r="V31590"/>
      <c r="W31590"/>
      <c r="X31590"/>
    </row>
    <row r="31591" spans="21:24" ht="18" x14ac:dyDescent="0.6">
      <c r="U31591"/>
      <c r="V31591"/>
      <c r="W31591"/>
      <c r="X31591"/>
    </row>
    <row r="31592" spans="21:24" ht="18" x14ac:dyDescent="0.6">
      <c r="U31592"/>
      <c r="V31592"/>
      <c r="W31592"/>
      <c r="X31592"/>
    </row>
    <row r="31593" spans="21:24" ht="18" x14ac:dyDescent="0.6">
      <c r="U31593"/>
      <c r="V31593"/>
      <c r="W31593"/>
      <c r="X31593"/>
    </row>
    <row r="31594" spans="21:24" ht="18" x14ac:dyDescent="0.6">
      <c r="U31594"/>
      <c r="V31594"/>
      <c r="W31594"/>
      <c r="X31594"/>
    </row>
    <row r="31595" spans="21:24" ht="18" x14ac:dyDescent="0.6">
      <c r="U31595"/>
      <c r="V31595"/>
      <c r="W31595"/>
      <c r="X31595"/>
    </row>
    <row r="31596" spans="21:24" ht="18" x14ac:dyDescent="0.6">
      <c r="U31596"/>
      <c r="V31596"/>
      <c r="W31596"/>
      <c r="X31596"/>
    </row>
    <row r="31597" spans="21:24" ht="18" x14ac:dyDescent="0.6">
      <c r="U31597"/>
      <c r="V31597"/>
      <c r="W31597"/>
      <c r="X31597"/>
    </row>
    <row r="31598" spans="21:24" ht="18" x14ac:dyDescent="0.6">
      <c r="U31598"/>
      <c r="V31598"/>
      <c r="W31598"/>
      <c r="X31598"/>
    </row>
    <row r="31599" spans="21:24" ht="18" x14ac:dyDescent="0.6">
      <c r="U31599"/>
      <c r="V31599"/>
      <c r="W31599"/>
      <c r="X31599"/>
    </row>
    <row r="31600" spans="21:24" ht="18" x14ac:dyDescent="0.6">
      <c r="U31600"/>
      <c r="V31600"/>
      <c r="W31600"/>
      <c r="X31600"/>
    </row>
    <row r="31601" spans="21:24" ht="18" x14ac:dyDescent="0.6">
      <c r="U31601"/>
      <c r="V31601"/>
      <c r="W31601"/>
      <c r="X31601"/>
    </row>
    <row r="31602" spans="21:24" ht="18" x14ac:dyDescent="0.6">
      <c r="U31602"/>
      <c r="V31602"/>
      <c r="W31602"/>
      <c r="X31602"/>
    </row>
    <row r="31603" spans="21:24" ht="18" x14ac:dyDescent="0.6">
      <c r="U31603"/>
      <c r="V31603"/>
      <c r="W31603"/>
      <c r="X31603"/>
    </row>
    <row r="31604" spans="21:24" ht="18" x14ac:dyDescent="0.6">
      <c r="U31604"/>
      <c r="V31604"/>
      <c r="W31604"/>
      <c r="X31604"/>
    </row>
    <row r="31605" spans="21:24" ht="18" x14ac:dyDescent="0.6">
      <c r="U31605"/>
      <c r="V31605"/>
      <c r="W31605"/>
      <c r="X31605"/>
    </row>
    <row r="31606" spans="21:24" ht="18" x14ac:dyDescent="0.6">
      <c r="U31606"/>
      <c r="V31606"/>
      <c r="W31606"/>
      <c r="X31606"/>
    </row>
    <row r="31607" spans="21:24" ht="18" x14ac:dyDescent="0.6">
      <c r="U31607"/>
      <c r="V31607"/>
      <c r="W31607"/>
      <c r="X31607"/>
    </row>
    <row r="31608" spans="21:24" ht="18" x14ac:dyDescent="0.6">
      <c r="U31608"/>
      <c r="V31608"/>
      <c r="W31608"/>
      <c r="X31608"/>
    </row>
    <row r="31609" spans="21:24" ht="18" x14ac:dyDescent="0.6">
      <c r="U31609"/>
      <c r="V31609"/>
      <c r="W31609"/>
      <c r="X31609"/>
    </row>
    <row r="31610" spans="21:24" ht="18" x14ac:dyDescent="0.6">
      <c r="U31610"/>
      <c r="V31610"/>
      <c r="W31610"/>
      <c r="X31610"/>
    </row>
    <row r="31611" spans="21:24" ht="18" x14ac:dyDescent="0.6">
      <c r="U31611"/>
      <c r="V31611"/>
      <c r="W31611"/>
      <c r="X31611"/>
    </row>
    <row r="31612" spans="21:24" ht="18" x14ac:dyDescent="0.6">
      <c r="U31612"/>
      <c r="V31612"/>
      <c r="W31612"/>
      <c r="X31612"/>
    </row>
    <row r="31613" spans="21:24" ht="18" x14ac:dyDescent="0.6">
      <c r="U31613"/>
      <c r="V31613"/>
      <c r="W31613"/>
      <c r="X31613"/>
    </row>
    <row r="31614" spans="21:24" ht="18" x14ac:dyDescent="0.6">
      <c r="U31614"/>
      <c r="V31614"/>
      <c r="W31614"/>
      <c r="X31614"/>
    </row>
    <row r="31615" spans="21:24" ht="18" x14ac:dyDescent="0.6">
      <c r="U31615"/>
      <c r="V31615"/>
      <c r="W31615"/>
      <c r="X31615"/>
    </row>
    <row r="31616" spans="21:24" ht="18" x14ac:dyDescent="0.6">
      <c r="U31616"/>
      <c r="V31616"/>
      <c r="W31616"/>
      <c r="X31616"/>
    </row>
    <row r="31617" spans="21:24" ht="18" x14ac:dyDescent="0.6">
      <c r="U31617"/>
      <c r="V31617"/>
      <c r="W31617"/>
      <c r="X31617"/>
    </row>
    <row r="31618" spans="21:24" ht="18" x14ac:dyDescent="0.6">
      <c r="U31618"/>
      <c r="V31618"/>
      <c r="W31618"/>
      <c r="X31618"/>
    </row>
    <row r="31619" spans="21:24" ht="18" x14ac:dyDescent="0.6">
      <c r="U31619"/>
      <c r="V31619"/>
      <c r="W31619"/>
      <c r="X31619"/>
    </row>
    <row r="31620" spans="21:24" ht="18" x14ac:dyDescent="0.6">
      <c r="U31620"/>
      <c r="V31620"/>
      <c r="W31620"/>
      <c r="X31620"/>
    </row>
    <row r="31621" spans="21:24" ht="18" x14ac:dyDescent="0.6">
      <c r="U31621"/>
      <c r="V31621"/>
      <c r="W31621"/>
      <c r="X31621"/>
    </row>
    <row r="31622" spans="21:24" ht="18" x14ac:dyDescent="0.6">
      <c r="U31622"/>
      <c r="V31622"/>
      <c r="W31622"/>
      <c r="X31622"/>
    </row>
    <row r="31623" spans="21:24" ht="18" x14ac:dyDescent="0.6">
      <c r="U31623"/>
      <c r="V31623"/>
      <c r="W31623"/>
      <c r="X31623"/>
    </row>
    <row r="31624" spans="21:24" ht="18" x14ac:dyDescent="0.6">
      <c r="U31624"/>
      <c r="V31624"/>
      <c r="W31624"/>
      <c r="X31624"/>
    </row>
    <row r="31625" spans="21:24" ht="18" x14ac:dyDescent="0.6">
      <c r="U31625"/>
      <c r="V31625"/>
      <c r="W31625"/>
      <c r="X31625"/>
    </row>
    <row r="31626" spans="21:24" ht="18" x14ac:dyDescent="0.6">
      <c r="U31626"/>
      <c r="V31626"/>
      <c r="W31626"/>
      <c r="X31626"/>
    </row>
    <row r="31627" spans="21:24" ht="18" x14ac:dyDescent="0.6">
      <c r="U31627"/>
      <c r="V31627"/>
      <c r="W31627"/>
      <c r="X31627"/>
    </row>
    <row r="31628" spans="21:24" ht="18" x14ac:dyDescent="0.6">
      <c r="U31628"/>
      <c r="V31628"/>
      <c r="W31628"/>
      <c r="X31628"/>
    </row>
    <row r="31629" spans="21:24" ht="18" x14ac:dyDescent="0.6">
      <c r="U31629"/>
      <c r="V31629"/>
      <c r="W31629"/>
      <c r="X31629"/>
    </row>
    <row r="31630" spans="21:24" ht="18" x14ac:dyDescent="0.6">
      <c r="U31630"/>
      <c r="V31630"/>
      <c r="W31630"/>
      <c r="X31630"/>
    </row>
    <row r="31631" spans="21:24" ht="18" x14ac:dyDescent="0.6">
      <c r="U31631"/>
      <c r="V31631"/>
      <c r="W31631"/>
      <c r="X31631"/>
    </row>
    <row r="31632" spans="21:24" ht="18" x14ac:dyDescent="0.6">
      <c r="U31632"/>
      <c r="V31632"/>
      <c r="W31632"/>
      <c r="X31632"/>
    </row>
    <row r="31633" spans="21:24" ht="18" x14ac:dyDescent="0.6">
      <c r="U31633"/>
      <c r="V31633"/>
      <c r="W31633"/>
      <c r="X31633"/>
    </row>
    <row r="31634" spans="21:24" ht="18" x14ac:dyDescent="0.6">
      <c r="U31634"/>
      <c r="V31634"/>
      <c r="W31634"/>
      <c r="X31634"/>
    </row>
    <row r="31635" spans="21:24" ht="18" x14ac:dyDescent="0.6">
      <c r="U31635"/>
      <c r="V31635"/>
      <c r="W31635"/>
      <c r="X31635"/>
    </row>
    <row r="31636" spans="21:24" ht="18" x14ac:dyDescent="0.6">
      <c r="U31636"/>
      <c r="V31636"/>
      <c r="W31636"/>
      <c r="X31636"/>
    </row>
    <row r="31637" spans="21:24" ht="18" x14ac:dyDescent="0.6">
      <c r="U31637"/>
      <c r="V31637"/>
      <c r="W31637"/>
      <c r="X31637"/>
    </row>
    <row r="31638" spans="21:24" ht="18" x14ac:dyDescent="0.6">
      <c r="U31638"/>
      <c r="V31638"/>
      <c r="W31638"/>
      <c r="X31638"/>
    </row>
    <row r="31639" spans="21:24" ht="18" x14ac:dyDescent="0.6">
      <c r="U31639"/>
      <c r="V31639"/>
      <c r="W31639"/>
      <c r="X31639"/>
    </row>
    <row r="31640" spans="21:24" ht="18" x14ac:dyDescent="0.6">
      <c r="U31640"/>
      <c r="V31640"/>
      <c r="W31640"/>
      <c r="X31640"/>
    </row>
    <row r="31641" spans="21:24" ht="18" x14ac:dyDescent="0.6">
      <c r="U31641"/>
      <c r="V31641"/>
      <c r="W31641"/>
      <c r="X31641"/>
    </row>
    <row r="31642" spans="21:24" ht="18" x14ac:dyDescent="0.6">
      <c r="U31642"/>
      <c r="V31642"/>
      <c r="W31642"/>
      <c r="X31642"/>
    </row>
    <row r="31643" spans="21:24" ht="18" x14ac:dyDescent="0.6">
      <c r="U31643"/>
      <c r="V31643"/>
      <c r="W31643"/>
      <c r="X31643"/>
    </row>
    <row r="31644" spans="21:24" ht="18" x14ac:dyDescent="0.6">
      <c r="U31644"/>
      <c r="V31644"/>
      <c r="W31644"/>
      <c r="X31644"/>
    </row>
    <row r="31645" spans="21:24" ht="18" x14ac:dyDescent="0.6">
      <c r="U31645"/>
      <c r="V31645"/>
      <c r="W31645"/>
      <c r="X31645"/>
    </row>
    <row r="31646" spans="21:24" ht="18" x14ac:dyDescent="0.6">
      <c r="U31646"/>
      <c r="V31646"/>
      <c r="W31646"/>
      <c r="X31646"/>
    </row>
    <row r="31647" spans="21:24" ht="18" x14ac:dyDescent="0.6">
      <c r="U31647"/>
      <c r="V31647"/>
      <c r="W31647"/>
      <c r="X31647"/>
    </row>
    <row r="31648" spans="21:24" ht="18" x14ac:dyDescent="0.6">
      <c r="U31648"/>
      <c r="V31648"/>
      <c r="W31648"/>
      <c r="X31648"/>
    </row>
    <row r="31649" spans="21:24" ht="18" x14ac:dyDescent="0.6">
      <c r="U31649"/>
      <c r="V31649"/>
      <c r="W31649"/>
      <c r="X31649"/>
    </row>
    <row r="31650" spans="21:24" ht="18" x14ac:dyDescent="0.6">
      <c r="U31650"/>
      <c r="V31650"/>
      <c r="W31650"/>
      <c r="X31650"/>
    </row>
    <row r="31651" spans="21:24" ht="18" x14ac:dyDescent="0.6">
      <c r="U31651"/>
      <c r="V31651"/>
      <c r="W31651"/>
      <c r="X31651"/>
    </row>
    <row r="31652" spans="21:24" ht="18" x14ac:dyDescent="0.6">
      <c r="U31652"/>
      <c r="V31652"/>
      <c r="W31652"/>
      <c r="X31652"/>
    </row>
    <row r="31653" spans="21:24" ht="18" x14ac:dyDescent="0.6">
      <c r="U31653"/>
      <c r="V31653"/>
      <c r="W31653"/>
      <c r="X31653"/>
    </row>
    <row r="31654" spans="21:24" ht="18" x14ac:dyDescent="0.6">
      <c r="U31654"/>
      <c r="V31654"/>
      <c r="W31654"/>
      <c r="X31654"/>
    </row>
    <row r="31655" spans="21:24" ht="18" x14ac:dyDescent="0.6">
      <c r="U31655"/>
      <c r="V31655"/>
      <c r="W31655"/>
      <c r="X31655"/>
    </row>
    <row r="31656" spans="21:24" ht="18" x14ac:dyDescent="0.6">
      <c r="U31656"/>
      <c r="V31656"/>
      <c r="W31656"/>
      <c r="X31656"/>
    </row>
    <row r="31657" spans="21:24" ht="18" x14ac:dyDescent="0.6">
      <c r="U31657"/>
      <c r="V31657"/>
      <c r="W31657"/>
      <c r="X31657"/>
    </row>
    <row r="31658" spans="21:24" ht="18" x14ac:dyDescent="0.6">
      <c r="U31658"/>
      <c r="V31658"/>
      <c r="W31658"/>
      <c r="X31658"/>
    </row>
    <row r="31659" spans="21:24" ht="18" x14ac:dyDescent="0.6">
      <c r="U31659"/>
      <c r="V31659"/>
      <c r="W31659"/>
      <c r="X31659"/>
    </row>
    <row r="31660" spans="21:24" ht="18" x14ac:dyDescent="0.6">
      <c r="U31660"/>
      <c r="V31660"/>
      <c r="W31660"/>
      <c r="X31660"/>
    </row>
    <row r="31661" spans="21:24" ht="18" x14ac:dyDescent="0.6">
      <c r="U31661"/>
      <c r="V31661"/>
      <c r="W31661"/>
      <c r="X31661"/>
    </row>
    <row r="31662" spans="21:24" ht="18" x14ac:dyDescent="0.6">
      <c r="U31662"/>
      <c r="V31662"/>
      <c r="W31662"/>
      <c r="X31662"/>
    </row>
    <row r="31663" spans="21:24" ht="18" x14ac:dyDescent="0.6">
      <c r="U31663"/>
      <c r="V31663"/>
      <c r="W31663"/>
      <c r="X31663"/>
    </row>
    <row r="31664" spans="21:24" ht="18" x14ac:dyDescent="0.6">
      <c r="U31664"/>
      <c r="V31664"/>
      <c r="W31664"/>
      <c r="X31664"/>
    </row>
    <row r="31665" spans="21:24" ht="18" x14ac:dyDescent="0.6">
      <c r="U31665"/>
      <c r="V31665"/>
      <c r="W31665"/>
      <c r="X31665"/>
    </row>
    <row r="31666" spans="21:24" ht="18" x14ac:dyDescent="0.6">
      <c r="U31666"/>
      <c r="V31666"/>
      <c r="W31666"/>
      <c r="X31666"/>
    </row>
    <row r="31667" spans="21:24" ht="18" x14ac:dyDescent="0.6">
      <c r="U31667"/>
      <c r="V31667"/>
      <c r="W31667"/>
      <c r="X31667"/>
    </row>
    <row r="31668" spans="21:24" ht="18" x14ac:dyDescent="0.6">
      <c r="U31668"/>
      <c r="V31668"/>
      <c r="W31668"/>
      <c r="X31668"/>
    </row>
    <row r="31669" spans="21:24" ht="18" x14ac:dyDescent="0.6">
      <c r="U31669"/>
      <c r="V31669"/>
      <c r="W31669"/>
      <c r="X31669"/>
    </row>
    <row r="31670" spans="21:24" ht="18" x14ac:dyDescent="0.6">
      <c r="U31670"/>
      <c r="V31670"/>
      <c r="W31670"/>
      <c r="X31670"/>
    </row>
    <row r="31671" spans="21:24" ht="18" x14ac:dyDescent="0.6">
      <c r="U31671"/>
      <c r="V31671"/>
      <c r="W31671"/>
      <c r="X31671"/>
    </row>
    <row r="31672" spans="21:24" ht="18" x14ac:dyDescent="0.6">
      <c r="U31672"/>
      <c r="V31672"/>
      <c r="W31672"/>
      <c r="X31672"/>
    </row>
    <row r="31673" spans="21:24" ht="18" x14ac:dyDescent="0.6">
      <c r="U31673"/>
      <c r="V31673"/>
      <c r="W31673"/>
      <c r="X31673"/>
    </row>
    <row r="31674" spans="21:24" ht="18" x14ac:dyDescent="0.6">
      <c r="U31674"/>
      <c r="V31674"/>
      <c r="W31674"/>
      <c r="X31674"/>
    </row>
    <row r="31675" spans="21:24" ht="18" x14ac:dyDescent="0.6">
      <c r="U31675"/>
      <c r="V31675"/>
      <c r="W31675"/>
      <c r="X31675"/>
    </row>
    <row r="31676" spans="21:24" ht="18" x14ac:dyDescent="0.6">
      <c r="U31676"/>
      <c r="V31676"/>
      <c r="W31676"/>
      <c r="X31676"/>
    </row>
    <row r="31677" spans="21:24" ht="18" x14ac:dyDescent="0.6">
      <c r="U31677"/>
      <c r="V31677"/>
      <c r="W31677"/>
      <c r="X31677"/>
    </row>
    <row r="31678" spans="21:24" ht="18" x14ac:dyDescent="0.6">
      <c r="U31678"/>
      <c r="V31678"/>
      <c r="W31678"/>
      <c r="X31678"/>
    </row>
    <row r="31679" spans="21:24" ht="18" x14ac:dyDescent="0.6">
      <c r="U31679"/>
      <c r="V31679"/>
      <c r="W31679"/>
      <c r="X31679"/>
    </row>
    <row r="31680" spans="21:24" ht="18" x14ac:dyDescent="0.6">
      <c r="U31680"/>
      <c r="V31680"/>
      <c r="W31680"/>
      <c r="X31680"/>
    </row>
    <row r="31681" spans="21:24" ht="18" x14ac:dyDescent="0.6">
      <c r="U31681"/>
      <c r="V31681"/>
      <c r="W31681"/>
      <c r="X31681"/>
    </row>
    <row r="31682" spans="21:24" ht="18" x14ac:dyDescent="0.6">
      <c r="U31682"/>
      <c r="V31682"/>
      <c r="W31682"/>
      <c r="X31682"/>
    </row>
    <row r="31683" spans="21:24" ht="18" x14ac:dyDescent="0.6">
      <c r="U31683"/>
      <c r="V31683"/>
      <c r="W31683"/>
      <c r="X31683"/>
    </row>
    <row r="31684" spans="21:24" ht="18" x14ac:dyDescent="0.6">
      <c r="U31684"/>
      <c r="V31684"/>
      <c r="W31684"/>
      <c r="X31684"/>
    </row>
    <row r="31685" spans="21:24" ht="18" x14ac:dyDescent="0.6">
      <c r="U31685"/>
      <c r="V31685"/>
      <c r="W31685"/>
      <c r="X31685"/>
    </row>
    <row r="31686" spans="21:24" ht="18" x14ac:dyDescent="0.6">
      <c r="U31686"/>
      <c r="V31686"/>
      <c r="W31686"/>
      <c r="X31686"/>
    </row>
    <row r="31687" spans="21:24" ht="18" x14ac:dyDescent="0.6">
      <c r="U31687"/>
      <c r="V31687"/>
      <c r="W31687"/>
      <c r="X31687"/>
    </row>
    <row r="31688" spans="21:24" ht="18" x14ac:dyDescent="0.6">
      <c r="U31688"/>
      <c r="V31688"/>
      <c r="W31688"/>
      <c r="X31688"/>
    </row>
    <row r="31689" spans="21:24" ht="18" x14ac:dyDescent="0.6">
      <c r="U31689"/>
      <c r="V31689"/>
      <c r="W31689"/>
      <c r="X31689"/>
    </row>
    <row r="31690" spans="21:24" ht="18" x14ac:dyDescent="0.6">
      <c r="U31690"/>
      <c r="V31690"/>
      <c r="W31690"/>
      <c r="X31690"/>
    </row>
    <row r="31691" spans="21:24" ht="18" x14ac:dyDescent="0.6">
      <c r="U31691"/>
      <c r="V31691"/>
      <c r="W31691"/>
      <c r="X31691"/>
    </row>
    <row r="31692" spans="21:24" ht="18" x14ac:dyDescent="0.6">
      <c r="U31692"/>
      <c r="V31692"/>
      <c r="W31692"/>
      <c r="X31692"/>
    </row>
    <row r="31693" spans="21:24" ht="18" x14ac:dyDescent="0.6">
      <c r="U31693"/>
      <c r="V31693"/>
      <c r="W31693"/>
      <c r="X31693"/>
    </row>
    <row r="31694" spans="21:24" ht="18" x14ac:dyDescent="0.6">
      <c r="U31694"/>
      <c r="V31694"/>
      <c r="W31694"/>
      <c r="X31694"/>
    </row>
    <row r="31695" spans="21:24" ht="18" x14ac:dyDescent="0.6">
      <c r="U31695"/>
      <c r="V31695"/>
      <c r="W31695"/>
      <c r="X31695"/>
    </row>
    <row r="31696" spans="21:24" ht="18" x14ac:dyDescent="0.6">
      <c r="U31696"/>
      <c r="V31696"/>
      <c r="W31696"/>
      <c r="X31696"/>
    </row>
    <row r="31697" spans="21:24" ht="18" x14ac:dyDescent="0.6">
      <c r="U31697"/>
      <c r="V31697"/>
      <c r="W31697"/>
      <c r="X31697"/>
    </row>
    <row r="31698" spans="21:24" ht="18" x14ac:dyDescent="0.6">
      <c r="U31698"/>
      <c r="V31698"/>
      <c r="W31698"/>
      <c r="X31698"/>
    </row>
    <row r="31699" spans="21:24" ht="18" x14ac:dyDescent="0.6">
      <c r="U31699"/>
      <c r="V31699"/>
      <c r="W31699"/>
      <c r="X31699"/>
    </row>
    <row r="31700" spans="21:24" ht="18" x14ac:dyDescent="0.6">
      <c r="U31700"/>
      <c r="V31700"/>
      <c r="W31700"/>
      <c r="X31700"/>
    </row>
    <row r="31701" spans="21:24" ht="18" x14ac:dyDescent="0.6">
      <c r="U31701"/>
      <c r="V31701"/>
      <c r="W31701"/>
      <c r="X31701"/>
    </row>
    <row r="31702" spans="21:24" ht="18" x14ac:dyDescent="0.6">
      <c r="U31702"/>
      <c r="V31702"/>
      <c r="W31702"/>
      <c r="X31702"/>
    </row>
    <row r="31703" spans="21:24" ht="18" x14ac:dyDescent="0.6">
      <c r="U31703"/>
      <c r="V31703"/>
      <c r="W31703"/>
      <c r="X31703"/>
    </row>
    <row r="31704" spans="21:24" ht="18" x14ac:dyDescent="0.6">
      <c r="U31704"/>
      <c r="V31704"/>
      <c r="W31704"/>
      <c r="X31704"/>
    </row>
    <row r="31705" spans="21:24" ht="18" x14ac:dyDescent="0.6">
      <c r="U31705"/>
      <c r="V31705"/>
      <c r="W31705"/>
      <c r="X31705"/>
    </row>
    <row r="31706" spans="21:24" ht="18" x14ac:dyDescent="0.6">
      <c r="U31706"/>
      <c r="V31706"/>
      <c r="W31706"/>
      <c r="X31706"/>
    </row>
    <row r="31707" spans="21:24" ht="18" x14ac:dyDescent="0.6">
      <c r="U31707"/>
      <c r="V31707"/>
      <c r="W31707"/>
      <c r="X31707"/>
    </row>
    <row r="31708" spans="21:24" ht="18" x14ac:dyDescent="0.6">
      <c r="U31708"/>
      <c r="V31708"/>
      <c r="W31708"/>
      <c r="X31708"/>
    </row>
    <row r="31709" spans="21:24" ht="18" x14ac:dyDescent="0.6">
      <c r="U31709"/>
      <c r="V31709"/>
      <c r="W31709"/>
      <c r="X31709"/>
    </row>
    <row r="31710" spans="21:24" ht="18" x14ac:dyDescent="0.6">
      <c r="U31710"/>
      <c r="V31710"/>
      <c r="W31710"/>
      <c r="X31710"/>
    </row>
    <row r="31711" spans="21:24" ht="18" x14ac:dyDescent="0.6">
      <c r="U31711"/>
      <c r="V31711"/>
      <c r="W31711"/>
      <c r="X31711"/>
    </row>
    <row r="31712" spans="21:24" ht="18" x14ac:dyDescent="0.6">
      <c r="U31712"/>
      <c r="V31712"/>
      <c r="W31712"/>
      <c r="X31712"/>
    </row>
    <row r="31713" spans="21:24" ht="18" x14ac:dyDescent="0.6">
      <c r="U31713"/>
      <c r="V31713"/>
      <c r="W31713"/>
      <c r="X31713"/>
    </row>
    <row r="31714" spans="21:24" ht="18" x14ac:dyDescent="0.6">
      <c r="U31714"/>
      <c r="V31714"/>
      <c r="W31714"/>
      <c r="X31714"/>
    </row>
    <row r="31715" spans="21:24" ht="18" x14ac:dyDescent="0.6">
      <c r="U31715"/>
      <c r="V31715"/>
      <c r="W31715"/>
      <c r="X31715"/>
    </row>
    <row r="31716" spans="21:24" ht="18" x14ac:dyDescent="0.6">
      <c r="U31716"/>
      <c r="V31716"/>
      <c r="W31716"/>
      <c r="X31716"/>
    </row>
    <row r="31717" spans="21:24" ht="18" x14ac:dyDescent="0.6">
      <c r="U31717"/>
      <c r="V31717"/>
      <c r="W31717"/>
      <c r="X31717"/>
    </row>
    <row r="31718" spans="21:24" ht="18" x14ac:dyDescent="0.6">
      <c r="U31718"/>
      <c r="V31718"/>
      <c r="W31718"/>
      <c r="X31718"/>
    </row>
    <row r="31719" spans="21:24" ht="18" x14ac:dyDescent="0.6">
      <c r="U31719"/>
      <c r="V31719"/>
      <c r="W31719"/>
      <c r="X31719"/>
    </row>
    <row r="31720" spans="21:24" ht="18" x14ac:dyDescent="0.6">
      <c r="U31720"/>
      <c r="V31720"/>
      <c r="W31720"/>
      <c r="X31720"/>
    </row>
    <row r="31721" spans="21:24" ht="18" x14ac:dyDescent="0.6">
      <c r="U31721"/>
      <c r="V31721"/>
      <c r="W31721"/>
      <c r="X31721"/>
    </row>
    <row r="31722" spans="21:24" ht="18" x14ac:dyDescent="0.6">
      <c r="U31722"/>
      <c r="V31722"/>
      <c r="W31722"/>
      <c r="X31722"/>
    </row>
    <row r="31723" spans="21:24" ht="18" x14ac:dyDescent="0.6">
      <c r="U31723"/>
      <c r="V31723"/>
      <c r="W31723"/>
      <c r="X31723"/>
    </row>
    <row r="31724" spans="21:24" ht="18" x14ac:dyDescent="0.6">
      <c r="U31724"/>
      <c r="V31724"/>
      <c r="W31724"/>
      <c r="X31724"/>
    </row>
    <row r="31725" spans="21:24" ht="18" x14ac:dyDescent="0.6">
      <c r="U31725"/>
      <c r="V31725"/>
      <c r="W31725"/>
      <c r="X31725"/>
    </row>
    <row r="31726" spans="21:24" ht="18" x14ac:dyDescent="0.6">
      <c r="U31726"/>
      <c r="V31726"/>
      <c r="W31726"/>
      <c r="X31726"/>
    </row>
    <row r="31727" spans="21:24" ht="18" x14ac:dyDescent="0.6">
      <c r="U31727"/>
      <c r="V31727"/>
      <c r="W31727"/>
      <c r="X31727"/>
    </row>
    <row r="31728" spans="21:24" ht="18" x14ac:dyDescent="0.6">
      <c r="U31728"/>
      <c r="V31728"/>
      <c r="W31728"/>
      <c r="X31728"/>
    </row>
    <row r="31729" spans="21:24" ht="18" x14ac:dyDescent="0.6">
      <c r="U31729"/>
      <c r="V31729"/>
      <c r="W31729"/>
      <c r="X31729"/>
    </row>
    <row r="31730" spans="21:24" ht="18" x14ac:dyDescent="0.6">
      <c r="U31730"/>
      <c r="V31730"/>
      <c r="W31730"/>
      <c r="X31730"/>
    </row>
    <row r="31731" spans="21:24" ht="18" x14ac:dyDescent="0.6">
      <c r="U31731"/>
      <c r="V31731"/>
      <c r="W31731"/>
      <c r="X31731"/>
    </row>
    <row r="31732" spans="21:24" ht="18" x14ac:dyDescent="0.6">
      <c r="U31732"/>
      <c r="V31732"/>
      <c r="W31732"/>
      <c r="X31732"/>
    </row>
    <row r="31733" spans="21:24" ht="18" x14ac:dyDescent="0.6">
      <c r="U31733"/>
      <c r="V31733"/>
      <c r="W31733"/>
      <c r="X31733"/>
    </row>
    <row r="31734" spans="21:24" ht="18" x14ac:dyDescent="0.6">
      <c r="U31734"/>
      <c r="V31734"/>
      <c r="W31734"/>
      <c r="X31734"/>
    </row>
    <row r="31735" spans="21:24" ht="18" x14ac:dyDescent="0.6">
      <c r="U31735"/>
      <c r="V31735"/>
      <c r="W31735"/>
      <c r="X31735"/>
    </row>
    <row r="31736" spans="21:24" ht="18" x14ac:dyDescent="0.6">
      <c r="U31736"/>
      <c r="V31736"/>
      <c r="W31736"/>
      <c r="X31736"/>
    </row>
    <row r="31737" spans="21:24" ht="18" x14ac:dyDescent="0.6">
      <c r="U31737"/>
      <c r="V31737"/>
      <c r="W31737"/>
      <c r="X31737"/>
    </row>
    <row r="31738" spans="21:24" ht="18" x14ac:dyDescent="0.6">
      <c r="U31738"/>
      <c r="V31738"/>
      <c r="W31738"/>
      <c r="X31738"/>
    </row>
    <row r="31739" spans="21:24" ht="18" x14ac:dyDescent="0.6">
      <c r="U31739"/>
      <c r="V31739"/>
      <c r="W31739"/>
      <c r="X31739"/>
    </row>
    <row r="31740" spans="21:24" ht="18" x14ac:dyDescent="0.6">
      <c r="U31740"/>
      <c r="V31740"/>
      <c r="W31740"/>
      <c r="X31740"/>
    </row>
    <row r="31741" spans="21:24" ht="18" x14ac:dyDescent="0.6">
      <c r="U31741"/>
      <c r="V31741"/>
      <c r="W31741"/>
      <c r="X31741"/>
    </row>
    <row r="31742" spans="21:24" ht="18" x14ac:dyDescent="0.6">
      <c r="U31742"/>
      <c r="V31742"/>
      <c r="W31742"/>
      <c r="X31742"/>
    </row>
    <row r="31743" spans="21:24" ht="18" x14ac:dyDescent="0.6">
      <c r="U31743"/>
      <c r="V31743"/>
      <c r="W31743"/>
      <c r="X31743"/>
    </row>
    <row r="31744" spans="21:24" ht="18" x14ac:dyDescent="0.6">
      <c r="U31744"/>
      <c r="V31744"/>
      <c r="W31744"/>
      <c r="X31744"/>
    </row>
    <row r="31745" spans="21:24" ht="18" x14ac:dyDescent="0.6">
      <c r="U31745"/>
      <c r="V31745"/>
      <c r="W31745"/>
      <c r="X31745"/>
    </row>
    <row r="31746" spans="21:24" ht="18" x14ac:dyDescent="0.6">
      <c r="U31746"/>
      <c r="V31746"/>
      <c r="W31746"/>
      <c r="X31746"/>
    </row>
    <row r="31747" spans="21:24" ht="18" x14ac:dyDescent="0.6">
      <c r="U31747"/>
      <c r="V31747"/>
      <c r="W31747"/>
      <c r="X31747"/>
    </row>
    <row r="31748" spans="21:24" ht="18" x14ac:dyDescent="0.6">
      <c r="U31748"/>
      <c r="V31748"/>
      <c r="W31748"/>
      <c r="X31748"/>
    </row>
    <row r="31749" spans="21:24" ht="18" x14ac:dyDescent="0.6">
      <c r="U31749"/>
      <c r="V31749"/>
      <c r="W31749"/>
      <c r="X31749"/>
    </row>
    <row r="31750" spans="21:24" ht="18" x14ac:dyDescent="0.6">
      <c r="U31750"/>
      <c r="V31750"/>
      <c r="W31750"/>
      <c r="X31750"/>
    </row>
    <row r="31751" spans="21:24" ht="18" x14ac:dyDescent="0.6">
      <c r="U31751"/>
      <c r="V31751"/>
      <c r="W31751"/>
      <c r="X31751"/>
    </row>
    <row r="31752" spans="21:24" ht="18" x14ac:dyDescent="0.6">
      <c r="U31752"/>
      <c r="V31752"/>
      <c r="W31752"/>
      <c r="X31752"/>
    </row>
    <row r="31753" spans="21:24" ht="18" x14ac:dyDescent="0.6">
      <c r="U31753"/>
      <c r="V31753"/>
      <c r="W31753"/>
      <c r="X31753"/>
    </row>
    <row r="31754" spans="21:24" ht="18" x14ac:dyDescent="0.6">
      <c r="U31754"/>
      <c r="V31754"/>
      <c r="W31754"/>
      <c r="X31754"/>
    </row>
    <row r="31755" spans="21:24" ht="18" x14ac:dyDescent="0.6">
      <c r="U31755"/>
      <c r="V31755"/>
      <c r="W31755"/>
      <c r="X31755"/>
    </row>
    <row r="31756" spans="21:24" ht="18" x14ac:dyDescent="0.6">
      <c r="U31756"/>
      <c r="V31756"/>
      <c r="W31756"/>
      <c r="X31756"/>
    </row>
    <row r="31757" spans="21:24" ht="18" x14ac:dyDescent="0.6">
      <c r="U31757"/>
      <c r="V31757"/>
      <c r="W31757"/>
      <c r="X31757"/>
    </row>
    <row r="31758" spans="21:24" ht="18" x14ac:dyDescent="0.6">
      <c r="U31758"/>
      <c r="V31758"/>
      <c r="W31758"/>
      <c r="X31758"/>
    </row>
    <row r="31759" spans="21:24" ht="18" x14ac:dyDescent="0.6">
      <c r="U31759"/>
      <c r="V31759"/>
      <c r="W31759"/>
      <c r="X31759"/>
    </row>
    <row r="31760" spans="21:24" ht="18" x14ac:dyDescent="0.6">
      <c r="U31760"/>
      <c r="V31760"/>
      <c r="W31760"/>
      <c r="X31760"/>
    </row>
    <row r="31761" spans="21:24" ht="18" x14ac:dyDescent="0.6">
      <c r="U31761"/>
      <c r="V31761"/>
      <c r="W31761"/>
      <c r="X31761"/>
    </row>
    <row r="31762" spans="21:24" ht="18" x14ac:dyDescent="0.6">
      <c r="U31762"/>
      <c r="V31762"/>
      <c r="W31762"/>
      <c r="X31762"/>
    </row>
    <row r="31763" spans="21:24" ht="18" x14ac:dyDescent="0.6">
      <c r="U31763"/>
      <c r="V31763"/>
      <c r="W31763"/>
      <c r="X31763"/>
    </row>
    <row r="31764" spans="21:24" ht="18" x14ac:dyDescent="0.6">
      <c r="U31764"/>
      <c r="V31764"/>
      <c r="W31764"/>
      <c r="X31764"/>
    </row>
    <row r="31765" spans="21:24" ht="18" x14ac:dyDescent="0.6">
      <c r="U31765"/>
      <c r="V31765"/>
      <c r="W31765"/>
      <c r="X31765"/>
    </row>
    <row r="31766" spans="21:24" ht="18" x14ac:dyDescent="0.6">
      <c r="U31766"/>
      <c r="V31766"/>
      <c r="W31766"/>
      <c r="X31766"/>
    </row>
    <row r="31767" spans="21:24" ht="18" x14ac:dyDescent="0.6">
      <c r="U31767"/>
      <c r="V31767"/>
      <c r="W31767"/>
      <c r="X31767"/>
    </row>
    <row r="31768" spans="21:24" ht="18" x14ac:dyDescent="0.6">
      <c r="U31768"/>
      <c r="V31768"/>
      <c r="W31768"/>
      <c r="X31768"/>
    </row>
    <row r="31769" spans="21:24" ht="18" x14ac:dyDescent="0.6">
      <c r="U31769"/>
      <c r="V31769"/>
      <c r="W31769"/>
      <c r="X31769"/>
    </row>
    <row r="31770" spans="21:24" ht="18" x14ac:dyDescent="0.6">
      <c r="U31770"/>
      <c r="V31770"/>
      <c r="W31770"/>
      <c r="X31770"/>
    </row>
    <row r="31771" spans="21:24" ht="18" x14ac:dyDescent="0.6">
      <c r="U31771"/>
      <c r="V31771"/>
      <c r="W31771"/>
      <c r="X31771"/>
    </row>
    <row r="31772" spans="21:24" ht="18" x14ac:dyDescent="0.6">
      <c r="U31772"/>
      <c r="V31772"/>
      <c r="W31772"/>
      <c r="X31772"/>
    </row>
    <row r="31773" spans="21:24" ht="18" x14ac:dyDescent="0.6">
      <c r="U31773"/>
      <c r="V31773"/>
      <c r="W31773"/>
      <c r="X31773"/>
    </row>
    <row r="31774" spans="21:24" ht="18" x14ac:dyDescent="0.6">
      <c r="U31774"/>
      <c r="V31774"/>
      <c r="W31774"/>
      <c r="X31774"/>
    </row>
    <row r="31775" spans="21:24" ht="18" x14ac:dyDescent="0.6">
      <c r="U31775"/>
      <c r="V31775"/>
      <c r="W31775"/>
      <c r="X31775"/>
    </row>
    <row r="31776" spans="21:24" ht="18" x14ac:dyDescent="0.6">
      <c r="U31776"/>
      <c r="V31776"/>
      <c r="W31776"/>
      <c r="X31776"/>
    </row>
    <row r="31777" spans="21:24" ht="18" x14ac:dyDescent="0.6">
      <c r="U31777"/>
      <c r="V31777"/>
      <c r="W31777"/>
      <c r="X31777"/>
    </row>
    <row r="31778" spans="21:24" ht="18" x14ac:dyDescent="0.6">
      <c r="U31778"/>
      <c r="V31778"/>
      <c r="W31778"/>
      <c r="X31778"/>
    </row>
    <row r="31779" spans="21:24" ht="18" x14ac:dyDescent="0.6">
      <c r="U31779"/>
      <c r="V31779"/>
      <c r="W31779"/>
      <c r="X31779"/>
    </row>
    <row r="31780" spans="21:24" ht="18" x14ac:dyDescent="0.6">
      <c r="U31780"/>
      <c r="V31780"/>
      <c r="W31780"/>
      <c r="X31780"/>
    </row>
    <row r="31781" spans="21:24" ht="18" x14ac:dyDescent="0.6">
      <c r="U31781"/>
      <c r="V31781"/>
      <c r="W31781"/>
      <c r="X31781"/>
    </row>
    <row r="31782" spans="21:24" ht="18" x14ac:dyDescent="0.6">
      <c r="U31782"/>
      <c r="V31782"/>
      <c r="W31782"/>
      <c r="X31782"/>
    </row>
    <row r="31783" spans="21:24" ht="18" x14ac:dyDescent="0.6">
      <c r="U31783"/>
      <c r="V31783"/>
      <c r="W31783"/>
      <c r="X31783"/>
    </row>
    <row r="31784" spans="21:24" ht="18" x14ac:dyDescent="0.6">
      <c r="U31784"/>
      <c r="V31784"/>
      <c r="W31784"/>
      <c r="X31784"/>
    </row>
    <row r="31785" spans="21:24" ht="18" x14ac:dyDescent="0.6">
      <c r="U31785"/>
      <c r="V31785"/>
      <c r="W31785"/>
      <c r="X31785"/>
    </row>
    <row r="31786" spans="21:24" ht="18" x14ac:dyDescent="0.6">
      <c r="U31786"/>
      <c r="V31786"/>
      <c r="W31786"/>
      <c r="X31786"/>
    </row>
    <row r="31787" spans="21:24" ht="18" x14ac:dyDescent="0.6">
      <c r="U31787"/>
      <c r="V31787"/>
      <c r="W31787"/>
      <c r="X31787"/>
    </row>
    <row r="31788" spans="21:24" ht="18" x14ac:dyDescent="0.6">
      <c r="U31788"/>
      <c r="V31788"/>
      <c r="W31788"/>
      <c r="X31788"/>
    </row>
    <row r="31789" spans="21:24" ht="18" x14ac:dyDescent="0.6">
      <c r="U31789"/>
      <c r="V31789"/>
      <c r="W31789"/>
      <c r="X31789"/>
    </row>
    <row r="31790" spans="21:24" ht="18" x14ac:dyDescent="0.6">
      <c r="U31790"/>
      <c r="V31790"/>
      <c r="W31790"/>
      <c r="X31790"/>
    </row>
    <row r="31791" spans="21:24" ht="18" x14ac:dyDescent="0.6">
      <c r="U31791"/>
      <c r="V31791"/>
      <c r="W31791"/>
      <c r="X31791"/>
    </row>
    <row r="31792" spans="21:24" ht="18" x14ac:dyDescent="0.6">
      <c r="U31792"/>
      <c r="V31792"/>
      <c r="W31792"/>
      <c r="X31792"/>
    </row>
    <row r="31793" spans="21:24" ht="18" x14ac:dyDescent="0.6">
      <c r="U31793"/>
      <c r="V31793"/>
      <c r="W31793"/>
      <c r="X31793"/>
    </row>
    <row r="31794" spans="21:24" ht="18" x14ac:dyDescent="0.6">
      <c r="U31794"/>
      <c r="V31794"/>
      <c r="W31794"/>
      <c r="X31794"/>
    </row>
    <row r="31795" spans="21:24" ht="18" x14ac:dyDescent="0.6">
      <c r="U31795"/>
      <c r="V31795"/>
      <c r="W31795"/>
      <c r="X31795"/>
    </row>
    <row r="31796" spans="21:24" ht="18" x14ac:dyDescent="0.6">
      <c r="U31796"/>
      <c r="V31796"/>
      <c r="W31796"/>
      <c r="X31796"/>
    </row>
    <row r="31797" spans="21:24" ht="18" x14ac:dyDescent="0.6">
      <c r="U31797"/>
      <c r="V31797"/>
      <c r="W31797"/>
      <c r="X31797"/>
    </row>
    <row r="31798" spans="21:24" ht="18" x14ac:dyDescent="0.6">
      <c r="U31798"/>
      <c r="V31798"/>
      <c r="W31798"/>
      <c r="X31798"/>
    </row>
    <row r="31799" spans="21:24" ht="18" x14ac:dyDescent="0.6">
      <c r="U31799"/>
      <c r="V31799"/>
      <c r="W31799"/>
      <c r="X31799"/>
    </row>
    <row r="31800" spans="21:24" ht="18" x14ac:dyDescent="0.6">
      <c r="U31800"/>
      <c r="V31800"/>
      <c r="W31800"/>
      <c r="X31800"/>
    </row>
    <row r="31801" spans="21:24" ht="18" x14ac:dyDescent="0.6">
      <c r="U31801"/>
      <c r="V31801"/>
      <c r="W31801"/>
      <c r="X31801"/>
    </row>
    <row r="31802" spans="21:24" ht="18" x14ac:dyDescent="0.6">
      <c r="U31802"/>
      <c r="V31802"/>
      <c r="W31802"/>
      <c r="X31802"/>
    </row>
    <row r="31803" spans="21:24" ht="18" x14ac:dyDescent="0.6">
      <c r="U31803"/>
      <c r="V31803"/>
      <c r="W31803"/>
      <c r="X31803"/>
    </row>
    <row r="31804" spans="21:24" ht="18" x14ac:dyDescent="0.6">
      <c r="U31804"/>
      <c r="V31804"/>
      <c r="W31804"/>
      <c r="X31804"/>
    </row>
    <row r="31805" spans="21:24" ht="18" x14ac:dyDescent="0.6">
      <c r="U31805"/>
      <c r="V31805"/>
      <c r="W31805"/>
      <c r="X31805"/>
    </row>
    <row r="31806" spans="21:24" ht="18" x14ac:dyDescent="0.6">
      <c r="U31806"/>
      <c r="V31806"/>
      <c r="W31806"/>
      <c r="X31806"/>
    </row>
    <row r="31807" spans="21:24" ht="18" x14ac:dyDescent="0.6">
      <c r="U31807"/>
      <c r="V31807"/>
      <c r="W31807"/>
      <c r="X31807"/>
    </row>
    <row r="31808" spans="21:24" ht="18" x14ac:dyDescent="0.6">
      <c r="U31808"/>
      <c r="V31808"/>
      <c r="W31808"/>
      <c r="X31808"/>
    </row>
    <row r="31809" spans="21:24" ht="18" x14ac:dyDescent="0.6">
      <c r="U31809"/>
      <c r="V31809"/>
      <c r="W31809"/>
      <c r="X31809"/>
    </row>
    <row r="31810" spans="21:24" ht="18" x14ac:dyDescent="0.6">
      <c r="U31810"/>
      <c r="V31810"/>
      <c r="W31810"/>
      <c r="X31810"/>
    </row>
    <row r="31811" spans="21:24" ht="18" x14ac:dyDescent="0.6">
      <c r="U31811"/>
      <c r="V31811"/>
      <c r="W31811"/>
      <c r="X31811"/>
    </row>
    <row r="31812" spans="21:24" ht="18" x14ac:dyDescent="0.6">
      <c r="U31812"/>
      <c r="V31812"/>
      <c r="W31812"/>
      <c r="X31812"/>
    </row>
    <row r="31813" spans="21:24" ht="18" x14ac:dyDescent="0.6">
      <c r="U31813"/>
      <c r="V31813"/>
      <c r="W31813"/>
      <c r="X31813"/>
    </row>
    <row r="31814" spans="21:24" ht="18" x14ac:dyDescent="0.6">
      <c r="U31814"/>
      <c r="V31814"/>
      <c r="W31814"/>
      <c r="X31814"/>
    </row>
    <row r="31815" spans="21:24" ht="18" x14ac:dyDescent="0.6">
      <c r="U31815"/>
      <c r="V31815"/>
      <c r="W31815"/>
      <c r="X31815"/>
    </row>
    <row r="31816" spans="21:24" ht="18" x14ac:dyDescent="0.6">
      <c r="U31816"/>
      <c r="V31816"/>
      <c r="W31816"/>
      <c r="X31816"/>
    </row>
    <row r="31817" spans="21:24" ht="18" x14ac:dyDescent="0.6">
      <c r="U31817"/>
      <c r="V31817"/>
      <c r="W31817"/>
      <c r="X31817"/>
    </row>
    <row r="31818" spans="21:24" ht="18" x14ac:dyDescent="0.6">
      <c r="U31818"/>
      <c r="V31818"/>
      <c r="W31818"/>
      <c r="X31818"/>
    </row>
    <row r="31819" spans="21:24" ht="18" x14ac:dyDescent="0.6">
      <c r="U31819"/>
      <c r="V31819"/>
      <c r="W31819"/>
      <c r="X31819"/>
    </row>
    <row r="31820" spans="21:24" ht="18" x14ac:dyDescent="0.6">
      <c r="U31820"/>
      <c r="V31820"/>
      <c r="W31820"/>
      <c r="X31820"/>
    </row>
    <row r="31821" spans="21:24" ht="18" x14ac:dyDescent="0.6">
      <c r="U31821"/>
      <c r="V31821"/>
      <c r="W31821"/>
      <c r="X31821"/>
    </row>
    <row r="31822" spans="21:24" ht="18" x14ac:dyDescent="0.6">
      <c r="U31822"/>
      <c r="V31822"/>
      <c r="W31822"/>
      <c r="X31822"/>
    </row>
    <row r="31823" spans="21:24" ht="18" x14ac:dyDescent="0.6">
      <c r="U31823"/>
      <c r="V31823"/>
      <c r="W31823"/>
      <c r="X31823"/>
    </row>
    <row r="31824" spans="21:24" ht="18" x14ac:dyDescent="0.6">
      <c r="U31824"/>
      <c r="V31824"/>
      <c r="W31824"/>
      <c r="X31824"/>
    </row>
    <row r="31825" spans="21:24" ht="18" x14ac:dyDescent="0.6">
      <c r="U31825"/>
      <c r="V31825"/>
      <c r="W31825"/>
      <c r="X31825"/>
    </row>
    <row r="31826" spans="21:24" ht="18" x14ac:dyDescent="0.6">
      <c r="U31826"/>
      <c r="V31826"/>
      <c r="W31826"/>
      <c r="X31826"/>
    </row>
    <row r="31827" spans="21:24" ht="18" x14ac:dyDescent="0.6">
      <c r="U31827"/>
      <c r="V31827"/>
      <c r="W31827"/>
      <c r="X31827"/>
    </row>
    <row r="31828" spans="21:24" ht="18" x14ac:dyDescent="0.6">
      <c r="U31828"/>
      <c r="V31828"/>
      <c r="W31828"/>
      <c r="X31828"/>
    </row>
    <row r="31829" spans="21:24" ht="18" x14ac:dyDescent="0.6">
      <c r="U31829"/>
      <c r="V31829"/>
      <c r="W31829"/>
      <c r="X31829"/>
    </row>
    <row r="31830" spans="21:24" ht="18" x14ac:dyDescent="0.6">
      <c r="U31830"/>
      <c r="V31830"/>
      <c r="W31830"/>
      <c r="X31830"/>
    </row>
    <row r="31831" spans="21:24" ht="18" x14ac:dyDescent="0.6">
      <c r="U31831"/>
      <c r="V31831"/>
      <c r="W31831"/>
      <c r="X31831"/>
    </row>
    <row r="31832" spans="21:24" ht="18" x14ac:dyDescent="0.6">
      <c r="U31832"/>
      <c r="V31832"/>
      <c r="W31832"/>
      <c r="X31832"/>
    </row>
    <row r="31833" spans="21:24" ht="18" x14ac:dyDescent="0.6">
      <c r="U31833"/>
      <c r="V31833"/>
      <c r="W31833"/>
      <c r="X31833"/>
    </row>
    <row r="31834" spans="21:24" ht="18" x14ac:dyDescent="0.6">
      <c r="U31834"/>
      <c r="V31834"/>
      <c r="W31834"/>
      <c r="X31834"/>
    </row>
    <row r="31835" spans="21:24" ht="18" x14ac:dyDescent="0.6">
      <c r="U31835"/>
      <c r="V31835"/>
      <c r="W31835"/>
      <c r="X31835"/>
    </row>
    <row r="31836" spans="21:24" ht="18" x14ac:dyDescent="0.6">
      <c r="U31836"/>
      <c r="V31836"/>
      <c r="W31836"/>
      <c r="X31836"/>
    </row>
    <row r="31837" spans="21:24" ht="18" x14ac:dyDescent="0.6">
      <c r="U31837"/>
      <c r="V31837"/>
      <c r="W31837"/>
      <c r="X31837"/>
    </row>
    <row r="31838" spans="21:24" ht="18" x14ac:dyDescent="0.6">
      <c r="U31838"/>
      <c r="V31838"/>
      <c r="W31838"/>
      <c r="X31838"/>
    </row>
    <row r="31839" spans="21:24" ht="18" x14ac:dyDescent="0.6">
      <c r="U31839"/>
      <c r="V31839"/>
      <c r="W31839"/>
      <c r="X31839"/>
    </row>
    <row r="31840" spans="21:24" ht="18" x14ac:dyDescent="0.6">
      <c r="U31840"/>
      <c r="V31840"/>
      <c r="W31840"/>
      <c r="X31840"/>
    </row>
    <row r="31841" spans="21:24" ht="18" x14ac:dyDescent="0.6">
      <c r="U31841"/>
      <c r="V31841"/>
      <c r="W31841"/>
      <c r="X31841"/>
    </row>
    <row r="31842" spans="21:24" ht="18" x14ac:dyDescent="0.6">
      <c r="U31842"/>
      <c r="V31842"/>
      <c r="W31842"/>
      <c r="X31842"/>
    </row>
    <row r="31843" spans="21:24" ht="18" x14ac:dyDescent="0.6">
      <c r="U31843"/>
      <c r="V31843"/>
      <c r="W31843"/>
      <c r="X31843"/>
    </row>
    <row r="31844" spans="21:24" ht="18" x14ac:dyDescent="0.6">
      <c r="U31844"/>
      <c r="V31844"/>
      <c r="W31844"/>
      <c r="X31844"/>
    </row>
    <row r="31845" spans="21:24" ht="18" x14ac:dyDescent="0.6">
      <c r="U31845"/>
      <c r="V31845"/>
      <c r="W31845"/>
      <c r="X31845"/>
    </row>
    <row r="31846" spans="21:24" ht="18" x14ac:dyDescent="0.6">
      <c r="U31846"/>
      <c r="V31846"/>
      <c r="W31846"/>
      <c r="X31846"/>
    </row>
    <row r="31847" spans="21:24" ht="18" x14ac:dyDescent="0.6">
      <c r="U31847"/>
      <c r="V31847"/>
      <c r="W31847"/>
      <c r="X31847"/>
    </row>
    <row r="31848" spans="21:24" ht="18" x14ac:dyDescent="0.6">
      <c r="U31848"/>
      <c r="V31848"/>
      <c r="W31848"/>
      <c r="X31848"/>
    </row>
    <row r="31849" spans="21:24" ht="18" x14ac:dyDescent="0.6">
      <c r="U31849"/>
      <c r="V31849"/>
      <c r="W31849"/>
      <c r="X31849"/>
    </row>
    <row r="31850" spans="21:24" ht="18" x14ac:dyDescent="0.6">
      <c r="U31850"/>
      <c r="V31850"/>
      <c r="W31850"/>
      <c r="X31850"/>
    </row>
    <row r="31851" spans="21:24" ht="18" x14ac:dyDescent="0.6">
      <c r="U31851"/>
      <c r="V31851"/>
      <c r="W31851"/>
      <c r="X31851"/>
    </row>
    <row r="31852" spans="21:24" ht="18" x14ac:dyDescent="0.6">
      <c r="U31852"/>
      <c r="V31852"/>
      <c r="W31852"/>
      <c r="X31852"/>
    </row>
    <row r="31853" spans="21:24" ht="18" x14ac:dyDescent="0.6">
      <c r="U31853"/>
      <c r="V31853"/>
      <c r="W31853"/>
      <c r="X31853"/>
    </row>
    <row r="31854" spans="21:24" ht="18" x14ac:dyDescent="0.6">
      <c r="U31854"/>
      <c r="V31854"/>
      <c r="W31854"/>
      <c r="X31854"/>
    </row>
    <row r="31855" spans="21:24" ht="18" x14ac:dyDescent="0.6">
      <c r="U31855"/>
      <c r="V31855"/>
      <c r="W31855"/>
      <c r="X31855"/>
    </row>
    <row r="31856" spans="21:24" ht="18" x14ac:dyDescent="0.6">
      <c r="U31856"/>
      <c r="V31856"/>
      <c r="W31856"/>
      <c r="X31856"/>
    </row>
    <row r="31857" spans="21:24" ht="18" x14ac:dyDescent="0.6">
      <c r="U31857"/>
      <c r="V31857"/>
      <c r="W31857"/>
      <c r="X31857"/>
    </row>
    <row r="31858" spans="21:24" ht="18" x14ac:dyDescent="0.6">
      <c r="U31858"/>
      <c r="V31858"/>
      <c r="W31858"/>
      <c r="X31858"/>
    </row>
    <row r="31859" spans="21:24" ht="18" x14ac:dyDescent="0.6">
      <c r="U31859"/>
      <c r="V31859"/>
      <c r="W31859"/>
      <c r="X31859"/>
    </row>
    <row r="31860" spans="21:24" ht="18" x14ac:dyDescent="0.6">
      <c r="U31860"/>
      <c r="V31860"/>
      <c r="W31860"/>
      <c r="X31860"/>
    </row>
    <row r="31861" spans="21:24" ht="18" x14ac:dyDescent="0.6">
      <c r="U31861"/>
      <c r="V31861"/>
      <c r="W31861"/>
      <c r="X31861"/>
    </row>
    <row r="31862" spans="21:24" ht="18" x14ac:dyDescent="0.6">
      <c r="U31862"/>
      <c r="V31862"/>
      <c r="W31862"/>
      <c r="X31862"/>
    </row>
    <row r="31863" spans="21:24" ht="18" x14ac:dyDescent="0.6">
      <c r="U31863"/>
      <c r="V31863"/>
      <c r="W31863"/>
      <c r="X31863"/>
    </row>
    <row r="31864" spans="21:24" ht="18" x14ac:dyDescent="0.6">
      <c r="U31864"/>
      <c r="V31864"/>
      <c r="W31864"/>
      <c r="X31864"/>
    </row>
    <row r="31865" spans="21:24" ht="18" x14ac:dyDescent="0.6">
      <c r="U31865"/>
      <c r="V31865"/>
      <c r="W31865"/>
      <c r="X31865"/>
    </row>
    <row r="31866" spans="21:24" ht="18" x14ac:dyDescent="0.6">
      <c r="U31866"/>
      <c r="V31866"/>
      <c r="W31866"/>
      <c r="X31866"/>
    </row>
    <row r="31867" spans="21:24" ht="18" x14ac:dyDescent="0.6">
      <c r="U31867"/>
      <c r="V31867"/>
      <c r="W31867"/>
      <c r="X31867"/>
    </row>
    <row r="31868" spans="21:24" ht="18" x14ac:dyDescent="0.6">
      <c r="U31868"/>
      <c r="V31868"/>
      <c r="W31868"/>
      <c r="X31868"/>
    </row>
    <row r="31869" spans="21:24" ht="18" x14ac:dyDescent="0.6">
      <c r="U31869"/>
      <c r="V31869"/>
      <c r="W31869"/>
      <c r="X31869"/>
    </row>
    <row r="31870" spans="21:24" ht="18" x14ac:dyDescent="0.6">
      <c r="U31870"/>
      <c r="V31870"/>
      <c r="W31870"/>
      <c r="X31870"/>
    </row>
    <row r="31871" spans="21:24" ht="18" x14ac:dyDescent="0.6">
      <c r="U31871"/>
      <c r="V31871"/>
      <c r="W31871"/>
      <c r="X31871"/>
    </row>
    <row r="31872" spans="21:24" ht="18" x14ac:dyDescent="0.6">
      <c r="U31872"/>
      <c r="V31872"/>
      <c r="W31872"/>
      <c r="X31872"/>
    </row>
    <row r="31873" spans="21:24" ht="18" x14ac:dyDescent="0.6">
      <c r="U31873"/>
      <c r="V31873"/>
      <c r="W31873"/>
      <c r="X31873"/>
    </row>
    <row r="31874" spans="21:24" ht="18" x14ac:dyDescent="0.6">
      <c r="U31874"/>
      <c r="V31874"/>
      <c r="W31874"/>
      <c r="X31874"/>
    </row>
    <row r="31875" spans="21:24" ht="18" x14ac:dyDescent="0.6">
      <c r="U31875"/>
      <c r="V31875"/>
      <c r="W31875"/>
      <c r="X31875"/>
    </row>
    <row r="31876" spans="21:24" ht="18" x14ac:dyDescent="0.6">
      <c r="U31876"/>
      <c r="V31876"/>
      <c r="W31876"/>
      <c r="X31876"/>
    </row>
    <row r="31877" spans="21:24" ht="18" x14ac:dyDescent="0.6">
      <c r="U31877"/>
      <c r="V31877"/>
      <c r="W31877"/>
      <c r="X31877"/>
    </row>
    <row r="31878" spans="21:24" ht="18" x14ac:dyDescent="0.6">
      <c r="U31878"/>
      <c r="V31878"/>
      <c r="W31878"/>
      <c r="X31878"/>
    </row>
    <row r="31879" spans="21:24" ht="18" x14ac:dyDescent="0.6">
      <c r="U31879"/>
      <c r="V31879"/>
      <c r="W31879"/>
      <c r="X31879"/>
    </row>
    <row r="31880" spans="21:24" ht="18" x14ac:dyDescent="0.6">
      <c r="U31880"/>
      <c r="V31880"/>
      <c r="W31880"/>
      <c r="X31880"/>
    </row>
    <row r="31881" spans="21:24" ht="18" x14ac:dyDescent="0.6">
      <c r="U31881"/>
      <c r="V31881"/>
      <c r="W31881"/>
      <c r="X31881"/>
    </row>
    <row r="31882" spans="21:24" ht="18" x14ac:dyDescent="0.6">
      <c r="U31882"/>
      <c r="V31882"/>
      <c r="W31882"/>
      <c r="X31882"/>
    </row>
    <row r="31883" spans="21:24" ht="18" x14ac:dyDescent="0.6">
      <c r="U31883"/>
      <c r="V31883"/>
      <c r="W31883"/>
      <c r="X31883"/>
    </row>
    <row r="31884" spans="21:24" ht="18" x14ac:dyDescent="0.6">
      <c r="U31884"/>
      <c r="V31884"/>
      <c r="W31884"/>
      <c r="X31884"/>
    </row>
    <row r="31885" spans="21:24" ht="18" x14ac:dyDescent="0.6">
      <c r="U31885"/>
      <c r="V31885"/>
      <c r="W31885"/>
      <c r="X31885"/>
    </row>
    <row r="31886" spans="21:24" ht="18" x14ac:dyDescent="0.6">
      <c r="U31886"/>
      <c r="V31886"/>
      <c r="W31886"/>
      <c r="X31886"/>
    </row>
    <row r="31887" spans="21:24" ht="18" x14ac:dyDescent="0.6">
      <c r="U31887"/>
      <c r="V31887"/>
      <c r="W31887"/>
      <c r="X31887"/>
    </row>
    <row r="31888" spans="21:24" ht="18" x14ac:dyDescent="0.6">
      <c r="U31888"/>
      <c r="V31888"/>
      <c r="W31888"/>
      <c r="X31888"/>
    </row>
    <row r="31889" spans="21:24" ht="18" x14ac:dyDescent="0.6">
      <c r="U31889"/>
      <c r="V31889"/>
      <c r="W31889"/>
      <c r="X31889"/>
    </row>
    <row r="31890" spans="21:24" ht="18" x14ac:dyDescent="0.6">
      <c r="U31890"/>
      <c r="V31890"/>
      <c r="W31890"/>
      <c r="X31890"/>
    </row>
    <row r="31891" spans="21:24" ht="18" x14ac:dyDescent="0.6">
      <c r="U31891"/>
      <c r="V31891"/>
      <c r="W31891"/>
      <c r="X31891"/>
    </row>
    <row r="31892" spans="21:24" ht="18" x14ac:dyDescent="0.6">
      <c r="U31892"/>
      <c r="V31892"/>
      <c r="W31892"/>
      <c r="X31892"/>
    </row>
    <row r="31893" spans="21:24" ht="18" x14ac:dyDescent="0.6">
      <c r="U31893"/>
      <c r="V31893"/>
      <c r="W31893"/>
      <c r="X31893"/>
    </row>
    <row r="31894" spans="21:24" ht="18" x14ac:dyDescent="0.6">
      <c r="U31894"/>
      <c r="V31894"/>
      <c r="W31894"/>
      <c r="X31894"/>
    </row>
    <row r="31895" spans="21:24" ht="18" x14ac:dyDescent="0.6">
      <c r="U31895"/>
      <c r="V31895"/>
      <c r="W31895"/>
      <c r="X31895"/>
    </row>
    <row r="31896" spans="21:24" ht="18" x14ac:dyDescent="0.6">
      <c r="U31896"/>
      <c r="V31896"/>
      <c r="W31896"/>
      <c r="X31896"/>
    </row>
    <row r="31897" spans="21:24" ht="18" x14ac:dyDescent="0.6">
      <c r="U31897"/>
      <c r="V31897"/>
      <c r="W31897"/>
      <c r="X31897"/>
    </row>
    <row r="31898" spans="21:24" ht="18" x14ac:dyDescent="0.6">
      <c r="U31898"/>
      <c r="V31898"/>
      <c r="W31898"/>
      <c r="X31898"/>
    </row>
    <row r="31899" spans="21:24" ht="18" x14ac:dyDescent="0.6">
      <c r="U31899"/>
      <c r="V31899"/>
      <c r="W31899"/>
      <c r="X31899"/>
    </row>
    <row r="31900" spans="21:24" ht="18" x14ac:dyDescent="0.6">
      <c r="U31900"/>
      <c r="V31900"/>
      <c r="W31900"/>
      <c r="X31900"/>
    </row>
    <row r="31901" spans="21:24" ht="18" x14ac:dyDescent="0.6">
      <c r="U31901"/>
      <c r="V31901"/>
      <c r="W31901"/>
      <c r="X31901"/>
    </row>
    <row r="31902" spans="21:24" ht="18" x14ac:dyDescent="0.6">
      <c r="U31902"/>
      <c r="V31902"/>
      <c r="W31902"/>
      <c r="X31902"/>
    </row>
    <row r="31903" spans="21:24" ht="18" x14ac:dyDescent="0.6">
      <c r="U31903"/>
      <c r="V31903"/>
      <c r="W31903"/>
      <c r="X31903"/>
    </row>
    <row r="31904" spans="21:24" ht="18" x14ac:dyDescent="0.6">
      <c r="U31904"/>
      <c r="V31904"/>
      <c r="W31904"/>
      <c r="X31904"/>
    </row>
    <row r="31905" spans="21:24" ht="18" x14ac:dyDescent="0.6">
      <c r="U31905"/>
      <c r="V31905"/>
      <c r="W31905"/>
      <c r="X31905"/>
    </row>
    <row r="31906" spans="21:24" ht="18" x14ac:dyDescent="0.6">
      <c r="U31906"/>
      <c r="V31906"/>
      <c r="W31906"/>
      <c r="X31906"/>
    </row>
    <row r="31907" spans="21:24" ht="18" x14ac:dyDescent="0.6">
      <c r="U31907"/>
      <c r="V31907"/>
      <c r="W31907"/>
      <c r="X31907"/>
    </row>
    <row r="31908" spans="21:24" ht="18" x14ac:dyDescent="0.6">
      <c r="U31908"/>
      <c r="V31908"/>
      <c r="W31908"/>
      <c r="X31908"/>
    </row>
    <row r="31909" spans="21:24" ht="18" x14ac:dyDescent="0.6">
      <c r="U31909"/>
      <c r="V31909"/>
      <c r="W31909"/>
      <c r="X31909"/>
    </row>
    <row r="31910" spans="21:24" ht="18" x14ac:dyDescent="0.6">
      <c r="U31910"/>
      <c r="V31910"/>
      <c r="W31910"/>
      <c r="X31910"/>
    </row>
    <row r="31911" spans="21:24" ht="18" x14ac:dyDescent="0.6">
      <c r="U31911"/>
      <c r="V31911"/>
      <c r="W31911"/>
      <c r="X31911"/>
    </row>
    <row r="31912" spans="21:24" ht="18" x14ac:dyDescent="0.6">
      <c r="U31912"/>
      <c r="V31912"/>
      <c r="W31912"/>
      <c r="X31912"/>
    </row>
    <row r="31913" spans="21:24" ht="18" x14ac:dyDescent="0.6">
      <c r="U31913"/>
      <c r="V31913"/>
      <c r="W31913"/>
      <c r="X31913"/>
    </row>
    <row r="31914" spans="21:24" ht="18" x14ac:dyDescent="0.6">
      <c r="U31914"/>
      <c r="V31914"/>
      <c r="W31914"/>
      <c r="X31914"/>
    </row>
    <row r="31915" spans="21:24" ht="18" x14ac:dyDescent="0.6">
      <c r="U31915"/>
      <c r="V31915"/>
      <c r="W31915"/>
      <c r="X31915"/>
    </row>
    <row r="31916" spans="21:24" ht="18" x14ac:dyDescent="0.6">
      <c r="U31916"/>
      <c r="V31916"/>
      <c r="W31916"/>
      <c r="X31916"/>
    </row>
    <row r="31917" spans="21:24" ht="18" x14ac:dyDescent="0.6">
      <c r="U31917"/>
      <c r="V31917"/>
      <c r="W31917"/>
      <c r="X31917"/>
    </row>
    <row r="31918" spans="21:24" ht="18" x14ac:dyDescent="0.6">
      <c r="U31918"/>
      <c r="V31918"/>
      <c r="W31918"/>
      <c r="X31918"/>
    </row>
    <row r="31919" spans="21:24" ht="18" x14ac:dyDescent="0.6">
      <c r="U31919"/>
      <c r="V31919"/>
      <c r="W31919"/>
      <c r="X31919"/>
    </row>
    <row r="31920" spans="21:24" ht="18" x14ac:dyDescent="0.6">
      <c r="U31920"/>
      <c r="V31920"/>
      <c r="W31920"/>
      <c r="X31920"/>
    </row>
    <row r="31921" spans="21:24" ht="18" x14ac:dyDescent="0.6">
      <c r="U31921"/>
      <c r="V31921"/>
      <c r="W31921"/>
      <c r="X31921"/>
    </row>
    <row r="31922" spans="21:24" ht="18" x14ac:dyDescent="0.6">
      <c r="U31922"/>
      <c r="V31922"/>
      <c r="W31922"/>
      <c r="X31922"/>
    </row>
    <row r="31923" spans="21:24" ht="18" x14ac:dyDescent="0.6">
      <c r="U31923"/>
      <c r="V31923"/>
      <c r="W31923"/>
      <c r="X31923"/>
    </row>
    <row r="31924" spans="21:24" ht="18" x14ac:dyDescent="0.6">
      <c r="U31924"/>
      <c r="V31924"/>
      <c r="W31924"/>
      <c r="X31924"/>
    </row>
    <row r="31925" spans="21:24" ht="18" x14ac:dyDescent="0.6">
      <c r="U31925"/>
      <c r="V31925"/>
      <c r="W31925"/>
      <c r="X31925"/>
    </row>
    <row r="31926" spans="21:24" ht="18" x14ac:dyDescent="0.6">
      <c r="U31926"/>
      <c r="V31926"/>
      <c r="W31926"/>
      <c r="X31926"/>
    </row>
    <row r="31927" spans="21:24" ht="18" x14ac:dyDescent="0.6">
      <c r="U31927"/>
      <c r="V31927"/>
      <c r="W31927"/>
      <c r="X31927"/>
    </row>
    <row r="31928" spans="21:24" ht="18" x14ac:dyDescent="0.6">
      <c r="U31928"/>
      <c r="V31928"/>
      <c r="W31928"/>
      <c r="X31928"/>
    </row>
    <row r="31929" spans="21:24" ht="18" x14ac:dyDescent="0.6">
      <c r="U31929"/>
      <c r="V31929"/>
      <c r="W31929"/>
      <c r="X31929"/>
    </row>
    <row r="31930" spans="21:24" ht="18" x14ac:dyDescent="0.6">
      <c r="U31930"/>
      <c r="V31930"/>
      <c r="W31930"/>
      <c r="X31930"/>
    </row>
    <row r="31931" spans="21:24" ht="18" x14ac:dyDescent="0.6">
      <c r="U31931"/>
      <c r="V31931"/>
      <c r="W31931"/>
      <c r="X31931"/>
    </row>
    <row r="31932" spans="21:24" ht="18" x14ac:dyDescent="0.6">
      <c r="U31932"/>
      <c r="V31932"/>
      <c r="W31932"/>
      <c r="X31932"/>
    </row>
    <row r="31933" spans="21:24" ht="18" x14ac:dyDescent="0.6">
      <c r="U31933"/>
      <c r="V31933"/>
      <c r="W31933"/>
      <c r="X31933"/>
    </row>
    <row r="31934" spans="21:24" ht="18" x14ac:dyDescent="0.6">
      <c r="U31934"/>
      <c r="V31934"/>
      <c r="W31934"/>
      <c r="X31934"/>
    </row>
    <row r="31935" spans="21:24" ht="18" x14ac:dyDescent="0.6">
      <c r="U31935"/>
      <c r="V31935"/>
      <c r="W31935"/>
      <c r="X31935"/>
    </row>
    <row r="31936" spans="21:24" ht="18" x14ac:dyDescent="0.6">
      <c r="U31936"/>
      <c r="V31936"/>
      <c r="W31936"/>
      <c r="X31936"/>
    </row>
    <row r="31937" spans="21:24" ht="18" x14ac:dyDescent="0.6">
      <c r="U31937"/>
      <c r="V31937"/>
      <c r="W31937"/>
      <c r="X31937"/>
    </row>
    <row r="31938" spans="21:24" ht="18" x14ac:dyDescent="0.6">
      <c r="U31938"/>
      <c r="V31938"/>
      <c r="W31938"/>
      <c r="X31938"/>
    </row>
    <row r="31939" spans="21:24" ht="18" x14ac:dyDescent="0.6">
      <c r="U31939"/>
      <c r="V31939"/>
      <c r="W31939"/>
      <c r="X31939"/>
    </row>
    <row r="31940" spans="21:24" ht="18" x14ac:dyDescent="0.6">
      <c r="U31940"/>
      <c r="V31940"/>
      <c r="W31940"/>
      <c r="X31940"/>
    </row>
    <row r="31941" spans="21:24" ht="18" x14ac:dyDescent="0.6">
      <c r="U31941"/>
      <c r="V31941"/>
      <c r="W31941"/>
      <c r="X31941"/>
    </row>
    <row r="31942" spans="21:24" ht="18" x14ac:dyDescent="0.6">
      <c r="U31942"/>
      <c r="V31942"/>
      <c r="W31942"/>
      <c r="X31942"/>
    </row>
    <row r="31943" spans="21:24" ht="18" x14ac:dyDescent="0.6">
      <c r="U31943"/>
      <c r="V31943"/>
      <c r="W31943"/>
      <c r="X31943"/>
    </row>
    <row r="31944" spans="21:24" ht="18" x14ac:dyDescent="0.6">
      <c r="U31944"/>
      <c r="V31944"/>
      <c r="W31944"/>
      <c r="X31944"/>
    </row>
    <row r="31945" spans="21:24" ht="18" x14ac:dyDescent="0.6">
      <c r="U31945"/>
      <c r="V31945"/>
      <c r="W31945"/>
      <c r="X31945"/>
    </row>
    <row r="31946" spans="21:24" ht="18" x14ac:dyDescent="0.6">
      <c r="U31946"/>
      <c r="V31946"/>
      <c r="W31946"/>
      <c r="X31946"/>
    </row>
    <row r="31947" spans="21:24" ht="18" x14ac:dyDescent="0.6">
      <c r="U31947"/>
      <c r="V31947"/>
      <c r="W31947"/>
      <c r="X31947"/>
    </row>
    <row r="31948" spans="21:24" ht="18" x14ac:dyDescent="0.6">
      <c r="U31948"/>
      <c r="V31948"/>
      <c r="W31948"/>
      <c r="X31948"/>
    </row>
    <row r="31949" spans="21:24" ht="18" x14ac:dyDescent="0.6">
      <c r="U31949"/>
      <c r="V31949"/>
      <c r="W31949"/>
      <c r="X31949"/>
    </row>
    <row r="31950" spans="21:24" ht="18" x14ac:dyDescent="0.6">
      <c r="U31950"/>
      <c r="V31950"/>
      <c r="W31950"/>
      <c r="X31950"/>
    </row>
    <row r="31951" spans="21:24" ht="18" x14ac:dyDescent="0.6">
      <c r="U31951"/>
      <c r="V31951"/>
      <c r="W31951"/>
      <c r="X31951"/>
    </row>
    <row r="31952" spans="21:24" ht="18" x14ac:dyDescent="0.6">
      <c r="U31952"/>
      <c r="V31952"/>
      <c r="W31952"/>
      <c r="X31952"/>
    </row>
    <row r="31953" spans="21:24" ht="18" x14ac:dyDescent="0.6">
      <c r="U31953"/>
      <c r="V31953"/>
      <c r="W31953"/>
      <c r="X31953"/>
    </row>
    <row r="31954" spans="21:24" ht="18" x14ac:dyDescent="0.6">
      <c r="U31954"/>
      <c r="V31954"/>
      <c r="W31954"/>
      <c r="X31954"/>
    </row>
    <row r="31955" spans="21:24" ht="18" x14ac:dyDescent="0.6">
      <c r="U31955"/>
      <c r="V31955"/>
      <c r="W31955"/>
      <c r="X31955"/>
    </row>
    <row r="31956" spans="21:24" ht="18" x14ac:dyDescent="0.6">
      <c r="U31956"/>
      <c r="V31956"/>
      <c r="W31956"/>
      <c r="X31956"/>
    </row>
    <row r="31957" spans="21:24" ht="18" x14ac:dyDescent="0.6">
      <c r="U31957"/>
      <c r="V31957"/>
      <c r="W31957"/>
      <c r="X31957"/>
    </row>
    <row r="31958" spans="21:24" ht="18" x14ac:dyDescent="0.6">
      <c r="U31958"/>
      <c r="V31958"/>
      <c r="W31958"/>
      <c r="X31958"/>
    </row>
    <row r="31959" spans="21:24" ht="18" x14ac:dyDescent="0.6">
      <c r="U31959"/>
      <c r="V31959"/>
      <c r="W31959"/>
      <c r="X31959"/>
    </row>
    <row r="31960" spans="21:24" ht="18" x14ac:dyDescent="0.6">
      <c r="U31960"/>
      <c r="V31960"/>
      <c r="W31960"/>
      <c r="X31960"/>
    </row>
    <row r="31961" spans="21:24" ht="18" x14ac:dyDescent="0.6">
      <c r="U31961"/>
      <c r="V31961"/>
      <c r="W31961"/>
      <c r="X31961"/>
    </row>
    <row r="31962" spans="21:24" ht="18" x14ac:dyDescent="0.6">
      <c r="U31962"/>
      <c r="V31962"/>
      <c r="W31962"/>
      <c r="X31962"/>
    </row>
    <row r="31963" spans="21:24" ht="18" x14ac:dyDescent="0.6">
      <c r="U31963"/>
      <c r="V31963"/>
      <c r="W31963"/>
      <c r="X31963"/>
    </row>
    <row r="31964" spans="21:24" ht="18" x14ac:dyDescent="0.6">
      <c r="U31964"/>
      <c r="V31964"/>
      <c r="W31964"/>
      <c r="X31964"/>
    </row>
    <row r="31965" spans="21:24" ht="18" x14ac:dyDescent="0.6">
      <c r="U31965"/>
      <c r="V31965"/>
      <c r="W31965"/>
      <c r="X31965"/>
    </row>
    <row r="31966" spans="21:24" ht="18" x14ac:dyDescent="0.6">
      <c r="U31966"/>
      <c r="V31966"/>
      <c r="W31966"/>
      <c r="X31966"/>
    </row>
    <row r="31967" spans="21:24" ht="18" x14ac:dyDescent="0.6">
      <c r="U31967"/>
      <c r="V31967"/>
      <c r="W31967"/>
      <c r="X31967"/>
    </row>
    <row r="31968" spans="21:24" ht="18" x14ac:dyDescent="0.6">
      <c r="U31968"/>
      <c r="V31968"/>
      <c r="W31968"/>
      <c r="X31968"/>
    </row>
    <row r="31969" spans="21:24" ht="18" x14ac:dyDescent="0.6">
      <c r="U31969"/>
      <c r="V31969"/>
      <c r="W31969"/>
      <c r="X31969"/>
    </row>
    <row r="31970" spans="21:24" ht="18" x14ac:dyDescent="0.6">
      <c r="U31970"/>
      <c r="V31970"/>
      <c r="W31970"/>
      <c r="X31970"/>
    </row>
    <row r="31971" spans="21:24" ht="18" x14ac:dyDescent="0.6">
      <c r="U31971"/>
      <c r="V31971"/>
      <c r="W31971"/>
      <c r="X31971"/>
    </row>
    <row r="31972" spans="21:24" ht="18" x14ac:dyDescent="0.6">
      <c r="U31972"/>
      <c r="V31972"/>
      <c r="W31972"/>
      <c r="X31972"/>
    </row>
    <row r="31973" spans="21:24" ht="18" x14ac:dyDescent="0.6">
      <c r="U31973"/>
      <c r="V31973"/>
      <c r="W31973"/>
      <c r="X31973"/>
    </row>
    <row r="31974" spans="21:24" ht="18" x14ac:dyDescent="0.6">
      <c r="U31974"/>
      <c r="V31974"/>
      <c r="W31974"/>
      <c r="X31974"/>
    </row>
    <row r="31975" spans="21:24" ht="18" x14ac:dyDescent="0.6">
      <c r="U31975"/>
      <c r="V31975"/>
      <c r="W31975"/>
      <c r="X31975"/>
    </row>
    <row r="31976" spans="21:24" ht="18" x14ac:dyDescent="0.6">
      <c r="U31976"/>
      <c r="V31976"/>
      <c r="W31976"/>
      <c r="X31976"/>
    </row>
    <row r="31977" spans="21:24" ht="18" x14ac:dyDescent="0.6">
      <c r="U31977"/>
      <c r="V31977"/>
      <c r="W31977"/>
      <c r="X31977"/>
    </row>
    <row r="31978" spans="21:24" ht="18" x14ac:dyDescent="0.6">
      <c r="U31978"/>
      <c r="V31978"/>
      <c r="W31978"/>
      <c r="X31978"/>
    </row>
    <row r="31979" spans="21:24" ht="18" x14ac:dyDescent="0.6">
      <c r="U31979"/>
      <c r="V31979"/>
      <c r="W31979"/>
      <c r="X31979"/>
    </row>
    <row r="31980" spans="21:24" ht="18" x14ac:dyDescent="0.6">
      <c r="U31980"/>
      <c r="V31980"/>
      <c r="W31980"/>
      <c r="X31980"/>
    </row>
    <row r="31981" spans="21:24" ht="18" x14ac:dyDescent="0.6">
      <c r="U31981"/>
      <c r="V31981"/>
      <c r="W31981"/>
      <c r="X31981"/>
    </row>
    <row r="31982" spans="21:24" ht="18" x14ac:dyDescent="0.6">
      <c r="U31982"/>
      <c r="V31982"/>
      <c r="W31982"/>
      <c r="X31982"/>
    </row>
    <row r="31983" spans="21:24" ht="18" x14ac:dyDescent="0.6">
      <c r="U31983"/>
      <c r="V31983"/>
      <c r="W31983"/>
      <c r="X31983"/>
    </row>
    <row r="31984" spans="21:24" ht="18" x14ac:dyDescent="0.6">
      <c r="U31984"/>
      <c r="V31984"/>
      <c r="W31984"/>
      <c r="X31984"/>
    </row>
    <row r="31985" spans="21:24" ht="18" x14ac:dyDescent="0.6">
      <c r="U31985"/>
      <c r="V31985"/>
      <c r="W31985"/>
      <c r="X31985"/>
    </row>
    <row r="31986" spans="21:24" ht="18" x14ac:dyDescent="0.6">
      <c r="U31986"/>
      <c r="V31986"/>
      <c r="W31986"/>
      <c r="X31986"/>
    </row>
    <row r="31987" spans="21:24" ht="18" x14ac:dyDescent="0.6">
      <c r="U31987"/>
      <c r="V31987"/>
      <c r="W31987"/>
      <c r="X31987"/>
    </row>
    <row r="31988" spans="21:24" ht="18" x14ac:dyDescent="0.6">
      <c r="U31988"/>
      <c r="V31988"/>
      <c r="W31988"/>
      <c r="X31988"/>
    </row>
    <row r="31989" spans="21:24" ht="18" x14ac:dyDescent="0.6">
      <c r="U31989"/>
      <c r="V31989"/>
      <c r="W31989"/>
      <c r="X31989"/>
    </row>
    <row r="31990" spans="21:24" ht="18" x14ac:dyDescent="0.6">
      <c r="U31990"/>
      <c r="V31990"/>
      <c r="W31990"/>
      <c r="X31990"/>
    </row>
    <row r="31991" spans="21:24" ht="18" x14ac:dyDescent="0.6">
      <c r="U31991"/>
      <c r="V31991"/>
      <c r="W31991"/>
      <c r="X31991"/>
    </row>
    <row r="31992" spans="21:24" ht="18" x14ac:dyDescent="0.6">
      <c r="U31992"/>
      <c r="V31992"/>
      <c r="W31992"/>
      <c r="X31992"/>
    </row>
    <row r="31993" spans="21:24" ht="18" x14ac:dyDescent="0.6">
      <c r="U31993"/>
      <c r="V31993"/>
      <c r="W31993"/>
      <c r="X31993"/>
    </row>
    <row r="31994" spans="21:24" ht="18" x14ac:dyDescent="0.6">
      <c r="U31994"/>
      <c r="V31994"/>
      <c r="W31994"/>
      <c r="X31994"/>
    </row>
    <row r="31995" spans="21:24" ht="18" x14ac:dyDescent="0.6">
      <c r="U31995"/>
      <c r="V31995"/>
      <c r="W31995"/>
      <c r="X31995"/>
    </row>
    <row r="31996" spans="21:24" ht="18" x14ac:dyDescent="0.6">
      <c r="U31996"/>
      <c r="V31996"/>
      <c r="W31996"/>
      <c r="X31996"/>
    </row>
    <row r="31997" spans="21:24" ht="18" x14ac:dyDescent="0.6">
      <c r="U31997"/>
      <c r="V31997"/>
      <c r="W31997"/>
      <c r="X31997"/>
    </row>
    <row r="31998" spans="21:24" ht="18" x14ac:dyDescent="0.6">
      <c r="U31998"/>
      <c r="V31998"/>
      <c r="W31998"/>
      <c r="X31998"/>
    </row>
    <row r="31999" spans="21:24" ht="18" x14ac:dyDescent="0.6">
      <c r="U31999"/>
      <c r="V31999"/>
      <c r="W31999"/>
      <c r="X31999"/>
    </row>
    <row r="32000" spans="21:24" ht="18" x14ac:dyDescent="0.6">
      <c r="U32000"/>
      <c r="V32000"/>
      <c r="W32000"/>
      <c r="X32000"/>
    </row>
    <row r="32001" spans="21:24" ht="18" x14ac:dyDescent="0.6">
      <c r="U32001"/>
      <c r="V32001"/>
      <c r="W32001"/>
      <c r="X32001"/>
    </row>
    <row r="32002" spans="21:24" ht="18" x14ac:dyDescent="0.6">
      <c r="U32002"/>
      <c r="V32002"/>
      <c r="W32002"/>
      <c r="X32002"/>
    </row>
    <row r="32003" spans="21:24" ht="18" x14ac:dyDescent="0.6">
      <c r="U32003"/>
      <c r="V32003"/>
      <c r="W32003"/>
      <c r="X32003"/>
    </row>
    <row r="32004" spans="21:24" ht="18" x14ac:dyDescent="0.6">
      <c r="U32004"/>
      <c r="V32004"/>
      <c r="W32004"/>
      <c r="X32004"/>
    </row>
    <row r="32005" spans="21:24" ht="18" x14ac:dyDescent="0.6">
      <c r="U32005"/>
      <c r="V32005"/>
      <c r="W32005"/>
      <c r="X32005"/>
    </row>
    <row r="32006" spans="21:24" ht="18" x14ac:dyDescent="0.6">
      <c r="U32006"/>
      <c r="V32006"/>
      <c r="W32006"/>
      <c r="X32006"/>
    </row>
    <row r="32007" spans="21:24" ht="18" x14ac:dyDescent="0.6">
      <c r="U32007"/>
      <c r="V32007"/>
      <c r="W32007"/>
      <c r="X32007"/>
    </row>
    <row r="32008" spans="21:24" ht="18" x14ac:dyDescent="0.6">
      <c r="U32008"/>
      <c r="V32008"/>
      <c r="W32008"/>
      <c r="X32008"/>
    </row>
    <row r="32009" spans="21:24" ht="18" x14ac:dyDescent="0.6">
      <c r="U32009"/>
      <c r="V32009"/>
      <c r="W32009"/>
      <c r="X32009"/>
    </row>
    <row r="32010" spans="21:24" ht="18" x14ac:dyDescent="0.6">
      <c r="U32010"/>
      <c r="V32010"/>
      <c r="W32010"/>
      <c r="X32010"/>
    </row>
    <row r="32011" spans="21:24" ht="18" x14ac:dyDescent="0.6">
      <c r="U32011"/>
      <c r="V32011"/>
      <c r="W32011"/>
      <c r="X32011"/>
    </row>
    <row r="32012" spans="21:24" ht="18" x14ac:dyDescent="0.6">
      <c r="U32012"/>
      <c r="V32012"/>
      <c r="W32012"/>
      <c r="X32012"/>
    </row>
    <row r="32013" spans="21:24" ht="18" x14ac:dyDescent="0.6">
      <c r="U32013"/>
      <c r="V32013"/>
      <c r="W32013"/>
      <c r="X32013"/>
    </row>
    <row r="32014" spans="21:24" ht="18" x14ac:dyDescent="0.6">
      <c r="U32014"/>
      <c r="V32014"/>
      <c r="W32014"/>
      <c r="X32014"/>
    </row>
    <row r="32015" spans="21:24" ht="18" x14ac:dyDescent="0.6">
      <c r="U32015"/>
      <c r="V32015"/>
      <c r="W32015"/>
      <c r="X32015"/>
    </row>
    <row r="32016" spans="21:24" ht="18" x14ac:dyDescent="0.6">
      <c r="U32016"/>
      <c r="V32016"/>
      <c r="W32016"/>
      <c r="X32016"/>
    </row>
    <row r="32017" spans="21:24" ht="18" x14ac:dyDescent="0.6">
      <c r="U32017"/>
      <c r="V32017"/>
      <c r="W32017"/>
      <c r="X32017"/>
    </row>
    <row r="32018" spans="21:24" ht="18" x14ac:dyDescent="0.6">
      <c r="U32018"/>
      <c r="V32018"/>
      <c r="W32018"/>
      <c r="X32018"/>
    </row>
    <row r="32019" spans="21:24" ht="18" x14ac:dyDescent="0.6">
      <c r="U32019"/>
      <c r="V32019"/>
      <c r="W32019"/>
      <c r="X32019"/>
    </row>
    <row r="32020" spans="21:24" ht="18" x14ac:dyDescent="0.6">
      <c r="U32020"/>
      <c r="V32020"/>
      <c r="W32020"/>
      <c r="X32020"/>
    </row>
    <row r="32021" spans="21:24" ht="18" x14ac:dyDescent="0.6">
      <c r="U32021"/>
      <c r="V32021"/>
      <c r="W32021"/>
      <c r="X32021"/>
    </row>
    <row r="32022" spans="21:24" ht="18" x14ac:dyDescent="0.6">
      <c r="U32022"/>
      <c r="V32022"/>
      <c r="W32022"/>
      <c r="X32022"/>
    </row>
    <row r="32023" spans="21:24" ht="18" x14ac:dyDescent="0.6">
      <c r="U32023"/>
      <c r="V32023"/>
      <c r="W32023"/>
      <c r="X32023"/>
    </row>
    <row r="32024" spans="21:24" ht="18" x14ac:dyDescent="0.6">
      <c r="U32024"/>
      <c r="V32024"/>
      <c r="W32024"/>
      <c r="X32024"/>
    </row>
    <row r="32025" spans="21:24" ht="18" x14ac:dyDescent="0.6">
      <c r="U32025"/>
      <c r="V32025"/>
      <c r="W32025"/>
      <c r="X32025"/>
    </row>
    <row r="32026" spans="21:24" ht="18" x14ac:dyDescent="0.6">
      <c r="U32026"/>
      <c r="V32026"/>
      <c r="W32026"/>
      <c r="X32026"/>
    </row>
    <row r="32027" spans="21:24" ht="18" x14ac:dyDescent="0.6">
      <c r="U32027"/>
      <c r="V32027"/>
      <c r="W32027"/>
      <c r="X32027"/>
    </row>
    <row r="32028" spans="21:24" ht="18" x14ac:dyDescent="0.6">
      <c r="U32028"/>
      <c r="V32028"/>
      <c r="W32028"/>
      <c r="X32028"/>
    </row>
    <row r="32029" spans="21:24" ht="18" x14ac:dyDescent="0.6">
      <c r="U32029"/>
      <c r="V32029"/>
      <c r="W32029"/>
      <c r="X32029"/>
    </row>
    <row r="32030" spans="21:24" ht="18" x14ac:dyDescent="0.6">
      <c r="U32030"/>
      <c r="V32030"/>
      <c r="W32030"/>
      <c r="X32030"/>
    </row>
    <row r="32031" spans="21:24" ht="18" x14ac:dyDescent="0.6">
      <c r="U32031"/>
      <c r="V32031"/>
      <c r="W32031"/>
      <c r="X32031"/>
    </row>
    <row r="32032" spans="21:24" ht="18" x14ac:dyDescent="0.6">
      <c r="U32032"/>
      <c r="V32032"/>
      <c r="W32032"/>
      <c r="X32032"/>
    </row>
    <row r="32033" spans="21:24" ht="18" x14ac:dyDescent="0.6">
      <c r="U32033"/>
      <c r="V32033"/>
      <c r="W32033"/>
      <c r="X32033"/>
    </row>
    <row r="32034" spans="21:24" ht="18" x14ac:dyDescent="0.6">
      <c r="U32034"/>
      <c r="V32034"/>
      <c r="W32034"/>
      <c r="X32034"/>
    </row>
    <row r="32035" spans="21:24" ht="18" x14ac:dyDescent="0.6">
      <c r="U32035"/>
      <c r="V32035"/>
      <c r="W32035"/>
      <c r="X32035"/>
    </row>
    <row r="32036" spans="21:24" ht="18" x14ac:dyDescent="0.6">
      <c r="U32036"/>
      <c r="V32036"/>
      <c r="W32036"/>
      <c r="X32036"/>
    </row>
    <row r="32037" spans="21:24" ht="18" x14ac:dyDescent="0.6">
      <c r="U32037"/>
      <c r="V32037"/>
      <c r="W32037"/>
      <c r="X32037"/>
    </row>
    <row r="32038" spans="21:24" ht="18" x14ac:dyDescent="0.6">
      <c r="U32038"/>
      <c r="V32038"/>
      <c r="W32038"/>
      <c r="X32038"/>
    </row>
    <row r="32039" spans="21:24" ht="18" x14ac:dyDescent="0.6">
      <c r="U32039"/>
      <c r="V32039"/>
      <c r="W32039"/>
      <c r="X32039"/>
    </row>
    <row r="32040" spans="21:24" ht="18" x14ac:dyDescent="0.6">
      <c r="U32040"/>
      <c r="V32040"/>
      <c r="W32040"/>
      <c r="X32040"/>
    </row>
    <row r="32041" spans="21:24" ht="18" x14ac:dyDescent="0.6">
      <c r="U32041"/>
      <c r="V32041"/>
      <c r="W32041"/>
      <c r="X32041"/>
    </row>
    <row r="32042" spans="21:24" ht="18" x14ac:dyDescent="0.6">
      <c r="U32042"/>
      <c r="V32042"/>
      <c r="W32042"/>
      <c r="X32042"/>
    </row>
    <row r="32043" spans="21:24" ht="18" x14ac:dyDescent="0.6">
      <c r="U32043"/>
      <c r="V32043"/>
      <c r="W32043"/>
      <c r="X32043"/>
    </row>
    <row r="32044" spans="21:24" ht="18" x14ac:dyDescent="0.6">
      <c r="U32044"/>
      <c r="V32044"/>
      <c r="W32044"/>
      <c r="X32044"/>
    </row>
    <row r="32045" spans="21:24" ht="18" x14ac:dyDescent="0.6">
      <c r="U32045"/>
      <c r="V32045"/>
      <c r="W32045"/>
      <c r="X32045"/>
    </row>
    <row r="32046" spans="21:24" ht="18" x14ac:dyDescent="0.6">
      <c r="U32046"/>
      <c r="V32046"/>
      <c r="W32046"/>
      <c r="X32046"/>
    </row>
    <row r="32047" spans="21:24" ht="18" x14ac:dyDescent="0.6">
      <c r="U32047"/>
      <c r="V32047"/>
      <c r="W32047"/>
      <c r="X32047"/>
    </row>
    <row r="32048" spans="21:24" ht="18" x14ac:dyDescent="0.6">
      <c r="U32048"/>
      <c r="V32048"/>
      <c r="W32048"/>
      <c r="X32048"/>
    </row>
    <row r="32049" spans="21:24" ht="18" x14ac:dyDescent="0.6">
      <c r="U32049"/>
      <c r="V32049"/>
      <c r="W32049"/>
      <c r="X32049"/>
    </row>
    <row r="32050" spans="21:24" ht="18" x14ac:dyDescent="0.6">
      <c r="U32050"/>
      <c r="V32050"/>
      <c r="W32050"/>
      <c r="X32050"/>
    </row>
    <row r="32051" spans="21:24" ht="18" x14ac:dyDescent="0.6">
      <c r="U32051"/>
      <c r="V32051"/>
      <c r="W32051"/>
      <c r="X32051"/>
    </row>
    <row r="32052" spans="21:24" ht="18" x14ac:dyDescent="0.6">
      <c r="U32052"/>
      <c r="V32052"/>
      <c r="W32052"/>
      <c r="X32052"/>
    </row>
    <row r="32053" spans="21:24" ht="18" x14ac:dyDescent="0.6">
      <c r="U32053"/>
      <c r="V32053"/>
      <c r="W32053"/>
      <c r="X32053"/>
    </row>
    <row r="32054" spans="21:24" ht="18" x14ac:dyDescent="0.6">
      <c r="U32054"/>
      <c r="V32054"/>
      <c r="W32054"/>
      <c r="X32054"/>
    </row>
    <row r="32055" spans="21:24" ht="18" x14ac:dyDescent="0.6">
      <c r="U32055"/>
      <c r="V32055"/>
      <c r="W32055"/>
      <c r="X32055"/>
    </row>
    <row r="32056" spans="21:24" ht="18" x14ac:dyDescent="0.6">
      <c r="U32056"/>
      <c r="V32056"/>
      <c r="W32056"/>
      <c r="X32056"/>
    </row>
    <row r="32057" spans="21:24" ht="18" x14ac:dyDescent="0.6">
      <c r="U32057"/>
      <c r="V32057"/>
      <c r="W32057"/>
      <c r="X32057"/>
    </row>
    <row r="32058" spans="21:24" ht="18" x14ac:dyDescent="0.6">
      <c r="U32058"/>
      <c r="V32058"/>
      <c r="W32058"/>
      <c r="X32058"/>
    </row>
    <row r="32059" spans="21:24" ht="18" x14ac:dyDescent="0.6">
      <c r="U32059"/>
      <c r="V32059"/>
      <c r="W32059"/>
      <c r="X32059"/>
    </row>
    <row r="32060" spans="21:24" ht="18" x14ac:dyDescent="0.6">
      <c r="U32060"/>
      <c r="V32060"/>
      <c r="W32060"/>
      <c r="X32060"/>
    </row>
    <row r="32061" spans="21:24" ht="18" x14ac:dyDescent="0.6">
      <c r="U32061"/>
      <c r="V32061"/>
      <c r="W32061"/>
      <c r="X32061"/>
    </row>
    <row r="32062" spans="21:24" ht="18" x14ac:dyDescent="0.6">
      <c r="U32062"/>
      <c r="V32062"/>
      <c r="W32062"/>
      <c r="X32062"/>
    </row>
    <row r="32063" spans="21:24" ht="18" x14ac:dyDescent="0.6">
      <c r="U32063"/>
      <c r="V32063"/>
      <c r="W32063"/>
      <c r="X32063"/>
    </row>
    <row r="32064" spans="21:24" ht="18" x14ac:dyDescent="0.6">
      <c r="U32064"/>
      <c r="V32064"/>
      <c r="W32064"/>
      <c r="X32064"/>
    </row>
    <row r="32065" spans="21:24" ht="18" x14ac:dyDescent="0.6">
      <c r="U32065"/>
      <c r="V32065"/>
      <c r="W32065"/>
      <c r="X32065"/>
    </row>
    <row r="32066" spans="21:24" ht="18" x14ac:dyDescent="0.6">
      <c r="U32066"/>
      <c r="V32066"/>
      <c r="W32066"/>
      <c r="X32066"/>
    </row>
    <row r="32067" spans="21:24" ht="18" x14ac:dyDescent="0.6">
      <c r="U32067"/>
      <c r="V32067"/>
      <c r="W32067"/>
      <c r="X32067"/>
    </row>
    <row r="32068" spans="21:24" ht="18" x14ac:dyDescent="0.6">
      <c r="U32068"/>
      <c r="V32068"/>
      <c r="W32068"/>
      <c r="X32068"/>
    </row>
    <row r="32069" spans="21:24" ht="18" x14ac:dyDescent="0.6">
      <c r="U32069"/>
      <c r="V32069"/>
      <c r="W32069"/>
      <c r="X32069"/>
    </row>
    <row r="32070" spans="21:24" ht="18" x14ac:dyDescent="0.6">
      <c r="U32070"/>
      <c r="V32070"/>
      <c r="W32070"/>
      <c r="X32070"/>
    </row>
    <row r="32071" spans="21:24" ht="18" x14ac:dyDescent="0.6">
      <c r="U32071"/>
      <c r="V32071"/>
      <c r="W32071"/>
      <c r="X32071"/>
    </row>
    <row r="32072" spans="21:24" ht="18" x14ac:dyDescent="0.6">
      <c r="U32072"/>
      <c r="V32072"/>
      <c r="W32072"/>
      <c r="X32072"/>
    </row>
    <row r="32073" spans="21:24" ht="18" x14ac:dyDescent="0.6">
      <c r="U32073"/>
      <c r="V32073"/>
      <c r="W32073"/>
      <c r="X32073"/>
    </row>
    <row r="32074" spans="21:24" ht="18" x14ac:dyDescent="0.6">
      <c r="U32074"/>
      <c r="V32074"/>
      <c r="W32074"/>
      <c r="X32074"/>
    </row>
    <row r="32075" spans="21:24" ht="18" x14ac:dyDescent="0.6">
      <c r="U32075"/>
      <c r="V32075"/>
      <c r="W32075"/>
      <c r="X32075"/>
    </row>
    <row r="32076" spans="21:24" ht="18" x14ac:dyDescent="0.6">
      <c r="U32076"/>
      <c r="V32076"/>
      <c r="W32076"/>
      <c r="X32076"/>
    </row>
    <row r="32077" spans="21:24" ht="18" x14ac:dyDescent="0.6">
      <c r="U32077"/>
      <c r="V32077"/>
      <c r="W32077"/>
      <c r="X32077"/>
    </row>
    <row r="32078" spans="21:24" ht="18" x14ac:dyDescent="0.6">
      <c r="U32078"/>
      <c r="V32078"/>
      <c r="W32078"/>
      <c r="X32078"/>
    </row>
    <row r="32079" spans="21:24" ht="18" x14ac:dyDescent="0.6">
      <c r="U32079"/>
      <c r="V32079"/>
      <c r="W32079"/>
      <c r="X32079"/>
    </row>
    <row r="32080" spans="21:24" ht="18" x14ac:dyDescent="0.6">
      <c r="U32080"/>
      <c r="V32080"/>
      <c r="W32080"/>
      <c r="X32080"/>
    </row>
    <row r="32081" spans="21:24" ht="18" x14ac:dyDescent="0.6">
      <c r="U32081"/>
      <c r="V32081"/>
      <c r="W32081"/>
      <c r="X32081"/>
    </row>
    <row r="32082" spans="21:24" ht="18" x14ac:dyDescent="0.6">
      <c r="U32082"/>
      <c r="V32082"/>
      <c r="W32082"/>
      <c r="X32082"/>
    </row>
    <row r="32083" spans="21:24" ht="18" x14ac:dyDescent="0.6">
      <c r="U32083"/>
      <c r="V32083"/>
      <c r="W32083"/>
      <c r="X32083"/>
    </row>
    <row r="32084" spans="21:24" ht="18" x14ac:dyDescent="0.6">
      <c r="U32084"/>
      <c r="V32084"/>
      <c r="W32084"/>
      <c r="X32084"/>
    </row>
    <row r="32085" spans="21:24" ht="18" x14ac:dyDescent="0.6">
      <c r="U32085"/>
      <c r="V32085"/>
      <c r="W32085"/>
      <c r="X32085"/>
    </row>
    <row r="32086" spans="21:24" ht="18" x14ac:dyDescent="0.6">
      <c r="U32086"/>
      <c r="V32086"/>
      <c r="W32086"/>
      <c r="X32086"/>
    </row>
    <row r="32087" spans="21:24" ht="18" x14ac:dyDescent="0.6">
      <c r="U32087"/>
      <c r="V32087"/>
      <c r="W32087"/>
      <c r="X32087"/>
    </row>
    <row r="32088" spans="21:24" ht="18" x14ac:dyDescent="0.6">
      <c r="U32088"/>
      <c r="V32088"/>
      <c r="W32088"/>
      <c r="X32088"/>
    </row>
    <row r="32089" spans="21:24" ht="18" x14ac:dyDescent="0.6">
      <c r="U32089"/>
      <c r="V32089"/>
      <c r="W32089"/>
      <c r="X32089"/>
    </row>
    <row r="32090" spans="21:24" ht="18" x14ac:dyDescent="0.6">
      <c r="U32090"/>
      <c r="V32090"/>
      <c r="W32090"/>
      <c r="X32090"/>
    </row>
    <row r="32091" spans="21:24" ht="18" x14ac:dyDescent="0.6">
      <c r="U32091"/>
      <c r="V32091"/>
      <c r="W32091"/>
      <c r="X32091"/>
    </row>
    <row r="32092" spans="21:24" ht="18" x14ac:dyDescent="0.6">
      <c r="U32092"/>
      <c r="V32092"/>
      <c r="W32092"/>
      <c r="X32092"/>
    </row>
    <row r="32093" spans="21:24" ht="18" x14ac:dyDescent="0.6">
      <c r="U32093"/>
      <c r="V32093"/>
      <c r="W32093"/>
      <c r="X32093"/>
    </row>
    <row r="32094" spans="21:24" ht="18" x14ac:dyDescent="0.6">
      <c r="U32094"/>
      <c r="V32094"/>
      <c r="W32094"/>
      <c r="X32094"/>
    </row>
    <row r="32095" spans="21:24" ht="18" x14ac:dyDescent="0.6">
      <c r="U32095"/>
      <c r="V32095"/>
      <c r="W32095"/>
      <c r="X32095"/>
    </row>
    <row r="32096" spans="21:24" ht="18" x14ac:dyDescent="0.6">
      <c r="U32096"/>
      <c r="V32096"/>
      <c r="W32096"/>
      <c r="X32096"/>
    </row>
    <row r="32097" spans="21:24" ht="18" x14ac:dyDescent="0.6">
      <c r="U32097"/>
      <c r="V32097"/>
      <c r="W32097"/>
      <c r="X32097"/>
    </row>
    <row r="32098" spans="21:24" ht="18" x14ac:dyDescent="0.6">
      <c r="U32098"/>
      <c r="V32098"/>
      <c r="W32098"/>
      <c r="X32098"/>
    </row>
    <row r="32099" spans="21:24" ht="18" x14ac:dyDescent="0.6">
      <c r="U32099"/>
      <c r="V32099"/>
      <c r="W32099"/>
      <c r="X32099"/>
    </row>
    <row r="32100" spans="21:24" ht="18" x14ac:dyDescent="0.6">
      <c r="U32100"/>
      <c r="V32100"/>
      <c r="W32100"/>
      <c r="X32100"/>
    </row>
    <row r="32101" spans="21:24" ht="18" x14ac:dyDescent="0.6">
      <c r="U32101"/>
      <c r="V32101"/>
      <c r="W32101"/>
      <c r="X32101"/>
    </row>
    <row r="32102" spans="21:24" ht="18" x14ac:dyDescent="0.6">
      <c r="U32102"/>
      <c r="V32102"/>
      <c r="W32102"/>
      <c r="X32102"/>
    </row>
    <row r="32103" spans="21:24" ht="18" x14ac:dyDescent="0.6">
      <c r="U32103"/>
      <c r="V32103"/>
      <c r="W32103"/>
      <c r="X32103"/>
    </row>
    <row r="32104" spans="21:24" ht="18" x14ac:dyDescent="0.6">
      <c r="U32104"/>
      <c r="V32104"/>
      <c r="W32104"/>
      <c r="X32104"/>
    </row>
    <row r="32105" spans="21:24" ht="18" x14ac:dyDescent="0.6">
      <c r="U32105"/>
      <c r="V32105"/>
      <c r="W32105"/>
      <c r="X32105"/>
    </row>
    <row r="32106" spans="21:24" ht="18" x14ac:dyDescent="0.6">
      <c r="U32106"/>
      <c r="V32106"/>
      <c r="W32106"/>
      <c r="X32106"/>
    </row>
    <row r="32107" spans="21:24" ht="18" x14ac:dyDescent="0.6">
      <c r="U32107"/>
      <c r="V32107"/>
      <c r="W32107"/>
      <c r="X32107"/>
    </row>
    <row r="32108" spans="21:24" ht="18" x14ac:dyDescent="0.6">
      <c r="U32108"/>
      <c r="V32108"/>
      <c r="W32108"/>
      <c r="X32108"/>
    </row>
    <row r="32109" spans="21:24" ht="18" x14ac:dyDescent="0.6">
      <c r="U32109"/>
      <c r="V32109"/>
      <c r="W32109"/>
      <c r="X32109"/>
    </row>
    <row r="32110" spans="21:24" ht="18" x14ac:dyDescent="0.6">
      <c r="U32110"/>
      <c r="V32110"/>
      <c r="W32110"/>
      <c r="X32110"/>
    </row>
    <row r="32111" spans="21:24" ht="18" x14ac:dyDescent="0.6">
      <c r="U32111"/>
      <c r="V32111"/>
      <c r="W32111"/>
      <c r="X32111"/>
    </row>
    <row r="32112" spans="21:24" ht="18" x14ac:dyDescent="0.6">
      <c r="U32112"/>
      <c r="V32112"/>
      <c r="W32112"/>
      <c r="X32112"/>
    </row>
    <row r="32113" spans="21:24" ht="18" x14ac:dyDescent="0.6">
      <c r="U32113"/>
      <c r="V32113"/>
      <c r="W32113"/>
      <c r="X32113"/>
    </row>
    <row r="32114" spans="21:24" ht="18" x14ac:dyDescent="0.6">
      <c r="U32114"/>
      <c r="V32114"/>
      <c r="W32114"/>
      <c r="X32114"/>
    </row>
    <row r="32115" spans="21:24" ht="18" x14ac:dyDescent="0.6">
      <c r="U32115"/>
      <c r="V32115"/>
      <c r="W32115"/>
      <c r="X32115"/>
    </row>
    <row r="32116" spans="21:24" ht="18" x14ac:dyDescent="0.6">
      <c r="U32116"/>
      <c r="V32116"/>
      <c r="W32116"/>
      <c r="X32116"/>
    </row>
    <row r="32117" spans="21:24" ht="18" x14ac:dyDescent="0.6">
      <c r="U32117"/>
      <c r="V32117"/>
      <c r="W32117"/>
      <c r="X32117"/>
    </row>
    <row r="32118" spans="21:24" ht="18" x14ac:dyDescent="0.6">
      <c r="U32118"/>
      <c r="V32118"/>
      <c r="W32118"/>
      <c r="X32118"/>
    </row>
    <row r="32119" spans="21:24" ht="18" x14ac:dyDescent="0.6">
      <c r="U32119"/>
      <c r="V32119"/>
      <c r="W32119"/>
      <c r="X32119"/>
    </row>
    <row r="32120" spans="21:24" ht="18" x14ac:dyDescent="0.6">
      <c r="U32120"/>
      <c r="V32120"/>
      <c r="W32120"/>
      <c r="X32120"/>
    </row>
    <row r="32121" spans="21:24" ht="18" x14ac:dyDescent="0.6">
      <c r="U32121"/>
      <c r="V32121"/>
      <c r="W32121"/>
      <c r="X32121"/>
    </row>
    <row r="32122" spans="21:24" ht="18" x14ac:dyDescent="0.6">
      <c r="U32122"/>
      <c r="V32122"/>
      <c r="W32122"/>
      <c r="X32122"/>
    </row>
    <row r="32123" spans="21:24" ht="18" x14ac:dyDescent="0.6">
      <c r="U32123"/>
      <c r="V32123"/>
      <c r="W32123"/>
      <c r="X32123"/>
    </row>
    <row r="32124" spans="21:24" ht="18" x14ac:dyDescent="0.6">
      <c r="U32124"/>
      <c r="V32124"/>
      <c r="W32124"/>
      <c r="X32124"/>
    </row>
    <row r="32125" spans="21:24" ht="18" x14ac:dyDescent="0.6">
      <c r="U32125"/>
      <c r="V32125"/>
      <c r="W32125"/>
      <c r="X32125"/>
    </row>
    <row r="32126" spans="21:24" ht="18" x14ac:dyDescent="0.6">
      <c r="U32126"/>
      <c r="V32126"/>
      <c r="W32126"/>
      <c r="X32126"/>
    </row>
    <row r="32127" spans="21:24" ht="18" x14ac:dyDescent="0.6">
      <c r="U32127"/>
      <c r="V32127"/>
      <c r="W32127"/>
      <c r="X32127"/>
    </row>
    <row r="32128" spans="21:24" ht="18" x14ac:dyDescent="0.6">
      <c r="U32128"/>
      <c r="V32128"/>
      <c r="W32128"/>
      <c r="X32128"/>
    </row>
    <row r="32129" spans="21:24" ht="18" x14ac:dyDescent="0.6">
      <c r="U32129"/>
      <c r="V32129"/>
      <c r="W32129"/>
      <c r="X32129"/>
    </row>
    <row r="32130" spans="21:24" ht="18" x14ac:dyDescent="0.6">
      <c r="U32130"/>
      <c r="V32130"/>
      <c r="W32130"/>
      <c r="X32130"/>
    </row>
    <row r="32131" spans="21:24" ht="18" x14ac:dyDescent="0.6">
      <c r="U32131"/>
      <c r="V32131"/>
      <c r="W32131"/>
      <c r="X32131"/>
    </row>
    <row r="32132" spans="21:24" ht="18" x14ac:dyDescent="0.6">
      <c r="U32132"/>
      <c r="V32132"/>
      <c r="W32132"/>
      <c r="X32132"/>
    </row>
    <row r="32133" spans="21:24" ht="18" x14ac:dyDescent="0.6">
      <c r="U32133"/>
      <c r="V32133"/>
      <c r="W32133"/>
      <c r="X32133"/>
    </row>
    <row r="32134" spans="21:24" ht="18" x14ac:dyDescent="0.6">
      <c r="U32134"/>
      <c r="V32134"/>
      <c r="W32134"/>
      <c r="X32134"/>
    </row>
    <row r="32135" spans="21:24" ht="18" x14ac:dyDescent="0.6">
      <c r="U32135"/>
      <c r="V32135"/>
      <c r="W32135"/>
      <c r="X32135"/>
    </row>
    <row r="32136" spans="21:24" ht="18" x14ac:dyDescent="0.6">
      <c r="U32136"/>
      <c r="V32136"/>
      <c r="W32136"/>
      <c r="X32136"/>
    </row>
    <row r="32137" spans="21:24" ht="18" x14ac:dyDescent="0.6">
      <c r="U32137"/>
      <c r="V32137"/>
      <c r="W32137"/>
      <c r="X32137"/>
    </row>
    <row r="32138" spans="21:24" ht="18" x14ac:dyDescent="0.6">
      <c r="U32138"/>
      <c r="V32138"/>
      <c r="W32138"/>
      <c r="X32138"/>
    </row>
    <row r="32139" spans="21:24" ht="18" x14ac:dyDescent="0.6">
      <c r="U32139"/>
      <c r="V32139"/>
      <c r="W32139"/>
      <c r="X32139"/>
    </row>
    <row r="32140" spans="21:24" ht="18" x14ac:dyDescent="0.6">
      <c r="U32140"/>
      <c r="V32140"/>
      <c r="W32140"/>
      <c r="X32140"/>
    </row>
    <row r="32141" spans="21:24" ht="18" x14ac:dyDescent="0.6">
      <c r="U32141"/>
      <c r="V32141"/>
      <c r="W32141"/>
      <c r="X32141"/>
    </row>
    <row r="32142" spans="21:24" ht="18" x14ac:dyDescent="0.6">
      <c r="U32142"/>
      <c r="V32142"/>
      <c r="W32142"/>
      <c r="X32142"/>
    </row>
    <row r="32143" spans="21:24" ht="18" x14ac:dyDescent="0.6">
      <c r="U32143"/>
      <c r="V32143"/>
      <c r="W32143"/>
      <c r="X32143"/>
    </row>
    <row r="32144" spans="21:24" ht="18" x14ac:dyDescent="0.6">
      <c r="U32144"/>
      <c r="V32144"/>
      <c r="W32144"/>
      <c r="X32144"/>
    </row>
    <row r="32145" spans="21:24" ht="18" x14ac:dyDescent="0.6">
      <c r="U32145"/>
      <c r="V32145"/>
      <c r="W32145"/>
      <c r="X32145"/>
    </row>
    <row r="32146" spans="21:24" ht="18" x14ac:dyDescent="0.6">
      <c r="U32146"/>
      <c r="V32146"/>
      <c r="W32146"/>
      <c r="X32146"/>
    </row>
    <row r="32147" spans="21:24" ht="18" x14ac:dyDescent="0.6">
      <c r="U32147"/>
      <c r="V32147"/>
      <c r="W32147"/>
      <c r="X32147"/>
    </row>
    <row r="32148" spans="21:24" ht="18" x14ac:dyDescent="0.6">
      <c r="U32148"/>
      <c r="V32148"/>
      <c r="W32148"/>
      <c r="X32148"/>
    </row>
    <row r="32149" spans="21:24" ht="18" x14ac:dyDescent="0.6">
      <c r="U32149"/>
      <c r="V32149"/>
      <c r="W32149"/>
      <c r="X32149"/>
    </row>
    <row r="32150" spans="21:24" ht="18" x14ac:dyDescent="0.6">
      <c r="U32150"/>
      <c r="V32150"/>
      <c r="W32150"/>
      <c r="X32150"/>
    </row>
    <row r="32151" spans="21:24" ht="18" x14ac:dyDescent="0.6">
      <c r="U32151"/>
      <c r="V32151"/>
      <c r="W32151"/>
      <c r="X32151"/>
    </row>
    <row r="32152" spans="21:24" ht="18" x14ac:dyDescent="0.6">
      <c r="U32152"/>
      <c r="V32152"/>
      <c r="W32152"/>
      <c r="X32152"/>
    </row>
    <row r="32153" spans="21:24" ht="18" x14ac:dyDescent="0.6">
      <c r="U32153"/>
      <c r="V32153"/>
      <c r="W32153"/>
      <c r="X32153"/>
    </row>
    <row r="32154" spans="21:24" ht="18" x14ac:dyDescent="0.6">
      <c r="U32154"/>
      <c r="V32154"/>
      <c r="W32154"/>
      <c r="X32154"/>
    </row>
    <row r="32155" spans="21:24" ht="18" x14ac:dyDescent="0.6">
      <c r="U32155"/>
      <c r="V32155"/>
      <c r="W32155"/>
      <c r="X32155"/>
    </row>
    <row r="32156" spans="21:24" ht="18" x14ac:dyDescent="0.6">
      <c r="U32156"/>
      <c r="V32156"/>
      <c r="W32156"/>
      <c r="X32156"/>
    </row>
    <row r="32157" spans="21:24" ht="18" x14ac:dyDescent="0.6">
      <c r="U32157"/>
      <c r="V32157"/>
      <c r="W32157"/>
      <c r="X32157"/>
    </row>
    <row r="32158" spans="21:24" ht="18" x14ac:dyDescent="0.6">
      <c r="U32158"/>
      <c r="V32158"/>
      <c r="W32158"/>
      <c r="X32158"/>
    </row>
    <row r="32159" spans="21:24" ht="18" x14ac:dyDescent="0.6">
      <c r="U32159"/>
      <c r="V32159"/>
      <c r="W32159"/>
      <c r="X32159"/>
    </row>
    <row r="32160" spans="21:24" ht="18" x14ac:dyDescent="0.6">
      <c r="U32160"/>
      <c r="V32160"/>
      <c r="W32160"/>
      <c r="X32160"/>
    </row>
    <row r="32161" spans="21:24" ht="18" x14ac:dyDescent="0.6">
      <c r="U32161"/>
      <c r="V32161"/>
      <c r="W32161"/>
      <c r="X32161"/>
    </row>
    <row r="32162" spans="21:24" ht="18" x14ac:dyDescent="0.6">
      <c r="U32162"/>
      <c r="V32162"/>
      <c r="W32162"/>
      <c r="X32162"/>
    </row>
    <row r="32163" spans="21:24" ht="18" x14ac:dyDescent="0.6">
      <c r="U32163"/>
      <c r="V32163"/>
      <c r="W32163"/>
      <c r="X32163"/>
    </row>
    <row r="32164" spans="21:24" ht="18" x14ac:dyDescent="0.6">
      <c r="U32164"/>
      <c r="V32164"/>
      <c r="W32164"/>
      <c r="X32164"/>
    </row>
    <row r="32165" spans="21:24" ht="18" x14ac:dyDescent="0.6">
      <c r="U32165"/>
      <c r="V32165"/>
      <c r="W32165"/>
      <c r="X32165"/>
    </row>
    <row r="32166" spans="21:24" ht="18" x14ac:dyDescent="0.6">
      <c r="U32166"/>
      <c r="V32166"/>
      <c r="W32166"/>
      <c r="X32166"/>
    </row>
    <row r="32167" spans="21:24" ht="18" x14ac:dyDescent="0.6">
      <c r="U32167"/>
      <c r="V32167"/>
      <c r="W32167"/>
      <c r="X32167"/>
    </row>
    <row r="32168" spans="21:24" ht="18" x14ac:dyDescent="0.6">
      <c r="U32168"/>
      <c r="V32168"/>
      <c r="W32168"/>
      <c r="X32168"/>
    </row>
    <row r="32169" spans="21:24" ht="18" x14ac:dyDescent="0.6">
      <c r="U32169"/>
      <c r="V32169"/>
      <c r="W32169"/>
      <c r="X32169"/>
    </row>
    <row r="32170" spans="21:24" ht="18" x14ac:dyDescent="0.6">
      <c r="U32170"/>
      <c r="V32170"/>
      <c r="W32170"/>
      <c r="X32170"/>
    </row>
    <row r="32171" spans="21:24" ht="18" x14ac:dyDescent="0.6">
      <c r="U32171"/>
      <c r="V32171"/>
      <c r="W32171"/>
      <c r="X32171"/>
    </row>
    <row r="32172" spans="21:24" ht="18" x14ac:dyDescent="0.6">
      <c r="U32172"/>
      <c r="V32172"/>
      <c r="W32172"/>
      <c r="X32172"/>
    </row>
    <row r="32173" spans="21:24" ht="18" x14ac:dyDescent="0.6">
      <c r="U32173"/>
      <c r="V32173"/>
      <c r="W32173"/>
      <c r="X32173"/>
    </row>
    <row r="32174" spans="21:24" ht="18" x14ac:dyDescent="0.6">
      <c r="U32174"/>
      <c r="V32174"/>
      <c r="W32174"/>
      <c r="X32174"/>
    </row>
    <row r="32175" spans="21:24" ht="18" x14ac:dyDescent="0.6">
      <c r="U32175"/>
      <c r="V32175"/>
      <c r="W32175"/>
      <c r="X32175"/>
    </row>
    <row r="32176" spans="21:24" ht="18" x14ac:dyDescent="0.6">
      <c r="U32176"/>
      <c r="V32176"/>
      <c r="W32176"/>
      <c r="X32176"/>
    </row>
    <row r="32177" spans="21:24" ht="18" x14ac:dyDescent="0.6">
      <c r="U32177"/>
      <c r="V32177"/>
      <c r="W32177"/>
      <c r="X32177"/>
    </row>
    <row r="32178" spans="21:24" ht="18" x14ac:dyDescent="0.6">
      <c r="U32178"/>
      <c r="V32178"/>
      <c r="W32178"/>
      <c r="X32178"/>
    </row>
    <row r="32179" spans="21:24" ht="18" x14ac:dyDescent="0.6">
      <c r="U32179"/>
      <c r="V32179"/>
      <c r="W32179"/>
      <c r="X32179"/>
    </row>
    <row r="32180" spans="21:24" ht="18" x14ac:dyDescent="0.6">
      <c r="U32180"/>
      <c r="V32180"/>
      <c r="W32180"/>
      <c r="X32180"/>
    </row>
    <row r="32181" spans="21:24" ht="18" x14ac:dyDescent="0.6">
      <c r="U32181"/>
      <c r="V32181"/>
      <c r="W32181"/>
      <c r="X32181"/>
    </row>
    <row r="32182" spans="21:24" ht="18" x14ac:dyDescent="0.6">
      <c r="U32182"/>
      <c r="V32182"/>
      <c r="W32182"/>
      <c r="X32182"/>
    </row>
    <row r="32183" spans="21:24" ht="18" x14ac:dyDescent="0.6">
      <c r="U32183"/>
      <c r="V32183"/>
      <c r="W32183"/>
      <c r="X32183"/>
    </row>
    <row r="32184" spans="21:24" ht="18" x14ac:dyDescent="0.6">
      <c r="U32184"/>
      <c r="V32184"/>
      <c r="W32184"/>
      <c r="X32184"/>
    </row>
    <row r="32185" spans="21:24" ht="18" x14ac:dyDescent="0.6">
      <c r="U32185"/>
      <c r="V32185"/>
      <c r="W32185"/>
      <c r="X32185"/>
    </row>
    <row r="32186" spans="21:24" ht="18" x14ac:dyDescent="0.6">
      <c r="U32186"/>
      <c r="V32186"/>
      <c r="W32186"/>
      <c r="X32186"/>
    </row>
    <row r="32187" spans="21:24" ht="18" x14ac:dyDescent="0.6">
      <c r="U32187"/>
      <c r="V32187"/>
      <c r="W32187"/>
      <c r="X32187"/>
    </row>
    <row r="32188" spans="21:24" ht="18" x14ac:dyDescent="0.6">
      <c r="U32188"/>
      <c r="V32188"/>
      <c r="W32188"/>
      <c r="X32188"/>
    </row>
    <row r="32189" spans="21:24" ht="18" x14ac:dyDescent="0.6">
      <c r="U32189"/>
      <c r="V32189"/>
      <c r="W32189"/>
      <c r="X32189"/>
    </row>
    <row r="32190" spans="21:24" ht="18" x14ac:dyDescent="0.6">
      <c r="U32190"/>
      <c r="V32190"/>
      <c r="W32190"/>
      <c r="X32190"/>
    </row>
    <row r="32191" spans="21:24" ht="18" x14ac:dyDescent="0.6">
      <c r="U32191"/>
      <c r="V32191"/>
      <c r="W32191"/>
      <c r="X32191"/>
    </row>
    <row r="32192" spans="21:24" ht="18" x14ac:dyDescent="0.6">
      <c r="U32192"/>
      <c r="V32192"/>
      <c r="W32192"/>
      <c r="X32192"/>
    </row>
    <row r="32193" spans="21:24" ht="18" x14ac:dyDescent="0.6">
      <c r="U32193"/>
      <c r="V32193"/>
      <c r="W32193"/>
      <c r="X32193"/>
    </row>
    <row r="32194" spans="21:24" ht="18" x14ac:dyDescent="0.6">
      <c r="U32194"/>
      <c r="V32194"/>
      <c r="W32194"/>
      <c r="X32194"/>
    </row>
    <row r="32195" spans="21:24" ht="18" x14ac:dyDescent="0.6">
      <c r="U32195"/>
      <c r="V32195"/>
      <c r="W32195"/>
      <c r="X32195"/>
    </row>
    <row r="32196" spans="21:24" ht="18" x14ac:dyDescent="0.6">
      <c r="U32196"/>
      <c r="V32196"/>
      <c r="W32196"/>
      <c r="X32196"/>
    </row>
    <row r="32197" spans="21:24" ht="18" x14ac:dyDescent="0.6">
      <c r="U32197"/>
      <c r="V32197"/>
      <c r="W32197"/>
      <c r="X32197"/>
    </row>
    <row r="32198" spans="21:24" ht="18" x14ac:dyDescent="0.6">
      <c r="U32198"/>
      <c r="V32198"/>
      <c r="W32198"/>
      <c r="X32198"/>
    </row>
    <row r="32199" spans="21:24" ht="18" x14ac:dyDescent="0.6">
      <c r="U32199"/>
      <c r="V32199"/>
      <c r="W32199"/>
      <c r="X32199"/>
    </row>
    <row r="32200" spans="21:24" ht="18" x14ac:dyDescent="0.6">
      <c r="U32200"/>
      <c r="V32200"/>
      <c r="W32200"/>
      <c r="X32200"/>
    </row>
    <row r="32201" spans="21:24" ht="18" x14ac:dyDescent="0.6">
      <c r="U32201"/>
      <c r="V32201"/>
      <c r="W32201"/>
      <c r="X32201"/>
    </row>
    <row r="32202" spans="21:24" ht="18" x14ac:dyDescent="0.6">
      <c r="U32202"/>
      <c r="V32202"/>
      <c r="W32202"/>
      <c r="X32202"/>
    </row>
    <row r="32203" spans="21:24" ht="18" x14ac:dyDescent="0.6">
      <c r="U32203"/>
      <c r="V32203"/>
      <c r="W32203"/>
      <c r="X32203"/>
    </row>
    <row r="32204" spans="21:24" ht="18" x14ac:dyDescent="0.6">
      <c r="U32204"/>
      <c r="V32204"/>
      <c r="W32204"/>
      <c r="X32204"/>
    </row>
    <row r="32205" spans="21:24" ht="18" x14ac:dyDescent="0.6">
      <c r="U32205"/>
      <c r="V32205"/>
      <c r="W32205"/>
      <c r="X32205"/>
    </row>
    <row r="32206" spans="21:24" ht="18" x14ac:dyDescent="0.6">
      <c r="U32206"/>
      <c r="V32206"/>
      <c r="W32206"/>
      <c r="X32206"/>
    </row>
    <row r="32207" spans="21:24" ht="18" x14ac:dyDescent="0.6">
      <c r="U32207"/>
      <c r="V32207"/>
      <c r="W32207"/>
      <c r="X32207"/>
    </row>
    <row r="32208" spans="21:24" ht="18" x14ac:dyDescent="0.6">
      <c r="U32208"/>
      <c r="V32208"/>
      <c r="W32208"/>
      <c r="X32208"/>
    </row>
    <row r="32209" spans="21:24" ht="18" x14ac:dyDescent="0.6">
      <c r="U32209"/>
      <c r="V32209"/>
      <c r="W32209"/>
      <c r="X32209"/>
    </row>
    <row r="32210" spans="21:24" ht="18" x14ac:dyDescent="0.6">
      <c r="U32210"/>
      <c r="V32210"/>
      <c r="W32210"/>
      <c r="X32210"/>
    </row>
    <row r="32211" spans="21:24" ht="18" x14ac:dyDescent="0.6">
      <c r="U32211"/>
      <c r="V32211"/>
      <c r="W32211"/>
      <c r="X32211"/>
    </row>
    <row r="32212" spans="21:24" ht="18" x14ac:dyDescent="0.6">
      <c r="U32212"/>
      <c r="V32212"/>
      <c r="W32212"/>
      <c r="X32212"/>
    </row>
    <row r="32213" spans="21:24" ht="18" x14ac:dyDescent="0.6">
      <c r="U32213"/>
      <c r="V32213"/>
      <c r="W32213"/>
      <c r="X32213"/>
    </row>
    <row r="32214" spans="21:24" ht="18" x14ac:dyDescent="0.6">
      <c r="U32214"/>
      <c r="V32214"/>
      <c r="W32214"/>
      <c r="X32214"/>
    </row>
    <row r="32215" spans="21:24" ht="18" x14ac:dyDescent="0.6">
      <c r="U32215"/>
      <c r="V32215"/>
      <c r="W32215"/>
      <c r="X32215"/>
    </row>
    <row r="32216" spans="21:24" ht="18" x14ac:dyDescent="0.6">
      <c r="U32216"/>
      <c r="V32216"/>
      <c r="W32216"/>
      <c r="X32216"/>
    </row>
    <row r="32217" spans="21:24" ht="18" x14ac:dyDescent="0.6">
      <c r="U32217"/>
      <c r="V32217"/>
      <c r="W32217"/>
      <c r="X32217"/>
    </row>
    <row r="32218" spans="21:24" ht="18" x14ac:dyDescent="0.6">
      <c r="U32218"/>
      <c r="V32218"/>
      <c r="W32218"/>
      <c r="X32218"/>
    </row>
    <row r="32219" spans="21:24" ht="18" x14ac:dyDescent="0.6">
      <c r="U32219"/>
      <c r="V32219"/>
      <c r="W32219"/>
      <c r="X32219"/>
    </row>
    <row r="32220" spans="21:24" ht="18" x14ac:dyDescent="0.6">
      <c r="U32220"/>
      <c r="V32220"/>
      <c r="W32220"/>
      <c r="X32220"/>
    </row>
    <row r="32221" spans="21:24" ht="18" x14ac:dyDescent="0.6">
      <c r="U32221"/>
      <c r="V32221"/>
      <c r="W32221"/>
      <c r="X32221"/>
    </row>
    <row r="32222" spans="21:24" ht="18" x14ac:dyDescent="0.6">
      <c r="U32222"/>
      <c r="V32222"/>
      <c r="W32222"/>
      <c r="X32222"/>
    </row>
    <row r="32223" spans="21:24" ht="18" x14ac:dyDescent="0.6">
      <c r="U32223"/>
      <c r="V32223"/>
      <c r="W32223"/>
      <c r="X32223"/>
    </row>
    <row r="32224" spans="21:24" ht="18" x14ac:dyDescent="0.6">
      <c r="U32224"/>
      <c r="V32224"/>
      <c r="W32224"/>
      <c r="X32224"/>
    </row>
    <row r="32225" spans="21:24" ht="18" x14ac:dyDescent="0.6">
      <c r="U32225"/>
      <c r="V32225"/>
      <c r="W32225"/>
      <c r="X32225"/>
    </row>
    <row r="32226" spans="21:24" ht="18" x14ac:dyDescent="0.6">
      <c r="U32226"/>
      <c r="V32226"/>
      <c r="W32226"/>
      <c r="X32226"/>
    </row>
    <row r="32227" spans="21:24" ht="18" x14ac:dyDescent="0.6">
      <c r="U32227"/>
      <c r="V32227"/>
      <c r="W32227"/>
      <c r="X32227"/>
    </row>
    <row r="32228" spans="21:24" ht="18" x14ac:dyDescent="0.6">
      <c r="U32228"/>
      <c r="V32228"/>
      <c r="W32228"/>
      <c r="X32228"/>
    </row>
    <row r="32229" spans="21:24" ht="18" x14ac:dyDescent="0.6">
      <c r="U32229"/>
      <c r="V32229"/>
      <c r="W32229"/>
      <c r="X32229"/>
    </row>
    <row r="32230" spans="21:24" ht="18" x14ac:dyDescent="0.6">
      <c r="U32230"/>
      <c r="V32230"/>
      <c r="W32230"/>
      <c r="X32230"/>
    </row>
    <row r="32231" spans="21:24" ht="18" x14ac:dyDescent="0.6">
      <c r="U32231"/>
      <c r="V32231"/>
      <c r="W32231"/>
      <c r="X32231"/>
    </row>
    <row r="32232" spans="21:24" ht="18" x14ac:dyDescent="0.6">
      <c r="U32232"/>
      <c r="V32232"/>
      <c r="W32232"/>
      <c r="X32232"/>
    </row>
    <row r="32233" spans="21:24" ht="18" x14ac:dyDescent="0.6">
      <c r="U32233"/>
      <c r="V32233"/>
      <c r="W32233"/>
      <c r="X32233"/>
    </row>
    <row r="32234" spans="21:24" ht="18" x14ac:dyDescent="0.6">
      <c r="U32234"/>
      <c r="V32234"/>
      <c r="W32234"/>
      <c r="X32234"/>
    </row>
    <row r="32235" spans="21:24" ht="18" x14ac:dyDescent="0.6">
      <c r="U32235"/>
      <c r="V32235"/>
      <c r="W32235"/>
      <c r="X32235"/>
    </row>
    <row r="32236" spans="21:24" ht="18" x14ac:dyDescent="0.6">
      <c r="U32236"/>
      <c r="V32236"/>
      <c r="W32236"/>
      <c r="X32236"/>
    </row>
    <row r="32237" spans="21:24" ht="18" x14ac:dyDescent="0.6">
      <c r="U32237"/>
      <c r="V32237"/>
      <c r="W32237"/>
      <c r="X32237"/>
    </row>
    <row r="32238" spans="21:24" ht="18" x14ac:dyDescent="0.6">
      <c r="U32238"/>
      <c r="V32238"/>
      <c r="W32238"/>
      <c r="X32238"/>
    </row>
    <row r="32239" spans="21:24" ht="18" x14ac:dyDescent="0.6">
      <c r="U32239"/>
      <c r="V32239"/>
      <c r="W32239"/>
      <c r="X32239"/>
    </row>
    <row r="32240" spans="21:24" ht="18" x14ac:dyDescent="0.6">
      <c r="U32240"/>
      <c r="V32240"/>
      <c r="W32240"/>
      <c r="X32240"/>
    </row>
    <row r="32241" spans="21:24" ht="18" x14ac:dyDescent="0.6">
      <c r="U32241"/>
      <c r="V32241"/>
      <c r="W32241"/>
      <c r="X32241"/>
    </row>
    <row r="32242" spans="21:24" ht="18" x14ac:dyDescent="0.6">
      <c r="U32242"/>
      <c r="V32242"/>
      <c r="W32242"/>
      <c r="X32242"/>
    </row>
    <row r="32243" spans="21:24" ht="18" x14ac:dyDescent="0.6">
      <c r="U32243"/>
      <c r="V32243"/>
      <c r="W32243"/>
      <c r="X32243"/>
    </row>
    <row r="32244" spans="21:24" ht="18" x14ac:dyDescent="0.6">
      <c r="U32244"/>
      <c r="V32244"/>
      <c r="W32244"/>
      <c r="X32244"/>
    </row>
    <row r="32245" spans="21:24" ht="18" x14ac:dyDescent="0.6">
      <c r="U32245"/>
      <c r="V32245"/>
      <c r="W32245"/>
      <c r="X32245"/>
    </row>
    <row r="32246" spans="21:24" ht="18" x14ac:dyDescent="0.6">
      <c r="U32246"/>
      <c r="V32246"/>
      <c r="W32246"/>
      <c r="X32246"/>
    </row>
    <row r="32247" spans="21:24" ht="18" x14ac:dyDescent="0.6">
      <c r="U32247"/>
      <c r="V32247"/>
      <c r="W32247"/>
      <c r="X32247"/>
    </row>
    <row r="32248" spans="21:24" ht="18" x14ac:dyDescent="0.6">
      <c r="U32248"/>
      <c r="V32248"/>
      <c r="W32248"/>
      <c r="X32248"/>
    </row>
    <row r="32249" spans="21:24" ht="18" x14ac:dyDescent="0.6">
      <c r="U32249"/>
      <c r="V32249"/>
      <c r="W32249"/>
      <c r="X32249"/>
    </row>
    <row r="32250" spans="21:24" ht="18" x14ac:dyDescent="0.6">
      <c r="U32250"/>
      <c r="V32250"/>
      <c r="W32250"/>
      <c r="X32250"/>
    </row>
    <row r="32251" spans="21:24" ht="18" x14ac:dyDescent="0.6">
      <c r="U32251"/>
      <c r="V32251"/>
      <c r="W32251"/>
      <c r="X32251"/>
    </row>
    <row r="32252" spans="21:24" ht="18" x14ac:dyDescent="0.6">
      <c r="U32252"/>
      <c r="V32252"/>
      <c r="W32252"/>
      <c r="X32252"/>
    </row>
    <row r="32253" spans="21:24" ht="18" x14ac:dyDescent="0.6">
      <c r="U32253"/>
      <c r="V32253"/>
      <c r="W32253"/>
      <c r="X32253"/>
    </row>
    <row r="32254" spans="21:24" ht="18" x14ac:dyDescent="0.6">
      <c r="U32254"/>
      <c r="V32254"/>
      <c r="W32254"/>
      <c r="X32254"/>
    </row>
    <row r="32255" spans="21:24" ht="18" x14ac:dyDescent="0.6">
      <c r="U32255"/>
      <c r="V32255"/>
      <c r="W32255"/>
      <c r="X32255"/>
    </row>
    <row r="32256" spans="21:24" ht="18" x14ac:dyDescent="0.6">
      <c r="U32256"/>
      <c r="V32256"/>
      <c r="W32256"/>
      <c r="X32256"/>
    </row>
    <row r="32257" spans="21:24" ht="18" x14ac:dyDescent="0.6">
      <c r="U32257"/>
      <c r="V32257"/>
      <c r="W32257"/>
      <c r="X32257"/>
    </row>
    <row r="32258" spans="21:24" ht="18" x14ac:dyDescent="0.6">
      <c r="U32258"/>
      <c r="V32258"/>
      <c r="W32258"/>
      <c r="X32258"/>
    </row>
    <row r="32259" spans="21:24" ht="18" x14ac:dyDescent="0.6">
      <c r="U32259"/>
      <c r="V32259"/>
      <c r="W32259"/>
      <c r="X32259"/>
    </row>
    <row r="32260" spans="21:24" ht="18" x14ac:dyDescent="0.6">
      <c r="U32260"/>
      <c r="V32260"/>
      <c r="W32260"/>
      <c r="X32260"/>
    </row>
    <row r="32261" spans="21:24" ht="18" x14ac:dyDescent="0.6">
      <c r="U32261"/>
      <c r="V32261"/>
      <c r="W32261"/>
      <c r="X32261"/>
    </row>
    <row r="32262" spans="21:24" ht="18" x14ac:dyDescent="0.6">
      <c r="U32262"/>
      <c r="V32262"/>
      <c r="W32262"/>
      <c r="X32262"/>
    </row>
    <row r="32263" spans="21:24" ht="18" x14ac:dyDescent="0.6">
      <c r="U32263"/>
      <c r="V32263"/>
      <c r="W32263"/>
      <c r="X32263"/>
    </row>
    <row r="32264" spans="21:24" ht="18" x14ac:dyDescent="0.6">
      <c r="U32264"/>
      <c r="V32264"/>
      <c r="W32264"/>
      <c r="X32264"/>
    </row>
    <row r="32265" spans="21:24" ht="18" x14ac:dyDescent="0.6">
      <c r="U32265"/>
      <c r="V32265"/>
      <c r="W32265"/>
      <c r="X32265"/>
    </row>
    <row r="32266" spans="21:24" ht="18" x14ac:dyDescent="0.6">
      <c r="U32266"/>
      <c r="V32266"/>
      <c r="W32266"/>
      <c r="X32266"/>
    </row>
    <row r="32267" spans="21:24" ht="18" x14ac:dyDescent="0.6">
      <c r="U32267"/>
      <c r="V32267"/>
      <c r="W32267"/>
      <c r="X32267"/>
    </row>
    <row r="32268" spans="21:24" ht="18" x14ac:dyDescent="0.6">
      <c r="U32268"/>
      <c r="V32268"/>
      <c r="W32268"/>
      <c r="X32268"/>
    </row>
    <row r="32269" spans="21:24" ht="18" x14ac:dyDescent="0.6">
      <c r="U32269"/>
      <c r="V32269"/>
      <c r="W32269"/>
      <c r="X32269"/>
    </row>
    <row r="32270" spans="21:24" ht="18" x14ac:dyDescent="0.6">
      <c r="U32270"/>
      <c r="V32270"/>
      <c r="W32270"/>
      <c r="X32270"/>
    </row>
    <row r="32271" spans="21:24" ht="18" x14ac:dyDescent="0.6">
      <c r="U32271"/>
      <c r="V32271"/>
      <c r="W32271"/>
      <c r="X32271"/>
    </row>
    <row r="32272" spans="21:24" ht="18" x14ac:dyDescent="0.6">
      <c r="U32272"/>
      <c r="V32272"/>
      <c r="W32272"/>
      <c r="X32272"/>
    </row>
    <row r="32273" spans="21:24" ht="18" x14ac:dyDescent="0.6">
      <c r="U32273"/>
      <c r="V32273"/>
      <c r="W32273"/>
      <c r="X32273"/>
    </row>
    <row r="32274" spans="21:24" ht="18" x14ac:dyDescent="0.6">
      <c r="U32274"/>
      <c r="V32274"/>
      <c r="W32274"/>
      <c r="X32274"/>
    </row>
    <row r="32275" spans="21:24" ht="18" x14ac:dyDescent="0.6">
      <c r="U32275"/>
      <c r="V32275"/>
      <c r="W32275"/>
      <c r="X32275"/>
    </row>
    <row r="32276" spans="21:24" ht="18" x14ac:dyDescent="0.6">
      <c r="U32276"/>
      <c r="V32276"/>
      <c r="W32276"/>
      <c r="X32276"/>
    </row>
    <row r="32277" spans="21:24" ht="18" x14ac:dyDescent="0.6">
      <c r="U32277"/>
      <c r="V32277"/>
      <c r="W32277"/>
      <c r="X32277"/>
    </row>
    <row r="32278" spans="21:24" ht="18" x14ac:dyDescent="0.6">
      <c r="U32278"/>
      <c r="V32278"/>
      <c r="W32278"/>
      <c r="X32278"/>
    </row>
    <row r="32279" spans="21:24" ht="18" x14ac:dyDescent="0.6">
      <c r="U32279"/>
      <c r="V32279"/>
      <c r="W32279"/>
      <c r="X32279"/>
    </row>
    <row r="32280" spans="21:24" ht="18" x14ac:dyDescent="0.6">
      <c r="U32280"/>
      <c r="V32280"/>
      <c r="W32280"/>
      <c r="X32280"/>
    </row>
    <row r="32281" spans="21:24" ht="18" x14ac:dyDescent="0.6">
      <c r="U32281"/>
      <c r="V32281"/>
      <c r="W32281"/>
      <c r="X32281"/>
    </row>
    <row r="32282" spans="21:24" ht="18" x14ac:dyDescent="0.6">
      <c r="U32282"/>
      <c r="V32282"/>
      <c r="W32282"/>
      <c r="X32282"/>
    </row>
    <row r="32283" spans="21:24" ht="18" x14ac:dyDescent="0.6">
      <c r="U32283"/>
      <c r="V32283"/>
      <c r="W32283"/>
      <c r="X32283"/>
    </row>
    <row r="32284" spans="21:24" ht="18" x14ac:dyDescent="0.6">
      <c r="U32284"/>
      <c r="V32284"/>
      <c r="W32284"/>
      <c r="X32284"/>
    </row>
    <row r="32285" spans="21:24" ht="18" x14ac:dyDescent="0.6">
      <c r="U32285"/>
      <c r="V32285"/>
      <c r="W32285"/>
      <c r="X32285"/>
    </row>
    <row r="32286" spans="21:24" ht="18" x14ac:dyDescent="0.6">
      <c r="U32286"/>
      <c r="V32286"/>
      <c r="W32286"/>
      <c r="X32286"/>
    </row>
    <row r="32287" spans="21:24" ht="18" x14ac:dyDescent="0.6">
      <c r="U32287"/>
      <c r="V32287"/>
      <c r="W32287"/>
      <c r="X32287"/>
    </row>
    <row r="32288" spans="21:24" ht="18" x14ac:dyDescent="0.6">
      <c r="U32288"/>
      <c r="V32288"/>
      <c r="W32288"/>
      <c r="X32288"/>
    </row>
    <row r="32289" spans="21:24" ht="18" x14ac:dyDescent="0.6">
      <c r="U32289"/>
      <c r="V32289"/>
      <c r="W32289"/>
      <c r="X32289"/>
    </row>
    <row r="32290" spans="21:24" ht="18" x14ac:dyDescent="0.6">
      <c r="U32290"/>
      <c r="V32290"/>
      <c r="W32290"/>
      <c r="X32290"/>
    </row>
    <row r="32291" spans="21:24" ht="18" x14ac:dyDescent="0.6">
      <c r="U32291"/>
      <c r="V32291"/>
      <c r="W32291"/>
      <c r="X32291"/>
    </row>
    <row r="32292" spans="21:24" ht="18" x14ac:dyDescent="0.6">
      <c r="U32292"/>
      <c r="V32292"/>
      <c r="W32292"/>
      <c r="X32292"/>
    </row>
    <row r="32293" spans="21:24" ht="18" x14ac:dyDescent="0.6">
      <c r="U32293"/>
      <c r="V32293"/>
      <c r="W32293"/>
      <c r="X32293"/>
    </row>
    <row r="32294" spans="21:24" ht="18" x14ac:dyDescent="0.6">
      <c r="U32294"/>
      <c r="V32294"/>
      <c r="W32294"/>
      <c r="X32294"/>
    </row>
    <row r="32295" spans="21:24" ht="18" x14ac:dyDescent="0.6">
      <c r="U32295"/>
      <c r="V32295"/>
      <c r="W32295"/>
      <c r="X32295"/>
    </row>
    <row r="32296" spans="21:24" ht="18" x14ac:dyDescent="0.6">
      <c r="U32296"/>
      <c r="V32296"/>
      <c r="W32296"/>
      <c r="X32296"/>
    </row>
    <row r="32297" spans="21:24" ht="18" x14ac:dyDescent="0.6">
      <c r="U32297"/>
      <c r="V32297"/>
      <c r="W32297"/>
      <c r="X32297"/>
    </row>
    <row r="32298" spans="21:24" ht="18" x14ac:dyDescent="0.6">
      <c r="U32298"/>
      <c r="V32298"/>
      <c r="W32298"/>
      <c r="X32298"/>
    </row>
    <row r="32299" spans="21:24" ht="18" x14ac:dyDescent="0.6">
      <c r="U32299"/>
      <c r="V32299"/>
      <c r="W32299"/>
      <c r="X32299"/>
    </row>
    <row r="32300" spans="21:24" ht="18" x14ac:dyDescent="0.6">
      <c r="U32300"/>
      <c r="V32300"/>
      <c r="W32300"/>
      <c r="X32300"/>
    </row>
    <row r="32301" spans="21:24" ht="18" x14ac:dyDescent="0.6">
      <c r="U32301"/>
      <c r="V32301"/>
      <c r="W32301"/>
      <c r="X32301"/>
    </row>
    <row r="32302" spans="21:24" ht="18" x14ac:dyDescent="0.6">
      <c r="U32302"/>
      <c r="V32302"/>
      <c r="W32302"/>
      <c r="X32302"/>
    </row>
    <row r="32303" spans="21:24" ht="18" x14ac:dyDescent="0.6">
      <c r="U32303"/>
      <c r="V32303"/>
      <c r="W32303"/>
      <c r="X32303"/>
    </row>
    <row r="32304" spans="21:24" ht="18" x14ac:dyDescent="0.6">
      <c r="U32304"/>
      <c r="V32304"/>
      <c r="W32304"/>
      <c r="X32304"/>
    </row>
    <row r="32305" spans="21:24" ht="18" x14ac:dyDescent="0.6">
      <c r="U32305"/>
      <c r="V32305"/>
      <c r="W32305"/>
      <c r="X32305"/>
    </row>
    <row r="32306" spans="21:24" ht="18" x14ac:dyDescent="0.6">
      <c r="U32306"/>
      <c r="V32306"/>
      <c r="W32306"/>
      <c r="X32306"/>
    </row>
    <row r="32307" spans="21:24" ht="18" x14ac:dyDescent="0.6">
      <c r="U32307"/>
      <c r="V32307"/>
      <c r="W32307"/>
      <c r="X32307"/>
    </row>
    <row r="32308" spans="21:24" ht="18" x14ac:dyDescent="0.6">
      <c r="U32308"/>
      <c r="V32308"/>
      <c r="W32308"/>
      <c r="X32308"/>
    </row>
    <row r="32309" spans="21:24" ht="18" x14ac:dyDescent="0.6">
      <c r="U32309"/>
      <c r="V32309"/>
      <c r="W32309"/>
      <c r="X32309"/>
    </row>
    <row r="32310" spans="21:24" ht="18" x14ac:dyDescent="0.6">
      <c r="U32310"/>
      <c r="V32310"/>
      <c r="W32310"/>
      <c r="X32310"/>
    </row>
    <row r="32311" spans="21:24" ht="18" x14ac:dyDescent="0.6">
      <c r="U32311"/>
      <c r="V32311"/>
      <c r="W32311"/>
      <c r="X32311"/>
    </row>
    <row r="32312" spans="21:24" ht="18" x14ac:dyDescent="0.6">
      <c r="U32312"/>
      <c r="V32312"/>
      <c r="W32312"/>
      <c r="X32312"/>
    </row>
    <row r="32313" spans="21:24" ht="18" x14ac:dyDescent="0.6">
      <c r="U32313"/>
      <c r="V32313"/>
      <c r="W32313"/>
      <c r="X32313"/>
    </row>
    <row r="32314" spans="21:24" ht="18" x14ac:dyDescent="0.6">
      <c r="U32314"/>
      <c r="V32314"/>
      <c r="W32314"/>
      <c r="X32314"/>
    </row>
    <row r="32315" spans="21:24" ht="18" x14ac:dyDescent="0.6">
      <c r="U32315"/>
      <c r="V32315"/>
      <c r="W32315"/>
      <c r="X32315"/>
    </row>
    <row r="32316" spans="21:24" ht="18" x14ac:dyDescent="0.6">
      <c r="U32316"/>
      <c r="V32316"/>
      <c r="W32316"/>
      <c r="X32316"/>
    </row>
    <row r="32317" spans="21:24" ht="18" x14ac:dyDescent="0.6">
      <c r="U32317"/>
      <c r="V32317"/>
      <c r="W32317"/>
      <c r="X32317"/>
    </row>
    <row r="32318" spans="21:24" ht="18" x14ac:dyDescent="0.6">
      <c r="U32318"/>
      <c r="V32318"/>
      <c r="W32318"/>
      <c r="X32318"/>
    </row>
    <row r="32319" spans="21:24" ht="18" x14ac:dyDescent="0.6">
      <c r="U32319"/>
      <c r="V32319"/>
      <c r="W32319"/>
      <c r="X32319"/>
    </row>
    <row r="32320" spans="21:24" ht="18" x14ac:dyDescent="0.6">
      <c r="U32320"/>
      <c r="V32320"/>
      <c r="W32320"/>
      <c r="X32320"/>
    </row>
    <row r="32321" spans="21:24" ht="18" x14ac:dyDescent="0.6">
      <c r="U32321"/>
      <c r="V32321"/>
      <c r="W32321"/>
      <c r="X32321"/>
    </row>
    <row r="32322" spans="21:24" ht="18" x14ac:dyDescent="0.6">
      <c r="U32322"/>
      <c r="V32322"/>
      <c r="W32322"/>
      <c r="X32322"/>
    </row>
    <row r="32323" spans="21:24" ht="18" x14ac:dyDescent="0.6">
      <c r="U32323"/>
      <c r="V32323"/>
      <c r="W32323"/>
      <c r="X32323"/>
    </row>
    <row r="32324" spans="21:24" ht="18" x14ac:dyDescent="0.6">
      <c r="U32324"/>
      <c r="V32324"/>
      <c r="W32324"/>
      <c r="X32324"/>
    </row>
    <row r="32325" spans="21:24" ht="18" x14ac:dyDescent="0.6">
      <c r="U32325"/>
      <c r="V32325"/>
      <c r="W32325"/>
      <c r="X32325"/>
    </row>
    <row r="32326" spans="21:24" ht="18" x14ac:dyDescent="0.6">
      <c r="U32326"/>
      <c r="V32326"/>
      <c r="W32326"/>
      <c r="X32326"/>
    </row>
    <row r="32327" spans="21:24" ht="18" x14ac:dyDescent="0.6">
      <c r="U32327"/>
      <c r="V32327"/>
      <c r="W32327"/>
      <c r="X32327"/>
    </row>
    <row r="32328" spans="21:24" ht="18" x14ac:dyDescent="0.6">
      <c r="U32328"/>
      <c r="V32328"/>
      <c r="W32328"/>
      <c r="X32328"/>
    </row>
    <row r="32329" spans="21:24" ht="18" x14ac:dyDescent="0.6">
      <c r="U32329"/>
      <c r="V32329"/>
      <c r="W32329"/>
      <c r="X32329"/>
    </row>
    <row r="32330" spans="21:24" ht="18" x14ac:dyDescent="0.6">
      <c r="U32330"/>
      <c r="V32330"/>
      <c r="W32330"/>
      <c r="X32330"/>
    </row>
    <row r="32331" spans="21:24" ht="18" x14ac:dyDescent="0.6">
      <c r="U32331"/>
      <c r="V32331"/>
      <c r="W32331"/>
      <c r="X32331"/>
    </row>
    <row r="32332" spans="21:24" ht="18" x14ac:dyDescent="0.6">
      <c r="U32332"/>
      <c r="V32332"/>
      <c r="W32332"/>
      <c r="X32332"/>
    </row>
    <row r="32333" spans="21:24" ht="18" x14ac:dyDescent="0.6">
      <c r="U32333"/>
      <c r="V32333"/>
      <c r="W32333"/>
      <c r="X32333"/>
    </row>
    <row r="32334" spans="21:24" ht="18" x14ac:dyDescent="0.6">
      <c r="U32334"/>
      <c r="V32334"/>
      <c r="W32334"/>
      <c r="X32334"/>
    </row>
    <row r="32335" spans="21:24" ht="18" x14ac:dyDescent="0.6">
      <c r="U32335"/>
      <c r="V32335"/>
      <c r="W32335"/>
      <c r="X32335"/>
    </row>
    <row r="32336" spans="21:24" ht="18" x14ac:dyDescent="0.6">
      <c r="U32336"/>
      <c r="V32336"/>
      <c r="W32336"/>
      <c r="X32336"/>
    </row>
    <row r="32337" spans="21:24" ht="18" x14ac:dyDescent="0.6">
      <c r="U32337"/>
      <c r="V32337"/>
      <c r="W32337"/>
      <c r="X32337"/>
    </row>
    <row r="32338" spans="21:24" ht="18" x14ac:dyDescent="0.6">
      <c r="U32338"/>
      <c r="V32338"/>
      <c r="W32338"/>
      <c r="X32338"/>
    </row>
    <row r="32339" spans="21:24" ht="18" x14ac:dyDescent="0.6">
      <c r="U32339"/>
      <c r="V32339"/>
      <c r="W32339"/>
      <c r="X32339"/>
    </row>
    <row r="32340" spans="21:24" ht="18" x14ac:dyDescent="0.6">
      <c r="U32340"/>
      <c r="V32340"/>
      <c r="W32340"/>
      <c r="X32340"/>
    </row>
    <row r="32341" spans="21:24" ht="18" x14ac:dyDescent="0.6">
      <c r="U32341"/>
      <c r="V32341"/>
      <c r="W32341"/>
      <c r="X32341"/>
    </row>
    <row r="32342" spans="21:24" ht="18" x14ac:dyDescent="0.6">
      <c r="U32342"/>
      <c r="V32342"/>
      <c r="W32342"/>
      <c r="X32342"/>
    </row>
    <row r="32343" spans="21:24" ht="18" x14ac:dyDescent="0.6">
      <c r="U32343"/>
      <c r="V32343"/>
      <c r="W32343"/>
      <c r="X32343"/>
    </row>
    <row r="32344" spans="21:24" ht="18" x14ac:dyDescent="0.6">
      <c r="U32344"/>
      <c r="V32344"/>
      <c r="W32344"/>
      <c r="X32344"/>
    </row>
    <row r="32345" spans="21:24" ht="18" x14ac:dyDescent="0.6">
      <c r="U32345"/>
      <c r="V32345"/>
      <c r="W32345"/>
      <c r="X32345"/>
    </row>
    <row r="32346" spans="21:24" ht="18" x14ac:dyDescent="0.6">
      <c r="U32346"/>
      <c r="V32346"/>
      <c r="W32346"/>
      <c r="X32346"/>
    </row>
    <row r="32347" spans="21:24" ht="18" x14ac:dyDescent="0.6">
      <c r="U32347"/>
      <c r="V32347"/>
      <c r="W32347"/>
      <c r="X32347"/>
    </row>
    <row r="32348" spans="21:24" ht="18" x14ac:dyDescent="0.6">
      <c r="U32348"/>
      <c r="V32348"/>
      <c r="W32348"/>
      <c r="X32348"/>
    </row>
    <row r="32349" spans="21:24" ht="18" x14ac:dyDescent="0.6">
      <c r="U32349"/>
      <c r="V32349"/>
      <c r="W32349"/>
      <c r="X32349"/>
    </row>
    <row r="32350" spans="21:24" ht="18" x14ac:dyDescent="0.6">
      <c r="U32350"/>
      <c r="V32350"/>
      <c r="W32350"/>
      <c r="X32350"/>
    </row>
    <row r="32351" spans="21:24" ht="18" x14ac:dyDescent="0.6">
      <c r="U32351"/>
      <c r="V32351"/>
      <c r="W32351"/>
      <c r="X32351"/>
    </row>
    <row r="32352" spans="21:24" ht="18" x14ac:dyDescent="0.6">
      <c r="U32352"/>
      <c r="V32352"/>
      <c r="W32352"/>
      <c r="X32352"/>
    </row>
    <row r="32353" spans="21:24" ht="18" x14ac:dyDescent="0.6">
      <c r="U32353"/>
      <c r="V32353"/>
      <c r="W32353"/>
      <c r="X32353"/>
    </row>
    <row r="32354" spans="21:24" ht="18" x14ac:dyDescent="0.6">
      <c r="U32354"/>
      <c r="V32354"/>
      <c r="W32354"/>
      <c r="X32354"/>
    </row>
    <row r="32355" spans="21:24" ht="18" x14ac:dyDescent="0.6">
      <c r="U32355"/>
      <c r="V32355"/>
      <c r="W32355"/>
      <c r="X32355"/>
    </row>
    <row r="32356" spans="21:24" ht="18" x14ac:dyDescent="0.6">
      <c r="U32356"/>
      <c r="V32356"/>
      <c r="W32356"/>
      <c r="X32356"/>
    </row>
    <row r="32357" spans="21:24" ht="18" x14ac:dyDescent="0.6">
      <c r="U32357"/>
      <c r="V32357"/>
      <c r="W32357"/>
      <c r="X32357"/>
    </row>
    <row r="32358" spans="21:24" ht="18" x14ac:dyDescent="0.6">
      <c r="U32358"/>
      <c r="V32358"/>
      <c r="W32358"/>
      <c r="X32358"/>
    </row>
    <row r="32359" spans="21:24" ht="18" x14ac:dyDescent="0.6">
      <c r="U32359"/>
      <c r="V32359"/>
      <c r="W32359"/>
      <c r="X32359"/>
    </row>
    <row r="32360" spans="21:24" ht="18" x14ac:dyDescent="0.6">
      <c r="U32360"/>
      <c r="V32360"/>
      <c r="W32360"/>
      <c r="X32360"/>
    </row>
    <row r="32361" spans="21:24" ht="18" x14ac:dyDescent="0.6">
      <c r="U32361"/>
      <c r="V32361"/>
      <c r="W32361"/>
      <c r="X32361"/>
    </row>
    <row r="32362" spans="21:24" ht="18" x14ac:dyDescent="0.6">
      <c r="U32362"/>
      <c r="V32362"/>
      <c r="W32362"/>
      <c r="X32362"/>
    </row>
    <row r="32363" spans="21:24" ht="18" x14ac:dyDescent="0.6">
      <c r="U32363"/>
      <c r="V32363"/>
      <c r="W32363"/>
      <c r="X32363"/>
    </row>
    <row r="32364" spans="21:24" ht="18" x14ac:dyDescent="0.6">
      <c r="U32364"/>
      <c r="V32364"/>
      <c r="W32364"/>
      <c r="X32364"/>
    </row>
    <row r="32365" spans="21:24" ht="18" x14ac:dyDescent="0.6">
      <c r="U32365"/>
      <c r="V32365"/>
      <c r="W32365"/>
      <c r="X32365"/>
    </row>
    <row r="32366" spans="21:24" ht="18" x14ac:dyDescent="0.6">
      <c r="U32366"/>
      <c r="V32366"/>
      <c r="W32366"/>
      <c r="X32366"/>
    </row>
    <row r="32367" spans="21:24" ht="18" x14ac:dyDescent="0.6">
      <c r="U32367"/>
      <c r="V32367"/>
      <c r="W32367"/>
      <c r="X32367"/>
    </row>
    <row r="32368" spans="21:24" ht="18" x14ac:dyDescent="0.6">
      <c r="U32368"/>
      <c r="V32368"/>
      <c r="W32368"/>
      <c r="X32368"/>
    </row>
    <row r="32369" spans="21:24" ht="18" x14ac:dyDescent="0.6">
      <c r="U32369"/>
      <c r="V32369"/>
      <c r="W32369"/>
      <c r="X32369"/>
    </row>
    <row r="32370" spans="21:24" ht="18" x14ac:dyDescent="0.6">
      <c r="U32370"/>
      <c r="V32370"/>
      <c r="W32370"/>
      <c r="X32370"/>
    </row>
    <row r="32371" spans="21:24" ht="18" x14ac:dyDescent="0.6">
      <c r="U32371"/>
      <c r="V32371"/>
      <c r="W32371"/>
      <c r="X32371"/>
    </row>
    <row r="32372" spans="21:24" ht="18" x14ac:dyDescent="0.6">
      <c r="U32372"/>
      <c r="V32372"/>
      <c r="W32372"/>
      <c r="X32372"/>
    </row>
    <row r="32373" spans="21:24" ht="18" x14ac:dyDescent="0.6">
      <c r="U32373"/>
      <c r="V32373"/>
      <c r="W32373"/>
      <c r="X32373"/>
    </row>
    <row r="32374" spans="21:24" ht="18" x14ac:dyDescent="0.6">
      <c r="U32374"/>
      <c r="V32374"/>
      <c r="W32374"/>
      <c r="X32374"/>
    </row>
    <row r="32375" spans="21:24" ht="18" x14ac:dyDescent="0.6">
      <c r="U32375"/>
      <c r="V32375"/>
      <c r="W32375"/>
      <c r="X32375"/>
    </row>
    <row r="32376" spans="21:24" ht="18" x14ac:dyDescent="0.6">
      <c r="U32376"/>
      <c r="V32376"/>
      <c r="W32376"/>
      <c r="X32376"/>
    </row>
    <row r="32377" spans="21:24" ht="18" x14ac:dyDescent="0.6">
      <c r="U32377"/>
      <c r="V32377"/>
      <c r="W32377"/>
      <c r="X32377"/>
    </row>
    <row r="32378" spans="21:24" ht="18" x14ac:dyDescent="0.6">
      <c r="U32378"/>
      <c r="V32378"/>
      <c r="W32378"/>
      <c r="X32378"/>
    </row>
    <row r="32379" spans="21:24" ht="18" x14ac:dyDescent="0.6">
      <c r="U32379"/>
      <c r="V32379"/>
      <c r="W32379"/>
      <c r="X32379"/>
    </row>
    <row r="32380" spans="21:24" ht="18" x14ac:dyDescent="0.6">
      <c r="U32380"/>
      <c r="V32380"/>
      <c r="W32380"/>
      <c r="X32380"/>
    </row>
    <row r="32381" spans="21:24" ht="18" x14ac:dyDescent="0.6">
      <c r="U32381"/>
      <c r="V32381"/>
      <c r="W32381"/>
      <c r="X32381"/>
    </row>
    <row r="32382" spans="21:24" ht="18" x14ac:dyDescent="0.6">
      <c r="U32382"/>
      <c r="V32382"/>
      <c r="W32382"/>
      <c r="X32382"/>
    </row>
    <row r="32383" spans="21:24" ht="18" x14ac:dyDescent="0.6">
      <c r="U32383"/>
      <c r="V32383"/>
      <c r="W32383"/>
      <c r="X32383"/>
    </row>
    <row r="32384" spans="21:24" ht="18" x14ac:dyDescent="0.6">
      <c r="U32384"/>
      <c r="V32384"/>
      <c r="W32384"/>
      <c r="X32384"/>
    </row>
    <row r="32385" spans="21:24" ht="18" x14ac:dyDescent="0.6">
      <c r="U32385"/>
      <c r="V32385"/>
      <c r="W32385"/>
      <c r="X32385"/>
    </row>
    <row r="32386" spans="21:24" ht="18" x14ac:dyDescent="0.6">
      <c r="U32386"/>
      <c r="V32386"/>
      <c r="W32386"/>
      <c r="X32386"/>
    </row>
    <row r="32387" spans="21:24" ht="18" x14ac:dyDescent="0.6">
      <c r="U32387"/>
      <c r="V32387"/>
      <c r="W32387"/>
      <c r="X32387"/>
    </row>
    <row r="32388" spans="21:24" ht="18" x14ac:dyDescent="0.6">
      <c r="U32388"/>
      <c r="V32388"/>
      <c r="W32388"/>
      <c r="X32388"/>
    </row>
    <row r="32389" spans="21:24" ht="18" x14ac:dyDescent="0.6">
      <c r="U32389"/>
      <c r="V32389"/>
      <c r="W32389"/>
      <c r="X32389"/>
    </row>
    <row r="32390" spans="21:24" ht="18" x14ac:dyDescent="0.6">
      <c r="U32390"/>
      <c r="V32390"/>
      <c r="W32390"/>
      <c r="X32390"/>
    </row>
    <row r="32391" spans="21:24" ht="18" x14ac:dyDescent="0.6">
      <c r="U32391"/>
      <c r="V32391"/>
      <c r="W32391"/>
      <c r="X32391"/>
    </row>
    <row r="32392" spans="21:24" ht="18" x14ac:dyDescent="0.6">
      <c r="U32392"/>
      <c r="V32392"/>
      <c r="W32392"/>
      <c r="X32392"/>
    </row>
    <row r="32393" spans="21:24" ht="18" x14ac:dyDescent="0.6">
      <c r="U32393"/>
      <c r="V32393"/>
      <c r="W32393"/>
      <c r="X32393"/>
    </row>
    <row r="32394" spans="21:24" ht="18" x14ac:dyDescent="0.6">
      <c r="U32394"/>
      <c r="V32394"/>
      <c r="W32394"/>
      <c r="X32394"/>
    </row>
    <row r="32395" spans="21:24" ht="18" x14ac:dyDescent="0.6">
      <c r="U32395"/>
      <c r="V32395"/>
      <c r="W32395"/>
      <c r="X32395"/>
    </row>
    <row r="32396" spans="21:24" ht="18" x14ac:dyDescent="0.6">
      <c r="U32396"/>
      <c r="V32396"/>
      <c r="W32396"/>
      <c r="X32396"/>
    </row>
    <row r="32397" spans="21:24" ht="18" x14ac:dyDescent="0.6">
      <c r="U32397"/>
      <c r="V32397"/>
      <c r="W32397"/>
      <c r="X32397"/>
    </row>
    <row r="32398" spans="21:24" ht="18" x14ac:dyDescent="0.6">
      <c r="U32398"/>
      <c r="V32398"/>
      <c r="W32398"/>
      <c r="X32398"/>
    </row>
    <row r="32399" spans="21:24" ht="18" x14ac:dyDescent="0.6">
      <c r="U32399"/>
      <c r="V32399"/>
      <c r="W32399"/>
      <c r="X32399"/>
    </row>
    <row r="32400" spans="21:24" ht="18" x14ac:dyDescent="0.6">
      <c r="U32400"/>
      <c r="V32400"/>
      <c r="W32400"/>
      <c r="X32400"/>
    </row>
    <row r="32401" spans="21:24" ht="18" x14ac:dyDescent="0.6">
      <c r="U32401"/>
      <c r="V32401"/>
      <c r="W32401"/>
      <c r="X32401"/>
    </row>
    <row r="32402" spans="21:24" ht="18" x14ac:dyDescent="0.6">
      <c r="U32402"/>
      <c r="V32402"/>
      <c r="W32402"/>
      <c r="X32402"/>
    </row>
    <row r="32403" spans="21:24" ht="18" x14ac:dyDescent="0.6">
      <c r="U32403"/>
      <c r="V32403"/>
      <c r="W32403"/>
      <c r="X32403"/>
    </row>
    <row r="32404" spans="21:24" ht="18" x14ac:dyDescent="0.6">
      <c r="U32404"/>
      <c r="V32404"/>
      <c r="W32404"/>
      <c r="X32404"/>
    </row>
    <row r="32405" spans="21:24" ht="18" x14ac:dyDescent="0.6">
      <c r="U32405"/>
      <c r="V32405"/>
      <c r="W32405"/>
      <c r="X32405"/>
    </row>
    <row r="32406" spans="21:24" ht="18" x14ac:dyDescent="0.6">
      <c r="U32406"/>
      <c r="V32406"/>
      <c r="W32406"/>
      <c r="X32406"/>
    </row>
    <row r="32407" spans="21:24" ht="18" x14ac:dyDescent="0.6">
      <c r="U32407"/>
      <c r="V32407"/>
      <c r="W32407"/>
      <c r="X32407"/>
    </row>
    <row r="32408" spans="21:24" ht="18" x14ac:dyDescent="0.6">
      <c r="U32408"/>
      <c r="V32408"/>
      <c r="W32408"/>
      <c r="X32408"/>
    </row>
    <row r="32409" spans="21:24" ht="18" x14ac:dyDescent="0.6">
      <c r="U32409"/>
      <c r="V32409"/>
      <c r="W32409"/>
      <c r="X32409"/>
    </row>
    <row r="32410" spans="21:24" ht="18" x14ac:dyDescent="0.6">
      <c r="U32410"/>
      <c r="V32410"/>
      <c r="W32410"/>
      <c r="X32410"/>
    </row>
    <row r="32411" spans="21:24" ht="18" x14ac:dyDescent="0.6">
      <c r="U32411"/>
      <c r="V32411"/>
      <c r="W32411"/>
      <c r="X32411"/>
    </row>
    <row r="32412" spans="21:24" ht="18" x14ac:dyDescent="0.6">
      <c r="U32412"/>
      <c r="V32412"/>
      <c r="W32412"/>
      <c r="X32412"/>
    </row>
    <row r="32413" spans="21:24" ht="18" x14ac:dyDescent="0.6">
      <c r="U32413"/>
      <c r="V32413"/>
      <c r="W32413"/>
      <c r="X32413"/>
    </row>
    <row r="32414" spans="21:24" ht="18" x14ac:dyDescent="0.6">
      <c r="U32414"/>
      <c r="V32414"/>
      <c r="W32414"/>
      <c r="X32414"/>
    </row>
    <row r="32415" spans="21:24" ht="18" x14ac:dyDescent="0.6">
      <c r="U32415"/>
      <c r="V32415"/>
      <c r="W32415"/>
      <c r="X32415"/>
    </row>
    <row r="32416" spans="21:24" ht="18" x14ac:dyDescent="0.6">
      <c r="U32416"/>
      <c r="V32416"/>
      <c r="W32416"/>
      <c r="X32416"/>
    </row>
    <row r="32417" spans="21:24" ht="18" x14ac:dyDescent="0.6">
      <c r="U32417"/>
      <c r="V32417"/>
      <c r="W32417"/>
      <c r="X32417"/>
    </row>
    <row r="32418" spans="21:24" ht="18" x14ac:dyDescent="0.6">
      <c r="U32418"/>
      <c r="V32418"/>
      <c r="W32418"/>
      <c r="X32418"/>
    </row>
    <row r="32419" spans="21:24" ht="18" x14ac:dyDescent="0.6">
      <c r="U32419"/>
      <c r="V32419"/>
      <c r="W32419"/>
      <c r="X32419"/>
    </row>
    <row r="32420" spans="21:24" ht="18" x14ac:dyDescent="0.6">
      <c r="U32420"/>
      <c r="V32420"/>
      <c r="W32420"/>
      <c r="X32420"/>
    </row>
    <row r="32421" spans="21:24" ht="18" x14ac:dyDescent="0.6">
      <c r="U32421"/>
      <c r="V32421"/>
      <c r="W32421"/>
      <c r="X32421"/>
    </row>
    <row r="32422" spans="21:24" ht="18" x14ac:dyDescent="0.6">
      <c r="U32422"/>
      <c r="V32422"/>
      <c r="W32422"/>
      <c r="X32422"/>
    </row>
    <row r="32423" spans="21:24" ht="18" x14ac:dyDescent="0.6">
      <c r="U32423"/>
      <c r="V32423"/>
      <c r="W32423"/>
      <c r="X32423"/>
    </row>
    <row r="32424" spans="21:24" ht="18" x14ac:dyDescent="0.6">
      <c r="U32424"/>
      <c r="V32424"/>
      <c r="W32424"/>
      <c r="X32424"/>
    </row>
    <row r="32425" spans="21:24" ht="18" x14ac:dyDescent="0.6">
      <c r="U32425"/>
      <c r="V32425"/>
      <c r="W32425"/>
      <c r="X32425"/>
    </row>
    <row r="32426" spans="21:24" ht="18" x14ac:dyDescent="0.6">
      <c r="U32426"/>
      <c r="V32426"/>
      <c r="W32426"/>
      <c r="X32426"/>
    </row>
    <row r="32427" spans="21:24" ht="18" x14ac:dyDescent="0.6">
      <c r="U32427"/>
      <c r="V32427"/>
      <c r="W32427"/>
      <c r="X32427"/>
    </row>
    <row r="32428" spans="21:24" ht="18" x14ac:dyDescent="0.6">
      <c r="U32428"/>
      <c r="V32428"/>
      <c r="W32428"/>
      <c r="X32428"/>
    </row>
    <row r="32429" spans="21:24" ht="18" x14ac:dyDescent="0.6">
      <c r="U32429"/>
      <c r="V32429"/>
      <c r="W32429"/>
      <c r="X32429"/>
    </row>
    <row r="32430" spans="21:24" ht="18" x14ac:dyDescent="0.6">
      <c r="U32430"/>
      <c r="V32430"/>
      <c r="W32430"/>
      <c r="X32430"/>
    </row>
    <row r="32431" spans="21:24" ht="18" x14ac:dyDescent="0.6">
      <c r="U32431"/>
      <c r="V32431"/>
      <c r="W32431"/>
      <c r="X32431"/>
    </row>
    <row r="32432" spans="21:24" ht="18" x14ac:dyDescent="0.6">
      <c r="U32432"/>
      <c r="V32432"/>
      <c r="W32432"/>
      <c r="X32432"/>
    </row>
    <row r="32433" spans="21:24" ht="18" x14ac:dyDescent="0.6">
      <c r="U32433"/>
      <c r="V32433"/>
      <c r="W32433"/>
      <c r="X32433"/>
    </row>
    <row r="32434" spans="21:24" ht="18" x14ac:dyDescent="0.6">
      <c r="U32434"/>
      <c r="V32434"/>
      <c r="W32434"/>
      <c r="X32434"/>
    </row>
    <row r="32435" spans="21:24" ht="18" x14ac:dyDescent="0.6">
      <c r="U32435"/>
      <c r="V32435"/>
      <c r="W32435"/>
      <c r="X32435"/>
    </row>
    <row r="32436" spans="21:24" ht="18" x14ac:dyDescent="0.6">
      <c r="U32436"/>
      <c r="V32436"/>
      <c r="W32436"/>
      <c r="X32436"/>
    </row>
    <row r="32437" spans="21:24" ht="18" x14ac:dyDescent="0.6">
      <c r="U32437"/>
      <c r="V32437"/>
      <c r="W32437"/>
      <c r="X32437"/>
    </row>
    <row r="32438" spans="21:24" ht="18" x14ac:dyDescent="0.6">
      <c r="U32438"/>
      <c r="V32438"/>
      <c r="W32438"/>
      <c r="X32438"/>
    </row>
    <row r="32439" spans="21:24" ht="18" x14ac:dyDescent="0.6">
      <c r="U32439"/>
      <c r="V32439"/>
      <c r="W32439"/>
      <c r="X32439"/>
    </row>
    <row r="32440" spans="21:24" ht="18" x14ac:dyDescent="0.6">
      <c r="U32440"/>
      <c r="V32440"/>
      <c r="W32440"/>
      <c r="X32440"/>
    </row>
    <row r="32441" spans="21:24" ht="18" x14ac:dyDescent="0.6">
      <c r="U32441"/>
      <c r="V32441"/>
      <c r="W32441"/>
      <c r="X32441"/>
    </row>
    <row r="32442" spans="21:24" ht="18" x14ac:dyDescent="0.6">
      <c r="U32442"/>
      <c r="V32442"/>
      <c r="W32442"/>
      <c r="X32442"/>
    </row>
    <row r="32443" spans="21:24" ht="18" x14ac:dyDescent="0.6">
      <c r="U32443"/>
      <c r="V32443"/>
      <c r="W32443"/>
      <c r="X32443"/>
    </row>
    <row r="32444" spans="21:24" ht="18" x14ac:dyDescent="0.6">
      <c r="U32444"/>
      <c r="V32444"/>
      <c r="W32444"/>
      <c r="X32444"/>
    </row>
    <row r="32445" spans="21:24" ht="18" x14ac:dyDescent="0.6">
      <c r="U32445"/>
      <c r="V32445"/>
      <c r="W32445"/>
      <c r="X32445"/>
    </row>
    <row r="32446" spans="21:24" ht="18" x14ac:dyDescent="0.6">
      <c r="U32446"/>
      <c r="V32446"/>
      <c r="W32446"/>
      <c r="X32446"/>
    </row>
    <row r="32447" spans="21:24" ht="18" x14ac:dyDescent="0.6">
      <c r="U32447"/>
      <c r="V32447"/>
      <c r="W32447"/>
      <c r="X32447"/>
    </row>
    <row r="32448" spans="21:24" ht="18" x14ac:dyDescent="0.6">
      <c r="U32448"/>
      <c r="V32448"/>
      <c r="W32448"/>
      <c r="X32448"/>
    </row>
    <row r="32449" spans="21:24" ht="18" x14ac:dyDescent="0.6">
      <c r="U32449"/>
      <c r="V32449"/>
      <c r="W32449"/>
      <c r="X32449"/>
    </row>
    <row r="32450" spans="21:24" ht="18" x14ac:dyDescent="0.6">
      <c r="U32450"/>
      <c r="V32450"/>
      <c r="W32450"/>
      <c r="X32450"/>
    </row>
    <row r="32451" spans="21:24" ht="18" x14ac:dyDescent="0.6">
      <c r="U32451"/>
      <c r="V32451"/>
      <c r="W32451"/>
      <c r="X32451"/>
    </row>
    <row r="32452" spans="21:24" ht="18" x14ac:dyDescent="0.6">
      <c r="U32452"/>
      <c r="V32452"/>
      <c r="W32452"/>
      <c r="X32452"/>
    </row>
    <row r="32453" spans="21:24" ht="18" x14ac:dyDescent="0.6">
      <c r="U32453"/>
      <c r="V32453"/>
      <c r="W32453"/>
      <c r="X32453"/>
    </row>
    <row r="32454" spans="21:24" ht="18" x14ac:dyDescent="0.6">
      <c r="U32454"/>
      <c r="V32454"/>
      <c r="W32454"/>
      <c r="X32454"/>
    </row>
    <row r="32455" spans="21:24" ht="18" x14ac:dyDescent="0.6">
      <c r="U32455"/>
      <c r="V32455"/>
      <c r="W32455"/>
      <c r="X32455"/>
    </row>
    <row r="32456" spans="21:24" ht="18" x14ac:dyDescent="0.6">
      <c r="U32456"/>
      <c r="V32456"/>
      <c r="W32456"/>
      <c r="X32456"/>
    </row>
    <row r="32457" spans="21:24" ht="18" x14ac:dyDescent="0.6">
      <c r="U32457"/>
      <c r="V32457"/>
      <c r="W32457"/>
      <c r="X32457"/>
    </row>
    <row r="32458" spans="21:24" ht="18" x14ac:dyDescent="0.6">
      <c r="U32458"/>
      <c r="V32458"/>
      <c r="W32458"/>
      <c r="X32458"/>
    </row>
    <row r="32459" spans="21:24" ht="18" x14ac:dyDescent="0.6">
      <c r="U32459"/>
      <c r="V32459"/>
      <c r="W32459"/>
      <c r="X32459"/>
    </row>
    <row r="32460" spans="21:24" ht="18" x14ac:dyDescent="0.6">
      <c r="U32460"/>
      <c r="V32460"/>
      <c r="W32460"/>
      <c r="X32460"/>
    </row>
    <row r="32461" spans="21:24" ht="18" x14ac:dyDescent="0.6">
      <c r="U32461"/>
      <c r="V32461"/>
      <c r="W32461"/>
      <c r="X32461"/>
    </row>
    <row r="32462" spans="21:24" ht="18" x14ac:dyDescent="0.6">
      <c r="U32462"/>
      <c r="V32462"/>
      <c r="W32462"/>
      <c r="X32462"/>
    </row>
    <row r="32463" spans="21:24" ht="18" x14ac:dyDescent="0.6">
      <c r="U32463"/>
      <c r="V32463"/>
      <c r="W32463"/>
      <c r="X32463"/>
    </row>
    <row r="32464" spans="21:24" ht="18" x14ac:dyDescent="0.6">
      <c r="U32464"/>
      <c r="V32464"/>
      <c r="W32464"/>
      <c r="X32464"/>
    </row>
    <row r="32465" spans="21:24" ht="18" x14ac:dyDescent="0.6">
      <c r="U32465"/>
      <c r="V32465"/>
      <c r="W32465"/>
      <c r="X32465"/>
    </row>
    <row r="32466" spans="21:24" ht="18" x14ac:dyDescent="0.6">
      <c r="U32466"/>
      <c r="V32466"/>
      <c r="W32466"/>
      <c r="X32466"/>
    </row>
    <row r="32467" spans="21:24" ht="18" x14ac:dyDescent="0.6">
      <c r="U32467"/>
      <c r="V32467"/>
      <c r="W32467"/>
      <c r="X32467"/>
    </row>
    <row r="32468" spans="21:24" ht="18" x14ac:dyDescent="0.6">
      <c r="U32468"/>
      <c r="V32468"/>
      <c r="W32468"/>
      <c r="X32468"/>
    </row>
    <row r="32469" spans="21:24" ht="18" x14ac:dyDescent="0.6">
      <c r="U32469"/>
      <c r="V32469"/>
      <c r="W32469"/>
      <c r="X32469"/>
    </row>
    <row r="32470" spans="21:24" ht="18" x14ac:dyDescent="0.6">
      <c r="U32470"/>
      <c r="V32470"/>
      <c r="W32470"/>
      <c r="X32470"/>
    </row>
    <row r="32471" spans="21:24" ht="18" x14ac:dyDescent="0.6">
      <c r="U32471"/>
      <c r="V32471"/>
      <c r="W32471"/>
      <c r="X32471"/>
    </row>
    <row r="32472" spans="21:24" ht="18" x14ac:dyDescent="0.6">
      <c r="U32472"/>
      <c r="V32472"/>
      <c r="W32472"/>
      <c r="X32472"/>
    </row>
    <row r="32473" spans="21:24" ht="18" x14ac:dyDescent="0.6">
      <c r="U32473"/>
      <c r="V32473"/>
      <c r="W32473"/>
      <c r="X32473"/>
    </row>
    <row r="32474" spans="21:24" ht="18" x14ac:dyDescent="0.6">
      <c r="U32474"/>
      <c r="V32474"/>
      <c r="W32474"/>
      <c r="X32474"/>
    </row>
    <row r="32475" spans="21:24" ht="18" x14ac:dyDescent="0.6">
      <c r="U32475"/>
      <c r="V32475"/>
      <c r="W32475"/>
      <c r="X32475"/>
    </row>
    <row r="32476" spans="21:24" ht="18" x14ac:dyDescent="0.6">
      <c r="U32476"/>
      <c r="V32476"/>
      <c r="W32476"/>
      <c r="X32476"/>
    </row>
    <row r="32477" spans="21:24" ht="18" x14ac:dyDescent="0.6">
      <c r="U32477"/>
      <c r="V32477"/>
      <c r="W32477"/>
      <c r="X32477"/>
    </row>
    <row r="32478" spans="21:24" ht="18" x14ac:dyDescent="0.6">
      <c r="U32478"/>
      <c r="V32478"/>
      <c r="W32478"/>
      <c r="X32478"/>
    </row>
    <row r="32479" spans="21:24" ht="18" x14ac:dyDescent="0.6">
      <c r="U32479"/>
      <c r="V32479"/>
      <c r="W32479"/>
      <c r="X32479"/>
    </row>
    <row r="32480" spans="21:24" ht="18" x14ac:dyDescent="0.6">
      <c r="U32480"/>
      <c r="V32480"/>
      <c r="W32480"/>
      <c r="X32480"/>
    </row>
    <row r="32481" spans="21:24" ht="18" x14ac:dyDescent="0.6">
      <c r="U32481"/>
      <c r="V32481"/>
      <c r="W32481"/>
      <c r="X32481"/>
    </row>
    <row r="32482" spans="21:24" ht="18" x14ac:dyDescent="0.6">
      <c r="U32482"/>
      <c r="V32482"/>
      <c r="W32482"/>
      <c r="X32482"/>
    </row>
    <row r="32483" spans="21:24" ht="18" x14ac:dyDescent="0.6">
      <c r="U32483"/>
      <c r="V32483"/>
      <c r="W32483"/>
      <c r="X32483"/>
    </row>
    <row r="32484" spans="21:24" ht="18" x14ac:dyDescent="0.6">
      <c r="U32484"/>
      <c r="V32484"/>
      <c r="W32484"/>
      <c r="X32484"/>
    </row>
    <row r="32485" spans="21:24" ht="18" x14ac:dyDescent="0.6">
      <c r="U32485"/>
      <c r="V32485"/>
      <c r="W32485"/>
      <c r="X32485"/>
    </row>
    <row r="32486" spans="21:24" ht="18" x14ac:dyDescent="0.6">
      <c r="U32486"/>
      <c r="V32486"/>
      <c r="W32486"/>
      <c r="X32486"/>
    </row>
    <row r="32487" spans="21:24" ht="18" x14ac:dyDescent="0.6">
      <c r="U32487"/>
      <c r="V32487"/>
      <c r="W32487"/>
      <c r="X32487"/>
    </row>
    <row r="32488" spans="21:24" ht="18" x14ac:dyDescent="0.6">
      <c r="U32488"/>
      <c r="V32488"/>
      <c r="W32488"/>
      <c r="X32488"/>
    </row>
    <row r="32489" spans="21:24" ht="18" x14ac:dyDescent="0.6">
      <c r="U32489"/>
      <c r="V32489"/>
      <c r="W32489"/>
      <c r="X32489"/>
    </row>
    <row r="32490" spans="21:24" ht="18" x14ac:dyDescent="0.6">
      <c r="U32490"/>
      <c r="V32490"/>
      <c r="W32490"/>
      <c r="X32490"/>
    </row>
    <row r="32491" spans="21:24" ht="18" x14ac:dyDescent="0.6">
      <c r="U32491"/>
      <c r="V32491"/>
      <c r="W32491"/>
      <c r="X32491"/>
    </row>
    <row r="32492" spans="21:24" ht="18" x14ac:dyDescent="0.6">
      <c r="U32492"/>
      <c r="V32492"/>
      <c r="W32492"/>
      <c r="X32492"/>
    </row>
    <row r="32493" spans="21:24" ht="18" x14ac:dyDescent="0.6">
      <c r="U32493"/>
      <c r="V32493"/>
      <c r="W32493"/>
      <c r="X32493"/>
    </row>
    <row r="32494" spans="21:24" ht="18" x14ac:dyDescent="0.6">
      <c r="U32494"/>
      <c r="V32494"/>
      <c r="W32494"/>
      <c r="X32494"/>
    </row>
    <row r="32495" spans="21:24" ht="18" x14ac:dyDescent="0.6">
      <c r="U32495"/>
      <c r="V32495"/>
      <c r="W32495"/>
      <c r="X32495"/>
    </row>
    <row r="32496" spans="21:24" ht="18" x14ac:dyDescent="0.6">
      <c r="U32496"/>
      <c r="V32496"/>
      <c r="W32496"/>
      <c r="X32496"/>
    </row>
    <row r="32497" spans="21:24" ht="18" x14ac:dyDescent="0.6">
      <c r="U32497"/>
      <c r="V32497"/>
      <c r="W32497"/>
      <c r="X32497"/>
    </row>
    <row r="32498" spans="21:24" ht="18" x14ac:dyDescent="0.6">
      <c r="U32498"/>
      <c r="V32498"/>
      <c r="W32498"/>
      <c r="X32498"/>
    </row>
    <row r="32499" spans="21:24" ht="18" x14ac:dyDescent="0.6">
      <c r="U32499"/>
      <c r="V32499"/>
      <c r="W32499"/>
      <c r="X32499"/>
    </row>
    <row r="32500" spans="21:24" ht="18" x14ac:dyDescent="0.6">
      <c r="U32500"/>
      <c r="V32500"/>
      <c r="W32500"/>
      <c r="X32500"/>
    </row>
    <row r="32501" spans="21:24" ht="18" x14ac:dyDescent="0.6">
      <c r="U32501"/>
      <c r="V32501"/>
      <c r="W32501"/>
      <c r="X32501"/>
    </row>
    <row r="32502" spans="21:24" ht="18" x14ac:dyDescent="0.6">
      <c r="U32502"/>
      <c r="V32502"/>
      <c r="W32502"/>
      <c r="X32502"/>
    </row>
    <row r="32503" spans="21:24" ht="18" x14ac:dyDescent="0.6">
      <c r="U32503"/>
      <c r="V32503"/>
      <c r="W32503"/>
      <c r="X32503"/>
    </row>
    <row r="32504" spans="21:24" ht="18" x14ac:dyDescent="0.6">
      <c r="U32504"/>
      <c r="V32504"/>
      <c r="W32504"/>
      <c r="X32504"/>
    </row>
    <row r="32505" spans="21:24" ht="18" x14ac:dyDescent="0.6">
      <c r="U32505"/>
      <c r="V32505"/>
      <c r="W32505"/>
      <c r="X32505"/>
    </row>
    <row r="32506" spans="21:24" ht="18" x14ac:dyDescent="0.6">
      <c r="U32506"/>
      <c r="V32506"/>
      <c r="W32506"/>
      <c r="X32506"/>
    </row>
    <row r="32507" spans="21:24" ht="18" x14ac:dyDescent="0.6">
      <c r="U32507"/>
      <c r="V32507"/>
      <c r="W32507"/>
      <c r="X32507"/>
    </row>
    <row r="32508" spans="21:24" ht="18" x14ac:dyDescent="0.6">
      <c r="U32508"/>
      <c r="V32508"/>
      <c r="W32508"/>
      <c r="X32508"/>
    </row>
    <row r="32509" spans="21:24" ht="18" x14ac:dyDescent="0.6">
      <c r="U32509"/>
      <c r="V32509"/>
      <c r="W32509"/>
      <c r="X32509"/>
    </row>
    <row r="32510" spans="21:24" ht="18" x14ac:dyDescent="0.6">
      <c r="U32510"/>
      <c r="V32510"/>
      <c r="W32510"/>
      <c r="X32510"/>
    </row>
    <row r="32511" spans="21:24" ht="18" x14ac:dyDescent="0.6">
      <c r="U32511"/>
      <c r="V32511"/>
      <c r="W32511"/>
      <c r="X32511"/>
    </row>
    <row r="32512" spans="21:24" ht="18" x14ac:dyDescent="0.6">
      <c r="U32512"/>
      <c r="V32512"/>
      <c r="W32512"/>
      <c r="X32512"/>
    </row>
    <row r="32513" spans="21:24" ht="18" x14ac:dyDescent="0.6">
      <c r="U32513"/>
      <c r="V32513"/>
      <c r="W32513"/>
      <c r="X32513"/>
    </row>
    <row r="32514" spans="21:24" ht="18" x14ac:dyDescent="0.6">
      <c r="U32514"/>
      <c r="V32514"/>
      <c r="W32514"/>
      <c r="X32514"/>
    </row>
    <row r="32515" spans="21:24" ht="18" x14ac:dyDescent="0.6">
      <c r="U32515"/>
      <c r="V32515"/>
      <c r="W32515"/>
      <c r="X32515"/>
    </row>
    <row r="32516" spans="21:24" ht="18" x14ac:dyDescent="0.6">
      <c r="U32516"/>
      <c r="V32516"/>
      <c r="W32516"/>
      <c r="X32516"/>
    </row>
    <row r="32517" spans="21:24" ht="18" x14ac:dyDescent="0.6">
      <c r="U32517"/>
      <c r="V32517"/>
      <c r="W32517"/>
      <c r="X32517"/>
    </row>
    <row r="32518" spans="21:24" ht="18" x14ac:dyDescent="0.6">
      <c r="U32518"/>
      <c r="V32518"/>
      <c r="W32518"/>
      <c r="X32518"/>
    </row>
    <row r="32519" spans="21:24" ht="18" x14ac:dyDescent="0.6">
      <c r="U32519"/>
      <c r="V32519"/>
      <c r="W32519"/>
      <c r="X32519"/>
    </row>
    <row r="32520" spans="21:24" ht="18" x14ac:dyDescent="0.6">
      <c r="U32520"/>
      <c r="V32520"/>
      <c r="W32520"/>
      <c r="X32520"/>
    </row>
    <row r="32521" spans="21:24" ht="18" x14ac:dyDescent="0.6">
      <c r="U32521"/>
      <c r="V32521"/>
      <c r="W32521"/>
      <c r="X32521"/>
    </row>
    <row r="32522" spans="21:24" ht="18" x14ac:dyDescent="0.6">
      <c r="U32522"/>
      <c r="V32522"/>
      <c r="W32522"/>
      <c r="X32522"/>
    </row>
    <row r="32523" spans="21:24" ht="18" x14ac:dyDescent="0.6">
      <c r="U32523"/>
      <c r="V32523"/>
      <c r="W32523"/>
      <c r="X32523"/>
    </row>
    <row r="32524" spans="21:24" ht="18" x14ac:dyDescent="0.6">
      <c r="U32524"/>
      <c r="V32524"/>
      <c r="W32524"/>
      <c r="X32524"/>
    </row>
    <row r="32525" spans="21:24" ht="18" x14ac:dyDescent="0.6">
      <c r="U32525"/>
      <c r="V32525"/>
      <c r="W32525"/>
      <c r="X32525"/>
    </row>
    <row r="32526" spans="21:24" ht="18" x14ac:dyDescent="0.6">
      <c r="U32526"/>
      <c r="V32526"/>
      <c r="W32526"/>
      <c r="X32526"/>
    </row>
    <row r="32527" spans="21:24" ht="18" x14ac:dyDescent="0.6">
      <c r="U32527"/>
      <c r="V32527"/>
      <c r="W32527"/>
      <c r="X32527"/>
    </row>
    <row r="32528" spans="21:24" ht="18" x14ac:dyDescent="0.6">
      <c r="U32528"/>
      <c r="V32528"/>
      <c r="W32528"/>
      <c r="X32528"/>
    </row>
    <row r="32529" spans="21:24" ht="18" x14ac:dyDescent="0.6">
      <c r="U32529"/>
      <c r="V32529"/>
      <c r="W32529"/>
      <c r="X32529"/>
    </row>
    <row r="32530" spans="21:24" ht="18" x14ac:dyDescent="0.6">
      <c r="U32530"/>
      <c r="V32530"/>
      <c r="W32530"/>
      <c r="X32530"/>
    </row>
    <row r="32531" spans="21:24" ht="18" x14ac:dyDescent="0.6">
      <c r="U32531"/>
      <c r="V32531"/>
      <c r="W32531"/>
      <c r="X32531"/>
    </row>
    <row r="32532" spans="21:24" ht="18" x14ac:dyDescent="0.6">
      <c r="U32532"/>
      <c r="V32532"/>
      <c r="W32532"/>
      <c r="X32532"/>
    </row>
    <row r="32533" spans="21:24" ht="18" x14ac:dyDescent="0.6">
      <c r="U32533"/>
      <c r="V32533"/>
      <c r="W32533"/>
      <c r="X32533"/>
    </row>
    <row r="32534" spans="21:24" ht="18" x14ac:dyDescent="0.6">
      <c r="U32534"/>
      <c r="V32534"/>
      <c r="W32534"/>
      <c r="X32534"/>
    </row>
    <row r="32535" spans="21:24" ht="18" x14ac:dyDescent="0.6">
      <c r="U32535"/>
      <c r="V32535"/>
      <c r="W32535"/>
      <c r="X32535"/>
    </row>
    <row r="32536" spans="21:24" ht="18" x14ac:dyDescent="0.6">
      <c r="U32536"/>
      <c r="V32536"/>
      <c r="W32536"/>
      <c r="X32536"/>
    </row>
    <row r="32537" spans="21:24" ht="18" x14ac:dyDescent="0.6">
      <c r="U32537"/>
      <c r="V32537"/>
      <c r="W32537"/>
      <c r="X32537"/>
    </row>
    <row r="32538" spans="21:24" ht="18" x14ac:dyDescent="0.6">
      <c r="U32538"/>
      <c r="V32538"/>
      <c r="W32538"/>
      <c r="X32538"/>
    </row>
    <row r="32539" spans="21:24" ht="18" x14ac:dyDescent="0.6">
      <c r="U32539"/>
      <c r="V32539"/>
      <c r="W32539"/>
      <c r="X32539"/>
    </row>
    <row r="32540" spans="21:24" ht="18" x14ac:dyDescent="0.6">
      <c r="U32540"/>
      <c r="V32540"/>
      <c r="W32540"/>
      <c r="X32540"/>
    </row>
    <row r="32541" spans="21:24" ht="18" x14ac:dyDescent="0.6">
      <c r="U32541"/>
      <c r="V32541"/>
      <c r="W32541"/>
      <c r="X32541"/>
    </row>
    <row r="32542" spans="21:24" ht="18" x14ac:dyDescent="0.6">
      <c r="U32542"/>
      <c r="V32542"/>
      <c r="W32542"/>
      <c r="X32542"/>
    </row>
    <row r="32543" spans="21:24" ht="18" x14ac:dyDescent="0.6">
      <c r="U32543"/>
      <c r="V32543"/>
      <c r="W32543"/>
      <c r="X32543"/>
    </row>
    <row r="32544" spans="21:24" ht="18" x14ac:dyDescent="0.6">
      <c r="U32544"/>
      <c r="V32544"/>
      <c r="W32544"/>
      <c r="X32544"/>
    </row>
    <row r="32545" spans="21:24" ht="18" x14ac:dyDescent="0.6">
      <c r="U32545"/>
      <c r="V32545"/>
      <c r="W32545"/>
      <c r="X32545"/>
    </row>
    <row r="32546" spans="21:24" ht="18" x14ac:dyDescent="0.6">
      <c r="U32546"/>
      <c r="V32546"/>
      <c r="W32546"/>
      <c r="X32546"/>
    </row>
    <row r="32547" spans="21:24" ht="18" x14ac:dyDescent="0.6">
      <c r="U32547"/>
      <c r="V32547"/>
      <c r="W32547"/>
      <c r="X32547"/>
    </row>
    <row r="32548" spans="21:24" ht="18" x14ac:dyDescent="0.6">
      <c r="U32548"/>
      <c r="V32548"/>
      <c r="W32548"/>
      <c r="X32548"/>
    </row>
    <row r="32549" spans="21:24" ht="18" x14ac:dyDescent="0.6">
      <c r="U32549"/>
      <c r="V32549"/>
      <c r="W32549"/>
      <c r="X32549"/>
    </row>
    <row r="32550" spans="21:24" ht="18" x14ac:dyDescent="0.6">
      <c r="U32550"/>
      <c r="V32550"/>
      <c r="W32550"/>
      <c r="X32550"/>
    </row>
    <row r="32551" spans="21:24" ht="18" x14ac:dyDescent="0.6">
      <c r="U32551"/>
      <c r="V32551"/>
      <c r="W32551"/>
      <c r="X32551"/>
    </row>
    <row r="32552" spans="21:24" ht="18" x14ac:dyDescent="0.6">
      <c r="U32552"/>
      <c r="V32552"/>
      <c r="W32552"/>
      <c r="X32552"/>
    </row>
    <row r="32553" spans="21:24" ht="18" x14ac:dyDescent="0.6">
      <c r="U32553"/>
      <c r="V32553"/>
      <c r="W32553"/>
      <c r="X32553"/>
    </row>
    <row r="32554" spans="21:24" ht="18" x14ac:dyDescent="0.6">
      <c r="U32554"/>
      <c r="V32554"/>
      <c r="W32554"/>
      <c r="X32554"/>
    </row>
    <row r="32555" spans="21:24" ht="18" x14ac:dyDescent="0.6">
      <c r="U32555"/>
      <c r="V32555"/>
      <c r="W32555"/>
      <c r="X32555"/>
    </row>
    <row r="32556" spans="21:24" ht="18" x14ac:dyDescent="0.6">
      <c r="U32556"/>
      <c r="V32556"/>
      <c r="W32556"/>
      <c r="X32556"/>
    </row>
    <row r="32557" spans="21:24" ht="18" x14ac:dyDescent="0.6">
      <c r="U32557"/>
      <c r="V32557"/>
      <c r="W32557"/>
      <c r="X32557"/>
    </row>
    <row r="32558" spans="21:24" ht="18" x14ac:dyDescent="0.6">
      <c r="U32558"/>
      <c r="V32558"/>
      <c r="W32558"/>
      <c r="X32558"/>
    </row>
    <row r="32559" spans="21:24" ht="18" x14ac:dyDescent="0.6">
      <c r="U32559"/>
      <c r="V32559"/>
      <c r="W32559"/>
      <c r="X32559"/>
    </row>
    <row r="32560" spans="21:24" ht="18" x14ac:dyDescent="0.6">
      <c r="U32560"/>
      <c r="V32560"/>
      <c r="W32560"/>
      <c r="X32560"/>
    </row>
    <row r="32561" spans="21:24" ht="18" x14ac:dyDescent="0.6">
      <c r="U32561"/>
      <c r="V32561"/>
      <c r="W32561"/>
      <c r="X32561"/>
    </row>
    <row r="32562" spans="21:24" ht="18" x14ac:dyDescent="0.6">
      <c r="U32562"/>
      <c r="V32562"/>
      <c r="W32562"/>
      <c r="X32562"/>
    </row>
    <row r="32563" spans="21:24" ht="18" x14ac:dyDescent="0.6">
      <c r="U32563"/>
      <c r="V32563"/>
      <c r="W32563"/>
      <c r="X32563"/>
    </row>
    <row r="32564" spans="21:24" ht="18" x14ac:dyDescent="0.6">
      <c r="U32564"/>
      <c r="V32564"/>
      <c r="W32564"/>
      <c r="X32564"/>
    </row>
    <row r="32565" spans="21:24" ht="18" x14ac:dyDescent="0.6">
      <c r="U32565"/>
      <c r="V32565"/>
      <c r="W32565"/>
      <c r="X32565"/>
    </row>
    <row r="32566" spans="21:24" ht="18" x14ac:dyDescent="0.6">
      <c r="U32566"/>
      <c r="V32566"/>
      <c r="W32566"/>
      <c r="X32566"/>
    </row>
    <row r="32567" spans="21:24" ht="18" x14ac:dyDescent="0.6">
      <c r="U32567"/>
      <c r="V32567"/>
      <c r="W32567"/>
      <c r="X32567"/>
    </row>
    <row r="32568" spans="21:24" ht="18" x14ac:dyDescent="0.6">
      <c r="U32568"/>
      <c r="V32568"/>
      <c r="W32568"/>
      <c r="X32568"/>
    </row>
    <row r="32569" spans="21:24" ht="18" x14ac:dyDescent="0.6">
      <c r="U32569"/>
      <c r="V32569"/>
      <c r="W32569"/>
      <c r="X32569"/>
    </row>
    <row r="32570" spans="21:24" ht="18" x14ac:dyDescent="0.6">
      <c r="U32570"/>
      <c r="V32570"/>
      <c r="W32570"/>
      <c r="X32570"/>
    </row>
    <row r="32571" spans="21:24" ht="18" x14ac:dyDescent="0.6">
      <c r="U32571"/>
      <c r="V32571"/>
      <c r="W32571"/>
      <c r="X32571"/>
    </row>
    <row r="32572" spans="21:24" ht="18" x14ac:dyDescent="0.6">
      <c r="U32572"/>
      <c r="V32572"/>
      <c r="W32572"/>
      <c r="X32572"/>
    </row>
    <row r="32573" spans="21:24" ht="18" x14ac:dyDescent="0.6">
      <c r="U32573"/>
      <c r="V32573"/>
      <c r="W32573"/>
      <c r="X32573"/>
    </row>
    <row r="32574" spans="21:24" ht="18" x14ac:dyDescent="0.6">
      <c r="U32574"/>
      <c r="V32574"/>
      <c r="W32574"/>
      <c r="X32574"/>
    </row>
    <row r="32575" spans="21:24" ht="18" x14ac:dyDescent="0.6">
      <c r="U32575"/>
      <c r="V32575"/>
      <c r="W32575"/>
      <c r="X32575"/>
    </row>
    <row r="32576" spans="21:24" ht="18" x14ac:dyDescent="0.6">
      <c r="U32576"/>
      <c r="V32576"/>
      <c r="W32576"/>
      <c r="X32576"/>
    </row>
    <row r="32577" spans="21:24" ht="18" x14ac:dyDescent="0.6">
      <c r="U32577"/>
      <c r="V32577"/>
      <c r="W32577"/>
      <c r="X32577"/>
    </row>
    <row r="32578" spans="21:24" ht="18" x14ac:dyDescent="0.6">
      <c r="U32578"/>
      <c r="V32578"/>
      <c r="W32578"/>
      <c r="X32578"/>
    </row>
    <row r="32579" spans="21:24" ht="18" x14ac:dyDescent="0.6">
      <c r="U32579"/>
      <c r="V32579"/>
      <c r="W32579"/>
      <c r="X32579"/>
    </row>
    <row r="32580" spans="21:24" ht="18" x14ac:dyDescent="0.6">
      <c r="U32580"/>
      <c r="V32580"/>
      <c r="W32580"/>
      <c r="X32580"/>
    </row>
    <row r="32581" spans="21:24" ht="18" x14ac:dyDescent="0.6">
      <c r="U32581"/>
      <c r="V32581"/>
      <c r="W32581"/>
      <c r="X32581"/>
    </row>
    <row r="32582" spans="21:24" ht="18" x14ac:dyDescent="0.6">
      <c r="U32582"/>
      <c r="V32582"/>
      <c r="W32582"/>
      <c r="X32582"/>
    </row>
    <row r="32583" spans="21:24" ht="18" x14ac:dyDescent="0.6">
      <c r="U32583"/>
      <c r="V32583"/>
      <c r="W32583"/>
      <c r="X32583"/>
    </row>
    <row r="32584" spans="21:24" ht="18" x14ac:dyDescent="0.6">
      <c r="U32584"/>
      <c r="V32584"/>
      <c r="W32584"/>
      <c r="X32584"/>
    </row>
    <row r="32585" spans="21:24" ht="18" x14ac:dyDescent="0.6">
      <c r="U32585"/>
      <c r="V32585"/>
      <c r="W32585"/>
      <c r="X32585"/>
    </row>
    <row r="32586" spans="21:24" ht="18" x14ac:dyDescent="0.6">
      <c r="U32586"/>
      <c r="V32586"/>
      <c r="W32586"/>
      <c r="X32586"/>
    </row>
    <row r="32587" spans="21:24" ht="18" x14ac:dyDescent="0.6">
      <c r="U32587"/>
      <c r="V32587"/>
      <c r="W32587"/>
      <c r="X32587"/>
    </row>
    <row r="32588" spans="21:24" ht="18" x14ac:dyDescent="0.6">
      <c r="U32588"/>
      <c r="V32588"/>
      <c r="W32588"/>
      <c r="X32588"/>
    </row>
    <row r="32589" spans="21:24" ht="18" x14ac:dyDescent="0.6">
      <c r="U32589"/>
      <c r="V32589"/>
      <c r="W32589"/>
      <c r="X32589"/>
    </row>
    <row r="32590" spans="21:24" ht="18" x14ac:dyDescent="0.6">
      <c r="U32590"/>
      <c r="V32590"/>
      <c r="W32590"/>
      <c r="X32590"/>
    </row>
    <row r="32591" spans="21:24" ht="18" x14ac:dyDescent="0.6">
      <c r="U32591"/>
      <c r="V32591"/>
      <c r="W32591"/>
      <c r="X32591"/>
    </row>
    <row r="32592" spans="21:24" ht="18" x14ac:dyDescent="0.6">
      <c r="U32592"/>
      <c r="V32592"/>
      <c r="W32592"/>
      <c r="X32592"/>
    </row>
    <row r="32593" spans="21:24" ht="18" x14ac:dyDescent="0.6">
      <c r="U32593"/>
      <c r="V32593"/>
      <c r="W32593"/>
      <c r="X32593"/>
    </row>
    <row r="32594" spans="21:24" ht="18" x14ac:dyDescent="0.6">
      <c r="U32594"/>
      <c r="V32594"/>
      <c r="W32594"/>
      <c r="X32594"/>
    </row>
    <row r="32595" spans="21:24" ht="18" x14ac:dyDescent="0.6">
      <c r="U32595"/>
      <c r="V32595"/>
      <c r="W32595"/>
      <c r="X32595"/>
    </row>
    <row r="32596" spans="21:24" ht="18" x14ac:dyDescent="0.6">
      <c r="U32596"/>
      <c r="V32596"/>
      <c r="W32596"/>
      <c r="X32596"/>
    </row>
    <row r="32597" spans="21:24" ht="18" x14ac:dyDescent="0.6">
      <c r="U32597"/>
      <c r="V32597"/>
      <c r="W32597"/>
      <c r="X32597"/>
    </row>
    <row r="32598" spans="21:24" ht="18" x14ac:dyDescent="0.6">
      <c r="U32598"/>
      <c r="V32598"/>
      <c r="W32598"/>
      <c r="X32598"/>
    </row>
    <row r="32599" spans="21:24" ht="18" x14ac:dyDescent="0.6">
      <c r="U32599"/>
      <c r="V32599"/>
      <c r="W32599"/>
      <c r="X32599"/>
    </row>
    <row r="32600" spans="21:24" ht="18" x14ac:dyDescent="0.6">
      <c r="U32600"/>
      <c r="V32600"/>
      <c r="W32600"/>
      <c r="X32600"/>
    </row>
    <row r="32601" spans="21:24" ht="18" x14ac:dyDescent="0.6">
      <c r="U32601"/>
      <c r="V32601"/>
      <c r="W32601"/>
      <c r="X32601"/>
    </row>
    <row r="32602" spans="21:24" ht="18" x14ac:dyDescent="0.6">
      <c r="U32602"/>
      <c r="V32602"/>
      <c r="W32602"/>
      <c r="X32602"/>
    </row>
    <row r="32603" spans="21:24" ht="18" x14ac:dyDescent="0.6">
      <c r="U32603"/>
      <c r="V32603"/>
      <c r="W32603"/>
      <c r="X32603"/>
    </row>
    <row r="32604" spans="21:24" ht="18" x14ac:dyDescent="0.6">
      <c r="U32604"/>
      <c r="V32604"/>
      <c r="W32604"/>
      <c r="X32604"/>
    </row>
    <row r="32605" spans="21:24" ht="18" x14ac:dyDescent="0.6">
      <c r="U32605"/>
      <c r="V32605"/>
      <c r="W32605"/>
      <c r="X32605"/>
    </row>
    <row r="32606" spans="21:24" ht="18" x14ac:dyDescent="0.6">
      <c r="U32606"/>
      <c r="V32606"/>
      <c r="W32606"/>
      <c r="X32606"/>
    </row>
    <row r="32607" spans="21:24" ht="18" x14ac:dyDescent="0.6">
      <c r="U32607"/>
      <c r="V32607"/>
      <c r="W32607"/>
      <c r="X32607"/>
    </row>
    <row r="32608" spans="21:24" ht="18" x14ac:dyDescent="0.6">
      <c r="U32608"/>
      <c r="V32608"/>
      <c r="W32608"/>
      <c r="X32608"/>
    </row>
    <row r="32609" spans="21:24" ht="18" x14ac:dyDescent="0.6">
      <c r="U32609"/>
      <c r="V32609"/>
      <c r="W32609"/>
      <c r="X32609"/>
    </row>
    <row r="32610" spans="21:24" ht="18" x14ac:dyDescent="0.6">
      <c r="U32610"/>
      <c r="V32610"/>
      <c r="W32610"/>
      <c r="X32610"/>
    </row>
    <row r="32611" spans="21:24" ht="18" x14ac:dyDescent="0.6">
      <c r="U32611"/>
      <c r="V32611"/>
      <c r="W32611"/>
      <c r="X32611"/>
    </row>
    <row r="32612" spans="21:24" ht="18" x14ac:dyDescent="0.6">
      <c r="U32612"/>
      <c r="V32612"/>
      <c r="W32612"/>
      <c r="X32612"/>
    </row>
    <row r="32613" spans="21:24" ht="18" x14ac:dyDescent="0.6">
      <c r="U32613"/>
      <c r="V32613"/>
      <c r="W32613"/>
      <c r="X32613"/>
    </row>
    <row r="32614" spans="21:24" ht="18" x14ac:dyDescent="0.6">
      <c r="U32614"/>
      <c r="V32614"/>
      <c r="W32614"/>
      <c r="X32614"/>
    </row>
    <row r="32615" spans="21:24" ht="18" x14ac:dyDescent="0.6">
      <c r="U32615"/>
      <c r="V32615"/>
      <c r="W32615"/>
      <c r="X32615"/>
    </row>
    <row r="32616" spans="21:24" ht="18" x14ac:dyDescent="0.6">
      <c r="U32616"/>
      <c r="V32616"/>
      <c r="W32616"/>
      <c r="X32616"/>
    </row>
    <row r="32617" spans="21:24" ht="18" x14ac:dyDescent="0.6">
      <c r="U32617"/>
      <c r="V32617"/>
      <c r="W32617"/>
      <c r="X32617"/>
    </row>
    <row r="32618" spans="21:24" ht="18" x14ac:dyDescent="0.6">
      <c r="U32618"/>
      <c r="V32618"/>
      <c r="W32618"/>
      <c r="X32618"/>
    </row>
    <row r="32619" spans="21:24" ht="18" x14ac:dyDescent="0.6">
      <c r="U32619"/>
      <c r="V32619"/>
      <c r="W32619"/>
      <c r="X32619"/>
    </row>
    <row r="32620" spans="21:24" ht="18" x14ac:dyDescent="0.6">
      <c r="U32620"/>
      <c r="V32620"/>
      <c r="W32620"/>
      <c r="X32620"/>
    </row>
    <row r="32621" spans="21:24" ht="18" x14ac:dyDescent="0.6">
      <c r="U32621"/>
      <c r="V32621"/>
      <c r="W32621"/>
      <c r="X32621"/>
    </row>
    <row r="32622" spans="21:24" ht="18" x14ac:dyDescent="0.6">
      <c r="U32622"/>
      <c r="V32622"/>
      <c r="W32622"/>
      <c r="X32622"/>
    </row>
    <row r="32623" spans="21:24" ht="18" x14ac:dyDescent="0.6">
      <c r="U32623"/>
      <c r="V32623"/>
      <c r="W32623"/>
      <c r="X32623"/>
    </row>
    <row r="32624" spans="21:24" ht="18" x14ac:dyDescent="0.6">
      <c r="U32624"/>
      <c r="V32624"/>
      <c r="W32624"/>
      <c r="X32624"/>
    </row>
    <row r="32625" spans="21:24" ht="18" x14ac:dyDescent="0.6">
      <c r="U32625"/>
      <c r="V32625"/>
      <c r="W32625"/>
      <c r="X32625"/>
    </row>
    <row r="32626" spans="21:24" ht="18" x14ac:dyDescent="0.6">
      <c r="U32626"/>
      <c r="V32626"/>
      <c r="W32626"/>
      <c r="X32626"/>
    </row>
    <row r="32627" spans="21:24" ht="18" x14ac:dyDescent="0.6">
      <c r="U32627"/>
      <c r="V32627"/>
      <c r="W32627"/>
      <c r="X32627"/>
    </row>
    <row r="32628" spans="21:24" ht="18" x14ac:dyDescent="0.6">
      <c r="U32628"/>
      <c r="V32628"/>
      <c r="W32628"/>
      <c r="X32628"/>
    </row>
    <row r="32629" spans="21:24" ht="18" x14ac:dyDescent="0.6">
      <c r="U32629"/>
      <c r="V32629"/>
      <c r="W32629"/>
      <c r="X32629"/>
    </row>
    <row r="32630" spans="21:24" ht="18" x14ac:dyDescent="0.6">
      <c r="U32630"/>
      <c r="V32630"/>
      <c r="W32630"/>
      <c r="X32630"/>
    </row>
    <row r="32631" spans="21:24" ht="18" x14ac:dyDescent="0.6">
      <c r="U32631"/>
      <c r="V32631"/>
      <c r="W32631"/>
      <c r="X32631"/>
    </row>
    <row r="32632" spans="21:24" ht="18" x14ac:dyDescent="0.6">
      <c r="U32632"/>
      <c r="V32632"/>
      <c r="W32632"/>
      <c r="X32632"/>
    </row>
    <row r="32633" spans="21:24" ht="18" x14ac:dyDescent="0.6">
      <c r="U32633"/>
      <c r="V32633"/>
      <c r="W32633"/>
      <c r="X32633"/>
    </row>
    <row r="32634" spans="21:24" ht="18" x14ac:dyDescent="0.6">
      <c r="U32634"/>
      <c r="V32634"/>
      <c r="W32634"/>
      <c r="X32634"/>
    </row>
    <row r="32635" spans="21:24" ht="18" x14ac:dyDescent="0.6">
      <c r="U32635"/>
      <c r="V32635"/>
      <c r="W32635"/>
      <c r="X32635"/>
    </row>
    <row r="32636" spans="21:24" ht="18" x14ac:dyDescent="0.6">
      <c r="U32636"/>
      <c r="V32636"/>
      <c r="W32636"/>
      <c r="X32636"/>
    </row>
    <row r="32637" spans="21:24" ht="18" x14ac:dyDescent="0.6">
      <c r="U32637"/>
      <c r="V32637"/>
      <c r="W32637"/>
      <c r="X32637"/>
    </row>
    <row r="32638" spans="21:24" ht="18" x14ac:dyDescent="0.6">
      <c r="U32638"/>
      <c r="V32638"/>
      <c r="W32638"/>
      <c r="X32638"/>
    </row>
    <row r="32639" spans="21:24" ht="18" x14ac:dyDescent="0.6">
      <c r="U32639"/>
      <c r="V32639"/>
      <c r="W32639"/>
      <c r="X32639"/>
    </row>
    <row r="32640" spans="21:24" ht="18" x14ac:dyDescent="0.6">
      <c r="U32640"/>
      <c r="V32640"/>
      <c r="W32640"/>
      <c r="X32640"/>
    </row>
    <row r="32641" spans="21:24" ht="18" x14ac:dyDescent="0.6">
      <c r="U32641"/>
      <c r="V32641"/>
      <c r="W32641"/>
      <c r="X32641"/>
    </row>
    <row r="32642" spans="21:24" ht="18" x14ac:dyDescent="0.6">
      <c r="U32642"/>
      <c r="V32642"/>
      <c r="W32642"/>
      <c r="X32642"/>
    </row>
    <row r="32643" spans="21:24" ht="18" x14ac:dyDescent="0.6">
      <c r="U32643"/>
      <c r="V32643"/>
      <c r="W32643"/>
      <c r="X32643"/>
    </row>
    <row r="32644" spans="21:24" ht="18" x14ac:dyDescent="0.6">
      <c r="U32644"/>
      <c r="V32644"/>
      <c r="W32644"/>
      <c r="X32644"/>
    </row>
    <row r="32645" spans="21:24" ht="18" x14ac:dyDescent="0.6">
      <c r="U32645"/>
      <c r="V32645"/>
      <c r="W32645"/>
      <c r="X32645"/>
    </row>
    <row r="32646" spans="21:24" ht="18" x14ac:dyDescent="0.6">
      <c r="U32646"/>
      <c r="V32646"/>
      <c r="W32646"/>
      <c r="X32646"/>
    </row>
    <row r="32647" spans="21:24" ht="18" x14ac:dyDescent="0.6">
      <c r="U32647"/>
      <c r="V32647"/>
      <c r="W32647"/>
      <c r="X32647"/>
    </row>
    <row r="32648" spans="21:24" ht="18" x14ac:dyDescent="0.6">
      <c r="U32648"/>
      <c r="V32648"/>
      <c r="W32648"/>
      <c r="X32648"/>
    </row>
    <row r="32649" spans="21:24" ht="18" x14ac:dyDescent="0.6">
      <c r="U32649"/>
      <c r="V32649"/>
      <c r="W32649"/>
      <c r="X32649"/>
    </row>
    <row r="32650" spans="21:24" ht="18" x14ac:dyDescent="0.6">
      <c r="U32650"/>
      <c r="V32650"/>
      <c r="W32650"/>
      <c r="X32650"/>
    </row>
    <row r="32651" spans="21:24" ht="18" x14ac:dyDescent="0.6">
      <c r="U32651"/>
      <c r="V32651"/>
      <c r="W32651"/>
      <c r="X32651"/>
    </row>
    <row r="32652" spans="21:24" ht="18" x14ac:dyDescent="0.6">
      <c r="U32652"/>
      <c r="V32652"/>
      <c r="W32652"/>
      <c r="X32652"/>
    </row>
    <row r="32653" spans="21:24" ht="18" x14ac:dyDescent="0.6">
      <c r="U32653"/>
      <c r="V32653"/>
      <c r="W32653"/>
      <c r="X32653"/>
    </row>
    <row r="32654" spans="21:24" ht="18" x14ac:dyDescent="0.6">
      <c r="U32654"/>
      <c r="V32654"/>
      <c r="W32654"/>
      <c r="X32654"/>
    </row>
    <row r="32655" spans="21:24" ht="18" x14ac:dyDescent="0.6">
      <c r="U32655"/>
      <c r="V32655"/>
      <c r="W32655"/>
      <c r="X32655"/>
    </row>
    <row r="32656" spans="21:24" ht="18" x14ac:dyDescent="0.6">
      <c r="U32656"/>
      <c r="V32656"/>
      <c r="W32656"/>
      <c r="X32656"/>
    </row>
    <row r="32657" spans="21:24" ht="18" x14ac:dyDescent="0.6">
      <c r="U32657"/>
      <c r="V32657"/>
      <c r="W32657"/>
      <c r="X32657"/>
    </row>
    <row r="32658" spans="21:24" ht="18" x14ac:dyDescent="0.6">
      <c r="U32658"/>
      <c r="V32658"/>
      <c r="W32658"/>
      <c r="X32658"/>
    </row>
    <row r="32659" spans="21:24" ht="18" x14ac:dyDescent="0.6">
      <c r="U32659"/>
      <c r="V32659"/>
      <c r="W32659"/>
      <c r="X32659"/>
    </row>
    <row r="32660" spans="21:24" ht="18" x14ac:dyDescent="0.6">
      <c r="U32660"/>
      <c r="V32660"/>
      <c r="W32660"/>
      <c r="X32660"/>
    </row>
    <row r="32661" spans="21:24" ht="18" x14ac:dyDescent="0.6">
      <c r="U32661"/>
      <c r="V32661"/>
      <c r="W32661"/>
      <c r="X32661"/>
    </row>
    <row r="32662" spans="21:24" ht="18" x14ac:dyDescent="0.6">
      <c r="U32662"/>
      <c r="V32662"/>
      <c r="W32662"/>
      <c r="X32662"/>
    </row>
    <row r="32663" spans="21:24" ht="18" x14ac:dyDescent="0.6">
      <c r="U32663"/>
      <c r="V32663"/>
      <c r="W32663"/>
      <c r="X32663"/>
    </row>
    <row r="32664" spans="21:24" ht="18" x14ac:dyDescent="0.6">
      <c r="U32664"/>
      <c r="V32664"/>
      <c r="W32664"/>
      <c r="X32664"/>
    </row>
    <row r="32665" spans="21:24" ht="18" x14ac:dyDescent="0.6">
      <c r="U32665"/>
      <c r="V32665"/>
      <c r="W32665"/>
      <c r="X32665"/>
    </row>
    <row r="32666" spans="21:24" ht="18" x14ac:dyDescent="0.6">
      <c r="U32666"/>
      <c r="V32666"/>
      <c r="W32666"/>
      <c r="X32666"/>
    </row>
    <row r="32667" spans="21:24" ht="18" x14ac:dyDescent="0.6">
      <c r="U32667"/>
      <c r="V32667"/>
      <c r="W32667"/>
      <c r="X32667"/>
    </row>
    <row r="32668" spans="21:24" ht="18" x14ac:dyDescent="0.6">
      <c r="U32668"/>
      <c r="V32668"/>
      <c r="W32668"/>
      <c r="X32668"/>
    </row>
    <row r="32669" spans="21:24" ht="18" x14ac:dyDescent="0.6">
      <c r="U32669"/>
      <c r="V32669"/>
      <c r="W32669"/>
      <c r="X32669"/>
    </row>
    <row r="32670" spans="21:24" ht="18" x14ac:dyDescent="0.6">
      <c r="U32670"/>
      <c r="V32670"/>
      <c r="W32670"/>
      <c r="X32670"/>
    </row>
    <row r="32671" spans="21:24" ht="18" x14ac:dyDescent="0.6">
      <c r="U32671"/>
      <c r="V32671"/>
      <c r="W32671"/>
      <c r="X32671"/>
    </row>
    <row r="32672" spans="21:24" ht="18" x14ac:dyDescent="0.6">
      <c r="U32672"/>
      <c r="V32672"/>
      <c r="W32672"/>
      <c r="X32672"/>
    </row>
    <row r="32673" spans="21:24" ht="18" x14ac:dyDescent="0.6">
      <c r="U32673"/>
      <c r="V32673"/>
      <c r="W32673"/>
      <c r="X32673"/>
    </row>
    <row r="32674" spans="21:24" ht="18" x14ac:dyDescent="0.6">
      <c r="U32674"/>
      <c r="V32674"/>
      <c r="W32674"/>
      <c r="X32674"/>
    </row>
    <row r="32675" spans="21:24" ht="18" x14ac:dyDescent="0.6">
      <c r="U32675"/>
      <c r="V32675"/>
      <c r="W32675"/>
      <c r="X32675"/>
    </row>
    <row r="32676" spans="21:24" ht="18" x14ac:dyDescent="0.6">
      <c r="U32676"/>
      <c r="V32676"/>
      <c r="W32676"/>
      <c r="X32676"/>
    </row>
    <row r="32677" spans="21:24" ht="18" x14ac:dyDescent="0.6">
      <c r="U32677"/>
      <c r="V32677"/>
      <c r="W32677"/>
      <c r="X32677"/>
    </row>
    <row r="32678" spans="21:24" ht="18" x14ac:dyDescent="0.6">
      <c r="U32678"/>
      <c r="V32678"/>
      <c r="W32678"/>
      <c r="X32678"/>
    </row>
    <row r="32679" spans="21:24" ht="18" x14ac:dyDescent="0.6">
      <c r="U32679"/>
      <c r="V32679"/>
      <c r="W32679"/>
      <c r="X32679"/>
    </row>
    <row r="32680" spans="21:24" ht="18" x14ac:dyDescent="0.6">
      <c r="U32680"/>
      <c r="V32680"/>
      <c r="W32680"/>
      <c r="X32680"/>
    </row>
    <row r="32681" spans="21:24" ht="18" x14ac:dyDescent="0.6">
      <c r="U32681"/>
      <c r="V32681"/>
      <c r="W32681"/>
      <c r="X32681"/>
    </row>
    <row r="32682" spans="21:24" ht="18" x14ac:dyDescent="0.6">
      <c r="U32682"/>
      <c r="V32682"/>
      <c r="W32682"/>
      <c r="X32682"/>
    </row>
    <row r="32683" spans="21:24" ht="18" x14ac:dyDescent="0.6">
      <c r="U32683"/>
      <c r="V32683"/>
      <c r="W32683"/>
      <c r="X32683"/>
    </row>
    <row r="32684" spans="21:24" ht="18" x14ac:dyDescent="0.6">
      <c r="U32684"/>
      <c r="V32684"/>
      <c r="W32684"/>
      <c r="X32684"/>
    </row>
    <row r="32685" spans="21:24" ht="18" x14ac:dyDescent="0.6">
      <c r="U32685"/>
      <c r="V32685"/>
      <c r="W32685"/>
      <c r="X32685"/>
    </row>
    <row r="32686" spans="21:24" ht="18" x14ac:dyDescent="0.6">
      <c r="U32686"/>
      <c r="V32686"/>
      <c r="W32686"/>
      <c r="X32686"/>
    </row>
    <row r="32687" spans="21:24" ht="18" x14ac:dyDescent="0.6">
      <c r="U32687"/>
      <c r="V32687"/>
      <c r="W32687"/>
      <c r="X32687"/>
    </row>
    <row r="32688" spans="21:24" ht="18" x14ac:dyDescent="0.6">
      <c r="U32688"/>
      <c r="V32688"/>
      <c r="W32688"/>
      <c r="X32688"/>
    </row>
    <row r="32689" spans="21:24" ht="18" x14ac:dyDescent="0.6">
      <c r="U32689"/>
      <c r="V32689"/>
      <c r="W32689"/>
      <c r="X32689"/>
    </row>
    <row r="32690" spans="21:24" ht="18" x14ac:dyDescent="0.6">
      <c r="U32690"/>
      <c r="V32690"/>
      <c r="W32690"/>
      <c r="X32690"/>
    </row>
    <row r="32691" spans="21:24" ht="18" x14ac:dyDescent="0.6">
      <c r="U32691"/>
      <c r="V32691"/>
      <c r="W32691"/>
      <c r="X32691"/>
    </row>
    <row r="32692" spans="21:24" ht="18" x14ac:dyDescent="0.6">
      <c r="U32692"/>
      <c r="V32692"/>
      <c r="W32692"/>
      <c r="X32692"/>
    </row>
    <row r="32693" spans="21:24" ht="18" x14ac:dyDescent="0.6">
      <c r="U32693"/>
      <c r="V32693"/>
      <c r="W32693"/>
      <c r="X32693"/>
    </row>
    <row r="32694" spans="21:24" ht="18" x14ac:dyDescent="0.6">
      <c r="U32694"/>
      <c r="V32694"/>
      <c r="W32694"/>
      <c r="X32694"/>
    </row>
    <row r="32695" spans="21:24" ht="18" x14ac:dyDescent="0.6">
      <c r="U32695"/>
      <c r="V32695"/>
      <c r="W32695"/>
      <c r="X32695"/>
    </row>
    <row r="32696" spans="21:24" ht="18" x14ac:dyDescent="0.6">
      <c r="U32696"/>
      <c r="V32696"/>
      <c r="W32696"/>
      <c r="X32696"/>
    </row>
    <row r="32697" spans="21:24" ht="18" x14ac:dyDescent="0.6">
      <c r="U32697"/>
      <c r="V32697"/>
      <c r="W32697"/>
      <c r="X32697"/>
    </row>
    <row r="32698" spans="21:24" ht="18" x14ac:dyDescent="0.6">
      <c r="U32698"/>
      <c r="V32698"/>
      <c r="W32698"/>
      <c r="X32698"/>
    </row>
    <row r="32699" spans="21:24" ht="18" x14ac:dyDescent="0.6">
      <c r="U32699"/>
      <c r="V32699"/>
      <c r="W32699"/>
      <c r="X32699"/>
    </row>
    <row r="32700" spans="21:24" ht="18" x14ac:dyDescent="0.6">
      <c r="U32700"/>
      <c r="V32700"/>
      <c r="W32700"/>
      <c r="X32700"/>
    </row>
    <row r="32701" spans="21:24" ht="18" x14ac:dyDescent="0.6">
      <c r="U32701"/>
      <c r="V32701"/>
      <c r="W32701"/>
      <c r="X32701"/>
    </row>
    <row r="32702" spans="21:24" ht="18" x14ac:dyDescent="0.6">
      <c r="U32702"/>
      <c r="V32702"/>
      <c r="W32702"/>
      <c r="X32702"/>
    </row>
    <row r="32703" spans="21:24" ht="18" x14ac:dyDescent="0.6">
      <c r="U32703"/>
      <c r="V32703"/>
      <c r="W32703"/>
      <c r="X32703"/>
    </row>
    <row r="32704" spans="21:24" ht="18" x14ac:dyDescent="0.6">
      <c r="U32704"/>
      <c r="V32704"/>
      <c r="W32704"/>
      <c r="X32704"/>
    </row>
    <row r="32705" spans="21:24" ht="18" x14ac:dyDescent="0.6">
      <c r="U32705"/>
      <c r="V32705"/>
      <c r="W32705"/>
      <c r="X32705"/>
    </row>
    <row r="32706" spans="21:24" ht="18" x14ac:dyDescent="0.6">
      <c r="U32706"/>
      <c r="V32706"/>
      <c r="W32706"/>
      <c r="X32706"/>
    </row>
    <row r="32707" spans="21:24" ht="18" x14ac:dyDescent="0.6">
      <c r="U32707"/>
      <c r="V32707"/>
      <c r="W32707"/>
      <c r="X32707"/>
    </row>
    <row r="32708" spans="21:24" ht="18" x14ac:dyDescent="0.6">
      <c r="U32708"/>
      <c r="V32708"/>
      <c r="W32708"/>
      <c r="X32708"/>
    </row>
    <row r="32709" spans="21:24" ht="18" x14ac:dyDescent="0.6">
      <c r="U32709"/>
      <c r="V32709"/>
      <c r="W32709"/>
      <c r="X32709"/>
    </row>
    <row r="32710" spans="21:24" ht="18" x14ac:dyDescent="0.6">
      <c r="U32710"/>
      <c r="V32710"/>
      <c r="W32710"/>
      <c r="X32710"/>
    </row>
    <row r="32711" spans="21:24" ht="18" x14ac:dyDescent="0.6">
      <c r="U32711"/>
      <c r="V32711"/>
      <c r="W32711"/>
      <c r="X32711"/>
    </row>
    <row r="32712" spans="21:24" ht="18" x14ac:dyDescent="0.6">
      <c r="U32712"/>
      <c r="V32712"/>
      <c r="W32712"/>
      <c r="X32712"/>
    </row>
    <row r="32713" spans="21:24" ht="18" x14ac:dyDescent="0.6">
      <c r="U32713"/>
      <c r="V32713"/>
      <c r="W32713"/>
      <c r="X32713"/>
    </row>
    <row r="32714" spans="21:24" ht="18" x14ac:dyDescent="0.6">
      <c r="U32714"/>
      <c r="V32714"/>
      <c r="W32714"/>
      <c r="X32714"/>
    </row>
    <row r="32715" spans="21:24" ht="18" x14ac:dyDescent="0.6">
      <c r="U32715"/>
      <c r="V32715"/>
      <c r="W32715"/>
      <c r="X32715"/>
    </row>
    <row r="32716" spans="21:24" ht="18" x14ac:dyDescent="0.6">
      <c r="U32716"/>
      <c r="V32716"/>
      <c r="W32716"/>
      <c r="X32716"/>
    </row>
    <row r="32717" spans="21:24" ht="18" x14ac:dyDescent="0.6">
      <c r="U32717"/>
      <c r="V32717"/>
      <c r="W32717"/>
      <c r="X32717"/>
    </row>
    <row r="32718" spans="21:24" ht="18" x14ac:dyDescent="0.6">
      <c r="U32718"/>
      <c r="V32718"/>
      <c r="W32718"/>
      <c r="X32718"/>
    </row>
    <row r="32719" spans="21:24" ht="18" x14ac:dyDescent="0.6">
      <c r="U32719"/>
      <c r="V32719"/>
      <c r="W32719"/>
      <c r="X32719"/>
    </row>
    <row r="32720" spans="21:24" ht="18" x14ac:dyDescent="0.6">
      <c r="U32720"/>
      <c r="V32720"/>
      <c r="W32720"/>
      <c r="X32720"/>
    </row>
    <row r="32721" spans="21:24" ht="18" x14ac:dyDescent="0.6">
      <c r="U32721"/>
      <c r="V32721"/>
      <c r="W32721"/>
      <c r="X32721"/>
    </row>
    <row r="32722" spans="21:24" ht="18" x14ac:dyDescent="0.6">
      <c r="U32722"/>
      <c r="V32722"/>
      <c r="W32722"/>
      <c r="X32722"/>
    </row>
    <row r="32723" spans="21:24" ht="18" x14ac:dyDescent="0.6">
      <c r="U32723"/>
      <c r="V32723"/>
      <c r="W32723"/>
      <c r="X32723"/>
    </row>
    <row r="32724" spans="21:24" ht="18" x14ac:dyDescent="0.6">
      <c r="U32724"/>
      <c r="V32724"/>
      <c r="W32724"/>
      <c r="X32724"/>
    </row>
    <row r="32725" spans="21:24" ht="18" x14ac:dyDescent="0.6">
      <c r="U32725"/>
      <c r="V32725"/>
      <c r="W32725"/>
      <c r="X32725"/>
    </row>
    <row r="32726" spans="21:24" ht="18" x14ac:dyDescent="0.6">
      <c r="U32726"/>
      <c r="V32726"/>
      <c r="W32726"/>
      <c r="X32726"/>
    </row>
    <row r="32727" spans="21:24" ht="18" x14ac:dyDescent="0.6">
      <c r="U32727"/>
      <c r="V32727"/>
      <c r="W32727"/>
      <c r="X32727"/>
    </row>
    <row r="32728" spans="21:24" ht="18" x14ac:dyDescent="0.6">
      <c r="U32728"/>
      <c r="V32728"/>
      <c r="W32728"/>
      <c r="X32728"/>
    </row>
    <row r="32729" spans="21:24" ht="18" x14ac:dyDescent="0.6">
      <c r="U32729"/>
      <c r="V32729"/>
      <c r="W32729"/>
      <c r="X32729"/>
    </row>
    <row r="32730" spans="21:24" ht="18" x14ac:dyDescent="0.6">
      <c r="U32730"/>
      <c r="V32730"/>
      <c r="W32730"/>
      <c r="X32730"/>
    </row>
    <row r="32731" spans="21:24" ht="18" x14ac:dyDescent="0.6">
      <c r="U32731"/>
      <c r="V32731"/>
      <c r="W32731"/>
      <c r="X32731"/>
    </row>
    <row r="32732" spans="21:24" ht="18" x14ac:dyDescent="0.6">
      <c r="U32732"/>
      <c r="V32732"/>
      <c r="W32732"/>
      <c r="X32732"/>
    </row>
    <row r="32733" spans="21:24" ht="18" x14ac:dyDescent="0.6">
      <c r="U32733"/>
      <c r="V32733"/>
      <c r="W32733"/>
      <c r="X32733"/>
    </row>
    <row r="32734" spans="21:24" ht="18" x14ac:dyDescent="0.6">
      <c r="U32734"/>
      <c r="V32734"/>
      <c r="W32734"/>
      <c r="X32734"/>
    </row>
    <row r="32735" spans="21:24" ht="18" x14ac:dyDescent="0.6">
      <c r="U32735"/>
      <c r="V32735"/>
      <c r="W32735"/>
      <c r="X32735"/>
    </row>
    <row r="32736" spans="21:24" ht="18" x14ac:dyDescent="0.6">
      <c r="U32736"/>
      <c r="V32736"/>
      <c r="W32736"/>
      <c r="X32736"/>
    </row>
    <row r="32737" spans="21:24" ht="18" x14ac:dyDescent="0.6">
      <c r="U32737"/>
      <c r="V32737"/>
      <c r="W32737"/>
      <c r="X32737"/>
    </row>
    <row r="32738" spans="21:24" ht="18" x14ac:dyDescent="0.6">
      <c r="U32738"/>
      <c r="V32738"/>
      <c r="W32738"/>
      <c r="X32738"/>
    </row>
    <row r="32739" spans="21:24" ht="18" x14ac:dyDescent="0.6">
      <c r="U32739"/>
      <c r="V32739"/>
      <c r="W32739"/>
      <c r="X32739"/>
    </row>
    <row r="32740" spans="21:24" ht="18" x14ac:dyDescent="0.6">
      <c r="U32740"/>
      <c r="V32740"/>
      <c r="W32740"/>
      <c r="X32740"/>
    </row>
    <row r="32741" spans="21:24" ht="18" x14ac:dyDescent="0.6">
      <c r="U32741"/>
      <c r="V32741"/>
      <c r="W32741"/>
      <c r="X32741"/>
    </row>
    <row r="32742" spans="21:24" ht="18" x14ac:dyDescent="0.6">
      <c r="U32742"/>
      <c r="V32742"/>
      <c r="W32742"/>
      <c r="X32742"/>
    </row>
    <row r="32743" spans="21:24" ht="18" x14ac:dyDescent="0.6">
      <c r="U32743"/>
      <c r="V32743"/>
      <c r="W32743"/>
      <c r="X32743"/>
    </row>
    <row r="32744" spans="21:24" ht="18" x14ac:dyDescent="0.6">
      <c r="U32744"/>
      <c r="V32744"/>
      <c r="W32744"/>
      <c r="X32744"/>
    </row>
    <row r="32745" spans="21:24" ht="18" x14ac:dyDescent="0.6">
      <c r="U32745"/>
      <c r="V32745"/>
      <c r="W32745"/>
      <c r="X32745"/>
    </row>
    <row r="32746" spans="21:24" ht="18" x14ac:dyDescent="0.6">
      <c r="U32746"/>
      <c r="V32746"/>
      <c r="W32746"/>
      <c r="X32746"/>
    </row>
    <row r="32747" spans="21:24" ht="18" x14ac:dyDescent="0.6">
      <c r="U32747"/>
      <c r="V32747"/>
      <c r="W32747"/>
      <c r="X32747"/>
    </row>
    <row r="32748" spans="21:24" ht="18" x14ac:dyDescent="0.6">
      <c r="U32748"/>
      <c r="V32748"/>
      <c r="W32748"/>
      <c r="X32748"/>
    </row>
    <row r="32749" spans="21:24" ht="18" x14ac:dyDescent="0.6">
      <c r="U32749"/>
      <c r="V32749"/>
      <c r="W32749"/>
      <c r="X32749"/>
    </row>
    <row r="32750" spans="21:24" ht="18" x14ac:dyDescent="0.6">
      <c r="U32750"/>
      <c r="V32750"/>
      <c r="W32750"/>
      <c r="X32750"/>
    </row>
    <row r="32751" spans="21:24" ht="18" x14ac:dyDescent="0.6">
      <c r="U32751"/>
      <c r="V32751"/>
      <c r="W32751"/>
      <c r="X32751"/>
    </row>
    <row r="32752" spans="21:24" ht="18" x14ac:dyDescent="0.6">
      <c r="U32752"/>
      <c r="V32752"/>
      <c r="W32752"/>
      <c r="X32752"/>
    </row>
    <row r="32753" spans="21:24" ht="18" x14ac:dyDescent="0.6">
      <c r="U32753"/>
      <c r="V32753"/>
      <c r="W32753"/>
      <c r="X32753"/>
    </row>
    <row r="32754" spans="21:24" ht="18" x14ac:dyDescent="0.6">
      <c r="U32754"/>
      <c r="V32754"/>
      <c r="W32754"/>
      <c r="X32754"/>
    </row>
    <row r="32755" spans="21:24" ht="18" x14ac:dyDescent="0.6">
      <c r="U32755"/>
      <c r="V32755"/>
      <c r="W32755"/>
      <c r="X32755"/>
    </row>
    <row r="32756" spans="21:24" ht="18" x14ac:dyDescent="0.6">
      <c r="U32756"/>
      <c r="V32756"/>
      <c r="W32756"/>
      <c r="X32756"/>
    </row>
    <row r="32757" spans="21:24" ht="18" x14ac:dyDescent="0.6">
      <c r="U32757"/>
      <c r="V32757"/>
      <c r="W32757"/>
      <c r="X32757"/>
    </row>
    <row r="32758" spans="21:24" ht="18" x14ac:dyDescent="0.6">
      <c r="U32758"/>
      <c r="V32758"/>
      <c r="W32758"/>
      <c r="X32758"/>
    </row>
    <row r="32759" spans="21:24" ht="18" x14ac:dyDescent="0.6">
      <c r="U32759"/>
      <c r="V32759"/>
      <c r="W32759"/>
      <c r="X32759"/>
    </row>
    <row r="32760" spans="21:24" ht="18" x14ac:dyDescent="0.6">
      <c r="U32760"/>
      <c r="V32760"/>
      <c r="W32760"/>
      <c r="X32760"/>
    </row>
    <row r="32761" spans="21:24" ht="18" x14ac:dyDescent="0.6">
      <c r="U32761"/>
      <c r="V32761"/>
      <c r="W32761"/>
      <c r="X32761"/>
    </row>
    <row r="32762" spans="21:24" ht="18" x14ac:dyDescent="0.6">
      <c r="U32762"/>
      <c r="V32762"/>
      <c r="W32762"/>
      <c r="X32762"/>
    </row>
    <row r="32763" spans="21:24" ht="18" x14ac:dyDescent="0.6">
      <c r="U32763"/>
      <c r="V32763"/>
      <c r="W32763"/>
      <c r="X32763"/>
    </row>
    <row r="32764" spans="21:24" ht="18" x14ac:dyDescent="0.6">
      <c r="U32764"/>
      <c r="V32764"/>
      <c r="W32764"/>
      <c r="X32764"/>
    </row>
    <row r="32765" spans="21:24" ht="18" x14ac:dyDescent="0.6">
      <c r="U32765"/>
      <c r="V32765"/>
      <c r="W32765"/>
      <c r="X32765"/>
    </row>
    <row r="32766" spans="21:24" ht="18" x14ac:dyDescent="0.6">
      <c r="U32766"/>
      <c r="V32766"/>
      <c r="W32766"/>
      <c r="X32766"/>
    </row>
    <row r="32767" spans="21:24" ht="18" x14ac:dyDescent="0.6">
      <c r="U32767"/>
      <c r="V32767"/>
      <c r="W32767"/>
      <c r="X32767"/>
    </row>
    <row r="32768" spans="21:24" ht="18" x14ac:dyDescent="0.6">
      <c r="U32768"/>
      <c r="V32768"/>
      <c r="W32768"/>
      <c r="X32768"/>
    </row>
    <row r="32769" spans="21:24" ht="18" x14ac:dyDescent="0.6">
      <c r="U32769"/>
      <c r="V32769"/>
      <c r="W32769"/>
      <c r="X32769"/>
    </row>
    <row r="32770" spans="21:24" ht="18" x14ac:dyDescent="0.6">
      <c r="U32770"/>
      <c r="V32770"/>
      <c r="W32770"/>
      <c r="X32770"/>
    </row>
    <row r="32771" spans="21:24" ht="18" x14ac:dyDescent="0.6">
      <c r="U32771"/>
      <c r="V32771"/>
      <c r="W32771"/>
      <c r="X32771"/>
    </row>
    <row r="32772" spans="21:24" ht="18" x14ac:dyDescent="0.6">
      <c r="U32772"/>
      <c r="V32772"/>
      <c r="W32772"/>
      <c r="X32772"/>
    </row>
    <row r="32773" spans="21:24" ht="18" x14ac:dyDescent="0.6">
      <c r="U32773"/>
      <c r="V32773"/>
      <c r="W32773"/>
      <c r="X32773"/>
    </row>
    <row r="32774" spans="21:24" ht="18" x14ac:dyDescent="0.6">
      <c r="U32774"/>
      <c r="V32774"/>
      <c r="W32774"/>
      <c r="X32774"/>
    </row>
    <row r="32775" spans="21:24" ht="18" x14ac:dyDescent="0.6">
      <c r="U32775"/>
      <c r="V32775"/>
      <c r="W32775"/>
      <c r="X32775"/>
    </row>
    <row r="32776" spans="21:24" ht="18" x14ac:dyDescent="0.6">
      <c r="U32776"/>
      <c r="V32776"/>
      <c r="W32776"/>
      <c r="X32776"/>
    </row>
    <row r="32777" spans="21:24" ht="18" x14ac:dyDescent="0.6">
      <c r="U32777"/>
      <c r="V32777"/>
      <c r="W32777"/>
      <c r="X32777"/>
    </row>
    <row r="32778" spans="21:24" ht="18" x14ac:dyDescent="0.6">
      <c r="U32778"/>
      <c r="V32778"/>
      <c r="W32778"/>
      <c r="X32778"/>
    </row>
    <row r="32779" spans="21:24" ht="18" x14ac:dyDescent="0.6">
      <c r="U32779"/>
      <c r="V32779"/>
      <c r="W32779"/>
      <c r="X32779"/>
    </row>
    <row r="32780" spans="21:24" ht="18" x14ac:dyDescent="0.6">
      <c r="U32780"/>
      <c r="V32780"/>
      <c r="W32780"/>
      <c r="X32780"/>
    </row>
    <row r="32781" spans="21:24" ht="18" x14ac:dyDescent="0.6">
      <c r="U32781"/>
      <c r="V32781"/>
      <c r="W32781"/>
      <c r="X32781"/>
    </row>
    <row r="32782" spans="21:24" ht="18" x14ac:dyDescent="0.6">
      <c r="U32782"/>
      <c r="V32782"/>
      <c r="W32782"/>
      <c r="X32782"/>
    </row>
    <row r="32783" spans="21:24" ht="18" x14ac:dyDescent="0.6">
      <c r="U32783"/>
      <c r="V32783"/>
      <c r="W32783"/>
      <c r="X32783"/>
    </row>
    <row r="32784" spans="21:24" ht="18" x14ac:dyDescent="0.6">
      <c r="U32784"/>
      <c r="V32784"/>
      <c r="W32784"/>
      <c r="X32784"/>
    </row>
    <row r="32785" spans="21:24" ht="18" x14ac:dyDescent="0.6">
      <c r="U32785"/>
      <c r="V32785"/>
      <c r="W32785"/>
      <c r="X32785"/>
    </row>
    <row r="32786" spans="21:24" ht="18" x14ac:dyDescent="0.6">
      <c r="U32786"/>
      <c r="V32786"/>
      <c r="W32786"/>
      <c r="X32786"/>
    </row>
    <row r="32787" spans="21:24" ht="18" x14ac:dyDescent="0.6">
      <c r="U32787"/>
      <c r="V32787"/>
      <c r="W32787"/>
      <c r="X32787"/>
    </row>
    <row r="32788" spans="21:24" ht="18" x14ac:dyDescent="0.6">
      <c r="U32788"/>
      <c r="V32788"/>
      <c r="W32788"/>
      <c r="X32788"/>
    </row>
    <row r="32789" spans="21:24" ht="18" x14ac:dyDescent="0.6">
      <c r="U32789"/>
      <c r="V32789"/>
      <c r="W32789"/>
      <c r="X32789"/>
    </row>
    <row r="32790" spans="21:24" ht="18" x14ac:dyDescent="0.6">
      <c r="U32790"/>
      <c r="V32790"/>
      <c r="W32790"/>
      <c r="X32790"/>
    </row>
    <row r="32791" spans="21:24" ht="18" x14ac:dyDescent="0.6">
      <c r="U32791"/>
      <c r="V32791"/>
      <c r="W32791"/>
      <c r="X32791"/>
    </row>
    <row r="32792" spans="21:24" ht="18" x14ac:dyDescent="0.6">
      <c r="U32792"/>
      <c r="V32792"/>
      <c r="W32792"/>
      <c r="X32792"/>
    </row>
    <row r="32793" spans="21:24" ht="18" x14ac:dyDescent="0.6">
      <c r="U32793"/>
      <c r="V32793"/>
      <c r="W32793"/>
      <c r="X32793"/>
    </row>
    <row r="32794" spans="21:24" ht="18" x14ac:dyDescent="0.6">
      <c r="U32794"/>
      <c r="V32794"/>
      <c r="W32794"/>
      <c r="X32794"/>
    </row>
    <row r="32795" spans="21:24" ht="18" x14ac:dyDescent="0.6">
      <c r="U32795"/>
      <c r="V32795"/>
      <c r="W32795"/>
      <c r="X32795"/>
    </row>
    <row r="32796" spans="21:24" ht="18" x14ac:dyDescent="0.6">
      <c r="U32796"/>
      <c r="V32796"/>
      <c r="W32796"/>
      <c r="X32796"/>
    </row>
    <row r="32797" spans="21:24" ht="18" x14ac:dyDescent="0.6">
      <c r="U32797"/>
      <c r="V32797"/>
      <c r="W32797"/>
      <c r="X32797"/>
    </row>
    <row r="32798" spans="21:24" ht="18" x14ac:dyDescent="0.6">
      <c r="U32798"/>
      <c r="V32798"/>
      <c r="W32798"/>
      <c r="X32798"/>
    </row>
    <row r="32799" spans="21:24" ht="18" x14ac:dyDescent="0.6">
      <c r="U32799"/>
      <c r="V32799"/>
      <c r="W32799"/>
      <c r="X32799"/>
    </row>
    <row r="32800" spans="21:24" ht="18" x14ac:dyDescent="0.6">
      <c r="U32800"/>
      <c r="V32800"/>
      <c r="W32800"/>
      <c r="X32800"/>
    </row>
    <row r="32801" spans="21:24" ht="18" x14ac:dyDescent="0.6">
      <c r="U32801"/>
      <c r="V32801"/>
      <c r="W32801"/>
      <c r="X32801"/>
    </row>
    <row r="32802" spans="21:24" ht="18" x14ac:dyDescent="0.6">
      <c r="U32802"/>
      <c r="V32802"/>
      <c r="W32802"/>
      <c r="X32802"/>
    </row>
    <row r="32803" spans="21:24" ht="18" x14ac:dyDescent="0.6">
      <c r="U32803"/>
      <c r="V32803"/>
      <c r="W32803"/>
      <c r="X32803"/>
    </row>
    <row r="32804" spans="21:24" ht="18" x14ac:dyDescent="0.6">
      <c r="U32804"/>
      <c r="V32804"/>
      <c r="W32804"/>
      <c r="X32804"/>
    </row>
    <row r="32805" spans="21:24" ht="18" x14ac:dyDescent="0.6">
      <c r="U32805"/>
      <c r="V32805"/>
      <c r="W32805"/>
      <c r="X32805"/>
    </row>
    <row r="32806" spans="21:24" ht="18" x14ac:dyDescent="0.6">
      <c r="U32806"/>
      <c r="V32806"/>
      <c r="W32806"/>
      <c r="X32806"/>
    </row>
    <row r="32807" spans="21:24" ht="18" x14ac:dyDescent="0.6">
      <c r="U32807"/>
      <c r="V32807"/>
      <c r="W32807"/>
      <c r="X32807"/>
    </row>
    <row r="32808" spans="21:24" ht="18" x14ac:dyDescent="0.6">
      <c r="U32808"/>
      <c r="V32808"/>
      <c r="W32808"/>
      <c r="X32808"/>
    </row>
    <row r="32809" spans="21:24" ht="18" x14ac:dyDescent="0.6">
      <c r="U32809"/>
      <c r="V32809"/>
      <c r="W32809"/>
      <c r="X32809"/>
    </row>
    <row r="32810" spans="21:24" ht="18" x14ac:dyDescent="0.6">
      <c r="U32810"/>
      <c r="V32810"/>
      <c r="W32810"/>
      <c r="X32810"/>
    </row>
    <row r="32811" spans="21:24" ht="18" x14ac:dyDescent="0.6">
      <c r="U32811"/>
      <c r="V32811"/>
      <c r="W32811"/>
      <c r="X32811"/>
    </row>
    <row r="32812" spans="21:24" ht="18" x14ac:dyDescent="0.6">
      <c r="U32812"/>
      <c r="V32812"/>
      <c r="W32812"/>
      <c r="X32812"/>
    </row>
    <row r="32813" spans="21:24" ht="18" x14ac:dyDescent="0.6">
      <c r="U32813"/>
      <c r="V32813"/>
      <c r="W32813"/>
      <c r="X32813"/>
    </row>
    <row r="32814" spans="21:24" ht="18" x14ac:dyDescent="0.6">
      <c r="U32814"/>
      <c r="V32814"/>
      <c r="W32814"/>
      <c r="X32814"/>
    </row>
    <row r="32815" spans="21:24" ht="18" x14ac:dyDescent="0.6">
      <c r="U32815"/>
      <c r="V32815"/>
      <c r="W32815"/>
      <c r="X32815"/>
    </row>
    <row r="32816" spans="21:24" ht="18" x14ac:dyDescent="0.6">
      <c r="U32816"/>
      <c r="V32816"/>
      <c r="W32816"/>
      <c r="X32816"/>
    </row>
    <row r="32817" spans="21:24" ht="18" x14ac:dyDescent="0.6">
      <c r="U32817"/>
      <c r="V32817"/>
      <c r="W32817"/>
      <c r="X32817"/>
    </row>
    <row r="32818" spans="21:24" ht="18" x14ac:dyDescent="0.6">
      <c r="U32818"/>
      <c r="V32818"/>
      <c r="W32818"/>
      <c r="X32818"/>
    </row>
    <row r="32819" spans="21:24" ht="18" x14ac:dyDescent="0.6">
      <c r="U32819"/>
      <c r="V32819"/>
      <c r="W32819"/>
      <c r="X32819"/>
    </row>
    <row r="32820" spans="21:24" ht="18" x14ac:dyDescent="0.6">
      <c r="U32820"/>
      <c r="V32820"/>
      <c r="W32820"/>
      <c r="X32820"/>
    </row>
    <row r="32821" spans="21:24" ht="18" x14ac:dyDescent="0.6">
      <c r="U32821"/>
      <c r="V32821"/>
      <c r="W32821"/>
      <c r="X32821"/>
    </row>
    <row r="32822" spans="21:24" ht="18" x14ac:dyDescent="0.6">
      <c r="U32822"/>
      <c r="V32822"/>
      <c r="W32822"/>
      <c r="X32822"/>
    </row>
    <row r="32823" spans="21:24" ht="18" x14ac:dyDescent="0.6">
      <c r="U32823"/>
      <c r="V32823"/>
      <c r="W32823"/>
      <c r="X32823"/>
    </row>
    <row r="32824" spans="21:24" ht="18" x14ac:dyDescent="0.6">
      <c r="U32824"/>
      <c r="V32824"/>
      <c r="W32824"/>
      <c r="X32824"/>
    </row>
    <row r="32825" spans="21:24" ht="18" x14ac:dyDescent="0.6">
      <c r="U32825"/>
      <c r="V32825"/>
      <c r="W32825"/>
      <c r="X32825"/>
    </row>
    <row r="32826" spans="21:24" ht="18" x14ac:dyDescent="0.6">
      <c r="U32826"/>
      <c r="V32826"/>
      <c r="W32826"/>
      <c r="X32826"/>
    </row>
    <row r="32827" spans="21:24" ht="18" x14ac:dyDescent="0.6">
      <c r="U32827"/>
      <c r="V32827"/>
      <c r="W32827"/>
      <c r="X32827"/>
    </row>
    <row r="32828" spans="21:24" ht="18" x14ac:dyDescent="0.6">
      <c r="U32828"/>
      <c r="V32828"/>
      <c r="W32828"/>
      <c r="X32828"/>
    </row>
    <row r="32829" spans="21:24" ht="18" x14ac:dyDescent="0.6">
      <c r="U32829"/>
      <c r="V32829"/>
      <c r="W32829"/>
      <c r="X32829"/>
    </row>
    <row r="32830" spans="21:24" ht="18" x14ac:dyDescent="0.6">
      <c r="U32830"/>
      <c r="V32830"/>
      <c r="W32830"/>
      <c r="X32830"/>
    </row>
    <row r="32831" spans="21:24" ht="18" x14ac:dyDescent="0.6">
      <c r="U32831"/>
      <c r="V32831"/>
      <c r="W32831"/>
      <c r="X32831"/>
    </row>
    <row r="32832" spans="21:24" ht="18" x14ac:dyDescent="0.6">
      <c r="U32832"/>
      <c r="V32832"/>
      <c r="W32832"/>
      <c r="X32832"/>
    </row>
    <row r="32833" spans="21:24" ht="18" x14ac:dyDescent="0.6">
      <c r="U32833"/>
      <c r="V32833"/>
      <c r="W32833"/>
      <c r="X32833"/>
    </row>
    <row r="32834" spans="21:24" ht="18" x14ac:dyDescent="0.6">
      <c r="U32834"/>
      <c r="V32834"/>
      <c r="W32834"/>
      <c r="X32834"/>
    </row>
    <row r="32835" spans="21:24" ht="18" x14ac:dyDescent="0.6">
      <c r="U32835"/>
      <c r="V32835"/>
      <c r="W32835"/>
      <c r="X32835"/>
    </row>
    <row r="32836" spans="21:24" ht="18" x14ac:dyDescent="0.6">
      <c r="U32836"/>
      <c r="V32836"/>
      <c r="W32836"/>
      <c r="X32836"/>
    </row>
    <row r="32837" spans="21:24" ht="18" x14ac:dyDescent="0.6">
      <c r="U32837"/>
      <c r="V32837"/>
      <c r="W32837"/>
      <c r="X32837"/>
    </row>
    <row r="32838" spans="21:24" ht="18" x14ac:dyDescent="0.6">
      <c r="U32838"/>
      <c r="V32838"/>
      <c r="W32838"/>
      <c r="X32838"/>
    </row>
    <row r="32839" spans="21:24" ht="18" x14ac:dyDescent="0.6">
      <c r="U32839"/>
      <c r="V32839"/>
      <c r="W32839"/>
      <c r="X32839"/>
    </row>
    <row r="32840" spans="21:24" ht="18" x14ac:dyDescent="0.6">
      <c r="U32840"/>
      <c r="V32840"/>
      <c r="W32840"/>
      <c r="X32840"/>
    </row>
    <row r="32841" spans="21:24" ht="18" x14ac:dyDescent="0.6">
      <c r="U32841"/>
      <c r="V32841"/>
      <c r="W32841"/>
      <c r="X32841"/>
    </row>
    <row r="32842" spans="21:24" ht="18" x14ac:dyDescent="0.6">
      <c r="U32842"/>
      <c r="V32842"/>
      <c r="W32842"/>
      <c r="X32842"/>
    </row>
    <row r="32843" spans="21:24" ht="18" x14ac:dyDescent="0.6">
      <c r="U32843"/>
      <c r="V32843"/>
      <c r="W32843"/>
      <c r="X32843"/>
    </row>
    <row r="32844" spans="21:24" ht="18" x14ac:dyDescent="0.6">
      <c r="U32844"/>
      <c r="V32844"/>
      <c r="W32844"/>
      <c r="X32844"/>
    </row>
    <row r="32845" spans="21:24" ht="18" x14ac:dyDescent="0.6">
      <c r="U32845"/>
      <c r="V32845"/>
      <c r="W32845"/>
      <c r="X32845"/>
    </row>
    <row r="32846" spans="21:24" ht="18" x14ac:dyDescent="0.6">
      <c r="U32846"/>
      <c r="V32846"/>
      <c r="W32846"/>
      <c r="X32846"/>
    </row>
    <row r="32847" spans="21:24" ht="18" x14ac:dyDescent="0.6">
      <c r="U32847"/>
      <c r="V32847"/>
      <c r="W32847"/>
      <c r="X32847"/>
    </row>
    <row r="32848" spans="21:24" ht="18" x14ac:dyDescent="0.6">
      <c r="U32848"/>
      <c r="V32848"/>
      <c r="W32848"/>
      <c r="X32848"/>
    </row>
    <row r="32849" spans="21:24" ht="18" x14ac:dyDescent="0.6">
      <c r="U32849"/>
      <c r="V32849"/>
      <c r="W32849"/>
      <c r="X32849"/>
    </row>
    <row r="32850" spans="21:24" ht="18" x14ac:dyDescent="0.6">
      <c r="U32850"/>
      <c r="V32850"/>
      <c r="W32850"/>
      <c r="X32850"/>
    </row>
    <row r="32851" spans="21:24" ht="18" x14ac:dyDescent="0.6">
      <c r="U32851"/>
      <c r="V32851"/>
      <c r="W32851"/>
      <c r="X32851"/>
    </row>
    <row r="32852" spans="21:24" ht="18" x14ac:dyDescent="0.6">
      <c r="U32852"/>
      <c r="V32852"/>
      <c r="W32852"/>
      <c r="X32852"/>
    </row>
    <row r="32853" spans="21:24" ht="18" x14ac:dyDescent="0.6">
      <c r="U32853"/>
      <c r="V32853"/>
      <c r="W32853"/>
      <c r="X32853"/>
    </row>
    <row r="32854" spans="21:24" ht="18" x14ac:dyDescent="0.6">
      <c r="U32854"/>
      <c r="V32854"/>
      <c r="W32854"/>
      <c r="X32854"/>
    </row>
    <row r="32855" spans="21:24" ht="18" x14ac:dyDescent="0.6">
      <c r="U32855"/>
      <c r="V32855"/>
      <c r="W32855"/>
      <c r="X32855"/>
    </row>
    <row r="32856" spans="21:24" ht="18" x14ac:dyDescent="0.6">
      <c r="U32856"/>
      <c r="V32856"/>
      <c r="W32856"/>
      <c r="X32856"/>
    </row>
    <row r="32857" spans="21:24" ht="18" x14ac:dyDescent="0.6">
      <c r="U32857"/>
      <c r="V32857"/>
      <c r="W32857"/>
      <c r="X32857"/>
    </row>
    <row r="32858" spans="21:24" ht="18" x14ac:dyDescent="0.6">
      <c r="U32858"/>
      <c r="V32858"/>
      <c r="W32858"/>
      <c r="X32858"/>
    </row>
    <row r="32859" spans="21:24" ht="18" x14ac:dyDescent="0.6">
      <c r="U32859"/>
      <c r="V32859"/>
      <c r="W32859"/>
      <c r="X32859"/>
    </row>
    <row r="32860" spans="21:24" ht="18" x14ac:dyDescent="0.6">
      <c r="U32860"/>
      <c r="V32860"/>
      <c r="W32860"/>
      <c r="X32860"/>
    </row>
    <row r="32861" spans="21:24" ht="18" x14ac:dyDescent="0.6">
      <c r="U32861"/>
      <c r="V32861"/>
      <c r="W32861"/>
      <c r="X32861"/>
    </row>
    <row r="32862" spans="21:24" ht="18" x14ac:dyDescent="0.6">
      <c r="U32862"/>
      <c r="V32862"/>
      <c r="W32862"/>
      <c r="X32862"/>
    </row>
    <row r="32863" spans="21:24" ht="18" x14ac:dyDescent="0.6">
      <c r="U32863"/>
      <c r="V32863"/>
      <c r="W32863"/>
      <c r="X32863"/>
    </row>
    <row r="32864" spans="21:24" ht="18" x14ac:dyDescent="0.6">
      <c r="U32864"/>
      <c r="V32864"/>
      <c r="W32864"/>
      <c r="X32864"/>
    </row>
    <row r="32865" spans="21:24" ht="18" x14ac:dyDescent="0.6">
      <c r="U32865"/>
      <c r="V32865"/>
      <c r="W32865"/>
      <c r="X32865"/>
    </row>
    <row r="32866" spans="21:24" ht="18" x14ac:dyDescent="0.6">
      <c r="U32866"/>
      <c r="V32866"/>
      <c r="W32866"/>
      <c r="X32866"/>
    </row>
    <row r="32867" spans="21:24" ht="18" x14ac:dyDescent="0.6">
      <c r="U32867"/>
      <c r="V32867"/>
      <c r="W32867"/>
      <c r="X32867"/>
    </row>
    <row r="32868" spans="21:24" ht="18" x14ac:dyDescent="0.6">
      <c r="U32868"/>
      <c r="V32868"/>
      <c r="W32868"/>
      <c r="X32868"/>
    </row>
    <row r="32869" spans="21:24" ht="18" x14ac:dyDescent="0.6">
      <c r="U32869"/>
      <c r="V32869"/>
      <c r="W32869"/>
      <c r="X32869"/>
    </row>
    <row r="32870" spans="21:24" ht="18" x14ac:dyDescent="0.6">
      <c r="U32870"/>
      <c r="V32870"/>
      <c r="W32870"/>
      <c r="X32870"/>
    </row>
    <row r="32871" spans="21:24" ht="18" x14ac:dyDescent="0.6">
      <c r="U32871"/>
      <c r="V32871"/>
      <c r="W32871"/>
      <c r="X32871"/>
    </row>
    <row r="32872" spans="21:24" ht="18" x14ac:dyDescent="0.6">
      <c r="U32872"/>
      <c r="V32872"/>
      <c r="W32872"/>
      <c r="X32872"/>
    </row>
    <row r="32873" spans="21:24" ht="18" x14ac:dyDescent="0.6">
      <c r="U32873"/>
      <c r="V32873"/>
      <c r="W32873"/>
      <c r="X32873"/>
    </row>
    <row r="32874" spans="21:24" ht="18" x14ac:dyDescent="0.6">
      <c r="U32874"/>
      <c r="V32874"/>
      <c r="W32874"/>
      <c r="X32874"/>
    </row>
    <row r="32875" spans="21:24" ht="18" x14ac:dyDescent="0.6">
      <c r="U32875"/>
      <c r="V32875"/>
      <c r="W32875"/>
      <c r="X32875"/>
    </row>
    <row r="32876" spans="21:24" ht="18" x14ac:dyDescent="0.6">
      <c r="U32876"/>
      <c r="V32876"/>
      <c r="W32876"/>
      <c r="X32876"/>
    </row>
    <row r="32877" spans="21:24" ht="18" x14ac:dyDescent="0.6">
      <c r="U32877"/>
      <c r="V32877"/>
      <c r="W32877"/>
      <c r="X32877"/>
    </row>
    <row r="32878" spans="21:24" ht="18" x14ac:dyDescent="0.6">
      <c r="U32878"/>
      <c r="V32878"/>
      <c r="W32878"/>
      <c r="X32878"/>
    </row>
    <row r="32879" spans="21:24" ht="18" x14ac:dyDescent="0.6">
      <c r="U32879"/>
      <c r="V32879"/>
      <c r="W32879"/>
      <c r="X32879"/>
    </row>
    <row r="32880" spans="21:24" ht="18" x14ac:dyDescent="0.6">
      <c r="U32880"/>
      <c r="V32880"/>
      <c r="W32880"/>
      <c r="X32880"/>
    </row>
    <row r="32881" spans="21:24" ht="18" x14ac:dyDescent="0.6">
      <c r="U32881"/>
      <c r="V32881"/>
      <c r="W32881"/>
      <c r="X32881"/>
    </row>
    <row r="32882" spans="21:24" ht="18" x14ac:dyDescent="0.6">
      <c r="U32882"/>
      <c r="V32882"/>
      <c r="W32882"/>
      <c r="X32882"/>
    </row>
    <row r="32883" spans="21:24" ht="18" x14ac:dyDescent="0.6">
      <c r="U32883"/>
      <c r="V32883"/>
      <c r="W32883"/>
      <c r="X32883"/>
    </row>
    <row r="32884" spans="21:24" ht="18" x14ac:dyDescent="0.6">
      <c r="U32884"/>
      <c r="V32884"/>
      <c r="W32884"/>
      <c r="X32884"/>
    </row>
    <row r="32885" spans="21:24" ht="18" x14ac:dyDescent="0.6">
      <c r="U32885"/>
      <c r="V32885"/>
      <c r="W32885"/>
      <c r="X32885"/>
    </row>
    <row r="32886" spans="21:24" ht="18" x14ac:dyDescent="0.6">
      <c r="U32886"/>
      <c r="V32886"/>
      <c r="W32886"/>
      <c r="X32886"/>
    </row>
    <row r="32887" spans="21:24" ht="18" x14ac:dyDescent="0.6">
      <c r="U32887"/>
      <c r="V32887"/>
      <c r="W32887"/>
      <c r="X32887"/>
    </row>
    <row r="32888" spans="21:24" ht="18" x14ac:dyDescent="0.6">
      <c r="U32888"/>
      <c r="V32888"/>
      <c r="W32888"/>
      <c r="X32888"/>
    </row>
    <row r="32889" spans="21:24" ht="18" x14ac:dyDescent="0.6">
      <c r="U32889"/>
      <c r="V32889"/>
      <c r="W32889"/>
      <c r="X32889"/>
    </row>
    <row r="32890" spans="21:24" ht="18" x14ac:dyDescent="0.6">
      <c r="U32890"/>
      <c r="V32890"/>
      <c r="W32890"/>
      <c r="X32890"/>
    </row>
    <row r="32891" spans="21:24" ht="18" x14ac:dyDescent="0.6">
      <c r="U32891"/>
      <c r="V32891"/>
      <c r="W32891"/>
      <c r="X32891"/>
    </row>
    <row r="32892" spans="21:24" ht="18" x14ac:dyDescent="0.6">
      <c r="U32892"/>
      <c r="V32892"/>
      <c r="W32892"/>
      <c r="X32892"/>
    </row>
    <row r="32893" spans="21:24" ht="18" x14ac:dyDescent="0.6">
      <c r="U32893"/>
      <c r="V32893"/>
      <c r="W32893"/>
      <c r="X32893"/>
    </row>
    <row r="32894" spans="21:24" ht="18" x14ac:dyDescent="0.6">
      <c r="U32894"/>
      <c r="V32894"/>
      <c r="W32894"/>
      <c r="X32894"/>
    </row>
    <row r="32895" spans="21:24" ht="18" x14ac:dyDescent="0.6">
      <c r="U32895"/>
      <c r="V32895"/>
      <c r="W32895"/>
      <c r="X32895"/>
    </row>
    <row r="32896" spans="21:24" ht="18" x14ac:dyDescent="0.6">
      <c r="U32896"/>
      <c r="V32896"/>
      <c r="W32896"/>
      <c r="X32896"/>
    </row>
    <row r="32897" spans="21:24" ht="18" x14ac:dyDescent="0.6">
      <c r="U32897"/>
      <c r="V32897"/>
      <c r="W32897"/>
      <c r="X32897"/>
    </row>
    <row r="32898" spans="21:24" ht="18" x14ac:dyDescent="0.6">
      <c r="U32898"/>
      <c r="V32898"/>
      <c r="W32898"/>
      <c r="X32898"/>
    </row>
    <row r="32899" spans="21:24" ht="18" x14ac:dyDescent="0.6">
      <c r="U32899"/>
      <c r="V32899"/>
      <c r="W32899"/>
      <c r="X32899"/>
    </row>
    <row r="32900" spans="21:24" ht="18" x14ac:dyDescent="0.6">
      <c r="U32900"/>
      <c r="V32900"/>
      <c r="W32900"/>
      <c r="X32900"/>
    </row>
    <row r="32901" spans="21:24" ht="18" x14ac:dyDescent="0.6">
      <c r="U32901"/>
      <c r="V32901"/>
      <c r="W32901"/>
      <c r="X32901"/>
    </row>
    <row r="32902" spans="21:24" ht="18" x14ac:dyDescent="0.6">
      <c r="U32902"/>
      <c r="V32902"/>
      <c r="W32902"/>
      <c r="X32902"/>
    </row>
    <row r="32903" spans="21:24" ht="18" x14ac:dyDescent="0.6">
      <c r="U32903"/>
      <c r="V32903"/>
      <c r="W32903"/>
      <c r="X32903"/>
    </row>
    <row r="32904" spans="21:24" ht="18" x14ac:dyDescent="0.6">
      <c r="U32904"/>
      <c r="V32904"/>
      <c r="W32904"/>
      <c r="X32904"/>
    </row>
    <row r="32905" spans="21:24" ht="18" x14ac:dyDescent="0.6">
      <c r="U32905"/>
      <c r="V32905"/>
      <c r="W32905"/>
      <c r="X32905"/>
    </row>
    <row r="32906" spans="21:24" ht="18" x14ac:dyDescent="0.6">
      <c r="U32906"/>
      <c r="V32906"/>
      <c r="W32906"/>
      <c r="X32906"/>
    </row>
    <row r="32907" spans="21:24" ht="18" x14ac:dyDescent="0.6">
      <c r="U32907"/>
      <c r="V32907"/>
      <c r="W32907"/>
      <c r="X32907"/>
    </row>
    <row r="32908" spans="21:24" ht="18" x14ac:dyDescent="0.6">
      <c r="U32908"/>
      <c r="V32908"/>
      <c r="W32908"/>
      <c r="X32908"/>
    </row>
    <row r="32909" spans="21:24" ht="18" x14ac:dyDescent="0.6">
      <c r="U32909"/>
      <c r="V32909"/>
      <c r="W32909"/>
      <c r="X32909"/>
    </row>
    <row r="32910" spans="21:24" ht="18" x14ac:dyDescent="0.6">
      <c r="U32910"/>
      <c r="V32910"/>
      <c r="W32910"/>
      <c r="X32910"/>
    </row>
    <row r="32911" spans="21:24" ht="18" x14ac:dyDescent="0.6">
      <c r="U32911"/>
      <c r="V32911"/>
      <c r="W32911"/>
      <c r="X32911"/>
    </row>
    <row r="32912" spans="21:24" ht="18" x14ac:dyDescent="0.6">
      <c r="U32912"/>
      <c r="V32912"/>
      <c r="W32912"/>
      <c r="X32912"/>
    </row>
    <row r="32913" spans="21:24" ht="18" x14ac:dyDescent="0.6">
      <c r="U32913"/>
      <c r="V32913"/>
      <c r="W32913"/>
      <c r="X32913"/>
    </row>
    <row r="32914" spans="21:24" ht="18" x14ac:dyDescent="0.6">
      <c r="U32914"/>
      <c r="V32914"/>
      <c r="W32914"/>
      <c r="X32914"/>
    </row>
    <row r="32915" spans="21:24" ht="18" x14ac:dyDescent="0.6">
      <c r="U32915"/>
      <c r="V32915"/>
      <c r="W32915"/>
      <c r="X32915"/>
    </row>
    <row r="32916" spans="21:24" ht="18" x14ac:dyDescent="0.6">
      <c r="U32916"/>
      <c r="V32916"/>
      <c r="W32916"/>
      <c r="X32916"/>
    </row>
    <row r="32917" spans="21:24" ht="18" x14ac:dyDescent="0.6">
      <c r="U32917"/>
      <c r="V32917"/>
      <c r="W32917"/>
      <c r="X32917"/>
    </row>
    <row r="32918" spans="21:24" ht="18" x14ac:dyDescent="0.6">
      <c r="U32918"/>
      <c r="V32918"/>
      <c r="W32918"/>
      <c r="X32918"/>
    </row>
    <row r="32919" spans="21:24" ht="18" x14ac:dyDescent="0.6">
      <c r="U32919"/>
      <c r="V32919"/>
      <c r="W32919"/>
      <c r="X32919"/>
    </row>
    <row r="32920" spans="21:24" ht="18" x14ac:dyDescent="0.6">
      <c r="U32920"/>
      <c r="V32920"/>
      <c r="W32920"/>
      <c r="X32920"/>
    </row>
    <row r="32921" spans="21:24" ht="18" x14ac:dyDescent="0.6">
      <c r="U32921"/>
      <c r="V32921"/>
      <c r="W32921"/>
      <c r="X32921"/>
    </row>
    <row r="32922" spans="21:24" ht="18" x14ac:dyDescent="0.6">
      <c r="U32922"/>
      <c r="V32922"/>
      <c r="W32922"/>
      <c r="X32922"/>
    </row>
    <row r="32923" spans="21:24" ht="18" x14ac:dyDescent="0.6">
      <c r="U32923"/>
      <c r="V32923"/>
      <c r="W32923"/>
      <c r="X32923"/>
    </row>
    <row r="32924" spans="21:24" ht="18" x14ac:dyDescent="0.6">
      <c r="U32924"/>
      <c r="V32924"/>
      <c r="W32924"/>
      <c r="X32924"/>
    </row>
    <row r="32925" spans="21:24" ht="18" x14ac:dyDescent="0.6">
      <c r="U32925"/>
      <c r="V32925"/>
      <c r="W32925"/>
      <c r="X32925"/>
    </row>
    <row r="32926" spans="21:24" ht="18" x14ac:dyDescent="0.6">
      <c r="U32926"/>
      <c r="V32926"/>
      <c r="W32926"/>
      <c r="X32926"/>
    </row>
    <row r="32927" spans="21:24" ht="18" x14ac:dyDescent="0.6">
      <c r="U32927"/>
      <c r="V32927"/>
      <c r="W32927"/>
      <c r="X32927"/>
    </row>
    <row r="32928" spans="21:24" ht="18" x14ac:dyDescent="0.6">
      <c r="U32928"/>
      <c r="V32928"/>
      <c r="W32928"/>
      <c r="X32928"/>
    </row>
    <row r="32929" spans="21:24" ht="18" x14ac:dyDescent="0.6">
      <c r="U32929"/>
      <c r="V32929"/>
      <c r="W32929"/>
      <c r="X32929"/>
    </row>
    <row r="32930" spans="21:24" ht="18" x14ac:dyDescent="0.6">
      <c r="U32930"/>
      <c r="V32930"/>
      <c r="W32930"/>
      <c r="X32930"/>
    </row>
    <row r="32931" spans="21:24" ht="18" x14ac:dyDescent="0.6">
      <c r="U32931"/>
      <c r="V32931"/>
      <c r="W32931"/>
      <c r="X32931"/>
    </row>
    <row r="32932" spans="21:24" ht="18" x14ac:dyDescent="0.6">
      <c r="U32932"/>
      <c r="V32932"/>
      <c r="W32932"/>
      <c r="X32932"/>
    </row>
    <row r="32933" spans="21:24" ht="18" x14ac:dyDescent="0.6">
      <c r="U32933"/>
      <c r="V32933"/>
      <c r="W32933"/>
      <c r="X32933"/>
    </row>
    <row r="32934" spans="21:24" ht="18" x14ac:dyDescent="0.6">
      <c r="U32934"/>
      <c r="V32934"/>
      <c r="W32934"/>
      <c r="X32934"/>
    </row>
    <row r="32935" spans="21:24" ht="18" x14ac:dyDescent="0.6">
      <c r="U32935"/>
      <c r="V32935"/>
      <c r="W32935"/>
      <c r="X32935"/>
    </row>
    <row r="32936" spans="21:24" ht="18" x14ac:dyDescent="0.6">
      <c r="U32936"/>
      <c r="V32936"/>
      <c r="W32936"/>
      <c r="X32936"/>
    </row>
    <row r="32937" spans="21:24" ht="18" x14ac:dyDescent="0.6">
      <c r="U32937"/>
      <c r="V32937"/>
      <c r="W32937"/>
      <c r="X32937"/>
    </row>
    <row r="32938" spans="21:24" ht="18" x14ac:dyDescent="0.6">
      <c r="U32938"/>
      <c r="V32938"/>
      <c r="W32938"/>
      <c r="X32938"/>
    </row>
    <row r="32939" spans="21:24" ht="18" x14ac:dyDescent="0.6">
      <c r="U32939"/>
      <c r="V32939"/>
      <c r="W32939"/>
      <c r="X32939"/>
    </row>
    <row r="32940" spans="21:24" ht="18" x14ac:dyDescent="0.6">
      <c r="U32940"/>
      <c r="V32940"/>
      <c r="W32940"/>
      <c r="X32940"/>
    </row>
    <row r="32941" spans="21:24" ht="18" x14ac:dyDescent="0.6">
      <c r="U32941"/>
      <c r="V32941"/>
      <c r="W32941"/>
      <c r="X32941"/>
    </row>
    <row r="32942" spans="21:24" ht="18" x14ac:dyDescent="0.6">
      <c r="U32942"/>
      <c r="V32942"/>
      <c r="W32942"/>
      <c r="X32942"/>
    </row>
    <row r="32943" spans="21:24" ht="18" x14ac:dyDescent="0.6">
      <c r="U32943"/>
      <c r="V32943"/>
      <c r="W32943"/>
      <c r="X32943"/>
    </row>
    <row r="32944" spans="21:24" ht="18" x14ac:dyDescent="0.6">
      <c r="U32944"/>
      <c r="V32944"/>
      <c r="W32944"/>
      <c r="X32944"/>
    </row>
    <row r="32945" spans="21:24" ht="18" x14ac:dyDescent="0.6">
      <c r="U32945"/>
      <c r="V32945"/>
      <c r="W32945"/>
      <c r="X32945"/>
    </row>
    <row r="32946" spans="21:24" ht="18" x14ac:dyDescent="0.6">
      <c r="U32946"/>
      <c r="V32946"/>
      <c r="W32946"/>
      <c r="X32946"/>
    </row>
    <row r="32947" spans="21:24" ht="18" x14ac:dyDescent="0.6">
      <c r="U32947"/>
      <c r="V32947"/>
      <c r="W32947"/>
      <c r="X32947"/>
    </row>
    <row r="32948" spans="21:24" ht="18" x14ac:dyDescent="0.6">
      <c r="U32948"/>
      <c r="V32948"/>
      <c r="W32948"/>
      <c r="X32948"/>
    </row>
    <row r="32949" spans="21:24" ht="18" x14ac:dyDescent="0.6">
      <c r="U32949"/>
      <c r="V32949"/>
      <c r="W32949"/>
      <c r="X32949"/>
    </row>
    <row r="32950" spans="21:24" ht="18" x14ac:dyDescent="0.6">
      <c r="U32950"/>
      <c r="V32950"/>
      <c r="W32950"/>
      <c r="X32950"/>
    </row>
    <row r="32951" spans="21:24" ht="18" x14ac:dyDescent="0.6">
      <c r="U32951"/>
      <c r="V32951"/>
      <c r="W32951"/>
      <c r="X32951"/>
    </row>
    <row r="32952" spans="21:24" ht="18" x14ac:dyDescent="0.6">
      <c r="U32952"/>
      <c r="V32952"/>
      <c r="W32952"/>
      <c r="X32952"/>
    </row>
    <row r="32953" spans="21:24" ht="18" x14ac:dyDescent="0.6">
      <c r="U32953"/>
      <c r="V32953"/>
      <c r="W32953"/>
      <c r="X32953"/>
    </row>
    <row r="32954" spans="21:24" ht="18" x14ac:dyDescent="0.6">
      <c r="U32954"/>
      <c r="V32954"/>
      <c r="W32954"/>
      <c r="X32954"/>
    </row>
    <row r="32955" spans="21:24" ht="18" x14ac:dyDescent="0.6">
      <c r="U32955"/>
      <c r="V32955"/>
      <c r="W32955"/>
      <c r="X32955"/>
    </row>
    <row r="32956" spans="21:24" ht="18" x14ac:dyDescent="0.6">
      <c r="U32956"/>
      <c r="V32956"/>
      <c r="W32956"/>
      <c r="X32956"/>
    </row>
    <row r="32957" spans="21:24" ht="18" x14ac:dyDescent="0.6">
      <c r="U32957"/>
      <c r="V32957"/>
      <c r="W32957"/>
      <c r="X32957"/>
    </row>
    <row r="32958" spans="21:24" ht="18" x14ac:dyDescent="0.6">
      <c r="U32958"/>
      <c r="V32958"/>
      <c r="W32958"/>
      <c r="X32958"/>
    </row>
    <row r="32959" spans="21:24" ht="18" x14ac:dyDescent="0.6">
      <c r="U32959"/>
      <c r="V32959"/>
      <c r="W32959"/>
      <c r="X32959"/>
    </row>
    <row r="32960" spans="21:24" ht="18" x14ac:dyDescent="0.6">
      <c r="U32960"/>
      <c r="V32960"/>
      <c r="W32960"/>
      <c r="X32960"/>
    </row>
    <row r="32961" spans="21:24" ht="18" x14ac:dyDescent="0.6">
      <c r="U32961"/>
      <c r="V32961"/>
      <c r="W32961"/>
      <c r="X32961"/>
    </row>
    <row r="32962" spans="21:24" ht="18" x14ac:dyDescent="0.6">
      <c r="U32962"/>
      <c r="V32962"/>
      <c r="W32962"/>
      <c r="X32962"/>
    </row>
    <row r="32963" spans="21:24" ht="18" x14ac:dyDescent="0.6">
      <c r="U32963"/>
      <c r="V32963"/>
      <c r="W32963"/>
      <c r="X32963"/>
    </row>
    <row r="32964" spans="21:24" ht="18" x14ac:dyDescent="0.6">
      <c r="U32964"/>
      <c r="V32964"/>
      <c r="W32964"/>
      <c r="X32964"/>
    </row>
    <row r="32965" spans="21:24" ht="18" x14ac:dyDescent="0.6">
      <c r="U32965"/>
      <c r="V32965"/>
      <c r="W32965"/>
      <c r="X32965"/>
    </row>
    <row r="32966" spans="21:24" ht="18" x14ac:dyDescent="0.6">
      <c r="U32966"/>
      <c r="V32966"/>
      <c r="W32966"/>
      <c r="X32966"/>
    </row>
    <row r="32967" spans="21:24" ht="18" x14ac:dyDescent="0.6">
      <c r="U32967"/>
      <c r="V32967"/>
      <c r="W32967"/>
      <c r="X32967"/>
    </row>
    <row r="32968" spans="21:24" ht="18" x14ac:dyDescent="0.6">
      <c r="U32968"/>
      <c r="V32968"/>
      <c r="W32968"/>
      <c r="X32968"/>
    </row>
    <row r="32969" spans="21:24" ht="18" x14ac:dyDescent="0.6">
      <c r="U32969"/>
      <c r="V32969"/>
      <c r="W32969"/>
      <c r="X32969"/>
    </row>
    <row r="32970" spans="21:24" ht="18" x14ac:dyDescent="0.6">
      <c r="U32970"/>
      <c r="V32970"/>
      <c r="W32970"/>
      <c r="X32970"/>
    </row>
    <row r="32971" spans="21:24" ht="18" x14ac:dyDescent="0.6">
      <c r="U32971"/>
      <c r="V32971"/>
      <c r="W32971"/>
      <c r="X32971"/>
    </row>
    <row r="32972" spans="21:24" ht="18" x14ac:dyDescent="0.6">
      <c r="U32972"/>
      <c r="V32972"/>
      <c r="W32972"/>
      <c r="X32972"/>
    </row>
    <row r="32973" spans="21:24" ht="18" x14ac:dyDescent="0.6">
      <c r="U32973"/>
      <c r="V32973"/>
      <c r="W32973"/>
      <c r="X32973"/>
    </row>
    <row r="32974" spans="21:24" ht="18" x14ac:dyDescent="0.6">
      <c r="U32974"/>
      <c r="V32974"/>
      <c r="W32974"/>
      <c r="X32974"/>
    </row>
    <row r="32975" spans="21:24" ht="18" x14ac:dyDescent="0.6">
      <c r="U32975"/>
      <c r="V32975"/>
      <c r="W32975"/>
      <c r="X32975"/>
    </row>
    <row r="32976" spans="21:24" ht="18" x14ac:dyDescent="0.6">
      <c r="U32976"/>
      <c r="V32976"/>
      <c r="W32976"/>
      <c r="X32976"/>
    </row>
    <row r="32977" spans="21:24" ht="18" x14ac:dyDescent="0.6">
      <c r="U32977"/>
      <c r="V32977"/>
      <c r="W32977"/>
      <c r="X32977"/>
    </row>
    <row r="32978" spans="21:24" ht="18" x14ac:dyDescent="0.6">
      <c r="U32978"/>
      <c r="V32978"/>
      <c r="W32978"/>
      <c r="X32978"/>
    </row>
    <row r="32979" spans="21:24" ht="18" x14ac:dyDescent="0.6">
      <c r="U32979"/>
      <c r="V32979"/>
      <c r="W32979"/>
      <c r="X32979"/>
    </row>
    <row r="32980" spans="21:24" ht="18" x14ac:dyDescent="0.6">
      <c r="U32980"/>
      <c r="V32980"/>
      <c r="W32980"/>
      <c r="X32980"/>
    </row>
    <row r="32981" spans="21:24" ht="18" x14ac:dyDescent="0.6">
      <c r="U32981"/>
      <c r="V32981"/>
      <c r="W32981"/>
      <c r="X32981"/>
    </row>
    <row r="32982" spans="21:24" ht="18" x14ac:dyDescent="0.6">
      <c r="U32982"/>
      <c r="V32982"/>
      <c r="W32982"/>
      <c r="X32982"/>
    </row>
    <row r="32983" spans="21:24" ht="18" x14ac:dyDescent="0.6">
      <c r="U32983"/>
      <c r="V32983"/>
      <c r="W32983"/>
      <c r="X32983"/>
    </row>
    <row r="32984" spans="21:24" ht="18" x14ac:dyDescent="0.6">
      <c r="U32984"/>
      <c r="V32984"/>
      <c r="W32984"/>
      <c r="X32984"/>
    </row>
    <row r="32985" spans="21:24" ht="18" x14ac:dyDescent="0.6">
      <c r="U32985"/>
      <c r="V32985"/>
      <c r="W32985"/>
      <c r="X32985"/>
    </row>
    <row r="32986" spans="21:24" ht="18" x14ac:dyDescent="0.6">
      <c r="U32986"/>
      <c r="V32986"/>
      <c r="W32986"/>
      <c r="X32986"/>
    </row>
    <row r="32987" spans="21:24" ht="18" x14ac:dyDescent="0.6">
      <c r="U32987"/>
      <c r="V32987"/>
      <c r="W32987"/>
      <c r="X32987"/>
    </row>
    <row r="32988" spans="21:24" ht="18" x14ac:dyDescent="0.6">
      <c r="U32988"/>
      <c r="V32988"/>
      <c r="W32988"/>
      <c r="X32988"/>
    </row>
    <row r="32989" spans="21:24" ht="18" x14ac:dyDescent="0.6">
      <c r="U32989"/>
      <c r="V32989"/>
      <c r="W32989"/>
      <c r="X32989"/>
    </row>
    <row r="32990" spans="21:24" ht="18" x14ac:dyDescent="0.6">
      <c r="U32990"/>
      <c r="V32990"/>
      <c r="W32990"/>
      <c r="X32990"/>
    </row>
    <row r="32991" spans="21:24" ht="18" x14ac:dyDescent="0.6">
      <c r="U32991"/>
      <c r="V32991"/>
      <c r="W32991"/>
      <c r="X32991"/>
    </row>
    <row r="32992" spans="21:24" ht="18" x14ac:dyDescent="0.6">
      <c r="U32992"/>
      <c r="V32992"/>
      <c r="W32992"/>
      <c r="X32992"/>
    </row>
    <row r="32993" spans="21:24" ht="18" x14ac:dyDescent="0.6">
      <c r="U32993"/>
      <c r="V32993"/>
      <c r="W32993"/>
      <c r="X32993"/>
    </row>
    <row r="32994" spans="21:24" ht="18" x14ac:dyDescent="0.6">
      <c r="U32994"/>
      <c r="V32994"/>
      <c r="W32994"/>
      <c r="X32994"/>
    </row>
    <row r="32995" spans="21:24" ht="18" x14ac:dyDescent="0.6">
      <c r="U32995"/>
      <c r="V32995"/>
      <c r="W32995"/>
      <c r="X32995"/>
    </row>
    <row r="32996" spans="21:24" ht="18" x14ac:dyDescent="0.6">
      <c r="U32996"/>
      <c r="V32996"/>
      <c r="W32996"/>
      <c r="X32996"/>
    </row>
    <row r="32997" spans="21:24" ht="18" x14ac:dyDescent="0.6">
      <c r="U32997"/>
      <c r="V32997"/>
      <c r="W32997"/>
      <c r="X32997"/>
    </row>
    <row r="32998" spans="21:24" ht="18" x14ac:dyDescent="0.6">
      <c r="U32998"/>
      <c r="V32998"/>
      <c r="W32998"/>
      <c r="X32998"/>
    </row>
    <row r="32999" spans="21:24" ht="18" x14ac:dyDescent="0.6">
      <c r="U32999"/>
      <c r="V32999"/>
      <c r="W32999"/>
      <c r="X32999"/>
    </row>
    <row r="33000" spans="21:24" ht="18" x14ac:dyDescent="0.6">
      <c r="U33000"/>
      <c r="V33000"/>
      <c r="W33000"/>
      <c r="X33000"/>
    </row>
    <row r="33001" spans="21:24" ht="18" x14ac:dyDescent="0.6">
      <c r="U33001"/>
      <c r="V33001"/>
      <c r="W33001"/>
      <c r="X33001"/>
    </row>
    <row r="33002" spans="21:24" ht="18" x14ac:dyDescent="0.6">
      <c r="U33002"/>
      <c r="V33002"/>
      <c r="W33002"/>
      <c r="X33002"/>
    </row>
    <row r="33003" spans="21:24" ht="18" x14ac:dyDescent="0.6">
      <c r="U33003"/>
      <c r="V33003"/>
      <c r="W33003"/>
      <c r="X33003"/>
    </row>
    <row r="33004" spans="21:24" ht="18" x14ac:dyDescent="0.6">
      <c r="U33004"/>
      <c r="V33004"/>
      <c r="W33004"/>
      <c r="X33004"/>
    </row>
    <row r="33005" spans="21:24" ht="18" x14ac:dyDescent="0.6">
      <c r="U33005"/>
      <c r="V33005"/>
      <c r="W33005"/>
      <c r="X33005"/>
    </row>
    <row r="33006" spans="21:24" ht="18" x14ac:dyDescent="0.6">
      <c r="U33006"/>
      <c r="V33006"/>
      <c r="W33006"/>
      <c r="X33006"/>
    </row>
    <row r="33007" spans="21:24" ht="18" x14ac:dyDescent="0.6">
      <c r="U33007"/>
      <c r="V33007"/>
      <c r="W33007"/>
      <c r="X33007"/>
    </row>
    <row r="33008" spans="21:24" ht="18" x14ac:dyDescent="0.6">
      <c r="U33008"/>
      <c r="V33008"/>
      <c r="W33008"/>
      <c r="X33008"/>
    </row>
    <row r="33009" spans="21:24" ht="18" x14ac:dyDescent="0.6">
      <c r="U33009"/>
      <c r="V33009"/>
      <c r="W33009"/>
      <c r="X33009"/>
    </row>
    <row r="33010" spans="21:24" ht="18" x14ac:dyDescent="0.6">
      <c r="U33010"/>
      <c r="V33010"/>
      <c r="W33010"/>
      <c r="X33010"/>
    </row>
    <row r="33011" spans="21:24" ht="18" x14ac:dyDescent="0.6">
      <c r="U33011"/>
      <c r="V33011"/>
      <c r="W33011"/>
      <c r="X33011"/>
    </row>
    <row r="33012" spans="21:24" ht="18" x14ac:dyDescent="0.6">
      <c r="U33012"/>
      <c r="V33012"/>
      <c r="W33012"/>
      <c r="X33012"/>
    </row>
    <row r="33013" spans="21:24" ht="18" x14ac:dyDescent="0.6">
      <c r="U33013"/>
      <c r="V33013"/>
      <c r="W33013"/>
      <c r="X33013"/>
    </row>
    <row r="33014" spans="21:24" ht="18" x14ac:dyDescent="0.6">
      <c r="U33014"/>
      <c r="V33014"/>
      <c r="W33014"/>
      <c r="X33014"/>
    </row>
    <row r="33015" spans="21:24" ht="18" x14ac:dyDescent="0.6">
      <c r="U33015"/>
      <c r="V33015"/>
      <c r="W33015"/>
      <c r="X33015"/>
    </row>
    <row r="33016" spans="21:24" ht="18" x14ac:dyDescent="0.6">
      <c r="U33016"/>
      <c r="V33016"/>
      <c r="W33016"/>
      <c r="X33016"/>
    </row>
    <row r="33017" spans="21:24" ht="18" x14ac:dyDescent="0.6">
      <c r="U33017"/>
      <c r="V33017"/>
      <c r="W33017"/>
      <c r="X33017"/>
    </row>
    <row r="33018" spans="21:24" ht="18" x14ac:dyDescent="0.6">
      <c r="U33018"/>
      <c r="V33018"/>
      <c r="W33018"/>
      <c r="X33018"/>
    </row>
    <row r="33019" spans="21:24" ht="18" x14ac:dyDescent="0.6">
      <c r="U33019"/>
      <c r="V33019"/>
      <c r="W33019"/>
      <c r="X33019"/>
    </row>
    <row r="33020" spans="21:24" ht="18" x14ac:dyDescent="0.6">
      <c r="U33020"/>
      <c r="V33020"/>
      <c r="W33020"/>
      <c r="X33020"/>
    </row>
    <row r="33021" spans="21:24" ht="18" x14ac:dyDescent="0.6">
      <c r="U33021"/>
      <c r="V33021"/>
      <c r="W33021"/>
      <c r="X33021"/>
    </row>
    <row r="33022" spans="21:24" ht="18" x14ac:dyDescent="0.6">
      <c r="U33022"/>
      <c r="V33022"/>
      <c r="W33022"/>
      <c r="X33022"/>
    </row>
    <row r="33023" spans="21:24" ht="18" x14ac:dyDescent="0.6">
      <c r="U33023"/>
      <c r="V33023"/>
      <c r="W33023"/>
      <c r="X33023"/>
    </row>
    <row r="33024" spans="21:24" ht="18" x14ac:dyDescent="0.6">
      <c r="U33024"/>
      <c r="V33024"/>
      <c r="W33024"/>
      <c r="X33024"/>
    </row>
    <row r="33025" spans="21:24" ht="18" x14ac:dyDescent="0.6">
      <c r="U33025"/>
      <c r="V33025"/>
      <c r="W33025"/>
      <c r="X33025"/>
    </row>
    <row r="33026" spans="21:24" ht="18" x14ac:dyDescent="0.6">
      <c r="U33026"/>
      <c r="V33026"/>
      <c r="W33026"/>
      <c r="X33026"/>
    </row>
    <row r="33027" spans="21:24" ht="18" x14ac:dyDescent="0.6">
      <c r="U33027"/>
      <c r="V33027"/>
      <c r="W33027"/>
      <c r="X33027"/>
    </row>
    <row r="33028" spans="21:24" ht="18" x14ac:dyDescent="0.6">
      <c r="U33028"/>
      <c r="V33028"/>
      <c r="W33028"/>
      <c r="X33028"/>
    </row>
    <row r="33029" spans="21:24" ht="18" x14ac:dyDescent="0.6">
      <c r="U33029"/>
      <c r="V33029"/>
      <c r="W33029"/>
      <c r="X33029"/>
    </row>
    <row r="33030" spans="21:24" ht="18" x14ac:dyDescent="0.6">
      <c r="U33030"/>
      <c r="V33030"/>
      <c r="W33030"/>
      <c r="X33030"/>
    </row>
    <row r="33031" spans="21:24" ht="18" x14ac:dyDescent="0.6">
      <c r="U33031"/>
      <c r="V33031"/>
      <c r="W33031"/>
      <c r="X33031"/>
    </row>
    <row r="33032" spans="21:24" ht="18" x14ac:dyDescent="0.6">
      <c r="U33032"/>
      <c r="V33032"/>
      <c r="W33032"/>
      <c r="X33032"/>
    </row>
    <row r="33033" spans="21:24" ht="18" x14ac:dyDescent="0.6">
      <c r="U33033"/>
      <c r="V33033"/>
      <c r="W33033"/>
      <c r="X33033"/>
    </row>
    <row r="33034" spans="21:24" ht="18" x14ac:dyDescent="0.6">
      <c r="U33034"/>
      <c r="V33034"/>
      <c r="W33034"/>
      <c r="X33034"/>
    </row>
    <row r="33035" spans="21:24" ht="18" x14ac:dyDescent="0.6">
      <c r="U33035"/>
      <c r="V33035"/>
      <c r="W33035"/>
      <c r="X33035"/>
    </row>
    <row r="33036" spans="21:24" ht="18" x14ac:dyDescent="0.6">
      <c r="U33036"/>
      <c r="V33036"/>
      <c r="W33036"/>
      <c r="X33036"/>
    </row>
    <row r="33037" spans="21:24" ht="18" x14ac:dyDescent="0.6">
      <c r="U33037"/>
      <c r="V33037"/>
      <c r="W33037"/>
      <c r="X33037"/>
    </row>
    <row r="33038" spans="21:24" ht="18" x14ac:dyDescent="0.6">
      <c r="U33038"/>
      <c r="V33038"/>
      <c r="W33038"/>
      <c r="X33038"/>
    </row>
    <row r="33039" spans="21:24" ht="18" x14ac:dyDescent="0.6">
      <c r="U33039"/>
      <c r="V33039"/>
      <c r="W33039"/>
      <c r="X33039"/>
    </row>
    <row r="33040" spans="21:24" ht="18" x14ac:dyDescent="0.6">
      <c r="U33040"/>
      <c r="V33040"/>
      <c r="W33040"/>
      <c r="X33040"/>
    </row>
    <row r="33041" spans="21:24" ht="18" x14ac:dyDescent="0.6">
      <c r="U33041"/>
      <c r="V33041"/>
      <c r="W33041"/>
      <c r="X33041"/>
    </row>
    <row r="33042" spans="21:24" ht="18" x14ac:dyDescent="0.6">
      <c r="U33042"/>
      <c r="V33042"/>
      <c r="W33042"/>
      <c r="X33042"/>
    </row>
    <row r="33043" spans="21:24" ht="18" x14ac:dyDescent="0.6">
      <c r="U33043"/>
      <c r="V33043"/>
      <c r="W33043"/>
      <c r="X33043"/>
    </row>
    <row r="33044" spans="21:24" ht="18" x14ac:dyDescent="0.6">
      <c r="U33044"/>
      <c r="V33044"/>
      <c r="W33044"/>
      <c r="X33044"/>
    </row>
    <row r="33045" spans="21:24" ht="18" x14ac:dyDescent="0.6">
      <c r="U33045"/>
      <c r="V33045"/>
      <c r="W33045"/>
      <c r="X33045"/>
    </row>
    <row r="33046" spans="21:24" ht="18" x14ac:dyDescent="0.6">
      <c r="U33046"/>
      <c r="V33046"/>
      <c r="W33046"/>
      <c r="X33046"/>
    </row>
    <row r="33047" spans="21:24" ht="18" x14ac:dyDescent="0.6">
      <c r="U33047"/>
      <c r="V33047"/>
      <c r="W33047"/>
      <c r="X33047"/>
    </row>
    <row r="33048" spans="21:24" ht="18" x14ac:dyDescent="0.6">
      <c r="U33048"/>
      <c r="V33048"/>
      <c r="W33048"/>
      <c r="X33048"/>
    </row>
    <row r="33049" spans="21:24" ht="18" x14ac:dyDescent="0.6">
      <c r="U33049"/>
      <c r="V33049"/>
      <c r="W33049"/>
      <c r="X33049"/>
    </row>
    <row r="33050" spans="21:24" ht="18" x14ac:dyDescent="0.6">
      <c r="U33050"/>
      <c r="V33050"/>
      <c r="W33050"/>
      <c r="X33050"/>
    </row>
    <row r="33051" spans="21:24" ht="18" x14ac:dyDescent="0.6">
      <c r="U33051"/>
      <c r="V33051"/>
      <c r="W33051"/>
      <c r="X33051"/>
    </row>
    <row r="33052" spans="21:24" ht="18" x14ac:dyDescent="0.6">
      <c r="U33052"/>
      <c r="V33052"/>
      <c r="W33052"/>
      <c r="X33052"/>
    </row>
    <row r="33053" spans="21:24" ht="18" x14ac:dyDescent="0.6">
      <c r="U33053"/>
      <c r="V33053"/>
      <c r="W33053"/>
      <c r="X33053"/>
    </row>
    <row r="33054" spans="21:24" ht="18" x14ac:dyDescent="0.6">
      <c r="U33054"/>
      <c r="V33054"/>
      <c r="W33054"/>
      <c r="X33054"/>
    </row>
    <row r="33055" spans="21:24" ht="18" x14ac:dyDescent="0.6">
      <c r="U33055"/>
      <c r="V33055"/>
      <c r="W33055"/>
      <c r="X33055"/>
    </row>
    <row r="33056" spans="21:24" ht="18" x14ac:dyDescent="0.6">
      <c r="U33056"/>
      <c r="V33056"/>
      <c r="W33056"/>
      <c r="X33056"/>
    </row>
    <row r="33057" spans="21:24" ht="18" x14ac:dyDescent="0.6">
      <c r="U33057"/>
      <c r="V33057"/>
      <c r="W33057"/>
      <c r="X33057"/>
    </row>
    <row r="33058" spans="21:24" ht="18" x14ac:dyDescent="0.6">
      <c r="U33058"/>
      <c r="V33058"/>
      <c r="W33058"/>
      <c r="X33058"/>
    </row>
    <row r="33059" spans="21:24" ht="18" x14ac:dyDescent="0.6">
      <c r="U33059"/>
      <c r="V33059"/>
      <c r="W33059"/>
      <c r="X33059"/>
    </row>
    <row r="33060" spans="21:24" ht="18" x14ac:dyDescent="0.6">
      <c r="U33060"/>
      <c r="V33060"/>
      <c r="W33060"/>
      <c r="X33060"/>
    </row>
    <row r="33061" spans="21:24" ht="18" x14ac:dyDescent="0.6">
      <c r="U33061"/>
      <c r="V33061"/>
      <c r="W33061"/>
      <c r="X33061"/>
    </row>
    <row r="33062" spans="21:24" ht="18" x14ac:dyDescent="0.6">
      <c r="U33062"/>
      <c r="V33062"/>
      <c r="W33062"/>
      <c r="X33062"/>
    </row>
    <row r="33063" spans="21:24" ht="18" x14ac:dyDescent="0.6">
      <c r="U33063"/>
      <c r="V33063"/>
      <c r="W33063"/>
      <c r="X33063"/>
    </row>
    <row r="33064" spans="21:24" ht="18" x14ac:dyDescent="0.6">
      <c r="U33064"/>
      <c r="V33064"/>
      <c r="W33064"/>
      <c r="X33064"/>
    </row>
    <row r="33065" spans="21:24" ht="18" x14ac:dyDescent="0.6">
      <c r="U33065"/>
      <c r="V33065"/>
      <c r="W33065"/>
      <c r="X33065"/>
    </row>
    <row r="33066" spans="21:24" ht="18" x14ac:dyDescent="0.6">
      <c r="U33066"/>
      <c r="V33066"/>
      <c r="W33066"/>
      <c r="X33066"/>
    </row>
    <row r="33067" spans="21:24" ht="18" x14ac:dyDescent="0.6">
      <c r="U33067"/>
      <c r="V33067"/>
      <c r="W33067"/>
      <c r="X33067"/>
    </row>
    <row r="33068" spans="21:24" ht="18" x14ac:dyDescent="0.6">
      <c r="U33068"/>
      <c r="V33068"/>
      <c r="W33068"/>
      <c r="X33068"/>
    </row>
    <row r="33069" spans="21:24" ht="18" x14ac:dyDescent="0.6">
      <c r="U33069"/>
      <c r="V33069"/>
      <c r="W33069"/>
      <c r="X33069"/>
    </row>
    <row r="33070" spans="21:24" ht="18" x14ac:dyDescent="0.6">
      <c r="U33070"/>
      <c r="V33070"/>
      <c r="W33070"/>
      <c r="X33070"/>
    </row>
    <row r="33071" spans="21:24" ht="18" x14ac:dyDescent="0.6">
      <c r="U33071"/>
      <c r="V33071"/>
      <c r="W33071"/>
      <c r="X33071"/>
    </row>
    <row r="33072" spans="21:24" ht="18" x14ac:dyDescent="0.6">
      <c r="U33072"/>
      <c r="V33072"/>
      <c r="W33072"/>
      <c r="X33072"/>
    </row>
    <row r="33073" spans="21:24" ht="18" x14ac:dyDescent="0.6">
      <c r="U33073"/>
      <c r="V33073"/>
      <c r="W33073"/>
      <c r="X33073"/>
    </row>
    <row r="33074" spans="21:24" ht="18" x14ac:dyDescent="0.6">
      <c r="U33074"/>
      <c r="V33074"/>
      <c r="W33074"/>
      <c r="X33074"/>
    </row>
    <row r="33075" spans="21:24" ht="18" x14ac:dyDescent="0.6">
      <c r="U33075"/>
      <c r="V33075"/>
      <c r="W33075"/>
      <c r="X33075"/>
    </row>
    <row r="33076" spans="21:24" ht="18" x14ac:dyDescent="0.6">
      <c r="U33076"/>
      <c r="V33076"/>
      <c r="W33076"/>
      <c r="X33076"/>
    </row>
    <row r="33077" spans="21:24" ht="18" x14ac:dyDescent="0.6">
      <c r="U33077"/>
      <c r="V33077"/>
      <c r="W33077"/>
      <c r="X33077"/>
    </row>
    <row r="33078" spans="21:24" ht="18" x14ac:dyDescent="0.6">
      <c r="U33078"/>
      <c r="V33078"/>
      <c r="W33078"/>
      <c r="X33078"/>
    </row>
    <row r="33079" spans="21:24" ht="18" x14ac:dyDescent="0.6">
      <c r="U33079"/>
      <c r="V33079"/>
      <c r="W33079"/>
      <c r="X33079"/>
    </row>
    <row r="33080" spans="21:24" ht="18" x14ac:dyDescent="0.6">
      <c r="U33080"/>
      <c r="V33080"/>
      <c r="W33080"/>
      <c r="X33080"/>
    </row>
    <row r="33081" spans="21:24" ht="18" x14ac:dyDescent="0.6">
      <c r="U33081"/>
      <c r="V33081"/>
      <c r="W33081"/>
      <c r="X33081"/>
    </row>
    <row r="33082" spans="21:24" ht="18" x14ac:dyDescent="0.6">
      <c r="U33082"/>
      <c r="V33082"/>
      <c r="W33082"/>
      <c r="X33082"/>
    </row>
    <row r="33083" spans="21:24" ht="18" x14ac:dyDescent="0.6">
      <c r="U33083"/>
      <c r="V33083"/>
      <c r="W33083"/>
      <c r="X33083"/>
    </row>
    <row r="33084" spans="21:24" ht="18" x14ac:dyDescent="0.6">
      <c r="U33084"/>
      <c r="V33084"/>
      <c r="W33084"/>
      <c r="X33084"/>
    </row>
    <row r="33085" spans="21:24" ht="18" x14ac:dyDescent="0.6">
      <c r="U33085"/>
      <c r="V33085"/>
      <c r="W33085"/>
      <c r="X33085"/>
    </row>
    <row r="33086" spans="21:24" ht="18" x14ac:dyDescent="0.6">
      <c r="U33086"/>
      <c r="V33086"/>
      <c r="W33086"/>
      <c r="X33086"/>
    </row>
    <row r="33087" spans="21:24" ht="18" x14ac:dyDescent="0.6">
      <c r="U33087"/>
      <c r="V33087"/>
      <c r="W33087"/>
      <c r="X33087"/>
    </row>
    <row r="33088" spans="21:24" ht="18" x14ac:dyDescent="0.6">
      <c r="U33088"/>
      <c r="V33088"/>
      <c r="W33088"/>
      <c r="X33088"/>
    </row>
    <row r="33089" spans="21:24" ht="18" x14ac:dyDescent="0.6">
      <c r="U33089"/>
      <c r="V33089"/>
      <c r="W33089"/>
      <c r="X33089"/>
    </row>
    <row r="33090" spans="21:24" ht="18" x14ac:dyDescent="0.6">
      <c r="U33090"/>
      <c r="V33090"/>
      <c r="W33090"/>
      <c r="X33090"/>
    </row>
    <row r="33091" spans="21:24" ht="18" x14ac:dyDescent="0.6">
      <c r="U33091"/>
      <c r="V33091"/>
      <c r="W33091"/>
      <c r="X33091"/>
    </row>
    <row r="33092" spans="21:24" ht="18" x14ac:dyDescent="0.6">
      <c r="U33092"/>
      <c r="V33092"/>
      <c r="W33092"/>
      <c r="X33092"/>
    </row>
    <row r="33093" spans="21:24" ht="18" x14ac:dyDescent="0.6">
      <c r="U33093"/>
      <c r="V33093"/>
      <c r="W33093"/>
      <c r="X33093"/>
    </row>
    <row r="33094" spans="21:24" ht="18" x14ac:dyDescent="0.6">
      <c r="U33094"/>
      <c r="V33094"/>
      <c r="W33094"/>
      <c r="X33094"/>
    </row>
    <row r="33095" spans="21:24" ht="18" x14ac:dyDescent="0.6">
      <c r="U33095"/>
      <c r="V33095"/>
      <c r="W33095"/>
      <c r="X33095"/>
    </row>
    <row r="33096" spans="21:24" ht="18" x14ac:dyDescent="0.6">
      <c r="U33096"/>
      <c r="V33096"/>
      <c r="W33096"/>
      <c r="X33096"/>
    </row>
    <row r="33097" spans="21:24" ht="18" x14ac:dyDescent="0.6">
      <c r="U33097"/>
      <c r="V33097"/>
      <c r="W33097"/>
      <c r="X33097"/>
    </row>
    <row r="33098" spans="21:24" ht="18" x14ac:dyDescent="0.6">
      <c r="U33098"/>
      <c r="V33098"/>
      <c r="W33098"/>
      <c r="X33098"/>
    </row>
    <row r="33099" spans="21:24" ht="18" x14ac:dyDescent="0.6">
      <c r="U33099"/>
      <c r="V33099"/>
      <c r="W33099"/>
      <c r="X33099"/>
    </row>
    <row r="33100" spans="21:24" ht="18" x14ac:dyDescent="0.6">
      <c r="U33100"/>
      <c r="V33100"/>
      <c r="W33100"/>
      <c r="X33100"/>
    </row>
    <row r="33101" spans="21:24" ht="18" x14ac:dyDescent="0.6">
      <c r="U33101"/>
      <c r="V33101"/>
      <c r="W33101"/>
      <c r="X33101"/>
    </row>
    <row r="33102" spans="21:24" ht="18" x14ac:dyDescent="0.6">
      <c r="U33102"/>
      <c r="V33102"/>
      <c r="W33102"/>
      <c r="X33102"/>
    </row>
    <row r="33103" spans="21:24" ht="18" x14ac:dyDescent="0.6">
      <c r="U33103"/>
      <c r="V33103"/>
      <c r="W33103"/>
      <c r="X33103"/>
    </row>
    <row r="33104" spans="21:24" ht="18" x14ac:dyDescent="0.6">
      <c r="U33104"/>
      <c r="V33104"/>
      <c r="W33104"/>
      <c r="X33104"/>
    </row>
    <row r="33105" spans="21:24" ht="18" x14ac:dyDescent="0.6">
      <c r="U33105"/>
      <c r="V33105"/>
      <c r="W33105"/>
      <c r="X33105"/>
    </row>
    <row r="33106" spans="21:24" ht="18" x14ac:dyDescent="0.6">
      <c r="U33106"/>
      <c r="V33106"/>
      <c r="W33106"/>
      <c r="X33106"/>
    </row>
    <row r="33107" spans="21:24" ht="18" x14ac:dyDescent="0.6">
      <c r="U33107"/>
      <c r="V33107"/>
      <c r="W33107"/>
      <c r="X33107"/>
    </row>
    <row r="33108" spans="21:24" ht="18" x14ac:dyDescent="0.6">
      <c r="U33108"/>
      <c r="V33108"/>
      <c r="W33108"/>
      <c r="X33108"/>
    </row>
    <row r="33109" spans="21:24" ht="18" x14ac:dyDescent="0.6">
      <c r="U33109"/>
      <c r="V33109"/>
      <c r="W33109"/>
      <c r="X33109"/>
    </row>
    <row r="33110" spans="21:24" ht="18" x14ac:dyDescent="0.6">
      <c r="U33110"/>
      <c r="V33110"/>
      <c r="W33110"/>
      <c r="X33110"/>
    </row>
    <row r="33111" spans="21:24" ht="18" x14ac:dyDescent="0.6">
      <c r="U33111"/>
      <c r="V33111"/>
      <c r="W33111"/>
      <c r="X33111"/>
    </row>
    <row r="33112" spans="21:24" ht="18" x14ac:dyDescent="0.6">
      <c r="U33112"/>
      <c r="V33112"/>
      <c r="W33112"/>
      <c r="X33112"/>
    </row>
    <row r="33113" spans="21:24" ht="18" x14ac:dyDescent="0.6">
      <c r="U33113"/>
      <c r="V33113"/>
      <c r="W33113"/>
      <c r="X33113"/>
    </row>
    <row r="33114" spans="21:24" ht="18" x14ac:dyDescent="0.6">
      <c r="U33114"/>
      <c r="V33114"/>
      <c r="W33114"/>
      <c r="X33114"/>
    </row>
    <row r="33115" spans="21:24" ht="18" x14ac:dyDescent="0.6">
      <c r="U33115"/>
      <c r="V33115"/>
      <c r="W33115"/>
      <c r="X33115"/>
    </row>
    <row r="33116" spans="21:24" ht="18" x14ac:dyDescent="0.6">
      <c r="U33116"/>
      <c r="V33116"/>
      <c r="W33116"/>
      <c r="X33116"/>
    </row>
    <row r="33117" spans="21:24" ht="18" x14ac:dyDescent="0.6">
      <c r="U33117"/>
      <c r="V33117"/>
      <c r="W33117"/>
      <c r="X33117"/>
    </row>
    <row r="33118" spans="21:24" ht="18" x14ac:dyDescent="0.6">
      <c r="U33118"/>
      <c r="V33118"/>
      <c r="W33118"/>
      <c r="X33118"/>
    </row>
    <row r="33119" spans="21:24" ht="18" x14ac:dyDescent="0.6">
      <c r="U33119"/>
      <c r="V33119"/>
      <c r="W33119"/>
      <c r="X33119"/>
    </row>
    <row r="33120" spans="21:24" ht="18" x14ac:dyDescent="0.6">
      <c r="U33120"/>
      <c r="V33120"/>
      <c r="W33120"/>
      <c r="X33120"/>
    </row>
    <row r="33121" spans="21:24" ht="18" x14ac:dyDescent="0.6">
      <c r="U33121"/>
      <c r="V33121"/>
      <c r="W33121"/>
      <c r="X33121"/>
    </row>
    <row r="33122" spans="21:24" ht="18" x14ac:dyDescent="0.6">
      <c r="U33122"/>
      <c r="V33122"/>
      <c r="W33122"/>
      <c r="X33122"/>
    </row>
    <row r="33123" spans="21:24" ht="18" x14ac:dyDescent="0.6">
      <c r="U33123"/>
      <c r="V33123"/>
      <c r="W33123"/>
      <c r="X33123"/>
    </row>
    <row r="33124" spans="21:24" ht="18" x14ac:dyDescent="0.6">
      <c r="U33124"/>
      <c r="V33124"/>
      <c r="W33124"/>
      <c r="X33124"/>
    </row>
    <row r="33125" spans="21:24" ht="18" x14ac:dyDescent="0.6">
      <c r="U33125"/>
      <c r="V33125"/>
      <c r="W33125"/>
      <c r="X33125"/>
    </row>
    <row r="33126" spans="21:24" ht="18" x14ac:dyDescent="0.6">
      <c r="U33126"/>
      <c r="V33126"/>
      <c r="W33126"/>
      <c r="X33126"/>
    </row>
    <row r="33127" spans="21:24" ht="18" x14ac:dyDescent="0.6">
      <c r="U33127"/>
      <c r="V33127"/>
      <c r="W33127"/>
      <c r="X33127"/>
    </row>
    <row r="33128" spans="21:24" ht="18" x14ac:dyDescent="0.6">
      <c r="U33128"/>
      <c r="V33128"/>
      <c r="W33128"/>
      <c r="X33128"/>
    </row>
    <row r="33129" spans="21:24" ht="18" x14ac:dyDescent="0.6">
      <c r="U33129"/>
      <c r="V33129"/>
      <c r="W33129"/>
      <c r="X33129"/>
    </row>
    <row r="33130" spans="21:24" ht="18" x14ac:dyDescent="0.6">
      <c r="U33130"/>
      <c r="V33130"/>
      <c r="W33130"/>
      <c r="X33130"/>
    </row>
    <row r="33131" spans="21:24" ht="18" x14ac:dyDescent="0.6">
      <c r="U33131"/>
      <c r="V33131"/>
      <c r="W33131"/>
      <c r="X33131"/>
    </row>
    <row r="33132" spans="21:24" ht="18" x14ac:dyDescent="0.6">
      <c r="U33132"/>
      <c r="V33132"/>
      <c r="W33132"/>
      <c r="X33132"/>
    </row>
    <row r="33133" spans="21:24" ht="18" x14ac:dyDescent="0.6">
      <c r="U33133"/>
      <c r="V33133"/>
      <c r="W33133"/>
      <c r="X33133"/>
    </row>
    <row r="33134" spans="21:24" ht="18" x14ac:dyDescent="0.6">
      <c r="U33134"/>
      <c r="V33134"/>
      <c r="W33134"/>
      <c r="X33134"/>
    </row>
    <row r="33135" spans="21:24" ht="18" x14ac:dyDescent="0.6">
      <c r="U33135"/>
      <c r="V33135"/>
      <c r="W33135"/>
      <c r="X33135"/>
    </row>
    <row r="33136" spans="21:24" ht="18" x14ac:dyDescent="0.6">
      <c r="U33136"/>
      <c r="V33136"/>
      <c r="W33136"/>
      <c r="X33136"/>
    </row>
    <row r="33137" spans="21:24" ht="18" x14ac:dyDescent="0.6">
      <c r="U33137"/>
      <c r="V33137"/>
      <c r="W33137"/>
      <c r="X33137"/>
    </row>
    <row r="33138" spans="21:24" ht="18" x14ac:dyDescent="0.6">
      <c r="U33138"/>
      <c r="V33138"/>
      <c r="W33138"/>
      <c r="X33138"/>
    </row>
    <row r="33139" spans="21:24" ht="18" x14ac:dyDescent="0.6">
      <c r="U33139"/>
      <c r="V33139"/>
      <c r="W33139"/>
      <c r="X33139"/>
    </row>
    <row r="33140" spans="21:24" ht="18" x14ac:dyDescent="0.6">
      <c r="U33140"/>
      <c r="V33140"/>
      <c r="W33140"/>
      <c r="X33140"/>
    </row>
    <row r="33141" spans="21:24" ht="18" x14ac:dyDescent="0.6">
      <c r="U33141"/>
      <c r="V33141"/>
      <c r="W33141"/>
      <c r="X33141"/>
    </row>
    <row r="33142" spans="21:24" ht="18" x14ac:dyDescent="0.6">
      <c r="U33142"/>
      <c r="V33142"/>
      <c r="W33142"/>
      <c r="X33142"/>
    </row>
    <row r="33143" spans="21:24" ht="18" x14ac:dyDescent="0.6">
      <c r="U33143"/>
      <c r="V33143"/>
      <c r="W33143"/>
      <c r="X33143"/>
    </row>
    <row r="33144" spans="21:24" ht="18" x14ac:dyDescent="0.6">
      <c r="U33144"/>
      <c r="V33144"/>
      <c r="W33144"/>
      <c r="X33144"/>
    </row>
    <row r="33145" spans="21:24" ht="18" x14ac:dyDescent="0.6">
      <c r="U33145"/>
      <c r="V33145"/>
      <c r="W33145"/>
      <c r="X33145"/>
    </row>
    <row r="33146" spans="21:24" ht="18" x14ac:dyDescent="0.6">
      <c r="U33146"/>
      <c r="V33146"/>
      <c r="W33146"/>
      <c r="X33146"/>
    </row>
    <row r="33147" spans="21:24" ht="18" x14ac:dyDescent="0.6">
      <c r="U33147"/>
      <c r="V33147"/>
      <c r="W33147"/>
      <c r="X33147"/>
    </row>
    <row r="33148" spans="21:24" ht="18" x14ac:dyDescent="0.6">
      <c r="U33148"/>
      <c r="V33148"/>
      <c r="W33148"/>
      <c r="X33148"/>
    </row>
    <row r="33149" spans="21:24" ht="18" x14ac:dyDescent="0.6">
      <c r="U33149"/>
      <c r="V33149"/>
      <c r="W33149"/>
      <c r="X33149"/>
    </row>
    <row r="33150" spans="21:24" ht="18" x14ac:dyDescent="0.6">
      <c r="U33150"/>
      <c r="V33150"/>
      <c r="W33150"/>
      <c r="X33150"/>
    </row>
    <row r="33151" spans="21:24" ht="18" x14ac:dyDescent="0.6">
      <c r="U33151"/>
      <c r="V33151"/>
      <c r="W33151"/>
      <c r="X33151"/>
    </row>
    <row r="33152" spans="21:24" ht="18" x14ac:dyDescent="0.6">
      <c r="U33152"/>
      <c r="V33152"/>
      <c r="W33152"/>
      <c r="X33152"/>
    </row>
    <row r="33153" spans="21:24" ht="18" x14ac:dyDescent="0.6">
      <c r="U33153"/>
      <c r="V33153"/>
      <c r="W33153"/>
      <c r="X33153"/>
    </row>
    <row r="33154" spans="21:24" ht="18" x14ac:dyDescent="0.6">
      <c r="U33154"/>
      <c r="V33154"/>
      <c r="W33154"/>
      <c r="X33154"/>
    </row>
    <row r="33155" spans="21:24" ht="18" x14ac:dyDescent="0.6">
      <c r="U33155"/>
      <c r="V33155"/>
      <c r="W33155"/>
      <c r="X33155"/>
    </row>
    <row r="33156" spans="21:24" ht="18" x14ac:dyDescent="0.6">
      <c r="U33156"/>
      <c r="V33156"/>
      <c r="W33156"/>
      <c r="X33156"/>
    </row>
    <row r="33157" spans="21:24" ht="18" x14ac:dyDescent="0.6">
      <c r="U33157"/>
      <c r="V33157"/>
      <c r="W33157"/>
      <c r="X33157"/>
    </row>
    <row r="33158" spans="21:24" ht="18" x14ac:dyDescent="0.6">
      <c r="U33158"/>
      <c r="V33158"/>
      <c r="W33158"/>
      <c r="X33158"/>
    </row>
    <row r="33159" spans="21:24" ht="18" x14ac:dyDescent="0.6">
      <c r="U33159"/>
      <c r="V33159"/>
      <c r="W33159"/>
      <c r="X33159"/>
    </row>
    <row r="33160" spans="21:24" ht="18" x14ac:dyDescent="0.6">
      <c r="U33160"/>
      <c r="V33160"/>
      <c r="W33160"/>
      <c r="X33160"/>
    </row>
    <row r="33161" spans="21:24" ht="18" x14ac:dyDescent="0.6">
      <c r="U33161"/>
      <c r="V33161"/>
      <c r="W33161"/>
      <c r="X33161"/>
    </row>
    <row r="33162" spans="21:24" ht="18" x14ac:dyDescent="0.6">
      <c r="U33162"/>
      <c r="V33162"/>
      <c r="W33162"/>
      <c r="X33162"/>
    </row>
    <row r="33163" spans="21:24" ht="18" x14ac:dyDescent="0.6">
      <c r="U33163"/>
      <c r="V33163"/>
      <c r="W33163"/>
      <c r="X33163"/>
    </row>
    <row r="33164" spans="21:24" ht="18" x14ac:dyDescent="0.6">
      <c r="U33164"/>
      <c r="V33164"/>
      <c r="W33164"/>
      <c r="X33164"/>
    </row>
    <row r="33165" spans="21:24" ht="18" x14ac:dyDescent="0.6">
      <c r="U33165"/>
      <c r="V33165"/>
      <c r="W33165"/>
      <c r="X33165"/>
    </row>
    <row r="33166" spans="21:24" ht="18" x14ac:dyDescent="0.6">
      <c r="U33166"/>
      <c r="V33166"/>
      <c r="W33166"/>
      <c r="X33166"/>
    </row>
    <row r="33167" spans="21:24" ht="18" x14ac:dyDescent="0.6">
      <c r="U33167"/>
      <c r="V33167"/>
      <c r="W33167"/>
      <c r="X33167"/>
    </row>
    <row r="33168" spans="21:24" ht="18" x14ac:dyDescent="0.6">
      <c r="U33168"/>
      <c r="V33168"/>
      <c r="W33168"/>
      <c r="X33168"/>
    </row>
    <row r="33169" spans="21:24" ht="18" x14ac:dyDescent="0.6">
      <c r="U33169"/>
      <c r="V33169"/>
      <c r="W33169"/>
      <c r="X33169"/>
    </row>
    <row r="33170" spans="21:24" ht="18" x14ac:dyDescent="0.6">
      <c r="U33170"/>
      <c r="V33170"/>
      <c r="W33170"/>
      <c r="X33170"/>
    </row>
    <row r="33171" spans="21:24" ht="18" x14ac:dyDescent="0.6">
      <c r="U33171"/>
      <c r="V33171"/>
      <c r="W33171"/>
      <c r="X33171"/>
    </row>
    <row r="33172" spans="21:24" ht="18" x14ac:dyDescent="0.6">
      <c r="U33172"/>
      <c r="V33172"/>
      <c r="W33172"/>
      <c r="X33172"/>
    </row>
    <row r="33173" spans="21:24" ht="18" x14ac:dyDescent="0.6">
      <c r="U33173"/>
      <c r="V33173"/>
      <c r="W33173"/>
      <c r="X33173"/>
    </row>
    <row r="33174" spans="21:24" ht="18" x14ac:dyDescent="0.6">
      <c r="U33174"/>
      <c r="V33174"/>
      <c r="W33174"/>
      <c r="X33174"/>
    </row>
    <row r="33175" spans="21:24" ht="18" x14ac:dyDescent="0.6">
      <c r="U33175"/>
      <c r="V33175"/>
      <c r="W33175"/>
      <c r="X33175"/>
    </row>
    <row r="33176" spans="21:24" ht="18" x14ac:dyDescent="0.6">
      <c r="U33176"/>
      <c r="V33176"/>
      <c r="W33176"/>
      <c r="X33176"/>
    </row>
    <row r="33177" spans="21:24" ht="18" x14ac:dyDescent="0.6">
      <c r="U33177"/>
      <c r="V33177"/>
      <c r="W33177"/>
      <c r="X33177"/>
    </row>
    <row r="33178" spans="21:24" ht="18" x14ac:dyDescent="0.6">
      <c r="U33178"/>
      <c r="V33178"/>
      <c r="W33178"/>
      <c r="X33178"/>
    </row>
    <row r="33179" spans="21:24" ht="18" x14ac:dyDescent="0.6">
      <c r="U33179"/>
      <c r="V33179"/>
      <c r="W33179"/>
      <c r="X33179"/>
    </row>
    <row r="33180" spans="21:24" ht="18" x14ac:dyDescent="0.6">
      <c r="U33180"/>
      <c r="V33180"/>
      <c r="W33180"/>
      <c r="X33180"/>
    </row>
    <row r="33181" spans="21:24" ht="18" x14ac:dyDescent="0.6">
      <c r="U33181"/>
      <c r="V33181"/>
      <c r="W33181"/>
      <c r="X33181"/>
    </row>
    <row r="33182" spans="21:24" ht="18" x14ac:dyDescent="0.6">
      <c r="U33182"/>
      <c r="V33182"/>
      <c r="W33182"/>
      <c r="X33182"/>
    </row>
    <row r="33183" spans="21:24" ht="18" x14ac:dyDescent="0.6">
      <c r="U33183"/>
      <c r="V33183"/>
      <c r="W33183"/>
      <c r="X33183"/>
    </row>
    <row r="33184" spans="21:24" ht="18" x14ac:dyDescent="0.6">
      <c r="U33184"/>
      <c r="V33184"/>
      <c r="W33184"/>
      <c r="X33184"/>
    </row>
    <row r="33185" spans="21:24" ht="18" x14ac:dyDescent="0.6">
      <c r="U33185"/>
      <c r="V33185"/>
      <c r="W33185"/>
      <c r="X33185"/>
    </row>
    <row r="33186" spans="21:24" ht="18" x14ac:dyDescent="0.6">
      <c r="U33186"/>
      <c r="V33186"/>
      <c r="W33186"/>
      <c r="X33186"/>
    </row>
    <row r="33187" spans="21:24" ht="18" x14ac:dyDescent="0.6">
      <c r="U33187"/>
      <c r="V33187"/>
      <c r="W33187"/>
      <c r="X33187"/>
    </row>
    <row r="33188" spans="21:24" ht="18" x14ac:dyDescent="0.6">
      <c r="U33188"/>
      <c r="V33188"/>
      <c r="W33188"/>
      <c r="X33188"/>
    </row>
    <row r="33189" spans="21:24" ht="18" x14ac:dyDescent="0.6">
      <c r="U33189"/>
      <c r="V33189"/>
      <c r="W33189"/>
      <c r="X33189"/>
    </row>
    <row r="33190" spans="21:24" ht="18" x14ac:dyDescent="0.6">
      <c r="U33190"/>
      <c r="V33190"/>
      <c r="W33190"/>
      <c r="X33190"/>
    </row>
    <row r="33191" spans="21:24" ht="18" x14ac:dyDescent="0.6">
      <c r="U33191"/>
      <c r="V33191"/>
      <c r="W33191"/>
      <c r="X33191"/>
    </row>
    <row r="33192" spans="21:24" ht="18" x14ac:dyDescent="0.6">
      <c r="U33192"/>
      <c r="V33192"/>
      <c r="W33192"/>
      <c r="X33192"/>
    </row>
    <row r="33193" spans="21:24" ht="18" x14ac:dyDescent="0.6">
      <c r="U33193"/>
      <c r="V33193"/>
      <c r="W33193"/>
      <c r="X33193"/>
    </row>
    <row r="33194" spans="21:24" ht="18" x14ac:dyDescent="0.6">
      <c r="U33194"/>
      <c r="V33194"/>
      <c r="W33194"/>
      <c r="X33194"/>
    </row>
    <row r="33195" spans="21:24" ht="18" x14ac:dyDescent="0.6">
      <c r="U33195"/>
      <c r="V33195"/>
      <c r="W33195"/>
      <c r="X33195"/>
    </row>
    <row r="33196" spans="21:24" ht="18" x14ac:dyDescent="0.6">
      <c r="U33196"/>
      <c r="V33196"/>
      <c r="W33196"/>
      <c r="X33196"/>
    </row>
    <row r="33197" spans="21:24" ht="18" x14ac:dyDescent="0.6">
      <c r="U33197"/>
      <c r="V33197"/>
      <c r="W33197"/>
      <c r="X33197"/>
    </row>
    <row r="33198" spans="21:24" ht="18" x14ac:dyDescent="0.6">
      <c r="U33198"/>
      <c r="V33198"/>
      <c r="W33198"/>
      <c r="X33198"/>
    </row>
    <row r="33199" spans="21:24" ht="18" x14ac:dyDescent="0.6">
      <c r="U33199"/>
      <c r="V33199"/>
      <c r="W33199"/>
      <c r="X33199"/>
    </row>
    <row r="33200" spans="21:24" ht="18" x14ac:dyDescent="0.6">
      <c r="U33200"/>
      <c r="V33200"/>
      <c r="W33200"/>
      <c r="X33200"/>
    </row>
    <row r="33201" spans="21:24" ht="18" x14ac:dyDescent="0.6">
      <c r="U33201"/>
      <c r="V33201"/>
      <c r="W33201"/>
      <c r="X33201"/>
    </row>
    <row r="33202" spans="21:24" ht="18" x14ac:dyDescent="0.6">
      <c r="U33202"/>
      <c r="V33202"/>
      <c r="W33202"/>
      <c r="X33202"/>
    </row>
    <row r="33203" spans="21:24" ht="18" x14ac:dyDescent="0.6">
      <c r="U33203"/>
      <c r="V33203"/>
      <c r="W33203"/>
      <c r="X33203"/>
    </row>
    <row r="33204" spans="21:24" ht="18" x14ac:dyDescent="0.6">
      <c r="U33204"/>
      <c r="V33204"/>
      <c r="W33204"/>
      <c r="X33204"/>
    </row>
    <row r="33205" spans="21:24" ht="18" x14ac:dyDescent="0.6">
      <c r="U33205"/>
      <c r="V33205"/>
      <c r="W33205"/>
      <c r="X33205"/>
    </row>
    <row r="33206" spans="21:24" ht="18" x14ac:dyDescent="0.6">
      <c r="U33206"/>
      <c r="V33206"/>
      <c r="W33206"/>
      <c r="X33206"/>
    </row>
    <row r="33207" spans="21:24" ht="18" x14ac:dyDescent="0.6">
      <c r="U33207"/>
      <c r="V33207"/>
      <c r="W33207"/>
      <c r="X33207"/>
    </row>
    <row r="33208" spans="21:24" ht="18" x14ac:dyDescent="0.6">
      <c r="U33208"/>
      <c r="V33208"/>
      <c r="W33208"/>
      <c r="X33208"/>
    </row>
    <row r="33209" spans="21:24" ht="18" x14ac:dyDescent="0.6">
      <c r="U33209"/>
      <c r="V33209"/>
      <c r="W33209"/>
      <c r="X33209"/>
    </row>
    <row r="33210" spans="21:24" ht="18" x14ac:dyDescent="0.6">
      <c r="U33210"/>
      <c r="V33210"/>
      <c r="W33210"/>
      <c r="X33210"/>
    </row>
    <row r="33211" spans="21:24" ht="18" x14ac:dyDescent="0.6">
      <c r="U33211"/>
      <c r="V33211"/>
      <c r="W33211"/>
      <c r="X33211"/>
    </row>
    <row r="33212" spans="21:24" ht="18" x14ac:dyDescent="0.6">
      <c r="U33212"/>
      <c r="V33212"/>
      <c r="W33212"/>
      <c r="X33212"/>
    </row>
    <row r="33213" spans="21:24" ht="18" x14ac:dyDescent="0.6">
      <c r="U33213"/>
      <c r="V33213"/>
      <c r="W33213"/>
      <c r="X33213"/>
    </row>
    <row r="33214" spans="21:24" ht="18" x14ac:dyDescent="0.6">
      <c r="U33214"/>
      <c r="V33214"/>
      <c r="W33214"/>
      <c r="X33214"/>
    </row>
    <row r="33215" spans="21:24" ht="18" x14ac:dyDescent="0.6">
      <c r="U33215"/>
      <c r="V33215"/>
      <c r="W33215"/>
      <c r="X33215"/>
    </row>
    <row r="33216" spans="21:24" ht="18" x14ac:dyDescent="0.6">
      <c r="U33216"/>
      <c r="V33216"/>
      <c r="W33216"/>
      <c r="X33216"/>
    </row>
    <row r="33217" spans="21:24" ht="18" x14ac:dyDescent="0.6">
      <c r="U33217"/>
      <c r="V33217"/>
      <c r="W33217"/>
      <c r="X33217"/>
    </row>
    <row r="33218" spans="21:24" ht="18" x14ac:dyDescent="0.6">
      <c r="U33218"/>
      <c r="V33218"/>
      <c r="W33218"/>
      <c r="X33218"/>
    </row>
    <row r="33219" spans="21:24" ht="18" x14ac:dyDescent="0.6">
      <c r="U33219"/>
      <c r="V33219"/>
      <c r="W33219"/>
      <c r="X33219"/>
    </row>
    <row r="33220" spans="21:24" ht="18" x14ac:dyDescent="0.6">
      <c r="U33220"/>
      <c r="V33220"/>
      <c r="W33220"/>
      <c r="X33220"/>
    </row>
    <row r="33221" spans="21:24" ht="18" x14ac:dyDescent="0.6">
      <c r="U33221"/>
      <c r="V33221"/>
      <c r="W33221"/>
      <c r="X33221"/>
    </row>
    <row r="33222" spans="21:24" ht="18" x14ac:dyDescent="0.6">
      <c r="U33222"/>
      <c r="V33222"/>
      <c r="W33222"/>
      <c r="X33222"/>
    </row>
    <row r="33223" spans="21:24" ht="18" x14ac:dyDescent="0.6">
      <c r="U33223"/>
      <c r="V33223"/>
      <c r="W33223"/>
      <c r="X33223"/>
    </row>
    <row r="33224" spans="21:24" ht="18" x14ac:dyDescent="0.6">
      <c r="U33224"/>
      <c r="V33224"/>
      <c r="W33224"/>
      <c r="X33224"/>
    </row>
    <row r="33225" spans="21:24" ht="18" x14ac:dyDescent="0.6">
      <c r="U33225"/>
      <c r="V33225"/>
      <c r="W33225"/>
      <c r="X33225"/>
    </row>
    <row r="33226" spans="21:24" ht="18" x14ac:dyDescent="0.6">
      <c r="U33226"/>
      <c r="V33226"/>
      <c r="W33226"/>
      <c r="X33226"/>
    </row>
    <row r="33227" spans="21:24" ht="18" x14ac:dyDescent="0.6">
      <c r="U33227"/>
      <c r="V33227"/>
      <c r="W33227"/>
      <c r="X33227"/>
    </row>
    <row r="33228" spans="21:24" ht="18" x14ac:dyDescent="0.6">
      <c r="U33228"/>
      <c r="V33228"/>
      <c r="W33228"/>
      <c r="X33228"/>
    </row>
    <row r="33229" spans="21:24" ht="18" x14ac:dyDescent="0.6">
      <c r="U33229"/>
      <c r="V33229"/>
      <c r="W33229"/>
      <c r="X33229"/>
    </row>
    <row r="33230" spans="21:24" ht="18" x14ac:dyDescent="0.6">
      <c r="U33230"/>
      <c r="V33230"/>
      <c r="W33230"/>
      <c r="X33230"/>
    </row>
    <row r="33231" spans="21:24" ht="18" x14ac:dyDescent="0.6">
      <c r="U33231"/>
      <c r="V33231"/>
      <c r="W33231"/>
      <c r="X33231"/>
    </row>
    <row r="33232" spans="21:24" ht="18" x14ac:dyDescent="0.6">
      <c r="U33232"/>
      <c r="V33232"/>
      <c r="W33232"/>
      <c r="X33232"/>
    </row>
    <row r="33233" spans="21:24" ht="18" x14ac:dyDescent="0.6">
      <c r="U33233"/>
      <c r="V33233"/>
      <c r="W33233"/>
      <c r="X33233"/>
    </row>
    <row r="33234" spans="21:24" ht="18" x14ac:dyDescent="0.6">
      <c r="U33234"/>
      <c r="V33234"/>
      <c r="W33234"/>
      <c r="X33234"/>
    </row>
    <row r="33235" spans="21:24" ht="18" x14ac:dyDescent="0.6">
      <c r="U33235"/>
      <c r="V33235"/>
      <c r="W33235"/>
      <c r="X33235"/>
    </row>
    <row r="33236" spans="21:24" ht="18" x14ac:dyDescent="0.6">
      <c r="U33236"/>
      <c r="V33236"/>
      <c r="W33236"/>
      <c r="X33236"/>
    </row>
    <row r="33237" spans="21:24" ht="18" x14ac:dyDescent="0.6">
      <c r="U33237"/>
      <c r="V33237"/>
      <c r="W33237"/>
      <c r="X33237"/>
    </row>
    <row r="33238" spans="21:24" ht="18" x14ac:dyDescent="0.6">
      <c r="U33238"/>
      <c r="V33238"/>
      <c r="W33238"/>
      <c r="X33238"/>
    </row>
    <row r="33239" spans="21:24" ht="18" x14ac:dyDescent="0.6">
      <c r="U33239"/>
      <c r="V33239"/>
      <c r="W33239"/>
      <c r="X33239"/>
    </row>
    <row r="33240" spans="21:24" ht="18" x14ac:dyDescent="0.6">
      <c r="U33240"/>
      <c r="V33240"/>
      <c r="W33240"/>
      <c r="X33240"/>
    </row>
    <row r="33241" spans="21:24" ht="18" x14ac:dyDescent="0.6">
      <c r="U33241"/>
      <c r="V33241"/>
      <c r="W33241"/>
      <c r="X33241"/>
    </row>
    <row r="33242" spans="21:24" ht="18" x14ac:dyDescent="0.6">
      <c r="U33242"/>
      <c r="V33242"/>
      <c r="W33242"/>
      <c r="X33242"/>
    </row>
    <row r="33243" spans="21:24" ht="18" x14ac:dyDescent="0.6">
      <c r="U33243"/>
      <c r="V33243"/>
      <c r="W33243"/>
      <c r="X33243"/>
    </row>
    <row r="33244" spans="21:24" ht="18" x14ac:dyDescent="0.6">
      <c r="U33244"/>
      <c r="V33244"/>
      <c r="W33244"/>
      <c r="X33244"/>
    </row>
    <row r="33245" spans="21:24" ht="18" x14ac:dyDescent="0.6">
      <c r="U33245"/>
      <c r="V33245"/>
      <c r="W33245"/>
      <c r="X33245"/>
    </row>
    <row r="33246" spans="21:24" ht="18" x14ac:dyDescent="0.6">
      <c r="U33246"/>
      <c r="V33246"/>
      <c r="W33246"/>
      <c r="X33246"/>
    </row>
    <row r="33247" spans="21:24" ht="18" x14ac:dyDescent="0.6">
      <c r="U33247"/>
      <c r="V33247"/>
      <c r="W33247"/>
      <c r="X33247"/>
    </row>
    <row r="33248" spans="21:24" ht="18" x14ac:dyDescent="0.6">
      <c r="U33248"/>
      <c r="V33248"/>
      <c r="W33248"/>
      <c r="X33248"/>
    </row>
    <row r="33249" spans="21:24" ht="18" x14ac:dyDescent="0.6">
      <c r="U33249"/>
      <c r="V33249"/>
      <c r="W33249"/>
      <c r="X33249"/>
    </row>
    <row r="33250" spans="21:24" ht="18" x14ac:dyDescent="0.6">
      <c r="U33250"/>
      <c r="V33250"/>
      <c r="W33250"/>
      <c r="X33250"/>
    </row>
    <row r="33251" spans="21:24" ht="18" x14ac:dyDescent="0.6">
      <c r="U33251"/>
      <c r="V33251"/>
      <c r="W33251"/>
      <c r="X33251"/>
    </row>
    <row r="33252" spans="21:24" ht="18" x14ac:dyDescent="0.6">
      <c r="U33252"/>
      <c r="V33252"/>
      <c r="W33252"/>
      <c r="X33252"/>
    </row>
    <row r="33253" spans="21:24" ht="18" x14ac:dyDescent="0.6">
      <c r="U33253"/>
      <c r="V33253"/>
      <c r="W33253"/>
      <c r="X33253"/>
    </row>
    <row r="33254" spans="21:24" ht="18" x14ac:dyDescent="0.6">
      <c r="U33254"/>
      <c r="V33254"/>
      <c r="W33254"/>
      <c r="X33254"/>
    </row>
    <row r="33255" spans="21:24" ht="18" x14ac:dyDescent="0.6">
      <c r="U33255"/>
      <c r="V33255"/>
      <c r="W33255"/>
      <c r="X33255"/>
    </row>
    <row r="33256" spans="21:24" ht="18" x14ac:dyDescent="0.6">
      <c r="U33256"/>
      <c r="V33256"/>
      <c r="W33256"/>
      <c r="X33256"/>
    </row>
    <row r="33257" spans="21:24" ht="18" x14ac:dyDescent="0.6">
      <c r="U33257"/>
      <c r="V33257"/>
      <c r="W33257"/>
      <c r="X33257"/>
    </row>
    <row r="33258" spans="21:24" ht="18" x14ac:dyDescent="0.6">
      <c r="U33258"/>
      <c r="V33258"/>
      <c r="W33258"/>
      <c r="X33258"/>
    </row>
    <row r="33259" spans="21:24" ht="18" x14ac:dyDescent="0.6">
      <c r="U33259"/>
      <c r="V33259"/>
      <c r="W33259"/>
      <c r="X33259"/>
    </row>
    <row r="33260" spans="21:24" ht="18" x14ac:dyDescent="0.6">
      <c r="U33260"/>
      <c r="V33260"/>
      <c r="W33260"/>
      <c r="X33260"/>
    </row>
    <row r="33261" spans="21:24" ht="18" x14ac:dyDescent="0.6">
      <c r="U33261"/>
      <c r="V33261"/>
      <c r="W33261"/>
      <c r="X33261"/>
    </row>
    <row r="33262" spans="21:24" ht="18" x14ac:dyDescent="0.6">
      <c r="U33262"/>
      <c r="V33262"/>
      <c r="W33262"/>
      <c r="X33262"/>
    </row>
    <row r="33263" spans="21:24" ht="18" x14ac:dyDescent="0.6">
      <c r="U33263"/>
      <c r="V33263"/>
      <c r="W33263"/>
      <c r="X33263"/>
    </row>
    <row r="33264" spans="21:24" ht="18" x14ac:dyDescent="0.6">
      <c r="U33264"/>
      <c r="V33264"/>
      <c r="W33264"/>
      <c r="X33264"/>
    </row>
    <row r="33265" spans="21:24" ht="18" x14ac:dyDescent="0.6">
      <c r="U33265"/>
      <c r="V33265"/>
      <c r="W33265"/>
      <c r="X33265"/>
    </row>
    <row r="33266" spans="21:24" ht="18" x14ac:dyDescent="0.6">
      <c r="U33266"/>
      <c r="V33266"/>
      <c r="W33266"/>
      <c r="X33266"/>
    </row>
    <row r="33267" spans="21:24" ht="18" x14ac:dyDescent="0.6">
      <c r="U33267"/>
      <c r="V33267"/>
      <c r="W33267"/>
      <c r="X33267"/>
    </row>
    <row r="33268" spans="21:24" ht="18" x14ac:dyDescent="0.6">
      <c r="U33268"/>
      <c r="V33268"/>
      <c r="W33268"/>
      <c r="X33268"/>
    </row>
    <row r="33269" spans="21:24" ht="18" x14ac:dyDescent="0.6">
      <c r="U33269"/>
      <c r="V33269"/>
      <c r="W33269"/>
      <c r="X33269"/>
    </row>
    <row r="33270" spans="21:24" ht="18" x14ac:dyDescent="0.6">
      <c r="U33270"/>
      <c r="V33270"/>
      <c r="W33270"/>
      <c r="X33270"/>
    </row>
    <row r="33271" spans="21:24" ht="18" x14ac:dyDescent="0.6">
      <c r="U33271"/>
      <c r="V33271"/>
      <c r="W33271"/>
      <c r="X33271"/>
    </row>
    <row r="33272" spans="21:24" ht="18" x14ac:dyDescent="0.6">
      <c r="U33272"/>
      <c r="V33272"/>
      <c r="W33272"/>
      <c r="X33272"/>
    </row>
    <row r="33273" spans="21:24" ht="18" x14ac:dyDescent="0.6">
      <c r="U33273"/>
      <c r="V33273"/>
      <c r="W33273"/>
      <c r="X33273"/>
    </row>
    <row r="33274" spans="21:24" ht="18" x14ac:dyDescent="0.6">
      <c r="U33274"/>
      <c r="V33274"/>
      <c r="W33274"/>
      <c r="X33274"/>
    </row>
    <row r="33275" spans="21:24" ht="18" x14ac:dyDescent="0.6">
      <c r="U33275"/>
      <c r="V33275"/>
      <c r="W33275"/>
      <c r="X33275"/>
    </row>
    <row r="33276" spans="21:24" ht="18" x14ac:dyDescent="0.6">
      <c r="U33276"/>
      <c r="V33276"/>
      <c r="W33276"/>
      <c r="X33276"/>
    </row>
    <row r="33277" spans="21:24" ht="18" x14ac:dyDescent="0.6">
      <c r="U33277"/>
      <c r="V33277"/>
      <c r="W33277"/>
      <c r="X33277"/>
    </row>
    <row r="33278" spans="21:24" ht="18" x14ac:dyDescent="0.6">
      <c r="U33278"/>
      <c r="V33278"/>
      <c r="W33278"/>
      <c r="X33278"/>
    </row>
    <row r="33279" spans="21:24" ht="18" x14ac:dyDescent="0.6">
      <c r="U33279"/>
      <c r="V33279"/>
      <c r="W33279"/>
      <c r="X33279"/>
    </row>
    <row r="33280" spans="21:24" ht="18" x14ac:dyDescent="0.6">
      <c r="U33280"/>
      <c r="V33280"/>
      <c r="W33280"/>
      <c r="X33280"/>
    </row>
    <row r="33281" spans="21:24" ht="18" x14ac:dyDescent="0.6">
      <c r="U33281"/>
      <c r="V33281"/>
      <c r="W33281"/>
      <c r="X33281"/>
    </row>
    <row r="33282" spans="21:24" ht="18" x14ac:dyDescent="0.6">
      <c r="U33282"/>
      <c r="V33282"/>
      <c r="W33282"/>
      <c r="X33282"/>
    </row>
    <row r="33283" spans="21:24" ht="18" x14ac:dyDescent="0.6">
      <c r="U33283"/>
      <c r="V33283"/>
      <c r="W33283"/>
      <c r="X33283"/>
    </row>
    <row r="33284" spans="21:24" ht="18" x14ac:dyDescent="0.6">
      <c r="U33284"/>
      <c r="V33284"/>
      <c r="W33284"/>
      <c r="X33284"/>
    </row>
    <row r="33285" spans="21:24" ht="18" x14ac:dyDescent="0.6">
      <c r="U33285"/>
      <c r="V33285"/>
      <c r="W33285"/>
      <c r="X33285"/>
    </row>
    <row r="33286" spans="21:24" ht="18" x14ac:dyDescent="0.6">
      <c r="U33286"/>
      <c r="V33286"/>
      <c r="W33286"/>
      <c r="X33286"/>
    </row>
    <row r="33287" spans="21:24" ht="18" x14ac:dyDescent="0.6">
      <c r="U33287"/>
      <c r="V33287"/>
      <c r="W33287"/>
      <c r="X33287"/>
    </row>
    <row r="33288" spans="21:24" ht="18" x14ac:dyDescent="0.6">
      <c r="U33288"/>
      <c r="V33288"/>
      <c r="W33288"/>
      <c r="X33288"/>
    </row>
    <row r="33289" spans="21:24" ht="18" x14ac:dyDescent="0.6">
      <c r="U33289"/>
      <c r="V33289"/>
      <c r="W33289"/>
      <c r="X33289"/>
    </row>
    <row r="33290" spans="21:24" ht="18" x14ac:dyDescent="0.6">
      <c r="U33290"/>
      <c r="V33290"/>
      <c r="W33290"/>
      <c r="X33290"/>
    </row>
    <row r="33291" spans="21:24" ht="18" x14ac:dyDescent="0.6">
      <c r="U33291"/>
      <c r="V33291"/>
      <c r="W33291"/>
      <c r="X33291"/>
    </row>
    <row r="33292" spans="21:24" ht="18" x14ac:dyDescent="0.6">
      <c r="U33292"/>
      <c r="V33292"/>
      <c r="W33292"/>
      <c r="X33292"/>
    </row>
    <row r="33293" spans="21:24" ht="18" x14ac:dyDescent="0.6">
      <c r="U33293"/>
      <c r="V33293"/>
      <c r="W33293"/>
      <c r="X33293"/>
    </row>
    <row r="33294" spans="21:24" ht="18" x14ac:dyDescent="0.6">
      <c r="U33294"/>
      <c r="V33294"/>
      <c r="W33294"/>
      <c r="X33294"/>
    </row>
    <row r="33295" spans="21:24" ht="18" x14ac:dyDescent="0.6">
      <c r="U33295"/>
      <c r="V33295"/>
      <c r="W33295"/>
      <c r="X33295"/>
    </row>
    <row r="33296" spans="21:24" ht="18" x14ac:dyDescent="0.6">
      <c r="U33296"/>
      <c r="V33296"/>
      <c r="W33296"/>
      <c r="X33296"/>
    </row>
    <row r="33297" spans="21:24" ht="18" x14ac:dyDescent="0.6">
      <c r="U33297"/>
      <c r="V33297"/>
      <c r="W33297"/>
      <c r="X33297"/>
    </row>
    <row r="33298" spans="21:24" ht="18" x14ac:dyDescent="0.6">
      <c r="U33298"/>
      <c r="V33298"/>
      <c r="W33298"/>
      <c r="X33298"/>
    </row>
    <row r="33299" spans="21:24" ht="18" x14ac:dyDescent="0.6">
      <c r="U33299"/>
      <c r="V33299"/>
      <c r="W33299"/>
      <c r="X33299"/>
    </row>
    <row r="33300" spans="21:24" ht="18" x14ac:dyDescent="0.6">
      <c r="U33300"/>
      <c r="V33300"/>
      <c r="W33300"/>
      <c r="X33300"/>
    </row>
    <row r="33301" spans="21:24" ht="18" x14ac:dyDescent="0.6">
      <c r="U33301"/>
      <c r="V33301"/>
      <c r="W33301"/>
      <c r="X33301"/>
    </row>
    <row r="33302" spans="21:24" ht="18" x14ac:dyDescent="0.6">
      <c r="U33302"/>
      <c r="V33302"/>
      <c r="W33302"/>
      <c r="X33302"/>
    </row>
    <row r="33303" spans="21:24" ht="18" x14ac:dyDescent="0.6">
      <c r="U33303"/>
      <c r="V33303"/>
      <c r="W33303"/>
      <c r="X33303"/>
    </row>
    <row r="33304" spans="21:24" ht="18" x14ac:dyDescent="0.6">
      <c r="U33304"/>
      <c r="V33304"/>
      <c r="W33304"/>
      <c r="X33304"/>
    </row>
    <row r="33305" spans="21:24" ht="18" x14ac:dyDescent="0.6">
      <c r="U33305"/>
      <c r="V33305"/>
      <c r="W33305"/>
      <c r="X33305"/>
    </row>
    <row r="33306" spans="21:24" ht="18" x14ac:dyDescent="0.6">
      <c r="U33306"/>
      <c r="V33306"/>
      <c r="W33306"/>
      <c r="X33306"/>
    </row>
    <row r="33307" spans="21:24" ht="18" x14ac:dyDescent="0.6">
      <c r="U33307"/>
      <c r="V33307"/>
      <c r="W33307"/>
      <c r="X33307"/>
    </row>
    <row r="33308" spans="21:24" ht="18" x14ac:dyDescent="0.6">
      <c r="U33308"/>
      <c r="V33308"/>
      <c r="W33308"/>
      <c r="X33308"/>
    </row>
    <row r="33309" spans="21:24" ht="18" x14ac:dyDescent="0.6">
      <c r="U33309"/>
      <c r="V33309"/>
      <c r="W33309"/>
      <c r="X33309"/>
    </row>
    <row r="33310" spans="21:24" ht="18" x14ac:dyDescent="0.6">
      <c r="U33310"/>
      <c r="V33310"/>
      <c r="W33310"/>
      <c r="X33310"/>
    </row>
    <row r="33311" spans="21:24" ht="18" x14ac:dyDescent="0.6">
      <c r="U33311"/>
      <c r="V33311"/>
      <c r="W33311"/>
      <c r="X33311"/>
    </row>
    <row r="33312" spans="21:24" ht="18" x14ac:dyDescent="0.6">
      <c r="U33312"/>
      <c r="V33312"/>
      <c r="W33312"/>
      <c r="X33312"/>
    </row>
    <row r="33313" spans="21:24" ht="18" x14ac:dyDescent="0.6">
      <c r="U33313"/>
      <c r="V33313"/>
      <c r="W33313"/>
      <c r="X33313"/>
    </row>
    <row r="33314" spans="21:24" ht="18" x14ac:dyDescent="0.6">
      <c r="U33314"/>
      <c r="V33314"/>
      <c r="W33314"/>
      <c r="X33314"/>
    </row>
    <row r="33315" spans="21:24" ht="18" x14ac:dyDescent="0.6">
      <c r="U33315"/>
      <c r="V33315"/>
      <c r="W33315"/>
      <c r="X33315"/>
    </row>
    <row r="33316" spans="21:24" ht="18" x14ac:dyDescent="0.6">
      <c r="U33316"/>
      <c r="V33316"/>
      <c r="W33316"/>
      <c r="X33316"/>
    </row>
    <row r="33317" spans="21:24" ht="18" x14ac:dyDescent="0.6">
      <c r="U33317"/>
      <c r="V33317"/>
      <c r="W33317"/>
      <c r="X33317"/>
    </row>
    <row r="33318" spans="21:24" ht="18" x14ac:dyDescent="0.6">
      <c r="U33318"/>
      <c r="V33318"/>
      <c r="W33318"/>
      <c r="X33318"/>
    </row>
    <row r="33319" spans="21:24" ht="18" x14ac:dyDescent="0.6">
      <c r="U33319"/>
      <c r="V33319"/>
      <c r="W33319"/>
      <c r="X33319"/>
    </row>
    <row r="33320" spans="21:24" ht="18" x14ac:dyDescent="0.6">
      <c r="U33320"/>
      <c r="V33320"/>
      <c r="W33320"/>
      <c r="X33320"/>
    </row>
    <row r="33321" spans="21:24" ht="18" x14ac:dyDescent="0.6">
      <c r="U33321"/>
      <c r="V33321"/>
      <c r="W33321"/>
      <c r="X33321"/>
    </row>
    <row r="33322" spans="21:24" ht="18" x14ac:dyDescent="0.6">
      <c r="U33322"/>
      <c r="V33322"/>
      <c r="W33322"/>
      <c r="X33322"/>
    </row>
    <row r="33323" spans="21:24" ht="18" x14ac:dyDescent="0.6">
      <c r="U33323"/>
      <c r="V33323"/>
      <c r="W33323"/>
      <c r="X33323"/>
    </row>
    <row r="33324" spans="21:24" ht="18" x14ac:dyDescent="0.6">
      <c r="U33324"/>
      <c r="V33324"/>
      <c r="W33324"/>
      <c r="X33324"/>
    </row>
    <row r="33325" spans="21:24" ht="18" x14ac:dyDescent="0.6">
      <c r="U33325"/>
      <c r="V33325"/>
      <c r="W33325"/>
      <c r="X33325"/>
    </row>
    <row r="33326" spans="21:24" ht="18" x14ac:dyDescent="0.6">
      <c r="U33326"/>
      <c r="V33326"/>
      <c r="W33326"/>
      <c r="X33326"/>
    </row>
    <row r="33327" spans="21:24" ht="18" x14ac:dyDescent="0.6">
      <c r="U33327"/>
      <c r="V33327"/>
      <c r="W33327"/>
      <c r="X33327"/>
    </row>
    <row r="33328" spans="21:24" ht="18" x14ac:dyDescent="0.6">
      <c r="U33328"/>
      <c r="V33328"/>
      <c r="W33328"/>
      <c r="X33328"/>
    </row>
    <row r="33329" spans="21:24" ht="18" x14ac:dyDescent="0.6">
      <c r="U33329"/>
      <c r="V33329"/>
      <c r="W33329"/>
      <c r="X33329"/>
    </row>
    <row r="33330" spans="21:24" ht="18" x14ac:dyDescent="0.6">
      <c r="U33330"/>
      <c r="V33330"/>
      <c r="W33330"/>
      <c r="X33330"/>
    </row>
    <row r="33331" spans="21:24" ht="18" x14ac:dyDescent="0.6">
      <c r="U33331"/>
      <c r="V33331"/>
      <c r="W33331"/>
      <c r="X33331"/>
    </row>
    <row r="33332" spans="21:24" ht="18" x14ac:dyDescent="0.6">
      <c r="U33332"/>
      <c r="V33332"/>
      <c r="W33332"/>
      <c r="X33332"/>
    </row>
    <row r="33333" spans="21:24" ht="18" x14ac:dyDescent="0.6">
      <c r="U33333"/>
      <c r="V33333"/>
      <c r="W33333"/>
      <c r="X33333"/>
    </row>
    <row r="33334" spans="21:24" ht="18" x14ac:dyDescent="0.6">
      <c r="U33334"/>
      <c r="V33334"/>
      <c r="W33334"/>
      <c r="X33334"/>
    </row>
    <row r="33335" spans="21:24" ht="18" x14ac:dyDescent="0.6">
      <c r="U33335"/>
      <c r="V33335"/>
      <c r="W33335"/>
      <c r="X33335"/>
    </row>
    <row r="33336" spans="21:24" ht="18" x14ac:dyDescent="0.6">
      <c r="U33336"/>
      <c r="V33336"/>
      <c r="W33336"/>
      <c r="X33336"/>
    </row>
    <row r="33337" spans="21:24" ht="18" x14ac:dyDescent="0.6">
      <c r="U33337"/>
      <c r="V33337"/>
      <c r="W33337"/>
      <c r="X33337"/>
    </row>
    <row r="33338" spans="21:24" ht="18" x14ac:dyDescent="0.6">
      <c r="U33338"/>
      <c r="V33338"/>
      <c r="W33338"/>
      <c r="X33338"/>
    </row>
    <row r="33339" spans="21:24" ht="18" x14ac:dyDescent="0.6">
      <c r="U33339"/>
      <c r="V33339"/>
      <c r="W33339"/>
      <c r="X33339"/>
    </row>
    <row r="33340" spans="21:24" ht="18" x14ac:dyDescent="0.6">
      <c r="U33340"/>
      <c r="V33340"/>
      <c r="W33340"/>
      <c r="X33340"/>
    </row>
    <row r="33341" spans="21:24" ht="18" x14ac:dyDescent="0.6">
      <c r="U33341"/>
      <c r="V33341"/>
      <c r="W33341"/>
      <c r="X33341"/>
    </row>
    <row r="33342" spans="21:24" ht="18" x14ac:dyDescent="0.6">
      <c r="U33342"/>
      <c r="V33342"/>
      <c r="W33342"/>
      <c r="X33342"/>
    </row>
    <row r="33343" spans="21:24" ht="18" x14ac:dyDescent="0.6">
      <c r="U33343"/>
      <c r="V33343"/>
      <c r="W33343"/>
      <c r="X33343"/>
    </row>
    <row r="33344" spans="21:24" ht="18" x14ac:dyDescent="0.6">
      <c r="U33344"/>
      <c r="V33344"/>
      <c r="W33344"/>
      <c r="X33344"/>
    </row>
    <row r="33345" spans="21:24" ht="18" x14ac:dyDescent="0.6">
      <c r="U33345"/>
      <c r="V33345"/>
      <c r="W33345"/>
      <c r="X33345"/>
    </row>
    <row r="33346" spans="21:24" ht="18" x14ac:dyDescent="0.6">
      <c r="U33346"/>
      <c r="V33346"/>
      <c r="W33346"/>
      <c r="X33346"/>
    </row>
    <row r="33347" spans="21:24" ht="18" x14ac:dyDescent="0.6">
      <c r="U33347"/>
      <c r="V33347"/>
      <c r="W33347"/>
      <c r="X33347"/>
    </row>
    <row r="33348" spans="21:24" ht="18" x14ac:dyDescent="0.6">
      <c r="U33348"/>
      <c r="V33348"/>
      <c r="W33348"/>
      <c r="X33348"/>
    </row>
    <row r="33349" spans="21:24" ht="18" x14ac:dyDescent="0.6">
      <c r="U33349"/>
      <c r="V33349"/>
      <c r="W33349"/>
      <c r="X33349"/>
    </row>
    <row r="33350" spans="21:24" ht="18" x14ac:dyDescent="0.6">
      <c r="U33350"/>
      <c r="V33350"/>
      <c r="W33350"/>
      <c r="X33350"/>
    </row>
    <row r="33351" spans="21:24" ht="18" x14ac:dyDescent="0.6">
      <c r="U33351"/>
      <c r="V33351"/>
      <c r="W33351"/>
      <c r="X33351"/>
    </row>
    <row r="33352" spans="21:24" ht="18" x14ac:dyDescent="0.6">
      <c r="U33352"/>
      <c r="V33352"/>
      <c r="W33352"/>
      <c r="X33352"/>
    </row>
    <row r="33353" spans="21:24" ht="18" x14ac:dyDescent="0.6">
      <c r="U33353"/>
      <c r="V33353"/>
      <c r="W33353"/>
      <c r="X33353"/>
    </row>
    <row r="33354" spans="21:24" ht="18" x14ac:dyDescent="0.6">
      <c r="U33354"/>
      <c r="V33354"/>
      <c r="W33354"/>
      <c r="X33354"/>
    </row>
    <row r="33355" spans="21:24" ht="18" x14ac:dyDescent="0.6">
      <c r="U33355"/>
      <c r="V33355"/>
      <c r="W33355"/>
      <c r="X33355"/>
    </row>
    <row r="33356" spans="21:24" ht="18" x14ac:dyDescent="0.6">
      <c r="U33356"/>
      <c r="V33356"/>
      <c r="W33356"/>
      <c r="X33356"/>
    </row>
    <row r="33357" spans="21:24" ht="18" x14ac:dyDescent="0.6">
      <c r="U33357"/>
      <c r="V33357"/>
      <c r="W33357"/>
      <c r="X33357"/>
    </row>
    <row r="33358" spans="21:24" ht="18" x14ac:dyDescent="0.6">
      <c r="U33358"/>
      <c r="V33358"/>
      <c r="W33358"/>
      <c r="X33358"/>
    </row>
    <row r="33359" spans="21:24" ht="18" x14ac:dyDescent="0.6">
      <c r="U33359"/>
      <c r="V33359"/>
      <c r="W33359"/>
      <c r="X33359"/>
    </row>
    <row r="33360" spans="21:24" ht="18" x14ac:dyDescent="0.6">
      <c r="U33360"/>
      <c r="V33360"/>
      <c r="W33360"/>
      <c r="X33360"/>
    </row>
    <row r="33361" spans="21:24" ht="18" x14ac:dyDescent="0.6">
      <c r="U33361"/>
      <c r="V33361"/>
      <c r="W33361"/>
      <c r="X33361"/>
    </row>
    <row r="33362" spans="21:24" ht="18" x14ac:dyDescent="0.6">
      <c r="U33362"/>
      <c r="V33362"/>
      <c r="W33362"/>
      <c r="X33362"/>
    </row>
    <row r="33363" spans="21:24" ht="18" x14ac:dyDescent="0.6">
      <c r="U33363"/>
      <c r="V33363"/>
      <c r="W33363"/>
      <c r="X33363"/>
    </row>
    <row r="33364" spans="21:24" ht="18" x14ac:dyDescent="0.6">
      <c r="U33364"/>
      <c r="V33364"/>
      <c r="W33364"/>
      <c r="X33364"/>
    </row>
    <row r="33365" spans="21:24" ht="18" x14ac:dyDescent="0.6">
      <c r="U33365"/>
      <c r="V33365"/>
      <c r="W33365"/>
      <c r="X33365"/>
    </row>
    <row r="33366" spans="21:24" ht="18" x14ac:dyDescent="0.6">
      <c r="U33366"/>
      <c r="V33366"/>
      <c r="W33366"/>
      <c r="X33366"/>
    </row>
    <row r="33367" spans="21:24" ht="18" x14ac:dyDescent="0.6">
      <c r="U33367"/>
      <c r="V33367"/>
      <c r="W33367"/>
      <c r="X33367"/>
    </row>
    <row r="33368" spans="21:24" ht="18" x14ac:dyDescent="0.6">
      <c r="U33368"/>
      <c r="V33368"/>
      <c r="W33368"/>
      <c r="X33368"/>
    </row>
    <row r="33369" spans="21:24" ht="18" x14ac:dyDescent="0.6">
      <c r="U33369"/>
      <c r="V33369"/>
      <c r="W33369"/>
      <c r="X33369"/>
    </row>
    <row r="33370" spans="21:24" ht="18" x14ac:dyDescent="0.6">
      <c r="U33370"/>
      <c r="V33370"/>
      <c r="W33370"/>
      <c r="X33370"/>
    </row>
    <row r="33371" spans="21:24" ht="18" x14ac:dyDescent="0.6">
      <c r="U33371"/>
      <c r="V33371"/>
      <c r="W33371"/>
      <c r="X33371"/>
    </row>
    <row r="33372" spans="21:24" ht="18" x14ac:dyDescent="0.6">
      <c r="U33372"/>
      <c r="V33372"/>
      <c r="W33372"/>
      <c r="X33372"/>
    </row>
    <row r="33373" spans="21:24" ht="18" x14ac:dyDescent="0.6">
      <c r="U33373"/>
      <c r="V33373"/>
      <c r="W33373"/>
      <c r="X33373"/>
    </row>
    <row r="33374" spans="21:24" ht="18" x14ac:dyDescent="0.6">
      <c r="U33374"/>
      <c r="V33374"/>
      <c r="W33374"/>
      <c r="X33374"/>
    </row>
    <row r="33375" spans="21:24" ht="18" x14ac:dyDescent="0.6">
      <c r="U33375"/>
      <c r="V33375"/>
      <c r="W33375"/>
      <c r="X33375"/>
    </row>
    <row r="33376" spans="21:24" ht="18" x14ac:dyDescent="0.6">
      <c r="U33376"/>
      <c r="V33376"/>
      <c r="W33376"/>
      <c r="X33376"/>
    </row>
    <row r="33377" spans="21:24" ht="18" x14ac:dyDescent="0.6">
      <c r="U33377"/>
      <c r="V33377"/>
      <c r="W33377"/>
      <c r="X33377"/>
    </row>
    <row r="33378" spans="21:24" ht="18" x14ac:dyDescent="0.6">
      <c r="U33378"/>
      <c r="V33378"/>
      <c r="W33378"/>
      <c r="X33378"/>
    </row>
    <row r="33379" spans="21:24" ht="18" x14ac:dyDescent="0.6">
      <c r="U33379"/>
      <c r="V33379"/>
      <c r="W33379"/>
      <c r="X33379"/>
    </row>
    <row r="33380" spans="21:24" ht="18" x14ac:dyDescent="0.6">
      <c r="U33380"/>
      <c r="V33380"/>
      <c r="W33380"/>
      <c r="X33380"/>
    </row>
    <row r="33381" spans="21:24" ht="18" x14ac:dyDescent="0.6">
      <c r="U33381"/>
      <c r="V33381"/>
      <c r="W33381"/>
      <c r="X33381"/>
    </row>
    <row r="33382" spans="21:24" ht="18" x14ac:dyDescent="0.6">
      <c r="U33382"/>
      <c r="V33382"/>
      <c r="W33382"/>
      <c r="X33382"/>
    </row>
    <row r="33383" spans="21:24" ht="18" x14ac:dyDescent="0.6">
      <c r="U33383"/>
      <c r="V33383"/>
      <c r="W33383"/>
      <c r="X33383"/>
    </row>
    <row r="33384" spans="21:24" ht="18" x14ac:dyDescent="0.6">
      <c r="U33384"/>
      <c r="V33384"/>
      <c r="W33384"/>
      <c r="X33384"/>
    </row>
    <row r="33385" spans="21:24" ht="18" x14ac:dyDescent="0.6">
      <c r="U33385"/>
      <c r="V33385"/>
      <c r="W33385"/>
      <c r="X33385"/>
    </row>
    <row r="33386" spans="21:24" ht="18" x14ac:dyDescent="0.6">
      <c r="U33386"/>
      <c r="V33386"/>
      <c r="W33386"/>
      <c r="X33386"/>
    </row>
    <row r="33387" spans="21:24" ht="18" x14ac:dyDescent="0.6">
      <c r="U33387"/>
      <c r="V33387"/>
      <c r="W33387"/>
      <c r="X33387"/>
    </row>
    <row r="33388" spans="21:24" ht="18" x14ac:dyDescent="0.6">
      <c r="U33388"/>
      <c r="V33388"/>
      <c r="W33388"/>
      <c r="X33388"/>
    </row>
    <row r="33389" spans="21:24" ht="18" x14ac:dyDescent="0.6">
      <c r="U33389"/>
      <c r="V33389"/>
      <c r="W33389"/>
      <c r="X33389"/>
    </row>
    <row r="33390" spans="21:24" ht="18" x14ac:dyDescent="0.6">
      <c r="U33390"/>
      <c r="V33390"/>
      <c r="W33390"/>
      <c r="X33390"/>
    </row>
    <row r="33391" spans="21:24" ht="18" x14ac:dyDescent="0.6">
      <c r="U33391"/>
      <c r="V33391"/>
      <c r="W33391"/>
      <c r="X33391"/>
    </row>
    <row r="33392" spans="21:24" ht="18" x14ac:dyDescent="0.6">
      <c r="U33392"/>
      <c r="V33392"/>
      <c r="W33392"/>
      <c r="X33392"/>
    </row>
    <row r="33393" spans="21:24" ht="18" x14ac:dyDescent="0.6">
      <c r="U33393"/>
      <c r="V33393"/>
      <c r="W33393"/>
      <c r="X33393"/>
    </row>
    <row r="33394" spans="21:24" ht="18" x14ac:dyDescent="0.6">
      <c r="U33394"/>
      <c r="V33394"/>
      <c r="W33394"/>
      <c r="X33394"/>
    </row>
    <row r="33395" spans="21:24" ht="18" x14ac:dyDescent="0.6">
      <c r="U33395"/>
      <c r="V33395"/>
      <c r="W33395"/>
      <c r="X33395"/>
    </row>
    <row r="33396" spans="21:24" ht="18" x14ac:dyDescent="0.6">
      <c r="U33396"/>
      <c r="V33396"/>
      <c r="W33396"/>
      <c r="X33396"/>
    </row>
    <row r="33397" spans="21:24" ht="18" x14ac:dyDescent="0.6">
      <c r="U33397"/>
      <c r="V33397"/>
      <c r="W33397"/>
      <c r="X33397"/>
    </row>
    <row r="33398" spans="21:24" ht="18" x14ac:dyDescent="0.6">
      <c r="U33398"/>
      <c r="V33398"/>
      <c r="W33398"/>
      <c r="X33398"/>
    </row>
    <row r="33399" spans="21:24" ht="18" x14ac:dyDescent="0.6">
      <c r="U33399"/>
      <c r="V33399"/>
      <c r="W33399"/>
      <c r="X33399"/>
    </row>
    <row r="33400" spans="21:24" ht="18" x14ac:dyDescent="0.6">
      <c r="U33400"/>
      <c r="V33400"/>
      <c r="W33400"/>
      <c r="X33400"/>
    </row>
    <row r="33401" spans="21:24" ht="18" x14ac:dyDescent="0.6">
      <c r="U33401"/>
      <c r="V33401"/>
      <c r="W33401"/>
      <c r="X33401"/>
    </row>
    <row r="33402" spans="21:24" ht="18" x14ac:dyDescent="0.6">
      <c r="U33402"/>
      <c r="V33402"/>
      <c r="W33402"/>
      <c r="X33402"/>
    </row>
    <row r="33403" spans="21:24" ht="18" x14ac:dyDescent="0.6">
      <c r="U33403"/>
      <c r="V33403"/>
      <c r="W33403"/>
      <c r="X33403"/>
    </row>
    <row r="33404" spans="21:24" ht="18" x14ac:dyDescent="0.6">
      <c r="U33404"/>
      <c r="V33404"/>
      <c r="W33404"/>
      <c r="X33404"/>
    </row>
    <row r="33405" spans="21:24" ht="18" x14ac:dyDescent="0.6">
      <c r="U33405"/>
      <c r="V33405"/>
      <c r="W33405"/>
      <c r="X33405"/>
    </row>
    <row r="33406" spans="21:24" ht="18" x14ac:dyDescent="0.6">
      <c r="U33406"/>
      <c r="V33406"/>
      <c r="W33406"/>
      <c r="X33406"/>
    </row>
    <row r="33407" spans="21:24" ht="18" x14ac:dyDescent="0.6">
      <c r="U33407"/>
      <c r="V33407"/>
      <c r="W33407"/>
      <c r="X33407"/>
    </row>
    <row r="33408" spans="21:24" ht="18" x14ac:dyDescent="0.6">
      <c r="U33408"/>
      <c r="V33408"/>
      <c r="W33408"/>
      <c r="X33408"/>
    </row>
    <row r="33409" spans="21:24" ht="18" x14ac:dyDescent="0.6">
      <c r="U33409"/>
      <c r="V33409"/>
      <c r="W33409"/>
      <c r="X33409"/>
    </row>
    <row r="33410" spans="21:24" ht="18" x14ac:dyDescent="0.6">
      <c r="U33410"/>
      <c r="V33410"/>
      <c r="W33410"/>
      <c r="X33410"/>
    </row>
    <row r="33411" spans="21:24" ht="18" x14ac:dyDescent="0.6">
      <c r="U33411"/>
      <c r="V33411"/>
      <c r="W33411"/>
      <c r="X33411"/>
    </row>
    <row r="33412" spans="21:24" ht="18" x14ac:dyDescent="0.6">
      <c r="U33412"/>
      <c r="V33412"/>
      <c r="W33412"/>
      <c r="X33412"/>
    </row>
    <row r="33413" spans="21:24" ht="18" x14ac:dyDescent="0.6">
      <c r="U33413"/>
      <c r="V33413"/>
      <c r="W33413"/>
      <c r="X33413"/>
    </row>
    <row r="33414" spans="21:24" ht="18" x14ac:dyDescent="0.6">
      <c r="U33414"/>
      <c r="V33414"/>
      <c r="W33414"/>
      <c r="X33414"/>
    </row>
    <row r="33415" spans="21:24" ht="18" x14ac:dyDescent="0.6">
      <c r="U33415"/>
      <c r="V33415"/>
      <c r="W33415"/>
      <c r="X33415"/>
    </row>
    <row r="33416" spans="21:24" ht="18" x14ac:dyDescent="0.6">
      <c r="U33416"/>
      <c r="V33416"/>
      <c r="W33416"/>
      <c r="X33416"/>
    </row>
    <row r="33417" spans="21:24" ht="18" x14ac:dyDescent="0.6">
      <c r="U33417"/>
      <c r="V33417"/>
      <c r="W33417"/>
      <c r="X33417"/>
    </row>
    <row r="33418" spans="21:24" ht="18" x14ac:dyDescent="0.6">
      <c r="U33418"/>
      <c r="V33418"/>
      <c r="W33418"/>
      <c r="X33418"/>
    </row>
    <row r="33419" spans="21:24" ht="18" x14ac:dyDescent="0.6">
      <c r="U33419"/>
      <c r="V33419"/>
      <c r="W33419"/>
      <c r="X33419"/>
    </row>
    <row r="33420" spans="21:24" ht="18" x14ac:dyDescent="0.6">
      <c r="U33420"/>
      <c r="V33420"/>
      <c r="W33420"/>
      <c r="X33420"/>
    </row>
    <row r="33421" spans="21:24" ht="18" x14ac:dyDescent="0.6">
      <c r="U33421"/>
      <c r="V33421"/>
      <c r="W33421"/>
      <c r="X33421"/>
    </row>
    <row r="33422" spans="21:24" ht="18" x14ac:dyDescent="0.6">
      <c r="U33422"/>
      <c r="V33422"/>
      <c r="W33422"/>
      <c r="X33422"/>
    </row>
    <row r="33423" spans="21:24" ht="18" x14ac:dyDescent="0.6">
      <c r="U33423"/>
      <c r="V33423"/>
      <c r="W33423"/>
      <c r="X33423"/>
    </row>
    <row r="33424" spans="21:24" ht="18" x14ac:dyDescent="0.6">
      <c r="U33424"/>
      <c r="V33424"/>
      <c r="W33424"/>
      <c r="X33424"/>
    </row>
    <row r="33425" spans="21:24" ht="18" x14ac:dyDescent="0.6">
      <c r="U33425"/>
      <c r="V33425"/>
      <c r="W33425"/>
      <c r="X33425"/>
    </row>
    <row r="33426" spans="21:24" ht="18" x14ac:dyDescent="0.6">
      <c r="U33426"/>
      <c r="V33426"/>
      <c r="W33426"/>
      <c r="X33426"/>
    </row>
    <row r="33427" spans="21:24" ht="18" x14ac:dyDescent="0.6">
      <c r="U33427"/>
      <c r="V33427"/>
      <c r="W33427"/>
      <c r="X33427"/>
    </row>
    <row r="33428" spans="21:24" ht="18" x14ac:dyDescent="0.6">
      <c r="U33428"/>
      <c r="V33428"/>
      <c r="W33428"/>
      <c r="X33428"/>
    </row>
    <row r="33429" spans="21:24" ht="18" x14ac:dyDescent="0.6">
      <c r="U33429"/>
      <c r="V33429"/>
      <c r="W33429"/>
      <c r="X33429"/>
    </row>
    <row r="33430" spans="21:24" ht="18" x14ac:dyDescent="0.6">
      <c r="U33430"/>
      <c r="V33430"/>
      <c r="W33430"/>
      <c r="X33430"/>
    </row>
    <row r="33431" spans="21:24" ht="18" x14ac:dyDescent="0.6">
      <c r="U33431"/>
      <c r="V33431"/>
      <c r="W33431"/>
      <c r="X33431"/>
    </row>
    <row r="33432" spans="21:24" ht="18" x14ac:dyDescent="0.6">
      <c r="U33432"/>
      <c r="V33432"/>
      <c r="W33432"/>
      <c r="X33432"/>
    </row>
    <row r="33433" spans="21:24" ht="18" x14ac:dyDescent="0.6">
      <c r="U33433"/>
      <c r="V33433"/>
      <c r="W33433"/>
      <c r="X33433"/>
    </row>
    <row r="33434" spans="21:24" ht="18" x14ac:dyDescent="0.6">
      <c r="U33434"/>
      <c r="V33434"/>
      <c r="W33434"/>
      <c r="X33434"/>
    </row>
    <row r="33435" spans="21:24" ht="18" x14ac:dyDescent="0.6">
      <c r="U33435"/>
      <c r="V33435"/>
      <c r="W33435"/>
      <c r="X33435"/>
    </row>
    <row r="33436" spans="21:24" ht="18" x14ac:dyDescent="0.6">
      <c r="U33436"/>
      <c r="V33436"/>
      <c r="W33436"/>
      <c r="X33436"/>
    </row>
    <row r="33437" spans="21:24" ht="18" x14ac:dyDescent="0.6">
      <c r="U33437"/>
      <c r="V33437"/>
      <c r="W33437"/>
      <c r="X33437"/>
    </row>
    <row r="33438" spans="21:24" ht="18" x14ac:dyDescent="0.6">
      <c r="U33438"/>
      <c r="V33438"/>
      <c r="W33438"/>
      <c r="X33438"/>
    </row>
    <row r="33439" spans="21:24" ht="18" x14ac:dyDescent="0.6">
      <c r="U33439"/>
      <c r="V33439"/>
      <c r="W33439"/>
      <c r="X33439"/>
    </row>
    <row r="33440" spans="21:24" ht="18" x14ac:dyDescent="0.6">
      <c r="U33440"/>
      <c r="V33440"/>
      <c r="W33440"/>
      <c r="X33440"/>
    </row>
    <row r="33441" spans="21:24" ht="18" x14ac:dyDescent="0.6">
      <c r="U33441"/>
      <c r="V33441"/>
      <c r="W33441"/>
      <c r="X33441"/>
    </row>
    <row r="33442" spans="21:24" ht="18" x14ac:dyDescent="0.6">
      <c r="U33442"/>
      <c r="V33442"/>
      <c r="W33442"/>
      <c r="X33442"/>
    </row>
    <row r="33443" spans="21:24" ht="18" x14ac:dyDescent="0.6">
      <c r="U33443"/>
      <c r="V33443"/>
      <c r="W33443"/>
      <c r="X33443"/>
    </row>
    <row r="33444" spans="21:24" ht="18" x14ac:dyDescent="0.6">
      <c r="U33444"/>
      <c r="V33444"/>
      <c r="W33444"/>
      <c r="X33444"/>
    </row>
    <row r="33445" spans="21:24" ht="18" x14ac:dyDescent="0.6">
      <c r="U33445"/>
      <c r="V33445"/>
      <c r="W33445"/>
      <c r="X33445"/>
    </row>
    <row r="33446" spans="21:24" ht="18" x14ac:dyDescent="0.6">
      <c r="U33446"/>
      <c r="V33446"/>
      <c r="W33446"/>
      <c r="X33446"/>
    </row>
    <row r="33447" spans="21:24" ht="18" x14ac:dyDescent="0.6">
      <c r="U33447"/>
      <c r="V33447"/>
      <c r="W33447"/>
      <c r="X33447"/>
    </row>
    <row r="33448" spans="21:24" ht="18" x14ac:dyDescent="0.6">
      <c r="U33448"/>
      <c r="V33448"/>
      <c r="W33448"/>
      <c r="X33448"/>
    </row>
    <row r="33449" spans="21:24" ht="18" x14ac:dyDescent="0.6">
      <c r="U33449"/>
      <c r="V33449"/>
      <c r="W33449"/>
      <c r="X33449"/>
    </row>
    <row r="33450" spans="21:24" ht="18" x14ac:dyDescent="0.6">
      <c r="U33450"/>
      <c r="V33450"/>
      <c r="W33450"/>
      <c r="X33450"/>
    </row>
    <row r="33451" spans="21:24" ht="18" x14ac:dyDescent="0.6">
      <c r="U33451"/>
      <c r="V33451"/>
      <c r="W33451"/>
      <c r="X33451"/>
    </row>
    <row r="33452" spans="21:24" ht="18" x14ac:dyDescent="0.6">
      <c r="U33452"/>
      <c r="V33452"/>
      <c r="W33452"/>
      <c r="X33452"/>
    </row>
    <row r="33453" spans="21:24" ht="18" x14ac:dyDescent="0.6">
      <c r="U33453"/>
      <c r="V33453"/>
      <c r="W33453"/>
      <c r="X33453"/>
    </row>
    <row r="33454" spans="21:24" ht="18" x14ac:dyDescent="0.6">
      <c r="U33454"/>
      <c r="V33454"/>
      <c r="W33454"/>
      <c r="X33454"/>
    </row>
    <row r="33455" spans="21:24" ht="18" x14ac:dyDescent="0.6">
      <c r="U33455"/>
      <c r="V33455"/>
      <c r="W33455"/>
      <c r="X33455"/>
    </row>
    <row r="33456" spans="21:24" ht="18" x14ac:dyDescent="0.6">
      <c r="U33456"/>
      <c r="V33456"/>
      <c r="W33456"/>
      <c r="X33456"/>
    </row>
    <row r="33457" spans="21:24" ht="18" x14ac:dyDescent="0.6">
      <c r="U33457"/>
      <c r="V33457"/>
      <c r="W33457"/>
      <c r="X33457"/>
    </row>
    <row r="33458" spans="21:24" ht="18" x14ac:dyDescent="0.6">
      <c r="U33458"/>
      <c r="V33458"/>
      <c r="W33458"/>
      <c r="X33458"/>
    </row>
    <row r="33459" spans="21:24" ht="18" x14ac:dyDescent="0.6">
      <c r="U33459"/>
      <c r="V33459"/>
      <c r="W33459"/>
      <c r="X33459"/>
    </row>
    <row r="33460" spans="21:24" ht="18" x14ac:dyDescent="0.6">
      <c r="U33460"/>
      <c r="V33460"/>
      <c r="W33460"/>
      <c r="X33460"/>
    </row>
    <row r="33461" spans="21:24" ht="18" x14ac:dyDescent="0.6">
      <c r="U33461"/>
      <c r="V33461"/>
      <c r="W33461"/>
      <c r="X33461"/>
    </row>
    <row r="33462" spans="21:24" ht="18" x14ac:dyDescent="0.6">
      <c r="U33462"/>
      <c r="V33462"/>
      <c r="W33462"/>
      <c r="X33462"/>
    </row>
    <row r="33463" spans="21:24" ht="18" x14ac:dyDescent="0.6">
      <c r="U33463"/>
      <c r="V33463"/>
      <c r="W33463"/>
      <c r="X33463"/>
    </row>
    <row r="33464" spans="21:24" ht="18" x14ac:dyDescent="0.6">
      <c r="U33464"/>
      <c r="V33464"/>
      <c r="W33464"/>
      <c r="X33464"/>
    </row>
    <row r="33465" spans="21:24" ht="18" x14ac:dyDescent="0.6">
      <c r="U33465"/>
      <c r="V33465"/>
      <c r="W33465"/>
      <c r="X33465"/>
    </row>
    <row r="33466" spans="21:24" ht="18" x14ac:dyDescent="0.6">
      <c r="U33466"/>
      <c r="V33466"/>
      <c r="W33466"/>
      <c r="X33466"/>
    </row>
    <row r="33467" spans="21:24" ht="18" x14ac:dyDescent="0.6">
      <c r="U33467"/>
      <c r="V33467"/>
      <c r="W33467"/>
      <c r="X33467"/>
    </row>
    <row r="33468" spans="21:24" ht="18" x14ac:dyDescent="0.6">
      <c r="U33468"/>
      <c r="V33468"/>
      <c r="W33468"/>
      <c r="X33468"/>
    </row>
    <row r="33469" spans="21:24" ht="18" x14ac:dyDescent="0.6">
      <c r="U33469"/>
      <c r="V33469"/>
      <c r="W33469"/>
      <c r="X33469"/>
    </row>
    <row r="33470" spans="21:24" ht="18" x14ac:dyDescent="0.6">
      <c r="U33470"/>
      <c r="V33470"/>
      <c r="W33470"/>
      <c r="X33470"/>
    </row>
    <row r="33471" spans="21:24" ht="18" x14ac:dyDescent="0.6">
      <c r="U33471"/>
      <c r="V33471"/>
      <c r="W33471"/>
      <c r="X33471"/>
    </row>
    <row r="33472" spans="21:24" ht="18" x14ac:dyDescent="0.6">
      <c r="U33472"/>
      <c r="V33472"/>
      <c r="W33472"/>
      <c r="X33472"/>
    </row>
    <row r="33473" spans="21:24" ht="18" x14ac:dyDescent="0.6">
      <c r="U33473"/>
      <c r="V33473"/>
      <c r="W33473"/>
      <c r="X33473"/>
    </row>
    <row r="33474" spans="21:24" ht="18" x14ac:dyDescent="0.6">
      <c r="U33474"/>
      <c r="V33474"/>
      <c r="W33474"/>
      <c r="X33474"/>
    </row>
    <row r="33475" spans="21:24" ht="18" x14ac:dyDescent="0.6">
      <c r="U33475"/>
      <c r="V33475"/>
      <c r="W33475"/>
      <c r="X33475"/>
    </row>
    <row r="33476" spans="21:24" ht="18" x14ac:dyDescent="0.6">
      <c r="U33476"/>
      <c r="V33476"/>
      <c r="W33476"/>
      <c r="X33476"/>
    </row>
    <row r="33477" spans="21:24" ht="18" x14ac:dyDescent="0.6">
      <c r="U33477"/>
      <c r="V33477"/>
      <c r="W33477"/>
      <c r="X33477"/>
    </row>
    <row r="33478" spans="21:24" ht="18" x14ac:dyDescent="0.6">
      <c r="U33478"/>
      <c r="V33478"/>
      <c r="W33478"/>
      <c r="X33478"/>
    </row>
    <row r="33479" spans="21:24" ht="18" x14ac:dyDescent="0.6">
      <c r="U33479"/>
      <c r="V33479"/>
      <c r="W33479"/>
      <c r="X33479"/>
    </row>
    <row r="33480" spans="21:24" ht="18" x14ac:dyDescent="0.6">
      <c r="U33480"/>
      <c r="V33480"/>
      <c r="W33480"/>
      <c r="X33480"/>
    </row>
    <row r="33481" spans="21:24" ht="18" x14ac:dyDescent="0.6">
      <c r="U33481"/>
      <c r="V33481"/>
      <c r="W33481"/>
      <c r="X33481"/>
    </row>
    <row r="33482" spans="21:24" ht="18" x14ac:dyDescent="0.6">
      <c r="U33482"/>
      <c r="V33482"/>
      <c r="W33482"/>
      <c r="X33482"/>
    </row>
    <row r="33483" spans="21:24" ht="18" x14ac:dyDescent="0.6">
      <c r="U33483"/>
      <c r="V33483"/>
      <c r="W33483"/>
      <c r="X33483"/>
    </row>
    <row r="33484" spans="21:24" ht="18" x14ac:dyDescent="0.6">
      <c r="U33484"/>
      <c r="V33484"/>
      <c r="W33484"/>
      <c r="X33484"/>
    </row>
    <row r="33485" spans="21:24" ht="18" x14ac:dyDescent="0.6">
      <c r="U33485"/>
      <c r="V33485"/>
      <c r="W33485"/>
      <c r="X33485"/>
    </row>
    <row r="33486" spans="21:24" ht="18" x14ac:dyDescent="0.6">
      <c r="U33486"/>
      <c r="V33486"/>
      <c r="W33486"/>
      <c r="X33486"/>
    </row>
    <row r="33487" spans="21:24" ht="18" x14ac:dyDescent="0.6">
      <c r="U33487"/>
      <c r="V33487"/>
      <c r="W33487"/>
      <c r="X33487"/>
    </row>
    <row r="33488" spans="21:24" ht="18" x14ac:dyDescent="0.6">
      <c r="U33488"/>
      <c r="V33488"/>
      <c r="W33488"/>
      <c r="X33488"/>
    </row>
    <row r="33489" spans="21:24" ht="18" x14ac:dyDescent="0.6">
      <c r="U33489"/>
      <c r="V33489"/>
      <c r="W33489"/>
      <c r="X33489"/>
    </row>
    <row r="33490" spans="21:24" ht="18" x14ac:dyDescent="0.6">
      <c r="U33490"/>
      <c r="V33490"/>
      <c r="W33490"/>
      <c r="X33490"/>
    </row>
    <row r="33491" spans="21:24" ht="18" x14ac:dyDescent="0.6">
      <c r="U33491"/>
      <c r="V33491"/>
      <c r="W33491"/>
      <c r="X33491"/>
    </row>
    <row r="33492" spans="21:24" ht="18" x14ac:dyDescent="0.6">
      <c r="U33492"/>
      <c r="V33492"/>
      <c r="W33492"/>
      <c r="X33492"/>
    </row>
    <row r="33493" spans="21:24" ht="18" x14ac:dyDescent="0.6">
      <c r="U33493"/>
      <c r="V33493"/>
      <c r="W33493"/>
      <c r="X33493"/>
    </row>
    <row r="33494" spans="21:24" ht="18" x14ac:dyDescent="0.6">
      <c r="U33494"/>
      <c r="V33494"/>
      <c r="W33494"/>
      <c r="X33494"/>
    </row>
    <row r="33495" spans="21:24" ht="18" x14ac:dyDescent="0.6">
      <c r="U33495"/>
      <c r="V33495"/>
      <c r="W33495"/>
      <c r="X33495"/>
    </row>
    <row r="33496" spans="21:24" ht="18" x14ac:dyDescent="0.6">
      <c r="U33496"/>
      <c r="V33496"/>
      <c r="W33496"/>
      <c r="X33496"/>
    </row>
    <row r="33497" spans="21:24" ht="18" x14ac:dyDescent="0.6">
      <c r="U33497"/>
      <c r="V33497"/>
      <c r="W33497"/>
      <c r="X33497"/>
    </row>
    <row r="33498" spans="21:24" ht="18" x14ac:dyDescent="0.6">
      <c r="U33498"/>
      <c r="V33498"/>
      <c r="W33498"/>
      <c r="X33498"/>
    </row>
    <row r="33499" spans="21:24" ht="18" x14ac:dyDescent="0.6">
      <c r="U33499"/>
      <c r="V33499"/>
      <c r="W33499"/>
      <c r="X33499"/>
    </row>
    <row r="33500" spans="21:24" ht="18" x14ac:dyDescent="0.6">
      <c r="U33500"/>
      <c r="V33500"/>
      <c r="W33500"/>
      <c r="X33500"/>
    </row>
    <row r="33501" spans="21:24" ht="18" x14ac:dyDescent="0.6">
      <c r="U33501"/>
      <c r="V33501"/>
      <c r="W33501"/>
      <c r="X33501"/>
    </row>
    <row r="33502" spans="21:24" ht="18" x14ac:dyDescent="0.6">
      <c r="U33502"/>
      <c r="V33502"/>
      <c r="W33502"/>
      <c r="X33502"/>
    </row>
    <row r="33503" spans="21:24" ht="18" x14ac:dyDescent="0.6">
      <c r="U33503"/>
      <c r="V33503"/>
      <c r="W33503"/>
      <c r="X33503"/>
    </row>
    <row r="33504" spans="21:24" ht="18" x14ac:dyDescent="0.6">
      <c r="U33504"/>
      <c r="V33504"/>
      <c r="W33504"/>
      <c r="X33504"/>
    </row>
    <row r="33505" spans="21:24" ht="18" x14ac:dyDescent="0.6">
      <c r="U33505"/>
      <c r="V33505"/>
      <c r="W33505"/>
      <c r="X33505"/>
    </row>
    <row r="33506" spans="21:24" ht="18" x14ac:dyDescent="0.6">
      <c r="U33506"/>
      <c r="V33506"/>
      <c r="W33506"/>
      <c r="X33506"/>
    </row>
    <row r="33507" spans="21:24" ht="18" x14ac:dyDescent="0.6">
      <c r="U33507"/>
      <c r="V33507"/>
      <c r="W33507"/>
      <c r="X33507"/>
    </row>
    <row r="33508" spans="21:24" ht="18" x14ac:dyDescent="0.6">
      <c r="U33508"/>
      <c r="V33508"/>
      <c r="W33508"/>
      <c r="X33508"/>
    </row>
    <row r="33509" spans="21:24" ht="18" x14ac:dyDescent="0.6">
      <c r="U33509"/>
      <c r="V33509"/>
      <c r="W33509"/>
      <c r="X33509"/>
    </row>
    <row r="33510" spans="21:24" ht="18" x14ac:dyDescent="0.6">
      <c r="U33510"/>
      <c r="V33510"/>
      <c r="W33510"/>
      <c r="X33510"/>
    </row>
    <row r="33511" spans="21:24" ht="18" x14ac:dyDescent="0.6">
      <c r="U33511"/>
      <c r="V33511"/>
      <c r="W33511"/>
      <c r="X33511"/>
    </row>
    <row r="33512" spans="21:24" ht="18" x14ac:dyDescent="0.6">
      <c r="U33512"/>
      <c r="V33512"/>
      <c r="W33512"/>
      <c r="X33512"/>
    </row>
    <row r="33513" spans="21:24" ht="18" x14ac:dyDescent="0.6">
      <c r="U33513"/>
      <c r="V33513"/>
      <c r="W33513"/>
      <c r="X33513"/>
    </row>
    <row r="33514" spans="21:24" ht="18" x14ac:dyDescent="0.6">
      <c r="U33514"/>
      <c r="V33514"/>
      <c r="W33514"/>
      <c r="X33514"/>
    </row>
    <row r="33515" spans="21:24" ht="18" x14ac:dyDescent="0.6">
      <c r="U33515"/>
      <c r="V33515"/>
      <c r="W33515"/>
      <c r="X33515"/>
    </row>
    <row r="33516" spans="21:24" ht="18" x14ac:dyDescent="0.6">
      <c r="U33516"/>
      <c r="V33516"/>
      <c r="W33516"/>
      <c r="X33516"/>
    </row>
    <row r="33517" spans="21:24" ht="18" x14ac:dyDescent="0.6">
      <c r="U33517"/>
      <c r="V33517"/>
      <c r="W33517"/>
      <c r="X33517"/>
    </row>
    <row r="33518" spans="21:24" ht="18" x14ac:dyDescent="0.6">
      <c r="U33518"/>
      <c r="V33518"/>
      <c r="W33518"/>
      <c r="X33518"/>
    </row>
    <row r="33519" spans="21:24" ht="18" x14ac:dyDescent="0.6">
      <c r="U33519"/>
      <c r="V33519"/>
      <c r="W33519"/>
      <c r="X33519"/>
    </row>
    <row r="33520" spans="21:24" ht="18" x14ac:dyDescent="0.6">
      <c r="U33520"/>
      <c r="V33520"/>
      <c r="W33520"/>
      <c r="X33520"/>
    </row>
    <row r="33521" spans="21:24" ht="18" x14ac:dyDescent="0.6">
      <c r="U33521"/>
      <c r="V33521"/>
      <c r="W33521"/>
      <c r="X33521"/>
    </row>
    <row r="33522" spans="21:24" ht="18" x14ac:dyDescent="0.6">
      <c r="U33522"/>
      <c r="V33522"/>
      <c r="W33522"/>
      <c r="X33522"/>
    </row>
    <row r="33523" spans="21:24" ht="18" x14ac:dyDescent="0.6">
      <c r="U33523"/>
      <c r="V33523"/>
      <c r="W33523"/>
      <c r="X33523"/>
    </row>
    <row r="33524" spans="21:24" ht="18" x14ac:dyDescent="0.6">
      <c r="U33524"/>
      <c r="V33524"/>
      <c r="W33524"/>
      <c r="X33524"/>
    </row>
    <row r="33525" spans="21:24" ht="18" x14ac:dyDescent="0.6">
      <c r="U33525"/>
      <c r="V33525"/>
      <c r="W33525"/>
      <c r="X33525"/>
    </row>
    <row r="33526" spans="21:24" ht="18" x14ac:dyDescent="0.6">
      <c r="U33526"/>
      <c r="V33526"/>
      <c r="W33526"/>
      <c r="X33526"/>
    </row>
    <row r="33527" spans="21:24" ht="18" x14ac:dyDescent="0.6">
      <c r="U33527"/>
      <c r="V33527"/>
      <c r="W33527"/>
      <c r="X33527"/>
    </row>
    <row r="33528" spans="21:24" ht="18" x14ac:dyDescent="0.6">
      <c r="U33528"/>
      <c r="V33528"/>
      <c r="W33528"/>
      <c r="X33528"/>
    </row>
    <row r="33529" spans="21:24" ht="18" x14ac:dyDescent="0.6">
      <c r="U33529"/>
      <c r="V33529"/>
      <c r="W33529"/>
      <c r="X33529"/>
    </row>
    <row r="33530" spans="21:24" ht="18" x14ac:dyDescent="0.6">
      <c r="U33530"/>
      <c r="V33530"/>
      <c r="W33530"/>
      <c r="X33530"/>
    </row>
    <row r="33531" spans="21:24" ht="18" x14ac:dyDescent="0.6">
      <c r="U33531"/>
      <c r="V33531"/>
      <c r="W33531"/>
      <c r="X33531"/>
    </row>
    <row r="33532" spans="21:24" ht="18" x14ac:dyDescent="0.6">
      <c r="U33532"/>
      <c r="V33532"/>
      <c r="W33532"/>
      <c r="X33532"/>
    </row>
    <row r="33533" spans="21:24" ht="18" x14ac:dyDescent="0.6">
      <c r="U33533"/>
      <c r="V33533"/>
      <c r="W33533"/>
      <c r="X33533"/>
    </row>
    <row r="33534" spans="21:24" ht="18" x14ac:dyDescent="0.6">
      <c r="U33534"/>
      <c r="V33534"/>
      <c r="W33534"/>
      <c r="X33534"/>
    </row>
    <row r="33535" spans="21:24" ht="18" x14ac:dyDescent="0.6">
      <c r="U33535"/>
      <c r="V33535"/>
      <c r="W33535"/>
      <c r="X33535"/>
    </row>
    <row r="33536" spans="21:24" ht="18" x14ac:dyDescent="0.6">
      <c r="U33536"/>
      <c r="V33536"/>
      <c r="W33536"/>
      <c r="X33536"/>
    </row>
    <row r="33537" spans="21:24" ht="18" x14ac:dyDescent="0.6">
      <c r="U33537"/>
      <c r="V33537"/>
      <c r="W33537"/>
      <c r="X33537"/>
    </row>
    <row r="33538" spans="21:24" ht="18" x14ac:dyDescent="0.6">
      <c r="U33538"/>
      <c r="V33538"/>
      <c r="W33538"/>
      <c r="X33538"/>
    </row>
    <row r="33539" spans="21:24" ht="18" x14ac:dyDescent="0.6">
      <c r="U33539"/>
      <c r="V33539"/>
      <c r="W33539"/>
      <c r="X33539"/>
    </row>
    <row r="33540" spans="21:24" ht="18" x14ac:dyDescent="0.6">
      <c r="U33540"/>
      <c r="V33540"/>
      <c r="W33540"/>
      <c r="X33540"/>
    </row>
    <row r="33541" spans="21:24" ht="18" x14ac:dyDescent="0.6">
      <c r="U33541"/>
      <c r="V33541"/>
      <c r="W33541"/>
      <c r="X33541"/>
    </row>
    <row r="33542" spans="21:24" ht="18" x14ac:dyDescent="0.6">
      <c r="U33542"/>
      <c r="V33542"/>
      <c r="W33542"/>
      <c r="X33542"/>
    </row>
    <row r="33543" spans="21:24" ht="18" x14ac:dyDescent="0.6">
      <c r="U33543"/>
      <c r="V33543"/>
      <c r="W33543"/>
      <c r="X33543"/>
    </row>
    <row r="33544" spans="21:24" ht="18" x14ac:dyDescent="0.6">
      <c r="U33544"/>
      <c r="V33544"/>
      <c r="W33544"/>
      <c r="X33544"/>
    </row>
    <row r="33545" spans="21:24" ht="18" x14ac:dyDescent="0.6">
      <c r="U33545"/>
      <c r="V33545"/>
      <c r="W33545"/>
      <c r="X33545"/>
    </row>
    <row r="33546" spans="21:24" ht="18" x14ac:dyDescent="0.6">
      <c r="U33546"/>
      <c r="V33546"/>
      <c r="W33546"/>
      <c r="X33546"/>
    </row>
    <row r="33547" spans="21:24" ht="18" x14ac:dyDescent="0.6">
      <c r="U33547"/>
      <c r="V33547"/>
      <c r="W33547"/>
      <c r="X33547"/>
    </row>
    <row r="33548" spans="21:24" ht="18" x14ac:dyDescent="0.6">
      <c r="U33548"/>
      <c r="V33548"/>
      <c r="W33548"/>
      <c r="X33548"/>
    </row>
    <row r="33549" spans="21:24" ht="18" x14ac:dyDescent="0.6">
      <c r="U33549"/>
      <c r="V33549"/>
      <c r="W33549"/>
      <c r="X33549"/>
    </row>
    <row r="33550" spans="21:24" ht="18" x14ac:dyDescent="0.6">
      <c r="U33550"/>
      <c r="V33550"/>
      <c r="W33550"/>
      <c r="X33550"/>
    </row>
    <row r="33551" spans="21:24" ht="18" x14ac:dyDescent="0.6">
      <c r="U33551"/>
      <c r="V33551"/>
      <c r="W33551"/>
      <c r="X33551"/>
    </row>
    <row r="33552" spans="21:24" ht="18" x14ac:dyDescent="0.6">
      <c r="U33552"/>
      <c r="V33552"/>
      <c r="W33552"/>
      <c r="X33552"/>
    </row>
    <row r="33553" spans="21:24" ht="18" x14ac:dyDescent="0.6">
      <c r="U33553"/>
      <c r="V33553"/>
      <c r="W33553"/>
      <c r="X33553"/>
    </row>
    <row r="33554" spans="21:24" ht="18" x14ac:dyDescent="0.6">
      <c r="U33554"/>
      <c r="V33554"/>
      <c r="W33554"/>
      <c r="X33554"/>
    </row>
    <row r="33555" spans="21:24" ht="18" x14ac:dyDescent="0.6">
      <c r="U33555"/>
      <c r="V33555"/>
      <c r="W33555"/>
      <c r="X33555"/>
    </row>
    <row r="33556" spans="21:24" ht="18" x14ac:dyDescent="0.6">
      <c r="U33556"/>
      <c r="V33556"/>
      <c r="W33556"/>
      <c r="X33556"/>
    </row>
    <row r="33557" spans="21:24" ht="18" x14ac:dyDescent="0.6">
      <c r="U33557"/>
      <c r="V33557"/>
      <c r="W33557"/>
      <c r="X33557"/>
    </row>
    <row r="33558" spans="21:24" ht="18" x14ac:dyDescent="0.6">
      <c r="U33558"/>
      <c r="V33558"/>
      <c r="W33558"/>
      <c r="X33558"/>
    </row>
    <row r="33559" spans="21:24" ht="18" x14ac:dyDescent="0.6">
      <c r="U33559"/>
      <c r="V33559"/>
      <c r="W33559"/>
      <c r="X33559"/>
    </row>
    <row r="33560" spans="21:24" ht="18" x14ac:dyDescent="0.6">
      <c r="U33560"/>
      <c r="V33560"/>
      <c r="W33560"/>
      <c r="X33560"/>
    </row>
    <row r="33561" spans="21:24" ht="18" x14ac:dyDescent="0.6">
      <c r="U33561"/>
      <c r="V33561"/>
      <c r="W33561"/>
      <c r="X33561"/>
    </row>
    <row r="33562" spans="21:24" ht="18" x14ac:dyDescent="0.6">
      <c r="U33562"/>
      <c r="V33562"/>
      <c r="W33562"/>
      <c r="X33562"/>
    </row>
    <row r="33563" spans="21:24" ht="18" x14ac:dyDescent="0.6">
      <c r="U33563"/>
      <c r="V33563"/>
      <c r="W33563"/>
      <c r="X33563"/>
    </row>
    <row r="33564" spans="21:24" ht="18" x14ac:dyDescent="0.6">
      <c r="U33564"/>
      <c r="V33564"/>
      <c r="W33564"/>
      <c r="X33564"/>
    </row>
    <row r="33565" spans="21:24" ht="18" x14ac:dyDescent="0.6">
      <c r="U33565"/>
      <c r="V33565"/>
      <c r="W33565"/>
      <c r="X33565"/>
    </row>
    <row r="33566" spans="21:24" ht="18" x14ac:dyDescent="0.6">
      <c r="U33566"/>
      <c r="V33566"/>
      <c r="W33566"/>
      <c r="X33566"/>
    </row>
    <row r="33567" spans="21:24" ht="18" x14ac:dyDescent="0.6">
      <c r="U33567"/>
      <c r="V33567"/>
      <c r="W33567"/>
      <c r="X33567"/>
    </row>
    <row r="33568" spans="21:24" ht="18" x14ac:dyDescent="0.6">
      <c r="U33568"/>
      <c r="V33568"/>
      <c r="W33568"/>
      <c r="X33568"/>
    </row>
    <row r="33569" spans="21:24" ht="18" x14ac:dyDescent="0.6">
      <c r="U33569"/>
      <c r="V33569"/>
      <c r="W33569"/>
      <c r="X33569"/>
    </row>
    <row r="33570" spans="21:24" ht="18" x14ac:dyDescent="0.6">
      <c r="U33570"/>
      <c r="V33570"/>
      <c r="W33570"/>
      <c r="X33570"/>
    </row>
    <row r="33571" spans="21:24" ht="18" x14ac:dyDescent="0.6">
      <c r="U33571"/>
      <c r="V33571"/>
      <c r="W33571"/>
      <c r="X33571"/>
    </row>
    <row r="33572" spans="21:24" ht="18" x14ac:dyDescent="0.6">
      <c r="U33572"/>
      <c r="V33572"/>
      <c r="W33572"/>
      <c r="X33572"/>
    </row>
    <row r="33573" spans="21:24" ht="18" x14ac:dyDescent="0.6">
      <c r="U33573"/>
      <c r="V33573"/>
      <c r="W33573"/>
      <c r="X33573"/>
    </row>
    <row r="33574" spans="21:24" ht="18" x14ac:dyDescent="0.6">
      <c r="U33574"/>
      <c r="V33574"/>
      <c r="W33574"/>
      <c r="X33574"/>
    </row>
    <row r="33575" spans="21:24" ht="18" x14ac:dyDescent="0.6">
      <c r="U33575"/>
      <c r="V33575"/>
      <c r="W33575"/>
      <c r="X33575"/>
    </row>
    <row r="33576" spans="21:24" ht="18" x14ac:dyDescent="0.6">
      <c r="U33576"/>
      <c r="V33576"/>
      <c r="W33576"/>
      <c r="X33576"/>
    </row>
    <row r="33577" spans="21:24" ht="18" x14ac:dyDescent="0.6">
      <c r="U33577"/>
      <c r="V33577"/>
      <c r="W33577"/>
      <c r="X33577"/>
    </row>
    <row r="33578" spans="21:24" ht="18" x14ac:dyDescent="0.6">
      <c r="U33578"/>
      <c r="V33578"/>
      <c r="W33578"/>
      <c r="X33578"/>
    </row>
    <row r="33579" spans="21:24" ht="18" x14ac:dyDescent="0.6">
      <c r="U33579"/>
      <c r="V33579"/>
      <c r="W33579"/>
      <c r="X33579"/>
    </row>
    <row r="33580" spans="21:24" ht="18" x14ac:dyDescent="0.6">
      <c r="U33580"/>
      <c r="V33580"/>
      <c r="W33580"/>
      <c r="X33580"/>
    </row>
    <row r="33581" spans="21:24" ht="18" x14ac:dyDescent="0.6">
      <c r="U33581"/>
      <c r="V33581"/>
      <c r="W33581"/>
      <c r="X33581"/>
    </row>
    <row r="33582" spans="21:24" ht="18" x14ac:dyDescent="0.6">
      <c r="U33582"/>
      <c r="V33582"/>
      <c r="W33582"/>
      <c r="X33582"/>
    </row>
    <row r="33583" spans="21:24" ht="18" x14ac:dyDescent="0.6">
      <c r="U33583"/>
      <c r="V33583"/>
      <c r="W33583"/>
      <c r="X33583"/>
    </row>
    <row r="33584" spans="21:24" ht="18" x14ac:dyDescent="0.6">
      <c r="U33584"/>
      <c r="V33584"/>
      <c r="W33584"/>
      <c r="X33584"/>
    </row>
    <row r="33585" spans="21:24" ht="18" x14ac:dyDescent="0.6">
      <c r="U33585"/>
      <c r="V33585"/>
      <c r="W33585"/>
      <c r="X33585"/>
    </row>
    <row r="33586" spans="21:24" ht="18" x14ac:dyDescent="0.6">
      <c r="U33586"/>
      <c r="V33586"/>
      <c r="W33586"/>
      <c r="X33586"/>
    </row>
    <row r="33587" spans="21:24" ht="18" x14ac:dyDescent="0.6">
      <c r="U33587"/>
      <c r="V33587"/>
      <c r="W33587"/>
      <c r="X33587"/>
    </row>
    <row r="33588" spans="21:24" ht="18" x14ac:dyDescent="0.6">
      <c r="U33588"/>
      <c r="V33588"/>
      <c r="W33588"/>
      <c r="X33588"/>
    </row>
    <row r="33589" spans="21:24" ht="18" x14ac:dyDescent="0.6">
      <c r="U33589"/>
      <c r="V33589"/>
      <c r="W33589"/>
      <c r="X33589"/>
    </row>
    <row r="33590" spans="21:24" ht="18" x14ac:dyDescent="0.6">
      <c r="U33590"/>
      <c r="V33590"/>
      <c r="W33590"/>
      <c r="X33590"/>
    </row>
    <row r="33591" spans="21:24" ht="18" x14ac:dyDescent="0.6">
      <c r="U33591"/>
      <c r="V33591"/>
      <c r="W33591"/>
      <c r="X33591"/>
    </row>
    <row r="33592" spans="21:24" ht="18" x14ac:dyDescent="0.6">
      <c r="U33592"/>
      <c r="V33592"/>
      <c r="W33592"/>
      <c r="X33592"/>
    </row>
    <row r="33593" spans="21:24" ht="18" x14ac:dyDescent="0.6">
      <c r="U33593"/>
      <c r="V33593"/>
      <c r="W33593"/>
      <c r="X33593"/>
    </row>
    <row r="33594" spans="21:24" ht="18" x14ac:dyDescent="0.6">
      <c r="U33594"/>
      <c r="V33594"/>
      <c r="W33594"/>
      <c r="X33594"/>
    </row>
    <row r="33595" spans="21:24" ht="18" x14ac:dyDescent="0.6">
      <c r="U33595"/>
      <c r="V33595"/>
      <c r="W33595"/>
      <c r="X33595"/>
    </row>
    <row r="33596" spans="21:24" ht="18" x14ac:dyDescent="0.6">
      <c r="U33596"/>
      <c r="V33596"/>
      <c r="W33596"/>
      <c r="X33596"/>
    </row>
    <row r="33597" spans="21:24" ht="18" x14ac:dyDescent="0.6">
      <c r="U33597"/>
      <c r="V33597"/>
      <c r="W33597"/>
      <c r="X33597"/>
    </row>
    <row r="33598" spans="21:24" ht="18" x14ac:dyDescent="0.6">
      <c r="U33598"/>
      <c r="V33598"/>
      <c r="W33598"/>
      <c r="X33598"/>
    </row>
    <row r="33599" spans="21:24" ht="18" x14ac:dyDescent="0.6">
      <c r="U33599"/>
      <c r="V33599"/>
      <c r="W33599"/>
      <c r="X33599"/>
    </row>
    <row r="33600" spans="21:24" ht="18" x14ac:dyDescent="0.6">
      <c r="U33600"/>
      <c r="V33600"/>
      <c r="W33600"/>
      <c r="X33600"/>
    </row>
    <row r="33601" spans="21:24" ht="18" x14ac:dyDescent="0.6">
      <c r="U33601"/>
      <c r="V33601"/>
      <c r="W33601"/>
      <c r="X33601"/>
    </row>
    <row r="33602" spans="21:24" ht="18" x14ac:dyDescent="0.6">
      <c r="U33602"/>
      <c r="V33602"/>
      <c r="W33602"/>
      <c r="X33602"/>
    </row>
    <row r="33603" spans="21:24" ht="18" x14ac:dyDescent="0.6">
      <c r="U33603"/>
      <c r="V33603"/>
      <c r="W33603"/>
      <c r="X33603"/>
    </row>
    <row r="33604" spans="21:24" ht="18" x14ac:dyDescent="0.6">
      <c r="U33604"/>
      <c r="V33604"/>
      <c r="W33604"/>
      <c r="X33604"/>
    </row>
    <row r="33605" spans="21:24" ht="18" x14ac:dyDescent="0.6">
      <c r="U33605"/>
      <c r="V33605"/>
      <c r="W33605"/>
      <c r="X33605"/>
    </row>
    <row r="33606" spans="21:24" ht="18" x14ac:dyDescent="0.6">
      <c r="U33606"/>
      <c r="V33606"/>
      <c r="W33606"/>
      <c r="X33606"/>
    </row>
    <row r="33607" spans="21:24" ht="18" x14ac:dyDescent="0.6">
      <c r="U33607"/>
      <c r="V33607"/>
      <c r="W33607"/>
      <c r="X33607"/>
    </row>
    <row r="33608" spans="21:24" ht="18" x14ac:dyDescent="0.6">
      <c r="U33608"/>
      <c r="V33608"/>
      <c r="W33608"/>
      <c r="X33608"/>
    </row>
    <row r="33609" spans="21:24" ht="18" x14ac:dyDescent="0.6">
      <c r="U33609"/>
      <c r="V33609"/>
      <c r="W33609"/>
      <c r="X33609"/>
    </row>
    <row r="33610" spans="21:24" ht="18" x14ac:dyDescent="0.6">
      <c r="U33610"/>
      <c r="V33610"/>
      <c r="W33610"/>
      <c r="X33610"/>
    </row>
    <row r="33611" spans="21:24" ht="18" x14ac:dyDescent="0.6">
      <c r="U33611"/>
      <c r="V33611"/>
      <c r="W33611"/>
      <c r="X33611"/>
    </row>
    <row r="33612" spans="21:24" ht="18" x14ac:dyDescent="0.6">
      <c r="U33612"/>
      <c r="V33612"/>
      <c r="W33612"/>
      <c r="X33612"/>
    </row>
    <row r="33613" spans="21:24" ht="18" x14ac:dyDescent="0.6">
      <c r="U33613"/>
      <c r="V33613"/>
      <c r="W33613"/>
      <c r="X33613"/>
    </row>
    <row r="33614" spans="21:24" ht="18" x14ac:dyDescent="0.6">
      <c r="U33614"/>
      <c r="V33614"/>
      <c r="W33614"/>
      <c r="X33614"/>
    </row>
    <row r="33615" spans="21:24" ht="18" x14ac:dyDescent="0.6">
      <c r="U33615"/>
      <c r="V33615"/>
      <c r="W33615"/>
      <c r="X33615"/>
    </row>
    <row r="33616" spans="21:24" ht="18" x14ac:dyDescent="0.6">
      <c r="U33616"/>
      <c r="V33616"/>
      <c r="W33616"/>
      <c r="X33616"/>
    </row>
    <row r="33617" spans="21:24" ht="18" x14ac:dyDescent="0.6">
      <c r="U33617"/>
      <c r="V33617"/>
      <c r="W33617"/>
      <c r="X33617"/>
    </row>
    <row r="33618" spans="21:24" ht="18" x14ac:dyDescent="0.6">
      <c r="U33618"/>
      <c r="V33618"/>
      <c r="W33618"/>
      <c r="X33618"/>
    </row>
    <row r="33619" spans="21:24" ht="18" x14ac:dyDescent="0.6">
      <c r="U33619"/>
      <c r="V33619"/>
      <c r="W33619"/>
      <c r="X33619"/>
    </row>
    <row r="33620" spans="21:24" ht="18" x14ac:dyDescent="0.6">
      <c r="U33620"/>
      <c r="V33620"/>
      <c r="W33620"/>
      <c r="X33620"/>
    </row>
    <row r="33621" spans="21:24" ht="18" x14ac:dyDescent="0.6">
      <c r="U33621"/>
      <c r="V33621"/>
      <c r="W33621"/>
      <c r="X33621"/>
    </row>
    <row r="33622" spans="21:24" ht="18" x14ac:dyDescent="0.6">
      <c r="U33622"/>
      <c r="V33622"/>
      <c r="W33622"/>
      <c r="X33622"/>
    </row>
    <row r="33623" spans="21:24" ht="18" x14ac:dyDescent="0.6">
      <c r="U33623"/>
      <c r="V33623"/>
      <c r="W33623"/>
      <c r="X33623"/>
    </row>
    <row r="33624" spans="21:24" ht="18" x14ac:dyDescent="0.6">
      <c r="U33624"/>
      <c r="V33624"/>
      <c r="W33624"/>
      <c r="X33624"/>
    </row>
    <row r="33625" spans="21:24" ht="18" x14ac:dyDescent="0.6">
      <c r="U33625"/>
      <c r="V33625"/>
      <c r="W33625"/>
      <c r="X33625"/>
    </row>
    <row r="33626" spans="21:24" ht="18" x14ac:dyDescent="0.6">
      <c r="U33626"/>
      <c r="V33626"/>
      <c r="W33626"/>
      <c r="X33626"/>
    </row>
    <row r="33627" spans="21:24" ht="18" x14ac:dyDescent="0.6">
      <c r="U33627"/>
      <c r="V33627"/>
      <c r="W33627"/>
      <c r="X33627"/>
    </row>
    <row r="33628" spans="21:24" ht="18" x14ac:dyDescent="0.6">
      <c r="U33628"/>
      <c r="V33628"/>
      <c r="W33628"/>
      <c r="X33628"/>
    </row>
    <row r="33629" spans="21:24" ht="18" x14ac:dyDescent="0.6">
      <c r="U33629"/>
      <c r="V33629"/>
      <c r="W33629"/>
      <c r="X33629"/>
    </row>
    <row r="33630" spans="21:24" ht="18" x14ac:dyDescent="0.6">
      <c r="U33630"/>
      <c r="V33630"/>
      <c r="W33630"/>
      <c r="X33630"/>
    </row>
    <row r="33631" spans="21:24" ht="18" x14ac:dyDescent="0.6">
      <c r="U33631"/>
      <c r="V33631"/>
      <c r="W33631"/>
      <c r="X33631"/>
    </row>
    <row r="33632" spans="21:24" ht="18" x14ac:dyDescent="0.6">
      <c r="U33632"/>
      <c r="V33632"/>
      <c r="W33632"/>
      <c r="X33632"/>
    </row>
    <row r="33633" spans="21:24" ht="18" x14ac:dyDescent="0.6">
      <c r="U33633"/>
      <c r="V33633"/>
      <c r="W33633"/>
      <c r="X33633"/>
    </row>
    <row r="33634" spans="21:24" ht="18" x14ac:dyDescent="0.6">
      <c r="U33634"/>
      <c r="V33634"/>
      <c r="W33634"/>
      <c r="X33634"/>
    </row>
    <row r="33635" spans="21:24" ht="18" x14ac:dyDescent="0.6">
      <c r="U33635"/>
      <c r="V33635"/>
      <c r="W33635"/>
      <c r="X33635"/>
    </row>
    <row r="33636" spans="21:24" ht="18" x14ac:dyDescent="0.6">
      <c r="U33636"/>
      <c r="V33636"/>
      <c r="W33636"/>
      <c r="X33636"/>
    </row>
    <row r="33637" spans="21:24" ht="18" x14ac:dyDescent="0.6">
      <c r="U33637"/>
      <c r="V33637"/>
      <c r="W33637"/>
      <c r="X33637"/>
    </row>
    <row r="33638" spans="21:24" ht="18" x14ac:dyDescent="0.6">
      <c r="U33638"/>
      <c r="V33638"/>
      <c r="W33638"/>
      <c r="X33638"/>
    </row>
    <row r="33639" spans="21:24" ht="18" x14ac:dyDescent="0.6">
      <c r="U33639"/>
      <c r="V33639"/>
      <c r="W33639"/>
      <c r="X33639"/>
    </row>
    <row r="33640" spans="21:24" ht="18" x14ac:dyDescent="0.6">
      <c r="U33640"/>
      <c r="V33640"/>
      <c r="W33640"/>
      <c r="X33640"/>
    </row>
    <row r="33641" spans="21:24" ht="18" x14ac:dyDescent="0.6">
      <c r="U33641"/>
      <c r="V33641"/>
      <c r="W33641"/>
      <c r="X33641"/>
    </row>
    <row r="33642" spans="21:24" ht="18" x14ac:dyDescent="0.6">
      <c r="U33642"/>
      <c r="V33642"/>
      <c r="W33642"/>
      <c r="X33642"/>
    </row>
    <row r="33643" spans="21:24" ht="18" x14ac:dyDescent="0.6">
      <c r="U33643"/>
      <c r="V33643"/>
      <c r="W33643"/>
      <c r="X33643"/>
    </row>
    <row r="33644" spans="21:24" ht="18" x14ac:dyDescent="0.6">
      <c r="U33644"/>
      <c r="V33644"/>
      <c r="W33644"/>
      <c r="X33644"/>
    </row>
    <row r="33645" spans="21:24" ht="18" x14ac:dyDescent="0.6">
      <c r="U33645"/>
      <c r="V33645"/>
      <c r="W33645"/>
      <c r="X33645"/>
    </row>
    <row r="33646" spans="21:24" ht="18" x14ac:dyDescent="0.6">
      <c r="U33646"/>
      <c r="V33646"/>
      <c r="W33646"/>
      <c r="X33646"/>
    </row>
    <row r="33647" spans="21:24" ht="18" x14ac:dyDescent="0.6">
      <c r="U33647"/>
      <c r="V33647"/>
      <c r="W33647"/>
      <c r="X33647"/>
    </row>
    <row r="33648" spans="21:24" ht="18" x14ac:dyDescent="0.6">
      <c r="U33648"/>
      <c r="V33648"/>
      <c r="W33648"/>
      <c r="X33648"/>
    </row>
    <row r="33649" spans="21:24" ht="18" x14ac:dyDescent="0.6">
      <c r="U33649"/>
      <c r="V33649"/>
      <c r="W33649"/>
      <c r="X33649"/>
    </row>
    <row r="33650" spans="21:24" ht="18" x14ac:dyDescent="0.6">
      <c r="U33650"/>
      <c r="V33650"/>
      <c r="W33650"/>
      <c r="X33650"/>
    </row>
    <row r="33651" spans="21:24" ht="18" x14ac:dyDescent="0.6">
      <c r="U33651"/>
      <c r="V33651"/>
      <c r="W33651"/>
      <c r="X33651"/>
    </row>
    <row r="33652" spans="21:24" ht="18" x14ac:dyDescent="0.6">
      <c r="U33652"/>
      <c r="V33652"/>
      <c r="W33652"/>
      <c r="X33652"/>
    </row>
    <row r="33653" spans="21:24" ht="18" x14ac:dyDescent="0.6">
      <c r="U33653"/>
      <c r="V33653"/>
      <c r="W33653"/>
      <c r="X33653"/>
    </row>
    <row r="33654" spans="21:24" ht="18" x14ac:dyDescent="0.6">
      <c r="U33654"/>
      <c r="V33654"/>
      <c r="W33654"/>
      <c r="X33654"/>
    </row>
    <row r="33655" spans="21:24" ht="18" x14ac:dyDescent="0.6">
      <c r="U33655"/>
      <c r="V33655"/>
      <c r="W33655"/>
      <c r="X33655"/>
    </row>
    <row r="33656" spans="21:24" ht="18" x14ac:dyDescent="0.6">
      <c r="U33656"/>
      <c r="V33656"/>
      <c r="W33656"/>
      <c r="X33656"/>
    </row>
    <row r="33657" spans="21:24" ht="18" x14ac:dyDescent="0.6">
      <c r="U33657"/>
      <c r="V33657"/>
      <c r="W33657"/>
      <c r="X33657"/>
    </row>
    <row r="33658" spans="21:24" ht="18" x14ac:dyDescent="0.6">
      <c r="U33658"/>
      <c r="V33658"/>
      <c r="W33658"/>
      <c r="X33658"/>
    </row>
    <row r="33659" spans="21:24" ht="18" x14ac:dyDescent="0.6">
      <c r="U33659"/>
      <c r="V33659"/>
      <c r="W33659"/>
      <c r="X33659"/>
    </row>
    <row r="33660" spans="21:24" ht="18" x14ac:dyDescent="0.6">
      <c r="U33660"/>
      <c r="V33660"/>
      <c r="W33660"/>
      <c r="X33660"/>
    </row>
    <row r="33661" spans="21:24" ht="18" x14ac:dyDescent="0.6">
      <c r="U33661"/>
      <c r="V33661"/>
      <c r="W33661"/>
      <c r="X33661"/>
    </row>
    <row r="33662" spans="21:24" ht="18" x14ac:dyDescent="0.6">
      <c r="U33662"/>
      <c r="V33662"/>
      <c r="W33662"/>
      <c r="X33662"/>
    </row>
    <row r="33663" spans="21:24" ht="18" x14ac:dyDescent="0.6">
      <c r="U33663"/>
      <c r="V33663"/>
      <c r="W33663"/>
      <c r="X33663"/>
    </row>
    <row r="33664" spans="21:24" ht="18" x14ac:dyDescent="0.6">
      <c r="U33664"/>
      <c r="V33664"/>
      <c r="W33664"/>
      <c r="X33664"/>
    </row>
    <row r="33665" spans="21:24" ht="18" x14ac:dyDescent="0.6">
      <c r="U33665"/>
      <c r="V33665"/>
      <c r="W33665"/>
      <c r="X33665"/>
    </row>
    <row r="33666" spans="21:24" ht="18" x14ac:dyDescent="0.6">
      <c r="U33666"/>
      <c r="V33666"/>
      <c r="W33666"/>
      <c r="X33666"/>
    </row>
    <row r="33667" spans="21:24" ht="18" x14ac:dyDescent="0.6">
      <c r="U33667"/>
      <c r="V33667"/>
      <c r="W33667"/>
      <c r="X33667"/>
    </row>
    <row r="33668" spans="21:24" ht="18" x14ac:dyDescent="0.6">
      <c r="U33668"/>
      <c r="V33668"/>
      <c r="W33668"/>
      <c r="X33668"/>
    </row>
    <row r="33669" spans="21:24" ht="18" x14ac:dyDescent="0.6">
      <c r="U33669"/>
      <c r="V33669"/>
      <c r="W33669"/>
      <c r="X33669"/>
    </row>
    <row r="33670" spans="21:24" ht="18" x14ac:dyDescent="0.6">
      <c r="U33670"/>
      <c r="V33670"/>
      <c r="W33670"/>
      <c r="X33670"/>
    </row>
    <row r="33671" spans="21:24" ht="18" x14ac:dyDescent="0.6">
      <c r="U33671"/>
      <c r="V33671"/>
      <c r="W33671"/>
      <c r="X33671"/>
    </row>
    <row r="33672" spans="21:24" ht="18" x14ac:dyDescent="0.6">
      <c r="U33672"/>
      <c r="V33672"/>
      <c r="W33672"/>
      <c r="X33672"/>
    </row>
    <row r="33673" spans="21:24" ht="18" x14ac:dyDescent="0.6">
      <c r="U33673"/>
      <c r="V33673"/>
      <c r="W33673"/>
      <c r="X33673"/>
    </row>
    <row r="33674" spans="21:24" ht="18" x14ac:dyDescent="0.6">
      <c r="U33674"/>
      <c r="V33674"/>
      <c r="W33674"/>
      <c r="X33674"/>
    </row>
    <row r="33675" spans="21:24" ht="18" x14ac:dyDescent="0.6">
      <c r="U33675"/>
      <c r="V33675"/>
      <c r="W33675"/>
      <c r="X33675"/>
    </row>
    <row r="33676" spans="21:24" ht="18" x14ac:dyDescent="0.6">
      <c r="U33676"/>
      <c r="V33676"/>
      <c r="W33676"/>
      <c r="X33676"/>
    </row>
    <row r="33677" spans="21:24" ht="18" x14ac:dyDescent="0.6">
      <c r="U33677"/>
      <c r="V33677"/>
      <c r="W33677"/>
      <c r="X33677"/>
    </row>
    <row r="33678" spans="21:24" ht="18" x14ac:dyDescent="0.6">
      <c r="U33678"/>
      <c r="V33678"/>
      <c r="W33678"/>
      <c r="X33678"/>
    </row>
    <row r="33679" spans="21:24" ht="18" x14ac:dyDescent="0.6">
      <c r="U33679"/>
      <c r="V33679"/>
      <c r="W33679"/>
      <c r="X33679"/>
    </row>
    <row r="33680" spans="21:24" ht="18" x14ac:dyDescent="0.6">
      <c r="U33680"/>
      <c r="V33680"/>
      <c r="W33680"/>
      <c r="X33680"/>
    </row>
    <row r="33681" spans="21:24" ht="18" x14ac:dyDescent="0.6">
      <c r="U33681"/>
      <c r="V33681"/>
      <c r="W33681"/>
      <c r="X33681"/>
    </row>
    <row r="33682" spans="21:24" ht="18" x14ac:dyDescent="0.6">
      <c r="U33682"/>
      <c r="V33682"/>
      <c r="W33682"/>
      <c r="X33682"/>
    </row>
    <row r="33683" spans="21:24" ht="18" x14ac:dyDescent="0.6">
      <c r="U33683"/>
      <c r="V33683"/>
      <c r="W33683"/>
      <c r="X33683"/>
    </row>
    <row r="33684" spans="21:24" ht="18" x14ac:dyDescent="0.6">
      <c r="U33684"/>
      <c r="V33684"/>
      <c r="W33684"/>
      <c r="X33684"/>
    </row>
    <row r="33685" spans="21:24" ht="18" x14ac:dyDescent="0.6">
      <c r="U33685"/>
      <c r="V33685"/>
      <c r="W33685"/>
      <c r="X33685"/>
    </row>
    <row r="33686" spans="21:24" ht="18" x14ac:dyDescent="0.6">
      <c r="U33686"/>
      <c r="V33686"/>
      <c r="W33686"/>
      <c r="X33686"/>
    </row>
    <row r="33687" spans="21:24" ht="18" x14ac:dyDescent="0.6">
      <c r="U33687"/>
      <c r="V33687"/>
      <c r="W33687"/>
      <c r="X33687"/>
    </row>
    <row r="33688" spans="21:24" ht="18" x14ac:dyDescent="0.6">
      <c r="U33688"/>
      <c r="V33688"/>
      <c r="W33688"/>
      <c r="X33688"/>
    </row>
    <row r="33689" spans="21:24" ht="18" x14ac:dyDescent="0.6">
      <c r="U33689"/>
      <c r="V33689"/>
      <c r="W33689"/>
      <c r="X33689"/>
    </row>
    <row r="33690" spans="21:24" ht="18" x14ac:dyDescent="0.6">
      <c r="U33690"/>
      <c r="V33690"/>
      <c r="W33690"/>
      <c r="X33690"/>
    </row>
    <row r="33691" spans="21:24" ht="18" x14ac:dyDescent="0.6">
      <c r="U33691"/>
      <c r="V33691"/>
      <c r="W33691"/>
      <c r="X33691"/>
    </row>
    <row r="33692" spans="21:24" ht="18" x14ac:dyDescent="0.6">
      <c r="U33692"/>
      <c r="V33692"/>
      <c r="W33692"/>
      <c r="X33692"/>
    </row>
    <row r="33693" spans="21:24" ht="18" x14ac:dyDescent="0.6">
      <c r="U33693"/>
      <c r="V33693"/>
      <c r="W33693"/>
      <c r="X33693"/>
    </row>
    <row r="33694" spans="21:24" ht="18" x14ac:dyDescent="0.6">
      <c r="U33694"/>
      <c r="V33694"/>
      <c r="W33694"/>
      <c r="X33694"/>
    </row>
    <row r="33695" spans="21:24" ht="18" x14ac:dyDescent="0.6">
      <c r="U33695"/>
      <c r="V33695"/>
      <c r="W33695"/>
      <c r="X33695"/>
    </row>
    <row r="33696" spans="21:24" ht="18" x14ac:dyDescent="0.6">
      <c r="U33696"/>
      <c r="V33696"/>
      <c r="W33696"/>
      <c r="X33696"/>
    </row>
    <row r="33697" spans="21:24" ht="18" x14ac:dyDescent="0.6">
      <c r="U33697"/>
      <c r="V33697"/>
      <c r="W33697"/>
      <c r="X33697"/>
    </row>
    <row r="33698" spans="21:24" ht="18" x14ac:dyDescent="0.6">
      <c r="U33698"/>
      <c r="V33698"/>
      <c r="W33698"/>
      <c r="X33698"/>
    </row>
    <row r="33699" spans="21:24" ht="18" x14ac:dyDescent="0.6">
      <c r="U33699"/>
      <c r="V33699"/>
      <c r="W33699"/>
      <c r="X33699"/>
    </row>
    <row r="33700" spans="21:24" ht="18" x14ac:dyDescent="0.6">
      <c r="U33700"/>
      <c r="V33700"/>
      <c r="W33700"/>
      <c r="X33700"/>
    </row>
    <row r="33701" spans="21:24" ht="18" x14ac:dyDescent="0.6">
      <c r="U33701"/>
      <c r="V33701"/>
      <c r="W33701"/>
      <c r="X33701"/>
    </row>
    <row r="33702" spans="21:24" ht="18" x14ac:dyDescent="0.6">
      <c r="U33702"/>
      <c r="V33702"/>
      <c r="W33702"/>
      <c r="X33702"/>
    </row>
    <row r="33703" spans="21:24" ht="18" x14ac:dyDescent="0.6">
      <c r="U33703"/>
      <c r="V33703"/>
      <c r="W33703"/>
      <c r="X33703"/>
    </row>
    <row r="33704" spans="21:24" ht="18" x14ac:dyDescent="0.6">
      <c r="U33704"/>
      <c r="V33704"/>
      <c r="W33704"/>
      <c r="X33704"/>
    </row>
    <row r="33705" spans="21:24" ht="18" x14ac:dyDescent="0.6">
      <c r="U33705"/>
      <c r="V33705"/>
      <c r="W33705"/>
      <c r="X33705"/>
    </row>
    <row r="33706" spans="21:24" ht="18" x14ac:dyDescent="0.6">
      <c r="U33706"/>
      <c r="V33706"/>
      <c r="W33706"/>
      <c r="X33706"/>
    </row>
    <row r="33707" spans="21:24" ht="18" x14ac:dyDescent="0.6">
      <c r="U33707"/>
      <c r="V33707"/>
      <c r="W33707"/>
      <c r="X33707"/>
    </row>
    <row r="33708" spans="21:24" ht="18" x14ac:dyDescent="0.6">
      <c r="U33708"/>
      <c r="V33708"/>
      <c r="W33708"/>
      <c r="X33708"/>
    </row>
    <row r="33709" spans="21:24" ht="18" x14ac:dyDescent="0.6">
      <c r="U33709"/>
      <c r="V33709"/>
      <c r="W33709"/>
      <c r="X33709"/>
    </row>
    <row r="33710" spans="21:24" ht="18" x14ac:dyDescent="0.6">
      <c r="U33710"/>
      <c r="V33710"/>
      <c r="W33710"/>
      <c r="X33710"/>
    </row>
    <row r="33711" spans="21:24" ht="18" x14ac:dyDescent="0.6">
      <c r="U33711"/>
      <c r="V33711"/>
      <c r="W33711"/>
      <c r="X33711"/>
    </row>
    <row r="33712" spans="21:24" ht="18" x14ac:dyDescent="0.6">
      <c r="U33712"/>
      <c r="V33712"/>
      <c r="W33712"/>
      <c r="X33712"/>
    </row>
    <row r="33713" spans="21:24" ht="18" x14ac:dyDescent="0.6">
      <c r="U33713"/>
      <c r="V33713"/>
      <c r="W33713"/>
      <c r="X33713"/>
    </row>
    <row r="33714" spans="21:24" ht="18" x14ac:dyDescent="0.6">
      <c r="U33714"/>
      <c r="V33714"/>
      <c r="W33714"/>
      <c r="X33714"/>
    </row>
    <row r="33715" spans="21:24" ht="18" x14ac:dyDescent="0.6">
      <c r="U33715"/>
      <c r="V33715"/>
      <c r="W33715"/>
      <c r="X33715"/>
    </row>
    <row r="33716" spans="21:24" ht="18" x14ac:dyDescent="0.6">
      <c r="U33716"/>
      <c r="V33716"/>
      <c r="W33716"/>
      <c r="X33716"/>
    </row>
    <row r="33717" spans="21:24" ht="18" x14ac:dyDescent="0.6">
      <c r="U33717"/>
      <c r="V33717"/>
      <c r="W33717"/>
      <c r="X33717"/>
    </row>
    <row r="33718" spans="21:24" ht="18" x14ac:dyDescent="0.6">
      <c r="U33718"/>
      <c r="V33718"/>
      <c r="W33718"/>
      <c r="X33718"/>
    </row>
    <row r="33719" spans="21:24" ht="18" x14ac:dyDescent="0.6">
      <c r="U33719"/>
      <c r="V33719"/>
      <c r="W33719"/>
      <c r="X33719"/>
    </row>
    <row r="33720" spans="21:24" ht="18" x14ac:dyDescent="0.6">
      <c r="U33720"/>
      <c r="V33720"/>
      <c r="W33720"/>
      <c r="X33720"/>
    </row>
    <row r="33721" spans="21:24" ht="18" x14ac:dyDescent="0.6">
      <c r="U33721"/>
      <c r="V33721"/>
      <c r="W33721"/>
      <c r="X33721"/>
    </row>
    <row r="33722" spans="21:24" ht="18" x14ac:dyDescent="0.6">
      <c r="U33722"/>
      <c r="V33722"/>
      <c r="W33722"/>
      <c r="X33722"/>
    </row>
    <row r="33723" spans="21:24" ht="18" x14ac:dyDescent="0.6">
      <c r="U33723"/>
      <c r="V33723"/>
      <c r="W33723"/>
      <c r="X33723"/>
    </row>
    <row r="33724" spans="21:24" ht="18" x14ac:dyDescent="0.6">
      <c r="U33724"/>
      <c r="V33724"/>
      <c r="W33724"/>
      <c r="X33724"/>
    </row>
    <row r="33725" spans="21:24" ht="18" x14ac:dyDescent="0.6">
      <c r="U33725"/>
      <c r="V33725"/>
      <c r="W33725"/>
      <c r="X33725"/>
    </row>
    <row r="33726" spans="21:24" ht="18" x14ac:dyDescent="0.6">
      <c r="U33726"/>
      <c r="V33726"/>
      <c r="W33726"/>
      <c r="X33726"/>
    </row>
    <row r="33727" spans="21:24" ht="18" x14ac:dyDescent="0.6">
      <c r="U33727"/>
      <c r="V33727"/>
      <c r="W33727"/>
      <c r="X33727"/>
    </row>
    <row r="33728" spans="21:24" ht="18" x14ac:dyDescent="0.6">
      <c r="U33728"/>
      <c r="V33728"/>
      <c r="W33728"/>
      <c r="X33728"/>
    </row>
    <row r="33729" spans="21:24" ht="18" x14ac:dyDescent="0.6">
      <c r="U33729"/>
      <c r="V33729"/>
      <c r="W33729"/>
      <c r="X33729"/>
    </row>
    <row r="33730" spans="21:24" ht="18" x14ac:dyDescent="0.6">
      <c r="U33730"/>
      <c r="V33730"/>
      <c r="W33730"/>
      <c r="X33730"/>
    </row>
    <row r="33731" spans="21:24" ht="18" x14ac:dyDescent="0.6">
      <c r="U33731"/>
      <c r="V33731"/>
      <c r="W33731"/>
      <c r="X33731"/>
    </row>
    <row r="33732" spans="21:24" ht="18" x14ac:dyDescent="0.6">
      <c r="U33732"/>
      <c r="V33732"/>
      <c r="W33732"/>
      <c r="X33732"/>
    </row>
    <row r="33733" spans="21:24" ht="18" x14ac:dyDescent="0.6">
      <c r="U33733"/>
      <c r="V33733"/>
      <c r="W33733"/>
      <c r="X33733"/>
    </row>
    <row r="33734" spans="21:24" ht="18" x14ac:dyDescent="0.6">
      <c r="U33734"/>
      <c r="V33734"/>
      <c r="W33734"/>
      <c r="X33734"/>
    </row>
    <row r="33735" spans="21:24" ht="18" x14ac:dyDescent="0.6">
      <c r="U33735"/>
      <c r="V33735"/>
      <c r="W33735"/>
      <c r="X33735"/>
    </row>
    <row r="33736" spans="21:24" ht="18" x14ac:dyDescent="0.6">
      <c r="U33736"/>
      <c r="V33736"/>
      <c r="W33736"/>
      <c r="X33736"/>
    </row>
    <row r="33737" spans="21:24" ht="18" x14ac:dyDescent="0.6">
      <c r="U33737"/>
      <c r="V33737"/>
      <c r="W33737"/>
      <c r="X33737"/>
    </row>
    <row r="33738" spans="21:24" ht="18" x14ac:dyDescent="0.6">
      <c r="U33738"/>
      <c r="V33738"/>
      <c r="W33738"/>
      <c r="X33738"/>
    </row>
    <row r="33739" spans="21:24" ht="18" x14ac:dyDescent="0.6">
      <c r="U33739"/>
      <c r="V33739"/>
      <c r="W33739"/>
      <c r="X33739"/>
    </row>
    <row r="33740" spans="21:24" ht="18" x14ac:dyDescent="0.6">
      <c r="U33740"/>
      <c r="V33740"/>
      <c r="W33740"/>
      <c r="X33740"/>
    </row>
    <row r="33741" spans="21:24" ht="18" x14ac:dyDescent="0.6">
      <c r="U33741"/>
      <c r="V33741"/>
      <c r="W33741"/>
      <c r="X33741"/>
    </row>
    <row r="33742" spans="21:24" ht="18" x14ac:dyDescent="0.6">
      <c r="U33742"/>
      <c r="V33742"/>
      <c r="W33742"/>
      <c r="X33742"/>
    </row>
    <row r="33743" spans="21:24" ht="18" x14ac:dyDescent="0.6">
      <c r="U33743"/>
      <c r="V33743"/>
      <c r="W33743"/>
      <c r="X33743"/>
    </row>
    <row r="33744" spans="21:24" ht="18" x14ac:dyDescent="0.6">
      <c r="U33744"/>
      <c r="V33744"/>
      <c r="W33744"/>
      <c r="X33744"/>
    </row>
    <row r="33745" spans="21:24" ht="18" x14ac:dyDescent="0.6">
      <c r="U33745"/>
      <c r="V33745"/>
      <c r="W33745"/>
      <c r="X33745"/>
    </row>
    <row r="33746" spans="21:24" ht="18" x14ac:dyDescent="0.6">
      <c r="U33746"/>
      <c r="V33746"/>
      <c r="W33746"/>
      <c r="X33746"/>
    </row>
    <row r="33747" spans="21:24" ht="18" x14ac:dyDescent="0.6">
      <c r="U33747"/>
      <c r="V33747"/>
      <c r="W33747"/>
      <c r="X33747"/>
    </row>
    <row r="33748" spans="21:24" ht="18" x14ac:dyDescent="0.6">
      <c r="U33748"/>
      <c r="V33748"/>
      <c r="W33748"/>
      <c r="X33748"/>
    </row>
    <row r="33749" spans="21:24" ht="18" x14ac:dyDescent="0.6">
      <c r="U33749"/>
      <c r="V33749"/>
      <c r="W33749"/>
      <c r="X33749"/>
    </row>
    <row r="33750" spans="21:24" ht="18" x14ac:dyDescent="0.6">
      <c r="U33750"/>
      <c r="V33750"/>
      <c r="W33750"/>
      <c r="X33750"/>
    </row>
    <row r="33751" spans="21:24" ht="18" x14ac:dyDescent="0.6">
      <c r="U33751"/>
      <c r="V33751"/>
      <c r="W33751"/>
      <c r="X33751"/>
    </row>
    <row r="33752" spans="21:24" ht="18" x14ac:dyDescent="0.6">
      <c r="U33752"/>
      <c r="V33752"/>
      <c r="W33752"/>
      <c r="X33752"/>
    </row>
    <row r="33753" spans="21:24" ht="18" x14ac:dyDescent="0.6">
      <c r="U33753"/>
      <c r="V33753"/>
      <c r="W33753"/>
      <c r="X33753"/>
    </row>
    <row r="33754" spans="21:24" ht="18" x14ac:dyDescent="0.6">
      <c r="U33754"/>
      <c r="V33754"/>
      <c r="W33754"/>
      <c r="X33754"/>
    </row>
    <row r="33755" spans="21:24" ht="18" x14ac:dyDescent="0.6">
      <c r="U33755"/>
      <c r="V33755"/>
      <c r="W33755"/>
      <c r="X33755"/>
    </row>
    <row r="33756" spans="21:24" ht="18" x14ac:dyDescent="0.6">
      <c r="U33756"/>
      <c r="V33756"/>
      <c r="W33756"/>
      <c r="X33756"/>
    </row>
    <row r="33757" spans="21:24" ht="18" x14ac:dyDescent="0.6">
      <c r="U33757"/>
      <c r="V33757"/>
      <c r="W33757"/>
      <c r="X33757"/>
    </row>
    <row r="33758" spans="21:24" ht="18" x14ac:dyDescent="0.6">
      <c r="U33758"/>
      <c r="V33758"/>
      <c r="W33758"/>
      <c r="X33758"/>
    </row>
    <row r="33759" spans="21:24" ht="18" x14ac:dyDescent="0.6">
      <c r="U33759"/>
      <c r="V33759"/>
      <c r="W33759"/>
      <c r="X33759"/>
    </row>
    <row r="33760" spans="21:24" ht="18" x14ac:dyDescent="0.6">
      <c r="U33760"/>
      <c r="V33760"/>
      <c r="W33760"/>
      <c r="X33760"/>
    </row>
    <row r="33761" spans="21:24" ht="18" x14ac:dyDescent="0.6">
      <c r="U33761"/>
      <c r="V33761"/>
      <c r="W33761"/>
      <c r="X33761"/>
    </row>
    <row r="33762" spans="21:24" ht="18" x14ac:dyDescent="0.6">
      <c r="U33762"/>
      <c r="V33762"/>
      <c r="W33762"/>
      <c r="X33762"/>
    </row>
    <row r="33763" spans="21:24" ht="18" x14ac:dyDescent="0.6">
      <c r="U33763"/>
      <c r="V33763"/>
      <c r="W33763"/>
      <c r="X33763"/>
    </row>
    <row r="33764" spans="21:24" ht="18" x14ac:dyDescent="0.6">
      <c r="U33764"/>
      <c r="V33764"/>
      <c r="W33764"/>
      <c r="X33764"/>
    </row>
    <row r="33765" spans="21:24" ht="18" x14ac:dyDescent="0.6">
      <c r="U33765"/>
      <c r="V33765"/>
      <c r="W33765"/>
      <c r="X33765"/>
    </row>
    <row r="33766" spans="21:24" ht="18" x14ac:dyDescent="0.6">
      <c r="U33766"/>
      <c r="V33766"/>
      <c r="W33766"/>
      <c r="X33766"/>
    </row>
    <row r="33767" spans="21:24" ht="18" x14ac:dyDescent="0.6">
      <c r="U33767"/>
      <c r="V33767"/>
      <c r="W33767"/>
      <c r="X33767"/>
    </row>
    <row r="33768" spans="21:24" ht="18" x14ac:dyDescent="0.6">
      <c r="U33768"/>
      <c r="V33768"/>
      <c r="W33768"/>
      <c r="X33768"/>
    </row>
    <row r="33769" spans="21:24" ht="18" x14ac:dyDescent="0.6">
      <c r="U33769"/>
      <c r="V33769"/>
      <c r="W33769"/>
      <c r="X33769"/>
    </row>
    <row r="33770" spans="21:24" ht="18" x14ac:dyDescent="0.6">
      <c r="U33770"/>
      <c r="V33770"/>
      <c r="W33770"/>
      <c r="X33770"/>
    </row>
    <row r="33771" spans="21:24" ht="18" x14ac:dyDescent="0.6">
      <c r="U33771"/>
      <c r="V33771"/>
      <c r="W33771"/>
      <c r="X33771"/>
    </row>
    <row r="33772" spans="21:24" ht="18" x14ac:dyDescent="0.6">
      <c r="U33772"/>
      <c r="V33772"/>
      <c r="W33772"/>
      <c r="X33772"/>
    </row>
    <row r="33773" spans="21:24" ht="18" x14ac:dyDescent="0.6">
      <c r="U33773"/>
      <c r="V33773"/>
      <c r="W33773"/>
      <c r="X33773"/>
    </row>
    <row r="33774" spans="21:24" ht="18" x14ac:dyDescent="0.6">
      <c r="U33774"/>
      <c r="V33774"/>
      <c r="W33774"/>
      <c r="X33774"/>
    </row>
    <row r="33775" spans="21:24" ht="18" x14ac:dyDescent="0.6">
      <c r="U33775"/>
      <c r="V33775"/>
      <c r="W33775"/>
      <c r="X33775"/>
    </row>
    <row r="33776" spans="21:24" ht="18" x14ac:dyDescent="0.6">
      <c r="U33776"/>
      <c r="V33776"/>
      <c r="W33776"/>
      <c r="X33776"/>
    </row>
    <row r="33777" spans="21:24" ht="18" x14ac:dyDescent="0.6">
      <c r="U33777"/>
      <c r="V33777"/>
      <c r="W33777"/>
      <c r="X33777"/>
    </row>
    <row r="33778" spans="21:24" ht="18" x14ac:dyDescent="0.6">
      <c r="U33778"/>
      <c r="V33778"/>
      <c r="W33778"/>
      <c r="X33778"/>
    </row>
    <row r="33779" spans="21:24" ht="18" x14ac:dyDescent="0.6">
      <c r="U33779"/>
      <c r="V33779"/>
      <c r="W33779"/>
      <c r="X33779"/>
    </row>
    <row r="33780" spans="21:24" ht="18" x14ac:dyDescent="0.6">
      <c r="U33780"/>
      <c r="V33780"/>
      <c r="W33780"/>
      <c r="X33780"/>
    </row>
    <row r="33781" spans="21:24" ht="18" x14ac:dyDescent="0.6">
      <c r="U33781"/>
      <c r="V33781"/>
      <c r="W33781"/>
      <c r="X33781"/>
    </row>
    <row r="33782" spans="21:24" ht="18" x14ac:dyDescent="0.6">
      <c r="U33782"/>
      <c r="V33782"/>
      <c r="W33782"/>
      <c r="X33782"/>
    </row>
    <row r="33783" spans="21:24" ht="18" x14ac:dyDescent="0.6">
      <c r="U33783"/>
      <c r="V33783"/>
      <c r="W33783"/>
      <c r="X33783"/>
    </row>
    <row r="33784" spans="21:24" ht="18" x14ac:dyDescent="0.6">
      <c r="U33784"/>
      <c r="V33784"/>
      <c r="W33784"/>
      <c r="X33784"/>
    </row>
    <row r="33785" spans="21:24" ht="18" x14ac:dyDescent="0.6">
      <c r="U33785"/>
      <c r="V33785"/>
      <c r="W33785"/>
      <c r="X33785"/>
    </row>
    <row r="33786" spans="21:24" ht="18" x14ac:dyDescent="0.6">
      <c r="U33786"/>
      <c r="V33786"/>
      <c r="W33786"/>
      <c r="X33786"/>
    </row>
    <row r="33787" spans="21:24" ht="18" x14ac:dyDescent="0.6">
      <c r="U33787"/>
      <c r="V33787"/>
      <c r="W33787"/>
      <c r="X33787"/>
    </row>
    <row r="33788" spans="21:24" ht="18" x14ac:dyDescent="0.6">
      <c r="U33788"/>
      <c r="V33788"/>
      <c r="W33788"/>
      <c r="X33788"/>
    </row>
    <row r="33789" spans="21:24" ht="18" x14ac:dyDescent="0.6">
      <c r="U33789"/>
      <c r="V33789"/>
      <c r="W33789"/>
      <c r="X33789"/>
    </row>
    <row r="33790" spans="21:24" ht="18" x14ac:dyDescent="0.6">
      <c r="U33790"/>
      <c r="V33790"/>
      <c r="W33790"/>
      <c r="X33790"/>
    </row>
    <row r="33791" spans="21:24" ht="18" x14ac:dyDescent="0.6">
      <c r="U33791"/>
      <c r="V33791"/>
      <c r="W33791"/>
      <c r="X33791"/>
    </row>
    <row r="33792" spans="21:24" ht="18" x14ac:dyDescent="0.6">
      <c r="U33792"/>
      <c r="V33792"/>
      <c r="W33792"/>
      <c r="X33792"/>
    </row>
    <row r="33793" spans="21:24" ht="18" x14ac:dyDescent="0.6">
      <c r="U33793"/>
      <c r="V33793"/>
      <c r="W33793"/>
      <c r="X33793"/>
    </row>
    <row r="33794" spans="21:24" ht="18" x14ac:dyDescent="0.6">
      <c r="U33794"/>
      <c r="V33794"/>
      <c r="W33794"/>
      <c r="X33794"/>
    </row>
    <row r="33795" spans="21:24" ht="18" x14ac:dyDescent="0.6">
      <c r="U33795"/>
      <c r="V33795"/>
      <c r="W33795"/>
      <c r="X33795"/>
    </row>
    <row r="33796" spans="21:24" ht="18" x14ac:dyDescent="0.6">
      <c r="U33796"/>
      <c r="V33796"/>
      <c r="W33796"/>
      <c r="X33796"/>
    </row>
    <row r="33797" spans="21:24" ht="18" x14ac:dyDescent="0.6">
      <c r="U33797"/>
      <c r="V33797"/>
      <c r="W33797"/>
      <c r="X33797"/>
    </row>
    <row r="33798" spans="21:24" ht="18" x14ac:dyDescent="0.6">
      <c r="U33798"/>
      <c r="V33798"/>
      <c r="W33798"/>
      <c r="X33798"/>
    </row>
    <row r="33799" spans="21:24" ht="18" x14ac:dyDescent="0.6">
      <c r="U33799"/>
      <c r="V33799"/>
      <c r="W33799"/>
      <c r="X33799"/>
    </row>
    <row r="33800" spans="21:24" ht="18" x14ac:dyDescent="0.6">
      <c r="U33800"/>
      <c r="V33800"/>
      <c r="W33800"/>
      <c r="X33800"/>
    </row>
    <row r="33801" spans="21:24" ht="18" x14ac:dyDescent="0.6">
      <c r="U33801"/>
      <c r="V33801"/>
      <c r="W33801"/>
      <c r="X33801"/>
    </row>
    <row r="33802" spans="21:24" ht="18" x14ac:dyDescent="0.6">
      <c r="U33802"/>
      <c r="V33802"/>
      <c r="W33802"/>
      <c r="X33802"/>
    </row>
    <row r="33803" spans="21:24" ht="18" x14ac:dyDescent="0.6">
      <c r="U33803"/>
      <c r="V33803"/>
      <c r="W33803"/>
      <c r="X33803"/>
    </row>
    <row r="33804" spans="21:24" ht="18" x14ac:dyDescent="0.6">
      <c r="U33804"/>
      <c r="V33804"/>
      <c r="W33804"/>
      <c r="X33804"/>
    </row>
    <row r="33805" spans="21:24" ht="18" x14ac:dyDescent="0.6">
      <c r="U33805"/>
      <c r="V33805"/>
      <c r="W33805"/>
      <c r="X33805"/>
    </row>
    <row r="33806" spans="21:24" ht="18" x14ac:dyDescent="0.6">
      <c r="U33806"/>
      <c r="V33806"/>
      <c r="W33806"/>
      <c r="X33806"/>
    </row>
    <row r="33807" spans="21:24" ht="18" x14ac:dyDescent="0.6">
      <c r="U33807"/>
      <c r="V33807"/>
      <c r="W33807"/>
      <c r="X33807"/>
    </row>
    <row r="33808" spans="21:24" ht="18" x14ac:dyDescent="0.6">
      <c r="U33808"/>
      <c r="V33808"/>
      <c r="W33808"/>
      <c r="X33808"/>
    </row>
    <row r="33809" spans="21:24" ht="18" x14ac:dyDescent="0.6">
      <c r="U33809"/>
      <c r="V33809"/>
      <c r="W33809"/>
      <c r="X33809"/>
    </row>
    <row r="33810" spans="21:24" ht="18" x14ac:dyDescent="0.6">
      <c r="U33810"/>
      <c r="V33810"/>
      <c r="W33810"/>
      <c r="X33810"/>
    </row>
    <row r="33811" spans="21:24" ht="18" x14ac:dyDescent="0.6">
      <c r="U33811"/>
      <c r="V33811"/>
      <c r="W33811"/>
      <c r="X33811"/>
    </row>
    <row r="33812" spans="21:24" ht="18" x14ac:dyDescent="0.6">
      <c r="U33812"/>
      <c r="V33812"/>
      <c r="W33812"/>
      <c r="X33812"/>
    </row>
    <row r="33813" spans="21:24" ht="18" x14ac:dyDescent="0.6">
      <c r="U33813"/>
      <c r="V33813"/>
      <c r="W33813"/>
      <c r="X33813"/>
    </row>
    <row r="33814" spans="21:24" ht="18" x14ac:dyDescent="0.6">
      <c r="U33814"/>
      <c r="V33814"/>
      <c r="W33814"/>
      <c r="X33814"/>
    </row>
    <row r="33815" spans="21:24" ht="18" x14ac:dyDescent="0.6">
      <c r="U33815"/>
      <c r="V33815"/>
      <c r="W33815"/>
      <c r="X33815"/>
    </row>
    <row r="33816" spans="21:24" ht="18" x14ac:dyDescent="0.6">
      <c r="U33816"/>
      <c r="V33816"/>
      <c r="W33816"/>
      <c r="X33816"/>
    </row>
    <row r="33817" spans="21:24" ht="18" x14ac:dyDescent="0.6">
      <c r="U33817"/>
      <c r="V33817"/>
      <c r="W33817"/>
      <c r="X33817"/>
    </row>
    <row r="33818" spans="21:24" ht="18" x14ac:dyDescent="0.6">
      <c r="U33818"/>
      <c r="V33818"/>
      <c r="W33818"/>
      <c r="X33818"/>
    </row>
    <row r="33819" spans="21:24" ht="18" x14ac:dyDescent="0.6">
      <c r="U33819"/>
      <c r="V33819"/>
      <c r="W33819"/>
      <c r="X33819"/>
    </row>
    <row r="33820" spans="21:24" ht="18" x14ac:dyDescent="0.6">
      <c r="U33820"/>
      <c r="V33820"/>
      <c r="W33820"/>
      <c r="X33820"/>
    </row>
    <row r="33821" spans="21:24" ht="18" x14ac:dyDescent="0.6">
      <c r="U33821"/>
      <c r="V33821"/>
      <c r="W33821"/>
      <c r="X33821"/>
    </row>
    <row r="33822" spans="21:24" ht="18" x14ac:dyDescent="0.6">
      <c r="U33822"/>
      <c r="V33822"/>
      <c r="W33822"/>
      <c r="X33822"/>
    </row>
    <row r="33823" spans="21:24" ht="18" x14ac:dyDescent="0.6">
      <c r="U33823"/>
      <c r="V33823"/>
      <c r="W33823"/>
      <c r="X33823"/>
    </row>
    <row r="33824" spans="21:24" ht="18" x14ac:dyDescent="0.6">
      <c r="U33824"/>
      <c r="V33824"/>
      <c r="W33824"/>
      <c r="X33824"/>
    </row>
    <row r="33825" spans="21:24" ht="18" x14ac:dyDescent="0.6">
      <c r="U33825"/>
      <c r="V33825"/>
      <c r="W33825"/>
      <c r="X33825"/>
    </row>
    <row r="33826" spans="21:24" ht="18" x14ac:dyDescent="0.6">
      <c r="U33826"/>
      <c r="V33826"/>
      <c r="W33826"/>
      <c r="X33826"/>
    </row>
    <row r="33827" spans="21:24" ht="18" x14ac:dyDescent="0.6">
      <c r="U33827"/>
      <c r="V33827"/>
      <c r="W33827"/>
      <c r="X33827"/>
    </row>
    <row r="33828" spans="21:24" ht="18" x14ac:dyDescent="0.6">
      <c r="U33828"/>
      <c r="V33828"/>
      <c r="W33828"/>
      <c r="X33828"/>
    </row>
    <row r="33829" spans="21:24" ht="18" x14ac:dyDescent="0.6">
      <c r="U33829"/>
      <c r="V33829"/>
      <c r="W33829"/>
      <c r="X33829"/>
    </row>
    <row r="33830" spans="21:24" ht="18" x14ac:dyDescent="0.6">
      <c r="U33830"/>
      <c r="V33830"/>
      <c r="W33830"/>
      <c r="X33830"/>
    </row>
    <row r="33831" spans="21:24" ht="18" x14ac:dyDescent="0.6">
      <c r="U33831"/>
      <c r="V33831"/>
      <c r="W33831"/>
      <c r="X33831"/>
    </row>
    <row r="33832" spans="21:24" ht="18" x14ac:dyDescent="0.6">
      <c r="U33832"/>
      <c r="V33832"/>
      <c r="W33832"/>
      <c r="X33832"/>
    </row>
    <row r="33833" spans="21:24" ht="18" x14ac:dyDescent="0.6">
      <c r="U33833"/>
      <c r="V33833"/>
      <c r="W33833"/>
      <c r="X33833"/>
    </row>
    <row r="33834" spans="21:24" ht="18" x14ac:dyDescent="0.6">
      <c r="U33834"/>
      <c r="V33834"/>
      <c r="W33834"/>
      <c r="X33834"/>
    </row>
    <row r="33835" spans="21:24" ht="18" x14ac:dyDescent="0.6">
      <c r="U33835"/>
      <c r="V33835"/>
      <c r="W33835"/>
      <c r="X33835"/>
    </row>
    <row r="33836" spans="21:24" ht="18" x14ac:dyDescent="0.6">
      <c r="U33836"/>
      <c r="V33836"/>
      <c r="W33836"/>
      <c r="X33836"/>
    </row>
    <row r="33837" spans="21:24" ht="18" x14ac:dyDescent="0.6">
      <c r="U33837"/>
      <c r="V33837"/>
      <c r="W33837"/>
      <c r="X33837"/>
    </row>
    <row r="33838" spans="21:24" ht="18" x14ac:dyDescent="0.6">
      <c r="U33838"/>
      <c r="V33838"/>
      <c r="W33838"/>
      <c r="X33838"/>
    </row>
    <row r="33839" spans="21:24" ht="18" x14ac:dyDescent="0.6">
      <c r="U33839"/>
      <c r="V33839"/>
      <c r="W33839"/>
      <c r="X33839"/>
    </row>
    <row r="33840" spans="21:24" ht="18" x14ac:dyDescent="0.6">
      <c r="U33840"/>
      <c r="V33840"/>
      <c r="W33840"/>
      <c r="X33840"/>
    </row>
    <row r="33841" spans="21:24" ht="18" x14ac:dyDescent="0.6">
      <c r="U33841"/>
      <c r="V33841"/>
      <c r="W33841"/>
      <c r="X33841"/>
    </row>
    <row r="33842" spans="21:24" ht="18" x14ac:dyDescent="0.6">
      <c r="U33842"/>
      <c r="V33842"/>
      <c r="W33842"/>
      <c r="X33842"/>
    </row>
    <row r="33843" spans="21:24" ht="18" x14ac:dyDescent="0.6">
      <c r="U33843"/>
      <c r="V33843"/>
      <c r="W33843"/>
      <c r="X33843"/>
    </row>
    <row r="33844" spans="21:24" ht="18" x14ac:dyDescent="0.6">
      <c r="U33844"/>
      <c r="V33844"/>
      <c r="W33844"/>
      <c r="X33844"/>
    </row>
    <row r="33845" spans="21:24" ht="18" x14ac:dyDescent="0.6">
      <c r="U33845"/>
      <c r="V33845"/>
      <c r="W33845"/>
      <c r="X33845"/>
    </row>
    <row r="33846" spans="21:24" ht="18" x14ac:dyDescent="0.6">
      <c r="U33846"/>
      <c r="V33846"/>
      <c r="W33846"/>
      <c r="X33846"/>
    </row>
    <row r="33847" spans="21:24" ht="18" x14ac:dyDescent="0.6">
      <c r="U33847"/>
      <c r="V33847"/>
      <c r="W33847"/>
      <c r="X33847"/>
    </row>
    <row r="33848" spans="21:24" ht="18" x14ac:dyDescent="0.6">
      <c r="U33848"/>
      <c r="V33848"/>
      <c r="W33848"/>
      <c r="X33848"/>
    </row>
    <row r="33849" spans="21:24" ht="18" x14ac:dyDescent="0.6">
      <c r="U33849"/>
      <c r="V33849"/>
      <c r="W33849"/>
      <c r="X33849"/>
    </row>
    <row r="33850" spans="21:24" ht="18" x14ac:dyDescent="0.6">
      <c r="U33850"/>
      <c r="V33850"/>
      <c r="W33850"/>
      <c r="X33850"/>
    </row>
    <row r="33851" spans="21:24" ht="18" x14ac:dyDescent="0.6">
      <c r="U33851"/>
      <c r="V33851"/>
      <c r="W33851"/>
      <c r="X33851"/>
    </row>
    <row r="33852" spans="21:24" ht="18" x14ac:dyDescent="0.6">
      <c r="U33852"/>
      <c r="V33852"/>
      <c r="W33852"/>
      <c r="X33852"/>
    </row>
    <row r="33853" spans="21:24" ht="18" x14ac:dyDescent="0.6">
      <c r="U33853"/>
      <c r="V33853"/>
      <c r="W33853"/>
      <c r="X33853"/>
    </row>
    <row r="33854" spans="21:24" ht="18" x14ac:dyDescent="0.6">
      <c r="U33854"/>
      <c r="V33854"/>
      <c r="W33854"/>
      <c r="X33854"/>
    </row>
    <row r="33855" spans="21:24" ht="18" x14ac:dyDescent="0.6">
      <c r="U33855"/>
      <c r="V33855"/>
      <c r="W33855"/>
      <c r="X33855"/>
    </row>
    <row r="33856" spans="21:24" ht="18" x14ac:dyDescent="0.6">
      <c r="U33856"/>
      <c r="V33856"/>
      <c r="W33856"/>
      <c r="X33856"/>
    </row>
    <row r="33857" spans="21:24" ht="18" x14ac:dyDescent="0.6">
      <c r="U33857"/>
      <c r="V33857"/>
      <c r="W33857"/>
      <c r="X33857"/>
    </row>
    <row r="33858" spans="21:24" ht="18" x14ac:dyDescent="0.6">
      <c r="U33858"/>
      <c r="V33858"/>
      <c r="W33858"/>
      <c r="X33858"/>
    </row>
    <row r="33859" spans="21:24" ht="18" x14ac:dyDescent="0.6">
      <c r="U33859"/>
      <c r="V33859"/>
      <c r="W33859"/>
      <c r="X33859"/>
    </row>
    <row r="33860" spans="21:24" ht="18" x14ac:dyDescent="0.6">
      <c r="U33860"/>
      <c r="V33860"/>
      <c r="W33860"/>
      <c r="X33860"/>
    </row>
    <row r="33861" spans="21:24" ht="18" x14ac:dyDescent="0.6">
      <c r="U33861"/>
      <c r="V33861"/>
      <c r="W33861"/>
      <c r="X33861"/>
    </row>
    <row r="33862" spans="21:24" ht="18" x14ac:dyDescent="0.6">
      <c r="U33862"/>
      <c r="V33862"/>
      <c r="W33862"/>
      <c r="X33862"/>
    </row>
    <row r="33863" spans="21:24" ht="18" x14ac:dyDescent="0.6">
      <c r="U33863"/>
      <c r="V33863"/>
      <c r="W33863"/>
      <c r="X33863"/>
    </row>
    <row r="33864" spans="21:24" ht="18" x14ac:dyDescent="0.6">
      <c r="U33864"/>
      <c r="V33864"/>
      <c r="W33864"/>
      <c r="X33864"/>
    </row>
    <row r="33865" spans="21:24" ht="18" x14ac:dyDescent="0.6">
      <c r="U33865"/>
      <c r="V33865"/>
      <c r="W33865"/>
      <c r="X33865"/>
    </row>
    <row r="33866" spans="21:24" ht="18" x14ac:dyDescent="0.6">
      <c r="U33866"/>
      <c r="V33866"/>
      <c r="W33866"/>
      <c r="X33866"/>
    </row>
    <row r="33867" spans="21:24" ht="18" x14ac:dyDescent="0.6">
      <c r="U33867"/>
      <c r="V33867"/>
      <c r="W33867"/>
      <c r="X33867"/>
    </row>
    <row r="33868" spans="21:24" ht="18" x14ac:dyDescent="0.6">
      <c r="U33868"/>
      <c r="V33868"/>
      <c r="W33868"/>
      <c r="X33868"/>
    </row>
    <row r="33869" spans="21:24" ht="18" x14ac:dyDescent="0.6">
      <c r="U33869"/>
      <c r="V33869"/>
      <c r="W33869"/>
      <c r="X33869"/>
    </row>
    <row r="33870" spans="21:24" ht="18" x14ac:dyDescent="0.6">
      <c r="U33870"/>
      <c r="V33870"/>
      <c r="W33870"/>
      <c r="X33870"/>
    </row>
    <row r="33871" spans="21:24" ht="18" x14ac:dyDescent="0.6">
      <c r="U33871"/>
      <c r="V33871"/>
      <c r="W33871"/>
      <c r="X33871"/>
    </row>
    <row r="33872" spans="21:24" ht="18" x14ac:dyDescent="0.6">
      <c r="U33872"/>
      <c r="V33872"/>
      <c r="W33872"/>
      <c r="X33872"/>
    </row>
    <row r="33873" spans="21:24" ht="18" x14ac:dyDescent="0.6">
      <c r="U33873"/>
      <c r="V33873"/>
      <c r="W33873"/>
      <c r="X33873"/>
    </row>
    <row r="33874" spans="21:24" ht="18" x14ac:dyDescent="0.6">
      <c r="U33874"/>
      <c r="V33874"/>
      <c r="W33874"/>
      <c r="X33874"/>
    </row>
    <row r="33875" spans="21:24" ht="18" x14ac:dyDescent="0.6">
      <c r="U33875"/>
      <c r="V33875"/>
      <c r="W33875"/>
      <c r="X33875"/>
    </row>
    <row r="33876" spans="21:24" ht="18" x14ac:dyDescent="0.6">
      <c r="U33876"/>
      <c r="V33876"/>
      <c r="W33876"/>
      <c r="X33876"/>
    </row>
    <row r="33877" spans="21:24" ht="18" x14ac:dyDescent="0.6">
      <c r="U33877"/>
      <c r="V33877"/>
      <c r="W33877"/>
      <c r="X33877"/>
    </row>
    <row r="33878" spans="21:24" ht="18" x14ac:dyDescent="0.6">
      <c r="U33878"/>
      <c r="V33878"/>
      <c r="W33878"/>
      <c r="X33878"/>
    </row>
    <row r="33879" spans="21:24" ht="18" x14ac:dyDescent="0.6">
      <c r="U33879"/>
      <c r="V33879"/>
      <c r="W33879"/>
      <c r="X33879"/>
    </row>
    <row r="33880" spans="21:24" ht="18" x14ac:dyDescent="0.6">
      <c r="U33880"/>
      <c r="V33880"/>
      <c r="W33880"/>
      <c r="X33880"/>
    </row>
    <row r="33881" spans="21:24" ht="18" x14ac:dyDescent="0.6">
      <c r="U33881"/>
      <c r="V33881"/>
      <c r="W33881"/>
      <c r="X33881"/>
    </row>
    <row r="33882" spans="21:24" ht="18" x14ac:dyDescent="0.6">
      <c r="U33882"/>
      <c r="V33882"/>
      <c r="W33882"/>
      <c r="X33882"/>
    </row>
    <row r="33883" spans="21:24" ht="18" x14ac:dyDescent="0.6">
      <c r="U33883"/>
      <c r="V33883"/>
      <c r="W33883"/>
      <c r="X33883"/>
    </row>
    <row r="33884" spans="21:24" ht="18" x14ac:dyDescent="0.6">
      <c r="U33884"/>
      <c r="V33884"/>
      <c r="W33884"/>
      <c r="X33884"/>
    </row>
    <row r="33885" spans="21:24" ht="18" x14ac:dyDescent="0.6">
      <c r="U33885"/>
      <c r="V33885"/>
      <c r="W33885"/>
      <c r="X33885"/>
    </row>
    <row r="33886" spans="21:24" ht="18" x14ac:dyDescent="0.6">
      <c r="U33886"/>
      <c r="V33886"/>
      <c r="W33886"/>
      <c r="X33886"/>
    </row>
    <row r="33887" spans="21:24" ht="18" x14ac:dyDescent="0.6">
      <c r="U33887"/>
      <c r="V33887"/>
      <c r="W33887"/>
      <c r="X33887"/>
    </row>
    <row r="33888" spans="21:24" ht="18" x14ac:dyDescent="0.6">
      <c r="U33888"/>
      <c r="V33888"/>
      <c r="W33888"/>
      <c r="X33888"/>
    </row>
    <row r="33889" spans="21:24" ht="18" x14ac:dyDescent="0.6">
      <c r="U33889"/>
      <c r="V33889"/>
      <c r="W33889"/>
      <c r="X33889"/>
    </row>
    <row r="33890" spans="21:24" ht="18" x14ac:dyDescent="0.6">
      <c r="U33890"/>
      <c r="V33890"/>
      <c r="W33890"/>
      <c r="X33890"/>
    </row>
    <row r="33891" spans="21:24" ht="18" x14ac:dyDescent="0.6">
      <c r="U33891"/>
      <c r="V33891"/>
      <c r="W33891"/>
      <c r="X33891"/>
    </row>
    <row r="33892" spans="21:24" ht="18" x14ac:dyDescent="0.6">
      <c r="U33892"/>
      <c r="V33892"/>
      <c r="W33892"/>
      <c r="X33892"/>
    </row>
    <row r="33893" spans="21:24" ht="18" x14ac:dyDescent="0.6">
      <c r="U33893"/>
      <c r="V33893"/>
      <c r="W33893"/>
      <c r="X33893"/>
    </row>
    <row r="33894" spans="21:24" ht="18" x14ac:dyDescent="0.6">
      <c r="U33894"/>
      <c r="V33894"/>
      <c r="W33894"/>
      <c r="X33894"/>
    </row>
    <row r="33895" spans="21:24" ht="18" x14ac:dyDescent="0.6">
      <c r="U33895"/>
      <c r="V33895"/>
      <c r="W33895"/>
      <c r="X33895"/>
    </row>
    <row r="33896" spans="21:24" ht="18" x14ac:dyDescent="0.6">
      <c r="U33896"/>
      <c r="V33896"/>
      <c r="W33896"/>
      <c r="X33896"/>
    </row>
    <row r="33897" spans="21:24" ht="18" x14ac:dyDescent="0.6">
      <c r="U33897"/>
      <c r="V33897"/>
      <c r="W33897"/>
      <c r="X33897"/>
    </row>
    <row r="33898" spans="21:24" ht="18" x14ac:dyDescent="0.6">
      <c r="U33898"/>
      <c r="V33898"/>
      <c r="W33898"/>
      <c r="X33898"/>
    </row>
    <row r="33899" spans="21:24" ht="18" x14ac:dyDescent="0.6">
      <c r="U33899"/>
      <c r="V33899"/>
      <c r="W33899"/>
      <c r="X33899"/>
    </row>
    <row r="33900" spans="21:24" ht="18" x14ac:dyDescent="0.6">
      <c r="U33900"/>
      <c r="V33900"/>
      <c r="W33900"/>
      <c r="X33900"/>
    </row>
    <row r="33901" spans="21:24" ht="18" x14ac:dyDescent="0.6">
      <c r="U33901"/>
      <c r="V33901"/>
      <c r="W33901"/>
      <c r="X33901"/>
    </row>
    <row r="33902" spans="21:24" ht="18" x14ac:dyDescent="0.6">
      <c r="U33902"/>
      <c r="V33902"/>
      <c r="W33902"/>
      <c r="X33902"/>
    </row>
    <row r="33903" spans="21:24" ht="18" x14ac:dyDescent="0.6">
      <c r="U33903"/>
      <c r="V33903"/>
      <c r="W33903"/>
      <c r="X33903"/>
    </row>
    <row r="33904" spans="21:24" ht="18" x14ac:dyDescent="0.6">
      <c r="U33904"/>
      <c r="V33904"/>
      <c r="W33904"/>
      <c r="X33904"/>
    </row>
    <row r="33905" spans="21:24" ht="18" x14ac:dyDescent="0.6">
      <c r="U33905"/>
      <c r="V33905"/>
      <c r="W33905"/>
      <c r="X33905"/>
    </row>
    <row r="33906" spans="21:24" ht="18" x14ac:dyDescent="0.6">
      <c r="U33906"/>
      <c r="V33906"/>
      <c r="W33906"/>
      <c r="X33906"/>
    </row>
    <row r="33907" spans="21:24" ht="18" x14ac:dyDescent="0.6">
      <c r="U33907"/>
      <c r="V33907"/>
      <c r="W33907"/>
      <c r="X33907"/>
    </row>
    <row r="33908" spans="21:24" ht="18" x14ac:dyDescent="0.6">
      <c r="U33908"/>
      <c r="V33908"/>
      <c r="W33908"/>
      <c r="X33908"/>
    </row>
    <row r="33909" spans="21:24" ht="18" x14ac:dyDescent="0.6">
      <c r="U33909"/>
      <c r="V33909"/>
      <c r="W33909"/>
      <c r="X33909"/>
    </row>
    <row r="33910" spans="21:24" ht="18" x14ac:dyDescent="0.6">
      <c r="U33910"/>
      <c r="V33910"/>
      <c r="W33910"/>
      <c r="X33910"/>
    </row>
    <row r="33911" spans="21:24" ht="18" x14ac:dyDescent="0.6">
      <c r="U33911"/>
      <c r="V33911"/>
      <c r="W33911"/>
      <c r="X33911"/>
    </row>
    <row r="33912" spans="21:24" ht="18" x14ac:dyDescent="0.6">
      <c r="U33912"/>
      <c r="V33912"/>
      <c r="W33912"/>
      <c r="X33912"/>
    </row>
    <row r="33913" spans="21:24" ht="18" x14ac:dyDescent="0.6">
      <c r="U33913"/>
      <c r="V33913"/>
      <c r="W33913"/>
      <c r="X33913"/>
    </row>
    <row r="33914" spans="21:24" ht="18" x14ac:dyDescent="0.6">
      <c r="U33914"/>
      <c r="V33914"/>
      <c r="W33914"/>
      <c r="X33914"/>
    </row>
    <row r="33915" spans="21:24" ht="18" x14ac:dyDescent="0.6">
      <c r="U33915"/>
      <c r="V33915"/>
      <c r="W33915"/>
      <c r="X33915"/>
    </row>
    <row r="33916" spans="21:24" ht="18" x14ac:dyDescent="0.6">
      <c r="U33916"/>
      <c r="V33916"/>
      <c r="W33916"/>
      <c r="X33916"/>
    </row>
    <row r="33917" spans="21:24" ht="18" x14ac:dyDescent="0.6">
      <c r="U33917"/>
      <c r="V33917"/>
      <c r="W33917"/>
      <c r="X33917"/>
    </row>
    <row r="33918" spans="21:24" ht="18" x14ac:dyDescent="0.6">
      <c r="U33918"/>
      <c r="V33918"/>
      <c r="W33918"/>
      <c r="X33918"/>
    </row>
    <row r="33919" spans="21:24" ht="18" x14ac:dyDescent="0.6">
      <c r="U33919"/>
      <c r="V33919"/>
      <c r="W33919"/>
      <c r="X33919"/>
    </row>
    <row r="33920" spans="21:24" ht="18" x14ac:dyDescent="0.6">
      <c r="U33920"/>
      <c r="V33920"/>
      <c r="W33920"/>
      <c r="X33920"/>
    </row>
    <row r="33921" spans="21:24" ht="18" x14ac:dyDescent="0.6">
      <c r="U33921"/>
      <c r="V33921"/>
      <c r="W33921"/>
      <c r="X33921"/>
    </row>
    <row r="33922" spans="21:24" ht="18" x14ac:dyDescent="0.6">
      <c r="U33922"/>
      <c r="V33922"/>
      <c r="W33922"/>
      <c r="X33922"/>
    </row>
    <row r="33923" spans="21:24" ht="18" x14ac:dyDescent="0.6">
      <c r="U33923"/>
      <c r="V33923"/>
      <c r="W33923"/>
      <c r="X33923"/>
    </row>
    <row r="33924" spans="21:24" ht="18" x14ac:dyDescent="0.6">
      <c r="U33924"/>
      <c r="V33924"/>
      <c r="W33924"/>
      <c r="X33924"/>
    </row>
    <row r="33925" spans="21:24" ht="18" x14ac:dyDescent="0.6">
      <c r="U33925"/>
      <c r="V33925"/>
      <c r="W33925"/>
      <c r="X33925"/>
    </row>
    <row r="33926" spans="21:24" ht="18" x14ac:dyDescent="0.6">
      <c r="U33926"/>
      <c r="V33926"/>
      <c r="W33926"/>
      <c r="X33926"/>
    </row>
    <row r="33927" spans="21:24" ht="18" x14ac:dyDescent="0.6">
      <c r="U33927"/>
      <c r="V33927"/>
      <c r="W33927"/>
      <c r="X33927"/>
    </row>
    <row r="33928" spans="21:24" ht="18" x14ac:dyDescent="0.6">
      <c r="U33928"/>
      <c r="V33928"/>
      <c r="W33928"/>
      <c r="X33928"/>
    </row>
    <row r="33929" spans="21:24" ht="18" x14ac:dyDescent="0.6">
      <c r="U33929"/>
      <c r="V33929"/>
      <c r="W33929"/>
      <c r="X33929"/>
    </row>
    <row r="33930" spans="21:24" ht="18" x14ac:dyDescent="0.6">
      <c r="U33930"/>
      <c r="V33930"/>
      <c r="W33930"/>
      <c r="X33930"/>
    </row>
    <row r="33931" spans="21:24" ht="18" x14ac:dyDescent="0.6">
      <c r="U33931"/>
      <c r="V33931"/>
      <c r="W33931"/>
      <c r="X33931"/>
    </row>
    <row r="33932" spans="21:24" ht="18" x14ac:dyDescent="0.6">
      <c r="U33932"/>
      <c r="V33932"/>
      <c r="W33932"/>
      <c r="X33932"/>
    </row>
    <row r="33933" spans="21:24" ht="18" x14ac:dyDescent="0.6">
      <c r="U33933"/>
      <c r="V33933"/>
      <c r="W33933"/>
      <c r="X33933"/>
    </row>
    <row r="33934" spans="21:24" ht="18" x14ac:dyDescent="0.6">
      <c r="U33934"/>
      <c r="V33934"/>
      <c r="W33934"/>
      <c r="X33934"/>
    </row>
    <row r="33935" spans="21:24" ht="18" x14ac:dyDescent="0.6">
      <c r="U33935"/>
      <c r="V33935"/>
      <c r="W33935"/>
      <c r="X33935"/>
    </row>
    <row r="33936" spans="21:24" ht="18" x14ac:dyDescent="0.6">
      <c r="U33936"/>
      <c r="V33936"/>
      <c r="W33936"/>
      <c r="X33936"/>
    </row>
    <row r="33937" spans="21:24" ht="18" x14ac:dyDescent="0.6">
      <c r="U33937"/>
      <c r="V33937"/>
      <c r="W33937"/>
      <c r="X33937"/>
    </row>
    <row r="33938" spans="21:24" ht="18" x14ac:dyDescent="0.6">
      <c r="U33938"/>
      <c r="V33938"/>
      <c r="W33938"/>
      <c r="X33938"/>
    </row>
    <row r="33939" spans="21:24" ht="18" x14ac:dyDescent="0.6">
      <c r="U33939"/>
      <c r="V33939"/>
      <c r="W33939"/>
      <c r="X33939"/>
    </row>
    <row r="33940" spans="21:24" ht="18" x14ac:dyDescent="0.6">
      <c r="U33940"/>
      <c r="V33940"/>
      <c r="W33940"/>
      <c r="X33940"/>
    </row>
    <row r="33941" spans="21:24" ht="18" x14ac:dyDescent="0.6">
      <c r="U33941"/>
      <c r="V33941"/>
      <c r="W33941"/>
      <c r="X33941"/>
    </row>
    <row r="33942" spans="21:24" ht="18" x14ac:dyDescent="0.6">
      <c r="U33942"/>
      <c r="V33942"/>
      <c r="W33942"/>
      <c r="X33942"/>
    </row>
    <row r="33943" spans="21:24" ht="18" x14ac:dyDescent="0.6">
      <c r="U33943"/>
      <c r="V33943"/>
      <c r="W33943"/>
      <c r="X33943"/>
    </row>
    <row r="33944" spans="21:24" ht="18" x14ac:dyDescent="0.6">
      <c r="U33944"/>
      <c r="V33944"/>
      <c r="W33944"/>
      <c r="X33944"/>
    </row>
    <row r="33945" spans="21:24" ht="18" x14ac:dyDescent="0.6">
      <c r="U33945"/>
      <c r="V33945"/>
      <c r="W33945"/>
      <c r="X33945"/>
    </row>
    <row r="33946" spans="21:24" ht="18" x14ac:dyDescent="0.6">
      <c r="U33946"/>
      <c r="V33946"/>
      <c r="W33946"/>
      <c r="X33946"/>
    </row>
    <row r="33947" spans="21:24" ht="18" x14ac:dyDescent="0.6">
      <c r="U33947"/>
      <c r="V33947"/>
      <c r="W33947"/>
      <c r="X33947"/>
    </row>
    <row r="33948" spans="21:24" ht="18" x14ac:dyDescent="0.6">
      <c r="U33948"/>
      <c r="V33948"/>
      <c r="W33948"/>
      <c r="X33948"/>
    </row>
    <row r="33949" spans="21:24" ht="18" x14ac:dyDescent="0.6">
      <c r="U33949"/>
      <c r="V33949"/>
      <c r="W33949"/>
      <c r="X33949"/>
    </row>
    <row r="33950" spans="21:24" ht="18" x14ac:dyDescent="0.6">
      <c r="U33950"/>
      <c r="V33950"/>
      <c r="W33950"/>
      <c r="X33950"/>
    </row>
    <row r="33951" spans="21:24" ht="18" x14ac:dyDescent="0.6">
      <c r="U33951"/>
      <c r="V33951"/>
      <c r="W33951"/>
      <c r="X33951"/>
    </row>
    <row r="33952" spans="21:24" ht="18" x14ac:dyDescent="0.6">
      <c r="U33952"/>
      <c r="V33952"/>
      <c r="W33952"/>
      <c r="X33952"/>
    </row>
    <row r="33953" spans="21:24" ht="18" x14ac:dyDescent="0.6">
      <c r="U33953"/>
      <c r="V33953"/>
      <c r="W33953"/>
      <c r="X33953"/>
    </row>
    <row r="33954" spans="21:24" ht="18" x14ac:dyDescent="0.6">
      <c r="U33954"/>
      <c r="V33954"/>
      <c r="W33954"/>
      <c r="X33954"/>
    </row>
    <row r="33955" spans="21:24" ht="18" x14ac:dyDescent="0.6">
      <c r="U33955"/>
      <c r="V33955"/>
      <c r="W33955"/>
      <c r="X33955"/>
    </row>
    <row r="33956" spans="21:24" ht="18" x14ac:dyDescent="0.6">
      <c r="U33956"/>
      <c r="V33956"/>
      <c r="W33956"/>
      <c r="X33956"/>
    </row>
    <row r="33957" spans="21:24" ht="18" x14ac:dyDescent="0.6">
      <c r="U33957"/>
      <c r="V33957"/>
      <c r="W33957"/>
      <c r="X33957"/>
    </row>
    <row r="33958" spans="21:24" ht="18" x14ac:dyDescent="0.6">
      <c r="U33958"/>
      <c r="V33958"/>
      <c r="W33958"/>
      <c r="X33958"/>
    </row>
    <row r="33959" spans="21:24" ht="18" x14ac:dyDescent="0.6">
      <c r="U33959"/>
      <c r="V33959"/>
      <c r="W33959"/>
      <c r="X33959"/>
    </row>
    <row r="33960" spans="21:24" ht="18" x14ac:dyDescent="0.6">
      <c r="U33960"/>
      <c r="V33960"/>
      <c r="W33960"/>
      <c r="X33960"/>
    </row>
    <row r="33961" spans="21:24" ht="18" x14ac:dyDescent="0.6">
      <c r="U33961"/>
      <c r="V33961"/>
      <c r="W33961"/>
      <c r="X33961"/>
    </row>
    <row r="33962" spans="21:24" ht="18" x14ac:dyDescent="0.6">
      <c r="U33962"/>
      <c r="V33962"/>
      <c r="W33962"/>
      <c r="X33962"/>
    </row>
    <row r="33963" spans="21:24" ht="18" x14ac:dyDescent="0.6">
      <c r="U33963"/>
      <c r="V33963"/>
      <c r="W33963"/>
      <c r="X33963"/>
    </row>
    <row r="33964" spans="21:24" ht="18" x14ac:dyDescent="0.6">
      <c r="U33964"/>
      <c r="V33964"/>
      <c r="W33964"/>
      <c r="X33964"/>
    </row>
    <row r="33965" spans="21:24" ht="18" x14ac:dyDescent="0.6">
      <c r="U33965"/>
      <c r="V33965"/>
      <c r="W33965"/>
      <c r="X33965"/>
    </row>
    <row r="33966" spans="21:24" ht="18" x14ac:dyDescent="0.6">
      <c r="U33966"/>
      <c r="V33966"/>
      <c r="W33966"/>
      <c r="X33966"/>
    </row>
    <row r="33967" spans="21:24" ht="18" x14ac:dyDescent="0.6">
      <c r="U33967"/>
      <c r="V33967"/>
      <c r="W33967"/>
      <c r="X33967"/>
    </row>
    <row r="33968" spans="21:24" ht="18" x14ac:dyDescent="0.6">
      <c r="U33968"/>
      <c r="V33968"/>
      <c r="W33968"/>
      <c r="X33968"/>
    </row>
    <row r="33969" spans="21:24" ht="18" x14ac:dyDescent="0.6">
      <c r="U33969"/>
      <c r="V33969"/>
      <c r="W33969"/>
      <c r="X33969"/>
    </row>
    <row r="33970" spans="21:24" ht="18" x14ac:dyDescent="0.6">
      <c r="U33970"/>
      <c r="V33970"/>
      <c r="W33970"/>
      <c r="X33970"/>
    </row>
    <row r="33971" spans="21:24" ht="18" x14ac:dyDescent="0.6">
      <c r="U33971"/>
      <c r="V33971"/>
      <c r="W33971"/>
      <c r="X33971"/>
    </row>
    <row r="33972" spans="21:24" ht="18" x14ac:dyDescent="0.6">
      <c r="U33972"/>
      <c r="V33972"/>
      <c r="W33972"/>
      <c r="X33972"/>
    </row>
    <row r="33973" spans="21:24" ht="18" x14ac:dyDescent="0.6">
      <c r="U33973"/>
      <c r="V33973"/>
      <c r="W33973"/>
      <c r="X33973"/>
    </row>
    <row r="33974" spans="21:24" ht="18" x14ac:dyDescent="0.6">
      <c r="U33974"/>
      <c r="V33974"/>
      <c r="W33974"/>
      <c r="X33974"/>
    </row>
    <row r="33975" spans="21:24" ht="18" x14ac:dyDescent="0.6">
      <c r="U33975"/>
      <c r="V33975"/>
      <c r="W33975"/>
      <c r="X33975"/>
    </row>
    <row r="33976" spans="21:24" ht="18" x14ac:dyDescent="0.6">
      <c r="U33976"/>
      <c r="V33976"/>
      <c r="W33976"/>
      <c r="X33976"/>
    </row>
    <row r="33977" spans="21:24" ht="18" x14ac:dyDescent="0.6">
      <c r="U33977"/>
      <c r="V33977"/>
      <c r="W33977"/>
      <c r="X33977"/>
    </row>
    <row r="33978" spans="21:24" ht="18" x14ac:dyDescent="0.6">
      <c r="U33978"/>
      <c r="V33978"/>
      <c r="W33978"/>
      <c r="X33978"/>
    </row>
    <row r="33979" spans="21:24" ht="18" x14ac:dyDescent="0.6">
      <c r="U33979"/>
      <c r="V33979"/>
      <c r="W33979"/>
      <c r="X33979"/>
    </row>
    <row r="33980" spans="21:24" ht="18" x14ac:dyDescent="0.6">
      <c r="U33980"/>
      <c r="V33980"/>
      <c r="W33980"/>
      <c r="X33980"/>
    </row>
    <row r="33981" spans="21:24" ht="18" x14ac:dyDescent="0.6">
      <c r="U33981"/>
      <c r="V33981"/>
      <c r="W33981"/>
      <c r="X33981"/>
    </row>
    <row r="33982" spans="21:24" ht="18" x14ac:dyDescent="0.6">
      <c r="U33982"/>
      <c r="V33982"/>
      <c r="W33982"/>
      <c r="X33982"/>
    </row>
    <row r="33983" spans="21:24" ht="18" x14ac:dyDescent="0.6">
      <c r="U33983"/>
      <c r="V33983"/>
      <c r="W33983"/>
      <c r="X33983"/>
    </row>
    <row r="33984" spans="21:24" ht="18" x14ac:dyDescent="0.6">
      <c r="U33984"/>
      <c r="V33984"/>
      <c r="W33984"/>
      <c r="X33984"/>
    </row>
    <row r="33985" spans="21:24" ht="18" x14ac:dyDescent="0.6">
      <c r="U33985"/>
      <c r="V33985"/>
      <c r="W33985"/>
      <c r="X33985"/>
    </row>
    <row r="33986" spans="21:24" ht="18" x14ac:dyDescent="0.6">
      <c r="U33986"/>
      <c r="V33986"/>
      <c r="W33986"/>
      <c r="X33986"/>
    </row>
    <row r="33987" spans="21:24" ht="18" x14ac:dyDescent="0.6">
      <c r="U33987"/>
      <c r="V33987"/>
      <c r="W33987"/>
      <c r="X33987"/>
    </row>
    <row r="33988" spans="21:24" ht="18" x14ac:dyDescent="0.6">
      <c r="U33988"/>
      <c r="V33988"/>
      <c r="W33988"/>
      <c r="X33988"/>
    </row>
    <row r="33989" spans="21:24" ht="18" x14ac:dyDescent="0.6">
      <c r="U33989"/>
      <c r="V33989"/>
      <c r="W33989"/>
      <c r="X33989"/>
    </row>
    <row r="33990" spans="21:24" ht="18" x14ac:dyDescent="0.6">
      <c r="U33990"/>
      <c r="V33990"/>
      <c r="W33990"/>
      <c r="X33990"/>
    </row>
    <row r="33991" spans="21:24" ht="18" x14ac:dyDescent="0.6">
      <c r="U33991"/>
      <c r="V33991"/>
      <c r="W33991"/>
      <c r="X33991"/>
    </row>
    <row r="33992" spans="21:24" ht="18" x14ac:dyDescent="0.6">
      <c r="U33992"/>
      <c r="V33992"/>
      <c r="W33992"/>
      <c r="X33992"/>
    </row>
    <row r="33993" spans="21:24" ht="18" x14ac:dyDescent="0.6">
      <c r="U33993"/>
      <c r="V33993"/>
      <c r="W33993"/>
      <c r="X33993"/>
    </row>
    <row r="33994" spans="21:24" ht="18" x14ac:dyDescent="0.6">
      <c r="U33994"/>
      <c r="V33994"/>
      <c r="W33994"/>
      <c r="X33994"/>
    </row>
    <row r="33995" spans="21:24" ht="18" x14ac:dyDescent="0.6">
      <c r="U33995"/>
      <c r="V33995"/>
      <c r="W33995"/>
      <c r="X33995"/>
    </row>
    <row r="33996" spans="21:24" ht="18" x14ac:dyDescent="0.6">
      <c r="U33996"/>
      <c r="V33996"/>
      <c r="W33996"/>
      <c r="X33996"/>
    </row>
    <row r="33997" spans="21:24" ht="18" x14ac:dyDescent="0.6">
      <c r="U33997"/>
      <c r="V33997"/>
      <c r="W33997"/>
      <c r="X33997"/>
    </row>
    <row r="33998" spans="21:24" ht="18" x14ac:dyDescent="0.6">
      <c r="U33998"/>
      <c r="V33998"/>
      <c r="W33998"/>
      <c r="X33998"/>
    </row>
    <row r="33999" spans="21:24" ht="18" x14ac:dyDescent="0.6">
      <c r="U33999"/>
      <c r="V33999"/>
      <c r="W33999"/>
      <c r="X33999"/>
    </row>
    <row r="34000" spans="21:24" ht="18" x14ac:dyDescent="0.6">
      <c r="U34000"/>
      <c r="V34000"/>
      <c r="W34000"/>
      <c r="X34000"/>
    </row>
    <row r="34001" spans="21:24" ht="18" x14ac:dyDescent="0.6">
      <c r="U34001"/>
      <c r="V34001"/>
      <c r="W34001"/>
      <c r="X34001"/>
    </row>
    <row r="34002" spans="21:24" ht="18" x14ac:dyDescent="0.6">
      <c r="U34002"/>
      <c r="V34002"/>
      <c r="W34002"/>
      <c r="X34002"/>
    </row>
    <row r="34003" spans="21:24" ht="18" x14ac:dyDescent="0.6">
      <c r="U34003"/>
      <c r="V34003"/>
      <c r="W34003"/>
      <c r="X34003"/>
    </row>
    <row r="34004" spans="21:24" ht="18" x14ac:dyDescent="0.6">
      <c r="U34004"/>
      <c r="V34004"/>
      <c r="W34004"/>
      <c r="X34004"/>
    </row>
    <row r="34005" spans="21:24" ht="18" x14ac:dyDescent="0.6">
      <c r="U34005"/>
      <c r="V34005"/>
      <c r="W34005"/>
      <c r="X34005"/>
    </row>
    <row r="34006" spans="21:24" ht="18" x14ac:dyDescent="0.6">
      <c r="U34006"/>
      <c r="V34006"/>
      <c r="W34006"/>
      <c r="X34006"/>
    </row>
    <row r="34007" spans="21:24" ht="18" x14ac:dyDescent="0.6">
      <c r="U34007"/>
      <c r="V34007"/>
      <c r="W34007"/>
      <c r="X34007"/>
    </row>
    <row r="34008" spans="21:24" ht="18" x14ac:dyDescent="0.6">
      <c r="U34008"/>
      <c r="V34008"/>
      <c r="W34008"/>
      <c r="X34008"/>
    </row>
    <row r="34009" spans="21:24" ht="18" x14ac:dyDescent="0.6">
      <c r="U34009"/>
      <c r="V34009"/>
      <c r="W34009"/>
      <c r="X34009"/>
    </row>
    <row r="34010" spans="21:24" ht="18" x14ac:dyDescent="0.6">
      <c r="U34010"/>
      <c r="V34010"/>
      <c r="W34010"/>
      <c r="X34010"/>
    </row>
    <row r="34011" spans="21:24" ht="18" x14ac:dyDescent="0.6">
      <c r="U34011"/>
      <c r="V34011"/>
      <c r="W34011"/>
      <c r="X34011"/>
    </row>
    <row r="34012" spans="21:24" ht="18" x14ac:dyDescent="0.6">
      <c r="U34012"/>
      <c r="V34012"/>
      <c r="W34012"/>
      <c r="X34012"/>
    </row>
    <row r="34013" spans="21:24" ht="18" x14ac:dyDescent="0.6">
      <c r="U34013"/>
      <c r="V34013"/>
      <c r="W34013"/>
      <c r="X34013"/>
    </row>
    <row r="34014" spans="21:24" ht="18" x14ac:dyDescent="0.6">
      <c r="U34014"/>
      <c r="V34014"/>
      <c r="W34014"/>
      <c r="X34014"/>
    </row>
    <row r="34015" spans="21:24" ht="18" x14ac:dyDescent="0.6">
      <c r="U34015"/>
      <c r="V34015"/>
      <c r="W34015"/>
      <c r="X34015"/>
    </row>
    <row r="34016" spans="21:24" ht="18" x14ac:dyDescent="0.6">
      <c r="U34016"/>
      <c r="V34016"/>
      <c r="W34016"/>
      <c r="X34016"/>
    </row>
    <row r="34017" spans="21:24" ht="18" x14ac:dyDescent="0.6">
      <c r="U34017"/>
      <c r="V34017"/>
      <c r="W34017"/>
      <c r="X34017"/>
    </row>
    <row r="34018" spans="21:24" ht="18" x14ac:dyDescent="0.6">
      <c r="U34018"/>
      <c r="V34018"/>
      <c r="W34018"/>
      <c r="X34018"/>
    </row>
    <row r="34019" spans="21:24" ht="18" x14ac:dyDescent="0.6">
      <c r="U34019"/>
      <c r="V34019"/>
      <c r="W34019"/>
      <c r="X34019"/>
    </row>
    <row r="34020" spans="21:24" ht="18" x14ac:dyDescent="0.6">
      <c r="U34020"/>
      <c r="V34020"/>
      <c r="W34020"/>
      <c r="X34020"/>
    </row>
    <row r="34021" spans="21:24" ht="18" x14ac:dyDescent="0.6">
      <c r="U34021"/>
      <c r="V34021"/>
      <c r="W34021"/>
      <c r="X34021"/>
    </row>
    <row r="34022" spans="21:24" ht="18" x14ac:dyDescent="0.6">
      <c r="U34022"/>
      <c r="V34022"/>
      <c r="W34022"/>
      <c r="X34022"/>
    </row>
    <row r="34023" spans="21:24" ht="18" x14ac:dyDescent="0.6">
      <c r="U34023"/>
      <c r="V34023"/>
      <c r="W34023"/>
      <c r="X34023"/>
    </row>
    <row r="34024" spans="21:24" ht="18" x14ac:dyDescent="0.6">
      <c r="U34024"/>
      <c r="V34024"/>
      <c r="W34024"/>
      <c r="X34024"/>
    </row>
    <row r="34025" spans="21:24" ht="18" x14ac:dyDescent="0.6">
      <c r="U34025"/>
      <c r="V34025"/>
      <c r="W34025"/>
      <c r="X34025"/>
    </row>
    <row r="34026" spans="21:24" ht="18" x14ac:dyDescent="0.6">
      <c r="U34026"/>
      <c r="V34026"/>
      <c r="W34026"/>
      <c r="X34026"/>
    </row>
    <row r="34027" spans="21:24" ht="18" x14ac:dyDescent="0.6">
      <c r="U34027"/>
      <c r="V34027"/>
      <c r="W34027"/>
      <c r="X34027"/>
    </row>
    <row r="34028" spans="21:24" ht="18" x14ac:dyDescent="0.6">
      <c r="U34028"/>
      <c r="V34028"/>
      <c r="W34028"/>
      <c r="X34028"/>
    </row>
    <row r="34029" spans="21:24" ht="18" x14ac:dyDescent="0.6">
      <c r="U34029"/>
      <c r="V34029"/>
      <c r="W34029"/>
      <c r="X34029"/>
    </row>
    <row r="34030" spans="21:24" ht="18" x14ac:dyDescent="0.6">
      <c r="U34030"/>
      <c r="V34030"/>
      <c r="W34030"/>
      <c r="X34030"/>
    </row>
    <row r="34031" spans="21:24" ht="18" x14ac:dyDescent="0.6">
      <c r="U34031"/>
      <c r="V34031"/>
      <c r="W34031"/>
      <c r="X34031"/>
    </row>
    <row r="34032" spans="21:24" ht="18" x14ac:dyDescent="0.6">
      <c r="U34032"/>
      <c r="V34032"/>
      <c r="W34032"/>
      <c r="X34032"/>
    </row>
    <row r="34033" spans="21:24" ht="18" x14ac:dyDescent="0.6">
      <c r="U34033"/>
      <c r="V34033"/>
      <c r="W34033"/>
      <c r="X34033"/>
    </row>
    <row r="34034" spans="21:24" ht="18" x14ac:dyDescent="0.6">
      <c r="U34034"/>
      <c r="V34034"/>
      <c r="W34034"/>
      <c r="X34034"/>
    </row>
    <row r="34035" spans="21:24" ht="18" x14ac:dyDescent="0.6">
      <c r="U34035"/>
      <c r="V34035"/>
      <c r="W34035"/>
      <c r="X34035"/>
    </row>
    <row r="34036" spans="21:24" ht="18" x14ac:dyDescent="0.6">
      <c r="U34036"/>
      <c r="V34036"/>
      <c r="W34036"/>
      <c r="X34036"/>
    </row>
    <row r="34037" spans="21:24" ht="18" x14ac:dyDescent="0.6">
      <c r="U34037"/>
      <c r="V34037"/>
      <c r="W34037"/>
      <c r="X34037"/>
    </row>
    <row r="34038" spans="21:24" ht="18" x14ac:dyDescent="0.6">
      <c r="U34038"/>
      <c r="V34038"/>
      <c r="W34038"/>
      <c r="X34038"/>
    </row>
    <row r="34039" spans="21:24" ht="18" x14ac:dyDescent="0.6">
      <c r="U34039"/>
      <c r="V34039"/>
      <c r="W34039"/>
      <c r="X34039"/>
    </row>
    <row r="34040" spans="21:24" ht="18" x14ac:dyDescent="0.6">
      <c r="U34040"/>
      <c r="V34040"/>
      <c r="W34040"/>
      <c r="X34040"/>
    </row>
    <row r="34041" spans="21:24" ht="18" x14ac:dyDescent="0.6">
      <c r="U34041"/>
      <c r="V34041"/>
      <c r="W34041"/>
      <c r="X34041"/>
    </row>
    <row r="34042" spans="21:24" ht="18" x14ac:dyDescent="0.6">
      <c r="U34042"/>
      <c r="V34042"/>
      <c r="W34042"/>
      <c r="X34042"/>
    </row>
    <row r="34043" spans="21:24" ht="18" x14ac:dyDescent="0.6">
      <c r="U34043"/>
      <c r="V34043"/>
      <c r="W34043"/>
      <c r="X34043"/>
    </row>
    <row r="34044" spans="21:24" ht="18" x14ac:dyDescent="0.6">
      <c r="U34044"/>
      <c r="V34044"/>
      <c r="W34044"/>
      <c r="X34044"/>
    </row>
    <row r="34045" spans="21:24" ht="18" x14ac:dyDescent="0.6">
      <c r="U34045"/>
      <c r="V34045"/>
      <c r="W34045"/>
      <c r="X34045"/>
    </row>
    <row r="34046" spans="21:24" ht="18" x14ac:dyDescent="0.6">
      <c r="U34046"/>
      <c r="V34046"/>
      <c r="W34046"/>
      <c r="X34046"/>
    </row>
    <row r="34047" spans="21:24" ht="18" x14ac:dyDescent="0.6">
      <c r="U34047"/>
      <c r="V34047"/>
      <c r="W34047"/>
      <c r="X34047"/>
    </row>
    <row r="34048" spans="21:24" ht="18" x14ac:dyDescent="0.6">
      <c r="U34048"/>
      <c r="V34048"/>
      <c r="W34048"/>
      <c r="X34048"/>
    </row>
    <row r="34049" spans="21:24" ht="18" x14ac:dyDescent="0.6">
      <c r="U34049"/>
      <c r="V34049"/>
      <c r="W34049"/>
      <c r="X34049"/>
    </row>
    <row r="34050" spans="21:24" ht="18" x14ac:dyDescent="0.6">
      <c r="U34050"/>
      <c r="V34050"/>
      <c r="W34050"/>
      <c r="X34050"/>
    </row>
    <row r="34051" spans="21:24" ht="18" x14ac:dyDescent="0.6">
      <c r="U34051"/>
      <c r="V34051"/>
      <c r="W34051"/>
      <c r="X34051"/>
    </row>
    <row r="34052" spans="21:24" ht="18" x14ac:dyDescent="0.6">
      <c r="U34052"/>
      <c r="V34052"/>
      <c r="W34052"/>
      <c r="X34052"/>
    </row>
    <row r="34053" spans="21:24" ht="18" x14ac:dyDescent="0.6">
      <c r="U34053"/>
      <c r="V34053"/>
      <c r="W34053"/>
      <c r="X34053"/>
    </row>
    <row r="34054" spans="21:24" ht="18" x14ac:dyDescent="0.6">
      <c r="U34054"/>
      <c r="V34054"/>
      <c r="W34054"/>
      <c r="X34054"/>
    </row>
    <row r="34055" spans="21:24" ht="18" x14ac:dyDescent="0.6">
      <c r="U34055"/>
      <c r="V34055"/>
      <c r="W34055"/>
      <c r="X34055"/>
    </row>
    <row r="34056" spans="21:24" ht="18" x14ac:dyDescent="0.6">
      <c r="U34056"/>
      <c r="V34056"/>
      <c r="W34056"/>
      <c r="X34056"/>
    </row>
    <row r="34057" spans="21:24" ht="18" x14ac:dyDescent="0.6">
      <c r="U34057"/>
      <c r="V34057"/>
      <c r="W34057"/>
      <c r="X34057"/>
    </row>
    <row r="34058" spans="21:24" ht="18" x14ac:dyDescent="0.6">
      <c r="U34058"/>
      <c r="V34058"/>
      <c r="W34058"/>
      <c r="X34058"/>
    </row>
    <row r="34059" spans="21:24" ht="18" x14ac:dyDescent="0.6">
      <c r="U34059"/>
      <c r="V34059"/>
      <c r="W34059"/>
      <c r="X34059"/>
    </row>
    <row r="34060" spans="21:24" ht="18" x14ac:dyDescent="0.6">
      <c r="U34060"/>
      <c r="V34060"/>
      <c r="W34060"/>
      <c r="X34060"/>
    </row>
    <row r="34061" spans="21:24" ht="18" x14ac:dyDescent="0.6">
      <c r="U34061"/>
      <c r="V34061"/>
      <c r="W34061"/>
      <c r="X34061"/>
    </row>
    <row r="34062" spans="21:24" ht="18" x14ac:dyDescent="0.6">
      <c r="U34062"/>
      <c r="V34062"/>
      <c r="W34062"/>
      <c r="X34062"/>
    </row>
    <row r="34063" spans="21:24" ht="18" x14ac:dyDescent="0.6">
      <c r="U34063"/>
      <c r="V34063"/>
      <c r="W34063"/>
      <c r="X34063"/>
    </row>
    <row r="34064" spans="21:24" ht="18" x14ac:dyDescent="0.6">
      <c r="U34064"/>
      <c r="V34064"/>
      <c r="W34064"/>
      <c r="X34064"/>
    </row>
    <row r="34065" spans="21:24" ht="18" x14ac:dyDescent="0.6">
      <c r="U34065"/>
      <c r="V34065"/>
      <c r="W34065"/>
      <c r="X34065"/>
    </row>
    <row r="34066" spans="21:24" ht="18" x14ac:dyDescent="0.6">
      <c r="U34066"/>
      <c r="V34066"/>
      <c r="W34066"/>
      <c r="X34066"/>
    </row>
    <row r="34067" spans="21:24" ht="18" x14ac:dyDescent="0.6">
      <c r="U34067"/>
      <c r="V34067"/>
      <c r="W34067"/>
      <c r="X34067"/>
    </row>
    <row r="34068" spans="21:24" ht="18" x14ac:dyDescent="0.6">
      <c r="U34068"/>
      <c r="V34068"/>
      <c r="W34068"/>
      <c r="X34068"/>
    </row>
    <row r="34069" spans="21:24" ht="18" x14ac:dyDescent="0.6">
      <c r="U34069"/>
      <c r="V34069"/>
      <c r="W34069"/>
      <c r="X34069"/>
    </row>
    <row r="34070" spans="21:24" ht="18" x14ac:dyDescent="0.6">
      <c r="U34070"/>
      <c r="V34070"/>
      <c r="W34070"/>
      <c r="X34070"/>
    </row>
    <row r="34071" spans="21:24" ht="18" x14ac:dyDescent="0.6">
      <c r="U34071"/>
      <c r="V34071"/>
      <c r="W34071"/>
      <c r="X34071"/>
    </row>
    <row r="34072" spans="21:24" ht="18" x14ac:dyDescent="0.6">
      <c r="U34072"/>
      <c r="V34072"/>
      <c r="W34072"/>
      <c r="X34072"/>
    </row>
    <row r="34073" spans="21:24" ht="18" x14ac:dyDescent="0.6">
      <c r="U34073"/>
      <c r="V34073"/>
      <c r="W34073"/>
      <c r="X34073"/>
    </row>
    <row r="34074" spans="21:24" ht="18" x14ac:dyDescent="0.6">
      <c r="U34074"/>
      <c r="V34074"/>
      <c r="W34074"/>
      <c r="X34074"/>
    </row>
    <row r="34075" spans="21:24" ht="18" x14ac:dyDescent="0.6">
      <c r="U34075"/>
      <c r="V34075"/>
      <c r="W34075"/>
      <c r="X34075"/>
    </row>
    <row r="34076" spans="21:24" ht="18" x14ac:dyDescent="0.6">
      <c r="U34076"/>
      <c r="V34076"/>
      <c r="W34076"/>
      <c r="X34076"/>
    </row>
    <row r="34077" spans="21:24" ht="18" x14ac:dyDescent="0.6">
      <c r="U34077"/>
      <c r="V34077"/>
      <c r="W34077"/>
      <c r="X34077"/>
    </row>
    <row r="34078" spans="21:24" ht="18" x14ac:dyDescent="0.6">
      <c r="U34078"/>
      <c r="V34078"/>
      <c r="W34078"/>
      <c r="X34078"/>
    </row>
    <row r="34079" spans="21:24" ht="18" x14ac:dyDescent="0.6">
      <c r="U34079"/>
      <c r="V34079"/>
      <c r="W34079"/>
      <c r="X34079"/>
    </row>
    <row r="34080" spans="21:24" ht="18" x14ac:dyDescent="0.6">
      <c r="U34080"/>
      <c r="V34080"/>
      <c r="W34080"/>
      <c r="X34080"/>
    </row>
    <row r="34081" spans="21:24" ht="18" x14ac:dyDescent="0.6">
      <c r="U34081"/>
      <c r="V34081"/>
      <c r="W34081"/>
      <c r="X34081"/>
    </row>
    <row r="34082" spans="21:24" ht="18" x14ac:dyDescent="0.6">
      <c r="U34082"/>
      <c r="V34082"/>
      <c r="W34082"/>
      <c r="X34082"/>
    </row>
    <row r="34083" spans="21:24" ht="18" x14ac:dyDescent="0.6">
      <c r="U34083"/>
      <c r="V34083"/>
      <c r="W34083"/>
      <c r="X34083"/>
    </row>
    <row r="34084" spans="21:24" ht="18" x14ac:dyDescent="0.6">
      <c r="U34084"/>
      <c r="V34084"/>
      <c r="W34084"/>
      <c r="X34084"/>
    </row>
    <row r="34085" spans="21:24" ht="18" x14ac:dyDescent="0.6">
      <c r="U34085"/>
      <c r="V34085"/>
      <c r="W34085"/>
      <c r="X34085"/>
    </row>
    <row r="34086" spans="21:24" ht="18" x14ac:dyDescent="0.6">
      <c r="U34086"/>
      <c r="V34086"/>
      <c r="W34086"/>
      <c r="X34086"/>
    </row>
    <row r="34087" spans="21:24" ht="18" x14ac:dyDescent="0.6">
      <c r="U34087"/>
      <c r="V34087"/>
      <c r="W34087"/>
      <c r="X34087"/>
    </row>
    <row r="34088" spans="21:24" ht="18" x14ac:dyDescent="0.6">
      <c r="U34088"/>
      <c r="V34088"/>
      <c r="W34088"/>
      <c r="X34088"/>
    </row>
    <row r="34089" spans="21:24" ht="18" x14ac:dyDescent="0.6">
      <c r="U34089"/>
      <c r="V34089"/>
      <c r="W34089"/>
      <c r="X34089"/>
    </row>
    <row r="34090" spans="21:24" ht="18" x14ac:dyDescent="0.6">
      <c r="U34090"/>
      <c r="V34090"/>
      <c r="W34090"/>
      <c r="X34090"/>
    </row>
    <row r="34091" spans="21:24" ht="18" x14ac:dyDescent="0.6">
      <c r="U34091"/>
      <c r="V34091"/>
      <c r="W34091"/>
      <c r="X34091"/>
    </row>
    <row r="34092" spans="21:24" ht="18" x14ac:dyDescent="0.6">
      <c r="U34092"/>
      <c r="V34092"/>
      <c r="W34092"/>
      <c r="X34092"/>
    </row>
    <row r="34093" spans="21:24" ht="18" x14ac:dyDescent="0.6">
      <c r="U34093"/>
      <c r="V34093"/>
      <c r="W34093"/>
      <c r="X34093"/>
    </row>
    <row r="34094" spans="21:24" ht="18" x14ac:dyDescent="0.6">
      <c r="U34094"/>
      <c r="V34094"/>
      <c r="W34094"/>
      <c r="X34094"/>
    </row>
    <row r="34095" spans="21:24" ht="18" x14ac:dyDescent="0.6">
      <c r="U34095"/>
      <c r="V34095"/>
      <c r="W34095"/>
      <c r="X34095"/>
    </row>
    <row r="34096" spans="21:24" ht="18" x14ac:dyDescent="0.6">
      <c r="U34096"/>
      <c r="V34096"/>
      <c r="W34096"/>
      <c r="X34096"/>
    </row>
    <row r="34097" spans="21:24" ht="18" x14ac:dyDescent="0.6">
      <c r="U34097"/>
      <c r="V34097"/>
      <c r="W34097"/>
      <c r="X34097"/>
    </row>
    <row r="34098" spans="21:24" ht="18" x14ac:dyDescent="0.6">
      <c r="U34098"/>
      <c r="V34098"/>
      <c r="W34098"/>
      <c r="X34098"/>
    </row>
    <row r="34099" spans="21:24" ht="18" x14ac:dyDescent="0.6">
      <c r="U34099"/>
      <c r="V34099"/>
      <c r="W34099"/>
      <c r="X34099"/>
    </row>
    <row r="34100" spans="21:24" ht="18" x14ac:dyDescent="0.6">
      <c r="U34100"/>
      <c r="V34100"/>
      <c r="W34100"/>
      <c r="X34100"/>
    </row>
    <row r="34101" spans="21:24" ht="18" x14ac:dyDescent="0.6">
      <c r="U34101"/>
      <c r="V34101"/>
      <c r="W34101"/>
      <c r="X34101"/>
    </row>
    <row r="34102" spans="21:24" ht="18" x14ac:dyDescent="0.6">
      <c r="U34102"/>
      <c r="V34102"/>
      <c r="W34102"/>
      <c r="X34102"/>
    </row>
    <row r="34103" spans="21:24" ht="18" x14ac:dyDescent="0.6">
      <c r="U34103"/>
      <c r="V34103"/>
      <c r="W34103"/>
      <c r="X34103"/>
    </row>
    <row r="34104" spans="21:24" ht="18" x14ac:dyDescent="0.6">
      <c r="U34104"/>
      <c r="V34104"/>
      <c r="W34104"/>
      <c r="X34104"/>
    </row>
    <row r="34105" spans="21:24" ht="18" x14ac:dyDescent="0.6">
      <c r="U34105"/>
      <c r="V34105"/>
      <c r="W34105"/>
      <c r="X34105"/>
    </row>
    <row r="34106" spans="21:24" ht="18" x14ac:dyDescent="0.6">
      <c r="U34106"/>
      <c r="V34106"/>
      <c r="W34106"/>
      <c r="X34106"/>
    </row>
    <row r="34107" spans="21:24" ht="18" x14ac:dyDescent="0.6">
      <c r="U34107"/>
      <c r="V34107"/>
      <c r="W34107"/>
      <c r="X34107"/>
    </row>
    <row r="34108" spans="21:24" ht="18" x14ac:dyDescent="0.6">
      <c r="U34108"/>
      <c r="V34108"/>
      <c r="W34108"/>
      <c r="X34108"/>
    </row>
    <row r="34109" spans="21:24" ht="18" x14ac:dyDescent="0.6">
      <c r="U34109"/>
      <c r="V34109"/>
      <c r="W34109"/>
      <c r="X34109"/>
    </row>
    <row r="34110" spans="21:24" ht="18" x14ac:dyDescent="0.6">
      <c r="U34110"/>
      <c r="V34110"/>
      <c r="W34110"/>
      <c r="X34110"/>
    </row>
    <row r="34111" spans="21:24" ht="18" x14ac:dyDescent="0.6">
      <c r="U34111"/>
      <c r="V34111"/>
      <c r="W34111"/>
      <c r="X34111"/>
    </row>
    <row r="34112" spans="21:24" ht="18" x14ac:dyDescent="0.6">
      <c r="U34112"/>
      <c r="V34112"/>
      <c r="W34112"/>
      <c r="X34112"/>
    </row>
    <row r="34113" spans="21:24" ht="18" x14ac:dyDescent="0.6">
      <c r="U34113"/>
      <c r="V34113"/>
      <c r="W34113"/>
      <c r="X34113"/>
    </row>
    <row r="34114" spans="21:24" ht="18" x14ac:dyDescent="0.6">
      <c r="U34114"/>
      <c r="V34114"/>
      <c r="W34114"/>
      <c r="X34114"/>
    </row>
    <row r="34115" spans="21:24" ht="18" x14ac:dyDescent="0.6">
      <c r="U34115"/>
      <c r="V34115"/>
      <c r="W34115"/>
      <c r="X34115"/>
    </row>
    <row r="34116" spans="21:24" ht="18" x14ac:dyDescent="0.6">
      <c r="U34116"/>
      <c r="V34116"/>
      <c r="W34116"/>
      <c r="X34116"/>
    </row>
    <row r="34117" spans="21:24" ht="18" x14ac:dyDescent="0.6">
      <c r="U34117"/>
      <c r="V34117"/>
      <c r="W34117"/>
      <c r="X34117"/>
    </row>
    <row r="34118" spans="21:24" ht="18" x14ac:dyDescent="0.6">
      <c r="U34118"/>
      <c r="V34118"/>
      <c r="W34118"/>
      <c r="X34118"/>
    </row>
    <row r="34119" spans="21:24" ht="18" x14ac:dyDescent="0.6">
      <c r="U34119"/>
      <c r="V34119"/>
      <c r="W34119"/>
      <c r="X34119"/>
    </row>
    <row r="34120" spans="21:24" ht="18" x14ac:dyDescent="0.6">
      <c r="U34120"/>
      <c r="V34120"/>
      <c r="W34120"/>
      <c r="X34120"/>
    </row>
    <row r="34121" spans="21:24" ht="18" x14ac:dyDescent="0.6">
      <c r="U34121"/>
      <c r="V34121"/>
      <c r="W34121"/>
      <c r="X34121"/>
    </row>
    <row r="34122" spans="21:24" ht="18" x14ac:dyDescent="0.6">
      <c r="U34122"/>
      <c r="V34122"/>
      <c r="W34122"/>
      <c r="X34122"/>
    </row>
    <row r="34123" spans="21:24" ht="18" x14ac:dyDescent="0.6">
      <c r="U34123"/>
      <c r="V34123"/>
      <c r="W34123"/>
      <c r="X34123"/>
    </row>
    <row r="34124" spans="21:24" ht="18" x14ac:dyDescent="0.6">
      <c r="U34124"/>
      <c r="V34124"/>
      <c r="W34124"/>
      <c r="X34124"/>
    </row>
    <row r="34125" spans="21:24" ht="18" x14ac:dyDescent="0.6">
      <c r="U34125"/>
      <c r="V34125"/>
      <c r="W34125"/>
      <c r="X34125"/>
    </row>
    <row r="34126" spans="21:24" ht="18" x14ac:dyDescent="0.6">
      <c r="U34126"/>
      <c r="V34126"/>
      <c r="W34126"/>
      <c r="X34126"/>
    </row>
    <row r="34127" spans="21:24" ht="18" x14ac:dyDescent="0.6">
      <c r="U34127"/>
      <c r="V34127"/>
      <c r="W34127"/>
      <c r="X34127"/>
    </row>
    <row r="34128" spans="21:24" ht="18" x14ac:dyDescent="0.6">
      <c r="U34128"/>
      <c r="V34128"/>
      <c r="W34128"/>
      <c r="X34128"/>
    </row>
    <row r="34129" spans="21:24" ht="18" x14ac:dyDescent="0.6">
      <c r="U34129"/>
      <c r="V34129"/>
      <c r="W34129"/>
      <c r="X34129"/>
    </row>
    <row r="34130" spans="21:24" ht="18" x14ac:dyDescent="0.6">
      <c r="U34130"/>
      <c r="V34130"/>
      <c r="W34130"/>
      <c r="X34130"/>
    </row>
    <row r="34131" spans="21:24" ht="18" x14ac:dyDescent="0.6">
      <c r="U34131"/>
      <c r="V34131"/>
      <c r="W34131"/>
      <c r="X34131"/>
    </row>
    <row r="34132" spans="21:24" ht="18" x14ac:dyDescent="0.6">
      <c r="U34132"/>
      <c r="V34132"/>
      <c r="W34132"/>
      <c r="X34132"/>
    </row>
    <row r="34133" spans="21:24" ht="18" x14ac:dyDescent="0.6">
      <c r="U34133"/>
      <c r="V34133"/>
      <c r="W34133"/>
      <c r="X34133"/>
    </row>
    <row r="34134" spans="21:24" ht="18" x14ac:dyDescent="0.6">
      <c r="U34134"/>
      <c r="V34134"/>
      <c r="W34134"/>
      <c r="X34134"/>
    </row>
    <row r="34135" spans="21:24" ht="18" x14ac:dyDescent="0.6">
      <c r="U34135"/>
      <c r="V34135"/>
      <c r="W34135"/>
      <c r="X34135"/>
    </row>
    <row r="34136" spans="21:24" ht="18" x14ac:dyDescent="0.6">
      <c r="U34136"/>
      <c r="V34136"/>
      <c r="W34136"/>
      <c r="X34136"/>
    </row>
    <row r="34137" spans="21:24" ht="18" x14ac:dyDescent="0.6">
      <c r="U34137"/>
      <c r="V34137"/>
      <c r="W34137"/>
      <c r="X34137"/>
    </row>
    <row r="34138" spans="21:24" ht="18" x14ac:dyDescent="0.6">
      <c r="U34138"/>
      <c r="V34138"/>
      <c r="W34138"/>
      <c r="X34138"/>
    </row>
    <row r="34139" spans="21:24" ht="18" x14ac:dyDescent="0.6">
      <c r="U34139"/>
      <c r="V34139"/>
      <c r="W34139"/>
      <c r="X34139"/>
    </row>
    <row r="34140" spans="21:24" ht="18" x14ac:dyDescent="0.6">
      <c r="U34140"/>
      <c r="V34140"/>
      <c r="W34140"/>
      <c r="X34140"/>
    </row>
    <row r="34141" spans="21:24" ht="18" x14ac:dyDescent="0.6">
      <c r="U34141"/>
      <c r="V34141"/>
      <c r="W34141"/>
      <c r="X34141"/>
    </row>
    <row r="34142" spans="21:24" ht="18" x14ac:dyDescent="0.6">
      <c r="U34142"/>
      <c r="V34142"/>
      <c r="W34142"/>
      <c r="X34142"/>
    </row>
    <row r="34143" spans="21:24" ht="18" x14ac:dyDescent="0.6">
      <c r="U34143"/>
      <c r="V34143"/>
      <c r="W34143"/>
      <c r="X34143"/>
    </row>
    <row r="34144" spans="21:24" ht="18" x14ac:dyDescent="0.6">
      <c r="U34144"/>
      <c r="V34144"/>
      <c r="W34144"/>
      <c r="X34144"/>
    </row>
    <row r="34145" spans="21:24" ht="18" x14ac:dyDescent="0.6">
      <c r="U34145"/>
      <c r="V34145"/>
      <c r="W34145"/>
      <c r="X34145"/>
    </row>
    <row r="34146" spans="21:24" ht="18" x14ac:dyDescent="0.6">
      <c r="U34146"/>
      <c r="V34146"/>
      <c r="W34146"/>
      <c r="X34146"/>
    </row>
    <row r="34147" spans="21:24" ht="18" x14ac:dyDescent="0.6">
      <c r="U34147"/>
      <c r="V34147"/>
      <c r="W34147"/>
      <c r="X34147"/>
    </row>
    <row r="34148" spans="21:24" ht="18" x14ac:dyDescent="0.6">
      <c r="U34148"/>
      <c r="V34148"/>
      <c r="W34148"/>
      <c r="X34148"/>
    </row>
    <row r="34149" spans="21:24" ht="18" x14ac:dyDescent="0.6">
      <c r="U34149"/>
      <c r="V34149"/>
      <c r="W34149"/>
      <c r="X34149"/>
    </row>
    <row r="34150" spans="21:24" ht="18" x14ac:dyDescent="0.6">
      <c r="U34150"/>
      <c r="V34150"/>
      <c r="W34150"/>
      <c r="X34150"/>
    </row>
    <row r="34151" spans="21:24" ht="18" x14ac:dyDescent="0.6">
      <c r="U34151"/>
      <c r="V34151"/>
      <c r="W34151"/>
      <c r="X34151"/>
    </row>
    <row r="34152" spans="21:24" ht="18" x14ac:dyDescent="0.6">
      <c r="U34152"/>
      <c r="V34152"/>
      <c r="W34152"/>
      <c r="X34152"/>
    </row>
    <row r="34153" spans="21:24" ht="18" x14ac:dyDescent="0.6">
      <c r="U34153"/>
      <c r="V34153"/>
      <c r="W34153"/>
      <c r="X34153"/>
    </row>
    <row r="34154" spans="21:24" ht="18" x14ac:dyDescent="0.6">
      <c r="U34154"/>
      <c r="V34154"/>
      <c r="W34154"/>
      <c r="X34154"/>
    </row>
    <row r="34155" spans="21:24" ht="18" x14ac:dyDescent="0.6">
      <c r="U34155"/>
      <c r="V34155"/>
      <c r="W34155"/>
      <c r="X34155"/>
    </row>
    <row r="34156" spans="21:24" ht="18" x14ac:dyDescent="0.6">
      <c r="U34156"/>
      <c r="V34156"/>
      <c r="W34156"/>
      <c r="X34156"/>
    </row>
    <row r="34157" spans="21:24" ht="18" x14ac:dyDescent="0.6">
      <c r="U34157"/>
      <c r="V34157"/>
      <c r="W34157"/>
      <c r="X34157"/>
    </row>
    <row r="34158" spans="21:24" ht="18" x14ac:dyDescent="0.6">
      <c r="U34158"/>
      <c r="V34158"/>
      <c r="W34158"/>
      <c r="X34158"/>
    </row>
    <row r="34159" spans="21:24" ht="18" x14ac:dyDescent="0.6">
      <c r="U34159"/>
      <c r="V34159"/>
      <c r="W34159"/>
      <c r="X34159"/>
    </row>
    <row r="34160" spans="21:24" ht="18" x14ac:dyDescent="0.6">
      <c r="U34160"/>
      <c r="V34160"/>
      <c r="W34160"/>
      <c r="X34160"/>
    </row>
    <row r="34161" spans="21:24" ht="18" x14ac:dyDescent="0.6">
      <c r="U34161"/>
      <c r="V34161"/>
      <c r="W34161"/>
      <c r="X34161"/>
    </row>
    <row r="34162" spans="21:24" ht="18" x14ac:dyDescent="0.6">
      <c r="U34162"/>
      <c r="V34162"/>
      <c r="W34162"/>
      <c r="X34162"/>
    </row>
    <row r="34163" spans="21:24" ht="18" x14ac:dyDescent="0.6">
      <c r="U34163"/>
      <c r="V34163"/>
      <c r="W34163"/>
      <c r="X34163"/>
    </row>
    <row r="34164" spans="21:24" ht="18" x14ac:dyDescent="0.6">
      <c r="U34164"/>
      <c r="V34164"/>
      <c r="W34164"/>
      <c r="X34164"/>
    </row>
    <row r="34165" spans="21:24" ht="18" x14ac:dyDescent="0.6">
      <c r="U34165"/>
      <c r="V34165"/>
      <c r="W34165"/>
      <c r="X34165"/>
    </row>
    <row r="34166" spans="21:24" ht="18" x14ac:dyDescent="0.6">
      <c r="U34166"/>
      <c r="V34166"/>
      <c r="W34166"/>
      <c r="X34166"/>
    </row>
    <row r="34167" spans="21:24" ht="18" x14ac:dyDescent="0.6">
      <c r="U34167"/>
      <c r="V34167"/>
      <c r="W34167"/>
      <c r="X34167"/>
    </row>
    <row r="34168" spans="21:24" ht="18" x14ac:dyDescent="0.6">
      <c r="U34168"/>
      <c r="V34168"/>
      <c r="W34168"/>
      <c r="X34168"/>
    </row>
    <row r="34169" spans="21:24" ht="18" x14ac:dyDescent="0.6">
      <c r="U34169"/>
      <c r="V34169"/>
      <c r="W34169"/>
      <c r="X34169"/>
    </row>
    <row r="34170" spans="21:24" ht="18" x14ac:dyDescent="0.6">
      <c r="U34170"/>
      <c r="V34170"/>
      <c r="W34170"/>
      <c r="X34170"/>
    </row>
    <row r="34171" spans="21:24" ht="18" x14ac:dyDescent="0.6">
      <c r="U34171"/>
      <c r="V34171"/>
      <c r="W34171"/>
      <c r="X34171"/>
    </row>
    <row r="34172" spans="21:24" ht="18" x14ac:dyDescent="0.6">
      <c r="U34172"/>
      <c r="V34172"/>
      <c r="W34172"/>
      <c r="X34172"/>
    </row>
    <row r="34173" spans="21:24" ht="18" x14ac:dyDescent="0.6">
      <c r="U34173"/>
      <c r="V34173"/>
      <c r="W34173"/>
      <c r="X34173"/>
    </row>
    <row r="34174" spans="21:24" ht="18" x14ac:dyDescent="0.6">
      <c r="U34174"/>
      <c r="V34174"/>
      <c r="W34174"/>
      <c r="X34174"/>
    </row>
    <row r="34175" spans="21:24" ht="18" x14ac:dyDescent="0.6">
      <c r="U34175"/>
      <c r="V34175"/>
      <c r="W34175"/>
      <c r="X34175"/>
    </row>
    <row r="34176" spans="21:24" ht="18" x14ac:dyDescent="0.6">
      <c r="U34176"/>
      <c r="V34176"/>
      <c r="W34176"/>
      <c r="X34176"/>
    </row>
    <row r="34177" spans="21:24" ht="18" x14ac:dyDescent="0.6">
      <c r="U34177"/>
      <c r="V34177"/>
      <c r="W34177"/>
      <c r="X34177"/>
    </row>
    <row r="34178" spans="21:24" ht="18" x14ac:dyDescent="0.6">
      <c r="U34178"/>
      <c r="V34178"/>
      <c r="W34178"/>
      <c r="X34178"/>
    </row>
    <row r="34179" spans="21:24" ht="18" x14ac:dyDescent="0.6">
      <c r="U34179"/>
      <c r="V34179"/>
      <c r="W34179"/>
      <c r="X34179"/>
    </row>
    <row r="34180" spans="21:24" ht="18" x14ac:dyDescent="0.6">
      <c r="U34180"/>
      <c r="V34180"/>
      <c r="W34180"/>
      <c r="X34180"/>
    </row>
    <row r="34181" spans="21:24" ht="18" x14ac:dyDescent="0.6">
      <c r="U34181"/>
      <c r="V34181"/>
      <c r="W34181"/>
      <c r="X34181"/>
    </row>
    <row r="34182" spans="21:24" ht="18" x14ac:dyDescent="0.6">
      <c r="U34182"/>
      <c r="V34182"/>
      <c r="W34182"/>
      <c r="X34182"/>
    </row>
    <row r="34183" spans="21:24" ht="18" x14ac:dyDescent="0.6">
      <c r="U34183"/>
      <c r="V34183"/>
      <c r="W34183"/>
      <c r="X34183"/>
    </row>
    <row r="34184" spans="21:24" ht="18" x14ac:dyDescent="0.6">
      <c r="U34184"/>
      <c r="V34184"/>
      <c r="W34184"/>
      <c r="X34184"/>
    </row>
    <row r="34185" spans="21:24" ht="18" x14ac:dyDescent="0.6">
      <c r="U34185"/>
      <c r="V34185"/>
      <c r="W34185"/>
      <c r="X34185"/>
    </row>
    <row r="34186" spans="21:24" ht="18" x14ac:dyDescent="0.6">
      <c r="U34186"/>
      <c r="V34186"/>
      <c r="W34186"/>
      <c r="X34186"/>
    </row>
    <row r="34187" spans="21:24" ht="18" x14ac:dyDescent="0.6">
      <c r="U34187"/>
      <c r="V34187"/>
      <c r="W34187"/>
      <c r="X34187"/>
    </row>
    <row r="34188" spans="21:24" ht="18" x14ac:dyDescent="0.6">
      <c r="U34188"/>
      <c r="V34188"/>
      <c r="W34188"/>
      <c r="X34188"/>
    </row>
    <row r="34189" spans="21:24" ht="18" x14ac:dyDescent="0.6">
      <c r="U34189"/>
      <c r="V34189"/>
      <c r="W34189"/>
      <c r="X34189"/>
    </row>
    <row r="34190" spans="21:24" ht="18" x14ac:dyDescent="0.6">
      <c r="U34190"/>
      <c r="V34190"/>
      <c r="W34190"/>
      <c r="X34190"/>
    </row>
    <row r="34191" spans="21:24" ht="18" x14ac:dyDescent="0.6">
      <c r="U34191"/>
      <c r="V34191"/>
      <c r="W34191"/>
      <c r="X34191"/>
    </row>
    <row r="34192" spans="21:24" ht="18" x14ac:dyDescent="0.6">
      <c r="U34192"/>
      <c r="V34192"/>
      <c r="W34192"/>
      <c r="X34192"/>
    </row>
    <row r="34193" spans="21:24" ht="18" x14ac:dyDescent="0.6">
      <c r="U34193"/>
      <c r="V34193"/>
      <c r="W34193"/>
      <c r="X34193"/>
    </row>
    <row r="34194" spans="21:24" ht="18" x14ac:dyDescent="0.6">
      <c r="U34194"/>
      <c r="V34194"/>
      <c r="W34194"/>
      <c r="X34194"/>
    </row>
    <row r="34195" spans="21:24" ht="18" x14ac:dyDescent="0.6">
      <c r="U34195"/>
      <c r="V34195"/>
      <c r="W34195"/>
      <c r="X34195"/>
    </row>
    <row r="34196" spans="21:24" ht="18" x14ac:dyDescent="0.6">
      <c r="U34196"/>
      <c r="V34196"/>
      <c r="W34196"/>
      <c r="X34196"/>
    </row>
    <row r="34197" spans="21:24" ht="18" x14ac:dyDescent="0.6">
      <c r="U34197"/>
      <c r="V34197"/>
      <c r="W34197"/>
      <c r="X34197"/>
    </row>
    <row r="34198" spans="21:24" ht="18" x14ac:dyDescent="0.6">
      <c r="U34198"/>
      <c r="V34198"/>
      <c r="W34198"/>
      <c r="X34198"/>
    </row>
    <row r="34199" spans="21:24" ht="18" x14ac:dyDescent="0.6">
      <c r="U34199"/>
      <c r="V34199"/>
      <c r="W34199"/>
      <c r="X34199"/>
    </row>
    <row r="34200" spans="21:24" ht="18" x14ac:dyDescent="0.6">
      <c r="U34200"/>
      <c r="V34200"/>
      <c r="W34200"/>
      <c r="X34200"/>
    </row>
    <row r="34201" spans="21:24" ht="18" x14ac:dyDescent="0.6">
      <c r="U34201"/>
      <c r="V34201"/>
      <c r="W34201"/>
      <c r="X34201"/>
    </row>
    <row r="34202" spans="21:24" ht="18" x14ac:dyDescent="0.6">
      <c r="U34202"/>
      <c r="V34202"/>
      <c r="W34202"/>
      <c r="X34202"/>
    </row>
    <row r="34203" spans="21:24" ht="18" x14ac:dyDescent="0.6">
      <c r="U34203"/>
      <c r="V34203"/>
      <c r="W34203"/>
      <c r="X34203"/>
    </row>
    <row r="34204" spans="21:24" ht="18" x14ac:dyDescent="0.6">
      <c r="U34204"/>
      <c r="V34204"/>
      <c r="W34204"/>
      <c r="X34204"/>
    </row>
    <row r="34205" spans="21:24" ht="18" x14ac:dyDescent="0.6">
      <c r="U34205"/>
      <c r="V34205"/>
      <c r="W34205"/>
      <c r="X34205"/>
    </row>
    <row r="34206" spans="21:24" ht="18" x14ac:dyDescent="0.6">
      <c r="U34206"/>
      <c r="V34206"/>
      <c r="W34206"/>
      <c r="X34206"/>
    </row>
    <row r="34207" spans="21:24" ht="18" x14ac:dyDescent="0.6">
      <c r="U34207"/>
      <c r="V34207"/>
      <c r="W34207"/>
      <c r="X34207"/>
    </row>
    <row r="34208" spans="21:24" ht="18" x14ac:dyDescent="0.6">
      <c r="U34208"/>
      <c r="V34208"/>
      <c r="W34208"/>
      <c r="X34208"/>
    </row>
    <row r="34209" spans="21:24" ht="18" x14ac:dyDescent="0.6">
      <c r="U34209"/>
      <c r="V34209"/>
      <c r="W34209"/>
      <c r="X34209"/>
    </row>
    <row r="34210" spans="21:24" ht="18" x14ac:dyDescent="0.6">
      <c r="U34210"/>
      <c r="V34210"/>
      <c r="W34210"/>
      <c r="X34210"/>
    </row>
    <row r="34211" spans="21:24" ht="18" x14ac:dyDescent="0.6">
      <c r="U34211"/>
      <c r="V34211"/>
      <c r="W34211"/>
      <c r="X34211"/>
    </row>
    <row r="34212" spans="21:24" ht="18" x14ac:dyDescent="0.6">
      <c r="U34212"/>
      <c r="V34212"/>
      <c r="W34212"/>
      <c r="X34212"/>
    </row>
    <row r="34213" spans="21:24" ht="18" x14ac:dyDescent="0.6">
      <c r="U34213"/>
      <c r="V34213"/>
      <c r="W34213"/>
      <c r="X34213"/>
    </row>
    <row r="34214" spans="21:24" ht="18" x14ac:dyDescent="0.6">
      <c r="U34214"/>
      <c r="V34214"/>
      <c r="W34214"/>
      <c r="X34214"/>
    </row>
    <row r="34215" spans="21:24" ht="18" x14ac:dyDescent="0.6">
      <c r="U34215"/>
      <c r="V34215"/>
      <c r="W34215"/>
      <c r="X34215"/>
    </row>
    <row r="34216" spans="21:24" ht="18" x14ac:dyDescent="0.6">
      <c r="U34216"/>
      <c r="V34216"/>
      <c r="W34216"/>
      <c r="X34216"/>
    </row>
    <row r="34217" spans="21:24" ht="18" x14ac:dyDescent="0.6">
      <c r="U34217"/>
      <c r="V34217"/>
      <c r="W34217"/>
      <c r="X34217"/>
    </row>
    <row r="34218" spans="21:24" ht="18" x14ac:dyDescent="0.6">
      <c r="U34218"/>
      <c r="V34218"/>
      <c r="W34218"/>
      <c r="X34218"/>
    </row>
    <row r="34219" spans="21:24" ht="18" x14ac:dyDescent="0.6">
      <c r="U34219"/>
      <c r="V34219"/>
      <c r="W34219"/>
      <c r="X34219"/>
    </row>
    <row r="34220" spans="21:24" ht="18" x14ac:dyDescent="0.6">
      <c r="U34220"/>
      <c r="V34220"/>
      <c r="W34220"/>
      <c r="X34220"/>
    </row>
    <row r="34221" spans="21:24" ht="18" x14ac:dyDescent="0.6">
      <c r="U34221"/>
      <c r="V34221"/>
      <c r="W34221"/>
      <c r="X34221"/>
    </row>
    <row r="34222" spans="21:24" ht="18" x14ac:dyDescent="0.6">
      <c r="U34222"/>
      <c r="V34222"/>
      <c r="W34222"/>
      <c r="X34222"/>
    </row>
    <row r="34223" spans="21:24" ht="18" x14ac:dyDescent="0.6">
      <c r="U34223"/>
      <c r="V34223"/>
      <c r="W34223"/>
      <c r="X34223"/>
    </row>
    <row r="34224" spans="21:24" ht="18" x14ac:dyDescent="0.6">
      <c r="U34224"/>
      <c r="V34224"/>
      <c r="W34224"/>
      <c r="X34224"/>
    </row>
    <row r="34225" spans="21:24" ht="18" x14ac:dyDescent="0.6">
      <c r="U34225"/>
      <c r="V34225"/>
      <c r="W34225"/>
      <c r="X34225"/>
    </row>
    <row r="34226" spans="21:24" ht="18" x14ac:dyDescent="0.6">
      <c r="U34226"/>
      <c r="V34226"/>
      <c r="W34226"/>
      <c r="X34226"/>
    </row>
    <row r="34227" spans="21:24" ht="18" x14ac:dyDescent="0.6">
      <c r="U34227"/>
      <c r="V34227"/>
      <c r="W34227"/>
      <c r="X34227"/>
    </row>
    <row r="34228" spans="21:24" ht="18" x14ac:dyDescent="0.6">
      <c r="U34228"/>
      <c r="V34228"/>
      <c r="W34228"/>
      <c r="X34228"/>
    </row>
    <row r="34229" spans="21:24" ht="18" x14ac:dyDescent="0.6">
      <c r="U34229"/>
      <c r="V34229"/>
      <c r="W34229"/>
      <c r="X34229"/>
    </row>
    <row r="34230" spans="21:24" ht="18" x14ac:dyDescent="0.6">
      <c r="U34230"/>
      <c r="V34230"/>
      <c r="W34230"/>
      <c r="X34230"/>
    </row>
    <row r="34231" spans="21:24" ht="18" x14ac:dyDescent="0.6">
      <c r="U34231"/>
      <c r="V34231"/>
      <c r="W34231"/>
      <c r="X34231"/>
    </row>
    <row r="34232" spans="21:24" ht="18" x14ac:dyDescent="0.6">
      <c r="U34232"/>
      <c r="V34232"/>
      <c r="W34232"/>
      <c r="X34232"/>
    </row>
    <row r="34233" spans="21:24" ht="18" x14ac:dyDescent="0.6">
      <c r="U34233"/>
      <c r="V34233"/>
      <c r="W34233"/>
      <c r="X34233"/>
    </row>
    <row r="34234" spans="21:24" ht="18" x14ac:dyDescent="0.6">
      <c r="U34234"/>
      <c r="V34234"/>
      <c r="W34234"/>
      <c r="X34234"/>
    </row>
    <row r="34235" spans="21:24" ht="18" x14ac:dyDescent="0.6">
      <c r="U34235"/>
      <c r="V34235"/>
      <c r="W34235"/>
      <c r="X34235"/>
    </row>
    <row r="34236" spans="21:24" ht="18" x14ac:dyDescent="0.6">
      <c r="U34236"/>
      <c r="V34236"/>
      <c r="W34236"/>
      <c r="X34236"/>
    </row>
    <row r="34237" spans="21:24" ht="18" x14ac:dyDescent="0.6">
      <c r="U34237"/>
      <c r="V34237"/>
      <c r="W34237"/>
      <c r="X34237"/>
    </row>
    <row r="34238" spans="21:24" ht="18" x14ac:dyDescent="0.6">
      <c r="U34238"/>
      <c r="V34238"/>
      <c r="W34238"/>
      <c r="X34238"/>
    </row>
    <row r="34239" spans="21:24" ht="18" x14ac:dyDescent="0.6">
      <c r="U34239"/>
      <c r="V34239"/>
      <c r="W34239"/>
      <c r="X34239"/>
    </row>
    <row r="34240" spans="21:24" ht="18" x14ac:dyDescent="0.6">
      <c r="U34240"/>
      <c r="V34240"/>
      <c r="W34240"/>
      <c r="X34240"/>
    </row>
    <row r="34241" spans="21:24" ht="18" x14ac:dyDescent="0.6">
      <c r="U34241"/>
      <c r="V34241"/>
      <c r="W34241"/>
      <c r="X34241"/>
    </row>
    <row r="34242" spans="21:24" ht="18" x14ac:dyDescent="0.6">
      <c r="U34242"/>
      <c r="V34242"/>
      <c r="W34242"/>
      <c r="X34242"/>
    </row>
    <row r="34243" spans="21:24" ht="18" x14ac:dyDescent="0.6">
      <c r="U34243"/>
      <c r="V34243"/>
      <c r="W34243"/>
      <c r="X34243"/>
    </row>
    <row r="34244" spans="21:24" ht="18" x14ac:dyDescent="0.6">
      <c r="U34244"/>
      <c r="V34244"/>
      <c r="W34244"/>
      <c r="X34244"/>
    </row>
    <row r="34245" spans="21:24" ht="18" x14ac:dyDescent="0.6">
      <c r="U34245"/>
      <c r="V34245"/>
      <c r="W34245"/>
      <c r="X34245"/>
    </row>
    <row r="34246" spans="21:24" ht="18" x14ac:dyDescent="0.6">
      <c r="U34246"/>
      <c r="V34246"/>
      <c r="W34246"/>
      <c r="X34246"/>
    </row>
    <row r="34247" spans="21:24" ht="18" x14ac:dyDescent="0.6">
      <c r="U34247"/>
      <c r="V34247"/>
      <c r="W34247"/>
      <c r="X34247"/>
    </row>
    <row r="34248" spans="21:24" ht="18" x14ac:dyDescent="0.6">
      <c r="U34248"/>
      <c r="V34248"/>
      <c r="W34248"/>
      <c r="X34248"/>
    </row>
    <row r="34249" spans="21:24" ht="18" x14ac:dyDescent="0.6">
      <c r="U34249"/>
      <c r="V34249"/>
      <c r="W34249"/>
      <c r="X34249"/>
    </row>
    <row r="34250" spans="21:24" ht="18" x14ac:dyDescent="0.6">
      <c r="U34250"/>
      <c r="V34250"/>
      <c r="W34250"/>
      <c r="X34250"/>
    </row>
    <row r="34251" spans="21:24" ht="18" x14ac:dyDescent="0.6">
      <c r="U34251"/>
      <c r="V34251"/>
      <c r="W34251"/>
      <c r="X34251"/>
    </row>
    <row r="34252" spans="21:24" ht="18" x14ac:dyDescent="0.6">
      <c r="U34252"/>
      <c r="V34252"/>
      <c r="W34252"/>
      <c r="X34252"/>
    </row>
    <row r="34253" spans="21:24" ht="18" x14ac:dyDescent="0.6">
      <c r="U34253"/>
      <c r="V34253"/>
      <c r="W34253"/>
      <c r="X34253"/>
    </row>
    <row r="34254" spans="21:24" ht="18" x14ac:dyDescent="0.6">
      <c r="U34254"/>
      <c r="V34254"/>
      <c r="W34254"/>
      <c r="X34254"/>
    </row>
    <row r="34255" spans="21:24" ht="18" x14ac:dyDescent="0.6">
      <c r="U34255"/>
      <c r="V34255"/>
      <c r="W34255"/>
      <c r="X34255"/>
    </row>
    <row r="34256" spans="21:24" ht="18" x14ac:dyDescent="0.6">
      <c r="U34256"/>
      <c r="V34256"/>
      <c r="W34256"/>
      <c r="X34256"/>
    </row>
    <row r="34257" spans="21:24" ht="18" x14ac:dyDescent="0.6">
      <c r="U34257"/>
      <c r="V34257"/>
      <c r="W34257"/>
      <c r="X34257"/>
    </row>
    <row r="34258" spans="21:24" ht="18" x14ac:dyDescent="0.6">
      <c r="U34258"/>
      <c r="V34258"/>
      <c r="W34258"/>
      <c r="X34258"/>
    </row>
    <row r="34259" spans="21:24" ht="18" x14ac:dyDescent="0.6">
      <c r="U34259"/>
      <c r="V34259"/>
      <c r="W34259"/>
      <c r="X34259"/>
    </row>
    <row r="34260" spans="21:24" ht="18" x14ac:dyDescent="0.6">
      <c r="U34260"/>
      <c r="V34260"/>
      <c r="W34260"/>
      <c r="X34260"/>
    </row>
    <row r="34261" spans="21:24" ht="18" x14ac:dyDescent="0.6">
      <c r="U34261"/>
      <c r="V34261"/>
      <c r="W34261"/>
      <c r="X34261"/>
    </row>
    <row r="34262" spans="21:24" ht="18" x14ac:dyDescent="0.6">
      <c r="U34262"/>
      <c r="V34262"/>
      <c r="W34262"/>
      <c r="X34262"/>
    </row>
    <row r="34263" spans="21:24" ht="18" x14ac:dyDescent="0.6">
      <c r="U34263"/>
      <c r="V34263"/>
      <c r="W34263"/>
      <c r="X34263"/>
    </row>
    <row r="34264" spans="21:24" ht="18" x14ac:dyDescent="0.6">
      <c r="U34264"/>
      <c r="V34264"/>
      <c r="W34264"/>
      <c r="X34264"/>
    </row>
    <row r="34265" spans="21:24" ht="18" x14ac:dyDescent="0.6">
      <c r="U34265"/>
      <c r="V34265"/>
      <c r="W34265"/>
      <c r="X34265"/>
    </row>
    <row r="34266" spans="21:24" ht="18" x14ac:dyDescent="0.6">
      <c r="U34266"/>
      <c r="V34266"/>
      <c r="W34266"/>
      <c r="X34266"/>
    </row>
    <row r="34267" spans="21:24" ht="18" x14ac:dyDescent="0.6">
      <c r="U34267"/>
      <c r="V34267"/>
      <c r="W34267"/>
      <c r="X34267"/>
    </row>
    <row r="34268" spans="21:24" ht="18" x14ac:dyDescent="0.6">
      <c r="U34268"/>
      <c r="V34268"/>
      <c r="W34268"/>
      <c r="X34268"/>
    </row>
    <row r="34269" spans="21:24" ht="18" x14ac:dyDescent="0.6">
      <c r="U34269"/>
      <c r="V34269"/>
      <c r="W34269"/>
      <c r="X34269"/>
    </row>
    <row r="34270" spans="21:24" ht="18" x14ac:dyDescent="0.6">
      <c r="U34270"/>
      <c r="V34270"/>
      <c r="W34270"/>
      <c r="X34270"/>
    </row>
    <row r="34271" spans="21:24" ht="18" x14ac:dyDescent="0.6">
      <c r="U34271"/>
      <c r="V34271"/>
      <c r="W34271"/>
      <c r="X34271"/>
    </row>
    <row r="34272" spans="21:24" ht="18" x14ac:dyDescent="0.6">
      <c r="U34272"/>
      <c r="V34272"/>
      <c r="W34272"/>
      <c r="X34272"/>
    </row>
    <row r="34273" spans="21:24" ht="18" x14ac:dyDescent="0.6">
      <c r="U34273"/>
      <c r="V34273"/>
      <c r="W34273"/>
      <c r="X34273"/>
    </row>
    <row r="34274" spans="21:24" ht="18" x14ac:dyDescent="0.6">
      <c r="U34274"/>
      <c r="V34274"/>
      <c r="W34274"/>
      <c r="X34274"/>
    </row>
    <row r="34275" spans="21:24" ht="18" x14ac:dyDescent="0.6">
      <c r="U34275"/>
      <c r="V34275"/>
      <c r="W34275"/>
      <c r="X34275"/>
    </row>
    <row r="34276" spans="21:24" ht="18" x14ac:dyDescent="0.6">
      <c r="U34276"/>
      <c r="V34276"/>
      <c r="W34276"/>
      <c r="X34276"/>
    </row>
    <row r="34277" spans="21:24" ht="18" x14ac:dyDescent="0.6">
      <c r="U34277"/>
      <c r="V34277"/>
      <c r="W34277"/>
      <c r="X34277"/>
    </row>
    <row r="34278" spans="21:24" ht="18" x14ac:dyDescent="0.6">
      <c r="U34278"/>
      <c r="V34278"/>
      <c r="W34278"/>
      <c r="X34278"/>
    </row>
    <row r="34279" spans="21:24" ht="18" x14ac:dyDescent="0.6">
      <c r="U34279"/>
      <c r="V34279"/>
      <c r="W34279"/>
      <c r="X34279"/>
    </row>
    <row r="34280" spans="21:24" ht="18" x14ac:dyDescent="0.6">
      <c r="U34280"/>
      <c r="V34280"/>
      <c r="W34280"/>
      <c r="X34280"/>
    </row>
    <row r="34281" spans="21:24" ht="18" x14ac:dyDescent="0.6">
      <c r="U34281"/>
      <c r="V34281"/>
      <c r="W34281"/>
      <c r="X34281"/>
    </row>
    <row r="34282" spans="21:24" ht="18" x14ac:dyDescent="0.6">
      <c r="U34282"/>
      <c r="V34282"/>
      <c r="W34282"/>
      <c r="X34282"/>
    </row>
    <row r="34283" spans="21:24" ht="18" x14ac:dyDescent="0.6">
      <c r="U34283"/>
      <c r="V34283"/>
      <c r="W34283"/>
      <c r="X34283"/>
    </row>
    <row r="34284" spans="21:24" ht="18" x14ac:dyDescent="0.6">
      <c r="U34284"/>
      <c r="V34284"/>
      <c r="W34284"/>
      <c r="X34284"/>
    </row>
    <row r="34285" spans="21:24" ht="18" x14ac:dyDescent="0.6">
      <c r="U34285"/>
      <c r="V34285"/>
      <c r="W34285"/>
      <c r="X34285"/>
    </row>
    <row r="34286" spans="21:24" ht="18" x14ac:dyDescent="0.6">
      <c r="U34286"/>
      <c r="V34286"/>
      <c r="W34286"/>
      <c r="X34286"/>
    </row>
    <row r="34287" spans="21:24" ht="18" x14ac:dyDescent="0.6">
      <c r="U34287"/>
      <c r="V34287"/>
      <c r="W34287"/>
      <c r="X34287"/>
    </row>
    <row r="34288" spans="21:24" ht="18" x14ac:dyDescent="0.6">
      <c r="U34288"/>
      <c r="V34288"/>
      <c r="W34288"/>
      <c r="X34288"/>
    </row>
    <row r="34289" spans="21:24" ht="18" x14ac:dyDescent="0.6">
      <c r="U34289"/>
      <c r="V34289"/>
      <c r="W34289"/>
      <c r="X34289"/>
    </row>
    <row r="34290" spans="21:24" ht="18" x14ac:dyDescent="0.6">
      <c r="U34290"/>
      <c r="V34290"/>
      <c r="W34290"/>
      <c r="X34290"/>
    </row>
    <row r="34291" spans="21:24" ht="18" x14ac:dyDescent="0.6">
      <c r="U34291"/>
      <c r="V34291"/>
      <c r="W34291"/>
      <c r="X34291"/>
    </row>
    <row r="34292" spans="21:24" ht="18" x14ac:dyDescent="0.6">
      <c r="U34292"/>
      <c r="V34292"/>
      <c r="W34292"/>
      <c r="X34292"/>
    </row>
    <row r="34293" spans="21:24" ht="18" x14ac:dyDescent="0.6">
      <c r="U34293"/>
      <c r="V34293"/>
      <c r="W34293"/>
      <c r="X34293"/>
    </row>
    <row r="34294" spans="21:24" ht="18" x14ac:dyDescent="0.6">
      <c r="U34294"/>
      <c r="V34294"/>
      <c r="W34294"/>
      <c r="X34294"/>
    </row>
    <row r="34295" spans="21:24" ht="18" x14ac:dyDescent="0.6">
      <c r="U34295"/>
      <c r="V34295"/>
      <c r="W34295"/>
      <c r="X34295"/>
    </row>
    <row r="34296" spans="21:24" ht="18" x14ac:dyDescent="0.6">
      <c r="U34296"/>
      <c r="V34296"/>
      <c r="W34296"/>
      <c r="X34296"/>
    </row>
    <row r="34297" spans="21:24" ht="18" x14ac:dyDescent="0.6">
      <c r="U34297"/>
      <c r="V34297"/>
      <c r="W34297"/>
      <c r="X34297"/>
    </row>
    <row r="34298" spans="21:24" ht="18" x14ac:dyDescent="0.6">
      <c r="U34298"/>
      <c r="V34298"/>
      <c r="W34298"/>
      <c r="X34298"/>
    </row>
    <row r="34299" spans="21:24" ht="18" x14ac:dyDescent="0.6">
      <c r="U34299"/>
      <c r="V34299"/>
      <c r="W34299"/>
      <c r="X34299"/>
    </row>
    <row r="34300" spans="21:24" ht="18" x14ac:dyDescent="0.6">
      <c r="U34300"/>
      <c r="V34300"/>
      <c r="W34300"/>
      <c r="X34300"/>
    </row>
    <row r="34301" spans="21:24" ht="18" x14ac:dyDescent="0.6">
      <c r="U34301"/>
      <c r="V34301"/>
      <c r="W34301"/>
      <c r="X34301"/>
    </row>
    <row r="34302" spans="21:24" ht="18" x14ac:dyDescent="0.6">
      <c r="U34302"/>
      <c r="V34302"/>
      <c r="W34302"/>
      <c r="X34302"/>
    </row>
    <row r="34303" spans="21:24" ht="18" x14ac:dyDescent="0.6">
      <c r="U34303"/>
      <c r="V34303"/>
      <c r="W34303"/>
      <c r="X34303"/>
    </row>
    <row r="34304" spans="21:24" ht="18" x14ac:dyDescent="0.6">
      <c r="U34304"/>
      <c r="V34304"/>
      <c r="W34304"/>
      <c r="X34304"/>
    </row>
    <row r="34305" spans="21:24" ht="18" x14ac:dyDescent="0.6">
      <c r="U34305"/>
      <c r="V34305"/>
      <c r="W34305"/>
      <c r="X34305"/>
    </row>
    <row r="34306" spans="21:24" ht="18" x14ac:dyDescent="0.6">
      <c r="U34306"/>
      <c r="V34306"/>
      <c r="W34306"/>
      <c r="X34306"/>
    </row>
    <row r="34307" spans="21:24" ht="18" x14ac:dyDescent="0.6">
      <c r="U34307"/>
      <c r="V34307"/>
      <c r="W34307"/>
      <c r="X34307"/>
    </row>
    <row r="34308" spans="21:24" ht="18" x14ac:dyDescent="0.6">
      <c r="U34308"/>
      <c r="V34308"/>
      <c r="W34308"/>
      <c r="X34308"/>
    </row>
    <row r="34309" spans="21:24" ht="18" x14ac:dyDescent="0.6">
      <c r="U34309"/>
      <c r="V34309"/>
      <c r="W34309"/>
      <c r="X34309"/>
    </row>
    <row r="34310" spans="21:24" ht="18" x14ac:dyDescent="0.6">
      <c r="U34310"/>
      <c r="V34310"/>
      <c r="W34310"/>
      <c r="X34310"/>
    </row>
    <row r="34311" spans="21:24" ht="18" x14ac:dyDescent="0.6">
      <c r="U34311"/>
      <c r="V34311"/>
      <c r="W34311"/>
      <c r="X34311"/>
    </row>
    <row r="34312" spans="21:24" ht="18" x14ac:dyDescent="0.6">
      <c r="U34312"/>
      <c r="V34312"/>
      <c r="W34312"/>
      <c r="X34312"/>
    </row>
    <row r="34313" spans="21:24" ht="18" x14ac:dyDescent="0.6">
      <c r="U34313"/>
      <c r="V34313"/>
      <c r="W34313"/>
      <c r="X34313"/>
    </row>
    <row r="34314" spans="21:24" ht="18" x14ac:dyDescent="0.6">
      <c r="U34314"/>
      <c r="V34314"/>
      <c r="W34314"/>
      <c r="X34314"/>
    </row>
    <row r="34315" spans="21:24" ht="18" x14ac:dyDescent="0.6">
      <c r="U34315"/>
      <c r="V34315"/>
      <c r="W34315"/>
      <c r="X34315"/>
    </row>
    <row r="34316" spans="21:24" ht="18" x14ac:dyDescent="0.6">
      <c r="U34316"/>
      <c r="V34316"/>
      <c r="W34316"/>
      <c r="X34316"/>
    </row>
    <row r="34317" spans="21:24" ht="18" x14ac:dyDescent="0.6">
      <c r="U34317"/>
      <c r="V34317"/>
      <c r="W34317"/>
      <c r="X34317"/>
    </row>
    <row r="34318" spans="21:24" ht="18" x14ac:dyDescent="0.6">
      <c r="U34318"/>
      <c r="V34318"/>
      <c r="W34318"/>
      <c r="X34318"/>
    </row>
    <row r="34319" spans="21:24" ht="18" x14ac:dyDescent="0.6">
      <c r="U34319"/>
      <c r="V34319"/>
      <c r="W34319"/>
      <c r="X34319"/>
    </row>
    <row r="34320" spans="21:24" ht="18" x14ac:dyDescent="0.6">
      <c r="U34320"/>
      <c r="V34320"/>
      <c r="W34320"/>
      <c r="X34320"/>
    </row>
    <row r="34321" spans="21:24" ht="18" x14ac:dyDescent="0.6">
      <c r="U34321"/>
      <c r="V34321"/>
      <c r="W34321"/>
      <c r="X34321"/>
    </row>
    <row r="34322" spans="21:24" ht="18" x14ac:dyDescent="0.6">
      <c r="U34322"/>
      <c r="V34322"/>
      <c r="W34322"/>
      <c r="X34322"/>
    </row>
    <row r="34323" spans="21:24" ht="18" x14ac:dyDescent="0.6">
      <c r="U34323"/>
      <c r="V34323"/>
      <c r="W34323"/>
      <c r="X34323"/>
    </row>
    <row r="34324" spans="21:24" ht="18" x14ac:dyDescent="0.6">
      <c r="U34324"/>
      <c r="V34324"/>
      <c r="W34324"/>
      <c r="X34324"/>
    </row>
    <row r="34325" spans="21:24" ht="18" x14ac:dyDescent="0.6">
      <c r="U34325"/>
      <c r="V34325"/>
      <c r="W34325"/>
      <c r="X34325"/>
    </row>
    <row r="34326" spans="21:24" ht="18" x14ac:dyDescent="0.6">
      <c r="U34326"/>
      <c r="V34326"/>
      <c r="W34326"/>
      <c r="X34326"/>
    </row>
    <row r="34327" spans="21:24" ht="18" x14ac:dyDescent="0.6">
      <c r="U34327"/>
      <c r="V34327"/>
      <c r="W34327"/>
      <c r="X34327"/>
    </row>
    <row r="34328" spans="21:24" ht="18" x14ac:dyDescent="0.6">
      <c r="U34328"/>
      <c r="V34328"/>
      <c r="W34328"/>
      <c r="X34328"/>
    </row>
    <row r="34329" spans="21:24" ht="18" x14ac:dyDescent="0.6">
      <c r="U34329"/>
      <c r="V34329"/>
      <c r="W34329"/>
      <c r="X34329"/>
    </row>
    <row r="34330" spans="21:24" ht="18" x14ac:dyDescent="0.6">
      <c r="U34330"/>
      <c r="V34330"/>
      <c r="W34330"/>
      <c r="X34330"/>
    </row>
    <row r="34331" spans="21:24" ht="18" x14ac:dyDescent="0.6">
      <c r="U34331"/>
      <c r="V34331"/>
      <c r="W34331"/>
      <c r="X34331"/>
    </row>
    <row r="34332" spans="21:24" ht="18" x14ac:dyDescent="0.6">
      <c r="U34332"/>
      <c r="V34332"/>
      <c r="W34332"/>
      <c r="X34332"/>
    </row>
    <row r="34333" spans="21:24" ht="18" x14ac:dyDescent="0.6">
      <c r="U34333"/>
      <c r="V34333"/>
      <c r="W34333"/>
      <c r="X34333"/>
    </row>
    <row r="34334" spans="21:24" ht="18" x14ac:dyDescent="0.6">
      <c r="U34334"/>
      <c r="V34334"/>
      <c r="W34334"/>
      <c r="X34334"/>
    </row>
    <row r="34335" spans="21:24" ht="18" x14ac:dyDescent="0.6">
      <c r="U34335"/>
      <c r="V34335"/>
      <c r="W34335"/>
      <c r="X34335"/>
    </row>
    <row r="34336" spans="21:24" ht="18" x14ac:dyDescent="0.6">
      <c r="U34336"/>
      <c r="V34336"/>
      <c r="W34336"/>
      <c r="X34336"/>
    </row>
    <row r="34337" spans="21:24" ht="18" x14ac:dyDescent="0.6">
      <c r="U34337"/>
      <c r="V34337"/>
      <c r="W34337"/>
      <c r="X34337"/>
    </row>
    <row r="34338" spans="21:24" ht="18" x14ac:dyDescent="0.6">
      <c r="U34338"/>
      <c r="V34338"/>
      <c r="W34338"/>
      <c r="X34338"/>
    </row>
    <row r="34339" spans="21:24" ht="18" x14ac:dyDescent="0.6">
      <c r="U34339"/>
      <c r="V34339"/>
      <c r="W34339"/>
      <c r="X34339"/>
    </row>
    <row r="34340" spans="21:24" ht="18" x14ac:dyDescent="0.6">
      <c r="U34340"/>
      <c r="V34340"/>
      <c r="W34340"/>
      <c r="X34340"/>
    </row>
    <row r="34341" spans="21:24" ht="18" x14ac:dyDescent="0.6">
      <c r="U34341"/>
      <c r="V34341"/>
      <c r="W34341"/>
      <c r="X34341"/>
    </row>
    <row r="34342" spans="21:24" ht="18" x14ac:dyDescent="0.6">
      <c r="U34342"/>
      <c r="V34342"/>
      <c r="W34342"/>
      <c r="X34342"/>
    </row>
    <row r="34343" spans="21:24" ht="18" x14ac:dyDescent="0.6">
      <c r="U34343"/>
      <c r="V34343"/>
      <c r="W34343"/>
      <c r="X34343"/>
    </row>
    <row r="34344" spans="21:24" ht="18" x14ac:dyDescent="0.6">
      <c r="U34344"/>
      <c r="V34344"/>
      <c r="W34344"/>
      <c r="X34344"/>
    </row>
    <row r="34345" spans="21:24" ht="18" x14ac:dyDescent="0.6">
      <c r="U34345"/>
      <c r="V34345"/>
      <c r="W34345"/>
      <c r="X34345"/>
    </row>
    <row r="34346" spans="21:24" ht="18" x14ac:dyDescent="0.6">
      <c r="U34346"/>
      <c r="V34346"/>
      <c r="W34346"/>
      <c r="X34346"/>
    </row>
    <row r="34347" spans="21:24" ht="18" x14ac:dyDescent="0.6">
      <c r="U34347"/>
      <c r="V34347"/>
      <c r="W34347"/>
      <c r="X34347"/>
    </row>
    <row r="34348" spans="21:24" ht="18" x14ac:dyDescent="0.6">
      <c r="U34348"/>
      <c r="V34348"/>
      <c r="W34348"/>
      <c r="X34348"/>
    </row>
    <row r="34349" spans="21:24" ht="18" x14ac:dyDescent="0.6">
      <c r="U34349"/>
      <c r="V34349"/>
      <c r="W34349"/>
      <c r="X34349"/>
    </row>
    <row r="34350" spans="21:24" ht="18" x14ac:dyDescent="0.6">
      <c r="U34350"/>
      <c r="V34350"/>
      <c r="W34350"/>
      <c r="X34350"/>
    </row>
    <row r="34351" spans="21:24" ht="18" x14ac:dyDescent="0.6">
      <c r="U34351"/>
      <c r="V34351"/>
      <c r="W34351"/>
      <c r="X34351"/>
    </row>
    <row r="34352" spans="21:24" ht="18" x14ac:dyDescent="0.6">
      <c r="U34352"/>
      <c r="V34352"/>
      <c r="W34352"/>
      <c r="X34352"/>
    </row>
    <row r="34353" spans="21:24" ht="18" x14ac:dyDescent="0.6">
      <c r="U34353"/>
      <c r="V34353"/>
      <c r="W34353"/>
      <c r="X34353"/>
    </row>
    <row r="34354" spans="21:24" ht="18" x14ac:dyDescent="0.6">
      <c r="U34354"/>
      <c r="V34354"/>
      <c r="W34354"/>
      <c r="X34354"/>
    </row>
    <row r="34355" spans="21:24" ht="18" x14ac:dyDescent="0.6">
      <c r="U34355"/>
      <c r="V34355"/>
      <c r="W34355"/>
      <c r="X34355"/>
    </row>
    <row r="34356" spans="21:24" ht="18" x14ac:dyDescent="0.6">
      <c r="U34356"/>
      <c r="V34356"/>
      <c r="W34356"/>
      <c r="X34356"/>
    </row>
    <row r="34357" spans="21:24" ht="18" x14ac:dyDescent="0.6">
      <c r="U34357"/>
      <c r="V34357"/>
      <c r="W34357"/>
      <c r="X34357"/>
    </row>
    <row r="34358" spans="21:24" ht="18" x14ac:dyDescent="0.6">
      <c r="U34358"/>
      <c r="V34358"/>
      <c r="W34358"/>
      <c r="X34358"/>
    </row>
    <row r="34359" spans="21:24" ht="18" x14ac:dyDescent="0.6">
      <c r="U34359"/>
      <c r="V34359"/>
      <c r="W34359"/>
      <c r="X34359"/>
    </row>
    <row r="34360" spans="21:24" ht="18" x14ac:dyDescent="0.6">
      <c r="U34360"/>
      <c r="V34360"/>
      <c r="W34360"/>
      <c r="X34360"/>
    </row>
    <row r="34361" spans="21:24" ht="18" x14ac:dyDescent="0.6">
      <c r="U34361"/>
      <c r="V34361"/>
      <c r="W34361"/>
      <c r="X34361"/>
    </row>
    <row r="34362" spans="21:24" ht="18" x14ac:dyDescent="0.6">
      <c r="U34362"/>
      <c r="V34362"/>
      <c r="W34362"/>
      <c r="X34362"/>
    </row>
    <row r="34363" spans="21:24" ht="18" x14ac:dyDescent="0.6">
      <c r="U34363"/>
      <c r="V34363"/>
      <c r="W34363"/>
      <c r="X34363"/>
    </row>
    <row r="34364" spans="21:24" ht="18" x14ac:dyDescent="0.6">
      <c r="U34364"/>
      <c r="V34364"/>
      <c r="W34364"/>
      <c r="X34364"/>
    </row>
    <row r="34365" spans="21:24" ht="18" x14ac:dyDescent="0.6">
      <c r="U34365"/>
      <c r="V34365"/>
      <c r="W34365"/>
      <c r="X34365"/>
    </row>
    <row r="34366" spans="21:24" ht="18" x14ac:dyDescent="0.6">
      <c r="U34366"/>
      <c r="V34366"/>
      <c r="W34366"/>
      <c r="X34366"/>
    </row>
    <row r="34367" spans="21:24" ht="18" x14ac:dyDescent="0.6">
      <c r="U34367"/>
      <c r="V34367"/>
      <c r="W34367"/>
      <c r="X34367"/>
    </row>
    <row r="34368" spans="21:24" ht="18" x14ac:dyDescent="0.6">
      <c r="U34368"/>
      <c r="V34368"/>
      <c r="W34368"/>
      <c r="X34368"/>
    </row>
    <row r="34369" spans="21:24" ht="18" x14ac:dyDescent="0.6">
      <c r="U34369"/>
      <c r="V34369"/>
      <c r="W34369"/>
      <c r="X34369"/>
    </row>
    <row r="34370" spans="21:24" ht="18" x14ac:dyDescent="0.6">
      <c r="U34370"/>
      <c r="V34370"/>
      <c r="W34370"/>
      <c r="X34370"/>
    </row>
    <row r="34371" spans="21:24" ht="18" x14ac:dyDescent="0.6">
      <c r="U34371"/>
      <c r="V34371"/>
      <c r="W34371"/>
      <c r="X34371"/>
    </row>
    <row r="34372" spans="21:24" ht="18" x14ac:dyDescent="0.6">
      <c r="U34372"/>
      <c r="V34372"/>
      <c r="W34372"/>
      <c r="X34372"/>
    </row>
    <row r="34373" spans="21:24" ht="18" x14ac:dyDescent="0.6">
      <c r="U34373"/>
      <c r="V34373"/>
      <c r="W34373"/>
      <c r="X34373"/>
    </row>
    <row r="34374" spans="21:24" ht="18" x14ac:dyDescent="0.6">
      <c r="U34374"/>
      <c r="V34374"/>
      <c r="W34374"/>
      <c r="X34374"/>
    </row>
    <row r="34375" spans="21:24" ht="18" x14ac:dyDescent="0.6">
      <c r="U34375"/>
      <c r="V34375"/>
      <c r="W34375"/>
      <c r="X34375"/>
    </row>
    <row r="34376" spans="21:24" ht="18" x14ac:dyDescent="0.6">
      <c r="U34376"/>
      <c r="V34376"/>
      <c r="W34376"/>
      <c r="X34376"/>
    </row>
    <row r="34377" spans="21:24" ht="18" x14ac:dyDescent="0.6">
      <c r="U34377"/>
      <c r="V34377"/>
      <c r="W34377"/>
      <c r="X34377"/>
    </row>
    <row r="34378" spans="21:24" ht="18" x14ac:dyDescent="0.6">
      <c r="U34378"/>
      <c r="V34378"/>
      <c r="W34378"/>
      <c r="X34378"/>
    </row>
    <row r="34379" spans="21:24" ht="18" x14ac:dyDescent="0.6">
      <c r="U34379"/>
      <c r="V34379"/>
      <c r="W34379"/>
      <c r="X34379"/>
    </row>
    <row r="34380" spans="21:24" ht="18" x14ac:dyDescent="0.6">
      <c r="U34380"/>
      <c r="V34380"/>
      <c r="W34380"/>
      <c r="X34380"/>
    </row>
    <row r="34381" spans="21:24" ht="18" x14ac:dyDescent="0.6">
      <c r="U34381"/>
      <c r="V34381"/>
      <c r="W34381"/>
      <c r="X34381"/>
    </row>
    <row r="34382" spans="21:24" ht="18" x14ac:dyDescent="0.6">
      <c r="U34382"/>
      <c r="V34382"/>
      <c r="W34382"/>
      <c r="X34382"/>
    </row>
    <row r="34383" spans="21:24" ht="18" x14ac:dyDescent="0.6">
      <c r="U34383"/>
      <c r="V34383"/>
      <c r="W34383"/>
      <c r="X34383"/>
    </row>
    <row r="34384" spans="21:24" ht="18" x14ac:dyDescent="0.6">
      <c r="U34384"/>
      <c r="V34384"/>
      <c r="W34384"/>
      <c r="X34384"/>
    </row>
    <row r="34385" spans="21:24" ht="18" x14ac:dyDescent="0.6">
      <c r="U34385"/>
      <c r="V34385"/>
      <c r="W34385"/>
      <c r="X34385"/>
    </row>
    <row r="34386" spans="21:24" ht="18" x14ac:dyDescent="0.6">
      <c r="U34386"/>
      <c r="V34386"/>
      <c r="W34386"/>
      <c r="X34386"/>
    </row>
    <row r="34387" spans="21:24" ht="18" x14ac:dyDescent="0.6">
      <c r="U34387"/>
      <c r="V34387"/>
      <c r="W34387"/>
      <c r="X34387"/>
    </row>
    <row r="34388" spans="21:24" ht="18" x14ac:dyDescent="0.6">
      <c r="U34388"/>
      <c r="V34388"/>
      <c r="W34388"/>
      <c r="X34388"/>
    </row>
    <row r="34389" spans="21:24" ht="18" x14ac:dyDescent="0.6">
      <c r="U34389"/>
      <c r="V34389"/>
      <c r="W34389"/>
      <c r="X34389"/>
    </row>
    <row r="34390" spans="21:24" ht="18" x14ac:dyDescent="0.6">
      <c r="U34390"/>
      <c r="V34390"/>
      <c r="W34390"/>
      <c r="X34390"/>
    </row>
    <row r="34391" spans="21:24" ht="18" x14ac:dyDescent="0.6">
      <c r="U34391"/>
      <c r="V34391"/>
      <c r="W34391"/>
      <c r="X34391"/>
    </row>
    <row r="34392" spans="21:24" ht="18" x14ac:dyDescent="0.6">
      <c r="U34392"/>
      <c r="V34392"/>
      <c r="W34392"/>
      <c r="X34392"/>
    </row>
    <row r="34393" spans="21:24" ht="18" x14ac:dyDescent="0.6">
      <c r="U34393"/>
      <c r="V34393"/>
      <c r="W34393"/>
      <c r="X34393"/>
    </row>
    <row r="34394" spans="21:24" ht="18" x14ac:dyDescent="0.6">
      <c r="U34394"/>
      <c r="V34394"/>
      <c r="W34394"/>
      <c r="X34394"/>
    </row>
    <row r="34395" spans="21:24" ht="18" x14ac:dyDescent="0.6">
      <c r="U34395"/>
      <c r="V34395"/>
      <c r="W34395"/>
      <c r="X34395"/>
    </row>
    <row r="34396" spans="21:24" ht="18" x14ac:dyDescent="0.6">
      <c r="U34396"/>
      <c r="V34396"/>
      <c r="W34396"/>
      <c r="X34396"/>
    </row>
    <row r="34397" spans="21:24" ht="18" x14ac:dyDescent="0.6">
      <c r="U34397"/>
      <c r="V34397"/>
      <c r="W34397"/>
      <c r="X34397"/>
    </row>
    <row r="34398" spans="21:24" ht="18" x14ac:dyDescent="0.6">
      <c r="U34398"/>
      <c r="V34398"/>
      <c r="W34398"/>
      <c r="X34398"/>
    </row>
    <row r="34399" spans="21:24" ht="18" x14ac:dyDescent="0.6">
      <c r="U34399"/>
      <c r="V34399"/>
      <c r="W34399"/>
      <c r="X34399"/>
    </row>
    <row r="34400" spans="21:24" ht="18" x14ac:dyDescent="0.6">
      <c r="U34400"/>
      <c r="V34400"/>
      <c r="W34400"/>
      <c r="X34400"/>
    </row>
    <row r="34401" spans="21:24" ht="18" x14ac:dyDescent="0.6">
      <c r="U34401"/>
      <c r="V34401"/>
      <c r="W34401"/>
      <c r="X34401"/>
    </row>
    <row r="34402" spans="21:24" ht="18" x14ac:dyDescent="0.6">
      <c r="U34402"/>
      <c r="V34402"/>
      <c r="W34402"/>
      <c r="X34402"/>
    </row>
    <row r="34403" spans="21:24" ht="18" x14ac:dyDescent="0.6">
      <c r="U34403"/>
      <c r="V34403"/>
      <c r="W34403"/>
      <c r="X34403"/>
    </row>
    <row r="34404" spans="21:24" ht="18" x14ac:dyDescent="0.6">
      <c r="U34404"/>
      <c r="V34404"/>
      <c r="W34404"/>
      <c r="X34404"/>
    </row>
    <row r="34405" spans="21:24" ht="18" x14ac:dyDescent="0.6">
      <c r="U34405"/>
      <c r="V34405"/>
      <c r="W34405"/>
      <c r="X34405"/>
    </row>
    <row r="34406" spans="21:24" ht="18" x14ac:dyDescent="0.6">
      <c r="U34406"/>
      <c r="V34406"/>
      <c r="W34406"/>
      <c r="X34406"/>
    </row>
    <row r="34407" spans="21:24" ht="18" x14ac:dyDescent="0.6">
      <c r="U34407"/>
      <c r="V34407"/>
      <c r="W34407"/>
      <c r="X34407"/>
    </row>
    <row r="34408" spans="21:24" ht="18" x14ac:dyDescent="0.6">
      <c r="U34408"/>
      <c r="V34408"/>
      <c r="W34408"/>
      <c r="X34408"/>
    </row>
    <row r="34409" spans="21:24" ht="18" x14ac:dyDescent="0.6">
      <c r="U34409"/>
      <c r="V34409"/>
      <c r="W34409"/>
      <c r="X34409"/>
    </row>
    <row r="34410" spans="21:24" ht="18" x14ac:dyDescent="0.6">
      <c r="U34410"/>
      <c r="V34410"/>
      <c r="W34410"/>
      <c r="X34410"/>
    </row>
    <row r="34411" spans="21:24" ht="18" x14ac:dyDescent="0.6">
      <c r="U34411"/>
      <c r="V34411"/>
      <c r="W34411"/>
      <c r="X34411"/>
    </row>
    <row r="34412" spans="21:24" ht="18" x14ac:dyDescent="0.6">
      <c r="U34412"/>
      <c r="V34412"/>
      <c r="W34412"/>
      <c r="X34412"/>
    </row>
    <row r="34413" spans="21:24" ht="18" x14ac:dyDescent="0.6">
      <c r="U34413"/>
      <c r="V34413"/>
      <c r="W34413"/>
      <c r="X34413"/>
    </row>
    <row r="34414" spans="21:24" ht="18" x14ac:dyDescent="0.6">
      <c r="U34414"/>
      <c r="V34414"/>
      <c r="W34414"/>
      <c r="X34414"/>
    </row>
    <row r="34415" spans="21:24" ht="18" x14ac:dyDescent="0.6">
      <c r="U34415"/>
      <c r="V34415"/>
      <c r="W34415"/>
      <c r="X34415"/>
    </row>
    <row r="34416" spans="21:24" ht="18" x14ac:dyDescent="0.6">
      <c r="U34416"/>
      <c r="V34416"/>
      <c r="W34416"/>
      <c r="X34416"/>
    </row>
    <row r="34417" spans="21:24" ht="18" x14ac:dyDescent="0.6">
      <c r="U34417"/>
      <c r="V34417"/>
      <c r="W34417"/>
      <c r="X34417"/>
    </row>
    <row r="34418" spans="21:24" ht="18" x14ac:dyDescent="0.6">
      <c r="U34418"/>
      <c r="V34418"/>
      <c r="W34418"/>
      <c r="X34418"/>
    </row>
    <row r="34419" spans="21:24" ht="18" x14ac:dyDescent="0.6">
      <c r="U34419"/>
      <c r="V34419"/>
      <c r="W34419"/>
      <c r="X34419"/>
    </row>
    <row r="34420" spans="21:24" ht="18" x14ac:dyDescent="0.6">
      <c r="U34420"/>
      <c r="V34420"/>
      <c r="W34420"/>
      <c r="X34420"/>
    </row>
    <row r="34421" spans="21:24" ht="18" x14ac:dyDescent="0.6">
      <c r="U34421"/>
      <c r="V34421"/>
      <c r="W34421"/>
      <c r="X34421"/>
    </row>
    <row r="34422" spans="21:24" ht="18" x14ac:dyDescent="0.6">
      <c r="U34422"/>
      <c r="V34422"/>
      <c r="W34422"/>
      <c r="X34422"/>
    </row>
    <row r="34423" spans="21:24" ht="18" x14ac:dyDescent="0.6">
      <c r="U34423"/>
      <c r="V34423"/>
      <c r="W34423"/>
      <c r="X34423"/>
    </row>
    <row r="34424" spans="21:24" ht="18" x14ac:dyDescent="0.6">
      <c r="U34424"/>
      <c r="V34424"/>
      <c r="W34424"/>
      <c r="X34424"/>
    </row>
    <row r="34425" spans="21:24" ht="18" x14ac:dyDescent="0.6">
      <c r="U34425"/>
      <c r="V34425"/>
      <c r="W34425"/>
      <c r="X34425"/>
    </row>
    <row r="34426" spans="21:24" ht="18" x14ac:dyDescent="0.6">
      <c r="U34426"/>
      <c r="V34426"/>
      <c r="W34426"/>
      <c r="X34426"/>
    </row>
    <row r="34427" spans="21:24" ht="18" x14ac:dyDescent="0.6">
      <c r="U34427"/>
      <c r="V34427"/>
      <c r="W34427"/>
      <c r="X34427"/>
    </row>
    <row r="34428" spans="21:24" ht="18" x14ac:dyDescent="0.6">
      <c r="U34428"/>
      <c r="V34428"/>
      <c r="W34428"/>
      <c r="X34428"/>
    </row>
    <row r="34429" spans="21:24" ht="18" x14ac:dyDescent="0.6">
      <c r="U34429"/>
      <c r="V34429"/>
      <c r="W34429"/>
      <c r="X34429"/>
    </row>
    <row r="34430" spans="21:24" ht="18" x14ac:dyDescent="0.6">
      <c r="U34430"/>
      <c r="V34430"/>
      <c r="W34430"/>
      <c r="X34430"/>
    </row>
    <row r="34431" spans="21:24" ht="18" x14ac:dyDescent="0.6">
      <c r="U34431"/>
      <c r="V34431"/>
      <c r="W34431"/>
      <c r="X34431"/>
    </row>
    <row r="34432" spans="21:24" ht="18" x14ac:dyDescent="0.6">
      <c r="U34432"/>
      <c r="V34432"/>
      <c r="W34432"/>
      <c r="X34432"/>
    </row>
    <row r="34433" spans="21:24" ht="18" x14ac:dyDescent="0.6">
      <c r="U34433"/>
      <c r="V34433"/>
      <c r="W34433"/>
      <c r="X34433"/>
    </row>
    <row r="34434" spans="21:24" ht="18" x14ac:dyDescent="0.6">
      <c r="U34434"/>
      <c r="V34434"/>
      <c r="W34434"/>
      <c r="X34434"/>
    </row>
    <row r="34435" spans="21:24" ht="18" x14ac:dyDescent="0.6">
      <c r="U34435"/>
      <c r="V34435"/>
      <c r="W34435"/>
      <c r="X34435"/>
    </row>
    <row r="34436" spans="21:24" ht="18" x14ac:dyDescent="0.6">
      <c r="U34436"/>
      <c r="V34436"/>
      <c r="W34436"/>
      <c r="X34436"/>
    </row>
    <row r="34437" spans="21:24" ht="18" x14ac:dyDescent="0.6">
      <c r="U34437"/>
      <c r="V34437"/>
      <c r="W34437"/>
      <c r="X34437"/>
    </row>
    <row r="34438" spans="21:24" ht="18" x14ac:dyDescent="0.6">
      <c r="U34438"/>
      <c r="V34438"/>
      <c r="W34438"/>
      <c r="X34438"/>
    </row>
    <row r="34439" spans="21:24" ht="18" x14ac:dyDescent="0.6">
      <c r="U34439"/>
      <c r="V34439"/>
      <c r="W34439"/>
      <c r="X34439"/>
    </row>
    <row r="34440" spans="21:24" ht="18" x14ac:dyDescent="0.6">
      <c r="U34440"/>
      <c r="V34440"/>
      <c r="W34440"/>
      <c r="X34440"/>
    </row>
    <row r="34441" spans="21:24" ht="18" x14ac:dyDescent="0.6">
      <c r="U34441"/>
      <c r="V34441"/>
      <c r="W34441"/>
      <c r="X34441"/>
    </row>
    <row r="34442" spans="21:24" ht="18" x14ac:dyDescent="0.6">
      <c r="U34442"/>
      <c r="V34442"/>
      <c r="W34442"/>
      <c r="X34442"/>
    </row>
    <row r="34443" spans="21:24" ht="18" x14ac:dyDescent="0.6">
      <c r="U34443"/>
      <c r="V34443"/>
      <c r="W34443"/>
      <c r="X34443"/>
    </row>
    <row r="34444" spans="21:24" ht="18" x14ac:dyDescent="0.6">
      <c r="U34444"/>
      <c r="V34444"/>
      <c r="W34444"/>
      <c r="X34444"/>
    </row>
    <row r="34445" spans="21:24" ht="18" x14ac:dyDescent="0.6">
      <c r="U34445"/>
      <c r="V34445"/>
      <c r="W34445"/>
      <c r="X34445"/>
    </row>
    <row r="34446" spans="21:24" ht="18" x14ac:dyDescent="0.6">
      <c r="U34446"/>
      <c r="V34446"/>
      <c r="W34446"/>
      <c r="X34446"/>
    </row>
    <row r="34447" spans="21:24" ht="18" x14ac:dyDescent="0.6">
      <c r="U34447"/>
      <c r="V34447"/>
      <c r="W34447"/>
      <c r="X34447"/>
    </row>
    <row r="34448" spans="21:24" ht="18" x14ac:dyDescent="0.6">
      <c r="U34448"/>
      <c r="V34448"/>
      <c r="W34448"/>
      <c r="X34448"/>
    </row>
    <row r="34449" spans="21:24" ht="18" x14ac:dyDescent="0.6">
      <c r="U34449"/>
      <c r="V34449"/>
      <c r="W34449"/>
      <c r="X34449"/>
    </row>
    <row r="34450" spans="21:24" ht="18" x14ac:dyDescent="0.6">
      <c r="U34450"/>
      <c r="V34450"/>
      <c r="W34450"/>
      <c r="X34450"/>
    </row>
    <row r="34451" spans="21:24" ht="18" x14ac:dyDescent="0.6">
      <c r="U34451"/>
      <c r="V34451"/>
      <c r="W34451"/>
      <c r="X34451"/>
    </row>
    <row r="34452" spans="21:24" ht="18" x14ac:dyDescent="0.6">
      <c r="U34452"/>
      <c r="V34452"/>
      <c r="W34452"/>
      <c r="X34452"/>
    </row>
    <row r="34453" spans="21:24" ht="18" x14ac:dyDescent="0.6">
      <c r="U34453"/>
      <c r="V34453"/>
      <c r="W34453"/>
      <c r="X34453"/>
    </row>
    <row r="34454" spans="21:24" ht="18" x14ac:dyDescent="0.6">
      <c r="U34454"/>
      <c r="V34454"/>
      <c r="W34454"/>
      <c r="X34454"/>
    </row>
    <row r="34455" spans="21:24" ht="18" x14ac:dyDescent="0.6">
      <c r="U34455"/>
      <c r="V34455"/>
      <c r="W34455"/>
      <c r="X34455"/>
    </row>
    <row r="34456" spans="21:24" ht="18" x14ac:dyDescent="0.6">
      <c r="U34456"/>
      <c r="V34456"/>
      <c r="W34456"/>
      <c r="X34456"/>
    </row>
    <row r="34457" spans="21:24" ht="18" x14ac:dyDescent="0.6">
      <c r="U34457"/>
      <c r="V34457"/>
      <c r="W34457"/>
      <c r="X34457"/>
    </row>
    <row r="34458" spans="21:24" ht="18" x14ac:dyDescent="0.6">
      <c r="U34458"/>
      <c r="V34458"/>
      <c r="W34458"/>
      <c r="X34458"/>
    </row>
    <row r="34459" spans="21:24" ht="18" x14ac:dyDescent="0.6">
      <c r="U34459"/>
      <c r="V34459"/>
      <c r="W34459"/>
      <c r="X34459"/>
    </row>
    <row r="34460" spans="21:24" ht="18" x14ac:dyDescent="0.6">
      <c r="U34460"/>
      <c r="V34460"/>
      <c r="W34460"/>
      <c r="X34460"/>
    </row>
    <row r="34461" spans="21:24" ht="18" x14ac:dyDescent="0.6">
      <c r="U34461"/>
      <c r="V34461"/>
      <c r="W34461"/>
      <c r="X34461"/>
    </row>
    <row r="34462" spans="21:24" ht="18" x14ac:dyDescent="0.6">
      <c r="U34462"/>
      <c r="V34462"/>
      <c r="W34462"/>
      <c r="X34462"/>
    </row>
    <row r="34463" spans="21:24" ht="18" x14ac:dyDescent="0.6">
      <c r="U34463"/>
      <c r="V34463"/>
      <c r="W34463"/>
      <c r="X34463"/>
    </row>
    <row r="34464" spans="21:24" ht="18" x14ac:dyDescent="0.6">
      <c r="U34464"/>
      <c r="V34464"/>
      <c r="W34464"/>
      <c r="X34464"/>
    </row>
    <row r="34465" spans="21:24" ht="18" x14ac:dyDescent="0.6">
      <c r="U34465"/>
      <c r="V34465"/>
      <c r="W34465"/>
      <c r="X34465"/>
    </row>
    <row r="34466" spans="21:24" ht="18" x14ac:dyDescent="0.6">
      <c r="U34466"/>
      <c r="V34466"/>
      <c r="W34466"/>
      <c r="X34466"/>
    </row>
    <row r="34467" spans="21:24" ht="18" x14ac:dyDescent="0.6">
      <c r="U34467"/>
      <c r="V34467"/>
      <c r="W34467"/>
      <c r="X34467"/>
    </row>
    <row r="34468" spans="21:24" ht="18" x14ac:dyDescent="0.6">
      <c r="U34468"/>
      <c r="V34468"/>
      <c r="W34468"/>
      <c r="X34468"/>
    </row>
    <row r="34469" spans="21:24" ht="18" x14ac:dyDescent="0.6">
      <c r="U34469"/>
      <c r="V34469"/>
      <c r="W34469"/>
      <c r="X34469"/>
    </row>
    <row r="34470" spans="21:24" ht="18" x14ac:dyDescent="0.6">
      <c r="U34470"/>
      <c r="V34470"/>
      <c r="W34470"/>
      <c r="X34470"/>
    </row>
    <row r="34471" spans="21:24" ht="18" x14ac:dyDescent="0.6">
      <c r="U34471"/>
      <c r="V34471"/>
      <c r="W34471"/>
      <c r="X34471"/>
    </row>
    <row r="34472" spans="21:24" ht="18" x14ac:dyDescent="0.6">
      <c r="U34472"/>
      <c r="V34472"/>
      <c r="W34472"/>
      <c r="X34472"/>
    </row>
    <row r="34473" spans="21:24" ht="18" x14ac:dyDescent="0.6">
      <c r="U34473"/>
      <c r="V34473"/>
      <c r="W34473"/>
      <c r="X34473"/>
    </row>
    <row r="34474" spans="21:24" ht="18" x14ac:dyDescent="0.6">
      <c r="U34474"/>
      <c r="V34474"/>
      <c r="W34474"/>
      <c r="X34474"/>
    </row>
    <row r="34475" spans="21:24" ht="18" x14ac:dyDescent="0.6">
      <c r="U34475"/>
      <c r="V34475"/>
      <c r="W34475"/>
      <c r="X34475"/>
    </row>
    <row r="34476" spans="21:24" ht="18" x14ac:dyDescent="0.6">
      <c r="U34476"/>
      <c r="V34476"/>
      <c r="W34476"/>
      <c r="X34476"/>
    </row>
    <row r="34477" spans="21:24" ht="18" x14ac:dyDescent="0.6">
      <c r="U34477"/>
      <c r="V34477"/>
      <c r="W34477"/>
      <c r="X34477"/>
    </row>
    <row r="34478" spans="21:24" ht="18" x14ac:dyDescent="0.6">
      <c r="U34478"/>
      <c r="V34478"/>
      <c r="W34478"/>
      <c r="X34478"/>
    </row>
    <row r="34479" spans="21:24" ht="18" x14ac:dyDescent="0.6">
      <c r="U34479"/>
      <c r="V34479"/>
      <c r="W34479"/>
      <c r="X34479"/>
    </row>
    <row r="34480" spans="21:24" ht="18" x14ac:dyDescent="0.6">
      <c r="U34480"/>
      <c r="V34480"/>
      <c r="W34480"/>
      <c r="X34480"/>
    </row>
    <row r="34481" spans="21:24" ht="18" x14ac:dyDescent="0.6">
      <c r="U34481"/>
      <c r="V34481"/>
      <c r="W34481"/>
      <c r="X34481"/>
    </row>
    <row r="34482" spans="21:24" ht="18" x14ac:dyDescent="0.6">
      <c r="U34482"/>
      <c r="V34482"/>
      <c r="W34482"/>
      <c r="X34482"/>
    </row>
    <row r="34483" spans="21:24" ht="18" x14ac:dyDescent="0.6">
      <c r="U34483"/>
      <c r="V34483"/>
      <c r="W34483"/>
      <c r="X34483"/>
    </row>
    <row r="34484" spans="21:24" ht="18" x14ac:dyDescent="0.6">
      <c r="U34484"/>
      <c r="V34484"/>
      <c r="W34484"/>
      <c r="X34484"/>
    </row>
    <row r="34485" spans="21:24" ht="18" x14ac:dyDescent="0.6">
      <c r="U34485"/>
      <c r="V34485"/>
      <c r="W34485"/>
      <c r="X34485"/>
    </row>
    <row r="34486" spans="21:24" ht="18" x14ac:dyDescent="0.6">
      <c r="U34486"/>
      <c r="V34486"/>
      <c r="W34486"/>
      <c r="X34486"/>
    </row>
    <row r="34487" spans="21:24" ht="18" x14ac:dyDescent="0.6">
      <c r="U34487"/>
      <c r="V34487"/>
      <c r="W34487"/>
      <c r="X34487"/>
    </row>
    <row r="34488" spans="21:24" ht="18" x14ac:dyDescent="0.6">
      <c r="U34488"/>
      <c r="V34488"/>
      <c r="W34488"/>
      <c r="X34488"/>
    </row>
    <row r="34489" spans="21:24" ht="18" x14ac:dyDescent="0.6">
      <c r="U34489"/>
      <c r="V34489"/>
      <c r="W34489"/>
      <c r="X34489"/>
    </row>
    <row r="34490" spans="21:24" ht="18" x14ac:dyDescent="0.6">
      <c r="U34490"/>
      <c r="V34490"/>
      <c r="W34490"/>
      <c r="X34490"/>
    </row>
    <row r="34491" spans="21:24" ht="18" x14ac:dyDescent="0.6">
      <c r="U34491"/>
      <c r="V34491"/>
      <c r="W34491"/>
      <c r="X34491"/>
    </row>
    <row r="34492" spans="21:24" ht="18" x14ac:dyDescent="0.6">
      <c r="U34492"/>
      <c r="V34492"/>
      <c r="W34492"/>
      <c r="X34492"/>
    </row>
    <row r="34493" spans="21:24" ht="18" x14ac:dyDescent="0.6">
      <c r="U34493"/>
      <c r="V34493"/>
      <c r="W34493"/>
      <c r="X34493"/>
    </row>
    <row r="34494" spans="21:24" ht="18" x14ac:dyDescent="0.6">
      <c r="U34494"/>
      <c r="V34494"/>
      <c r="W34494"/>
      <c r="X34494"/>
    </row>
    <row r="34495" spans="21:24" ht="18" x14ac:dyDescent="0.6">
      <c r="U34495"/>
      <c r="V34495"/>
      <c r="W34495"/>
      <c r="X34495"/>
    </row>
    <row r="34496" spans="21:24" ht="18" x14ac:dyDescent="0.6">
      <c r="U34496"/>
      <c r="V34496"/>
      <c r="W34496"/>
      <c r="X34496"/>
    </row>
    <row r="34497" spans="21:24" ht="18" x14ac:dyDescent="0.6">
      <c r="U34497"/>
      <c r="V34497"/>
      <c r="W34497"/>
      <c r="X34497"/>
    </row>
    <row r="34498" spans="21:24" ht="18" x14ac:dyDescent="0.6">
      <c r="U34498"/>
      <c r="V34498"/>
      <c r="W34498"/>
      <c r="X34498"/>
    </row>
    <row r="34499" spans="21:24" ht="18" x14ac:dyDescent="0.6">
      <c r="U34499"/>
      <c r="V34499"/>
      <c r="W34499"/>
      <c r="X34499"/>
    </row>
    <row r="34500" spans="21:24" ht="18" x14ac:dyDescent="0.6">
      <c r="U34500"/>
      <c r="V34500"/>
      <c r="W34500"/>
      <c r="X34500"/>
    </row>
    <row r="34501" spans="21:24" ht="18" x14ac:dyDescent="0.6">
      <c r="U34501"/>
      <c r="V34501"/>
      <c r="W34501"/>
      <c r="X34501"/>
    </row>
    <row r="34502" spans="21:24" ht="18" x14ac:dyDescent="0.6">
      <c r="U34502"/>
      <c r="V34502"/>
      <c r="W34502"/>
      <c r="X34502"/>
    </row>
    <row r="34503" spans="21:24" ht="18" x14ac:dyDescent="0.6">
      <c r="U34503"/>
      <c r="V34503"/>
      <c r="W34503"/>
      <c r="X34503"/>
    </row>
    <row r="34504" spans="21:24" ht="18" x14ac:dyDescent="0.6">
      <c r="U34504"/>
      <c r="V34504"/>
      <c r="W34504"/>
      <c r="X34504"/>
    </row>
    <row r="34505" spans="21:24" ht="18" x14ac:dyDescent="0.6">
      <c r="U34505"/>
      <c r="V34505"/>
      <c r="W34505"/>
      <c r="X34505"/>
    </row>
    <row r="34506" spans="21:24" ht="18" x14ac:dyDescent="0.6">
      <c r="U34506"/>
      <c r="V34506"/>
      <c r="W34506"/>
      <c r="X34506"/>
    </row>
    <row r="34507" spans="21:24" ht="18" x14ac:dyDescent="0.6">
      <c r="U34507"/>
      <c r="V34507"/>
      <c r="W34507"/>
      <c r="X34507"/>
    </row>
    <row r="34508" spans="21:24" ht="18" x14ac:dyDescent="0.6">
      <c r="U34508"/>
      <c r="V34508"/>
      <c r="W34508"/>
      <c r="X34508"/>
    </row>
    <row r="34509" spans="21:24" ht="18" x14ac:dyDescent="0.6">
      <c r="U34509"/>
      <c r="V34509"/>
      <c r="W34509"/>
      <c r="X34509"/>
    </row>
    <row r="34510" spans="21:24" ht="18" x14ac:dyDescent="0.6">
      <c r="U34510"/>
      <c r="V34510"/>
      <c r="W34510"/>
      <c r="X34510"/>
    </row>
    <row r="34511" spans="21:24" ht="18" x14ac:dyDescent="0.6">
      <c r="U34511"/>
      <c r="V34511"/>
      <c r="W34511"/>
      <c r="X34511"/>
    </row>
    <row r="34512" spans="21:24" ht="18" x14ac:dyDescent="0.6">
      <c r="U34512"/>
      <c r="V34512"/>
      <c r="W34512"/>
      <c r="X34512"/>
    </row>
    <row r="34513" spans="21:24" ht="18" x14ac:dyDescent="0.6">
      <c r="U34513"/>
      <c r="V34513"/>
      <c r="W34513"/>
      <c r="X34513"/>
    </row>
    <row r="34514" spans="21:24" ht="18" x14ac:dyDescent="0.6">
      <c r="U34514"/>
      <c r="V34514"/>
      <c r="W34514"/>
      <c r="X34514"/>
    </row>
    <row r="34515" spans="21:24" ht="18" x14ac:dyDescent="0.6">
      <c r="U34515"/>
      <c r="V34515"/>
      <c r="W34515"/>
      <c r="X34515"/>
    </row>
    <row r="34516" spans="21:24" ht="18" x14ac:dyDescent="0.6">
      <c r="U34516"/>
      <c r="V34516"/>
      <c r="W34516"/>
      <c r="X34516"/>
    </row>
    <row r="34517" spans="21:24" ht="18" x14ac:dyDescent="0.6">
      <c r="U34517"/>
      <c r="V34517"/>
      <c r="W34517"/>
      <c r="X34517"/>
    </row>
    <row r="34518" spans="21:24" ht="18" x14ac:dyDescent="0.6">
      <c r="U34518"/>
      <c r="V34518"/>
      <c r="W34518"/>
      <c r="X34518"/>
    </row>
    <row r="34519" spans="21:24" ht="18" x14ac:dyDescent="0.6">
      <c r="U34519"/>
      <c r="V34519"/>
      <c r="W34519"/>
      <c r="X34519"/>
    </row>
    <row r="34520" spans="21:24" ht="18" x14ac:dyDescent="0.6">
      <c r="U34520"/>
      <c r="V34520"/>
      <c r="W34520"/>
      <c r="X34520"/>
    </row>
    <row r="34521" spans="21:24" ht="18" x14ac:dyDescent="0.6">
      <c r="U34521"/>
      <c r="V34521"/>
      <c r="W34521"/>
      <c r="X34521"/>
    </row>
    <row r="34522" spans="21:24" ht="18" x14ac:dyDescent="0.6">
      <c r="U34522"/>
      <c r="V34522"/>
      <c r="W34522"/>
      <c r="X34522"/>
    </row>
    <row r="34523" spans="21:24" ht="18" x14ac:dyDescent="0.6">
      <c r="U34523"/>
      <c r="V34523"/>
      <c r="W34523"/>
      <c r="X34523"/>
    </row>
    <row r="34524" spans="21:24" ht="18" x14ac:dyDescent="0.6">
      <c r="U34524"/>
      <c r="V34524"/>
      <c r="W34524"/>
      <c r="X34524"/>
    </row>
    <row r="34525" spans="21:24" ht="18" x14ac:dyDescent="0.6">
      <c r="U34525"/>
      <c r="V34525"/>
      <c r="W34525"/>
      <c r="X34525"/>
    </row>
    <row r="34526" spans="21:24" ht="18" x14ac:dyDescent="0.6">
      <c r="U34526"/>
      <c r="V34526"/>
      <c r="W34526"/>
      <c r="X34526"/>
    </row>
    <row r="34527" spans="21:24" ht="18" x14ac:dyDescent="0.6">
      <c r="U34527"/>
      <c r="V34527"/>
      <c r="W34527"/>
      <c r="X34527"/>
    </row>
    <row r="34528" spans="21:24" ht="18" x14ac:dyDescent="0.6">
      <c r="U34528"/>
      <c r="V34528"/>
      <c r="W34528"/>
      <c r="X34528"/>
    </row>
    <row r="34529" spans="21:24" ht="18" x14ac:dyDescent="0.6">
      <c r="U34529"/>
      <c r="V34529"/>
      <c r="W34529"/>
      <c r="X34529"/>
    </row>
    <row r="34530" spans="21:24" ht="18" x14ac:dyDescent="0.6">
      <c r="U34530"/>
      <c r="V34530"/>
      <c r="W34530"/>
      <c r="X34530"/>
    </row>
    <row r="34531" spans="21:24" ht="18" x14ac:dyDescent="0.6">
      <c r="U34531"/>
      <c r="V34531"/>
      <c r="W34531"/>
      <c r="X34531"/>
    </row>
    <row r="34532" spans="21:24" ht="18" x14ac:dyDescent="0.6">
      <c r="U34532"/>
      <c r="V34532"/>
      <c r="W34532"/>
      <c r="X34532"/>
    </row>
    <row r="34533" spans="21:24" ht="18" x14ac:dyDescent="0.6">
      <c r="U34533"/>
      <c r="V34533"/>
      <c r="W34533"/>
      <c r="X34533"/>
    </row>
    <row r="34534" spans="21:24" ht="18" x14ac:dyDescent="0.6">
      <c r="U34534"/>
      <c r="V34534"/>
      <c r="W34534"/>
      <c r="X34534"/>
    </row>
    <row r="34535" spans="21:24" ht="18" x14ac:dyDescent="0.6">
      <c r="U34535"/>
      <c r="V34535"/>
      <c r="W34535"/>
      <c r="X34535"/>
    </row>
    <row r="34536" spans="21:24" ht="18" x14ac:dyDescent="0.6">
      <c r="U34536"/>
      <c r="V34536"/>
      <c r="W34536"/>
      <c r="X34536"/>
    </row>
    <row r="34537" spans="21:24" ht="18" x14ac:dyDescent="0.6">
      <c r="U34537"/>
      <c r="V34537"/>
      <c r="W34537"/>
      <c r="X34537"/>
    </row>
    <row r="34538" spans="21:24" ht="18" x14ac:dyDescent="0.6">
      <c r="U34538"/>
      <c r="V34538"/>
      <c r="W34538"/>
      <c r="X34538"/>
    </row>
    <row r="34539" spans="21:24" ht="18" x14ac:dyDescent="0.6">
      <c r="U34539"/>
      <c r="V34539"/>
      <c r="W34539"/>
      <c r="X34539"/>
    </row>
    <row r="34540" spans="21:24" ht="18" x14ac:dyDescent="0.6">
      <c r="U34540"/>
      <c r="V34540"/>
      <c r="W34540"/>
      <c r="X34540"/>
    </row>
    <row r="34541" spans="21:24" ht="18" x14ac:dyDescent="0.6">
      <c r="U34541"/>
      <c r="V34541"/>
      <c r="W34541"/>
      <c r="X34541"/>
    </row>
    <row r="34542" spans="21:24" ht="18" x14ac:dyDescent="0.6">
      <c r="U34542"/>
      <c r="V34542"/>
      <c r="W34542"/>
      <c r="X34542"/>
    </row>
    <row r="34543" spans="21:24" ht="18" x14ac:dyDescent="0.6">
      <c r="U34543"/>
      <c r="V34543"/>
      <c r="W34543"/>
      <c r="X34543"/>
    </row>
    <row r="34544" spans="21:24" ht="18" x14ac:dyDescent="0.6">
      <c r="U34544"/>
      <c r="V34544"/>
      <c r="W34544"/>
      <c r="X34544"/>
    </row>
    <row r="34545" spans="21:24" ht="18" x14ac:dyDescent="0.6">
      <c r="U34545"/>
      <c r="V34545"/>
      <c r="W34545"/>
      <c r="X34545"/>
    </row>
    <row r="34546" spans="21:24" ht="18" x14ac:dyDescent="0.6">
      <c r="U34546"/>
      <c r="V34546"/>
      <c r="W34546"/>
      <c r="X34546"/>
    </row>
    <row r="34547" spans="21:24" ht="18" x14ac:dyDescent="0.6">
      <c r="U34547"/>
      <c r="V34547"/>
      <c r="W34547"/>
      <c r="X34547"/>
    </row>
    <row r="34548" spans="21:24" ht="18" x14ac:dyDescent="0.6">
      <c r="U34548"/>
      <c r="V34548"/>
      <c r="W34548"/>
      <c r="X34548"/>
    </row>
    <row r="34549" spans="21:24" ht="18" x14ac:dyDescent="0.6">
      <c r="U34549"/>
      <c r="V34549"/>
      <c r="W34549"/>
      <c r="X34549"/>
    </row>
    <row r="34550" spans="21:24" ht="18" x14ac:dyDescent="0.6">
      <c r="U34550"/>
      <c r="V34550"/>
      <c r="W34550"/>
      <c r="X34550"/>
    </row>
    <row r="34551" spans="21:24" ht="18" x14ac:dyDescent="0.6">
      <c r="U34551"/>
      <c r="V34551"/>
      <c r="W34551"/>
      <c r="X34551"/>
    </row>
    <row r="34552" spans="21:24" ht="18" x14ac:dyDescent="0.6">
      <c r="U34552"/>
      <c r="V34552"/>
      <c r="W34552"/>
      <c r="X34552"/>
    </row>
    <row r="34553" spans="21:24" ht="18" x14ac:dyDescent="0.6">
      <c r="U34553"/>
      <c r="V34553"/>
      <c r="W34553"/>
      <c r="X34553"/>
    </row>
    <row r="34554" spans="21:24" ht="18" x14ac:dyDescent="0.6">
      <c r="U34554"/>
      <c r="V34554"/>
      <c r="W34554"/>
      <c r="X34554"/>
    </row>
    <row r="34555" spans="21:24" ht="18" x14ac:dyDescent="0.6">
      <c r="U34555"/>
      <c r="V34555"/>
      <c r="W34555"/>
      <c r="X34555"/>
    </row>
    <row r="34556" spans="21:24" ht="18" x14ac:dyDescent="0.6">
      <c r="U34556"/>
      <c r="V34556"/>
      <c r="W34556"/>
      <c r="X34556"/>
    </row>
    <row r="34557" spans="21:24" ht="18" x14ac:dyDescent="0.6">
      <c r="U34557"/>
      <c r="V34557"/>
      <c r="W34557"/>
      <c r="X34557"/>
    </row>
    <row r="34558" spans="21:24" ht="18" x14ac:dyDescent="0.6">
      <c r="U34558"/>
      <c r="V34558"/>
      <c r="W34558"/>
      <c r="X34558"/>
    </row>
    <row r="34559" spans="21:24" ht="18" x14ac:dyDescent="0.6">
      <c r="U34559"/>
      <c r="V34559"/>
      <c r="W34559"/>
      <c r="X34559"/>
    </row>
    <row r="34560" spans="21:24" ht="18" x14ac:dyDescent="0.6">
      <c r="U34560"/>
      <c r="V34560"/>
      <c r="W34560"/>
      <c r="X34560"/>
    </row>
    <row r="34561" spans="21:24" ht="18" x14ac:dyDescent="0.6">
      <c r="U34561"/>
      <c r="V34561"/>
      <c r="W34561"/>
      <c r="X34561"/>
    </row>
    <row r="34562" spans="21:24" ht="18" x14ac:dyDescent="0.6">
      <c r="U34562"/>
      <c r="V34562"/>
      <c r="W34562"/>
      <c r="X34562"/>
    </row>
    <row r="34563" spans="21:24" ht="18" x14ac:dyDescent="0.6">
      <c r="U34563"/>
      <c r="V34563"/>
      <c r="W34563"/>
      <c r="X34563"/>
    </row>
    <row r="34564" spans="21:24" ht="18" x14ac:dyDescent="0.6">
      <c r="U34564"/>
      <c r="V34564"/>
      <c r="W34564"/>
      <c r="X34564"/>
    </row>
    <row r="34565" spans="21:24" ht="18" x14ac:dyDescent="0.6">
      <c r="U34565"/>
      <c r="V34565"/>
      <c r="W34565"/>
      <c r="X34565"/>
    </row>
    <row r="34566" spans="21:24" ht="18" x14ac:dyDescent="0.6">
      <c r="U34566"/>
      <c r="V34566"/>
      <c r="W34566"/>
      <c r="X34566"/>
    </row>
    <row r="34567" spans="21:24" ht="18" x14ac:dyDescent="0.6">
      <c r="U34567"/>
      <c r="V34567"/>
      <c r="W34567"/>
      <c r="X34567"/>
    </row>
    <row r="34568" spans="21:24" ht="18" x14ac:dyDescent="0.6">
      <c r="U34568"/>
      <c r="V34568"/>
      <c r="W34568"/>
      <c r="X34568"/>
    </row>
    <row r="34569" spans="21:24" ht="18" x14ac:dyDescent="0.6">
      <c r="U34569"/>
      <c r="V34569"/>
      <c r="W34569"/>
      <c r="X34569"/>
    </row>
    <row r="34570" spans="21:24" ht="18" x14ac:dyDescent="0.6">
      <c r="U34570"/>
      <c r="V34570"/>
      <c r="W34570"/>
      <c r="X34570"/>
    </row>
    <row r="34571" spans="21:24" ht="18" x14ac:dyDescent="0.6">
      <c r="U34571"/>
      <c r="V34571"/>
      <c r="W34571"/>
      <c r="X34571"/>
    </row>
    <row r="34572" spans="21:24" ht="18" x14ac:dyDescent="0.6">
      <c r="U34572"/>
      <c r="V34572"/>
      <c r="W34572"/>
      <c r="X34572"/>
    </row>
    <row r="34573" spans="21:24" ht="18" x14ac:dyDescent="0.6">
      <c r="U34573"/>
      <c r="V34573"/>
      <c r="W34573"/>
      <c r="X34573"/>
    </row>
    <row r="34574" spans="21:24" ht="18" x14ac:dyDescent="0.6">
      <c r="U34574"/>
      <c r="V34574"/>
      <c r="W34574"/>
      <c r="X34574"/>
    </row>
    <row r="34575" spans="21:24" ht="18" x14ac:dyDescent="0.6">
      <c r="U34575"/>
      <c r="V34575"/>
      <c r="W34575"/>
      <c r="X34575"/>
    </row>
    <row r="34576" spans="21:24" ht="18" x14ac:dyDescent="0.6">
      <c r="U34576"/>
      <c r="V34576"/>
      <c r="W34576"/>
      <c r="X34576"/>
    </row>
    <row r="34577" spans="21:24" ht="18" x14ac:dyDescent="0.6">
      <c r="U34577"/>
      <c r="V34577"/>
      <c r="W34577"/>
      <c r="X34577"/>
    </row>
    <row r="34578" spans="21:24" ht="18" x14ac:dyDescent="0.6">
      <c r="U34578"/>
      <c r="V34578"/>
      <c r="W34578"/>
      <c r="X34578"/>
    </row>
    <row r="34579" spans="21:24" ht="18" x14ac:dyDescent="0.6">
      <c r="U34579"/>
      <c r="V34579"/>
      <c r="W34579"/>
      <c r="X34579"/>
    </row>
    <row r="34580" spans="21:24" ht="18" x14ac:dyDescent="0.6">
      <c r="U34580"/>
      <c r="V34580"/>
      <c r="W34580"/>
      <c r="X34580"/>
    </row>
    <row r="34581" spans="21:24" ht="18" x14ac:dyDescent="0.6">
      <c r="U34581"/>
      <c r="V34581"/>
      <c r="W34581"/>
      <c r="X34581"/>
    </row>
    <row r="34582" spans="21:24" ht="18" x14ac:dyDescent="0.6">
      <c r="U34582"/>
      <c r="V34582"/>
      <c r="W34582"/>
      <c r="X34582"/>
    </row>
    <row r="34583" spans="21:24" ht="18" x14ac:dyDescent="0.6">
      <c r="U34583"/>
      <c r="V34583"/>
      <c r="W34583"/>
      <c r="X34583"/>
    </row>
    <row r="34584" spans="21:24" ht="18" x14ac:dyDescent="0.6">
      <c r="U34584"/>
      <c r="V34584"/>
      <c r="W34584"/>
      <c r="X34584"/>
    </row>
    <row r="34585" spans="21:24" ht="18" x14ac:dyDescent="0.6">
      <c r="U34585"/>
      <c r="V34585"/>
      <c r="W34585"/>
      <c r="X34585"/>
    </row>
    <row r="34586" spans="21:24" ht="18" x14ac:dyDescent="0.6">
      <c r="U34586"/>
      <c r="V34586"/>
      <c r="W34586"/>
      <c r="X34586"/>
    </row>
    <row r="34587" spans="21:24" ht="18" x14ac:dyDescent="0.6">
      <c r="U34587"/>
      <c r="V34587"/>
      <c r="W34587"/>
      <c r="X34587"/>
    </row>
    <row r="34588" spans="21:24" ht="18" x14ac:dyDescent="0.6">
      <c r="U34588"/>
      <c r="V34588"/>
      <c r="W34588"/>
      <c r="X34588"/>
    </row>
    <row r="34589" spans="21:24" ht="18" x14ac:dyDescent="0.6">
      <c r="U34589"/>
      <c r="V34589"/>
      <c r="W34589"/>
      <c r="X34589"/>
    </row>
    <row r="34590" spans="21:24" ht="18" x14ac:dyDescent="0.6">
      <c r="U34590"/>
      <c r="V34590"/>
      <c r="W34590"/>
      <c r="X34590"/>
    </row>
    <row r="34591" spans="21:24" ht="18" x14ac:dyDescent="0.6">
      <c r="U34591"/>
      <c r="V34591"/>
      <c r="W34591"/>
      <c r="X34591"/>
    </row>
    <row r="34592" spans="21:24" ht="18" x14ac:dyDescent="0.6">
      <c r="U34592"/>
      <c r="V34592"/>
      <c r="W34592"/>
      <c r="X34592"/>
    </row>
    <row r="34593" spans="21:24" ht="18" x14ac:dyDescent="0.6">
      <c r="U34593"/>
      <c r="V34593"/>
      <c r="W34593"/>
      <c r="X34593"/>
    </row>
    <row r="34594" spans="21:24" ht="18" x14ac:dyDescent="0.6">
      <c r="U34594"/>
      <c r="V34594"/>
      <c r="W34594"/>
      <c r="X34594"/>
    </row>
    <row r="34595" spans="21:24" ht="18" x14ac:dyDescent="0.6">
      <c r="U34595"/>
      <c r="V34595"/>
      <c r="W34595"/>
      <c r="X34595"/>
    </row>
    <row r="34596" spans="21:24" ht="18" x14ac:dyDescent="0.6">
      <c r="U34596"/>
      <c r="V34596"/>
      <c r="W34596"/>
      <c r="X34596"/>
    </row>
    <row r="34597" spans="21:24" ht="18" x14ac:dyDescent="0.6">
      <c r="U34597"/>
      <c r="V34597"/>
      <c r="W34597"/>
      <c r="X34597"/>
    </row>
    <row r="34598" spans="21:24" ht="18" x14ac:dyDescent="0.6">
      <c r="U34598"/>
      <c r="V34598"/>
      <c r="W34598"/>
      <c r="X34598"/>
    </row>
    <row r="34599" spans="21:24" ht="18" x14ac:dyDescent="0.6">
      <c r="U34599"/>
      <c r="V34599"/>
      <c r="W34599"/>
      <c r="X34599"/>
    </row>
    <row r="34600" spans="21:24" ht="18" x14ac:dyDescent="0.6">
      <c r="U34600"/>
      <c r="V34600"/>
      <c r="W34600"/>
      <c r="X34600"/>
    </row>
    <row r="34601" spans="21:24" ht="18" x14ac:dyDescent="0.6">
      <c r="U34601"/>
      <c r="V34601"/>
      <c r="W34601"/>
      <c r="X34601"/>
    </row>
    <row r="34602" spans="21:24" ht="18" x14ac:dyDescent="0.6">
      <c r="U34602"/>
      <c r="V34602"/>
      <c r="W34602"/>
      <c r="X34602"/>
    </row>
    <row r="34603" spans="21:24" ht="18" x14ac:dyDescent="0.6">
      <c r="U34603"/>
      <c r="V34603"/>
      <c r="W34603"/>
      <c r="X34603"/>
    </row>
    <row r="34604" spans="21:24" ht="18" x14ac:dyDescent="0.6">
      <c r="U34604"/>
      <c r="V34604"/>
      <c r="W34604"/>
      <c r="X34604"/>
    </row>
    <row r="34605" spans="21:24" ht="18" x14ac:dyDescent="0.6">
      <c r="U34605"/>
      <c r="V34605"/>
      <c r="W34605"/>
      <c r="X34605"/>
    </row>
    <row r="34606" spans="21:24" ht="18" x14ac:dyDescent="0.6">
      <c r="U34606"/>
      <c r="V34606"/>
      <c r="W34606"/>
      <c r="X34606"/>
    </row>
    <row r="34607" spans="21:24" ht="18" x14ac:dyDescent="0.6">
      <c r="U34607"/>
      <c r="V34607"/>
      <c r="W34607"/>
      <c r="X34607"/>
    </row>
    <row r="34608" spans="21:24" ht="18" x14ac:dyDescent="0.6">
      <c r="U34608"/>
      <c r="V34608"/>
      <c r="W34608"/>
      <c r="X34608"/>
    </row>
    <row r="34609" spans="21:24" ht="18" x14ac:dyDescent="0.6">
      <c r="U34609"/>
      <c r="V34609"/>
      <c r="W34609"/>
      <c r="X34609"/>
    </row>
    <row r="34610" spans="21:24" ht="18" x14ac:dyDescent="0.6">
      <c r="U34610"/>
      <c r="V34610"/>
      <c r="W34610"/>
      <c r="X34610"/>
    </row>
    <row r="34611" spans="21:24" ht="18" x14ac:dyDescent="0.6">
      <c r="U34611"/>
      <c r="V34611"/>
      <c r="W34611"/>
      <c r="X34611"/>
    </row>
    <row r="34612" spans="21:24" ht="18" x14ac:dyDescent="0.6">
      <c r="U34612"/>
      <c r="V34612"/>
      <c r="W34612"/>
      <c r="X34612"/>
    </row>
    <row r="34613" spans="21:24" ht="18" x14ac:dyDescent="0.6">
      <c r="U34613"/>
      <c r="V34613"/>
      <c r="W34613"/>
      <c r="X34613"/>
    </row>
    <row r="34614" spans="21:24" ht="18" x14ac:dyDescent="0.6">
      <c r="U34614"/>
      <c r="V34614"/>
      <c r="W34614"/>
      <c r="X34614"/>
    </row>
    <row r="34615" spans="21:24" ht="18" x14ac:dyDescent="0.6">
      <c r="U34615"/>
      <c r="V34615"/>
      <c r="W34615"/>
      <c r="X34615"/>
    </row>
    <row r="34616" spans="21:24" ht="18" x14ac:dyDescent="0.6">
      <c r="U34616"/>
      <c r="V34616"/>
      <c r="W34616"/>
      <c r="X34616"/>
    </row>
    <row r="34617" spans="21:24" ht="18" x14ac:dyDescent="0.6">
      <c r="U34617"/>
      <c r="V34617"/>
      <c r="W34617"/>
      <c r="X34617"/>
    </row>
    <row r="34618" spans="21:24" ht="18" x14ac:dyDescent="0.6">
      <c r="U34618"/>
      <c r="V34618"/>
      <c r="W34618"/>
      <c r="X34618"/>
    </row>
    <row r="34619" spans="21:24" ht="18" x14ac:dyDescent="0.6">
      <c r="U34619"/>
      <c r="V34619"/>
      <c r="W34619"/>
      <c r="X34619"/>
    </row>
    <row r="34620" spans="21:24" ht="18" x14ac:dyDescent="0.6">
      <c r="U34620"/>
      <c r="V34620"/>
      <c r="W34620"/>
      <c r="X34620"/>
    </row>
    <row r="34621" spans="21:24" ht="18" x14ac:dyDescent="0.6">
      <c r="U34621"/>
      <c r="V34621"/>
      <c r="W34621"/>
      <c r="X34621"/>
    </row>
    <row r="34622" spans="21:24" ht="18" x14ac:dyDescent="0.6">
      <c r="U34622"/>
      <c r="V34622"/>
      <c r="W34622"/>
      <c r="X34622"/>
    </row>
    <row r="34623" spans="21:24" ht="18" x14ac:dyDescent="0.6">
      <c r="U34623"/>
      <c r="V34623"/>
      <c r="W34623"/>
      <c r="X34623"/>
    </row>
    <row r="34624" spans="21:24" ht="18" x14ac:dyDescent="0.6">
      <c r="U34624"/>
      <c r="V34624"/>
      <c r="W34624"/>
      <c r="X34624"/>
    </row>
    <row r="34625" spans="21:24" ht="18" x14ac:dyDescent="0.6">
      <c r="U34625"/>
      <c r="V34625"/>
      <c r="W34625"/>
      <c r="X34625"/>
    </row>
    <row r="34626" spans="21:24" ht="18" x14ac:dyDescent="0.6">
      <c r="U34626"/>
      <c r="V34626"/>
      <c r="W34626"/>
      <c r="X34626"/>
    </row>
    <row r="34627" spans="21:24" ht="18" x14ac:dyDescent="0.6">
      <c r="U34627"/>
      <c r="V34627"/>
      <c r="W34627"/>
      <c r="X34627"/>
    </row>
    <row r="34628" spans="21:24" ht="18" x14ac:dyDescent="0.6">
      <c r="U34628"/>
      <c r="V34628"/>
      <c r="W34628"/>
      <c r="X34628"/>
    </row>
    <row r="34629" spans="21:24" ht="18" x14ac:dyDescent="0.6">
      <c r="U34629"/>
      <c r="V34629"/>
      <c r="W34629"/>
      <c r="X34629"/>
    </row>
    <row r="34630" spans="21:24" ht="18" x14ac:dyDescent="0.6">
      <c r="U34630"/>
      <c r="V34630"/>
      <c r="W34630"/>
      <c r="X34630"/>
    </row>
    <row r="34631" spans="21:24" ht="18" x14ac:dyDescent="0.6">
      <c r="U34631"/>
      <c r="V34631"/>
      <c r="W34631"/>
      <c r="X34631"/>
    </row>
    <row r="34632" spans="21:24" ht="18" x14ac:dyDescent="0.6">
      <c r="U34632"/>
      <c r="V34632"/>
      <c r="W34632"/>
      <c r="X34632"/>
    </row>
    <row r="34633" spans="21:24" ht="18" x14ac:dyDescent="0.6">
      <c r="U34633"/>
      <c r="V34633"/>
      <c r="W34633"/>
      <c r="X34633"/>
    </row>
    <row r="34634" spans="21:24" ht="18" x14ac:dyDescent="0.6">
      <c r="U34634"/>
      <c r="V34634"/>
      <c r="W34634"/>
      <c r="X34634"/>
    </row>
    <row r="34635" spans="21:24" ht="18" x14ac:dyDescent="0.6">
      <c r="U34635"/>
      <c r="V34635"/>
      <c r="W34635"/>
      <c r="X34635"/>
    </row>
    <row r="34636" spans="21:24" ht="18" x14ac:dyDescent="0.6">
      <c r="U34636"/>
      <c r="V34636"/>
      <c r="W34636"/>
      <c r="X34636"/>
    </row>
    <row r="34637" spans="21:24" ht="18" x14ac:dyDescent="0.6">
      <c r="U34637"/>
      <c r="V34637"/>
      <c r="W34637"/>
      <c r="X34637"/>
    </row>
    <row r="34638" spans="21:24" ht="18" x14ac:dyDescent="0.6">
      <c r="U34638"/>
      <c r="V34638"/>
      <c r="W34638"/>
      <c r="X34638"/>
    </row>
    <row r="34639" spans="21:24" ht="18" x14ac:dyDescent="0.6">
      <c r="U34639"/>
      <c r="V34639"/>
      <c r="W34639"/>
      <c r="X34639"/>
    </row>
    <row r="34640" spans="21:24" ht="18" x14ac:dyDescent="0.6">
      <c r="U34640"/>
      <c r="V34640"/>
      <c r="W34640"/>
      <c r="X34640"/>
    </row>
    <row r="34641" spans="21:24" ht="18" x14ac:dyDescent="0.6">
      <c r="U34641"/>
      <c r="V34641"/>
      <c r="W34641"/>
      <c r="X34641"/>
    </row>
    <row r="34642" spans="21:24" ht="18" x14ac:dyDescent="0.6">
      <c r="U34642"/>
      <c r="V34642"/>
      <c r="W34642"/>
      <c r="X34642"/>
    </row>
    <row r="34643" spans="21:24" ht="18" x14ac:dyDescent="0.6">
      <c r="U34643"/>
      <c r="V34643"/>
      <c r="W34643"/>
      <c r="X34643"/>
    </row>
    <row r="34644" spans="21:24" ht="18" x14ac:dyDescent="0.6">
      <c r="U34644"/>
      <c r="V34644"/>
      <c r="W34644"/>
      <c r="X34644"/>
    </row>
    <row r="34645" spans="21:24" ht="18" x14ac:dyDescent="0.6">
      <c r="U34645"/>
      <c r="V34645"/>
      <c r="W34645"/>
      <c r="X34645"/>
    </row>
    <row r="34646" spans="21:24" ht="18" x14ac:dyDescent="0.6">
      <c r="U34646"/>
      <c r="V34646"/>
      <c r="W34646"/>
      <c r="X34646"/>
    </row>
    <row r="34647" spans="21:24" ht="18" x14ac:dyDescent="0.6">
      <c r="U34647"/>
      <c r="V34647"/>
      <c r="W34647"/>
      <c r="X34647"/>
    </row>
    <row r="34648" spans="21:24" ht="18" x14ac:dyDescent="0.6">
      <c r="U34648"/>
      <c r="V34648"/>
      <c r="W34648"/>
      <c r="X34648"/>
    </row>
    <row r="34649" spans="21:24" ht="18" x14ac:dyDescent="0.6">
      <c r="U34649"/>
      <c r="V34649"/>
      <c r="W34649"/>
      <c r="X34649"/>
    </row>
    <row r="34650" spans="21:24" ht="18" x14ac:dyDescent="0.6">
      <c r="U34650"/>
      <c r="V34650"/>
      <c r="W34650"/>
      <c r="X34650"/>
    </row>
    <row r="34651" spans="21:24" ht="18" x14ac:dyDescent="0.6">
      <c r="U34651"/>
      <c r="V34651"/>
      <c r="W34651"/>
      <c r="X34651"/>
    </row>
    <row r="34652" spans="21:24" ht="18" x14ac:dyDescent="0.6">
      <c r="U34652"/>
      <c r="V34652"/>
      <c r="W34652"/>
      <c r="X34652"/>
    </row>
    <row r="34653" spans="21:24" ht="18" x14ac:dyDescent="0.6">
      <c r="U34653"/>
      <c r="V34653"/>
      <c r="W34653"/>
      <c r="X34653"/>
    </row>
    <row r="34654" spans="21:24" ht="18" x14ac:dyDescent="0.6">
      <c r="U34654"/>
      <c r="V34654"/>
      <c r="W34654"/>
      <c r="X34654"/>
    </row>
    <row r="34655" spans="21:24" ht="18" x14ac:dyDescent="0.6">
      <c r="U34655"/>
      <c r="V34655"/>
      <c r="W34655"/>
      <c r="X34655"/>
    </row>
    <row r="34656" spans="21:24" ht="18" x14ac:dyDescent="0.6">
      <c r="U34656"/>
      <c r="V34656"/>
      <c r="W34656"/>
      <c r="X34656"/>
    </row>
    <row r="34657" spans="21:24" ht="18" x14ac:dyDescent="0.6">
      <c r="U34657"/>
      <c r="V34657"/>
      <c r="W34657"/>
      <c r="X34657"/>
    </row>
    <row r="34658" spans="21:24" ht="18" x14ac:dyDescent="0.6">
      <c r="U34658"/>
      <c r="V34658"/>
      <c r="W34658"/>
      <c r="X34658"/>
    </row>
    <row r="34659" spans="21:24" ht="18" x14ac:dyDescent="0.6">
      <c r="U34659"/>
      <c r="V34659"/>
      <c r="W34659"/>
      <c r="X34659"/>
    </row>
    <row r="34660" spans="21:24" ht="18" x14ac:dyDescent="0.6">
      <c r="U34660"/>
      <c r="V34660"/>
      <c r="W34660"/>
      <c r="X34660"/>
    </row>
    <row r="34661" spans="21:24" ht="18" x14ac:dyDescent="0.6">
      <c r="U34661"/>
      <c r="V34661"/>
      <c r="W34661"/>
      <c r="X34661"/>
    </row>
    <row r="34662" spans="21:24" ht="18" x14ac:dyDescent="0.6">
      <c r="U34662"/>
      <c r="V34662"/>
      <c r="W34662"/>
      <c r="X34662"/>
    </row>
    <row r="34663" spans="21:24" ht="18" x14ac:dyDescent="0.6">
      <c r="U34663"/>
      <c r="V34663"/>
      <c r="W34663"/>
      <c r="X34663"/>
    </row>
    <row r="34664" spans="21:24" ht="18" x14ac:dyDescent="0.6">
      <c r="U34664"/>
      <c r="V34664"/>
      <c r="W34664"/>
      <c r="X34664"/>
    </row>
    <row r="34665" spans="21:24" ht="18" x14ac:dyDescent="0.6">
      <c r="U34665"/>
      <c r="V34665"/>
      <c r="W34665"/>
      <c r="X34665"/>
    </row>
    <row r="34666" spans="21:24" ht="18" x14ac:dyDescent="0.6">
      <c r="U34666"/>
      <c r="V34666"/>
      <c r="W34666"/>
      <c r="X34666"/>
    </row>
    <row r="34667" spans="21:24" ht="18" x14ac:dyDescent="0.6">
      <c r="U34667"/>
      <c r="V34667"/>
      <c r="W34667"/>
      <c r="X34667"/>
    </row>
    <row r="34668" spans="21:24" ht="18" x14ac:dyDescent="0.6">
      <c r="U34668"/>
      <c r="V34668"/>
      <c r="W34668"/>
      <c r="X34668"/>
    </row>
    <row r="34669" spans="21:24" ht="18" x14ac:dyDescent="0.6">
      <c r="U34669"/>
      <c r="V34669"/>
      <c r="W34669"/>
      <c r="X34669"/>
    </row>
    <row r="34670" spans="21:24" ht="18" x14ac:dyDescent="0.6">
      <c r="U34670"/>
      <c r="V34670"/>
      <c r="W34670"/>
      <c r="X34670"/>
    </row>
    <row r="34671" spans="21:24" ht="18" x14ac:dyDescent="0.6">
      <c r="U34671"/>
      <c r="V34671"/>
      <c r="W34671"/>
      <c r="X34671"/>
    </row>
    <row r="34672" spans="21:24" ht="18" x14ac:dyDescent="0.6">
      <c r="U34672"/>
      <c r="V34672"/>
      <c r="W34672"/>
      <c r="X34672"/>
    </row>
    <row r="34673" spans="21:24" ht="18" x14ac:dyDescent="0.6">
      <c r="U34673"/>
      <c r="V34673"/>
      <c r="W34673"/>
      <c r="X34673"/>
    </row>
    <row r="34674" spans="21:24" ht="18" x14ac:dyDescent="0.6">
      <c r="U34674"/>
      <c r="V34674"/>
      <c r="W34674"/>
      <c r="X34674"/>
    </row>
    <row r="34675" spans="21:24" ht="18" x14ac:dyDescent="0.6">
      <c r="U34675"/>
      <c r="V34675"/>
      <c r="W34675"/>
      <c r="X34675"/>
    </row>
    <row r="34676" spans="21:24" ht="18" x14ac:dyDescent="0.6">
      <c r="U34676"/>
      <c r="V34676"/>
      <c r="W34676"/>
      <c r="X34676"/>
    </row>
    <row r="34677" spans="21:24" ht="18" x14ac:dyDescent="0.6">
      <c r="U34677"/>
      <c r="V34677"/>
      <c r="W34677"/>
      <c r="X34677"/>
    </row>
    <row r="34678" spans="21:24" ht="18" x14ac:dyDescent="0.6">
      <c r="U34678"/>
      <c r="V34678"/>
      <c r="W34678"/>
      <c r="X34678"/>
    </row>
    <row r="34679" spans="21:24" ht="18" x14ac:dyDescent="0.6">
      <c r="U34679"/>
      <c r="V34679"/>
      <c r="W34679"/>
      <c r="X34679"/>
    </row>
    <row r="34680" spans="21:24" ht="18" x14ac:dyDescent="0.6">
      <c r="U34680"/>
      <c r="V34680"/>
      <c r="W34680"/>
      <c r="X34680"/>
    </row>
    <row r="34681" spans="21:24" ht="18" x14ac:dyDescent="0.6">
      <c r="U34681"/>
      <c r="V34681"/>
      <c r="W34681"/>
      <c r="X34681"/>
    </row>
    <row r="34682" spans="21:24" ht="18" x14ac:dyDescent="0.6">
      <c r="U34682"/>
      <c r="V34682"/>
      <c r="W34682"/>
      <c r="X34682"/>
    </row>
    <row r="34683" spans="21:24" ht="18" x14ac:dyDescent="0.6">
      <c r="U34683"/>
      <c r="V34683"/>
      <c r="W34683"/>
      <c r="X34683"/>
    </row>
    <row r="34684" spans="21:24" ht="18" x14ac:dyDescent="0.6">
      <c r="U34684"/>
      <c r="V34684"/>
      <c r="W34684"/>
      <c r="X34684"/>
    </row>
    <row r="34685" spans="21:24" ht="18" x14ac:dyDescent="0.6">
      <c r="U34685"/>
      <c r="V34685"/>
      <c r="W34685"/>
      <c r="X34685"/>
    </row>
    <row r="34686" spans="21:24" ht="18" x14ac:dyDescent="0.6">
      <c r="U34686"/>
      <c r="V34686"/>
      <c r="W34686"/>
      <c r="X34686"/>
    </row>
    <row r="34687" spans="21:24" ht="18" x14ac:dyDescent="0.6">
      <c r="U34687"/>
      <c r="V34687"/>
      <c r="W34687"/>
      <c r="X34687"/>
    </row>
    <row r="34688" spans="21:24" ht="18" x14ac:dyDescent="0.6">
      <c r="U34688"/>
      <c r="V34688"/>
      <c r="W34688"/>
      <c r="X34688"/>
    </row>
    <row r="34689" spans="21:24" ht="18" x14ac:dyDescent="0.6">
      <c r="U34689"/>
      <c r="V34689"/>
      <c r="W34689"/>
      <c r="X34689"/>
    </row>
    <row r="34690" spans="21:24" ht="18" x14ac:dyDescent="0.6">
      <c r="U34690"/>
      <c r="V34690"/>
      <c r="W34690"/>
      <c r="X34690"/>
    </row>
    <row r="34691" spans="21:24" ht="18" x14ac:dyDescent="0.6">
      <c r="U34691"/>
      <c r="V34691"/>
      <c r="W34691"/>
      <c r="X34691"/>
    </row>
    <row r="34692" spans="21:24" ht="18" x14ac:dyDescent="0.6">
      <c r="U34692"/>
      <c r="V34692"/>
      <c r="W34692"/>
      <c r="X34692"/>
    </row>
    <row r="34693" spans="21:24" ht="18" x14ac:dyDescent="0.6">
      <c r="U34693"/>
      <c r="V34693"/>
      <c r="W34693"/>
      <c r="X34693"/>
    </row>
    <row r="34694" spans="21:24" ht="18" x14ac:dyDescent="0.6">
      <c r="U34694"/>
      <c r="V34694"/>
      <c r="W34694"/>
      <c r="X34694"/>
    </row>
    <row r="34695" spans="21:24" ht="18" x14ac:dyDescent="0.6">
      <c r="U34695"/>
      <c r="V34695"/>
      <c r="W34695"/>
      <c r="X34695"/>
    </row>
    <row r="34696" spans="21:24" ht="18" x14ac:dyDescent="0.6">
      <c r="U34696"/>
      <c r="V34696"/>
      <c r="W34696"/>
      <c r="X34696"/>
    </row>
    <row r="34697" spans="21:24" ht="18" x14ac:dyDescent="0.6">
      <c r="U34697"/>
      <c r="V34697"/>
      <c r="W34697"/>
      <c r="X34697"/>
    </row>
    <row r="34698" spans="21:24" ht="18" x14ac:dyDescent="0.6">
      <c r="U34698"/>
      <c r="V34698"/>
      <c r="W34698"/>
      <c r="X34698"/>
    </row>
    <row r="34699" spans="21:24" ht="18" x14ac:dyDescent="0.6">
      <c r="U34699"/>
      <c r="V34699"/>
      <c r="W34699"/>
      <c r="X34699"/>
    </row>
    <row r="34700" spans="21:24" ht="18" x14ac:dyDescent="0.6">
      <c r="U34700"/>
      <c r="V34700"/>
      <c r="W34700"/>
      <c r="X34700"/>
    </row>
    <row r="34701" spans="21:24" ht="18" x14ac:dyDescent="0.6">
      <c r="U34701"/>
      <c r="V34701"/>
      <c r="W34701"/>
      <c r="X34701"/>
    </row>
    <row r="34702" spans="21:24" ht="18" x14ac:dyDescent="0.6">
      <c r="U34702"/>
      <c r="V34702"/>
      <c r="W34702"/>
      <c r="X34702"/>
    </row>
    <row r="34703" spans="21:24" ht="18" x14ac:dyDescent="0.6">
      <c r="U34703"/>
      <c r="V34703"/>
      <c r="W34703"/>
      <c r="X34703"/>
    </row>
    <row r="34704" spans="21:24" ht="18" x14ac:dyDescent="0.6">
      <c r="U34704"/>
      <c r="V34704"/>
      <c r="W34704"/>
      <c r="X34704"/>
    </row>
    <row r="34705" spans="21:24" ht="18" x14ac:dyDescent="0.6">
      <c r="U34705"/>
      <c r="V34705"/>
      <c r="W34705"/>
      <c r="X34705"/>
    </row>
    <row r="34706" spans="21:24" ht="18" x14ac:dyDescent="0.6">
      <c r="U34706"/>
      <c r="V34706"/>
      <c r="W34706"/>
      <c r="X34706"/>
    </row>
    <row r="34707" spans="21:24" ht="18" x14ac:dyDescent="0.6">
      <c r="U34707"/>
      <c r="V34707"/>
      <c r="W34707"/>
      <c r="X34707"/>
    </row>
    <row r="34708" spans="21:24" ht="18" x14ac:dyDescent="0.6">
      <c r="U34708"/>
      <c r="V34708"/>
      <c r="W34708"/>
      <c r="X34708"/>
    </row>
    <row r="34709" spans="21:24" ht="18" x14ac:dyDescent="0.6">
      <c r="U34709"/>
      <c r="V34709"/>
      <c r="W34709"/>
      <c r="X34709"/>
    </row>
    <row r="34710" spans="21:24" ht="18" x14ac:dyDescent="0.6">
      <c r="U34710"/>
      <c r="V34710"/>
      <c r="W34710"/>
      <c r="X34710"/>
    </row>
    <row r="34711" spans="21:24" ht="18" x14ac:dyDescent="0.6">
      <c r="U34711"/>
      <c r="V34711"/>
      <c r="W34711"/>
      <c r="X34711"/>
    </row>
    <row r="34712" spans="21:24" ht="18" x14ac:dyDescent="0.6">
      <c r="U34712"/>
      <c r="V34712"/>
      <c r="W34712"/>
      <c r="X34712"/>
    </row>
    <row r="34713" spans="21:24" ht="18" x14ac:dyDescent="0.6">
      <c r="U34713"/>
      <c r="V34713"/>
      <c r="W34713"/>
      <c r="X34713"/>
    </row>
    <row r="34714" spans="21:24" ht="18" x14ac:dyDescent="0.6">
      <c r="U34714"/>
      <c r="V34714"/>
      <c r="W34714"/>
      <c r="X34714"/>
    </row>
    <row r="34715" spans="21:24" ht="18" x14ac:dyDescent="0.6">
      <c r="U34715"/>
      <c r="V34715"/>
      <c r="W34715"/>
      <c r="X34715"/>
    </row>
    <row r="34716" spans="21:24" ht="18" x14ac:dyDescent="0.6">
      <c r="U34716"/>
      <c r="V34716"/>
      <c r="W34716"/>
      <c r="X34716"/>
    </row>
    <row r="34717" spans="21:24" ht="18" x14ac:dyDescent="0.6">
      <c r="U34717"/>
      <c r="V34717"/>
      <c r="W34717"/>
      <c r="X34717"/>
    </row>
    <row r="34718" spans="21:24" ht="18" x14ac:dyDescent="0.6">
      <c r="U34718"/>
      <c r="V34718"/>
      <c r="W34718"/>
      <c r="X34718"/>
    </row>
    <row r="34719" spans="21:24" ht="18" x14ac:dyDescent="0.6">
      <c r="U34719"/>
      <c r="V34719"/>
      <c r="W34719"/>
      <c r="X34719"/>
    </row>
    <row r="34720" spans="21:24" ht="18" x14ac:dyDescent="0.6">
      <c r="U34720"/>
      <c r="V34720"/>
      <c r="W34720"/>
      <c r="X34720"/>
    </row>
    <row r="34721" spans="21:24" ht="18" x14ac:dyDescent="0.6">
      <c r="U34721"/>
      <c r="V34721"/>
      <c r="W34721"/>
      <c r="X34721"/>
    </row>
    <row r="34722" spans="21:24" ht="18" x14ac:dyDescent="0.6">
      <c r="U34722"/>
      <c r="V34722"/>
      <c r="W34722"/>
      <c r="X34722"/>
    </row>
    <row r="34723" spans="21:24" ht="18" x14ac:dyDescent="0.6">
      <c r="U34723"/>
      <c r="V34723"/>
      <c r="W34723"/>
      <c r="X34723"/>
    </row>
    <row r="34724" spans="21:24" ht="18" x14ac:dyDescent="0.6">
      <c r="U34724"/>
      <c r="V34724"/>
      <c r="W34724"/>
      <c r="X34724"/>
    </row>
    <row r="34725" spans="21:24" ht="18" x14ac:dyDescent="0.6">
      <c r="U34725"/>
      <c r="V34725"/>
      <c r="W34725"/>
      <c r="X34725"/>
    </row>
    <row r="34726" spans="21:24" ht="18" x14ac:dyDescent="0.6">
      <c r="U34726"/>
      <c r="V34726"/>
      <c r="W34726"/>
      <c r="X34726"/>
    </row>
    <row r="34727" spans="21:24" ht="18" x14ac:dyDescent="0.6">
      <c r="U34727"/>
      <c r="V34727"/>
      <c r="W34727"/>
      <c r="X34727"/>
    </row>
    <row r="34728" spans="21:24" ht="18" x14ac:dyDescent="0.6">
      <c r="U34728"/>
      <c r="V34728"/>
      <c r="W34728"/>
      <c r="X34728"/>
    </row>
    <row r="34729" spans="21:24" ht="18" x14ac:dyDescent="0.6">
      <c r="U34729"/>
      <c r="V34729"/>
      <c r="W34729"/>
      <c r="X34729"/>
    </row>
    <row r="34730" spans="21:24" ht="18" x14ac:dyDescent="0.6">
      <c r="U34730"/>
      <c r="V34730"/>
      <c r="W34730"/>
      <c r="X34730"/>
    </row>
    <row r="34731" spans="21:24" ht="18" x14ac:dyDescent="0.6">
      <c r="U34731"/>
      <c r="V34731"/>
      <c r="W34731"/>
      <c r="X34731"/>
    </row>
    <row r="34732" spans="21:24" ht="18" x14ac:dyDescent="0.6">
      <c r="U34732"/>
      <c r="V34732"/>
      <c r="W34732"/>
      <c r="X34732"/>
    </row>
    <row r="34733" spans="21:24" ht="18" x14ac:dyDescent="0.6">
      <c r="U34733"/>
      <c r="V34733"/>
      <c r="W34733"/>
      <c r="X34733"/>
    </row>
    <row r="34734" spans="21:24" ht="18" x14ac:dyDescent="0.6">
      <c r="U34734"/>
      <c r="V34734"/>
      <c r="W34734"/>
      <c r="X34734"/>
    </row>
    <row r="34735" spans="21:24" ht="18" x14ac:dyDescent="0.6">
      <c r="U34735"/>
      <c r="V34735"/>
      <c r="W34735"/>
      <c r="X34735"/>
    </row>
    <row r="34736" spans="21:24" ht="18" x14ac:dyDescent="0.6">
      <c r="U34736"/>
      <c r="V34736"/>
      <c r="W34736"/>
      <c r="X34736"/>
    </row>
    <row r="34737" spans="21:24" ht="18" x14ac:dyDescent="0.6">
      <c r="U34737"/>
      <c r="V34737"/>
      <c r="W34737"/>
      <c r="X34737"/>
    </row>
    <row r="34738" spans="21:24" ht="18" x14ac:dyDescent="0.6">
      <c r="U34738"/>
      <c r="V34738"/>
      <c r="W34738"/>
      <c r="X34738"/>
    </row>
    <row r="34739" spans="21:24" ht="18" x14ac:dyDescent="0.6">
      <c r="U34739"/>
      <c r="V34739"/>
      <c r="W34739"/>
      <c r="X34739"/>
    </row>
    <row r="34740" spans="21:24" ht="18" x14ac:dyDescent="0.6">
      <c r="U34740"/>
      <c r="V34740"/>
      <c r="W34740"/>
      <c r="X34740"/>
    </row>
    <row r="34741" spans="21:24" ht="18" x14ac:dyDescent="0.6">
      <c r="U34741"/>
      <c r="V34741"/>
      <c r="W34741"/>
      <c r="X34741"/>
    </row>
    <row r="34742" spans="21:24" ht="18" x14ac:dyDescent="0.6">
      <c r="U34742"/>
      <c r="V34742"/>
      <c r="W34742"/>
      <c r="X34742"/>
    </row>
    <row r="34743" spans="21:24" ht="18" x14ac:dyDescent="0.6">
      <c r="U34743"/>
      <c r="V34743"/>
      <c r="W34743"/>
      <c r="X34743"/>
    </row>
    <row r="34744" spans="21:24" ht="18" x14ac:dyDescent="0.6">
      <c r="U34744"/>
      <c r="V34744"/>
      <c r="W34744"/>
      <c r="X34744"/>
    </row>
    <row r="34745" spans="21:24" ht="18" x14ac:dyDescent="0.6">
      <c r="U34745"/>
      <c r="V34745"/>
      <c r="W34745"/>
      <c r="X34745"/>
    </row>
    <row r="34746" spans="21:24" ht="18" x14ac:dyDescent="0.6">
      <c r="U34746"/>
      <c r="V34746"/>
      <c r="W34746"/>
      <c r="X34746"/>
    </row>
    <row r="34747" spans="21:24" ht="18" x14ac:dyDescent="0.6">
      <c r="U34747"/>
      <c r="V34747"/>
      <c r="W34747"/>
      <c r="X34747"/>
    </row>
    <row r="34748" spans="21:24" ht="18" x14ac:dyDescent="0.6">
      <c r="U34748"/>
      <c r="V34748"/>
      <c r="W34748"/>
      <c r="X34748"/>
    </row>
    <row r="34749" spans="21:24" ht="18" x14ac:dyDescent="0.6">
      <c r="U34749"/>
      <c r="V34749"/>
      <c r="W34749"/>
      <c r="X34749"/>
    </row>
    <row r="34750" spans="21:24" ht="18" x14ac:dyDescent="0.6">
      <c r="U34750"/>
      <c r="V34750"/>
      <c r="W34750"/>
      <c r="X34750"/>
    </row>
    <row r="34751" spans="21:24" ht="18" x14ac:dyDescent="0.6">
      <c r="U34751"/>
      <c r="V34751"/>
      <c r="W34751"/>
      <c r="X34751"/>
    </row>
    <row r="34752" spans="21:24" ht="18" x14ac:dyDescent="0.6">
      <c r="U34752"/>
      <c r="V34752"/>
      <c r="W34752"/>
      <c r="X34752"/>
    </row>
    <row r="34753" spans="21:24" ht="18" x14ac:dyDescent="0.6">
      <c r="U34753"/>
      <c r="V34753"/>
      <c r="W34753"/>
      <c r="X34753"/>
    </row>
    <row r="34754" spans="21:24" ht="18" x14ac:dyDescent="0.6">
      <c r="U34754"/>
      <c r="V34754"/>
      <c r="W34754"/>
      <c r="X34754"/>
    </row>
    <row r="34755" spans="21:24" ht="18" x14ac:dyDescent="0.6">
      <c r="U34755"/>
      <c r="V34755"/>
      <c r="W34755"/>
      <c r="X34755"/>
    </row>
    <row r="34756" spans="21:24" ht="18" x14ac:dyDescent="0.6">
      <c r="U34756"/>
      <c r="V34756"/>
      <c r="W34756"/>
      <c r="X34756"/>
    </row>
    <row r="34757" spans="21:24" ht="18" x14ac:dyDescent="0.6">
      <c r="U34757"/>
      <c r="V34757"/>
      <c r="W34757"/>
      <c r="X34757"/>
    </row>
    <row r="34758" spans="21:24" ht="18" x14ac:dyDescent="0.6">
      <c r="U34758"/>
      <c r="V34758"/>
      <c r="W34758"/>
      <c r="X34758"/>
    </row>
    <row r="34759" spans="21:24" ht="18" x14ac:dyDescent="0.6">
      <c r="U34759"/>
      <c r="V34759"/>
      <c r="W34759"/>
      <c r="X34759"/>
    </row>
    <row r="34760" spans="21:24" ht="18" x14ac:dyDescent="0.6">
      <c r="U34760"/>
      <c r="V34760"/>
      <c r="W34760"/>
      <c r="X34760"/>
    </row>
    <row r="34761" spans="21:24" ht="18" x14ac:dyDescent="0.6">
      <c r="U34761"/>
      <c r="V34761"/>
      <c r="W34761"/>
      <c r="X34761"/>
    </row>
    <row r="34762" spans="21:24" ht="18" x14ac:dyDescent="0.6">
      <c r="U34762"/>
      <c r="V34762"/>
      <c r="W34762"/>
      <c r="X34762"/>
    </row>
    <row r="34763" spans="21:24" ht="18" x14ac:dyDescent="0.6">
      <c r="U34763"/>
      <c r="V34763"/>
      <c r="W34763"/>
      <c r="X34763"/>
    </row>
    <row r="34764" spans="21:24" ht="18" x14ac:dyDescent="0.6">
      <c r="U34764"/>
      <c r="V34764"/>
      <c r="W34764"/>
      <c r="X34764"/>
    </row>
    <row r="34765" spans="21:24" ht="18" x14ac:dyDescent="0.6">
      <c r="U34765"/>
      <c r="V34765"/>
      <c r="W34765"/>
      <c r="X34765"/>
    </row>
    <row r="34766" spans="21:24" ht="18" x14ac:dyDescent="0.6">
      <c r="U34766"/>
      <c r="V34766"/>
      <c r="W34766"/>
      <c r="X34766"/>
    </row>
    <row r="34767" spans="21:24" ht="18" x14ac:dyDescent="0.6">
      <c r="U34767"/>
      <c r="V34767"/>
      <c r="W34767"/>
      <c r="X34767"/>
    </row>
    <row r="34768" spans="21:24" ht="18" x14ac:dyDescent="0.6">
      <c r="U34768"/>
      <c r="V34768"/>
      <c r="W34768"/>
      <c r="X34768"/>
    </row>
    <row r="34769" spans="21:24" ht="18" x14ac:dyDescent="0.6">
      <c r="U34769"/>
      <c r="V34769"/>
      <c r="W34769"/>
      <c r="X34769"/>
    </row>
    <row r="34770" spans="21:24" ht="18" x14ac:dyDescent="0.6">
      <c r="U34770"/>
      <c r="V34770"/>
      <c r="W34770"/>
      <c r="X34770"/>
    </row>
    <row r="34771" spans="21:24" ht="18" x14ac:dyDescent="0.6">
      <c r="U34771"/>
      <c r="V34771"/>
      <c r="W34771"/>
      <c r="X34771"/>
    </row>
    <row r="34772" spans="21:24" ht="18" x14ac:dyDescent="0.6">
      <c r="U34772"/>
      <c r="V34772"/>
      <c r="W34772"/>
      <c r="X34772"/>
    </row>
    <row r="34773" spans="21:24" ht="18" x14ac:dyDescent="0.6">
      <c r="U34773"/>
      <c r="V34773"/>
      <c r="W34773"/>
      <c r="X34773"/>
    </row>
    <row r="34774" spans="21:24" ht="18" x14ac:dyDescent="0.6">
      <c r="U34774"/>
      <c r="V34774"/>
      <c r="W34774"/>
      <c r="X34774"/>
    </row>
    <row r="34775" spans="21:24" ht="18" x14ac:dyDescent="0.6">
      <c r="U34775"/>
      <c r="V34775"/>
      <c r="W34775"/>
      <c r="X34775"/>
    </row>
    <row r="34776" spans="21:24" ht="18" x14ac:dyDescent="0.6">
      <c r="U34776"/>
      <c r="V34776"/>
      <c r="W34776"/>
      <c r="X34776"/>
    </row>
    <row r="34777" spans="21:24" ht="18" x14ac:dyDescent="0.6">
      <c r="U34777"/>
      <c r="V34777"/>
      <c r="W34777"/>
      <c r="X34777"/>
    </row>
    <row r="34778" spans="21:24" ht="18" x14ac:dyDescent="0.6">
      <c r="U34778"/>
      <c r="V34778"/>
      <c r="W34778"/>
      <c r="X34778"/>
    </row>
    <row r="34779" spans="21:24" ht="18" x14ac:dyDescent="0.6">
      <c r="U34779"/>
      <c r="V34779"/>
      <c r="W34779"/>
      <c r="X34779"/>
    </row>
    <row r="34780" spans="21:24" ht="18" x14ac:dyDescent="0.6">
      <c r="U34780"/>
      <c r="V34780"/>
      <c r="W34780"/>
      <c r="X34780"/>
    </row>
    <row r="34781" spans="21:24" ht="18" x14ac:dyDescent="0.6">
      <c r="U34781"/>
      <c r="V34781"/>
      <c r="W34781"/>
      <c r="X34781"/>
    </row>
    <row r="34782" spans="21:24" ht="18" x14ac:dyDescent="0.6">
      <c r="U34782"/>
      <c r="V34782"/>
      <c r="W34782"/>
      <c r="X34782"/>
    </row>
    <row r="34783" spans="21:24" ht="18" x14ac:dyDescent="0.6">
      <c r="U34783"/>
      <c r="V34783"/>
      <c r="W34783"/>
      <c r="X34783"/>
    </row>
    <row r="34784" spans="21:24" ht="18" x14ac:dyDescent="0.6">
      <c r="U34784"/>
      <c r="V34784"/>
      <c r="W34784"/>
      <c r="X34784"/>
    </row>
    <row r="34785" spans="21:24" ht="18" x14ac:dyDescent="0.6">
      <c r="U34785"/>
      <c r="V34785"/>
      <c r="W34785"/>
      <c r="X34785"/>
    </row>
    <row r="34786" spans="21:24" ht="18" x14ac:dyDescent="0.6">
      <c r="U34786"/>
      <c r="V34786"/>
      <c r="W34786"/>
      <c r="X34786"/>
    </row>
    <row r="34787" spans="21:24" ht="18" x14ac:dyDescent="0.6">
      <c r="U34787"/>
      <c r="V34787"/>
      <c r="W34787"/>
      <c r="X34787"/>
    </row>
    <row r="34788" spans="21:24" ht="18" x14ac:dyDescent="0.6">
      <c r="U34788"/>
      <c r="V34788"/>
      <c r="W34788"/>
      <c r="X34788"/>
    </row>
    <row r="34789" spans="21:24" ht="18" x14ac:dyDescent="0.6">
      <c r="U34789"/>
      <c r="V34789"/>
      <c r="W34789"/>
      <c r="X34789"/>
    </row>
    <row r="34790" spans="21:24" ht="18" x14ac:dyDescent="0.6">
      <c r="U34790"/>
      <c r="V34790"/>
      <c r="W34790"/>
      <c r="X34790"/>
    </row>
    <row r="34791" spans="21:24" ht="18" x14ac:dyDescent="0.6">
      <c r="U34791"/>
      <c r="V34791"/>
      <c r="W34791"/>
      <c r="X34791"/>
    </row>
    <row r="34792" spans="21:24" ht="18" x14ac:dyDescent="0.6">
      <c r="U34792"/>
      <c r="V34792"/>
      <c r="W34792"/>
      <c r="X34792"/>
    </row>
    <row r="34793" spans="21:24" ht="18" x14ac:dyDescent="0.6">
      <c r="U34793"/>
      <c r="V34793"/>
      <c r="W34793"/>
      <c r="X34793"/>
    </row>
    <row r="34794" spans="21:24" ht="18" x14ac:dyDescent="0.6">
      <c r="U34794"/>
      <c r="V34794"/>
      <c r="W34794"/>
      <c r="X34794"/>
    </row>
    <row r="34795" spans="21:24" ht="18" x14ac:dyDescent="0.6">
      <c r="U34795"/>
      <c r="V34795"/>
      <c r="W34795"/>
      <c r="X34795"/>
    </row>
    <row r="34796" spans="21:24" ht="18" x14ac:dyDescent="0.6">
      <c r="U34796"/>
      <c r="V34796"/>
      <c r="W34796"/>
      <c r="X34796"/>
    </row>
    <row r="34797" spans="21:24" ht="18" x14ac:dyDescent="0.6">
      <c r="U34797"/>
      <c r="V34797"/>
      <c r="W34797"/>
      <c r="X34797"/>
    </row>
    <row r="34798" spans="21:24" ht="18" x14ac:dyDescent="0.6">
      <c r="U34798"/>
      <c r="V34798"/>
      <c r="W34798"/>
      <c r="X34798"/>
    </row>
    <row r="34799" spans="21:24" ht="18" x14ac:dyDescent="0.6">
      <c r="U34799"/>
      <c r="V34799"/>
      <c r="W34799"/>
      <c r="X34799"/>
    </row>
    <row r="34800" spans="21:24" ht="18" x14ac:dyDescent="0.6">
      <c r="U34800"/>
      <c r="V34800"/>
      <c r="W34800"/>
      <c r="X34800"/>
    </row>
    <row r="34801" spans="21:24" ht="18" x14ac:dyDescent="0.6">
      <c r="U34801"/>
      <c r="V34801"/>
      <c r="W34801"/>
      <c r="X34801"/>
    </row>
    <row r="34802" spans="21:24" ht="18" x14ac:dyDescent="0.6">
      <c r="U34802"/>
      <c r="V34802"/>
      <c r="W34802"/>
      <c r="X34802"/>
    </row>
    <row r="34803" spans="21:24" ht="18" x14ac:dyDescent="0.6">
      <c r="U34803"/>
      <c r="V34803"/>
      <c r="W34803"/>
      <c r="X34803"/>
    </row>
    <row r="34804" spans="21:24" ht="18" x14ac:dyDescent="0.6">
      <c r="U34804"/>
      <c r="V34804"/>
      <c r="W34804"/>
      <c r="X34804"/>
    </row>
    <row r="34805" spans="21:24" ht="18" x14ac:dyDescent="0.6">
      <c r="U34805"/>
      <c r="V34805"/>
      <c r="W34805"/>
      <c r="X34805"/>
    </row>
    <row r="34806" spans="21:24" ht="18" x14ac:dyDescent="0.6">
      <c r="U34806"/>
      <c r="V34806"/>
      <c r="W34806"/>
      <c r="X34806"/>
    </row>
    <row r="34807" spans="21:24" ht="18" x14ac:dyDescent="0.6">
      <c r="U34807"/>
      <c r="V34807"/>
      <c r="W34807"/>
      <c r="X34807"/>
    </row>
    <row r="34808" spans="21:24" ht="18" x14ac:dyDescent="0.6">
      <c r="U34808"/>
      <c r="V34808"/>
      <c r="W34808"/>
      <c r="X34808"/>
    </row>
    <row r="34809" spans="21:24" ht="18" x14ac:dyDescent="0.6">
      <c r="U34809"/>
      <c r="V34809"/>
      <c r="W34809"/>
      <c r="X34809"/>
    </row>
    <row r="34810" spans="21:24" ht="18" x14ac:dyDescent="0.6">
      <c r="U34810"/>
      <c r="V34810"/>
      <c r="W34810"/>
      <c r="X34810"/>
    </row>
    <row r="34811" spans="21:24" ht="18" x14ac:dyDescent="0.6">
      <c r="U34811"/>
      <c r="V34811"/>
      <c r="W34811"/>
      <c r="X34811"/>
    </row>
    <row r="34812" spans="21:24" ht="18" x14ac:dyDescent="0.6">
      <c r="U34812"/>
      <c r="V34812"/>
      <c r="W34812"/>
      <c r="X34812"/>
    </row>
    <row r="34813" spans="21:24" ht="18" x14ac:dyDescent="0.6">
      <c r="U34813"/>
      <c r="V34813"/>
      <c r="W34813"/>
      <c r="X34813"/>
    </row>
    <row r="34814" spans="21:24" ht="18" x14ac:dyDescent="0.6">
      <c r="U34814"/>
      <c r="V34814"/>
      <c r="W34814"/>
      <c r="X34814"/>
    </row>
    <row r="34815" spans="21:24" ht="18" x14ac:dyDescent="0.6">
      <c r="U34815"/>
      <c r="V34815"/>
      <c r="W34815"/>
      <c r="X34815"/>
    </row>
    <row r="34816" spans="21:24" ht="18" x14ac:dyDescent="0.6">
      <c r="U34816"/>
      <c r="V34816"/>
      <c r="W34816"/>
      <c r="X34816"/>
    </row>
    <row r="34817" spans="21:24" ht="18" x14ac:dyDescent="0.6">
      <c r="U34817"/>
      <c r="V34817"/>
      <c r="W34817"/>
      <c r="X34817"/>
    </row>
    <row r="34818" spans="21:24" ht="18" x14ac:dyDescent="0.6">
      <c r="U34818"/>
      <c r="V34818"/>
      <c r="W34818"/>
      <c r="X34818"/>
    </row>
    <row r="34819" spans="21:24" ht="18" x14ac:dyDescent="0.6">
      <c r="U34819"/>
      <c r="V34819"/>
      <c r="W34819"/>
      <c r="X34819"/>
    </row>
    <row r="34820" spans="21:24" ht="18" x14ac:dyDescent="0.6">
      <c r="U34820"/>
      <c r="V34820"/>
      <c r="W34820"/>
      <c r="X34820"/>
    </row>
    <row r="34821" spans="21:24" ht="18" x14ac:dyDescent="0.6">
      <c r="U34821"/>
      <c r="V34821"/>
      <c r="W34821"/>
      <c r="X34821"/>
    </row>
    <row r="34822" spans="21:24" ht="18" x14ac:dyDescent="0.6">
      <c r="U34822"/>
      <c r="V34822"/>
      <c r="W34822"/>
      <c r="X34822"/>
    </row>
    <row r="34823" spans="21:24" ht="18" x14ac:dyDescent="0.6">
      <c r="U34823"/>
      <c r="V34823"/>
      <c r="W34823"/>
      <c r="X34823"/>
    </row>
    <row r="34824" spans="21:24" ht="18" x14ac:dyDescent="0.6">
      <c r="U34824"/>
      <c r="V34824"/>
      <c r="W34824"/>
      <c r="X34824"/>
    </row>
    <row r="34825" spans="21:24" ht="18" x14ac:dyDescent="0.6">
      <c r="U34825"/>
      <c r="V34825"/>
      <c r="W34825"/>
      <c r="X34825"/>
    </row>
    <row r="34826" spans="21:24" ht="18" x14ac:dyDescent="0.6">
      <c r="U34826"/>
      <c r="V34826"/>
      <c r="W34826"/>
      <c r="X34826"/>
    </row>
    <row r="34827" spans="21:24" ht="18" x14ac:dyDescent="0.6">
      <c r="U34827"/>
      <c r="V34827"/>
      <c r="W34827"/>
      <c r="X34827"/>
    </row>
    <row r="34828" spans="21:24" ht="18" x14ac:dyDescent="0.6">
      <c r="U34828"/>
      <c r="V34828"/>
      <c r="W34828"/>
      <c r="X34828"/>
    </row>
    <row r="34829" spans="21:24" ht="18" x14ac:dyDescent="0.6">
      <c r="U34829"/>
      <c r="V34829"/>
      <c r="W34829"/>
      <c r="X34829"/>
    </row>
    <row r="34830" spans="21:24" ht="18" x14ac:dyDescent="0.6">
      <c r="U34830"/>
      <c r="V34830"/>
      <c r="W34830"/>
      <c r="X34830"/>
    </row>
    <row r="34831" spans="21:24" ht="18" x14ac:dyDescent="0.6">
      <c r="U34831"/>
      <c r="V34831"/>
      <c r="W34831"/>
      <c r="X34831"/>
    </row>
    <row r="34832" spans="21:24" ht="18" x14ac:dyDescent="0.6">
      <c r="U34832"/>
      <c r="V34832"/>
      <c r="W34832"/>
      <c r="X34832"/>
    </row>
    <row r="34833" spans="21:24" ht="18" x14ac:dyDescent="0.6">
      <c r="U34833"/>
      <c r="V34833"/>
      <c r="W34833"/>
      <c r="X34833"/>
    </row>
    <row r="34834" spans="21:24" ht="18" x14ac:dyDescent="0.6">
      <c r="U34834"/>
      <c r="V34834"/>
      <c r="W34834"/>
      <c r="X34834"/>
    </row>
    <row r="34835" spans="21:24" ht="18" x14ac:dyDescent="0.6">
      <c r="U34835"/>
      <c r="V34835"/>
      <c r="W34835"/>
      <c r="X34835"/>
    </row>
    <row r="34836" spans="21:24" ht="18" x14ac:dyDescent="0.6">
      <c r="U34836"/>
      <c r="V34836"/>
      <c r="W34836"/>
      <c r="X34836"/>
    </row>
    <row r="34837" spans="21:24" ht="18" x14ac:dyDescent="0.6">
      <c r="U34837"/>
      <c r="V34837"/>
      <c r="W34837"/>
      <c r="X34837"/>
    </row>
    <row r="34838" spans="21:24" ht="18" x14ac:dyDescent="0.6">
      <c r="U34838"/>
      <c r="V34838"/>
      <c r="W34838"/>
      <c r="X34838"/>
    </row>
    <row r="34839" spans="21:24" ht="18" x14ac:dyDescent="0.6">
      <c r="U34839"/>
      <c r="V34839"/>
      <c r="W34839"/>
      <c r="X34839"/>
    </row>
    <row r="34840" spans="21:24" ht="18" x14ac:dyDescent="0.6">
      <c r="U34840"/>
      <c r="V34840"/>
      <c r="W34840"/>
      <c r="X34840"/>
    </row>
    <row r="34841" spans="21:24" ht="18" x14ac:dyDescent="0.6">
      <c r="U34841"/>
      <c r="V34841"/>
      <c r="W34841"/>
      <c r="X34841"/>
    </row>
    <row r="34842" spans="21:24" ht="18" x14ac:dyDescent="0.6">
      <c r="U34842"/>
      <c r="V34842"/>
      <c r="W34842"/>
      <c r="X34842"/>
    </row>
    <row r="34843" spans="21:24" ht="18" x14ac:dyDescent="0.6">
      <c r="U34843"/>
      <c r="V34843"/>
      <c r="W34843"/>
      <c r="X34843"/>
    </row>
    <row r="34844" spans="21:24" ht="18" x14ac:dyDescent="0.6">
      <c r="U34844"/>
      <c r="V34844"/>
      <c r="W34844"/>
      <c r="X34844"/>
    </row>
    <row r="34845" spans="21:24" ht="18" x14ac:dyDescent="0.6">
      <c r="U34845"/>
      <c r="V34845"/>
      <c r="W34845"/>
      <c r="X34845"/>
    </row>
    <row r="34846" spans="21:24" ht="18" x14ac:dyDescent="0.6">
      <c r="U34846"/>
      <c r="V34846"/>
      <c r="W34846"/>
      <c r="X34846"/>
    </row>
    <row r="34847" spans="21:24" ht="18" x14ac:dyDescent="0.6">
      <c r="U34847"/>
      <c r="V34847"/>
      <c r="W34847"/>
      <c r="X34847"/>
    </row>
    <row r="34848" spans="21:24" ht="18" x14ac:dyDescent="0.6">
      <c r="U34848"/>
      <c r="V34848"/>
      <c r="W34848"/>
      <c r="X34848"/>
    </row>
    <row r="34849" spans="21:24" ht="18" x14ac:dyDescent="0.6">
      <c r="U34849"/>
      <c r="V34849"/>
      <c r="W34849"/>
      <c r="X34849"/>
    </row>
    <row r="34850" spans="21:24" ht="18" x14ac:dyDescent="0.6">
      <c r="U34850"/>
      <c r="V34850"/>
      <c r="W34850"/>
      <c r="X34850"/>
    </row>
    <row r="34851" spans="21:24" ht="18" x14ac:dyDescent="0.6">
      <c r="U34851"/>
      <c r="V34851"/>
      <c r="W34851"/>
      <c r="X34851"/>
    </row>
    <row r="34852" spans="21:24" ht="18" x14ac:dyDescent="0.6">
      <c r="U34852"/>
      <c r="V34852"/>
      <c r="W34852"/>
      <c r="X34852"/>
    </row>
    <row r="34853" spans="21:24" ht="18" x14ac:dyDescent="0.6">
      <c r="U34853"/>
      <c r="V34853"/>
      <c r="W34853"/>
      <c r="X34853"/>
    </row>
    <row r="34854" spans="21:24" ht="18" x14ac:dyDescent="0.6">
      <c r="U34854"/>
      <c r="V34854"/>
      <c r="W34854"/>
      <c r="X34854"/>
    </row>
    <row r="34855" spans="21:24" ht="18" x14ac:dyDescent="0.6">
      <c r="U34855"/>
      <c r="V34855"/>
      <c r="W34855"/>
      <c r="X34855"/>
    </row>
    <row r="34856" spans="21:24" ht="18" x14ac:dyDescent="0.6">
      <c r="U34856"/>
      <c r="V34856"/>
      <c r="W34856"/>
      <c r="X34856"/>
    </row>
    <row r="34857" spans="21:24" ht="18" x14ac:dyDescent="0.6">
      <c r="U34857"/>
      <c r="V34857"/>
      <c r="W34857"/>
      <c r="X34857"/>
    </row>
    <row r="34858" spans="21:24" ht="18" x14ac:dyDescent="0.6">
      <c r="U34858"/>
      <c r="V34858"/>
      <c r="W34858"/>
      <c r="X34858"/>
    </row>
    <row r="34859" spans="21:24" ht="18" x14ac:dyDescent="0.6">
      <c r="U34859"/>
      <c r="V34859"/>
      <c r="W34859"/>
      <c r="X34859"/>
    </row>
    <row r="34860" spans="21:24" ht="18" x14ac:dyDescent="0.6">
      <c r="U34860"/>
      <c r="V34860"/>
      <c r="W34860"/>
      <c r="X34860"/>
    </row>
    <row r="34861" spans="21:24" ht="18" x14ac:dyDescent="0.6">
      <c r="U34861"/>
      <c r="V34861"/>
      <c r="W34861"/>
      <c r="X34861"/>
    </row>
    <row r="34862" spans="21:24" ht="18" x14ac:dyDescent="0.6">
      <c r="U34862"/>
      <c r="V34862"/>
      <c r="W34862"/>
      <c r="X34862"/>
    </row>
    <row r="34863" spans="21:24" ht="18" x14ac:dyDescent="0.6">
      <c r="U34863"/>
      <c r="V34863"/>
      <c r="W34863"/>
      <c r="X34863"/>
    </row>
    <row r="34864" spans="21:24" ht="18" x14ac:dyDescent="0.6">
      <c r="U34864"/>
      <c r="V34864"/>
      <c r="W34864"/>
      <c r="X34864"/>
    </row>
    <row r="34865" spans="21:24" ht="18" x14ac:dyDescent="0.6">
      <c r="U34865"/>
      <c r="V34865"/>
      <c r="W34865"/>
      <c r="X34865"/>
    </row>
    <row r="34866" spans="21:24" ht="18" x14ac:dyDescent="0.6">
      <c r="U34866"/>
      <c r="V34866"/>
      <c r="W34866"/>
      <c r="X34866"/>
    </row>
    <row r="34867" spans="21:24" ht="18" x14ac:dyDescent="0.6">
      <c r="U34867"/>
      <c r="V34867"/>
      <c r="W34867"/>
      <c r="X34867"/>
    </row>
    <row r="34868" spans="21:24" ht="18" x14ac:dyDescent="0.6">
      <c r="U34868"/>
      <c r="V34868"/>
      <c r="W34868"/>
      <c r="X34868"/>
    </row>
    <row r="34869" spans="21:24" ht="18" x14ac:dyDescent="0.6">
      <c r="U34869"/>
      <c r="V34869"/>
      <c r="W34869"/>
      <c r="X34869"/>
    </row>
    <row r="34870" spans="21:24" ht="18" x14ac:dyDescent="0.6">
      <c r="U34870"/>
      <c r="V34870"/>
      <c r="W34870"/>
      <c r="X34870"/>
    </row>
    <row r="34871" spans="21:24" ht="18" x14ac:dyDescent="0.6">
      <c r="U34871"/>
      <c r="V34871"/>
      <c r="W34871"/>
      <c r="X34871"/>
    </row>
    <row r="34872" spans="21:24" ht="18" x14ac:dyDescent="0.6">
      <c r="U34872"/>
      <c r="V34872"/>
      <c r="W34872"/>
      <c r="X34872"/>
    </row>
    <row r="34873" spans="21:24" ht="18" x14ac:dyDescent="0.6">
      <c r="U34873"/>
      <c r="V34873"/>
      <c r="W34873"/>
      <c r="X34873"/>
    </row>
    <row r="34874" spans="21:24" ht="18" x14ac:dyDescent="0.6">
      <c r="U34874"/>
      <c r="V34874"/>
      <c r="W34874"/>
      <c r="X34874"/>
    </row>
    <row r="34875" spans="21:24" ht="18" x14ac:dyDescent="0.6">
      <c r="U34875"/>
      <c r="V34875"/>
      <c r="W34875"/>
      <c r="X34875"/>
    </row>
    <row r="34876" spans="21:24" ht="18" x14ac:dyDescent="0.6">
      <c r="U34876"/>
      <c r="V34876"/>
      <c r="W34876"/>
      <c r="X34876"/>
    </row>
    <row r="34877" spans="21:24" ht="18" x14ac:dyDescent="0.6">
      <c r="U34877"/>
      <c r="V34877"/>
      <c r="W34877"/>
      <c r="X34877"/>
    </row>
    <row r="34878" spans="21:24" ht="18" x14ac:dyDescent="0.6">
      <c r="U34878"/>
      <c r="V34878"/>
      <c r="W34878"/>
      <c r="X34878"/>
    </row>
    <row r="34879" spans="21:24" ht="18" x14ac:dyDescent="0.6">
      <c r="U34879"/>
      <c r="V34879"/>
      <c r="W34879"/>
      <c r="X34879"/>
    </row>
    <row r="34880" spans="21:24" ht="18" x14ac:dyDescent="0.6">
      <c r="U34880"/>
      <c r="V34880"/>
      <c r="W34880"/>
      <c r="X34880"/>
    </row>
    <row r="34881" spans="21:24" ht="18" x14ac:dyDescent="0.6">
      <c r="U34881"/>
      <c r="V34881"/>
      <c r="W34881"/>
      <c r="X34881"/>
    </row>
    <row r="34882" spans="21:24" ht="18" x14ac:dyDescent="0.6">
      <c r="U34882"/>
      <c r="V34882"/>
      <c r="W34882"/>
      <c r="X34882"/>
    </row>
    <row r="34883" spans="21:24" ht="18" x14ac:dyDescent="0.6">
      <c r="U34883"/>
      <c r="V34883"/>
      <c r="W34883"/>
      <c r="X34883"/>
    </row>
    <row r="34884" spans="21:24" ht="18" x14ac:dyDescent="0.6">
      <c r="U34884"/>
      <c r="V34884"/>
      <c r="W34884"/>
      <c r="X34884"/>
    </row>
    <row r="34885" spans="21:24" ht="18" x14ac:dyDescent="0.6">
      <c r="U34885"/>
      <c r="V34885"/>
      <c r="W34885"/>
      <c r="X34885"/>
    </row>
    <row r="34886" spans="21:24" ht="18" x14ac:dyDescent="0.6">
      <c r="U34886"/>
      <c r="V34886"/>
      <c r="W34886"/>
      <c r="X34886"/>
    </row>
    <row r="34887" spans="21:24" ht="18" x14ac:dyDescent="0.6">
      <c r="U34887"/>
      <c r="V34887"/>
      <c r="W34887"/>
      <c r="X34887"/>
    </row>
    <row r="34888" spans="21:24" ht="18" x14ac:dyDescent="0.6">
      <c r="U34888"/>
      <c r="V34888"/>
      <c r="W34888"/>
      <c r="X34888"/>
    </row>
    <row r="34889" spans="21:24" ht="18" x14ac:dyDescent="0.6">
      <c r="U34889"/>
      <c r="V34889"/>
      <c r="W34889"/>
      <c r="X34889"/>
    </row>
    <row r="34890" spans="21:24" ht="18" x14ac:dyDescent="0.6">
      <c r="U34890"/>
      <c r="V34890"/>
      <c r="W34890"/>
      <c r="X34890"/>
    </row>
    <row r="34891" spans="21:24" ht="18" x14ac:dyDescent="0.6">
      <c r="U34891"/>
      <c r="V34891"/>
      <c r="W34891"/>
      <c r="X34891"/>
    </row>
    <row r="34892" spans="21:24" ht="18" x14ac:dyDescent="0.6">
      <c r="U34892"/>
      <c r="V34892"/>
      <c r="W34892"/>
      <c r="X34892"/>
    </row>
    <row r="34893" spans="21:24" ht="18" x14ac:dyDescent="0.6">
      <c r="U34893"/>
      <c r="V34893"/>
      <c r="W34893"/>
      <c r="X34893"/>
    </row>
    <row r="34894" spans="21:24" ht="18" x14ac:dyDescent="0.6">
      <c r="U34894"/>
      <c r="V34894"/>
      <c r="W34894"/>
      <c r="X34894"/>
    </row>
    <row r="34895" spans="21:24" ht="18" x14ac:dyDescent="0.6">
      <c r="U34895"/>
      <c r="V34895"/>
      <c r="W34895"/>
      <c r="X34895"/>
    </row>
    <row r="34896" spans="21:24" ht="18" x14ac:dyDescent="0.6">
      <c r="U34896"/>
      <c r="V34896"/>
      <c r="W34896"/>
      <c r="X34896"/>
    </row>
    <row r="34897" spans="21:24" ht="18" x14ac:dyDescent="0.6">
      <c r="U34897"/>
      <c r="V34897"/>
      <c r="W34897"/>
      <c r="X34897"/>
    </row>
    <row r="34898" spans="21:24" ht="18" x14ac:dyDescent="0.6">
      <c r="U34898"/>
      <c r="V34898"/>
      <c r="W34898"/>
      <c r="X34898"/>
    </row>
    <row r="34899" spans="21:24" ht="18" x14ac:dyDescent="0.6">
      <c r="U34899"/>
      <c r="V34899"/>
      <c r="W34899"/>
      <c r="X34899"/>
    </row>
    <row r="34900" spans="21:24" ht="18" x14ac:dyDescent="0.6">
      <c r="U34900"/>
      <c r="V34900"/>
      <c r="W34900"/>
      <c r="X34900"/>
    </row>
    <row r="34901" spans="21:24" ht="18" x14ac:dyDescent="0.6">
      <c r="U34901"/>
      <c r="V34901"/>
      <c r="W34901"/>
      <c r="X34901"/>
    </row>
    <row r="34902" spans="21:24" ht="18" x14ac:dyDescent="0.6">
      <c r="U34902"/>
      <c r="V34902"/>
      <c r="W34902"/>
      <c r="X34902"/>
    </row>
    <row r="34903" spans="21:24" ht="18" x14ac:dyDescent="0.6">
      <c r="U34903"/>
      <c r="V34903"/>
      <c r="W34903"/>
      <c r="X34903"/>
    </row>
    <row r="34904" spans="21:24" ht="18" x14ac:dyDescent="0.6">
      <c r="U34904"/>
      <c r="V34904"/>
      <c r="W34904"/>
      <c r="X34904"/>
    </row>
    <row r="34905" spans="21:24" ht="18" x14ac:dyDescent="0.6">
      <c r="U34905"/>
      <c r="V34905"/>
      <c r="W34905"/>
      <c r="X34905"/>
    </row>
    <row r="34906" spans="21:24" ht="18" x14ac:dyDescent="0.6">
      <c r="U34906"/>
      <c r="V34906"/>
      <c r="W34906"/>
      <c r="X34906"/>
    </row>
    <row r="34907" spans="21:24" ht="18" x14ac:dyDescent="0.6">
      <c r="U34907"/>
      <c r="V34907"/>
      <c r="W34907"/>
      <c r="X34907"/>
    </row>
    <row r="34908" spans="21:24" ht="18" x14ac:dyDescent="0.6">
      <c r="U34908"/>
      <c r="V34908"/>
      <c r="W34908"/>
      <c r="X34908"/>
    </row>
    <row r="34909" spans="21:24" ht="18" x14ac:dyDescent="0.6">
      <c r="U34909"/>
      <c r="V34909"/>
      <c r="W34909"/>
      <c r="X34909"/>
    </row>
    <row r="34910" spans="21:24" ht="18" x14ac:dyDescent="0.6">
      <c r="U34910"/>
      <c r="V34910"/>
      <c r="W34910"/>
      <c r="X34910"/>
    </row>
    <row r="34911" spans="21:24" ht="18" x14ac:dyDescent="0.6">
      <c r="U34911"/>
      <c r="V34911"/>
      <c r="W34911"/>
      <c r="X34911"/>
    </row>
    <row r="34912" spans="21:24" ht="18" x14ac:dyDescent="0.6">
      <c r="U34912"/>
      <c r="V34912"/>
      <c r="W34912"/>
      <c r="X34912"/>
    </row>
    <row r="34913" spans="21:24" ht="18" x14ac:dyDescent="0.6">
      <c r="U34913"/>
      <c r="V34913"/>
      <c r="W34913"/>
      <c r="X34913"/>
    </row>
    <row r="34914" spans="21:24" ht="18" x14ac:dyDescent="0.6">
      <c r="U34914"/>
      <c r="V34914"/>
      <c r="W34914"/>
      <c r="X34914"/>
    </row>
    <row r="34915" spans="21:24" ht="18" x14ac:dyDescent="0.6">
      <c r="U34915"/>
      <c r="V34915"/>
      <c r="W34915"/>
      <c r="X34915"/>
    </row>
    <row r="34916" spans="21:24" ht="18" x14ac:dyDescent="0.6">
      <c r="U34916"/>
      <c r="V34916"/>
      <c r="W34916"/>
      <c r="X34916"/>
    </row>
    <row r="34917" spans="21:24" ht="18" x14ac:dyDescent="0.6">
      <c r="U34917"/>
      <c r="V34917"/>
      <c r="W34917"/>
      <c r="X34917"/>
    </row>
    <row r="34918" spans="21:24" ht="18" x14ac:dyDescent="0.6">
      <c r="U34918"/>
      <c r="V34918"/>
      <c r="W34918"/>
      <c r="X34918"/>
    </row>
    <row r="34919" spans="21:24" ht="18" x14ac:dyDescent="0.6">
      <c r="U34919"/>
      <c r="V34919"/>
      <c r="W34919"/>
      <c r="X34919"/>
    </row>
    <row r="34920" spans="21:24" ht="18" x14ac:dyDescent="0.6">
      <c r="U34920"/>
      <c r="V34920"/>
      <c r="W34920"/>
      <c r="X34920"/>
    </row>
    <row r="34921" spans="21:24" ht="18" x14ac:dyDescent="0.6">
      <c r="U34921"/>
      <c r="V34921"/>
      <c r="W34921"/>
      <c r="X34921"/>
    </row>
    <row r="34922" spans="21:24" ht="18" x14ac:dyDescent="0.6">
      <c r="U34922"/>
      <c r="V34922"/>
      <c r="W34922"/>
      <c r="X34922"/>
    </row>
    <row r="34923" spans="21:24" ht="18" x14ac:dyDescent="0.6">
      <c r="U34923"/>
      <c r="V34923"/>
      <c r="W34923"/>
      <c r="X34923"/>
    </row>
    <row r="34924" spans="21:24" ht="18" x14ac:dyDescent="0.6">
      <c r="U34924"/>
      <c r="V34924"/>
      <c r="W34924"/>
      <c r="X34924"/>
    </row>
    <row r="34925" spans="21:24" ht="18" x14ac:dyDescent="0.6">
      <c r="U34925"/>
      <c r="V34925"/>
      <c r="W34925"/>
      <c r="X34925"/>
    </row>
    <row r="34926" spans="21:24" ht="18" x14ac:dyDescent="0.6">
      <c r="U34926"/>
      <c r="V34926"/>
      <c r="W34926"/>
      <c r="X34926"/>
    </row>
    <row r="34927" spans="21:24" ht="18" x14ac:dyDescent="0.6">
      <c r="U34927"/>
      <c r="V34927"/>
      <c r="W34927"/>
      <c r="X34927"/>
    </row>
    <row r="34928" spans="21:24" ht="18" x14ac:dyDescent="0.6">
      <c r="U34928"/>
      <c r="V34928"/>
      <c r="W34928"/>
      <c r="X34928"/>
    </row>
    <row r="34929" spans="21:24" ht="18" x14ac:dyDescent="0.6">
      <c r="U34929"/>
      <c r="V34929"/>
      <c r="W34929"/>
      <c r="X34929"/>
    </row>
    <row r="34930" spans="21:24" ht="18" x14ac:dyDescent="0.6">
      <c r="U34930"/>
      <c r="V34930"/>
      <c r="W34930"/>
      <c r="X34930"/>
    </row>
    <row r="34931" spans="21:24" ht="18" x14ac:dyDescent="0.6">
      <c r="U34931"/>
      <c r="V34931"/>
      <c r="W34931"/>
      <c r="X34931"/>
    </row>
    <row r="34932" spans="21:24" ht="18" x14ac:dyDescent="0.6">
      <c r="U34932"/>
      <c r="V34932"/>
      <c r="W34932"/>
      <c r="X34932"/>
    </row>
    <row r="34933" spans="21:24" ht="18" x14ac:dyDescent="0.6">
      <c r="U34933"/>
      <c r="V34933"/>
      <c r="W34933"/>
      <c r="X34933"/>
    </row>
    <row r="34934" spans="21:24" ht="18" x14ac:dyDescent="0.6">
      <c r="U34934"/>
      <c r="V34934"/>
      <c r="W34934"/>
      <c r="X34934"/>
    </row>
    <row r="34935" spans="21:24" ht="18" x14ac:dyDescent="0.6">
      <c r="U34935"/>
      <c r="V34935"/>
      <c r="W34935"/>
      <c r="X34935"/>
    </row>
    <row r="34936" spans="21:24" ht="18" x14ac:dyDescent="0.6">
      <c r="U34936"/>
      <c r="V34936"/>
      <c r="W34936"/>
      <c r="X34936"/>
    </row>
    <row r="34937" spans="21:24" ht="18" x14ac:dyDescent="0.6">
      <c r="U34937"/>
      <c r="V34937"/>
      <c r="W34937"/>
      <c r="X34937"/>
    </row>
    <row r="34938" spans="21:24" ht="18" x14ac:dyDescent="0.6">
      <c r="U34938"/>
      <c r="V34938"/>
      <c r="W34938"/>
      <c r="X34938"/>
    </row>
    <row r="34939" spans="21:24" ht="18" x14ac:dyDescent="0.6">
      <c r="U34939"/>
      <c r="V34939"/>
      <c r="W34939"/>
      <c r="X34939"/>
    </row>
    <row r="34940" spans="21:24" ht="18" x14ac:dyDescent="0.6">
      <c r="U34940"/>
      <c r="V34940"/>
      <c r="W34940"/>
      <c r="X34940"/>
    </row>
    <row r="34941" spans="21:24" ht="18" x14ac:dyDescent="0.6">
      <c r="U34941"/>
      <c r="V34941"/>
      <c r="W34941"/>
      <c r="X34941"/>
    </row>
    <row r="34942" spans="21:24" ht="18" x14ac:dyDescent="0.6">
      <c r="U34942"/>
      <c r="V34942"/>
      <c r="W34942"/>
      <c r="X34942"/>
    </row>
    <row r="34943" spans="21:24" ht="18" x14ac:dyDescent="0.6">
      <c r="U34943"/>
      <c r="V34943"/>
      <c r="W34943"/>
      <c r="X34943"/>
    </row>
    <row r="34944" spans="21:24" ht="18" x14ac:dyDescent="0.6">
      <c r="U34944"/>
      <c r="V34944"/>
      <c r="W34944"/>
      <c r="X34944"/>
    </row>
    <row r="34945" spans="21:24" ht="18" x14ac:dyDescent="0.6">
      <c r="U34945"/>
      <c r="V34945"/>
      <c r="W34945"/>
      <c r="X34945"/>
    </row>
    <row r="34946" spans="21:24" ht="18" x14ac:dyDescent="0.6">
      <c r="U34946"/>
      <c r="V34946"/>
      <c r="W34946"/>
      <c r="X34946"/>
    </row>
    <row r="34947" spans="21:24" ht="18" x14ac:dyDescent="0.6">
      <c r="U34947"/>
      <c r="V34947"/>
      <c r="W34947"/>
      <c r="X34947"/>
    </row>
    <row r="34948" spans="21:24" ht="18" x14ac:dyDescent="0.6">
      <c r="U34948"/>
      <c r="V34948"/>
      <c r="W34948"/>
      <c r="X34948"/>
    </row>
    <row r="34949" spans="21:24" ht="18" x14ac:dyDescent="0.6">
      <c r="U34949"/>
      <c r="V34949"/>
      <c r="W34949"/>
      <c r="X34949"/>
    </row>
    <row r="34950" spans="21:24" ht="18" x14ac:dyDescent="0.6">
      <c r="U34950"/>
      <c r="V34950"/>
      <c r="W34950"/>
      <c r="X34950"/>
    </row>
    <row r="34951" spans="21:24" ht="18" x14ac:dyDescent="0.6">
      <c r="U34951"/>
      <c r="V34951"/>
      <c r="W34951"/>
      <c r="X34951"/>
    </row>
    <row r="34952" spans="21:24" ht="18" x14ac:dyDescent="0.6">
      <c r="U34952"/>
      <c r="V34952"/>
      <c r="W34952"/>
      <c r="X34952"/>
    </row>
    <row r="34953" spans="21:24" ht="18" x14ac:dyDescent="0.6">
      <c r="U34953"/>
      <c r="V34953"/>
      <c r="W34953"/>
      <c r="X34953"/>
    </row>
    <row r="34954" spans="21:24" ht="18" x14ac:dyDescent="0.6">
      <c r="U34954"/>
      <c r="V34954"/>
      <c r="W34954"/>
      <c r="X34954"/>
    </row>
    <row r="34955" spans="21:24" ht="18" x14ac:dyDescent="0.6">
      <c r="U34955"/>
      <c r="V34955"/>
      <c r="W34955"/>
      <c r="X34955"/>
    </row>
    <row r="34956" spans="21:24" ht="18" x14ac:dyDescent="0.6">
      <c r="U34956"/>
      <c r="V34956"/>
      <c r="W34956"/>
      <c r="X34956"/>
    </row>
    <row r="34957" spans="21:24" ht="18" x14ac:dyDescent="0.6">
      <c r="U34957"/>
      <c r="V34957"/>
      <c r="W34957"/>
      <c r="X34957"/>
    </row>
    <row r="34958" spans="21:24" ht="18" x14ac:dyDescent="0.6">
      <c r="U34958"/>
      <c r="V34958"/>
      <c r="W34958"/>
      <c r="X34958"/>
    </row>
    <row r="34959" spans="21:24" ht="18" x14ac:dyDescent="0.6">
      <c r="U34959"/>
      <c r="V34959"/>
      <c r="W34959"/>
      <c r="X34959"/>
    </row>
    <row r="34960" spans="21:24" ht="18" x14ac:dyDescent="0.6">
      <c r="U34960"/>
      <c r="V34960"/>
      <c r="W34960"/>
      <c r="X34960"/>
    </row>
    <row r="34961" spans="21:24" ht="18" x14ac:dyDescent="0.6">
      <c r="U34961"/>
      <c r="V34961"/>
      <c r="W34961"/>
      <c r="X34961"/>
    </row>
    <row r="34962" spans="21:24" ht="18" x14ac:dyDescent="0.6">
      <c r="U34962"/>
      <c r="V34962"/>
      <c r="W34962"/>
      <c r="X34962"/>
    </row>
    <row r="34963" spans="21:24" ht="18" x14ac:dyDescent="0.6">
      <c r="U34963"/>
      <c r="V34963"/>
      <c r="W34963"/>
      <c r="X34963"/>
    </row>
    <row r="34964" spans="21:24" ht="18" x14ac:dyDescent="0.6">
      <c r="U34964"/>
      <c r="V34964"/>
      <c r="W34964"/>
      <c r="X34964"/>
    </row>
    <row r="34965" spans="21:24" ht="18" x14ac:dyDescent="0.6">
      <c r="U34965"/>
      <c r="V34965"/>
      <c r="W34965"/>
      <c r="X34965"/>
    </row>
    <row r="34966" spans="21:24" ht="18" x14ac:dyDescent="0.6">
      <c r="U34966"/>
      <c r="V34966"/>
      <c r="W34966"/>
      <c r="X34966"/>
    </row>
    <row r="34967" spans="21:24" ht="18" x14ac:dyDescent="0.6">
      <c r="U34967"/>
      <c r="V34967"/>
      <c r="W34967"/>
      <c r="X34967"/>
    </row>
    <row r="34968" spans="21:24" ht="18" x14ac:dyDescent="0.6">
      <c r="U34968"/>
      <c r="V34968"/>
      <c r="W34968"/>
      <c r="X34968"/>
    </row>
    <row r="34969" spans="21:24" ht="18" x14ac:dyDescent="0.6">
      <c r="U34969"/>
      <c r="V34969"/>
      <c r="W34969"/>
      <c r="X34969"/>
    </row>
    <row r="34970" spans="21:24" ht="18" x14ac:dyDescent="0.6">
      <c r="U34970"/>
      <c r="V34970"/>
      <c r="W34970"/>
      <c r="X34970"/>
    </row>
    <row r="34971" spans="21:24" ht="18" x14ac:dyDescent="0.6">
      <c r="U34971"/>
      <c r="V34971"/>
      <c r="W34971"/>
      <c r="X34971"/>
    </row>
    <row r="34972" spans="21:24" ht="18" x14ac:dyDescent="0.6">
      <c r="U34972"/>
      <c r="V34972"/>
      <c r="W34972"/>
      <c r="X34972"/>
    </row>
    <row r="34973" spans="21:24" ht="18" x14ac:dyDescent="0.6">
      <c r="U34973"/>
      <c r="V34973"/>
      <c r="W34973"/>
      <c r="X34973"/>
    </row>
    <row r="34974" spans="21:24" ht="18" x14ac:dyDescent="0.6">
      <c r="U34974"/>
      <c r="V34974"/>
      <c r="W34974"/>
      <c r="X34974"/>
    </row>
    <row r="34975" spans="21:24" ht="18" x14ac:dyDescent="0.6">
      <c r="U34975"/>
      <c r="V34975"/>
      <c r="W34975"/>
      <c r="X34975"/>
    </row>
    <row r="34976" spans="21:24" ht="18" x14ac:dyDescent="0.6">
      <c r="U34976"/>
      <c r="V34976"/>
      <c r="W34976"/>
      <c r="X34976"/>
    </row>
    <row r="34977" spans="21:24" ht="18" x14ac:dyDescent="0.6">
      <c r="U34977"/>
      <c r="V34977"/>
      <c r="W34977"/>
      <c r="X34977"/>
    </row>
    <row r="34978" spans="21:24" ht="18" x14ac:dyDescent="0.6">
      <c r="U34978"/>
      <c r="V34978"/>
      <c r="W34978"/>
      <c r="X34978"/>
    </row>
    <row r="34979" spans="21:24" ht="18" x14ac:dyDescent="0.6">
      <c r="U34979"/>
      <c r="V34979"/>
      <c r="W34979"/>
      <c r="X34979"/>
    </row>
    <row r="34980" spans="21:24" ht="18" x14ac:dyDescent="0.6">
      <c r="U34980"/>
      <c r="V34980"/>
      <c r="W34980"/>
      <c r="X34980"/>
    </row>
    <row r="34981" spans="21:24" ht="18" x14ac:dyDescent="0.6">
      <c r="U34981"/>
      <c r="V34981"/>
      <c r="W34981"/>
      <c r="X34981"/>
    </row>
    <row r="34982" spans="21:24" ht="18" x14ac:dyDescent="0.6">
      <c r="U34982"/>
      <c r="V34982"/>
      <c r="W34982"/>
      <c r="X34982"/>
    </row>
    <row r="34983" spans="21:24" ht="18" x14ac:dyDescent="0.6">
      <c r="U34983"/>
      <c r="V34983"/>
      <c r="W34983"/>
      <c r="X34983"/>
    </row>
    <row r="34984" spans="21:24" ht="18" x14ac:dyDescent="0.6">
      <c r="U34984"/>
      <c r="V34984"/>
      <c r="W34984"/>
      <c r="X34984"/>
    </row>
    <row r="34985" spans="21:24" ht="18" x14ac:dyDescent="0.6">
      <c r="U34985"/>
      <c r="V34985"/>
      <c r="W34985"/>
      <c r="X34985"/>
    </row>
    <row r="34986" spans="21:24" ht="18" x14ac:dyDescent="0.6">
      <c r="U34986"/>
      <c r="V34986"/>
      <c r="W34986"/>
      <c r="X34986"/>
    </row>
    <row r="34987" spans="21:24" ht="18" x14ac:dyDescent="0.6">
      <c r="U34987"/>
      <c r="V34987"/>
      <c r="W34987"/>
      <c r="X34987"/>
    </row>
    <row r="34988" spans="21:24" ht="18" x14ac:dyDescent="0.6">
      <c r="U34988"/>
      <c r="V34988"/>
      <c r="W34988"/>
      <c r="X34988"/>
    </row>
    <row r="34989" spans="21:24" ht="18" x14ac:dyDescent="0.6">
      <c r="U34989"/>
      <c r="V34989"/>
      <c r="W34989"/>
      <c r="X34989"/>
    </row>
    <row r="34990" spans="21:24" ht="18" x14ac:dyDescent="0.6">
      <c r="U34990"/>
      <c r="V34990"/>
      <c r="W34990"/>
      <c r="X34990"/>
    </row>
    <row r="34991" spans="21:24" ht="18" x14ac:dyDescent="0.6">
      <c r="U34991"/>
      <c r="V34991"/>
      <c r="W34991"/>
      <c r="X34991"/>
    </row>
    <row r="34992" spans="21:24" ht="18" x14ac:dyDescent="0.6">
      <c r="U34992"/>
      <c r="V34992"/>
      <c r="W34992"/>
      <c r="X34992"/>
    </row>
    <row r="34993" spans="21:24" ht="18" x14ac:dyDescent="0.6">
      <c r="U34993"/>
      <c r="V34993"/>
      <c r="W34993"/>
      <c r="X34993"/>
    </row>
    <row r="34994" spans="21:24" ht="18" x14ac:dyDescent="0.6">
      <c r="U34994"/>
      <c r="V34994"/>
      <c r="W34994"/>
      <c r="X34994"/>
    </row>
    <row r="34995" spans="21:24" ht="18" x14ac:dyDescent="0.6">
      <c r="U34995"/>
      <c r="V34995"/>
      <c r="W34995"/>
      <c r="X34995"/>
    </row>
    <row r="34996" spans="21:24" ht="18" x14ac:dyDescent="0.6">
      <c r="U34996"/>
      <c r="V34996"/>
      <c r="W34996"/>
      <c r="X34996"/>
    </row>
    <row r="34997" spans="21:24" ht="18" x14ac:dyDescent="0.6">
      <c r="U34997"/>
      <c r="V34997"/>
      <c r="W34997"/>
      <c r="X34997"/>
    </row>
    <row r="34998" spans="21:24" ht="18" x14ac:dyDescent="0.6">
      <c r="U34998"/>
      <c r="V34998"/>
      <c r="W34998"/>
      <c r="X34998"/>
    </row>
    <row r="34999" spans="21:24" ht="18" x14ac:dyDescent="0.6">
      <c r="U34999"/>
      <c r="V34999"/>
      <c r="W34999"/>
      <c r="X34999"/>
    </row>
    <row r="35000" spans="21:24" ht="18" x14ac:dyDescent="0.6">
      <c r="U35000"/>
      <c r="V35000"/>
      <c r="W35000"/>
      <c r="X35000"/>
    </row>
    <row r="35001" spans="21:24" ht="18" x14ac:dyDescent="0.6">
      <c r="U35001"/>
      <c r="V35001"/>
      <c r="W35001"/>
      <c r="X35001"/>
    </row>
    <row r="35002" spans="21:24" ht="18" x14ac:dyDescent="0.6">
      <c r="U35002"/>
      <c r="V35002"/>
      <c r="W35002"/>
      <c r="X35002"/>
    </row>
    <row r="35003" spans="21:24" ht="18" x14ac:dyDescent="0.6">
      <c r="U35003"/>
      <c r="V35003"/>
      <c r="W35003"/>
      <c r="X35003"/>
    </row>
    <row r="35004" spans="21:24" ht="18" x14ac:dyDescent="0.6">
      <c r="U35004"/>
      <c r="V35004"/>
      <c r="W35004"/>
      <c r="X35004"/>
    </row>
    <row r="35005" spans="21:24" ht="18" x14ac:dyDescent="0.6">
      <c r="U35005"/>
      <c r="V35005"/>
      <c r="W35005"/>
      <c r="X35005"/>
    </row>
    <row r="35006" spans="21:24" ht="18" x14ac:dyDescent="0.6">
      <c r="U35006"/>
      <c r="V35006"/>
      <c r="W35006"/>
      <c r="X35006"/>
    </row>
    <row r="35007" spans="21:24" ht="18" x14ac:dyDescent="0.6">
      <c r="U35007"/>
      <c r="V35007"/>
      <c r="W35007"/>
      <c r="X35007"/>
    </row>
    <row r="35008" spans="21:24" ht="18" x14ac:dyDescent="0.6">
      <c r="U35008"/>
      <c r="V35008"/>
      <c r="W35008"/>
      <c r="X35008"/>
    </row>
    <row r="35009" spans="21:24" ht="18" x14ac:dyDescent="0.6">
      <c r="U35009"/>
      <c r="V35009"/>
      <c r="W35009"/>
      <c r="X35009"/>
    </row>
    <row r="35010" spans="21:24" ht="18" x14ac:dyDescent="0.6">
      <c r="U35010"/>
      <c r="V35010"/>
      <c r="W35010"/>
      <c r="X35010"/>
    </row>
    <row r="35011" spans="21:24" ht="18" x14ac:dyDescent="0.6">
      <c r="U35011"/>
      <c r="V35011"/>
      <c r="W35011"/>
      <c r="X35011"/>
    </row>
    <row r="35012" spans="21:24" ht="18" x14ac:dyDescent="0.6">
      <c r="U35012"/>
      <c r="V35012"/>
      <c r="W35012"/>
      <c r="X35012"/>
    </row>
    <row r="35013" spans="21:24" ht="18" x14ac:dyDescent="0.6">
      <c r="U35013"/>
      <c r="V35013"/>
      <c r="W35013"/>
      <c r="X35013"/>
    </row>
    <row r="35014" spans="21:24" ht="18" x14ac:dyDescent="0.6">
      <c r="U35014"/>
      <c r="V35014"/>
      <c r="W35014"/>
      <c r="X35014"/>
    </row>
    <row r="35015" spans="21:24" ht="18" x14ac:dyDescent="0.6">
      <c r="U35015"/>
      <c r="V35015"/>
      <c r="W35015"/>
      <c r="X35015"/>
    </row>
    <row r="35016" spans="21:24" ht="18" x14ac:dyDescent="0.6">
      <c r="U35016"/>
      <c r="V35016"/>
      <c r="W35016"/>
      <c r="X35016"/>
    </row>
    <row r="35017" spans="21:24" ht="18" x14ac:dyDescent="0.6">
      <c r="U35017"/>
      <c r="V35017"/>
      <c r="W35017"/>
      <c r="X35017"/>
    </row>
    <row r="35018" spans="21:24" ht="18" x14ac:dyDescent="0.6">
      <c r="U35018"/>
      <c r="V35018"/>
      <c r="W35018"/>
      <c r="X35018"/>
    </row>
    <row r="35019" spans="21:24" ht="18" x14ac:dyDescent="0.6">
      <c r="U35019"/>
      <c r="V35019"/>
      <c r="W35019"/>
      <c r="X35019"/>
    </row>
    <row r="35020" spans="21:24" ht="18" x14ac:dyDescent="0.6">
      <c r="U35020"/>
      <c r="V35020"/>
      <c r="W35020"/>
      <c r="X35020"/>
    </row>
    <row r="35021" spans="21:24" ht="18" x14ac:dyDescent="0.6">
      <c r="U35021"/>
      <c r="V35021"/>
      <c r="W35021"/>
      <c r="X35021"/>
    </row>
    <row r="35022" spans="21:24" ht="18" x14ac:dyDescent="0.6">
      <c r="U35022"/>
      <c r="V35022"/>
      <c r="W35022"/>
      <c r="X35022"/>
    </row>
    <row r="35023" spans="21:24" ht="18" x14ac:dyDescent="0.6">
      <c r="U35023"/>
      <c r="V35023"/>
      <c r="W35023"/>
      <c r="X35023"/>
    </row>
    <row r="35024" spans="21:24" ht="18" x14ac:dyDescent="0.6">
      <c r="U35024"/>
      <c r="V35024"/>
      <c r="W35024"/>
      <c r="X35024"/>
    </row>
    <row r="35025" spans="21:24" ht="18" x14ac:dyDescent="0.6">
      <c r="U35025"/>
      <c r="V35025"/>
      <c r="W35025"/>
      <c r="X35025"/>
    </row>
    <row r="35026" spans="21:24" ht="18" x14ac:dyDescent="0.6">
      <c r="U35026"/>
      <c r="V35026"/>
      <c r="W35026"/>
      <c r="X35026"/>
    </row>
    <row r="35027" spans="21:24" ht="18" x14ac:dyDescent="0.6">
      <c r="U35027"/>
      <c r="V35027"/>
      <c r="W35027"/>
      <c r="X35027"/>
    </row>
    <row r="35028" spans="21:24" ht="18" x14ac:dyDescent="0.6">
      <c r="U35028"/>
      <c r="V35028"/>
      <c r="W35028"/>
      <c r="X35028"/>
    </row>
    <row r="35029" spans="21:24" ht="18" x14ac:dyDescent="0.6">
      <c r="U35029"/>
      <c r="V35029"/>
      <c r="W35029"/>
      <c r="X35029"/>
    </row>
    <row r="35030" spans="21:24" ht="18" x14ac:dyDescent="0.6">
      <c r="U35030"/>
      <c r="V35030"/>
      <c r="W35030"/>
      <c r="X35030"/>
    </row>
    <row r="35031" spans="21:24" ht="18" x14ac:dyDescent="0.6">
      <c r="U35031"/>
      <c r="V35031"/>
      <c r="W35031"/>
      <c r="X35031"/>
    </row>
    <row r="35032" spans="21:24" ht="18" x14ac:dyDescent="0.6">
      <c r="U35032"/>
      <c r="V35032"/>
      <c r="W35032"/>
      <c r="X35032"/>
    </row>
    <row r="35033" spans="21:24" ht="18" x14ac:dyDescent="0.6">
      <c r="U35033"/>
      <c r="V35033"/>
      <c r="W35033"/>
      <c r="X35033"/>
    </row>
    <row r="35034" spans="21:24" ht="18" x14ac:dyDescent="0.6">
      <c r="U35034"/>
      <c r="V35034"/>
      <c r="W35034"/>
      <c r="X35034"/>
    </row>
    <row r="35035" spans="21:24" ht="18" x14ac:dyDescent="0.6">
      <c r="U35035"/>
      <c r="V35035"/>
      <c r="W35035"/>
      <c r="X35035"/>
    </row>
    <row r="35036" spans="21:24" ht="18" x14ac:dyDescent="0.6">
      <c r="U35036"/>
      <c r="V35036"/>
      <c r="W35036"/>
      <c r="X35036"/>
    </row>
    <row r="35037" spans="21:24" ht="18" x14ac:dyDescent="0.6">
      <c r="U35037"/>
      <c r="V35037"/>
      <c r="W35037"/>
      <c r="X35037"/>
    </row>
    <row r="35038" spans="21:24" ht="18" x14ac:dyDescent="0.6">
      <c r="U35038"/>
      <c r="V35038"/>
      <c r="W35038"/>
      <c r="X35038"/>
    </row>
    <row r="35039" spans="21:24" ht="18" x14ac:dyDescent="0.6">
      <c r="U35039"/>
      <c r="V35039"/>
      <c r="W35039"/>
      <c r="X35039"/>
    </row>
    <row r="35040" spans="21:24" ht="18" x14ac:dyDescent="0.6">
      <c r="U35040"/>
      <c r="V35040"/>
      <c r="W35040"/>
      <c r="X35040"/>
    </row>
    <row r="35041" spans="21:24" ht="18" x14ac:dyDescent="0.6">
      <c r="U35041"/>
      <c r="V35041"/>
      <c r="W35041"/>
      <c r="X35041"/>
    </row>
    <row r="35042" spans="21:24" ht="18" x14ac:dyDescent="0.6">
      <c r="U35042"/>
      <c r="V35042"/>
      <c r="W35042"/>
      <c r="X35042"/>
    </row>
    <row r="35043" spans="21:24" ht="18" x14ac:dyDescent="0.6">
      <c r="U35043"/>
      <c r="V35043"/>
      <c r="W35043"/>
      <c r="X35043"/>
    </row>
    <row r="35044" spans="21:24" ht="18" x14ac:dyDescent="0.6">
      <c r="U35044"/>
      <c r="V35044"/>
      <c r="W35044"/>
      <c r="X35044"/>
    </row>
    <row r="35045" spans="21:24" ht="18" x14ac:dyDescent="0.6">
      <c r="U35045"/>
      <c r="V35045"/>
      <c r="W35045"/>
      <c r="X35045"/>
    </row>
    <row r="35046" spans="21:24" ht="18" x14ac:dyDescent="0.6">
      <c r="U35046"/>
      <c r="V35046"/>
      <c r="W35046"/>
      <c r="X35046"/>
    </row>
    <row r="35047" spans="21:24" ht="18" x14ac:dyDescent="0.6">
      <c r="U35047"/>
      <c r="V35047"/>
      <c r="W35047"/>
      <c r="X35047"/>
    </row>
    <row r="35048" spans="21:24" ht="18" x14ac:dyDescent="0.6">
      <c r="U35048"/>
      <c r="V35048"/>
      <c r="W35048"/>
      <c r="X35048"/>
    </row>
    <row r="35049" spans="21:24" ht="18" x14ac:dyDescent="0.6">
      <c r="U35049"/>
      <c r="V35049"/>
      <c r="W35049"/>
      <c r="X35049"/>
    </row>
    <row r="35050" spans="21:24" ht="18" x14ac:dyDescent="0.6">
      <c r="U35050"/>
      <c r="V35050"/>
      <c r="W35050"/>
      <c r="X35050"/>
    </row>
    <row r="35051" spans="21:24" ht="18" x14ac:dyDescent="0.6">
      <c r="U35051"/>
      <c r="V35051"/>
      <c r="W35051"/>
      <c r="X35051"/>
    </row>
    <row r="35052" spans="21:24" ht="18" x14ac:dyDescent="0.6">
      <c r="U35052"/>
      <c r="V35052"/>
      <c r="W35052"/>
      <c r="X35052"/>
    </row>
    <row r="35053" spans="21:24" ht="18" x14ac:dyDescent="0.6">
      <c r="U35053"/>
      <c r="V35053"/>
      <c r="W35053"/>
      <c r="X35053"/>
    </row>
    <row r="35054" spans="21:24" ht="18" x14ac:dyDescent="0.6">
      <c r="U35054"/>
      <c r="V35054"/>
      <c r="W35054"/>
      <c r="X35054"/>
    </row>
    <row r="35055" spans="21:24" ht="18" x14ac:dyDescent="0.6">
      <c r="U35055"/>
      <c r="V35055"/>
      <c r="W35055"/>
      <c r="X35055"/>
    </row>
    <row r="35056" spans="21:24" ht="18" x14ac:dyDescent="0.6">
      <c r="U35056"/>
      <c r="V35056"/>
      <c r="W35056"/>
      <c r="X35056"/>
    </row>
    <row r="35057" spans="21:24" ht="18" x14ac:dyDescent="0.6">
      <c r="U35057"/>
      <c r="V35057"/>
      <c r="W35057"/>
      <c r="X35057"/>
    </row>
    <row r="35058" spans="21:24" ht="18" x14ac:dyDescent="0.6">
      <c r="U35058"/>
      <c r="V35058"/>
      <c r="W35058"/>
      <c r="X35058"/>
    </row>
    <row r="35059" spans="21:24" ht="18" x14ac:dyDescent="0.6">
      <c r="U35059"/>
      <c r="V35059"/>
      <c r="W35059"/>
      <c r="X35059"/>
    </row>
    <row r="35060" spans="21:24" ht="18" x14ac:dyDescent="0.6">
      <c r="U35060"/>
      <c r="V35060"/>
      <c r="W35060"/>
      <c r="X35060"/>
    </row>
    <row r="35061" spans="21:24" ht="18" x14ac:dyDescent="0.6">
      <c r="U35061"/>
      <c r="V35061"/>
      <c r="W35061"/>
      <c r="X35061"/>
    </row>
    <row r="35062" spans="21:24" ht="18" x14ac:dyDescent="0.6">
      <c r="U35062"/>
      <c r="V35062"/>
      <c r="W35062"/>
      <c r="X35062"/>
    </row>
    <row r="35063" spans="21:24" ht="18" x14ac:dyDescent="0.6">
      <c r="U35063"/>
      <c r="V35063"/>
      <c r="W35063"/>
      <c r="X35063"/>
    </row>
    <row r="35064" spans="21:24" ht="18" x14ac:dyDescent="0.6">
      <c r="U35064"/>
      <c r="V35064"/>
      <c r="W35064"/>
      <c r="X35064"/>
    </row>
    <row r="35065" spans="21:24" ht="18" x14ac:dyDescent="0.6">
      <c r="U35065"/>
      <c r="V35065"/>
      <c r="W35065"/>
      <c r="X35065"/>
    </row>
    <row r="35066" spans="21:24" ht="18" x14ac:dyDescent="0.6">
      <c r="U35066"/>
      <c r="V35066"/>
      <c r="W35066"/>
      <c r="X35066"/>
    </row>
    <row r="35067" spans="21:24" ht="18" x14ac:dyDescent="0.6">
      <c r="U35067"/>
      <c r="V35067"/>
      <c r="W35067"/>
      <c r="X35067"/>
    </row>
    <row r="35068" spans="21:24" ht="18" x14ac:dyDescent="0.6">
      <c r="U35068"/>
      <c r="V35068"/>
      <c r="W35068"/>
      <c r="X35068"/>
    </row>
    <row r="35069" spans="21:24" ht="18" x14ac:dyDescent="0.6">
      <c r="U35069"/>
      <c r="V35069"/>
      <c r="W35069"/>
      <c r="X35069"/>
    </row>
    <row r="35070" spans="21:24" ht="18" x14ac:dyDescent="0.6">
      <c r="U35070"/>
      <c r="V35070"/>
      <c r="W35070"/>
      <c r="X35070"/>
    </row>
    <row r="35071" spans="21:24" ht="18" x14ac:dyDescent="0.6">
      <c r="U35071"/>
      <c r="V35071"/>
      <c r="W35071"/>
      <c r="X35071"/>
    </row>
    <row r="35072" spans="21:24" ht="18" x14ac:dyDescent="0.6">
      <c r="U35072"/>
      <c r="V35072"/>
      <c r="W35072"/>
      <c r="X35072"/>
    </row>
    <row r="35073" spans="21:24" ht="18" x14ac:dyDescent="0.6">
      <c r="U35073"/>
      <c r="V35073"/>
      <c r="W35073"/>
      <c r="X35073"/>
    </row>
    <row r="35074" spans="21:24" ht="18" x14ac:dyDescent="0.6">
      <c r="U35074"/>
      <c r="V35074"/>
      <c r="W35074"/>
      <c r="X35074"/>
    </row>
    <row r="35075" spans="21:24" ht="18" x14ac:dyDescent="0.6">
      <c r="U35075"/>
      <c r="V35075"/>
      <c r="W35075"/>
      <c r="X35075"/>
    </row>
    <row r="35076" spans="21:24" ht="18" x14ac:dyDescent="0.6">
      <c r="U35076"/>
      <c r="V35076"/>
      <c r="W35076"/>
      <c r="X35076"/>
    </row>
    <row r="35077" spans="21:24" ht="18" x14ac:dyDescent="0.6">
      <c r="U35077"/>
      <c r="V35077"/>
      <c r="W35077"/>
      <c r="X35077"/>
    </row>
    <row r="35078" spans="21:24" ht="18" x14ac:dyDescent="0.6">
      <c r="U35078"/>
      <c r="V35078"/>
      <c r="W35078"/>
      <c r="X35078"/>
    </row>
    <row r="35079" spans="21:24" ht="18" x14ac:dyDescent="0.6">
      <c r="U35079"/>
      <c r="V35079"/>
      <c r="W35079"/>
      <c r="X35079"/>
    </row>
    <row r="35080" spans="21:24" ht="18" x14ac:dyDescent="0.6">
      <c r="U35080"/>
      <c r="V35080"/>
      <c r="W35080"/>
      <c r="X35080"/>
    </row>
    <row r="35081" spans="21:24" ht="18" x14ac:dyDescent="0.6">
      <c r="U35081"/>
      <c r="V35081"/>
      <c r="W35081"/>
      <c r="X35081"/>
    </row>
    <row r="35082" spans="21:24" ht="18" x14ac:dyDescent="0.6">
      <c r="U35082"/>
      <c r="V35082"/>
      <c r="W35082"/>
      <c r="X35082"/>
    </row>
    <row r="35083" spans="21:24" ht="18" x14ac:dyDescent="0.6">
      <c r="U35083"/>
      <c r="V35083"/>
      <c r="W35083"/>
      <c r="X35083"/>
    </row>
    <row r="35084" spans="21:24" ht="18" x14ac:dyDescent="0.6">
      <c r="U35084"/>
      <c r="V35084"/>
      <c r="W35084"/>
      <c r="X35084"/>
    </row>
    <row r="35085" spans="21:24" ht="18" x14ac:dyDescent="0.6">
      <c r="U35085"/>
      <c r="V35085"/>
      <c r="W35085"/>
      <c r="X35085"/>
    </row>
    <row r="35086" spans="21:24" ht="18" x14ac:dyDescent="0.6">
      <c r="U35086"/>
      <c r="V35086"/>
      <c r="W35086"/>
      <c r="X35086"/>
    </row>
    <row r="35087" spans="21:24" ht="18" x14ac:dyDescent="0.6">
      <c r="U35087"/>
      <c r="V35087"/>
      <c r="W35087"/>
      <c r="X35087"/>
    </row>
    <row r="35088" spans="21:24" ht="18" x14ac:dyDescent="0.6">
      <c r="U35088"/>
      <c r="V35088"/>
      <c r="W35088"/>
      <c r="X35088"/>
    </row>
    <row r="35089" spans="21:24" ht="18" x14ac:dyDescent="0.6">
      <c r="U35089"/>
      <c r="V35089"/>
      <c r="W35089"/>
      <c r="X35089"/>
    </row>
    <row r="35090" spans="21:24" ht="18" x14ac:dyDescent="0.6">
      <c r="U35090"/>
      <c r="V35090"/>
      <c r="W35090"/>
      <c r="X35090"/>
    </row>
    <row r="35091" spans="21:24" ht="18" x14ac:dyDescent="0.6">
      <c r="U35091"/>
      <c r="V35091"/>
      <c r="W35091"/>
      <c r="X35091"/>
    </row>
    <row r="35092" spans="21:24" ht="18" x14ac:dyDescent="0.6">
      <c r="U35092"/>
      <c r="V35092"/>
      <c r="W35092"/>
      <c r="X35092"/>
    </row>
    <row r="35093" spans="21:24" ht="18" x14ac:dyDescent="0.6">
      <c r="U35093"/>
      <c r="V35093"/>
      <c r="W35093"/>
      <c r="X35093"/>
    </row>
    <row r="35094" spans="21:24" ht="18" x14ac:dyDescent="0.6">
      <c r="U35094"/>
      <c r="V35094"/>
      <c r="W35094"/>
      <c r="X35094"/>
    </row>
    <row r="35095" spans="21:24" ht="18" x14ac:dyDescent="0.6">
      <c r="U35095"/>
      <c r="V35095"/>
      <c r="W35095"/>
      <c r="X35095"/>
    </row>
    <row r="35096" spans="21:24" ht="18" x14ac:dyDescent="0.6">
      <c r="U35096"/>
      <c r="V35096"/>
      <c r="W35096"/>
      <c r="X35096"/>
    </row>
    <row r="35097" spans="21:24" ht="18" x14ac:dyDescent="0.6">
      <c r="U35097"/>
      <c r="V35097"/>
      <c r="W35097"/>
      <c r="X35097"/>
    </row>
    <row r="35098" spans="21:24" ht="18" x14ac:dyDescent="0.6">
      <c r="U35098"/>
      <c r="V35098"/>
      <c r="W35098"/>
      <c r="X35098"/>
    </row>
    <row r="35099" spans="21:24" ht="18" x14ac:dyDescent="0.6">
      <c r="U35099"/>
      <c r="V35099"/>
      <c r="W35099"/>
      <c r="X35099"/>
    </row>
    <row r="35100" spans="21:24" ht="18" x14ac:dyDescent="0.6">
      <c r="U35100"/>
      <c r="V35100"/>
      <c r="W35100"/>
      <c r="X35100"/>
    </row>
    <row r="35101" spans="21:24" ht="18" x14ac:dyDescent="0.6">
      <c r="U35101"/>
      <c r="V35101"/>
      <c r="W35101"/>
      <c r="X35101"/>
    </row>
    <row r="35102" spans="21:24" ht="18" x14ac:dyDescent="0.6">
      <c r="U35102"/>
      <c r="V35102"/>
      <c r="W35102"/>
      <c r="X35102"/>
    </row>
    <row r="35103" spans="21:24" ht="18" x14ac:dyDescent="0.6">
      <c r="U35103"/>
      <c r="V35103"/>
      <c r="W35103"/>
      <c r="X35103"/>
    </row>
    <row r="35104" spans="21:24" ht="18" x14ac:dyDescent="0.6">
      <c r="U35104"/>
      <c r="V35104"/>
      <c r="W35104"/>
      <c r="X35104"/>
    </row>
    <row r="35105" spans="21:24" ht="18" x14ac:dyDescent="0.6">
      <c r="U35105"/>
      <c r="V35105"/>
      <c r="W35105"/>
      <c r="X35105"/>
    </row>
    <row r="35106" spans="21:24" ht="18" x14ac:dyDescent="0.6">
      <c r="U35106"/>
      <c r="V35106"/>
      <c r="W35106"/>
      <c r="X35106"/>
    </row>
    <row r="35107" spans="21:24" ht="18" x14ac:dyDescent="0.6">
      <c r="U35107"/>
      <c r="V35107"/>
      <c r="W35107"/>
      <c r="X35107"/>
    </row>
    <row r="35108" spans="21:24" ht="18" x14ac:dyDescent="0.6">
      <c r="U35108"/>
      <c r="V35108"/>
      <c r="W35108"/>
      <c r="X35108"/>
    </row>
    <row r="35109" spans="21:24" ht="18" x14ac:dyDescent="0.6">
      <c r="U35109"/>
      <c r="V35109"/>
      <c r="W35109"/>
      <c r="X35109"/>
    </row>
    <row r="35110" spans="21:24" ht="18" x14ac:dyDescent="0.6">
      <c r="U35110"/>
      <c r="V35110"/>
      <c r="W35110"/>
      <c r="X35110"/>
    </row>
    <row r="35111" spans="21:24" ht="18" x14ac:dyDescent="0.6">
      <c r="U35111"/>
      <c r="V35111"/>
      <c r="W35111"/>
      <c r="X35111"/>
    </row>
    <row r="35112" spans="21:24" ht="18" x14ac:dyDescent="0.6">
      <c r="U35112"/>
      <c r="V35112"/>
      <c r="W35112"/>
      <c r="X35112"/>
    </row>
    <row r="35113" spans="21:24" ht="18" x14ac:dyDescent="0.6">
      <c r="U35113"/>
      <c r="V35113"/>
      <c r="W35113"/>
      <c r="X35113"/>
    </row>
    <row r="35114" spans="21:24" ht="18" x14ac:dyDescent="0.6">
      <c r="U35114"/>
      <c r="V35114"/>
      <c r="W35114"/>
      <c r="X35114"/>
    </row>
    <row r="35115" spans="21:24" ht="18" x14ac:dyDescent="0.6">
      <c r="U35115"/>
      <c r="V35115"/>
      <c r="W35115"/>
      <c r="X35115"/>
    </row>
    <row r="35116" spans="21:24" ht="18" x14ac:dyDescent="0.6">
      <c r="U35116"/>
      <c r="V35116"/>
      <c r="W35116"/>
      <c r="X35116"/>
    </row>
    <row r="35117" spans="21:24" ht="18" x14ac:dyDescent="0.6">
      <c r="U35117"/>
      <c r="V35117"/>
      <c r="W35117"/>
      <c r="X35117"/>
    </row>
    <row r="35118" spans="21:24" ht="18" x14ac:dyDescent="0.6">
      <c r="U35118"/>
      <c r="V35118"/>
      <c r="W35118"/>
      <c r="X35118"/>
    </row>
    <row r="35119" spans="21:24" ht="18" x14ac:dyDescent="0.6">
      <c r="U35119"/>
      <c r="V35119"/>
      <c r="W35119"/>
      <c r="X35119"/>
    </row>
    <row r="35120" spans="21:24" ht="18" x14ac:dyDescent="0.6">
      <c r="U35120"/>
      <c r="V35120"/>
      <c r="W35120"/>
      <c r="X35120"/>
    </row>
    <row r="35121" spans="21:24" ht="18" x14ac:dyDescent="0.6">
      <c r="U35121"/>
      <c r="V35121"/>
      <c r="W35121"/>
      <c r="X35121"/>
    </row>
    <row r="35122" spans="21:24" ht="18" x14ac:dyDescent="0.6">
      <c r="U35122"/>
      <c r="V35122"/>
      <c r="W35122"/>
      <c r="X35122"/>
    </row>
    <row r="35123" spans="21:24" ht="18" x14ac:dyDescent="0.6">
      <c r="U35123"/>
      <c r="V35123"/>
      <c r="W35123"/>
      <c r="X35123"/>
    </row>
    <row r="35124" spans="21:24" ht="18" x14ac:dyDescent="0.6">
      <c r="U35124"/>
      <c r="V35124"/>
      <c r="W35124"/>
      <c r="X35124"/>
    </row>
    <row r="35125" spans="21:24" ht="18" x14ac:dyDescent="0.6">
      <c r="U35125"/>
      <c r="V35125"/>
      <c r="W35125"/>
      <c r="X35125"/>
    </row>
    <row r="35126" spans="21:24" ht="18" x14ac:dyDescent="0.6">
      <c r="U35126"/>
      <c r="V35126"/>
      <c r="W35126"/>
      <c r="X35126"/>
    </row>
    <row r="35127" spans="21:24" ht="18" x14ac:dyDescent="0.6">
      <c r="U35127"/>
      <c r="V35127"/>
      <c r="W35127"/>
      <c r="X35127"/>
    </row>
    <row r="35128" spans="21:24" ht="18" x14ac:dyDescent="0.6">
      <c r="U35128"/>
      <c r="V35128"/>
      <c r="W35128"/>
      <c r="X35128"/>
    </row>
    <row r="35129" spans="21:24" ht="18" x14ac:dyDescent="0.6">
      <c r="U35129"/>
      <c r="V35129"/>
      <c r="W35129"/>
      <c r="X35129"/>
    </row>
    <row r="35130" spans="21:24" ht="18" x14ac:dyDescent="0.6">
      <c r="U35130"/>
      <c r="V35130"/>
      <c r="W35130"/>
      <c r="X35130"/>
    </row>
    <row r="35131" spans="21:24" ht="18" x14ac:dyDescent="0.6">
      <c r="U35131"/>
      <c r="V35131"/>
      <c r="W35131"/>
      <c r="X35131"/>
    </row>
    <row r="35132" spans="21:24" ht="18" x14ac:dyDescent="0.6">
      <c r="U35132"/>
      <c r="V35132"/>
      <c r="W35132"/>
      <c r="X35132"/>
    </row>
    <row r="35133" spans="21:24" ht="18" x14ac:dyDescent="0.6">
      <c r="U35133"/>
      <c r="V35133"/>
      <c r="W35133"/>
      <c r="X35133"/>
    </row>
    <row r="35134" spans="21:24" ht="18" x14ac:dyDescent="0.6">
      <c r="U35134"/>
      <c r="V35134"/>
      <c r="W35134"/>
      <c r="X35134"/>
    </row>
    <row r="35135" spans="21:24" ht="18" x14ac:dyDescent="0.6">
      <c r="U35135"/>
      <c r="V35135"/>
      <c r="W35135"/>
      <c r="X35135"/>
    </row>
    <row r="35136" spans="21:24" ht="18" x14ac:dyDescent="0.6">
      <c r="U35136"/>
      <c r="V35136"/>
      <c r="W35136"/>
      <c r="X35136"/>
    </row>
    <row r="35137" spans="21:24" ht="18" x14ac:dyDescent="0.6">
      <c r="U35137"/>
      <c r="V35137"/>
      <c r="W35137"/>
      <c r="X35137"/>
    </row>
    <row r="35138" spans="21:24" ht="18" x14ac:dyDescent="0.6">
      <c r="U35138"/>
      <c r="V35138"/>
      <c r="W35138"/>
      <c r="X35138"/>
    </row>
    <row r="35139" spans="21:24" ht="18" x14ac:dyDescent="0.6">
      <c r="U35139"/>
      <c r="V35139"/>
      <c r="W35139"/>
      <c r="X35139"/>
    </row>
    <row r="35140" spans="21:24" ht="18" x14ac:dyDescent="0.6">
      <c r="U35140"/>
      <c r="V35140"/>
      <c r="W35140"/>
      <c r="X35140"/>
    </row>
    <row r="35141" spans="21:24" ht="18" x14ac:dyDescent="0.6">
      <c r="U35141"/>
      <c r="V35141"/>
      <c r="W35141"/>
      <c r="X35141"/>
    </row>
    <row r="35142" spans="21:24" ht="18" x14ac:dyDescent="0.6">
      <c r="U35142"/>
      <c r="V35142"/>
      <c r="W35142"/>
      <c r="X35142"/>
    </row>
    <row r="35143" spans="21:24" ht="18" x14ac:dyDescent="0.6">
      <c r="U35143"/>
      <c r="V35143"/>
      <c r="W35143"/>
      <c r="X35143"/>
    </row>
    <row r="35144" spans="21:24" ht="18" x14ac:dyDescent="0.6">
      <c r="U35144"/>
      <c r="V35144"/>
      <c r="W35144"/>
      <c r="X35144"/>
    </row>
    <row r="35145" spans="21:24" ht="18" x14ac:dyDescent="0.6">
      <c r="U35145"/>
      <c r="V35145"/>
      <c r="W35145"/>
      <c r="X35145"/>
    </row>
    <row r="35146" spans="21:24" ht="18" x14ac:dyDescent="0.6">
      <c r="U35146"/>
      <c r="V35146"/>
      <c r="W35146"/>
      <c r="X35146"/>
    </row>
    <row r="35147" spans="21:24" ht="18" x14ac:dyDescent="0.6">
      <c r="U35147"/>
      <c r="V35147"/>
      <c r="W35147"/>
      <c r="X35147"/>
    </row>
    <row r="35148" spans="21:24" ht="18" x14ac:dyDescent="0.6">
      <c r="U35148"/>
      <c r="V35148"/>
      <c r="W35148"/>
      <c r="X35148"/>
    </row>
    <row r="35149" spans="21:24" ht="18" x14ac:dyDescent="0.6">
      <c r="U35149"/>
      <c r="V35149"/>
      <c r="W35149"/>
      <c r="X35149"/>
    </row>
    <row r="35150" spans="21:24" ht="18" x14ac:dyDescent="0.6">
      <c r="U35150"/>
      <c r="V35150"/>
      <c r="W35150"/>
      <c r="X35150"/>
    </row>
    <row r="35151" spans="21:24" ht="18" x14ac:dyDescent="0.6">
      <c r="U35151"/>
      <c r="V35151"/>
      <c r="W35151"/>
      <c r="X35151"/>
    </row>
    <row r="35152" spans="21:24" ht="18" x14ac:dyDescent="0.6">
      <c r="U35152"/>
      <c r="V35152"/>
      <c r="W35152"/>
      <c r="X35152"/>
    </row>
    <row r="35153" spans="21:24" ht="18" x14ac:dyDescent="0.6">
      <c r="U35153"/>
      <c r="V35153"/>
      <c r="W35153"/>
      <c r="X35153"/>
    </row>
    <row r="35154" spans="21:24" ht="18" x14ac:dyDescent="0.6">
      <c r="U35154"/>
      <c r="V35154"/>
      <c r="W35154"/>
      <c r="X35154"/>
    </row>
    <row r="35155" spans="21:24" ht="18" x14ac:dyDescent="0.6">
      <c r="U35155"/>
      <c r="V35155"/>
      <c r="W35155"/>
      <c r="X35155"/>
    </row>
    <row r="35156" spans="21:24" ht="18" x14ac:dyDescent="0.6">
      <c r="U35156"/>
      <c r="V35156"/>
      <c r="W35156"/>
      <c r="X35156"/>
    </row>
    <row r="35157" spans="21:24" ht="18" x14ac:dyDescent="0.6">
      <c r="U35157"/>
      <c r="V35157"/>
      <c r="W35157"/>
      <c r="X35157"/>
    </row>
    <row r="35158" spans="21:24" ht="18" x14ac:dyDescent="0.6">
      <c r="U35158"/>
      <c r="V35158"/>
      <c r="W35158"/>
      <c r="X35158"/>
    </row>
    <row r="35159" spans="21:24" ht="18" x14ac:dyDescent="0.6">
      <c r="U35159"/>
      <c r="V35159"/>
      <c r="W35159"/>
      <c r="X35159"/>
    </row>
    <row r="35160" spans="21:24" ht="18" x14ac:dyDescent="0.6">
      <c r="U35160"/>
      <c r="V35160"/>
      <c r="W35160"/>
      <c r="X35160"/>
    </row>
    <row r="35161" spans="21:24" ht="18" x14ac:dyDescent="0.6">
      <c r="U35161"/>
      <c r="V35161"/>
      <c r="W35161"/>
      <c r="X35161"/>
    </row>
    <row r="35162" spans="21:24" ht="18" x14ac:dyDescent="0.6">
      <c r="U35162"/>
      <c r="V35162"/>
      <c r="W35162"/>
      <c r="X35162"/>
    </row>
    <row r="35163" spans="21:24" ht="18" x14ac:dyDescent="0.6">
      <c r="U35163"/>
      <c r="V35163"/>
      <c r="W35163"/>
      <c r="X35163"/>
    </row>
    <row r="35164" spans="21:24" ht="18" x14ac:dyDescent="0.6">
      <c r="U35164"/>
      <c r="V35164"/>
      <c r="W35164"/>
      <c r="X35164"/>
    </row>
    <row r="35165" spans="21:24" ht="18" x14ac:dyDescent="0.6">
      <c r="U35165"/>
      <c r="V35165"/>
      <c r="W35165"/>
      <c r="X35165"/>
    </row>
    <row r="35166" spans="21:24" ht="18" x14ac:dyDescent="0.6">
      <c r="U35166"/>
      <c r="V35166"/>
      <c r="W35166"/>
      <c r="X35166"/>
    </row>
    <row r="35167" spans="21:24" ht="18" x14ac:dyDescent="0.6">
      <c r="U35167"/>
      <c r="V35167"/>
      <c r="W35167"/>
      <c r="X35167"/>
    </row>
    <row r="35168" spans="21:24" ht="18" x14ac:dyDescent="0.6">
      <c r="U35168"/>
      <c r="V35168"/>
      <c r="W35168"/>
      <c r="X35168"/>
    </row>
    <row r="35169" spans="21:24" ht="18" x14ac:dyDescent="0.6">
      <c r="U35169"/>
      <c r="V35169"/>
      <c r="W35169"/>
      <c r="X35169"/>
    </row>
    <row r="35170" spans="21:24" ht="18" x14ac:dyDescent="0.6">
      <c r="U35170"/>
      <c r="V35170"/>
      <c r="W35170"/>
      <c r="X35170"/>
    </row>
    <row r="35171" spans="21:24" ht="18" x14ac:dyDescent="0.6">
      <c r="U35171"/>
      <c r="V35171"/>
      <c r="W35171"/>
      <c r="X35171"/>
    </row>
    <row r="35172" spans="21:24" ht="18" x14ac:dyDescent="0.6">
      <c r="U35172"/>
      <c r="V35172"/>
      <c r="W35172"/>
      <c r="X35172"/>
    </row>
    <row r="35173" spans="21:24" ht="18" x14ac:dyDescent="0.6">
      <c r="U35173"/>
      <c r="V35173"/>
      <c r="W35173"/>
      <c r="X35173"/>
    </row>
    <row r="35174" spans="21:24" ht="18" x14ac:dyDescent="0.6">
      <c r="U35174"/>
      <c r="V35174"/>
      <c r="W35174"/>
      <c r="X35174"/>
    </row>
    <row r="35175" spans="21:24" ht="18" x14ac:dyDescent="0.6">
      <c r="U35175"/>
      <c r="V35175"/>
      <c r="W35175"/>
      <c r="X35175"/>
    </row>
    <row r="35176" spans="21:24" ht="18" x14ac:dyDescent="0.6">
      <c r="U35176"/>
      <c r="V35176"/>
      <c r="W35176"/>
      <c r="X35176"/>
    </row>
    <row r="35177" spans="21:24" ht="18" x14ac:dyDescent="0.6">
      <c r="U35177"/>
      <c r="V35177"/>
      <c r="W35177"/>
      <c r="X35177"/>
    </row>
    <row r="35178" spans="21:24" ht="18" x14ac:dyDescent="0.6">
      <c r="U35178"/>
      <c r="V35178"/>
      <c r="W35178"/>
      <c r="X35178"/>
    </row>
    <row r="35179" spans="21:24" ht="18" x14ac:dyDescent="0.6">
      <c r="U35179"/>
      <c r="V35179"/>
      <c r="W35179"/>
      <c r="X35179"/>
    </row>
    <row r="35180" spans="21:24" ht="18" x14ac:dyDescent="0.6">
      <c r="U35180"/>
      <c r="V35180"/>
      <c r="W35180"/>
      <c r="X35180"/>
    </row>
    <row r="35181" spans="21:24" ht="18" x14ac:dyDescent="0.6">
      <c r="U35181"/>
      <c r="V35181"/>
      <c r="W35181"/>
      <c r="X35181"/>
    </row>
    <row r="35182" spans="21:24" ht="18" x14ac:dyDescent="0.6">
      <c r="U35182"/>
      <c r="V35182"/>
      <c r="W35182"/>
      <c r="X35182"/>
    </row>
    <row r="35183" spans="21:24" ht="18" x14ac:dyDescent="0.6">
      <c r="U35183"/>
      <c r="V35183"/>
      <c r="W35183"/>
      <c r="X35183"/>
    </row>
    <row r="35184" spans="21:24" ht="18" x14ac:dyDescent="0.6">
      <c r="U35184"/>
      <c r="V35184"/>
      <c r="W35184"/>
      <c r="X35184"/>
    </row>
    <row r="35185" spans="21:24" ht="18" x14ac:dyDescent="0.6">
      <c r="U35185"/>
      <c r="V35185"/>
      <c r="W35185"/>
      <c r="X35185"/>
    </row>
    <row r="35186" spans="21:24" ht="18" x14ac:dyDescent="0.6">
      <c r="U35186"/>
      <c r="V35186"/>
      <c r="W35186"/>
      <c r="X35186"/>
    </row>
    <row r="35187" spans="21:24" ht="18" x14ac:dyDescent="0.6">
      <c r="U35187"/>
      <c r="V35187"/>
      <c r="W35187"/>
      <c r="X35187"/>
    </row>
    <row r="35188" spans="21:24" ht="18" x14ac:dyDescent="0.6">
      <c r="U35188"/>
      <c r="V35188"/>
      <c r="W35188"/>
      <c r="X35188"/>
    </row>
    <row r="35189" spans="21:24" ht="18" x14ac:dyDescent="0.6">
      <c r="U35189"/>
      <c r="V35189"/>
      <c r="W35189"/>
      <c r="X35189"/>
    </row>
    <row r="35190" spans="21:24" ht="18" x14ac:dyDescent="0.6">
      <c r="U35190"/>
      <c r="V35190"/>
      <c r="W35190"/>
      <c r="X35190"/>
    </row>
    <row r="35191" spans="21:24" ht="18" x14ac:dyDescent="0.6">
      <c r="U35191"/>
      <c r="V35191"/>
      <c r="W35191"/>
      <c r="X35191"/>
    </row>
    <row r="35192" spans="21:24" ht="18" x14ac:dyDescent="0.6">
      <c r="U35192"/>
      <c r="V35192"/>
      <c r="W35192"/>
      <c r="X35192"/>
    </row>
    <row r="35193" spans="21:24" ht="18" x14ac:dyDescent="0.6">
      <c r="U35193"/>
      <c r="V35193"/>
      <c r="W35193"/>
      <c r="X35193"/>
    </row>
    <row r="35194" spans="21:24" ht="18" x14ac:dyDescent="0.6">
      <c r="U35194"/>
      <c r="V35194"/>
      <c r="W35194"/>
      <c r="X35194"/>
    </row>
    <row r="35195" spans="21:24" ht="18" x14ac:dyDescent="0.6">
      <c r="U35195"/>
      <c r="V35195"/>
      <c r="W35195"/>
      <c r="X35195"/>
    </row>
    <row r="35196" spans="21:24" ht="18" x14ac:dyDescent="0.6">
      <c r="U35196"/>
      <c r="V35196"/>
      <c r="W35196"/>
      <c r="X35196"/>
    </row>
    <row r="35197" spans="21:24" ht="18" x14ac:dyDescent="0.6">
      <c r="U35197"/>
      <c r="V35197"/>
      <c r="W35197"/>
      <c r="X35197"/>
    </row>
    <row r="35198" spans="21:24" ht="18" x14ac:dyDescent="0.6">
      <c r="U35198"/>
      <c r="V35198"/>
      <c r="W35198"/>
      <c r="X35198"/>
    </row>
    <row r="35199" spans="21:24" ht="18" x14ac:dyDescent="0.6">
      <c r="U35199"/>
      <c r="V35199"/>
      <c r="W35199"/>
      <c r="X35199"/>
    </row>
    <row r="35200" spans="21:24" ht="18" x14ac:dyDescent="0.6">
      <c r="U35200"/>
      <c r="V35200"/>
      <c r="W35200"/>
      <c r="X35200"/>
    </row>
    <row r="35201" spans="21:24" ht="18" x14ac:dyDescent="0.6">
      <c r="U35201"/>
      <c r="V35201"/>
      <c r="W35201"/>
      <c r="X35201"/>
    </row>
    <row r="35202" spans="21:24" ht="18" x14ac:dyDescent="0.6">
      <c r="U35202"/>
      <c r="V35202"/>
      <c r="W35202"/>
      <c r="X35202"/>
    </row>
    <row r="35203" spans="21:24" ht="18" x14ac:dyDescent="0.6">
      <c r="U35203"/>
      <c r="V35203"/>
      <c r="W35203"/>
      <c r="X35203"/>
    </row>
    <row r="35204" spans="21:24" ht="18" x14ac:dyDescent="0.6">
      <c r="U35204"/>
      <c r="V35204"/>
      <c r="W35204"/>
      <c r="X35204"/>
    </row>
    <row r="35205" spans="21:24" ht="18" x14ac:dyDescent="0.6">
      <c r="U35205"/>
      <c r="V35205"/>
      <c r="W35205"/>
      <c r="X35205"/>
    </row>
    <row r="35206" spans="21:24" ht="18" x14ac:dyDescent="0.6">
      <c r="U35206"/>
      <c r="V35206"/>
      <c r="W35206"/>
      <c r="X35206"/>
    </row>
    <row r="35207" spans="21:24" ht="18" x14ac:dyDescent="0.6">
      <c r="U35207"/>
      <c r="V35207"/>
      <c r="W35207"/>
      <c r="X35207"/>
    </row>
    <row r="35208" spans="21:24" ht="18" x14ac:dyDescent="0.6">
      <c r="U35208"/>
      <c r="V35208"/>
      <c r="W35208"/>
      <c r="X35208"/>
    </row>
    <row r="35209" spans="21:24" ht="18" x14ac:dyDescent="0.6">
      <c r="U35209"/>
      <c r="V35209"/>
      <c r="W35209"/>
      <c r="X35209"/>
    </row>
    <row r="35210" spans="21:24" ht="18" x14ac:dyDescent="0.6">
      <c r="U35210"/>
      <c r="V35210"/>
      <c r="W35210"/>
      <c r="X35210"/>
    </row>
    <row r="35211" spans="21:24" ht="18" x14ac:dyDescent="0.6">
      <c r="U35211"/>
      <c r="V35211"/>
      <c r="W35211"/>
      <c r="X35211"/>
    </row>
    <row r="35212" spans="21:24" ht="18" x14ac:dyDescent="0.6">
      <c r="U35212"/>
      <c r="V35212"/>
      <c r="W35212"/>
      <c r="X35212"/>
    </row>
    <row r="35213" spans="21:24" ht="18" x14ac:dyDescent="0.6">
      <c r="U35213"/>
      <c r="V35213"/>
      <c r="W35213"/>
      <c r="X35213"/>
    </row>
    <row r="35214" spans="21:24" ht="18" x14ac:dyDescent="0.6">
      <c r="U35214"/>
      <c r="V35214"/>
      <c r="W35214"/>
      <c r="X35214"/>
    </row>
    <row r="35215" spans="21:24" ht="18" x14ac:dyDescent="0.6">
      <c r="U35215"/>
      <c r="V35215"/>
      <c r="W35215"/>
      <c r="X35215"/>
    </row>
    <row r="35216" spans="21:24" ht="18" x14ac:dyDescent="0.6">
      <c r="U35216"/>
      <c r="V35216"/>
      <c r="W35216"/>
      <c r="X35216"/>
    </row>
    <row r="35217" spans="21:24" ht="18" x14ac:dyDescent="0.6">
      <c r="U35217"/>
      <c r="V35217"/>
      <c r="W35217"/>
      <c r="X35217"/>
    </row>
    <row r="35218" spans="21:24" ht="18" x14ac:dyDescent="0.6">
      <c r="U35218"/>
      <c r="V35218"/>
      <c r="W35218"/>
      <c r="X35218"/>
    </row>
    <row r="35219" spans="21:24" ht="18" x14ac:dyDescent="0.6">
      <c r="U35219"/>
      <c r="V35219"/>
      <c r="W35219"/>
      <c r="X35219"/>
    </row>
    <row r="35220" spans="21:24" ht="18" x14ac:dyDescent="0.6">
      <c r="U35220"/>
      <c r="V35220"/>
      <c r="W35220"/>
      <c r="X35220"/>
    </row>
    <row r="35221" spans="21:24" ht="18" x14ac:dyDescent="0.6">
      <c r="U35221"/>
      <c r="V35221"/>
      <c r="W35221"/>
      <c r="X35221"/>
    </row>
    <row r="35222" spans="21:24" ht="18" x14ac:dyDescent="0.6">
      <c r="U35222"/>
      <c r="V35222"/>
      <c r="W35222"/>
      <c r="X35222"/>
    </row>
    <row r="35223" spans="21:24" ht="18" x14ac:dyDescent="0.6">
      <c r="U35223"/>
      <c r="V35223"/>
      <c r="W35223"/>
      <c r="X35223"/>
    </row>
    <row r="35224" spans="21:24" ht="18" x14ac:dyDescent="0.6">
      <c r="U35224"/>
      <c r="V35224"/>
      <c r="W35224"/>
      <c r="X35224"/>
    </row>
    <row r="35225" spans="21:24" ht="18" x14ac:dyDescent="0.6">
      <c r="U35225"/>
      <c r="V35225"/>
      <c r="W35225"/>
      <c r="X35225"/>
    </row>
    <row r="35226" spans="21:24" ht="18" x14ac:dyDescent="0.6">
      <c r="U35226"/>
      <c r="V35226"/>
      <c r="W35226"/>
      <c r="X35226"/>
    </row>
    <row r="35227" spans="21:24" ht="18" x14ac:dyDescent="0.6">
      <c r="U35227"/>
      <c r="V35227"/>
      <c r="W35227"/>
      <c r="X35227"/>
    </row>
    <row r="35228" spans="21:24" ht="18" x14ac:dyDescent="0.6">
      <c r="U35228"/>
      <c r="V35228"/>
      <c r="W35228"/>
      <c r="X35228"/>
    </row>
    <row r="35229" spans="21:24" ht="18" x14ac:dyDescent="0.6">
      <c r="U35229"/>
      <c r="V35229"/>
      <c r="W35229"/>
      <c r="X35229"/>
    </row>
    <row r="35230" spans="21:24" ht="18" x14ac:dyDescent="0.6">
      <c r="U35230"/>
      <c r="V35230"/>
      <c r="W35230"/>
      <c r="X35230"/>
    </row>
    <row r="35231" spans="21:24" ht="18" x14ac:dyDescent="0.6">
      <c r="U35231"/>
      <c r="V35231"/>
      <c r="W35231"/>
      <c r="X35231"/>
    </row>
    <row r="35232" spans="21:24" ht="18" x14ac:dyDescent="0.6">
      <c r="U35232"/>
      <c r="V35232"/>
      <c r="W35232"/>
      <c r="X35232"/>
    </row>
    <row r="35233" spans="21:24" ht="18" x14ac:dyDescent="0.6">
      <c r="U35233"/>
      <c r="V35233"/>
      <c r="W35233"/>
      <c r="X35233"/>
    </row>
    <row r="35234" spans="21:24" ht="18" x14ac:dyDescent="0.6">
      <c r="U35234"/>
      <c r="V35234"/>
      <c r="W35234"/>
      <c r="X35234"/>
    </row>
    <row r="35235" spans="21:24" ht="18" x14ac:dyDescent="0.6">
      <c r="U35235"/>
      <c r="V35235"/>
      <c r="W35235"/>
      <c r="X35235"/>
    </row>
    <row r="35236" spans="21:24" ht="18" x14ac:dyDescent="0.6">
      <c r="U35236"/>
      <c r="V35236"/>
      <c r="W35236"/>
      <c r="X35236"/>
    </row>
    <row r="35237" spans="21:24" ht="18" x14ac:dyDescent="0.6">
      <c r="U35237"/>
      <c r="V35237"/>
      <c r="W35237"/>
      <c r="X35237"/>
    </row>
    <row r="35238" spans="21:24" ht="18" x14ac:dyDescent="0.6">
      <c r="U35238"/>
      <c r="V35238"/>
      <c r="W35238"/>
      <c r="X35238"/>
    </row>
    <row r="35239" spans="21:24" ht="18" x14ac:dyDescent="0.6">
      <c r="U35239"/>
      <c r="V35239"/>
      <c r="W35239"/>
      <c r="X35239"/>
    </row>
    <row r="35240" spans="21:24" ht="18" x14ac:dyDescent="0.6">
      <c r="U35240"/>
      <c r="V35240"/>
      <c r="W35240"/>
      <c r="X35240"/>
    </row>
    <row r="35241" spans="21:24" ht="18" x14ac:dyDescent="0.6">
      <c r="U35241"/>
      <c r="V35241"/>
      <c r="W35241"/>
      <c r="X35241"/>
    </row>
    <row r="35242" spans="21:24" ht="18" x14ac:dyDescent="0.6">
      <c r="U35242"/>
      <c r="V35242"/>
      <c r="W35242"/>
      <c r="X35242"/>
    </row>
    <row r="35243" spans="21:24" ht="18" x14ac:dyDescent="0.6">
      <c r="U35243"/>
      <c r="V35243"/>
      <c r="W35243"/>
      <c r="X35243"/>
    </row>
    <row r="35244" spans="21:24" ht="18" x14ac:dyDescent="0.6">
      <c r="U35244"/>
      <c r="V35244"/>
      <c r="W35244"/>
      <c r="X35244"/>
    </row>
    <row r="35245" spans="21:24" ht="18" x14ac:dyDescent="0.6">
      <c r="U35245"/>
      <c r="V35245"/>
      <c r="W35245"/>
      <c r="X35245"/>
    </row>
    <row r="35246" spans="21:24" ht="18" x14ac:dyDescent="0.6">
      <c r="U35246"/>
      <c r="V35246"/>
      <c r="W35246"/>
      <c r="X35246"/>
    </row>
    <row r="35247" spans="21:24" ht="18" x14ac:dyDescent="0.6">
      <c r="U35247"/>
      <c r="V35247"/>
      <c r="W35247"/>
      <c r="X35247"/>
    </row>
    <row r="35248" spans="21:24" ht="18" x14ac:dyDescent="0.6">
      <c r="U35248"/>
      <c r="V35248"/>
      <c r="W35248"/>
      <c r="X35248"/>
    </row>
    <row r="35249" spans="21:24" ht="18" x14ac:dyDescent="0.6">
      <c r="U35249"/>
      <c r="V35249"/>
      <c r="W35249"/>
      <c r="X35249"/>
    </row>
    <row r="35250" spans="21:24" ht="18" x14ac:dyDescent="0.6">
      <c r="U35250"/>
      <c r="V35250"/>
      <c r="W35250"/>
      <c r="X35250"/>
    </row>
    <row r="35251" spans="21:24" ht="18" x14ac:dyDescent="0.6">
      <c r="U35251"/>
      <c r="V35251"/>
      <c r="W35251"/>
      <c r="X35251"/>
    </row>
    <row r="35252" spans="21:24" ht="18" x14ac:dyDescent="0.6">
      <c r="U35252"/>
      <c r="V35252"/>
      <c r="W35252"/>
      <c r="X35252"/>
    </row>
    <row r="35253" spans="21:24" ht="18" x14ac:dyDescent="0.6">
      <c r="U35253"/>
      <c r="V35253"/>
      <c r="W35253"/>
      <c r="X35253"/>
    </row>
    <row r="35254" spans="21:24" ht="18" x14ac:dyDescent="0.6">
      <c r="U35254"/>
      <c r="V35254"/>
      <c r="W35254"/>
      <c r="X35254"/>
    </row>
    <row r="35255" spans="21:24" ht="18" x14ac:dyDescent="0.6">
      <c r="U35255"/>
      <c r="V35255"/>
      <c r="W35255"/>
      <c r="X35255"/>
    </row>
    <row r="35256" spans="21:24" ht="18" x14ac:dyDescent="0.6">
      <c r="U35256"/>
      <c r="V35256"/>
      <c r="W35256"/>
      <c r="X35256"/>
    </row>
    <row r="35257" spans="21:24" ht="18" x14ac:dyDescent="0.6">
      <c r="U35257"/>
      <c r="V35257"/>
      <c r="W35257"/>
      <c r="X35257"/>
    </row>
    <row r="35258" spans="21:24" ht="18" x14ac:dyDescent="0.6">
      <c r="U35258"/>
      <c r="V35258"/>
      <c r="W35258"/>
      <c r="X35258"/>
    </row>
    <row r="35259" spans="21:24" ht="18" x14ac:dyDescent="0.6">
      <c r="U35259"/>
      <c r="V35259"/>
      <c r="W35259"/>
      <c r="X35259"/>
    </row>
    <row r="35260" spans="21:24" ht="18" x14ac:dyDescent="0.6">
      <c r="U35260"/>
      <c r="V35260"/>
      <c r="W35260"/>
      <c r="X35260"/>
    </row>
    <row r="35261" spans="21:24" ht="18" x14ac:dyDescent="0.6">
      <c r="U35261"/>
      <c r="V35261"/>
      <c r="W35261"/>
      <c r="X35261"/>
    </row>
    <row r="35262" spans="21:24" ht="18" x14ac:dyDescent="0.6">
      <c r="U35262"/>
      <c r="V35262"/>
      <c r="W35262"/>
      <c r="X35262"/>
    </row>
    <row r="35263" spans="21:24" ht="18" x14ac:dyDescent="0.6">
      <c r="U35263"/>
      <c r="V35263"/>
      <c r="W35263"/>
      <c r="X35263"/>
    </row>
    <row r="35264" spans="21:24" ht="18" x14ac:dyDescent="0.6">
      <c r="U35264"/>
      <c r="V35264"/>
      <c r="W35264"/>
      <c r="X35264"/>
    </row>
    <row r="35265" spans="21:24" ht="18" x14ac:dyDescent="0.6">
      <c r="U35265"/>
      <c r="V35265"/>
      <c r="W35265"/>
      <c r="X35265"/>
    </row>
    <row r="35266" spans="21:24" ht="18" x14ac:dyDescent="0.6">
      <c r="U35266"/>
      <c r="V35266"/>
      <c r="W35266"/>
      <c r="X35266"/>
    </row>
    <row r="35267" spans="21:24" ht="18" x14ac:dyDescent="0.6">
      <c r="U35267"/>
      <c r="V35267"/>
      <c r="W35267"/>
      <c r="X35267"/>
    </row>
    <row r="35268" spans="21:24" ht="18" x14ac:dyDescent="0.6">
      <c r="U35268"/>
      <c r="V35268"/>
      <c r="W35268"/>
      <c r="X35268"/>
    </row>
    <row r="35269" spans="21:24" ht="18" x14ac:dyDescent="0.6">
      <c r="U35269"/>
      <c r="V35269"/>
      <c r="W35269"/>
      <c r="X35269"/>
    </row>
    <row r="35270" spans="21:24" ht="18" x14ac:dyDescent="0.6">
      <c r="U35270"/>
      <c r="V35270"/>
      <c r="W35270"/>
      <c r="X35270"/>
    </row>
    <row r="35271" spans="21:24" ht="18" x14ac:dyDescent="0.6">
      <c r="U35271"/>
      <c r="V35271"/>
      <c r="W35271"/>
      <c r="X35271"/>
    </row>
    <row r="35272" spans="21:24" ht="18" x14ac:dyDescent="0.6">
      <c r="U35272"/>
      <c r="V35272"/>
      <c r="W35272"/>
      <c r="X35272"/>
    </row>
    <row r="35273" spans="21:24" ht="18" x14ac:dyDescent="0.6">
      <c r="U35273"/>
      <c r="V35273"/>
      <c r="W35273"/>
      <c r="X35273"/>
    </row>
    <row r="35274" spans="21:24" ht="18" x14ac:dyDescent="0.6">
      <c r="U35274"/>
      <c r="V35274"/>
      <c r="W35274"/>
      <c r="X35274"/>
    </row>
    <row r="35275" spans="21:24" ht="18" x14ac:dyDescent="0.6">
      <c r="U35275"/>
      <c r="V35275"/>
      <c r="W35275"/>
      <c r="X35275"/>
    </row>
    <row r="35276" spans="21:24" ht="18" x14ac:dyDescent="0.6">
      <c r="U35276"/>
      <c r="V35276"/>
      <c r="W35276"/>
      <c r="X35276"/>
    </row>
    <row r="35277" spans="21:24" ht="18" x14ac:dyDescent="0.6">
      <c r="U35277"/>
      <c r="V35277"/>
      <c r="W35277"/>
      <c r="X35277"/>
    </row>
    <row r="35278" spans="21:24" ht="18" x14ac:dyDescent="0.6">
      <c r="U35278"/>
      <c r="V35278"/>
      <c r="W35278"/>
      <c r="X35278"/>
    </row>
    <row r="35279" spans="21:24" ht="18" x14ac:dyDescent="0.6">
      <c r="U35279"/>
      <c r="V35279"/>
      <c r="W35279"/>
      <c r="X35279"/>
    </row>
    <row r="35280" spans="21:24" ht="18" x14ac:dyDescent="0.6">
      <c r="U35280"/>
      <c r="V35280"/>
      <c r="W35280"/>
      <c r="X35280"/>
    </row>
    <row r="35281" spans="21:24" ht="18" x14ac:dyDescent="0.6">
      <c r="U35281"/>
      <c r="V35281"/>
      <c r="W35281"/>
      <c r="X35281"/>
    </row>
    <row r="35282" spans="21:24" ht="18" x14ac:dyDescent="0.6">
      <c r="U35282"/>
      <c r="V35282"/>
      <c r="W35282"/>
      <c r="X35282"/>
    </row>
    <row r="35283" spans="21:24" ht="18" x14ac:dyDescent="0.6">
      <c r="U35283"/>
      <c r="V35283"/>
      <c r="W35283"/>
      <c r="X35283"/>
    </row>
    <row r="35284" spans="21:24" ht="18" x14ac:dyDescent="0.6">
      <c r="U35284"/>
      <c r="V35284"/>
      <c r="W35284"/>
      <c r="X35284"/>
    </row>
    <row r="35285" spans="21:24" ht="18" x14ac:dyDescent="0.6">
      <c r="U35285"/>
      <c r="V35285"/>
      <c r="W35285"/>
      <c r="X35285"/>
    </row>
    <row r="35286" spans="21:24" ht="18" x14ac:dyDescent="0.6">
      <c r="U35286"/>
      <c r="V35286"/>
      <c r="W35286"/>
      <c r="X35286"/>
    </row>
    <row r="35287" spans="21:24" ht="18" x14ac:dyDescent="0.6">
      <c r="U35287"/>
      <c r="V35287"/>
      <c r="W35287"/>
      <c r="X35287"/>
    </row>
    <row r="35288" spans="21:24" ht="18" x14ac:dyDescent="0.6">
      <c r="U35288"/>
      <c r="V35288"/>
      <c r="W35288"/>
      <c r="X35288"/>
    </row>
    <row r="35289" spans="21:24" ht="18" x14ac:dyDescent="0.6">
      <c r="U35289"/>
      <c r="V35289"/>
      <c r="W35289"/>
      <c r="X35289"/>
    </row>
    <row r="35290" spans="21:24" ht="18" x14ac:dyDescent="0.6">
      <c r="U35290"/>
      <c r="V35290"/>
      <c r="W35290"/>
      <c r="X35290"/>
    </row>
    <row r="35291" spans="21:24" ht="18" x14ac:dyDescent="0.6">
      <c r="U35291"/>
      <c r="V35291"/>
      <c r="W35291"/>
      <c r="X35291"/>
    </row>
    <row r="35292" spans="21:24" ht="18" x14ac:dyDescent="0.6">
      <c r="U35292"/>
      <c r="V35292"/>
      <c r="W35292"/>
      <c r="X35292"/>
    </row>
    <row r="35293" spans="21:24" ht="18" x14ac:dyDescent="0.6">
      <c r="U35293"/>
      <c r="V35293"/>
      <c r="W35293"/>
      <c r="X35293"/>
    </row>
    <row r="35294" spans="21:24" ht="18" x14ac:dyDescent="0.6">
      <c r="U35294"/>
      <c r="V35294"/>
      <c r="W35294"/>
      <c r="X35294"/>
    </row>
    <row r="35295" spans="21:24" ht="18" x14ac:dyDescent="0.6">
      <c r="U35295"/>
      <c r="V35295"/>
      <c r="W35295"/>
      <c r="X35295"/>
    </row>
    <row r="35296" spans="21:24" ht="18" x14ac:dyDescent="0.6">
      <c r="U35296"/>
      <c r="V35296"/>
      <c r="W35296"/>
      <c r="X35296"/>
    </row>
    <row r="35297" spans="21:24" ht="18" x14ac:dyDescent="0.6">
      <c r="U35297"/>
      <c r="V35297"/>
      <c r="W35297"/>
      <c r="X35297"/>
    </row>
    <row r="35298" spans="21:24" ht="18" x14ac:dyDescent="0.6">
      <c r="U35298"/>
      <c r="V35298"/>
      <c r="W35298"/>
      <c r="X35298"/>
    </row>
    <row r="35299" spans="21:24" ht="18" x14ac:dyDescent="0.6">
      <c r="U35299"/>
      <c r="V35299"/>
      <c r="W35299"/>
      <c r="X35299"/>
    </row>
    <row r="35300" spans="21:24" ht="18" x14ac:dyDescent="0.6">
      <c r="U35300"/>
      <c r="V35300"/>
      <c r="W35300"/>
      <c r="X35300"/>
    </row>
    <row r="35301" spans="21:24" ht="18" x14ac:dyDescent="0.6">
      <c r="U35301"/>
      <c r="V35301"/>
      <c r="W35301"/>
      <c r="X35301"/>
    </row>
    <row r="35302" spans="21:24" ht="18" x14ac:dyDescent="0.6">
      <c r="U35302"/>
      <c r="V35302"/>
      <c r="W35302"/>
      <c r="X35302"/>
    </row>
    <row r="35303" spans="21:24" ht="18" x14ac:dyDescent="0.6">
      <c r="U35303"/>
      <c r="V35303"/>
      <c r="W35303"/>
      <c r="X35303"/>
    </row>
    <row r="35304" spans="21:24" ht="18" x14ac:dyDescent="0.6">
      <c r="U35304"/>
      <c r="V35304"/>
      <c r="W35304"/>
      <c r="X35304"/>
    </row>
    <row r="35305" spans="21:24" ht="18" x14ac:dyDescent="0.6">
      <c r="U35305"/>
      <c r="V35305"/>
      <c r="W35305"/>
      <c r="X35305"/>
    </row>
    <row r="35306" spans="21:24" ht="18" x14ac:dyDescent="0.6">
      <c r="U35306"/>
      <c r="V35306"/>
      <c r="W35306"/>
      <c r="X35306"/>
    </row>
    <row r="35307" spans="21:24" ht="18" x14ac:dyDescent="0.6">
      <c r="U35307"/>
      <c r="V35307"/>
      <c r="W35307"/>
      <c r="X35307"/>
    </row>
    <row r="35308" spans="21:24" ht="18" x14ac:dyDescent="0.6">
      <c r="U35308"/>
      <c r="V35308"/>
      <c r="W35308"/>
      <c r="X35308"/>
    </row>
    <row r="35309" spans="21:24" ht="18" x14ac:dyDescent="0.6">
      <c r="U35309"/>
      <c r="V35309"/>
      <c r="W35309"/>
      <c r="X35309"/>
    </row>
    <row r="35310" spans="21:24" ht="18" x14ac:dyDescent="0.6">
      <c r="U35310"/>
      <c r="V35310"/>
      <c r="W35310"/>
      <c r="X35310"/>
    </row>
    <row r="35311" spans="21:24" ht="18" x14ac:dyDescent="0.6">
      <c r="U35311"/>
      <c r="V35311"/>
      <c r="W35311"/>
      <c r="X35311"/>
    </row>
    <row r="35312" spans="21:24" ht="18" x14ac:dyDescent="0.6">
      <c r="U35312"/>
      <c r="V35312"/>
      <c r="W35312"/>
      <c r="X35312"/>
    </row>
    <row r="35313" spans="21:24" ht="18" x14ac:dyDescent="0.6">
      <c r="U35313"/>
      <c r="V35313"/>
      <c r="W35313"/>
      <c r="X35313"/>
    </row>
    <row r="35314" spans="21:24" ht="18" x14ac:dyDescent="0.6">
      <c r="U35314"/>
      <c r="V35314"/>
      <c r="W35314"/>
      <c r="X35314"/>
    </row>
    <row r="35315" spans="21:24" ht="18" x14ac:dyDescent="0.6">
      <c r="U35315"/>
      <c r="V35315"/>
      <c r="W35315"/>
      <c r="X35315"/>
    </row>
    <row r="35316" spans="21:24" ht="18" x14ac:dyDescent="0.6">
      <c r="U35316"/>
      <c r="V35316"/>
      <c r="W35316"/>
      <c r="X35316"/>
    </row>
    <row r="35317" spans="21:24" ht="18" x14ac:dyDescent="0.6">
      <c r="U35317"/>
      <c r="V35317"/>
      <c r="W35317"/>
      <c r="X35317"/>
    </row>
    <row r="35318" spans="21:24" ht="18" x14ac:dyDescent="0.6">
      <c r="U35318"/>
      <c r="V35318"/>
      <c r="W35318"/>
      <c r="X35318"/>
    </row>
    <row r="35319" spans="21:24" ht="18" x14ac:dyDescent="0.6">
      <c r="U35319"/>
      <c r="V35319"/>
      <c r="W35319"/>
      <c r="X35319"/>
    </row>
    <row r="35320" spans="21:24" ht="18" x14ac:dyDescent="0.6">
      <c r="U35320"/>
      <c r="V35320"/>
      <c r="W35320"/>
      <c r="X35320"/>
    </row>
    <row r="35321" spans="21:24" ht="18" x14ac:dyDescent="0.6">
      <c r="U35321"/>
      <c r="V35321"/>
      <c r="W35321"/>
      <c r="X35321"/>
    </row>
    <row r="35322" spans="21:24" ht="18" x14ac:dyDescent="0.6">
      <c r="U35322"/>
      <c r="V35322"/>
      <c r="W35322"/>
      <c r="X35322"/>
    </row>
    <row r="35323" spans="21:24" ht="18" x14ac:dyDescent="0.6">
      <c r="U35323"/>
      <c r="V35323"/>
      <c r="W35323"/>
      <c r="X35323"/>
    </row>
    <row r="35324" spans="21:24" ht="18" x14ac:dyDescent="0.6">
      <c r="U35324"/>
      <c r="V35324"/>
      <c r="W35324"/>
      <c r="X35324"/>
    </row>
    <row r="35325" spans="21:24" ht="18" x14ac:dyDescent="0.6">
      <c r="U35325"/>
      <c r="V35325"/>
      <c r="W35325"/>
      <c r="X35325"/>
    </row>
    <row r="35326" spans="21:24" ht="18" x14ac:dyDescent="0.6">
      <c r="U35326"/>
      <c r="V35326"/>
      <c r="W35326"/>
      <c r="X35326"/>
    </row>
    <row r="35327" spans="21:24" ht="18" x14ac:dyDescent="0.6">
      <c r="U35327"/>
      <c r="V35327"/>
      <c r="W35327"/>
      <c r="X35327"/>
    </row>
    <row r="35328" spans="21:24" ht="18" x14ac:dyDescent="0.6">
      <c r="U35328"/>
      <c r="V35328"/>
      <c r="W35328"/>
      <c r="X35328"/>
    </row>
    <row r="35329" spans="21:24" ht="18" x14ac:dyDescent="0.6">
      <c r="U35329"/>
      <c r="V35329"/>
      <c r="W35329"/>
      <c r="X35329"/>
    </row>
    <row r="35330" spans="21:24" ht="18" x14ac:dyDescent="0.6">
      <c r="U35330"/>
      <c r="V35330"/>
      <c r="W35330"/>
      <c r="X35330"/>
    </row>
    <row r="35331" spans="21:24" ht="18" x14ac:dyDescent="0.6">
      <c r="U35331"/>
      <c r="V35331"/>
      <c r="W35331"/>
      <c r="X35331"/>
    </row>
    <row r="35332" spans="21:24" ht="18" x14ac:dyDescent="0.6">
      <c r="U35332"/>
      <c r="V35332"/>
      <c r="W35332"/>
      <c r="X35332"/>
    </row>
    <row r="35333" spans="21:24" ht="18" x14ac:dyDescent="0.6">
      <c r="U35333"/>
      <c r="V35333"/>
      <c r="W35333"/>
      <c r="X35333"/>
    </row>
    <row r="35334" spans="21:24" ht="18" x14ac:dyDescent="0.6">
      <c r="U35334"/>
      <c r="V35334"/>
      <c r="W35334"/>
      <c r="X35334"/>
    </row>
    <row r="35335" spans="21:24" ht="18" x14ac:dyDescent="0.6">
      <c r="U35335"/>
      <c r="V35335"/>
      <c r="W35335"/>
      <c r="X35335"/>
    </row>
    <row r="35336" spans="21:24" ht="18" x14ac:dyDescent="0.6">
      <c r="U35336"/>
      <c r="V35336"/>
      <c r="W35336"/>
      <c r="X35336"/>
    </row>
    <row r="35337" spans="21:24" ht="18" x14ac:dyDescent="0.6">
      <c r="U35337"/>
      <c r="V35337"/>
      <c r="W35337"/>
      <c r="X35337"/>
    </row>
    <row r="35338" spans="21:24" ht="18" x14ac:dyDescent="0.6">
      <c r="U35338"/>
      <c r="V35338"/>
      <c r="W35338"/>
      <c r="X35338"/>
    </row>
    <row r="35339" spans="21:24" ht="18" x14ac:dyDescent="0.6">
      <c r="U35339"/>
      <c r="V35339"/>
      <c r="W35339"/>
      <c r="X35339"/>
    </row>
    <row r="35340" spans="21:24" ht="18" x14ac:dyDescent="0.6">
      <c r="U35340"/>
      <c r="V35340"/>
      <c r="W35340"/>
      <c r="X35340"/>
    </row>
    <row r="35341" spans="21:24" ht="18" x14ac:dyDescent="0.6">
      <c r="U35341"/>
      <c r="V35341"/>
      <c r="W35341"/>
      <c r="X35341"/>
    </row>
    <row r="35342" spans="21:24" ht="18" x14ac:dyDescent="0.6">
      <c r="U35342"/>
      <c r="V35342"/>
      <c r="W35342"/>
      <c r="X35342"/>
    </row>
    <row r="35343" spans="21:24" ht="18" x14ac:dyDescent="0.6">
      <c r="U35343"/>
      <c r="V35343"/>
      <c r="W35343"/>
      <c r="X35343"/>
    </row>
    <row r="35344" spans="21:24" ht="18" x14ac:dyDescent="0.6">
      <c r="U35344"/>
      <c r="V35344"/>
      <c r="W35344"/>
      <c r="X35344"/>
    </row>
    <row r="35345" spans="21:24" ht="18" x14ac:dyDescent="0.6">
      <c r="U35345"/>
      <c r="V35345"/>
      <c r="W35345"/>
      <c r="X35345"/>
    </row>
    <row r="35346" spans="21:24" ht="18" x14ac:dyDescent="0.6">
      <c r="U35346"/>
      <c r="V35346"/>
      <c r="W35346"/>
      <c r="X35346"/>
    </row>
    <row r="35347" spans="21:24" ht="18" x14ac:dyDescent="0.6">
      <c r="U35347"/>
      <c r="V35347"/>
      <c r="W35347"/>
      <c r="X35347"/>
    </row>
    <row r="35348" spans="21:24" ht="18" x14ac:dyDescent="0.6">
      <c r="U35348"/>
      <c r="V35348"/>
      <c r="W35348"/>
      <c r="X35348"/>
    </row>
    <row r="35349" spans="21:24" ht="18" x14ac:dyDescent="0.6">
      <c r="U35349"/>
      <c r="V35349"/>
      <c r="W35349"/>
      <c r="X35349"/>
    </row>
    <row r="35350" spans="21:24" ht="18" x14ac:dyDescent="0.6">
      <c r="U35350"/>
      <c r="V35350"/>
      <c r="W35350"/>
      <c r="X35350"/>
    </row>
    <row r="35351" spans="21:24" ht="18" x14ac:dyDescent="0.6">
      <c r="U35351"/>
      <c r="V35351"/>
      <c r="W35351"/>
      <c r="X35351"/>
    </row>
    <row r="35352" spans="21:24" ht="18" x14ac:dyDescent="0.6">
      <c r="U35352"/>
      <c r="V35352"/>
      <c r="W35352"/>
      <c r="X35352"/>
    </row>
    <row r="35353" spans="21:24" ht="18" x14ac:dyDescent="0.6">
      <c r="U35353"/>
      <c r="V35353"/>
      <c r="W35353"/>
      <c r="X35353"/>
    </row>
    <row r="35354" spans="21:24" ht="18" x14ac:dyDescent="0.6">
      <c r="U35354"/>
      <c r="V35354"/>
      <c r="W35354"/>
      <c r="X35354"/>
    </row>
    <row r="35355" spans="21:24" ht="18" x14ac:dyDescent="0.6">
      <c r="U35355"/>
      <c r="V35355"/>
      <c r="W35355"/>
      <c r="X35355"/>
    </row>
    <row r="35356" spans="21:24" ht="18" x14ac:dyDescent="0.6">
      <c r="U35356"/>
      <c r="V35356"/>
      <c r="W35356"/>
      <c r="X35356"/>
    </row>
    <row r="35357" spans="21:24" ht="18" x14ac:dyDescent="0.6">
      <c r="U35357"/>
      <c r="V35357"/>
      <c r="W35357"/>
      <c r="X35357"/>
    </row>
    <row r="35358" spans="21:24" ht="18" x14ac:dyDescent="0.6">
      <c r="U35358"/>
      <c r="V35358"/>
      <c r="W35358"/>
      <c r="X35358"/>
    </row>
    <row r="35359" spans="21:24" ht="18" x14ac:dyDescent="0.6">
      <c r="U35359"/>
      <c r="V35359"/>
      <c r="W35359"/>
      <c r="X35359"/>
    </row>
    <row r="35360" spans="21:24" ht="18" x14ac:dyDescent="0.6">
      <c r="U35360"/>
      <c r="V35360"/>
      <c r="W35360"/>
      <c r="X35360"/>
    </row>
    <row r="35361" spans="21:24" ht="18" x14ac:dyDescent="0.6">
      <c r="U35361"/>
      <c r="V35361"/>
      <c r="W35361"/>
      <c r="X35361"/>
    </row>
    <row r="35362" spans="21:24" ht="18" x14ac:dyDescent="0.6">
      <c r="U35362"/>
      <c r="V35362"/>
      <c r="W35362"/>
      <c r="X35362"/>
    </row>
    <row r="35363" spans="21:24" ht="18" x14ac:dyDescent="0.6">
      <c r="U35363"/>
      <c r="V35363"/>
      <c r="W35363"/>
      <c r="X35363"/>
    </row>
    <row r="35364" spans="21:24" ht="18" x14ac:dyDescent="0.6">
      <c r="U35364"/>
      <c r="V35364"/>
      <c r="W35364"/>
      <c r="X35364"/>
    </row>
    <row r="35365" spans="21:24" ht="18" x14ac:dyDescent="0.6">
      <c r="U35365"/>
      <c r="V35365"/>
      <c r="W35365"/>
      <c r="X35365"/>
    </row>
    <row r="35366" spans="21:24" ht="18" x14ac:dyDescent="0.6">
      <c r="U35366"/>
      <c r="V35366"/>
      <c r="W35366"/>
      <c r="X35366"/>
    </row>
    <row r="35367" spans="21:24" ht="18" x14ac:dyDescent="0.6">
      <c r="U35367"/>
      <c r="V35367"/>
      <c r="W35367"/>
      <c r="X35367"/>
    </row>
    <row r="35368" spans="21:24" ht="18" x14ac:dyDescent="0.6">
      <c r="U35368"/>
      <c r="V35368"/>
      <c r="W35368"/>
      <c r="X35368"/>
    </row>
    <row r="35369" spans="21:24" ht="18" x14ac:dyDescent="0.6">
      <c r="U35369"/>
      <c r="V35369"/>
      <c r="W35369"/>
      <c r="X35369"/>
    </row>
    <row r="35370" spans="21:24" ht="18" x14ac:dyDescent="0.6">
      <c r="U35370"/>
      <c r="V35370"/>
      <c r="W35370"/>
      <c r="X35370"/>
    </row>
    <row r="35371" spans="21:24" ht="18" x14ac:dyDescent="0.6">
      <c r="U35371"/>
      <c r="V35371"/>
      <c r="W35371"/>
      <c r="X35371"/>
    </row>
    <row r="35372" spans="21:24" ht="18" x14ac:dyDescent="0.6">
      <c r="U35372"/>
      <c r="V35372"/>
      <c r="W35372"/>
      <c r="X35372"/>
    </row>
    <row r="35373" spans="21:24" ht="18" x14ac:dyDescent="0.6">
      <c r="U35373"/>
      <c r="V35373"/>
      <c r="W35373"/>
      <c r="X35373"/>
    </row>
    <row r="35374" spans="21:24" ht="18" x14ac:dyDescent="0.6">
      <c r="U35374"/>
      <c r="V35374"/>
      <c r="W35374"/>
      <c r="X35374"/>
    </row>
    <row r="35375" spans="21:24" ht="18" x14ac:dyDescent="0.6">
      <c r="U35375"/>
      <c r="V35375"/>
      <c r="W35375"/>
      <c r="X35375"/>
    </row>
    <row r="35376" spans="21:24" ht="18" x14ac:dyDescent="0.6">
      <c r="U35376"/>
      <c r="V35376"/>
      <c r="W35376"/>
      <c r="X35376"/>
    </row>
    <row r="35377" spans="21:24" ht="18" x14ac:dyDescent="0.6">
      <c r="U35377"/>
      <c r="V35377"/>
      <c r="W35377"/>
      <c r="X35377"/>
    </row>
    <row r="35378" spans="21:24" ht="18" x14ac:dyDescent="0.6">
      <c r="U35378"/>
      <c r="V35378"/>
      <c r="W35378"/>
      <c r="X35378"/>
    </row>
    <row r="35379" spans="21:24" ht="18" x14ac:dyDescent="0.6">
      <c r="U35379"/>
      <c r="V35379"/>
      <c r="W35379"/>
      <c r="X35379"/>
    </row>
    <row r="35380" spans="21:24" ht="18" x14ac:dyDescent="0.6">
      <c r="U35380"/>
      <c r="V35380"/>
      <c r="W35380"/>
      <c r="X35380"/>
    </row>
    <row r="35381" spans="21:24" ht="18" x14ac:dyDescent="0.6">
      <c r="U35381"/>
      <c r="V35381"/>
      <c r="W35381"/>
      <c r="X35381"/>
    </row>
    <row r="35382" spans="21:24" ht="18" x14ac:dyDescent="0.6">
      <c r="U35382"/>
      <c r="V35382"/>
      <c r="W35382"/>
      <c r="X35382"/>
    </row>
    <row r="35383" spans="21:24" ht="18" x14ac:dyDescent="0.6">
      <c r="U35383"/>
      <c r="V35383"/>
      <c r="W35383"/>
      <c r="X35383"/>
    </row>
    <row r="35384" spans="21:24" ht="18" x14ac:dyDescent="0.6">
      <c r="U35384"/>
      <c r="V35384"/>
      <c r="W35384"/>
      <c r="X35384"/>
    </row>
    <row r="35385" spans="21:24" ht="18" x14ac:dyDescent="0.6">
      <c r="U35385"/>
      <c r="V35385"/>
      <c r="W35385"/>
      <c r="X35385"/>
    </row>
    <row r="35386" spans="21:24" ht="18" x14ac:dyDescent="0.6">
      <c r="U35386"/>
      <c r="V35386"/>
      <c r="W35386"/>
      <c r="X35386"/>
    </row>
    <row r="35387" spans="21:24" ht="18" x14ac:dyDescent="0.6">
      <c r="U35387"/>
      <c r="V35387"/>
      <c r="W35387"/>
      <c r="X35387"/>
    </row>
    <row r="35388" spans="21:24" ht="18" x14ac:dyDescent="0.6">
      <c r="U35388"/>
      <c r="V35388"/>
      <c r="W35388"/>
      <c r="X35388"/>
    </row>
    <row r="35389" spans="21:24" ht="18" x14ac:dyDescent="0.6">
      <c r="U35389"/>
      <c r="V35389"/>
      <c r="W35389"/>
      <c r="X35389"/>
    </row>
    <row r="35390" spans="21:24" ht="18" x14ac:dyDescent="0.6">
      <c r="U35390"/>
      <c r="V35390"/>
      <c r="W35390"/>
      <c r="X35390"/>
    </row>
    <row r="35391" spans="21:24" ht="18" x14ac:dyDescent="0.6">
      <c r="U35391"/>
      <c r="V35391"/>
      <c r="W35391"/>
      <c r="X35391"/>
    </row>
    <row r="35392" spans="21:24" ht="18" x14ac:dyDescent="0.6">
      <c r="U35392"/>
      <c r="V35392"/>
      <c r="W35392"/>
      <c r="X35392"/>
    </row>
    <row r="35393" spans="21:24" ht="18" x14ac:dyDescent="0.6">
      <c r="U35393"/>
      <c r="V35393"/>
      <c r="W35393"/>
      <c r="X35393"/>
    </row>
    <row r="35394" spans="21:24" ht="18" x14ac:dyDescent="0.6">
      <c r="U35394"/>
      <c r="V35394"/>
      <c r="W35394"/>
      <c r="X35394"/>
    </row>
    <row r="35395" spans="21:24" ht="18" x14ac:dyDescent="0.6">
      <c r="U35395"/>
      <c r="V35395"/>
      <c r="W35395"/>
      <c r="X35395"/>
    </row>
    <row r="35396" spans="21:24" ht="18" x14ac:dyDescent="0.6">
      <c r="U35396"/>
      <c r="V35396"/>
      <c r="W35396"/>
      <c r="X35396"/>
    </row>
    <row r="35397" spans="21:24" ht="18" x14ac:dyDescent="0.6">
      <c r="U35397"/>
      <c r="V35397"/>
      <c r="W35397"/>
      <c r="X35397"/>
    </row>
    <row r="35398" spans="21:24" ht="18" x14ac:dyDescent="0.6">
      <c r="U35398"/>
      <c r="V35398"/>
      <c r="W35398"/>
      <c r="X35398"/>
    </row>
    <row r="35399" spans="21:24" ht="18" x14ac:dyDescent="0.6">
      <c r="U35399"/>
      <c r="V35399"/>
      <c r="W35399"/>
      <c r="X35399"/>
    </row>
    <row r="35400" spans="21:24" ht="18" x14ac:dyDescent="0.6">
      <c r="U35400"/>
      <c r="V35400"/>
      <c r="W35400"/>
      <c r="X35400"/>
    </row>
    <row r="35401" spans="21:24" ht="18" x14ac:dyDescent="0.6">
      <c r="U35401"/>
      <c r="V35401"/>
      <c r="W35401"/>
      <c r="X35401"/>
    </row>
    <row r="35402" spans="21:24" ht="18" x14ac:dyDescent="0.6">
      <c r="U35402"/>
      <c r="V35402"/>
      <c r="W35402"/>
      <c r="X35402"/>
    </row>
    <row r="35403" spans="21:24" ht="18" x14ac:dyDescent="0.6">
      <c r="U35403"/>
      <c r="V35403"/>
      <c r="W35403"/>
      <c r="X35403"/>
    </row>
    <row r="35404" spans="21:24" ht="18" x14ac:dyDescent="0.6">
      <c r="U35404"/>
      <c r="V35404"/>
      <c r="W35404"/>
      <c r="X35404"/>
    </row>
    <row r="35405" spans="21:24" ht="18" x14ac:dyDescent="0.6">
      <c r="U35405"/>
      <c r="V35405"/>
      <c r="W35405"/>
      <c r="X35405"/>
    </row>
    <row r="35406" spans="21:24" ht="18" x14ac:dyDescent="0.6">
      <c r="U35406"/>
      <c r="V35406"/>
      <c r="W35406"/>
      <c r="X35406"/>
    </row>
    <row r="35407" spans="21:24" ht="18" x14ac:dyDescent="0.6">
      <c r="U35407"/>
      <c r="V35407"/>
      <c r="W35407"/>
      <c r="X35407"/>
    </row>
    <row r="35408" spans="21:24" ht="18" x14ac:dyDescent="0.6">
      <c r="U35408"/>
      <c r="V35408"/>
      <c r="W35408"/>
      <c r="X35408"/>
    </row>
    <row r="35409" spans="21:24" ht="18" x14ac:dyDescent="0.6">
      <c r="U35409"/>
      <c r="V35409"/>
      <c r="W35409"/>
      <c r="X35409"/>
    </row>
    <row r="35410" spans="21:24" ht="18" x14ac:dyDescent="0.6">
      <c r="U35410"/>
      <c r="V35410"/>
      <c r="W35410"/>
      <c r="X35410"/>
    </row>
    <row r="35411" spans="21:24" ht="18" x14ac:dyDescent="0.6">
      <c r="U35411"/>
      <c r="V35411"/>
      <c r="W35411"/>
      <c r="X35411"/>
    </row>
    <row r="35412" spans="21:24" ht="18" x14ac:dyDescent="0.6">
      <c r="U35412"/>
      <c r="V35412"/>
      <c r="W35412"/>
      <c r="X35412"/>
    </row>
    <row r="35413" spans="21:24" ht="18" x14ac:dyDescent="0.6">
      <c r="U35413"/>
      <c r="V35413"/>
      <c r="W35413"/>
      <c r="X35413"/>
    </row>
    <row r="35414" spans="21:24" ht="18" x14ac:dyDescent="0.6">
      <c r="U35414"/>
      <c r="V35414"/>
      <c r="W35414"/>
      <c r="X35414"/>
    </row>
    <row r="35415" spans="21:24" ht="18" x14ac:dyDescent="0.6">
      <c r="U35415"/>
      <c r="V35415"/>
      <c r="W35415"/>
      <c r="X35415"/>
    </row>
    <row r="35416" spans="21:24" ht="18" x14ac:dyDescent="0.6">
      <c r="U35416"/>
      <c r="V35416"/>
      <c r="W35416"/>
      <c r="X35416"/>
    </row>
    <row r="35417" spans="21:24" ht="18" x14ac:dyDescent="0.6">
      <c r="U35417"/>
      <c r="V35417"/>
      <c r="W35417"/>
      <c r="X35417"/>
    </row>
    <row r="35418" spans="21:24" ht="18" x14ac:dyDescent="0.6">
      <c r="U35418"/>
      <c r="V35418"/>
      <c r="W35418"/>
      <c r="X35418"/>
    </row>
    <row r="35419" spans="21:24" ht="18" x14ac:dyDescent="0.6">
      <c r="U35419"/>
      <c r="V35419"/>
      <c r="W35419"/>
      <c r="X35419"/>
    </row>
    <row r="35420" spans="21:24" ht="18" x14ac:dyDescent="0.6">
      <c r="U35420"/>
      <c r="V35420"/>
      <c r="W35420"/>
      <c r="X35420"/>
    </row>
    <row r="35421" spans="21:24" ht="18" x14ac:dyDescent="0.6">
      <c r="U35421"/>
      <c r="V35421"/>
      <c r="W35421"/>
      <c r="X35421"/>
    </row>
    <row r="35422" spans="21:24" ht="18" x14ac:dyDescent="0.6">
      <c r="U35422"/>
      <c r="V35422"/>
      <c r="W35422"/>
      <c r="X35422"/>
    </row>
    <row r="35423" spans="21:24" ht="18" x14ac:dyDescent="0.6">
      <c r="U35423"/>
      <c r="V35423"/>
      <c r="W35423"/>
      <c r="X35423"/>
    </row>
    <row r="35424" spans="21:24" ht="18" x14ac:dyDescent="0.6">
      <c r="U35424"/>
      <c r="V35424"/>
      <c r="W35424"/>
      <c r="X35424"/>
    </row>
    <row r="35425" spans="21:24" ht="18" x14ac:dyDescent="0.6">
      <c r="U35425"/>
      <c r="V35425"/>
      <c r="W35425"/>
      <c r="X35425"/>
    </row>
    <row r="35426" spans="21:24" ht="18" x14ac:dyDescent="0.6">
      <c r="U35426"/>
      <c r="V35426"/>
      <c r="W35426"/>
      <c r="X35426"/>
    </row>
    <row r="35427" spans="21:24" ht="18" x14ac:dyDescent="0.6">
      <c r="U35427"/>
      <c r="V35427"/>
      <c r="W35427"/>
      <c r="X35427"/>
    </row>
    <row r="35428" spans="21:24" ht="18" x14ac:dyDescent="0.6">
      <c r="U35428"/>
      <c r="V35428"/>
      <c r="W35428"/>
      <c r="X35428"/>
    </row>
    <row r="35429" spans="21:24" ht="18" x14ac:dyDescent="0.6">
      <c r="U35429"/>
      <c r="V35429"/>
      <c r="W35429"/>
      <c r="X35429"/>
    </row>
    <row r="35430" spans="21:24" ht="18" x14ac:dyDescent="0.6">
      <c r="U35430"/>
      <c r="V35430"/>
      <c r="W35430"/>
      <c r="X35430"/>
    </row>
    <row r="35431" spans="21:24" ht="18" x14ac:dyDescent="0.6">
      <c r="U35431"/>
      <c r="V35431"/>
      <c r="W35431"/>
      <c r="X35431"/>
    </row>
    <row r="35432" spans="21:24" ht="18" x14ac:dyDescent="0.6">
      <c r="U35432"/>
      <c r="V35432"/>
      <c r="W35432"/>
      <c r="X35432"/>
    </row>
    <row r="35433" spans="21:24" ht="18" x14ac:dyDescent="0.6">
      <c r="U35433"/>
      <c r="V35433"/>
      <c r="W35433"/>
      <c r="X35433"/>
    </row>
    <row r="35434" spans="21:24" ht="18" x14ac:dyDescent="0.6">
      <c r="U35434"/>
      <c r="V35434"/>
      <c r="W35434"/>
      <c r="X35434"/>
    </row>
    <row r="35435" spans="21:24" ht="18" x14ac:dyDescent="0.6">
      <c r="U35435"/>
      <c r="V35435"/>
      <c r="W35435"/>
      <c r="X35435"/>
    </row>
    <row r="35436" spans="21:24" ht="18" x14ac:dyDescent="0.6">
      <c r="U35436"/>
      <c r="V35436"/>
      <c r="W35436"/>
      <c r="X35436"/>
    </row>
    <row r="35437" spans="21:24" ht="18" x14ac:dyDescent="0.6">
      <c r="U35437"/>
      <c r="V35437"/>
      <c r="W35437"/>
      <c r="X35437"/>
    </row>
    <row r="35438" spans="21:24" ht="18" x14ac:dyDescent="0.6">
      <c r="U35438"/>
      <c r="V35438"/>
      <c r="W35438"/>
      <c r="X35438"/>
    </row>
    <row r="35439" spans="21:24" ht="18" x14ac:dyDescent="0.6">
      <c r="U35439"/>
      <c r="V35439"/>
      <c r="W35439"/>
      <c r="X35439"/>
    </row>
    <row r="35440" spans="21:24" ht="18" x14ac:dyDescent="0.6">
      <c r="U35440"/>
      <c r="V35440"/>
      <c r="W35440"/>
      <c r="X35440"/>
    </row>
    <row r="35441" spans="21:24" ht="18" x14ac:dyDescent="0.6">
      <c r="U35441"/>
      <c r="V35441"/>
      <c r="W35441"/>
      <c r="X35441"/>
    </row>
    <row r="35442" spans="21:24" ht="18" x14ac:dyDescent="0.6">
      <c r="U35442"/>
      <c r="V35442"/>
      <c r="W35442"/>
      <c r="X35442"/>
    </row>
    <row r="35443" spans="21:24" ht="18" x14ac:dyDescent="0.6">
      <c r="U35443"/>
      <c r="V35443"/>
      <c r="W35443"/>
      <c r="X35443"/>
    </row>
    <row r="35444" spans="21:24" ht="18" x14ac:dyDescent="0.6">
      <c r="U35444"/>
      <c r="V35444"/>
      <c r="W35444"/>
      <c r="X35444"/>
    </row>
    <row r="35445" spans="21:24" ht="18" x14ac:dyDescent="0.6">
      <c r="U35445"/>
      <c r="V35445"/>
      <c r="W35445"/>
      <c r="X35445"/>
    </row>
    <row r="35446" spans="21:24" ht="18" x14ac:dyDescent="0.6">
      <c r="U35446"/>
      <c r="V35446"/>
      <c r="W35446"/>
      <c r="X35446"/>
    </row>
    <row r="35447" spans="21:24" ht="18" x14ac:dyDescent="0.6">
      <c r="U35447"/>
      <c r="V35447"/>
      <c r="W35447"/>
      <c r="X35447"/>
    </row>
    <row r="35448" spans="21:24" ht="18" x14ac:dyDescent="0.6">
      <c r="U35448"/>
      <c r="V35448"/>
      <c r="W35448"/>
      <c r="X35448"/>
    </row>
    <row r="35449" spans="21:24" ht="18" x14ac:dyDescent="0.6">
      <c r="U35449"/>
      <c r="V35449"/>
      <c r="W35449"/>
      <c r="X35449"/>
    </row>
    <row r="35450" spans="21:24" ht="18" x14ac:dyDescent="0.6">
      <c r="U35450"/>
      <c r="V35450"/>
      <c r="W35450"/>
      <c r="X35450"/>
    </row>
    <row r="35451" spans="21:24" ht="18" x14ac:dyDescent="0.6">
      <c r="U35451"/>
      <c r="V35451"/>
      <c r="W35451"/>
      <c r="X35451"/>
    </row>
    <row r="35452" spans="21:24" ht="18" x14ac:dyDescent="0.6">
      <c r="U35452"/>
      <c r="V35452"/>
      <c r="W35452"/>
      <c r="X35452"/>
    </row>
    <row r="35453" spans="21:24" ht="18" x14ac:dyDescent="0.6">
      <c r="U35453"/>
      <c r="V35453"/>
      <c r="W35453"/>
      <c r="X35453"/>
    </row>
    <row r="35454" spans="21:24" ht="18" x14ac:dyDescent="0.6">
      <c r="U35454"/>
      <c r="V35454"/>
      <c r="W35454"/>
      <c r="X35454"/>
    </row>
    <row r="35455" spans="21:24" ht="18" x14ac:dyDescent="0.6">
      <c r="U35455"/>
      <c r="V35455"/>
      <c r="W35455"/>
      <c r="X35455"/>
    </row>
    <row r="35456" spans="21:24" ht="18" x14ac:dyDescent="0.6">
      <c r="U35456"/>
      <c r="V35456"/>
      <c r="W35456"/>
      <c r="X35456"/>
    </row>
    <row r="35457" spans="21:24" ht="18" x14ac:dyDescent="0.6">
      <c r="U35457"/>
      <c r="V35457"/>
      <c r="W35457"/>
      <c r="X35457"/>
    </row>
    <row r="35458" spans="21:24" ht="18" x14ac:dyDescent="0.6">
      <c r="U35458"/>
      <c r="V35458"/>
      <c r="W35458"/>
      <c r="X35458"/>
    </row>
    <row r="35459" spans="21:24" ht="18" x14ac:dyDescent="0.6">
      <c r="U35459"/>
      <c r="V35459"/>
      <c r="W35459"/>
      <c r="X35459"/>
    </row>
    <row r="35460" spans="21:24" ht="18" x14ac:dyDescent="0.6">
      <c r="U35460"/>
      <c r="V35460"/>
      <c r="W35460"/>
      <c r="X35460"/>
    </row>
    <row r="35461" spans="21:24" ht="18" x14ac:dyDescent="0.6">
      <c r="U35461"/>
      <c r="V35461"/>
      <c r="W35461"/>
      <c r="X35461"/>
    </row>
    <row r="35462" spans="21:24" ht="18" x14ac:dyDescent="0.6">
      <c r="U35462"/>
      <c r="V35462"/>
      <c r="W35462"/>
      <c r="X35462"/>
    </row>
    <row r="35463" spans="21:24" ht="18" x14ac:dyDescent="0.6">
      <c r="U35463"/>
      <c r="V35463"/>
      <c r="W35463"/>
      <c r="X35463"/>
    </row>
    <row r="35464" spans="21:24" ht="18" x14ac:dyDescent="0.6">
      <c r="U35464"/>
      <c r="V35464"/>
      <c r="W35464"/>
      <c r="X35464"/>
    </row>
    <row r="35465" spans="21:24" ht="18" x14ac:dyDescent="0.6">
      <c r="U35465"/>
      <c r="V35465"/>
      <c r="W35465"/>
      <c r="X35465"/>
    </row>
    <row r="35466" spans="21:24" ht="18" x14ac:dyDescent="0.6">
      <c r="U35466"/>
      <c r="V35466"/>
      <c r="W35466"/>
      <c r="X35466"/>
    </row>
    <row r="35467" spans="21:24" ht="18" x14ac:dyDescent="0.6">
      <c r="U35467"/>
      <c r="V35467"/>
      <c r="W35467"/>
      <c r="X35467"/>
    </row>
    <row r="35468" spans="21:24" ht="18" x14ac:dyDescent="0.6">
      <c r="U35468"/>
      <c r="V35468"/>
      <c r="W35468"/>
      <c r="X35468"/>
    </row>
    <row r="35469" spans="21:24" ht="18" x14ac:dyDescent="0.6">
      <c r="U35469"/>
      <c r="V35469"/>
      <c r="W35469"/>
      <c r="X35469"/>
    </row>
    <row r="35470" spans="21:24" ht="18" x14ac:dyDescent="0.6">
      <c r="U35470"/>
      <c r="V35470"/>
      <c r="W35470"/>
      <c r="X35470"/>
    </row>
    <row r="35471" spans="21:24" ht="18" x14ac:dyDescent="0.6">
      <c r="U35471"/>
      <c r="V35471"/>
      <c r="W35471"/>
      <c r="X35471"/>
    </row>
    <row r="35472" spans="21:24" ht="18" x14ac:dyDescent="0.6">
      <c r="U35472"/>
      <c r="V35472"/>
      <c r="W35472"/>
      <c r="X35472"/>
    </row>
    <row r="35473" spans="21:24" ht="18" x14ac:dyDescent="0.6">
      <c r="U35473"/>
      <c r="V35473"/>
      <c r="W35473"/>
      <c r="X35473"/>
    </row>
    <row r="35474" spans="21:24" ht="18" x14ac:dyDescent="0.6">
      <c r="U35474"/>
      <c r="V35474"/>
      <c r="W35474"/>
      <c r="X35474"/>
    </row>
    <row r="35475" spans="21:24" ht="18" x14ac:dyDescent="0.6">
      <c r="U35475"/>
      <c r="V35475"/>
      <c r="W35475"/>
      <c r="X35475"/>
    </row>
    <row r="35476" spans="21:24" ht="18" x14ac:dyDescent="0.6">
      <c r="U35476"/>
      <c r="V35476"/>
      <c r="W35476"/>
      <c r="X35476"/>
    </row>
    <row r="35477" spans="21:24" ht="18" x14ac:dyDescent="0.6">
      <c r="U35477"/>
      <c r="V35477"/>
      <c r="W35477"/>
      <c r="X35477"/>
    </row>
    <row r="35478" spans="21:24" ht="18" x14ac:dyDescent="0.6">
      <c r="U35478"/>
      <c r="V35478"/>
      <c r="W35478"/>
      <c r="X35478"/>
    </row>
    <row r="35479" spans="21:24" ht="18" x14ac:dyDescent="0.6">
      <c r="U35479"/>
      <c r="V35479"/>
      <c r="W35479"/>
      <c r="X35479"/>
    </row>
    <row r="35480" spans="21:24" ht="18" x14ac:dyDescent="0.6">
      <c r="U35480"/>
      <c r="V35480"/>
      <c r="W35480"/>
      <c r="X35480"/>
    </row>
    <row r="35481" spans="21:24" ht="18" x14ac:dyDescent="0.6">
      <c r="U35481"/>
      <c r="V35481"/>
      <c r="W35481"/>
      <c r="X35481"/>
    </row>
    <row r="35482" spans="21:24" ht="18" x14ac:dyDescent="0.6">
      <c r="U35482"/>
      <c r="V35482"/>
      <c r="W35482"/>
      <c r="X35482"/>
    </row>
    <row r="35483" spans="21:24" ht="18" x14ac:dyDescent="0.6">
      <c r="U35483"/>
      <c r="V35483"/>
      <c r="W35483"/>
      <c r="X35483"/>
    </row>
    <row r="35484" spans="21:24" ht="18" x14ac:dyDescent="0.6">
      <c r="U35484"/>
      <c r="V35484"/>
      <c r="W35484"/>
      <c r="X35484"/>
    </row>
    <row r="35485" spans="21:24" ht="18" x14ac:dyDescent="0.6">
      <c r="U35485"/>
      <c r="V35485"/>
      <c r="W35485"/>
      <c r="X35485"/>
    </row>
    <row r="35486" spans="21:24" ht="18" x14ac:dyDescent="0.6">
      <c r="U35486"/>
      <c r="V35486"/>
      <c r="W35486"/>
      <c r="X35486"/>
    </row>
    <row r="35487" spans="21:24" ht="18" x14ac:dyDescent="0.6">
      <c r="U35487"/>
      <c r="V35487"/>
      <c r="W35487"/>
      <c r="X35487"/>
    </row>
    <row r="35488" spans="21:24" ht="18" x14ac:dyDescent="0.6">
      <c r="U35488"/>
      <c r="V35488"/>
      <c r="W35488"/>
      <c r="X35488"/>
    </row>
    <row r="35489" spans="21:24" ht="18" x14ac:dyDescent="0.6">
      <c r="U35489"/>
      <c r="V35489"/>
      <c r="W35489"/>
      <c r="X35489"/>
    </row>
    <row r="35490" spans="21:24" ht="18" x14ac:dyDescent="0.6">
      <c r="U35490"/>
      <c r="V35490"/>
      <c r="W35490"/>
      <c r="X35490"/>
    </row>
    <row r="35491" spans="21:24" ht="18" x14ac:dyDescent="0.6">
      <c r="U35491"/>
      <c r="V35491"/>
      <c r="W35491"/>
      <c r="X35491"/>
    </row>
    <row r="35492" spans="21:24" ht="18" x14ac:dyDescent="0.6">
      <c r="U35492"/>
      <c r="V35492"/>
      <c r="W35492"/>
      <c r="X35492"/>
    </row>
    <row r="35493" spans="21:24" ht="18" x14ac:dyDescent="0.6">
      <c r="U35493"/>
      <c r="V35493"/>
      <c r="W35493"/>
      <c r="X35493"/>
    </row>
    <row r="35494" spans="21:24" ht="18" x14ac:dyDescent="0.6">
      <c r="U35494"/>
      <c r="V35494"/>
      <c r="W35494"/>
      <c r="X35494"/>
    </row>
    <row r="35495" spans="21:24" ht="18" x14ac:dyDescent="0.6">
      <c r="U35495"/>
      <c r="V35495"/>
      <c r="W35495"/>
      <c r="X35495"/>
    </row>
    <row r="35496" spans="21:24" ht="18" x14ac:dyDescent="0.6">
      <c r="U35496"/>
      <c r="V35496"/>
      <c r="W35496"/>
      <c r="X35496"/>
    </row>
    <row r="35497" spans="21:24" ht="18" x14ac:dyDescent="0.6">
      <c r="U35497"/>
      <c r="V35497"/>
      <c r="W35497"/>
      <c r="X35497"/>
    </row>
    <row r="35498" spans="21:24" ht="18" x14ac:dyDescent="0.6">
      <c r="U35498"/>
      <c r="V35498"/>
      <c r="W35498"/>
      <c r="X35498"/>
    </row>
    <row r="35499" spans="21:24" ht="18" x14ac:dyDescent="0.6">
      <c r="U35499"/>
      <c r="V35499"/>
      <c r="W35499"/>
      <c r="X35499"/>
    </row>
    <row r="35500" spans="21:24" ht="18" x14ac:dyDescent="0.6">
      <c r="U35500"/>
      <c r="V35500"/>
      <c r="W35500"/>
      <c r="X35500"/>
    </row>
    <row r="35501" spans="21:24" ht="18" x14ac:dyDescent="0.6">
      <c r="U35501"/>
      <c r="V35501"/>
      <c r="W35501"/>
      <c r="X35501"/>
    </row>
    <row r="35502" spans="21:24" ht="18" x14ac:dyDescent="0.6">
      <c r="U35502"/>
      <c r="V35502"/>
      <c r="W35502"/>
      <c r="X35502"/>
    </row>
    <row r="35503" spans="21:24" ht="18" x14ac:dyDescent="0.6">
      <c r="U35503"/>
      <c r="V35503"/>
      <c r="W35503"/>
      <c r="X35503"/>
    </row>
    <row r="35504" spans="21:24" ht="18" x14ac:dyDescent="0.6">
      <c r="U35504"/>
      <c r="V35504"/>
      <c r="W35504"/>
      <c r="X35504"/>
    </row>
    <row r="35505" spans="21:24" ht="18" x14ac:dyDescent="0.6">
      <c r="U35505"/>
      <c r="V35505"/>
      <c r="W35505"/>
      <c r="X35505"/>
    </row>
    <row r="35506" spans="21:24" ht="18" x14ac:dyDescent="0.6">
      <c r="U35506"/>
      <c r="V35506"/>
      <c r="W35506"/>
      <c r="X35506"/>
    </row>
    <row r="35507" spans="21:24" ht="18" x14ac:dyDescent="0.6">
      <c r="U35507"/>
      <c r="V35507"/>
      <c r="W35507"/>
      <c r="X35507"/>
    </row>
    <row r="35508" spans="21:24" ht="18" x14ac:dyDescent="0.6">
      <c r="U35508"/>
      <c r="V35508"/>
      <c r="W35508"/>
      <c r="X35508"/>
    </row>
    <row r="35509" spans="21:24" ht="18" x14ac:dyDescent="0.6">
      <c r="U35509"/>
      <c r="V35509"/>
      <c r="W35509"/>
      <c r="X35509"/>
    </row>
    <row r="35510" spans="21:24" ht="18" x14ac:dyDescent="0.6">
      <c r="U35510"/>
      <c r="V35510"/>
      <c r="W35510"/>
      <c r="X35510"/>
    </row>
    <row r="35511" spans="21:24" ht="18" x14ac:dyDescent="0.6">
      <c r="U35511"/>
      <c r="V35511"/>
      <c r="W35511"/>
      <c r="X35511"/>
    </row>
    <row r="35512" spans="21:24" ht="18" x14ac:dyDescent="0.6">
      <c r="U35512"/>
      <c r="V35512"/>
      <c r="W35512"/>
      <c r="X35512"/>
    </row>
    <row r="35513" spans="21:24" ht="18" x14ac:dyDescent="0.6">
      <c r="U35513"/>
      <c r="V35513"/>
      <c r="W35513"/>
      <c r="X35513"/>
    </row>
    <row r="35514" spans="21:24" ht="18" x14ac:dyDescent="0.6">
      <c r="U35514"/>
      <c r="V35514"/>
      <c r="W35514"/>
      <c r="X35514"/>
    </row>
    <row r="35515" spans="21:24" ht="18" x14ac:dyDescent="0.6">
      <c r="U35515"/>
      <c r="V35515"/>
      <c r="W35515"/>
      <c r="X35515"/>
    </row>
    <row r="35516" spans="21:24" ht="18" x14ac:dyDescent="0.6">
      <c r="U35516"/>
      <c r="V35516"/>
      <c r="W35516"/>
      <c r="X35516"/>
    </row>
    <row r="35517" spans="21:24" ht="18" x14ac:dyDescent="0.6">
      <c r="U35517"/>
      <c r="V35517"/>
      <c r="W35517"/>
      <c r="X35517"/>
    </row>
    <row r="35518" spans="21:24" ht="18" x14ac:dyDescent="0.6">
      <c r="U35518"/>
      <c r="V35518"/>
      <c r="W35518"/>
      <c r="X35518"/>
    </row>
    <row r="35519" spans="21:24" ht="18" x14ac:dyDescent="0.6">
      <c r="U35519"/>
      <c r="V35519"/>
      <c r="W35519"/>
      <c r="X35519"/>
    </row>
    <row r="35520" spans="21:24" ht="18" x14ac:dyDescent="0.6">
      <c r="U35520"/>
      <c r="V35520"/>
      <c r="W35520"/>
      <c r="X35520"/>
    </row>
    <row r="35521" spans="21:24" ht="18" x14ac:dyDescent="0.6">
      <c r="U35521"/>
      <c r="V35521"/>
      <c r="W35521"/>
      <c r="X35521"/>
    </row>
    <row r="35522" spans="21:24" ht="18" x14ac:dyDescent="0.6">
      <c r="U35522"/>
      <c r="V35522"/>
      <c r="W35522"/>
      <c r="X35522"/>
    </row>
    <row r="35523" spans="21:24" ht="18" x14ac:dyDescent="0.6">
      <c r="U35523"/>
      <c r="V35523"/>
      <c r="W35523"/>
      <c r="X35523"/>
    </row>
    <row r="35524" spans="21:24" ht="18" x14ac:dyDescent="0.6">
      <c r="U35524"/>
      <c r="V35524"/>
      <c r="W35524"/>
      <c r="X35524"/>
    </row>
    <row r="35525" spans="21:24" ht="18" x14ac:dyDescent="0.6">
      <c r="U35525"/>
      <c r="V35525"/>
      <c r="W35525"/>
      <c r="X35525"/>
    </row>
    <row r="35526" spans="21:24" ht="18" x14ac:dyDescent="0.6">
      <c r="U35526"/>
      <c r="V35526"/>
      <c r="W35526"/>
      <c r="X35526"/>
    </row>
    <row r="35527" spans="21:24" ht="18" x14ac:dyDescent="0.6">
      <c r="U35527"/>
      <c r="V35527"/>
      <c r="W35527"/>
      <c r="X35527"/>
    </row>
    <row r="35528" spans="21:24" ht="18" x14ac:dyDescent="0.6">
      <c r="U35528"/>
      <c r="V35528"/>
      <c r="W35528"/>
      <c r="X35528"/>
    </row>
    <row r="35529" spans="21:24" ht="18" x14ac:dyDescent="0.6">
      <c r="U35529"/>
      <c r="V35529"/>
      <c r="W35529"/>
      <c r="X35529"/>
    </row>
    <row r="35530" spans="21:24" ht="18" x14ac:dyDescent="0.6">
      <c r="U35530"/>
      <c r="V35530"/>
      <c r="W35530"/>
      <c r="X35530"/>
    </row>
    <row r="35531" spans="21:24" ht="18" x14ac:dyDescent="0.6">
      <c r="U35531"/>
      <c r="V35531"/>
      <c r="W35531"/>
      <c r="X35531"/>
    </row>
    <row r="35532" spans="21:24" ht="18" x14ac:dyDescent="0.6">
      <c r="U35532"/>
      <c r="V35532"/>
      <c r="W35532"/>
      <c r="X35532"/>
    </row>
    <row r="35533" spans="21:24" ht="18" x14ac:dyDescent="0.6">
      <c r="U35533"/>
      <c r="V35533"/>
      <c r="W35533"/>
      <c r="X35533"/>
    </row>
    <row r="35534" spans="21:24" ht="18" x14ac:dyDescent="0.6">
      <c r="U35534"/>
      <c r="V35534"/>
      <c r="W35534"/>
      <c r="X35534"/>
    </row>
    <row r="35535" spans="21:24" ht="18" x14ac:dyDescent="0.6">
      <c r="U35535"/>
      <c r="V35535"/>
      <c r="W35535"/>
      <c r="X35535"/>
    </row>
    <row r="35536" spans="21:24" ht="18" x14ac:dyDescent="0.6">
      <c r="U35536"/>
      <c r="V35536"/>
      <c r="W35536"/>
      <c r="X35536"/>
    </row>
    <row r="35537" spans="21:24" ht="18" x14ac:dyDescent="0.6">
      <c r="U35537"/>
      <c r="V35537"/>
      <c r="W35537"/>
      <c r="X35537"/>
    </row>
    <row r="35538" spans="21:24" ht="18" x14ac:dyDescent="0.6">
      <c r="U35538"/>
      <c r="V35538"/>
      <c r="W35538"/>
      <c r="X35538"/>
    </row>
    <row r="35539" spans="21:24" ht="18" x14ac:dyDescent="0.6">
      <c r="U35539"/>
      <c r="V35539"/>
      <c r="W35539"/>
      <c r="X35539"/>
    </row>
    <row r="35540" spans="21:24" ht="18" x14ac:dyDescent="0.6">
      <c r="U35540"/>
      <c r="V35540"/>
      <c r="W35540"/>
      <c r="X35540"/>
    </row>
    <row r="35541" spans="21:24" ht="18" x14ac:dyDescent="0.6">
      <c r="U35541"/>
      <c r="V35541"/>
      <c r="W35541"/>
      <c r="X35541"/>
    </row>
    <row r="35542" spans="21:24" ht="18" x14ac:dyDescent="0.6">
      <c r="U35542"/>
      <c r="V35542"/>
      <c r="W35542"/>
      <c r="X35542"/>
    </row>
    <row r="35543" spans="21:24" ht="18" x14ac:dyDescent="0.6">
      <c r="U35543"/>
      <c r="V35543"/>
      <c r="W35543"/>
      <c r="X35543"/>
    </row>
    <row r="35544" spans="21:24" ht="18" x14ac:dyDescent="0.6">
      <c r="U35544"/>
      <c r="V35544"/>
      <c r="W35544"/>
      <c r="X35544"/>
    </row>
    <row r="35545" spans="21:24" ht="18" x14ac:dyDescent="0.6">
      <c r="U35545"/>
      <c r="V35545"/>
      <c r="W35545"/>
      <c r="X35545"/>
    </row>
    <row r="35546" spans="21:24" ht="18" x14ac:dyDescent="0.6">
      <c r="U35546"/>
      <c r="V35546"/>
      <c r="W35546"/>
      <c r="X35546"/>
    </row>
    <row r="35547" spans="21:24" ht="18" x14ac:dyDescent="0.6">
      <c r="U35547"/>
      <c r="V35547"/>
      <c r="W35547"/>
      <c r="X35547"/>
    </row>
    <row r="35548" spans="21:24" ht="18" x14ac:dyDescent="0.6">
      <c r="U35548"/>
      <c r="V35548"/>
      <c r="W35548"/>
      <c r="X35548"/>
    </row>
    <row r="35549" spans="21:24" ht="18" x14ac:dyDescent="0.6">
      <c r="U35549"/>
      <c r="V35549"/>
      <c r="W35549"/>
      <c r="X35549"/>
    </row>
    <row r="35550" spans="21:24" ht="18" x14ac:dyDescent="0.6">
      <c r="U35550"/>
      <c r="V35550"/>
      <c r="W35550"/>
      <c r="X35550"/>
    </row>
    <row r="35551" spans="21:24" ht="18" x14ac:dyDescent="0.6">
      <c r="U35551"/>
      <c r="V35551"/>
      <c r="W35551"/>
      <c r="X35551"/>
    </row>
    <row r="35552" spans="21:24" ht="18" x14ac:dyDescent="0.6">
      <c r="U35552"/>
      <c r="V35552"/>
      <c r="W35552"/>
      <c r="X35552"/>
    </row>
    <row r="35553" spans="21:24" ht="18" x14ac:dyDescent="0.6">
      <c r="U35553"/>
      <c r="V35553"/>
      <c r="W35553"/>
      <c r="X35553"/>
    </row>
    <row r="35554" spans="21:24" ht="18" x14ac:dyDescent="0.6">
      <c r="U35554"/>
      <c r="V35554"/>
      <c r="W35554"/>
      <c r="X35554"/>
    </row>
    <row r="35555" spans="21:24" ht="18" x14ac:dyDescent="0.6">
      <c r="U35555"/>
      <c r="V35555"/>
      <c r="W35555"/>
      <c r="X35555"/>
    </row>
    <row r="35556" spans="21:24" ht="18" x14ac:dyDescent="0.6">
      <c r="U35556"/>
      <c r="V35556"/>
      <c r="W35556"/>
      <c r="X35556"/>
    </row>
    <row r="35557" spans="21:24" ht="18" x14ac:dyDescent="0.6">
      <c r="U35557"/>
      <c r="V35557"/>
      <c r="W35557"/>
      <c r="X35557"/>
    </row>
    <row r="35558" spans="21:24" ht="18" x14ac:dyDescent="0.6">
      <c r="U35558"/>
      <c r="V35558"/>
      <c r="W35558"/>
      <c r="X35558"/>
    </row>
    <row r="35559" spans="21:24" ht="18" x14ac:dyDescent="0.6">
      <c r="U35559"/>
      <c r="V35559"/>
      <c r="W35559"/>
      <c r="X35559"/>
    </row>
    <row r="35560" spans="21:24" ht="18" x14ac:dyDescent="0.6">
      <c r="U35560"/>
      <c r="V35560"/>
      <c r="W35560"/>
      <c r="X35560"/>
    </row>
    <row r="35561" spans="21:24" ht="18" x14ac:dyDescent="0.6">
      <c r="U35561"/>
      <c r="V35561"/>
      <c r="W35561"/>
      <c r="X35561"/>
    </row>
    <row r="35562" spans="21:24" ht="18" x14ac:dyDescent="0.6">
      <c r="U35562"/>
      <c r="V35562"/>
      <c r="W35562"/>
      <c r="X35562"/>
    </row>
    <row r="35563" spans="21:24" ht="18" x14ac:dyDescent="0.6">
      <c r="U35563"/>
      <c r="V35563"/>
      <c r="W35563"/>
      <c r="X35563"/>
    </row>
    <row r="35564" spans="21:24" ht="18" x14ac:dyDescent="0.6">
      <c r="U35564"/>
      <c r="V35564"/>
      <c r="W35564"/>
      <c r="X35564"/>
    </row>
    <row r="35565" spans="21:24" ht="18" x14ac:dyDescent="0.6">
      <c r="U35565"/>
      <c r="V35565"/>
      <c r="W35565"/>
      <c r="X35565"/>
    </row>
    <row r="35566" spans="21:24" ht="18" x14ac:dyDescent="0.6">
      <c r="U35566"/>
      <c r="V35566"/>
      <c r="W35566"/>
      <c r="X35566"/>
    </row>
    <row r="35567" spans="21:24" ht="18" x14ac:dyDescent="0.6">
      <c r="U35567"/>
      <c r="V35567"/>
      <c r="W35567"/>
      <c r="X35567"/>
    </row>
    <row r="35568" spans="21:24" ht="18" x14ac:dyDescent="0.6">
      <c r="U35568"/>
      <c r="V35568"/>
      <c r="W35568"/>
      <c r="X35568"/>
    </row>
    <row r="35569" spans="21:24" ht="18" x14ac:dyDescent="0.6">
      <c r="U35569"/>
      <c r="V35569"/>
      <c r="W35569"/>
      <c r="X35569"/>
    </row>
    <row r="35570" spans="21:24" ht="18" x14ac:dyDescent="0.6">
      <c r="U35570"/>
      <c r="V35570"/>
      <c r="W35570"/>
      <c r="X35570"/>
    </row>
    <row r="35571" spans="21:24" ht="18" x14ac:dyDescent="0.6">
      <c r="U35571"/>
      <c r="V35571"/>
      <c r="W35571"/>
      <c r="X35571"/>
    </row>
    <row r="35572" spans="21:24" ht="18" x14ac:dyDescent="0.6">
      <c r="U35572"/>
      <c r="V35572"/>
      <c r="W35572"/>
      <c r="X35572"/>
    </row>
    <row r="35573" spans="21:24" ht="18" x14ac:dyDescent="0.6">
      <c r="U35573"/>
      <c r="V35573"/>
      <c r="W35573"/>
      <c r="X35573"/>
    </row>
    <row r="35574" spans="21:24" ht="18" x14ac:dyDescent="0.6">
      <c r="U35574"/>
      <c r="V35574"/>
      <c r="W35574"/>
      <c r="X35574"/>
    </row>
    <row r="35575" spans="21:24" ht="18" x14ac:dyDescent="0.6">
      <c r="U35575"/>
      <c r="V35575"/>
      <c r="W35575"/>
      <c r="X35575"/>
    </row>
    <row r="35576" spans="21:24" ht="18" x14ac:dyDescent="0.6">
      <c r="U35576"/>
      <c r="V35576"/>
      <c r="W35576"/>
      <c r="X35576"/>
    </row>
    <row r="35577" spans="21:24" ht="18" x14ac:dyDescent="0.6">
      <c r="U35577"/>
      <c r="V35577"/>
      <c r="W35577"/>
      <c r="X35577"/>
    </row>
    <row r="35578" spans="21:24" ht="18" x14ac:dyDescent="0.6">
      <c r="U35578"/>
      <c r="V35578"/>
      <c r="W35578"/>
      <c r="X35578"/>
    </row>
    <row r="35579" spans="21:24" ht="18" x14ac:dyDescent="0.6">
      <c r="U35579"/>
      <c r="V35579"/>
      <c r="W35579"/>
      <c r="X35579"/>
    </row>
    <row r="35580" spans="21:24" ht="18" x14ac:dyDescent="0.6">
      <c r="U35580"/>
      <c r="V35580"/>
      <c r="W35580"/>
      <c r="X35580"/>
    </row>
    <row r="35581" spans="21:24" ht="18" x14ac:dyDescent="0.6">
      <c r="U35581"/>
      <c r="V35581"/>
      <c r="W35581"/>
      <c r="X35581"/>
    </row>
    <row r="35582" spans="21:24" ht="18" x14ac:dyDescent="0.6">
      <c r="U35582"/>
      <c r="V35582"/>
      <c r="W35582"/>
      <c r="X35582"/>
    </row>
    <row r="35583" spans="21:24" ht="18" x14ac:dyDescent="0.6">
      <c r="U35583"/>
      <c r="V35583"/>
      <c r="W35583"/>
      <c r="X35583"/>
    </row>
    <row r="35584" spans="21:24" ht="18" x14ac:dyDescent="0.6">
      <c r="U35584"/>
      <c r="V35584"/>
      <c r="W35584"/>
      <c r="X35584"/>
    </row>
    <row r="35585" spans="21:24" ht="18" x14ac:dyDescent="0.6">
      <c r="U35585"/>
      <c r="V35585"/>
      <c r="W35585"/>
      <c r="X35585"/>
    </row>
    <row r="35586" spans="21:24" ht="18" x14ac:dyDescent="0.6">
      <c r="U35586"/>
      <c r="V35586"/>
      <c r="W35586"/>
      <c r="X35586"/>
    </row>
    <row r="35587" spans="21:24" ht="18" x14ac:dyDescent="0.6">
      <c r="U35587"/>
      <c r="V35587"/>
      <c r="W35587"/>
      <c r="X35587"/>
    </row>
    <row r="35588" spans="21:24" ht="18" x14ac:dyDescent="0.6">
      <c r="U35588"/>
      <c r="V35588"/>
      <c r="W35588"/>
      <c r="X35588"/>
    </row>
    <row r="35589" spans="21:24" ht="18" x14ac:dyDescent="0.6">
      <c r="U35589"/>
      <c r="V35589"/>
      <c r="W35589"/>
      <c r="X35589"/>
    </row>
    <row r="35590" spans="21:24" ht="18" x14ac:dyDescent="0.6">
      <c r="U35590"/>
      <c r="V35590"/>
      <c r="W35590"/>
      <c r="X35590"/>
    </row>
    <row r="35591" spans="21:24" ht="18" x14ac:dyDescent="0.6">
      <c r="U35591"/>
      <c r="V35591"/>
      <c r="W35591"/>
      <c r="X35591"/>
    </row>
    <row r="35592" spans="21:24" ht="18" x14ac:dyDescent="0.6">
      <c r="U35592"/>
      <c r="V35592"/>
      <c r="W35592"/>
      <c r="X35592"/>
    </row>
    <row r="35593" spans="21:24" ht="18" x14ac:dyDescent="0.6">
      <c r="U35593"/>
      <c r="V35593"/>
      <c r="W35593"/>
      <c r="X35593"/>
    </row>
    <row r="35594" spans="21:24" ht="18" x14ac:dyDescent="0.6">
      <c r="U35594"/>
      <c r="V35594"/>
      <c r="W35594"/>
      <c r="X35594"/>
    </row>
    <row r="35595" spans="21:24" ht="18" x14ac:dyDescent="0.6">
      <c r="U35595"/>
      <c r="V35595"/>
      <c r="W35595"/>
      <c r="X35595"/>
    </row>
    <row r="35596" spans="21:24" ht="18" x14ac:dyDescent="0.6">
      <c r="U35596"/>
      <c r="V35596"/>
      <c r="W35596"/>
      <c r="X35596"/>
    </row>
    <row r="35597" spans="21:24" ht="18" x14ac:dyDescent="0.6">
      <c r="U35597"/>
      <c r="V35597"/>
      <c r="W35597"/>
      <c r="X35597"/>
    </row>
    <row r="35598" spans="21:24" ht="18" x14ac:dyDescent="0.6">
      <c r="U35598"/>
      <c r="V35598"/>
      <c r="W35598"/>
      <c r="X35598"/>
    </row>
    <row r="35599" spans="21:24" ht="18" x14ac:dyDescent="0.6">
      <c r="U35599"/>
      <c r="V35599"/>
      <c r="W35599"/>
      <c r="X35599"/>
    </row>
    <row r="35600" spans="21:24" ht="18" x14ac:dyDescent="0.6">
      <c r="U35600"/>
      <c r="V35600"/>
      <c r="W35600"/>
      <c r="X35600"/>
    </row>
    <row r="35601" spans="21:24" ht="18" x14ac:dyDescent="0.6">
      <c r="U35601"/>
      <c r="V35601"/>
      <c r="W35601"/>
      <c r="X35601"/>
    </row>
    <row r="35602" spans="21:24" ht="18" x14ac:dyDescent="0.6">
      <c r="U35602"/>
      <c r="V35602"/>
      <c r="W35602"/>
      <c r="X35602"/>
    </row>
    <row r="35603" spans="21:24" ht="18" x14ac:dyDescent="0.6">
      <c r="U35603"/>
      <c r="V35603"/>
      <c r="W35603"/>
      <c r="X35603"/>
    </row>
    <row r="35604" spans="21:24" ht="18" x14ac:dyDescent="0.6">
      <c r="U35604"/>
      <c r="V35604"/>
      <c r="W35604"/>
      <c r="X35604"/>
    </row>
    <row r="35605" spans="21:24" ht="18" x14ac:dyDescent="0.6">
      <c r="U35605"/>
      <c r="V35605"/>
      <c r="W35605"/>
      <c r="X35605"/>
    </row>
    <row r="35606" spans="21:24" ht="18" x14ac:dyDescent="0.6">
      <c r="U35606"/>
      <c r="V35606"/>
      <c r="W35606"/>
      <c r="X35606"/>
    </row>
    <row r="35607" spans="21:24" ht="18" x14ac:dyDescent="0.6">
      <c r="U35607"/>
      <c r="V35607"/>
      <c r="W35607"/>
      <c r="X35607"/>
    </row>
    <row r="35608" spans="21:24" ht="18" x14ac:dyDescent="0.6">
      <c r="U35608"/>
      <c r="V35608"/>
      <c r="W35608"/>
      <c r="X35608"/>
    </row>
    <row r="35609" spans="21:24" ht="18" x14ac:dyDescent="0.6">
      <c r="U35609"/>
      <c r="V35609"/>
      <c r="W35609"/>
      <c r="X35609"/>
    </row>
    <row r="35610" spans="21:24" ht="18" x14ac:dyDescent="0.6">
      <c r="U35610"/>
      <c r="V35610"/>
      <c r="W35610"/>
      <c r="X35610"/>
    </row>
    <row r="35611" spans="21:24" ht="18" x14ac:dyDescent="0.6">
      <c r="U35611"/>
      <c r="V35611"/>
      <c r="W35611"/>
      <c r="X35611"/>
    </row>
    <row r="35612" spans="21:24" ht="18" x14ac:dyDescent="0.6">
      <c r="U35612"/>
      <c r="V35612"/>
      <c r="W35612"/>
      <c r="X35612"/>
    </row>
    <row r="35613" spans="21:24" ht="18" x14ac:dyDescent="0.6">
      <c r="U35613"/>
      <c r="V35613"/>
      <c r="W35613"/>
      <c r="X35613"/>
    </row>
    <row r="35614" spans="21:24" ht="18" x14ac:dyDescent="0.6">
      <c r="U35614"/>
      <c r="V35614"/>
      <c r="W35614"/>
      <c r="X35614"/>
    </row>
    <row r="35615" spans="21:24" ht="18" x14ac:dyDescent="0.6">
      <c r="U35615"/>
      <c r="V35615"/>
      <c r="W35615"/>
      <c r="X35615"/>
    </row>
    <row r="35616" spans="21:24" ht="18" x14ac:dyDescent="0.6">
      <c r="U35616"/>
      <c r="V35616"/>
      <c r="W35616"/>
      <c r="X35616"/>
    </row>
    <row r="35617" spans="21:24" ht="18" x14ac:dyDescent="0.6">
      <c r="U35617"/>
      <c r="V35617"/>
      <c r="W35617"/>
      <c r="X35617"/>
    </row>
    <row r="35618" spans="21:24" ht="18" x14ac:dyDescent="0.6">
      <c r="U35618"/>
      <c r="V35618"/>
      <c r="W35618"/>
      <c r="X35618"/>
    </row>
    <row r="35619" spans="21:24" ht="18" x14ac:dyDescent="0.6">
      <c r="U35619"/>
      <c r="V35619"/>
      <c r="W35619"/>
      <c r="X35619"/>
    </row>
    <row r="35620" spans="21:24" ht="18" x14ac:dyDescent="0.6">
      <c r="U35620"/>
      <c r="V35620"/>
      <c r="W35620"/>
      <c r="X35620"/>
    </row>
    <row r="35621" spans="21:24" ht="18" x14ac:dyDescent="0.6">
      <c r="U35621"/>
      <c r="V35621"/>
      <c r="W35621"/>
      <c r="X35621"/>
    </row>
    <row r="35622" spans="21:24" ht="18" x14ac:dyDescent="0.6">
      <c r="U35622"/>
      <c r="V35622"/>
      <c r="W35622"/>
      <c r="X35622"/>
    </row>
    <row r="35623" spans="21:24" ht="18" x14ac:dyDescent="0.6">
      <c r="U35623"/>
      <c r="V35623"/>
      <c r="W35623"/>
      <c r="X35623"/>
    </row>
    <row r="35624" spans="21:24" ht="18" x14ac:dyDescent="0.6">
      <c r="U35624"/>
      <c r="V35624"/>
      <c r="W35624"/>
      <c r="X35624"/>
    </row>
    <row r="35625" spans="21:24" ht="18" x14ac:dyDescent="0.6">
      <c r="U35625"/>
      <c r="V35625"/>
      <c r="W35625"/>
      <c r="X35625"/>
    </row>
    <row r="35626" spans="21:24" ht="18" x14ac:dyDescent="0.6">
      <c r="U35626"/>
      <c r="V35626"/>
      <c r="W35626"/>
      <c r="X35626"/>
    </row>
    <row r="35627" spans="21:24" ht="18" x14ac:dyDescent="0.6">
      <c r="U35627"/>
      <c r="V35627"/>
      <c r="W35627"/>
      <c r="X35627"/>
    </row>
    <row r="35628" spans="21:24" ht="18" x14ac:dyDescent="0.6">
      <c r="U35628"/>
      <c r="V35628"/>
      <c r="W35628"/>
      <c r="X35628"/>
    </row>
    <row r="35629" spans="21:24" ht="18" x14ac:dyDescent="0.6">
      <c r="U35629"/>
      <c r="V35629"/>
      <c r="W35629"/>
      <c r="X35629"/>
    </row>
    <row r="35630" spans="21:24" ht="18" x14ac:dyDescent="0.6">
      <c r="U35630"/>
      <c r="V35630"/>
      <c r="W35630"/>
      <c r="X35630"/>
    </row>
    <row r="35631" spans="21:24" ht="18" x14ac:dyDescent="0.6">
      <c r="U35631"/>
      <c r="V35631"/>
      <c r="W35631"/>
      <c r="X35631"/>
    </row>
    <row r="35632" spans="21:24" ht="18" x14ac:dyDescent="0.6">
      <c r="U35632"/>
      <c r="V35632"/>
      <c r="W35632"/>
      <c r="X35632"/>
    </row>
    <row r="35633" spans="21:24" ht="18" x14ac:dyDescent="0.6">
      <c r="U35633"/>
      <c r="V35633"/>
      <c r="W35633"/>
      <c r="X35633"/>
    </row>
    <row r="35634" spans="21:24" ht="18" x14ac:dyDescent="0.6">
      <c r="U35634"/>
      <c r="V35634"/>
      <c r="W35634"/>
      <c r="X35634"/>
    </row>
    <row r="35635" spans="21:24" ht="18" x14ac:dyDescent="0.6">
      <c r="U35635"/>
      <c r="V35635"/>
      <c r="W35635"/>
      <c r="X35635"/>
    </row>
    <row r="35636" spans="21:24" ht="18" x14ac:dyDescent="0.6">
      <c r="U35636"/>
      <c r="V35636"/>
      <c r="W35636"/>
      <c r="X35636"/>
    </row>
    <row r="35637" spans="21:24" ht="18" x14ac:dyDescent="0.6">
      <c r="U35637"/>
      <c r="V35637"/>
      <c r="W35637"/>
      <c r="X35637"/>
    </row>
    <row r="35638" spans="21:24" ht="18" x14ac:dyDescent="0.6">
      <c r="U35638"/>
      <c r="V35638"/>
      <c r="W35638"/>
      <c r="X35638"/>
    </row>
    <row r="35639" spans="21:24" ht="18" x14ac:dyDescent="0.6">
      <c r="U35639"/>
      <c r="V35639"/>
      <c r="W35639"/>
      <c r="X35639"/>
    </row>
    <row r="35640" spans="21:24" ht="18" x14ac:dyDescent="0.6">
      <c r="U35640"/>
      <c r="V35640"/>
      <c r="W35640"/>
      <c r="X35640"/>
    </row>
    <row r="35641" spans="21:24" ht="18" x14ac:dyDescent="0.6">
      <c r="U35641"/>
      <c r="V35641"/>
      <c r="W35641"/>
      <c r="X35641"/>
    </row>
    <row r="35642" spans="21:24" ht="18" x14ac:dyDescent="0.6">
      <c r="U35642"/>
      <c r="V35642"/>
      <c r="W35642"/>
      <c r="X35642"/>
    </row>
    <row r="35643" spans="21:24" ht="18" x14ac:dyDescent="0.6">
      <c r="U35643"/>
      <c r="V35643"/>
      <c r="W35643"/>
      <c r="X35643"/>
    </row>
    <row r="35644" spans="21:24" ht="18" x14ac:dyDescent="0.6">
      <c r="U35644"/>
      <c r="V35644"/>
      <c r="W35644"/>
      <c r="X35644"/>
    </row>
    <row r="35645" spans="21:24" ht="18" x14ac:dyDescent="0.6">
      <c r="U35645"/>
      <c r="V35645"/>
      <c r="W35645"/>
      <c r="X35645"/>
    </row>
    <row r="35646" spans="21:24" ht="18" x14ac:dyDescent="0.6">
      <c r="U35646"/>
      <c r="V35646"/>
      <c r="W35646"/>
      <c r="X35646"/>
    </row>
    <row r="35647" spans="21:24" ht="18" x14ac:dyDescent="0.6">
      <c r="U35647"/>
      <c r="V35647"/>
      <c r="W35647"/>
      <c r="X35647"/>
    </row>
    <row r="35648" spans="21:24" ht="18" x14ac:dyDescent="0.6">
      <c r="U35648"/>
      <c r="V35648"/>
      <c r="W35648"/>
      <c r="X35648"/>
    </row>
    <row r="35649" spans="21:24" ht="18" x14ac:dyDescent="0.6">
      <c r="U35649"/>
      <c r="V35649"/>
      <c r="W35649"/>
      <c r="X35649"/>
    </row>
    <row r="35650" spans="21:24" ht="18" x14ac:dyDescent="0.6">
      <c r="U35650"/>
      <c r="V35650"/>
      <c r="W35650"/>
      <c r="X35650"/>
    </row>
    <row r="35651" spans="21:24" ht="18" x14ac:dyDescent="0.6">
      <c r="U35651"/>
      <c r="V35651"/>
      <c r="W35651"/>
      <c r="X35651"/>
    </row>
    <row r="35652" spans="21:24" ht="18" x14ac:dyDescent="0.6">
      <c r="U35652"/>
      <c r="V35652"/>
      <c r="W35652"/>
      <c r="X35652"/>
    </row>
    <row r="35653" spans="21:24" ht="18" x14ac:dyDescent="0.6">
      <c r="U35653"/>
      <c r="V35653"/>
      <c r="W35653"/>
      <c r="X35653"/>
    </row>
    <row r="35654" spans="21:24" ht="18" x14ac:dyDescent="0.6">
      <c r="U35654"/>
      <c r="V35654"/>
      <c r="W35654"/>
      <c r="X35654"/>
    </row>
    <row r="35655" spans="21:24" ht="18" x14ac:dyDescent="0.6">
      <c r="U35655"/>
      <c r="V35655"/>
      <c r="W35655"/>
      <c r="X35655"/>
    </row>
    <row r="35656" spans="21:24" ht="18" x14ac:dyDescent="0.6">
      <c r="U35656"/>
      <c r="V35656"/>
      <c r="W35656"/>
      <c r="X35656"/>
    </row>
    <row r="35657" spans="21:24" ht="18" x14ac:dyDescent="0.6">
      <c r="U35657"/>
      <c r="V35657"/>
      <c r="W35657"/>
      <c r="X35657"/>
    </row>
    <row r="35658" spans="21:24" ht="18" x14ac:dyDescent="0.6">
      <c r="U35658"/>
      <c r="V35658"/>
      <c r="W35658"/>
      <c r="X35658"/>
    </row>
    <row r="35659" spans="21:24" ht="18" x14ac:dyDescent="0.6">
      <c r="U35659"/>
      <c r="V35659"/>
      <c r="W35659"/>
      <c r="X35659"/>
    </row>
    <row r="35660" spans="21:24" ht="18" x14ac:dyDescent="0.6">
      <c r="U35660"/>
      <c r="V35660"/>
      <c r="W35660"/>
      <c r="X35660"/>
    </row>
    <row r="35661" spans="21:24" ht="18" x14ac:dyDescent="0.6">
      <c r="U35661"/>
      <c r="V35661"/>
      <c r="W35661"/>
      <c r="X35661"/>
    </row>
    <row r="35662" spans="21:24" ht="18" x14ac:dyDescent="0.6">
      <c r="U35662"/>
      <c r="V35662"/>
      <c r="W35662"/>
      <c r="X35662"/>
    </row>
    <row r="35663" spans="21:24" ht="18" x14ac:dyDescent="0.6">
      <c r="U35663"/>
      <c r="V35663"/>
      <c r="W35663"/>
      <c r="X35663"/>
    </row>
    <row r="35664" spans="21:24" ht="18" x14ac:dyDescent="0.6">
      <c r="U35664"/>
      <c r="V35664"/>
      <c r="W35664"/>
      <c r="X35664"/>
    </row>
    <row r="35665" spans="21:24" ht="18" x14ac:dyDescent="0.6">
      <c r="U35665"/>
      <c r="V35665"/>
      <c r="W35665"/>
      <c r="X35665"/>
    </row>
    <row r="35666" spans="21:24" ht="18" x14ac:dyDescent="0.6">
      <c r="U35666"/>
      <c r="V35666"/>
      <c r="W35666"/>
      <c r="X35666"/>
    </row>
    <row r="35667" spans="21:24" ht="18" x14ac:dyDescent="0.6">
      <c r="U35667"/>
      <c r="V35667"/>
      <c r="W35667"/>
      <c r="X35667"/>
    </row>
    <row r="35668" spans="21:24" ht="18" x14ac:dyDescent="0.6">
      <c r="U35668"/>
      <c r="V35668"/>
      <c r="W35668"/>
      <c r="X35668"/>
    </row>
    <row r="35669" spans="21:24" ht="18" x14ac:dyDescent="0.6">
      <c r="U35669"/>
      <c r="V35669"/>
      <c r="W35669"/>
      <c r="X35669"/>
    </row>
    <row r="35670" spans="21:24" ht="18" x14ac:dyDescent="0.6">
      <c r="U35670"/>
      <c r="V35670"/>
      <c r="W35670"/>
      <c r="X35670"/>
    </row>
    <row r="35671" spans="21:24" ht="18" x14ac:dyDescent="0.6">
      <c r="U35671"/>
      <c r="V35671"/>
      <c r="W35671"/>
      <c r="X35671"/>
    </row>
    <row r="35672" spans="21:24" ht="18" x14ac:dyDescent="0.6">
      <c r="U35672"/>
      <c r="V35672"/>
      <c r="W35672"/>
      <c r="X35672"/>
    </row>
    <row r="35673" spans="21:24" ht="18" x14ac:dyDescent="0.6">
      <c r="U35673"/>
      <c r="V35673"/>
      <c r="W35673"/>
      <c r="X35673"/>
    </row>
    <row r="35674" spans="21:24" ht="18" x14ac:dyDescent="0.6">
      <c r="U35674"/>
      <c r="V35674"/>
      <c r="W35674"/>
      <c r="X35674"/>
    </row>
    <row r="35675" spans="21:24" ht="18" x14ac:dyDescent="0.6">
      <c r="U35675"/>
      <c r="V35675"/>
      <c r="W35675"/>
      <c r="X35675"/>
    </row>
    <row r="35676" spans="21:24" ht="18" x14ac:dyDescent="0.6">
      <c r="U35676"/>
      <c r="V35676"/>
      <c r="W35676"/>
      <c r="X35676"/>
    </row>
    <row r="35677" spans="21:24" ht="18" x14ac:dyDescent="0.6">
      <c r="U35677"/>
      <c r="V35677"/>
      <c r="W35677"/>
      <c r="X35677"/>
    </row>
    <row r="35678" spans="21:24" ht="18" x14ac:dyDescent="0.6">
      <c r="U35678"/>
      <c r="V35678"/>
      <c r="W35678"/>
      <c r="X35678"/>
    </row>
    <row r="35679" spans="21:24" ht="18" x14ac:dyDescent="0.6">
      <c r="U35679"/>
      <c r="V35679"/>
      <c r="W35679"/>
      <c r="X35679"/>
    </row>
    <row r="35680" spans="21:24" ht="18" x14ac:dyDescent="0.6">
      <c r="U35680"/>
      <c r="V35680"/>
      <c r="W35680"/>
      <c r="X35680"/>
    </row>
    <row r="35681" spans="21:24" ht="18" x14ac:dyDescent="0.6">
      <c r="U35681"/>
      <c r="V35681"/>
      <c r="W35681"/>
      <c r="X35681"/>
    </row>
    <row r="35682" spans="21:24" ht="18" x14ac:dyDescent="0.6">
      <c r="U35682"/>
      <c r="V35682"/>
      <c r="W35682"/>
      <c r="X35682"/>
    </row>
    <row r="35683" spans="21:24" ht="18" x14ac:dyDescent="0.6">
      <c r="U35683"/>
      <c r="V35683"/>
      <c r="W35683"/>
      <c r="X35683"/>
    </row>
    <row r="35684" spans="21:24" ht="18" x14ac:dyDescent="0.6">
      <c r="U35684"/>
      <c r="V35684"/>
      <c r="W35684"/>
      <c r="X35684"/>
    </row>
    <row r="35685" spans="21:24" ht="18" x14ac:dyDescent="0.6">
      <c r="U35685"/>
      <c r="V35685"/>
      <c r="W35685"/>
      <c r="X35685"/>
    </row>
    <row r="35686" spans="21:24" ht="18" x14ac:dyDescent="0.6">
      <c r="U35686"/>
      <c r="V35686"/>
      <c r="W35686"/>
      <c r="X35686"/>
    </row>
    <row r="35687" spans="21:24" ht="18" x14ac:dyDescent="0.6">
      <c r="U35687"/>
      <c r="V35687"/>
      <c r="W35687"/>
      <c r="X35687"/>
    </row>
    <row r="35688" spans="21:24" ht="18" x14ac:dyDescent="0.6">
      <c r="U35688"/>
      <c r="V35688"/>
      <c r="W35688"/>
      <c r="X35688"/>
    </row>
    <row r="35689" spans="21:24" ht="18" x14ac:dyDescent="0.6">
      <c r="U35689"/>
      <c r="V35689"/>
      <c r="W35689"/>
      <c r="X35689"/>
    </row>
    <row r="35690" spans="21:24" ht="18" x14ac:dyDescent="0.6">
      <c r="U35690"/>
      <c r="V35690"/>
      <c r="W35690"/>
      <c r="X35690"/>
    </row>
    <row r="35691" spans="21:24" ht="18" x14ac:dyDescent="0.6">
      <c r="U35691"/>
      <c r="V35691"/>
      <c r="W35691"/>
      <c r="X35691"/>
    </row>
    <row r="35692" spans="21:24" ht="18" x14ac:dyDescent="0.6">
      <c r="U35692"/>
      <c r="V35692"/>
      <c r="W35692"/>
      <c r="X35692"/>
    </row>
    <row r="35693" spans="21:24" ht="18" x14ac:dyDescent="0.6">
      <c r="U35693"/>
      <c r="V35693"/>
      <c r="W35693"/>
      <c r="X35693"/>
    </row>
    <row r="35694" spans="21:24" ht="18" x14ac:dyDescent="0.6">
      <c r="U35694"/>
      <c r="V35694"/>
      <c r="W35694"/>
      <c r="X35694"/>
    </row>
    <row r="35695" spans="21:24" ht="18" x14ac:dyDescent="0.6">
      <c r="U35695"/>
      <c r="V35695"/>
      <c r="W35695"/>
      <c r="X35695"/>
    </row>
    <row r="35696" spans="21:24" ht="18" x14ac:dyDescent="0.6">
      <c r="U35696"/>
      <c r="V35696"/>
      <c r="W35696"/>
      <c r="X35696"/>
    </row>
    <row r="35697" spans="21:24" ht="18" x14ac:dyDescent="0.6">
      <c r="U35697"/>
      <c r="V35697"/>
      <c r="W35697"/>
      <c r="X35697"/>
    </row>
    <row r="35698" spans="21:24" ht="18" x14ac:dyDescent="0.6">
      <c r="U35698"/>
      <c r="V35698"/>
      <c r="W35698"/>
      <c r="X35698"/>
    </row>
    <row r="35699" spans="21:24" ht="18" x14ac:dyDescent="0.6">
      <c r="U35699"/>
      <c r="V35699"/>
      <c r="W35699"/>
      <c r="X35699"/>
    </row>
    <row r="35700" spans="21:24" ht="18" x14ac:dyDescent="0.6">
      <c r="U35700"/>
      <c r="V35700"/>
      <c r="W35700"/>
      <c r="X35700"/>
    </row>
    <row r="35701" spans="21:24" ht="18" x14ac:dyDescent="0.6">
      <c r="U35701"/>
      <c r="V35701"/>
      <c r="W35701"/>
      <c r="X35701"/>
    </row>
    <row r="35702" spans="21:24" ht="18" x14ac:dyDescent="0.6">
      <c r="U35702"/>
      <c r="V35702"/>
      <c r="W35702"/>
      <c r="X35702"/>
    </row>
    <row r="35703" spans="21:24" ht="18" x14ac:dyDescent="0.6">
      <c r="U35703"/>
      <c r="V35703"/>
      <c r="W35703"/>
      <c r="X35703"/>
    </row>
    <row r="35704" spans="21:24" ht="18" x14ac:dyDescent="0.6">
      <c r="U35704"/>
      <c r="V35704"/>
      <c r="W35704"/>
      <c r="X35704"/>
    </row>
    <row r="35705" spans="21:24" ht="18" x14ac:dyDescent="0.6">
      <c r="U35705"/>
      <c r="V35705"/>
      <c r="W35705"/>
      <c r="X35705"/>
    </row>
    <row r="35706" spans="21:24" ht="18" x14ac:dyDescent="0.6">
      <c r="U35706"/>
      <c r="V35706"/>
      <c r="W35706"/>
      <c r="X35706"/>
    </row>
    <row r="35707" spans="21:24" ht="18" x14ac:dyDescent="0.6">
      <c r="U35707"/>
      <c r="V35707"/>
      <c r="W35707"/>
      <c r="X35707"/>
    </row>
    <row r="35708" spans="21:24" ht="18" x14ac:dyDescent="0.6">
      <c r="U35708"/>
      <c r="V35708"/>
      <c r="W35708"/>
      <c r="X35708"/>
    </row>
    <row r="35709" spans="21:24" ht="18" x14ac:dyDescent="0.6">
      <c r="U35709"/>
      <c r="V35709"/>
      <c r="W35709"/>
      <c r="X35709"/>
    </row>
    <row r="35710" spans="21:24" ht="18" x14ac:dyDescent="0.6">
      <c r="U35710"/>
      <c r="V35710"/>
      <c r="W35710"/>
      <c r="X35710"/>
    </row>
    <row r="35711" spans="21:24" ht="18" x14ac:dyDescent="0.6">
      <c r="U35711"/>
      <c r="V35711"/>
      <c r="W35711"/>
      <c r="X35711"/>
    </row>
    <row r="35712" spans="21:24" ht="18" x14ac:dyDescent="0.6">
      <c r="U35712"/>
      <c r="V35712"/>
      <c r="W35712"/>
      <c r="X35712"/>
    </row>
    <row r="35713" spans="21:24" ht="18" x14ac:dyDescent="0.6">
      <c r="U35713"/>
      <c r="V35713"/>
      <c r="W35713"/>
      <c r="X35713"/>
    </row>
    <row r="35714" spans="21:24" ht="18" x14ac:dyDescent="0.6">
      <c r="U35714"/>
      <c r="V35714"/>
      <c r="W35714"/>
      <c r="X35714"/>
    </row>
    <row r="35715" spans="21:24" ht="18" x14ac:dyDescent="0.6">
      <c r="U35715"/>
      <c r="V35715"/>
      <c r="W35715"/>
      <c r="X35715"/>
    </row>
    <row r="35716" spans="21:24" ht="18" x14ac:dyDescent="0.6">
      <c r="U35716"/>
      <c r="V35716"/>
      <c r="W35716"/>
      <c r="X35716"/>
    </row>
    <row r="35717" spans="21:24" ht="18" x14ac:dyDescent="0.6">
      <c r="U35717"/>
      <c r="V35717"/>
      <c r="W35717"/>
      <c r="X35717"/>
    </row>
    <row r="35718" spans="21:24" ht="18" x14ac:dyDescent="0.6">
      <c r="U35718"/>
      <c r="V35718"/>
      <c r="W35718"/>
      <c r="X35718"/>
    </row>
    <row r="35719" spans="21:24" ht="18" x14ac:dyDescent="0.6">
      <c r="U35719"/>
      <c r="V35719"/>
      <c r="W35719"/>
      <c r="X35719"/>
    </row>
    <row r="35720" spans="21:24" ht="18" x14ac:dyDescent="0.6">
      <c r="U35720"/>
      <c r="V35720"/>
      <c r="W35720"/>
      <c r="X35720"/>
    </row>
    <row r="35721" spans="21:24" ht="18" x14ac:dyDescent="0.6">
      <c r="U35721"/>
      <c r="V35721"/>
      <c r="W35721"/>
      <c r="X35721"/>
    </row>
    <row r="35722" spans="21:24" ht="18" x14ac:dyDescent="0.6">
      <c r="U35722"/>
      <c r="V35722"/>
      <c r="W35722"/>
      <c r="X35722"/>
    </row>
    <row r="35723" spans="21:24" ht="18" x14ac:dyDescent="0.6">
      <c r="U35723"/>
      <c r="V35723"/>
      <c r="W35723"/>
      <c r="X35723"/>
    </row>
    <row r="35724" spans="21:24" ht="18" x14ac:dyDescent="0.6">
      <c r="U35724"/>
      <c r="V35724"/>
      <c r="W35724"/>
      <c r="X35724"/>
    </row>
    <row r="35725" spans="21:24" ht="18" x14ac:dyDescent="0.6">
      <c r="U35725"/>
      <c r="V35725"/>
      <c r="W35725"/>
      <c r="X35725"/>
    </row>
    <row r="35726" spans="21:24" ht="18" x14ac:dyDescent="0.6">
      <c r="U35726"/>
      <c r="V35726"/>
      <c r="W35726"/>
      <c r="X35726"/>
    </row>
    <row r="35727" spans="21:24" ht="18" x14ac:dyDescent="0.6">
      <c r="U35727"/>
      <c r="V35727"/>
      <c r="W35727"/>
      <c r="X35727"/>
    </row>
    <row r="35728" spans="21:24" ht="18" x14ac:dyDescent="0.6">
      <c r="U35728"/>
      <c r="V35728"/>
      <c r="W35728"/>
      <c r="X35728"/>
    </row>
    <row r="35729" spans="21:24" ht="18" x14ac:dyDescent="0.6">
      <c r="U35729"/>
      <c r="V35729"/>
      <c r="W35729"/>
      <c r="X35729"/>
    </row>
    <row r="35730" spans="21:24" ht="18" x14ac:dyDescent="0.6">
      <c r="U35730"/>
      <c r="V35730"/>
      <c r="W35730"/>
      <c r="X35730"/>
    </row>
    <row r="35731" spans="21:24" ht="18" x14ac:dyDescent="0.6">
      <c r="U35731"/>
      <c r="V35731"/>
      <c r="W35731"/>
      <c r="X35731"/>
    </row>
    <row r="35732" spans="21:24" ht="18" x14ac:dyDescent="0.6">
      <c r="U35732"/>
      <c r="V35732"/>
      <c r="W35732"/>
      <c r="X35732"/>
    </row>
    <row r="35733" spans="21:24" ht="18" x14ac:dyDescent="0.6">
      <c r="U35733"/>
      <c r="V35733"/>
      <c r="W35733"/>
      <c r="X35733"/>
    </row>
    <row r="35734" spans="21:24" ht="18" x14ac:dyDescent="0.6">
      <c r="U35734"/>
      <c r="V35734"/>
      <c r="W35734"/>
      <c r="X35734"/>
    </row>
    <row r="35735" spans="21:24" ht="18" x14ac:dyDescent="0.6">
      <c r="U35735"/>
      <c r="V35735"/>
      <c r="W35735"/>
      <c r="X35735"/>
    </row>
    <row r="35736" spans="21:24" ht="18" x14ac:dyDescent="0.6">
      <c r="U35736"/>
      <c r="V35736"/>
      <c r="W35736"/>
      <c r="X35736"/>
    </row>
    <row r="35737" spans="21:24" ht="18" x14ac:dyDescent="0.6">
      <c r="U35737"/>
      <c r="V35737"/>
      <c r="W35737"/>
      <c r="X35737"/>
    </row>
    <row r="35738" spans="21:24" ht="18" x14ac:dyDescent="0.6">
      <c r="U35738"/>
      <c r="V35738"/>
      <c r="W35738"/>
      <c r="X35738"/>
    </row>
    <row r="35739" spans="21:24" ht="18" x14ac:dyDescent="0.6">
      <c r="U35739"/>
      <c r="V35739"/>
      <c r="W35739"/>
      <c r="X35739"/>
    </row>
    <row r="35740" spans="21:24" ht="18" x14ac:dyDescent="0.6">
      <c r="U35740"/>
      <c r="V35740"/>
      <c r="W35740"/>
      <c r="X35740"/>
    </row>
    <row r="35741" spans="21:24" ht="18" x14ac:dyDescent="0.6">
      <c r="U35741"/>
      <c r="V35741"/>
      <c r="W35741"/>
      <c r="X35741"/>
    </row>
    <row r="35742" spans="21:24" ht="18" x14ac:dyDescent="0.6">
      <c r="U35742"/>
      <c r="V35742"/>
      <c r="W35742"/>
      <c r="X35742"/>
    </row>
    <row r="35743" spans="21:24" ht="18" x14ac:dyDescent="0.6">
      <c r="U35743"/>
      <c r="V35743"/>
      <c r="W35743"/>
      <c r="X35743"/>
    </row>
    <row r="35744" spans="21:24" ht="18" x14ac:dyDescent="0.6">
      <c r="U35744"/>
      <c r="V35744"/>
      <c r="W35744"/>
      <c r="X35744"/>
    </row>
    <row r="35745" spans="21:24" ht="18" x14ac:dyDescent="0.6">
      <c r="U35745"/>
      <c r="V35745"/>
      <c r="W35745"/>
      <c r="X35745"/>
    </row>
    <row r="35746" spans="21:24" ht="18" x14ac:dyDescent="0.6">
      <c r="U35746"/>
      <c r="V35746"/>
      <c r="W35746"/>
      <c r="X35746"/>
    </row>
    <row r="35747" spans="21:24" ht="18" x14ac:dyDescent="0.6">
      <c r="U35747"/>
      <c r="V35747"/>
      <c r="W35747"/>
      <c r="X35747"/>
    </row>
    <row r="35748" spans="21:24" ht="18" x14ac:dyDescent="0.6">
      <c r="U35748"/>
      <c r="V35748"/>
      <c r="W35748"/>
      <c r="X35748"/>
    </row>
    <row r="35749" spans="21:24" ht="18" x14ac:dyDescent="0.6">
      <c r="U35749"/>
      <c r="V35749"/>
      <c r="W35749"/>
      <c r="X35749"/>
    </row>
    <row r="35750" spans="21:24" ht="18" x14ac:dyDescent="0.6">
      <c r="U35750"/>
      <c r="V35750"/>
      <c r="W35750"/>
      <c r="X35750"/>
    </row>
    <row r="35751" spans="21:24" ht="18" x14ac:dyDescent="0.6">
      <c r="U35751"/>
      <c r="V35751"/>
      <c r="W35751"/>
      <c r="X35751"/>
    </row>
    <row r="35752" spans="21:24" ht="18" x14ac:dyDescent="0.6">
      <c r="U35752"/>
      <c r="V35752"/>
      <c r="W35752"/>
      <c r="X35752"/>
    </row>
    <row r="35753" spans="21:24" ht="18" x14ac:dyDescent="0.6">
      <c r="U35753"/>
      <c r="V35753"/>
      <c r="W35753"/>
      <c r="X35753"/>
    </row>
    <row r="35754" spans="21:24" ht="18" x14ac:dyDescent="0.6">
      <c r="U35754"/>
      <c r="V35754"/>
      <c r="W35754"/>
      <c r="X35754"/>
    </row>
    <row r="35755" spans="21:24" ht="18" x14ac:dyDescent="0.6">
      <c r="U35755"/>
      <c r="V35755"/>
      <c r="W35755"/>
      <c r="X35755"/>
    </row>
    <row r="35756" spans="21:24" ht="18" x14ac:dyDescent="0.6">
      <c r="U35756"/>
      <c r="V35756"/>
      <c r="W35756"/>
      <c r="X35756"/>
    </row>
    <row r="35757" spans="21:24" ht="18" x14ac:dyDescent="0.6">
      <c r="U35757"/>
      <c r="V35757"/>
      <c r="W35757"/>
      <c r="X35757"/>
    </row>
    <row r="35758" spans="21:24" ht="18" x14ac:dyDescent="0.6">
      <c r="U35758"/>
      <c r="V35758"/>
      <c r="W35758"/>
      <c r="X35758"/>
    </row>
    <row r="35759" spans="21:24" ht="18" x14ac:dyDescent="0.6">
      <c r="U35759"/>
      <c r="V35759"/>
      <c r="W35759"/>
      <c r="X35759"/>
    </row>
    <row r="35760" spans="21:24" ht="18" x14ac:dyDescent="0.6">
      <c r="U35760"/>
      <c r="V35760"/>
      <c r="W35760"/>
      <c r="X35760"/>
    </row>
    <row r="35761" spans="21:24" ht="18" x14ac:dyDescent="0.6">
      <c r="U35761"/>
      <c r="V35761"/>
      <c r="W35761"/>
      <c r="X35761"/>
    </row>
    <row r="35762" spans="21:24" ht="18" x14ac:dyDescent="0.6">
      <c r="U35762"/>
      <c r="V35762"/>
      <c r="W35762"/>
      <c r="X35762"/>
    </row>
    <row r="35763" spans="21:24" ht="18" x14ac:dyDescent="0.6">
      <c r="U35763"/>
      <c r="V35763"/>
      <c r="W35763"/>
      <c r="X35763"/>
    </row>
    <row r="35764" spans="21:24" ht="18" x14ac:dyDescent="0.6">
      <c r="U35764"/>
      <c r="V35764"/>
      <c r="W35764"/>
      <c r="X35764"/>
    </row>
    <row r="35765" spans="21:24" ht="18" x14ac:dyDescent="0.6">
      <c r="U35765"/>
      <c r="V35765"/>
      <c r="W35765"/>
      <c r="X35765"/>
    </row>
    <row r="35766" spans="21:24" ht="18" x14ac:dyDescent="0.6">
      <c r="U35766"/>
      <c r="V35766"/>
      <c r="W35766"/>
      <c r="X35766"/>
    </row>
    <row r="35767" spans="21:24" ht="18" x14ac:dyDescent="0.6">
      <c r="U35767"/>
      <c r="V35767"/>
      <c r="W35767"/>
      <c r="X35767"/>
    </row>
    <row r="35768" spans="21:24" ht="18" x14ac:dyDescent="0.6">
      <c r="U35768"/>
      <c r="V35768"/>
      <c r="W35768"/>
      <c r="X35768"/>
    </row>
    <row r="35769" spans="21:24" ht="18" x14ac:dyDescent="0.6">
      <c r="U35769"/>
      <c r="V35769"/>
      <c r="W35769"/>
      <c r="X35769"/>
    </row>
    <row r="35770" spans="21:24" ht="18" x14ac:dyDescent="0.6">
      <c r="U35770"/>
      <c r="V35770"/>
      <c r="W35770"/>
      <c r="X35770"/>
    </row>
    <row r="35771" spans="21:24" ht="18" x14ac:dyDescent="0.6">
      <c r="U35771"/>
      <c r="V35771"/>
      <c r="W35771"/>
      <c r="X35771"/>
    </row>
    <row r="35772" spans="21:24" ht="18" x14ac:dyDescent="0.6">
      <c r="U35772"/>
      <c r="V35772"/>
      <c r="W35772"/>
      <c r="X35772"/>
    </row>
    <row r="35773" spans="21:24" ht="18" x14ac:dyDescent="0.6">
      <c r="U35773"/>
      <c r="V35773"/>
      <c r="W35773"/>
      <c r="X35773"/>
    </row>
    <row r="35774" spans="21:24" ht="18" x14ac:dyDescent="0.6">
      <c r="U35774"/>
      <c r="V35774"/>
      <c r="W35774"/>
      <c r="X35774"/>
    </row>
    <row r="35775" spans="21:24" ht="18" x14ac:dyDescent="0.6">
      <c r="U35775"/>
      <c r="V35775"/>
      <c r="W35775"/>
      <c r="X35775"/>
    </row>
    <row r="35776" spans="21:24" ht="18" x14ac:dyDescent="0.6">
      <c r="U35776"/>
      <c r="V35776"/>
      <c r="W35776"/>
      <c r="X35776"/>
    </row>
    <row r="35777" spans="21:24" ht="18" x14ac:dyDescent="0.6">
      <c r="U35777"/>
      <c r="V35777"/>
      <c r="W35777"/>
      <c r="X35777"/>
    </row>
    <row r="35778" spans="21:24" ht="18" x14ac:dyDescent="0.6">
      <c r="U35778"/>
      <c r="V35778"/>
      <c r="W35778"/>
      <c r="X35778"/>
    </row>
    <row r="35779" spans="21:24" ht="18" x14ac:dyDescent="0.6">
      <c r="U35779"/>
      <c r="V35779"/>
      <c r="W35779"/>
      <c r="X35779"/>
    </row>
    <row r="35780" spans="21:24" ht="18" x14ac:dyDescent="0.6">
      <c r="U35780"/>
      <c r="V35780"/>
      <c r="W35780"/>
      <c r="X35780"/>
    </row>
    <row r="35781" spans="21:24" ht="18" x14ac:dyDescent="0.6">
      <c r="U35781"/>
      <c r="V35781"/>
      <c r="W35781"/>
      <c r="X35781"/>
    </row>
    <row r="35782" spans="21:24" ht="18" x14ac:dyDescent="0.6">
      <c r="U35782"/>
      <c r="V35782"/>
      <c r="W35782"/>
      <c r="X35782"/>
    </row>
    <row r="35783" spans="21:24" ht="18" x14ac:dyDescent="0.6">
      <c r="U35783"/>
      <c r="V35783"/>
      <c r="W35783"/>
      <c r="X35783"/>
    </row>
    <row r="35784" spans="21:24" ht="18" x14ac:dyDescent="0.6">
      <c r="U35784"/>
      <c r="V35784"/>
      <c r="W35784"/>
      <c r="X35784"/>
    </row>
    <row r="35785" spans="21:24" ht="18" x14ac:dyDescent="0.6">
      <c r="U35785"/>
      <c r="V35785"/>
      <c r="W35785"/>
      <c r="X35785"/>
    </row>
    <row r="35786" spans="21:24" ht="18" x14ac:dyDescent="0.6">
      <c r="U35786"/>
      <c r="V35786"/>
      <c r="W35786"/>
      <c r="X35786"/>
    </row>
    <row r="35787" spans="21:24" ht="18" x14ac:dyDescent="0.6">
      <c r="U35787"/>
      <c r="V35787"/>
      <c r="W35787"/>
      <c r="X35787"/>
    </row>
    <row r="35788" spans="21:24" ht="18" x14ac:dyDescent="0.6">
      <c r="U35788"/>
      <c r="V35788"/>
      <c r="W35788"/>
      <c r="X35788"/>
    </row>
    <row r="35789" spans="21:24" ht="18" x14ac:dyDescent="0.6">
      <c r="U35789"/>
      <c r="V35789"/>
      <c r="W35789"/>
      <c r="X35789"/>
    </row>
    <row r="35790" spans="21:24" ht="18" x14ac:dyDescent="0.6">
      <c r="U35790"/>
      <c r="V35790"/>
      <c r="W35790"/>
      <c r="X35790"/>
    </row>
    <row r="35791" spans="21:24" ht="18" x14ac:dyDescent="0.6">
      <c r="U35791"/>
      <c r="V35791"/>
      <c r="W35791"/>
      <c r="X35791"/>
    </row>
    <row r="35792" spans="21:24" ht="18" x14ac:dyDescent="0.6">
      <c r="U35792"/>
      <c r="V35792"/>
      <c r="W35792"/>
      <c r="X35792"/>
    </row>
    <row r="35793" spans="21:24" ht="18" x14ac:dyDescent="0.6">
      <c r="U35793"/>
      <c r="V35793"/>
      <c r="W35793"/>
      <c r="X35793"/>
    </row>
    <row r="35794" spans="21:24" ht="18" x14ac:dyDescent="0.6">
      <c r="U35794"/>
      <c r="V35794"/>
      <c r="W35794"/>
      <c r="X35794"/>
    </row>
    <row r="35795" spans="21:24" ht="18" x14ac:dyDescent="0.6">
      <c r="U35795"/>
      <c r="V35795"/>
      <c r="W35795"/>
      <c r="X35795"/>
    </row>
    <row r="35796" spans="21:24" ht="18" x14ac:dyDescent="0.6">
      <c r="U35796"/>
      <c r="V35796"/>
      <c r="W35796"/>
      <c r="X35796"/>
    </row>
    <row r="35797" spans="21:24" ht="18" x14ac:dyDescent="0.6">
      <c r="U35797"/>
      <c r="V35797"/>
      <c r="W35797"/>
      <c r="X35797"/>
    </row>
    <row r="35798" spans="21:24" ht="18" x14ac:dyDescent="0.6">
      <c r="U35798"/>
      <c r="V35798"/>
      <c r="W35798"/>
      <c r="X35798"/>
    </row>
    <row r="35799" spans="21:24" ht="18" x14ac:dyDescent="0.6">
      <c r="U35799"/>
      <c r="V35799"/>
      <c r="W35799"/>
      <c r="X35799"/>
    </row>
    <row r="35800" spans="21:24" ht="18" x14ac:dyDescent="0.6">
      <c r="U35800"/>
      <c r="V35800"/>
      <c r="W35800"/>
      <c r="X35800"/>
    </row>
    <row r="35801" spans="21:24" ht="18" x14ac:dyDescent="0.6">
      <c r="U35801"/>
      <c r="V35801"/>
      <c r="W35801"/>
      <c r="X35801"/>
    </row>
    <row r="35802" spans="21:24" ht="18" x14ac:dyDescent="0.6">
      <c r="U35802"/>
      <c r="V35802"/>
      <c r="W35802"/>
      <c r="X35802"/>
    </row>
    <row r="35803" spans="21:24" ht="18" x14ac:dyDescent="0.6">
      <c r="U35803"/>
      <c r="V35803"/>
      <c r="W35803"/>
      <c r="X35803"/>
    </row>
    <row r="35804" spans="21:24" ht="18" x14ac:dyDescent="0.6">
      <c r="U35804"/>
      <c r="V35804"/>
      <c r="W35804"/>
      <c r="X35804"/>
    </row>
    <row r="35805" spans="21:24" ht="18" x14ac:dyDescent="0.6">
      <c r="U35805"/>
      <c r="V35805"/>
      <c r="W35805"/>
      <c r="X35805"/>
    </row>
    <row r="35806" spans="21:24" ht="18" x14ac:dyDescent="0.6">
      <c r="U35806"/>
      <c r="V35806"/>
      <c r="W35806"/>
      <c r="X35806"/>
    </row>
    <row r="35807" spans="21:24" ht="18" x14ac:dyDescent="0.6">
      <c r="U35807"/>
      <c r="V35807"/>
      <c r="W35807"/>
      <c r="X35807"/>
    </row>
    <row r="35808" spans="21:24" ht="18" x14ac:dyDescent="0.6">
      <c r="U35808"/>
      <c r="V35808"/>
      <c r="W35808"/>
      <c r="X35808"/>
    </row>
    <row r="35809" spans="21:24" ht="18" x14ac:dyDescent="0.6">
      <c r="U35809"/>
      <c r="V35809"/>
      <c r="W35809"/>
      <c r="X35809"/>
    </row>
    <row r="35810" spans="21:24" ht="18" x14ac:dyDescent="0.6">
      <c r="U35810"/>
      <c r="V35810"/>
      <c r="W35810"/>
      <c r="X35810"/>
    </row>
    <row r="35811" spans="21:24" ht="18" x14ac:dyDescent="0.6">
      <c r="U35811"/>
      <c r="V35811"/>
      <c r="W35811"/>
      <c r="X35811"/>
    </row>
    <row r="35812" spans="21:24" ht="18" x14ac:dyDescent="0.6">
      <c r="U35812"/>
      <c r="V35812"/>
      <c r="W35812"/>
      <c r="X35812"/>
    </row>
    <row r="35813" spans="21:24" ht="18" x14ac:dyDescent="0.6">
      <c r="U35813"/>
      <c r="V35813"/>
      <c r="W35813"/>
      <c r="X35813"/>
    </row>
    <row r="35814" spans="21:24" ht="18" x14ac:dyDescent="0.6">
      <c r="U35814"/>
      <c r="V35814"/>
      <c r="W35814"/>
      <c r="X35814"/>
    </row>
    <row r="35815" spans="21:24" ht="18" x14ac:dyDescent="0.6">
      <c r="U35815"/>
      <c r="V35815"/>
      <c r="W35815"/>
      <c r="X35815"/>
    </row>
    <row r="35816" spans="21:24" ht="18" x14ac:dyDescent="0.6">
      <c r="U35816"/>
      <c r="V35816"/>
      <c r="W35816"/>
      <c r="X35816"/>
    </row>
    <row r="35817" spans="21:24" ht="18" x14ac:dyDescent="0.6">
      <c r="U35817"/>
      <c r="V35817"/>
      <c r="W35817"/>
      <c r="X35817"/>
    </row>
    <row r="35818" spans="21:24" ht="18" x14ac:dyDescent="0.6">
      <c r="U35818"/>
      <c r="V35818"/>
      <c r="W35818"/>
      <c r="X35818"/>
    </row>
    <row r="35819" spans="21:24" ht="18" x14ac:dyDescent="0.6">
      <c r="U35819"/>
      <c r="V35819"/>
      <c r="W35819"/>
      <c r="X35819"/>
    </row>
    <row r="35820" spans="21:24" ht="18" x14ac:dyDescent="0.6">
      <c r="U35820"/>
      <c r="V35820"/>
      <c r="W35820"/>
      <c r="X35820"/>
    </row>
    <row r="35821" spans="21:24" ht="18" x14ac:dyDescent="0.6">
      <c r="U35821"/>
      <c r="V35821"/>
      <c r="W35821"/>
      <c r="X35821"/>
    </row>
    <row r="35822" spans="21:24" ht="18" x14ac:dyDescent="0.6">
      <c r="U35822"/>
      <c r="V35822"/>
      <c r="W35822"/>
      <c r="X35822"/>
    </row>
    <row r="35823" spans="21:24" ht="18" x14ac:dyDescent="0.6">
      <c r="U35823"/>
      <c r="V35823"/>
      <c r="W35823"/>
      <c r="X35823"/>
    </row>
    <row r="35824" spans="21:24" ht="18" x14ac:dyDescent="0.6">
      <c r="U35824"/>
      <c r="V35824"/>
      <c r="W35824"/>
      <c r="X35824"/>
    </row>
    <row r="35825" spans="21:24" ht="18" x14ac:dyDescent="0.6">
      <c r="U35825"/>
      <c r="V35825"/>
      <c r="W35825"/>
      <c r="X35825"/>
    </row>
    <row r="35826" spans="21:24" ht="18" x14ac:dyDescent="0.6">
      <c r="U35826"/>
      <c r="V35826"/>
      <c r="W35826"/>
      <c r="X35826"/>
    </row>
    <row r="35827" spans="21:24" ht="18" x14ac:dyDescent="0.6">
      <c r="U35827"/>
      <c r="V35827"/>
      <c r="W35827"/>
      <c r="X35827"/>
    </row>
    <row r="35828" spans="21:24" ht="18" x14ac:dyDescent="0.6">
      <c r="U35828"/>
      <c r="V35828"/>
      <c r="W35828"/>
      <c r="X35828"/>
    </row>
    <row r="35829" spans="21:24" ht="18" x14ac:dyDescent="0.6">
      <c r="U35829"/>
      <c r="V35829"/>
      <c r="W35829"/>
      <c r="X35829"/>
    </row>
    <row r="35830" spans="21:24" ht="18" x14ac:dyDescent="0.6">
      <c r="U35830"/>
      <c r="V35830"/>
      <c r="W35830"/>
      <c r="X35830"/>
    </row>
    <row r="35831" spans="21:24" ht="18" x14ac:dyDescent="0.6">
      <c r="U35831"/>
      <c r="V35831"/>
      <c r="W35831"/>
      <c r="X35831"/>
    </row>
    <row r="35832" spans="21:24" ht="18" x14ac:dyDescent="0.6">
      <c r="U35832"/>
      <c r="V35832"/>
      <c r="W35832"/>
      <c r="X35832"/>
    </row>
    <row r="35833" spans="21:24" ht="18" x14ac:dyDescent="0.6">
      <c r="U35833"/>
      <c r="V35833"/>
      <c r="W35833"/>
      <c r="X35833"/>
    </row>
    <row r="35834" spans="21:24" ht="18" x14ac:dyDescent="0.6">
      <c r="U35834"/>
      <c r="V35834"/>
      <c r="W35834"/>
      <c r="X35834"/>
    </row>
    <row r="35835" spans="21:24" ht="18" x14ac:dyDescent="0.6">
      <c r="U35835"/>
      <c r="V35835"/>
      <c r="W35835"/>
      <c r="X35835"/>
    </row>
    <row r="35836" spans="21:24" ht="18" x14ac:dyDescent="0.6">
      <c r="U35836"/>
      <c r="V35836"/>
      <c r="W35836"/>
      <c r="X35836"/>
    </row>
    <row r="35837" spans="21:24" ht="18" x14ac:dyDescent="0.6">
      <c r="U35837"/>
      <c r="V35837"/>
      <c r="W35837"/>
      <c r="X35837"/>
    </row>
    <row r="35838" spans="21:24" ht="18" x14ac:dyDescent="0.6">
      <c r="U35838"/>
      <c r="V35838"/>
      <c r="W35838"/>
      <c r="X35838"/>
    </row>
    <row r="35839" spans="21:24" ht="18" x14ac:dyDescent="0.6">
      <c r="U35839"/>
      <c r="V35839"/>
      <c r="W35839"/>
      <c r="X35839"/>
    </row>
    <row r="35840" spans="21:24" ht="18" x14ac:dyDescent="0.6">
      <c r="U35840"/>
      <c r="V35840"/>
      <c r="W35840"/>
      <c r="X35840"/>
    </row>
    <row r="35841" spans="21:24" ht="18" x14ac:dyDescent="0.6">
      <c r="U35841"/>
      <c r="V35841"/>
      <c r="W35841"/>
      <c r="X35841"/>
    </row>
    <row r="35842" spans="21:24" ht="18" x14ac:dyDescent="0.6">
      <c r="U35842"/>
      <c r="V35842"/>
      <c r="W35842"/>
      <c r="X35842"/>
    </row>
    <row r="35843" spans="21:24" ht="18" x14ac:dyDescent="0.6">
      <c r="U35843"/>
      <c r="V35843"/>
      <c r="W35843"/>
      <c r="X35843"/>
    </row>
    <row r="35844" spans="21:24" ht="18" x14ac:dyDescent="0.6">
      <c r="U35844"/>
      <c r="V35844"/>
      <c r="W35844"/>
      <c r="X35844"/>
    </row>
    <row r="35845" spans="21:24" ht="18" x14ac:dyDescent="0.6">
      <c r="U35845"/>
      <c r="V35845"/>
      <c r="W35845"/>
      <c r="X35845"/>
    </row>
    <row r="35846" spans="21:24" ht="18" x14ac:dyDescent="0.6">
      <c r="U35846"/>
      <c r="V35846"/>
      <c r="W35846"/>
      <c r="X35846"/>
    </row>
    <row r="35847" spans="21:24" ht="18" x14ac:dyDescent="0.6">
      <c r="U35847"/>
      <c r="V35847"/>
      <c r="W35847"/>
      <c r="X35847"/>
    </row>
    <row r="35848" spans="21:24" ht="18" x14ac:dyDescent="0.6">
      <c r="U35848"/>
      <c r="V35848"/>
      <c r="W35848"/>
      <c r="X35848"/>
    </row>
    <row r="35849" spans="21:24" ht="18" x14ac:dyDescent="0.6">
      <c r="U35849"/>
      <c r="V35849"/>
      <c r="W35849"/>
      <c r="X35849"/>
    </row>
    <row r="35850" spans="21:24" ht="18" x14ac:dyDescent="0.6">
      <c r="U35850"/>
      <c r="V35850"/>
      <c r="W35850"/>
      <c r="X35850"/>
    </row>
    <row r="35851" spans="21:24" ht="18" x14ac:dyDescent="0.6">
      <c r="U35851"/>
      <c r="V35851"/>
      <c r="W35851"/>
      <c r="X35851"/>
    </row>
    <row r="35852" spans="21:24" ht="18" x14ac:dyDescent="0.6">
      <c r="U35852"/>
      <c r="V35852"/>
      <c r="W35852"/>
      <c r="X35852"/>
    </row>
    <row r="35853" spans="21:24" ht="18" x14ac:dyDescent="0.6">
      <c r="U35853"/>
      <c r="V35853"/>
      <c r="W35853"/>
      <c r="X35853"/>
    </row>
    <row r="35854" spans="21:24" ht="18" x14ac:dyDescent="0.6">
      <c r="U35854"/>
      <c r="V35854"/>
      <c r="W35854"/>
      <c r="X35854"/>
    </row>
    <row r="35855" spans="21:24" ht="18" x14ac:dyDescent="0.6">
      <c r="U35855"/>
      <c r="V35855"/>
      <c r="W35855"/>
      <c r="X35855"/>
    </row>
    <row r="35856" spans="21:24" ht="18" x14ac:dyDescent="0.6">
      <c r="U35856"/>
      <c r="V35856"/>
      <c r="W35856"/>
      <c r="X35856"/>
    </row>
    <row r="35857" spans="21:24" ht="18" x14ac:dyDescent="0.6">
      <c r="U35857"/>
      <c r="V35857"/>
      <c r="W35857"/>
      <c r="X35857"/>
    </row>
    <row r="35858" spans="21:24" ht="18" x14ac:dyDescent="0.6">
      <c r="U35858"/>
      <c r="V35858"/>
      <c r="W35858"/>
      <c r="X35858"/>
    </row>
    <row r="35859" spans="21:24" ht="18" x14ac:dyDescent="0.6">
      <c r="U35859"/>
      <c r="V35859"/>
      <c r="W35859"/>
      <c r="X35859"/>
    </row>
    <row r="35860" spans="21:24" ht="18" x14ac:dyDescent="0.6">
      <c r="U35860"/>
      <c r="V35860"/>
      <c r="W35860"/>
      <c r="X35860"/>
    </row>
    <row r="35861" spans="21:24" ht="18" x14ac:dyDescent="0.6">
      <c r="U35861"/>
      <c r="V35861"/>
      <c r="W35861"/>
      <c r="X35861"/>
    </row>
    <row r="35862" spans="21:24" ht="18" x14ac:dyDescent="0.6">
      <c r="U35862"/>
      <c r="V35862"/>
      <c r="W35862"/>
      <c r="X35862"/>
    </row>
    <row r="35863" spans="21:24" ht="18" x14ac:dyDescent="0.6">
      <c r="U35863"/>
      <c r="V35863"/>
      <c r="W35863"/>
      <c r="X35863"/>
    </row>
    <row r="35864" spans="21:24" ht="18" x14ac:dyDescent="0.6">
      <c r="U35864"/>
      <c r="V35864"/>
      <c r="W35864"/>
      <c r="X35864"/>
    </row>
    <row r="35865" spans="21:24" ht="18" x14ac:dyDescent="0.6">
      <c r="U35865"/>
      <c r="V35865"/>
      <c r="W35865"/>
      <c r="X35865"/>
    </row>
    <row r="35866" spans="21:24" ht="18" x14ac:dyDescent="0.6">
      <c r="U35866"/>
      <c r="V35866"/>
      <c r="W35866"/>
      <c r="X35866"/>
    </row>
    <row r="35867" spans="21:24" ht="18" x14ac:dyDescent="0.6">
      <c r="U35867"/>
      <c r="V35867"/>
      <c r="W35867"/>
      <c r="X35867"/>
    </row>
    <row r="35868" spans="21:24" ht="18" x14ac:dyDescent="0.6">
      <c r="U35868"/>
      <c r="V35868"/>
      <c r="W35868"/>
      <c r="X35868"/>
    </row>
    <row r="35869" spans="21:24" ht="18" x14ac:dyDescent="0.6">
      <c r="U35869"/>
      <c r="V35869"/>
      <c r="W35869"/>
      <c r="X35869"/>
    </row>
    <row r="35870" spans="21:24" ht="18" x14ac:dyDescent="0.6">
      <c r="U35870"/>
      <c r="V35870"/>
      <c r="W35870"/>
      <c r="X35870"/>
    </row>
    <row r="35871" spans="21:24" ht="18" x14ac:dyDescent="0.6">
      <c r="U35871"/>
      <c r="V35871"/>
      <c r="W35871"/>
      <c r="X35871"/>
    </row>
    <row r="35872" spans="21:24" ht="18" x14ac:dyDescent="0.6">
      <c r="U35872"/>
      <c r="V35872"/>
      <c r="W35872"/>
      <c r="X35872"/>
    </row>
    <row r="35873" spans="21:24" ht="18" x14ac:dyDescent="0.6">
      <c r="U35873"/>
      <c r="V35873"/>
      <c r="W35873"/>
      <c r="X35873"/>
    </row>
    <row r="35874" spans="21:24" ht="18" x14ac:dyDescent="0.6">
      <c r="U35874"/>
      <c r="V35874"/>
      <c r="W35874"/>
      <c r="X35874"/>
    </row>
    <row r="35875" spans="21:24" ht="18" x14ac:dyDescent="0.6">
      <c r="U35875"/>
      <c r="V35875"/>
      <c r="W35875"/>
      <c r="X35875"/>
    </row>
    <row r="35876" spans="21:24" ht="18" x14ac:dyDescent="0.6">
      <c r="U35876"/>
      <c r="V35876"/>
      <c r="W35876"/>
      <c r="X35876"/>
    </row>
    <row r="35877" spans="21:24" ht="18" x14ac:dyDescent="0.6">
      <c r="U35877"/>
      <c r="V35877"/>
      <c r="W35877"/>
      <c r="X35877"/>
    </row>
    <row r="35878" spans="21:24" ht="18" x14ac:dyDescent="0.6">
      <c r="U35878"/>
      <c r="V35878"/>
      <c r="W35878"/>
      <c r="X35878"/>
    </row>
    <row r="35879" spans="21:24" ht="18" x14ac:dyDescent="0.6">
      <c r="U35879"/>
      <c r="V35879"/>
      <c r="W35879"/>
      <c r="X35879"/>
    </row>
    <row r="35880" spans="21:24" ht="18" x14ac:dyDescent="0.6">
      <c r="U35880"/>
      <c r="V35880"/>
      <c r="W35880"/>
      <c r="X35880"/>
    </row>
    <row r="35881" spans="21:24" ht="18" x14ac:dyDescent="0.6">
      <c r="U35881"/>
      <c r="V35881"/>
      <c r="W35881"/>
      <c r="X35881"/>
    </row>
    <row r="35882" spans="21:24" ht="18" x14ac:dyDescent="0.6">
      <c r="U35882"/>
      <c r="V35882"/>
      <c r="W35882"/>
      <c r="X35882"/>
    </row>
    <row r="35883" spans="21:24" ht="18" x14ac:dyDescent="0.6">
      <c r="U35883"/>
      <c r="V35883"/>
      <c r="W35883"/>
      <c r="X35883"/>
    </row>
    <row r="35884" spans="21:24" ht="18" x14ac:dyDescent="0.6">
      <c r="U35884"/>
      <c r="V35884"/>
      <c r="W35884"/>
      <c r="X35884"/>
    </row>
    <row r="35885" spans="21:24" ht="18" x14ac:dyDescent="0.6">
      <c r="U35885"/>
      <c r="V35885"/>
      <c r="W35885"/>
      <c r="X35885"/>
    </row>
    <row r="35886" spans="21:24" ht="18" x14ac:dyDescent="0.6">
      <c r="U35886"/>
      <c r="V35886"/>
      <c r="W35886"/>
      <c r="X35886"/>
    </row>
    <row r="35887" spans="21:24" ht="18" x14ac:dyDescent="0.6">
      <c r="U35887"/>
      <c r="V35887"/>
      <c r="W35887"/>
      <c r="X35887"/>
    </row>
    <row r="35888" spans="21:24" ht="18" x14ac:dyDescent="0.6">
      <c r="U35888"/>
      <c r="V35888"/>
      <c r="W35888"/>
      <c r="X35888"/>
    </row>
    <row r="35889" spans="21:24" ht="18" x14ac:dyDescent="0.6">
      <c r="U35889"/>
      <c r="V35889"/>
      <c r="W35889"/>
      <c r="X35889"/>
    </row>
    <row r="35890" spans="21:24" ht="18" x14ac:dyDescent="0.6">
      <c r="U35890"/>
      <c r="V35890"/>
      <c r="W35890"/>
      <c r="X35890"/>
    </row>
    <row r="35891" spans="21:24" ht="18" x14ac:dyDescent="0.6">
      <c r="U35891"/>
      <c r="V35891"/>
      <c r="W35891"/>
      <c r="X35891"/>
    </row>
    <row r="35892" spans="21:24" ht="18" x14ac:dyDescent="0.6">
      <c r="U35892"/>
      <c r="V35892"/>
      <c r="W35892"/>
      <c r="X35892"/>
    </row>
    <row r="35893" spans="21:24" ht="18" x14ac:dyDescent="0.6">
      <c r="U35893"/>
      <c r="V35893"/>
      <c r="W35893"/>
      <c r="X35893"/>
    </row>
    <row r="35894" spans="21:24" ht="18" x14ac:dyDescent="0.6">
      <c r="U35894"/>
      <c r="V35894"/>
      <c r="W35894"/>
      <c r="X35894"/>
    </row>
    <row r="35895" spans="21:24" ht="18" x14ac:dyDescent="0.6">
      <c r="U35895"/>
      <c r="V35895"/>
      <c r="W35895"/>
      <c r="X35895"/>
    </row>
    <row r="35896" spans="21:24" ht="18" x14ac:dyDescent="0.6">
      <c r="U35896"/>
      <c r="V35896"/>
      <c r="W35896"/>
      <c r="X35896"/>
    </row>
    <row r="35897" spans="21:24" ht="18" x14ac:dyDescent="0.6">
      <c r="U35897"/>
      <c r="V35897"/>
      <c r="W35897"/>
      <c r="X35897"/>
    </row>
    <row r="35898" spans="21:24" ht="18" x14ac:dyDescent="0.6">
      <c r="U35898"/>
      <c r="V35898"/>
      <c r="W35898"/>
      <c r="X35898"/>
    </row>
    <row r="35899" spans="21:24" ht="18" x14ac:dyDescent="0.6">
      <c r="U35899"/>
      <c r="V35899"/>
      <c r="W35899"/>
      <c r="X35899"/>
    </row>
    <row r="35900" spans="21:24" ht="18" x14ac:dyDescent="0.6">
      <c r="U35900"/>
      <c r="V35900"/>
      <c r="W35900"/>
      <c r="X35900"/>
    </row>
    <row r="35901" spans="21:24" ht="18" x14ac:dyDescent="0.6">
      <c r="U35901"/>
      <c r="V35901"/>
      <c r="W35901"/>
      <c r="X35901"/>
    </row>
    <row r="35902" spans="21:24" ht="18" x14ac:dyDescent="0.6">
      <c r="U35902"/>
      <c r="V35902"/>
      <c r="W35902"/>
      <c r="X35902"/>
    </row>
    <row r="35903" spans="21:24" ht="18" x14ac:dyDescent="0.6">
      <c r="U35903"/>
      <c r="V35903"/>
      <c r="W35903"/>
      <c r="X35903"/>
    </row>
    <row r="35904" spans="21:24" ht="18" x14ac:dyDescent="0.6">
      <c r="U35904"/>
      <c r="V35904"/>
      <c r="W35904"/>
      <c r="X35904"/>
    </row>
    <row r="35905" spans="21:24" ht="18" x14ac:dyDescent="0.6">
      <c r="U35905"/>
      <c r="V35905"/>
      <c r="W35905"/>
      <c r="X35905"/>
    </row>
    <row r="35906" spans="21:24" ht="18" x14ac:dyDescent="0.6">
      <c r="U35906"/>
      <c r="V35906"/>
      <c r="W35906"/>
      <c r="X35906"/>
    </row>
    <row r="35907" spans="21:24" ht="18" x14ac:dyDescent="0.6">
      <c r="U35907"/>
      <c r="V35907"/>
      <c r="W35907"/>
      <c r="X35907"/>
    </row>
    <row r="35908" spans="21:24" ht="18" x14ac:dyDescent="0.6">
      <c r="U35908"/>
      <c r="V35908"/>
      <c r="W35908"/>
      <c r="X35908"/>
    </row>
    <row r="35909" spans="21:24" ht="18" x14ac:dyDescent="0.6">
      <c r="U35909"/>
      <c r="V35909"/>
      <c r="W35909"/>
      <c r="X35909"/>
    </row>
    <row r="35910" spans="21:24" ht="18" x14ac:dyDescent="0.6">
      <c r="U35910"/>
      <c r="V35910"/>
      <c r="W35910"/>
      <c r="X35910"/>
    </row>
    <row r="35911" spans="21:24" ht="18" x14ac:dyDescent="0.6">
      <c r="U35911"/>
      <c r="V35911"/>
      <c r="W35911"/>
      <c r="X35911"/>
    </row>
    <row r="35912" spans="21:24" ht="18" x14ac:dyDescent="0.6">
      <c r="U35912"/>
      <c r="V35912"/>
      <c r="W35912"/>
      <c r="X35912"/>
    </row>
    <row r="35913" spans="21:24" ht="18" x14ac:dyDescent="0.6">
      <c r="U35913"/>
      <c r="V35913"/>
      <c r="W35913"/>
      <c r="X35913"/>
    </row>
    <row r="35914" spans="21:24" ht="18" x14ac:dyDescent="0.6">
      <c r="U35914"/>
      <c r="V35914"/>
      <c r="W35914"/>
      <c r="X35914"/>
    </row>
    <row r="35915" spans="21:24" ht="18" x14ac:dyDescent="0.6">
      <c r="U35915"/>
      <c r="V35915"/>
      <c r="W35915"/>
      <c r="X35915"/>
    </row>
    <row r="35916" spans="21:24" ht="18" x14ac:dyDescent="0.6">
      <c r="U35916"/>
      <c r="V35916"/>
      <c r="W35916"/>
      <c r="X35916"/>
    </row>
    <row r="35917" spans="21:24" ht="18" x14ac:dyDescent="0.6">
      <c r="U35917"/>
      <c r="V35917"/>
      <c r="W35917"/>
      <c r="X35917"/>
    </row>
    <row r="35918" spans="21:24" ht="18" x14ac:dyDescent="0.6">
      <c r="U35918"/>
      <c r="V35918"/>
      <c r="W35918"/>
      <c r="X35918"/>
    </row>
    <row r="35919" spans="21:24" ht="18" x14ac:dyDescent="0.6">
      <c r="U35919"/>
      <c r="V35919"/>
      <c r="W35919"/>
      <c r="X35919"/>
    </row>
    <row r="35920" spans="21:24" ht="18" x14ac:dyDescent="0.6">
      <c r="U35920"/>
      <c r="V35920"/>
      <c r="W35920"/>
      <c r="X35920"/>
    </row>
    <row r="35921" spans="21:24" ht="18" x14ac:dyDescent="0.6">
      <c r="U35921"/>
      <c r="V35921"/>
      <c r="W35921"/>
      <c r="X35921"/>
    </row>
    <row r="35922" spans="21:24" ht="18" x14ac:dyDescent="0.6">
      <c r="U35922"/>
      <c r="V35922"/>
      <c r="W35922"/>
      <c r="X35922"/>
    </row>
    <row r="35923" spans="21:24" ht="18" x14ac:dyDescent="0.6">
      <c r="U35923"/>
      <c r="V35923"/>
      <c r="W35923"/>
      <c r="X35923"/>
    </row>
    <row r="35924" spans="21:24" ht="18" x14ac:dyDescent="0.6">
      <c r="U35924"/>
      <c r="V35924"/>
      <c r="W35924"/>
      <c r="X35924"/>
    </row>
    <row r="35925" spans="21:24" ht="18" x14ac:dyDescent="0.6">
      <c r="U35925"/>
      <c r="V35925"/>
      <c r="W35925"/>
      <c r="X35925"/>
    </row>
    <row r="35926" spans="21:24" ht="18" x14ac:dyDescent="0.6">
      <c r="U35926"/>
      <c r="V35926"/>
      <c r="W35926"/>
      <c r="X35926"/>
    </row>
    <row r="35927" spans="21:24" ht="18" x14ac:dyDescent="0.6">
      <c r="U35927"/>
      <c r="V35927"/>
      <c r="W35927"/>
      <c r="X35927"/>
    </row>
    <row r="35928" spans="21:24" ht="18" x14ac:dyDescent="0.6">
      <c r="U35928"/>
      <c r="V35928"/>
      <c r="W35928"/>
      <c r="X35928"/>
    </row>
    <row r="35929" spans="21:24" ht="18" x14ac:dyDescent="0.6">
      <c r="U35929"/>
      <c r="V35929"/>
      <c r="W35929"/>
      <c r="X35929"/>
    </row>
    <row r="35930" spans="21:24" ht="18" x14ac:dyDescent="0.6">
      <c r="U35930"/>
      <c r="V35930"/>
      <c r="W35930"/>
      <c r="X35930"/>
    </row>
    <row r="35931" spans="21:24" ht="18" x14ac:dyDescent="0.6">
      <c r="U35931"/>
      <c r="V35931"/>
      <c r="W35931"/>
      <c r="X35931"/>
    </row>
    <row r="35932" spans="21:24" ht="18" x14ac:dyDescent="0.6">
      <c r="U35932"/>
      <c r="V35932"/>
      <c r="W35932"/>
      <c r="X35932"/>
    </row>
    <row r="35933" spans="21:24" ht="18" x14ac:dyDescent="0.6">
      <c r="U35933"/>
      <c r="V35933"/>
      <c r="W35933"/>
      <c r="X35933"/>
    </row>
    <row r="35934" spans="21:24" ht="18" x14ac:dyDescent="0.6">
      <c r="U35934"/>
      <c r="V35934"/>
      <c r="W35934"/>
      <c r="X35934"/>
    </row>
    <row r="35935" spans="21:24" ht="18" x14ac:dyDescent="0.6">
      <c r="U35935"/>
      <c r="V35935"/>
      <c r="W35935"/>
      <c r="X35935"/>
    </row>
    <row r="35936" spans="21:24" ht="18" x14ac:dyDescent="0.6">
      <c r="U35936"/>
      <c r="V35936"/>
      <c r="W35936"/>
      <c r="X35936"/>
    </row>
    <row r="35937" spans="21:24" ht="18" x14ac:dyDescent="0.6">
      <c r="U35937"/>
      <c r="V35937"/>
      <c r="W35937"/>
      <c r="X35937"/>
    </row>
    <row r="35938" spans="21:24" ht="18" x14ac:dyDescent="0.6">
      <c r="U35938"/>
      <c r="V35938"/>
      <c r="W35938"/>
      <c r="X35938"/>
    </row>
    <row r="35939" spans="21:24" ht="18" x14ac:dyDescent="0.6">
      <c r="U35939"/>
      <c r="V35939"/>
      <c r="W35939"/>
      <c r="X35939"/>
    </row>
    <row r="35940" spans="21:24" ht="18" x14ac:dyDescent="0.6">
      <c r="U35940"/>
      <c r="V35940"/>
      <c r="W35940"/>
      <c r="X35940"/>
    </row>
    <row r="35941" spans="21:24" ht="18" x14ac:dyDescent="0.6">
      <c r="U35941"/>
      <c r="V35941"/>
      <c r="W35941"/>
      <c r="X35941"/>
    </row>
    <row r="35942" spans="21:24" ht="18" x14ac:dyDescent="0.6">
      <c r="U35942"/>
      <c r="V35942"/>
      <c r="W35942"/>
      <c r="X35942"/>
    </row>
    <row r="35943" spans="21:24" ht="18" x14ac:dyDescent="0.6">
      <c r="U35943"/>
      <c r="V35943"/>
      <c r="W35943"/>
      <c r="X35943"/>
    </row>
    <row r="35944" spans="21:24" ht="18" x14ac:dyDescent="0.6">
      <c r="U35944"/>
      <c r="V35944"/>
      <c r="W35944"/>
      <c r="X35944"/>
    </row>
    <row r="35945" spans="21:24" ht="18" x14ac:dyDescent="0.6">
      <c r="U35945"/>
      <c r="V35945"/>
      <c r="W35945"/>
      <c r="X35945"/>
    </row>
    <row r="35946" spans="21:24" ht="18" x14ac:dyDescent="0.6">
      <c r="U35946"/>
      <c r="V35946"/>
      <c r="W35946"/>
      <c r="X35946"/>
    </row>
    <row r="35947" spans="21:24" ht="18" x14ac:dyDescent="0.6">
      <c r="U35947"/>
      <c r="V35947"/>
      <c r="W35947"/>
      <c r="X35947"/>
    </row>
    <row r="35948" spans="21:24" ht="18" x14ac:dyDescent="0.6">
      <c r="U35948"/>
      <c r="V35948"/>
      <c r="W35948"/>
      <c r="X35948"/>
    </row>
    <row r="35949" spans="21:24" ht="18" x14ac:dyDescent="0.6">
      <c r="U35949"/>
      <c r="V35949"/>
      <c r="W35949"/>
      <c r="X35949"/>
    </row>
    <row r="35950" spans="21:24" ht="18" x14ac:dyDescent="0.6">
      <c r="U35950"/>
      <c r="V35950"/>
      <c r="W35950"/>
      <c r="X35950"/>
    </row>
    <row r="35951" spans="21:24" ht="18" x14ac:dyDescent="0.6">
      <c r="U35951"/>
      <c r="V35951"/>
      <c r="W35951"/>
      <c r="X35951"/>
    </row>
    <row r="35952" spans="21:24" ht="18" x14ac:dyDescent="0.6">
      <c r="U35952"/>
      <c r="V35952"/>
      <c r="W35952"/>
      <c r="X35952"/>
    </row>
    <row r="35953" spans="21:24" ht="18" x14ac:dyDescent="0.6">
      <c r="U35953"/>
      <c r="V35953"/>
      <c r="W35953"/>
      <c r="X35953"/>
    </row>
    <row r="35954" spans="21:24" ht="18" x14ac:dyDescent="0.6">
      <c r="U35954"/>
      <c r="V35954"/>
      <c r="W35954"/>
      <c r="X35954"/>
    </row>
    <row r="35955" spans="21:24" ht="18" x14ac:dyDescent="0.6">
      <c r="U35955"/>
      <c r="V35955"/>
      <c r="W35955"/>
      <c r="X35955"/>
    </row>
    <row r="35956" spans="21:24" ht="18" x14ac:dyDescent="0.6">
      <c r="U35956"/>
      <c r="V35956"/>
      <c r="W35956"/>
      <c r="X35956"/>
    </row>
    <row r="35957" spans="21:24" ht="18" x14ac:dyDescent="0.6">
      <c r="U35957"/>
      <c r="V35957"/>
      <c r="W35957"/>
      <c r="X35957"/>
    </row>
    <row r="35958" spans="21:24" ht="18" x14ac:dyDescent="0.6">
      <c r="U35958"/>
      <c r="V35958"/>
      <c r="W35958"/>
      <c r="X35958"/>
    </row>
    <row r="35959" spans="21:24" ht="18" x14ac:dyDescent="0.6">
      <c r="U35959"/>
      <c r="V35959"/>
      <c r="W35959"/>
      <c r="X35959"/>
    </row>
    <row r="35960" spans="21:24" ht="18" x14ac:dyDescent="0.6">
      <c r="U35960"/>
      <c r="V35960"/>
      <c r="W35960"/>
      <c r="X35960"/>
    </row>
    <row r="35961" spans="21:24" ht="18" x14ac:dyDescent="0.6">
      <c r="U35961"/>
      <c r="V35961"/>
      <c r="W35961"/>
      <c r="X35961"/>
    </row>
    <row r="35962" spans="21:24" ht="18" x14ac:dyDescent="0.6">
      <c r="U35962"/>
      <c r="V35962"/>
      <c r="W35962"/>
      <c r="X35962"/>
    </row>
    <row r="35963" spans="21:24" ht="18" x14ac:dyDescent="0.6">
      <c r="U35963"/>
      <c r="V35963"/>
      <c r="W35963"/>
      <c r="X35963"/>
    </row>
    <row r="35964" spans="21:24" ht="18" x14ac:dyDescent="0.6">
      <c r="U35964"/>
      <c r="V35964"/>
      <c r="W35964"/>
      <c r="X35964"/>
    </row>
    <row r="35965" spans="21:24" ht="18" x14ac:dyDescent="0.6">
      <c r="U35965"/>
      <c r="V35965"/>
      <c r="W35965"/>
      <c r="X35965"/>
    </row>
    <row r="35966" spans="21:24" ht="18" x14ac:dyDescent="0.6">
      <c r="U35966"/>
      <c r="V35966"/>
      <c r="W35966"/>
      <c r="X35966"/>
    </row>
    <row r="35967" spans="21:24" ht="18" x14ac:dyDescent="0.6">
      <c r="U35967"/>
      <c r="V35967"/>
      <c r="W35967"/>
      <c r="X35967"/>
    </row>
    <row r="35968" spans="21:24" ht="18" x14ac:dyDescent="0.6">
      <c r="U35968"/>
      <c r="V35968"/>
      <c r="W35968"/>
      <c r="X35968"/>
    </row>
    <row r="35969" spans="21:24" ht="18" x14ac:dyDescent="0.6">
      <c r="U35969"/>
      <c r="V35969"/>
      <c r="W35969"/>
      <c r="X35969"/>
    </row>
    <row r="35970" spans="21:24" ht="18" x14ac:dyDescent="0.6">
      <c r="U35970"/>
      <c r="V35970"/>
      <c r="W35970"/>
      <c r="X35970"/>
    </row>
    <row r="35971" spans="21:24" ht="18" x14ac:dyDescent="0.6">
      <c r="U35971"/>
      <c r="V35971"/>
      <c r="W35971"/>
      <c r="X35971"/>
    </row>
    <row r="35972" spans="21:24" ht="18" x14ac:dyDescent="0.6">
      <c r="U35972"/>
      <c r="V35972"/>
      <c r="W35972"/>
      <c r="X35972"/>
    </row>
    <row r="35973" spans="21:24" ht="18" x14ac:dyDescent="0.6">
      <c r="U35973"/>
      <c r="V35973"/>
      <c r="W35973"/>
      <c r="X35973"/>
    </row>
    <row r="35974" spans="21:24" ht="18" x14ac:dyDescent="0.6">
      <c r="U35974"/>
      <c r="V35974"/>
      <c r="W35974"/>
      <c r="X35974"/>
    </row>
    <row r="35975" spans="21:24" ht="18" x14ac:dyDescent="0.6">
      <c r="U35975"/>
      <c r="V35975"/>
      <c r="W35975"/>
      <c r="X35975"/>
    </row>
    <row r="35976" spans="21:24" ht="18" x14ac:dyDescent="0.6">
      <c r="U35976"/>
      <c r="V35976"/>
      <c r="W35976"/>
      <c r="X35976"/>
    </row>
    <row r="35977" spans="21:24" ht="18" x14ac:dyDescent="0.6">
      <c r="U35977"/>
      <c r="V35977"/>
      <c r="W35977"/>
      <c r="X35977"/>
    </row>
    <row r="35978" spans="21:24" ht="18" x14ac:dyDescent="0.6">
      <c r="U35978"/>
      <c r="V35978"/>
      <c r="W35978"/>
      <c r="X35978"/>
    </row>
    <row r="35979" spans="21:24" ht="18" x14ac:dyDescent="0.6">
      <c r="U35979"/>
      <c r="V35979"/>
      <c r="W35979"/>
      <c r="X35979"/>
    </row>
    <row r="35980" spans="21:24" ht="18" x14ac:dyDescent="0.6">
      <c r="U35980"/>
      <c r="V35980"/>
      <c r="W35980"/>
      <c r="X35980"/>
    </row>
    <row r="35981" spans="21:24" ht="18" x14ac:dyDescent="0.6">
      <c r="U35981"/>
      <c r="V35981"/>
      <c r="W35981"/>
      <c r="X35981"/>
    </row>
    <row r="35982" spans="21:24" ht="18" x14ac:dyDescent="0.6">
      <c r="U35982"/>
      <c r="V35982"/>
      <c r="W35982"/>
      <c r="X35982"/>
    </row>
    <row r="35983" spans="21:24" ht="18" x14ac:dyDescent="0.6">
      <c r="U35983"/>
      <c r="V35983"/>
      <c r="W35983"/>
      <c r="X35983"/>
    </row>
    <row r="35984" spans="21:24" ht="18" x14ac:dyDescent="0.6">
      <c r="U35984"/>
      <c r="V35984"/>
      <c r="W35984"/>
      <c r="X35984"/>
    </row>
    <row r="35985" spans="21:24" ht="18" x14ac:dyDescent="0.6">
      <c r="U35985"/>
      <c r="V35985"/>
      <c r="W35985"/>
      <c r="X35985"/>
    </row>
    <row r="35986" spans="21:24" ht="18" x14ac:dyDescent="0.6">
      <c r="U35986"/>
      <c r="V35986"/>
      <c r="W35986"/>
      <c r="X35986"/>
    </row>
    <row r="35987" spans="21:24" ht="18" x14ac:dyDescent="0.6">
      <c r="U35987"/>
      <c r="V35987"/>
      <c r="W35987"/>
      <c r="X35987"/>
    </row>
    <row r="35988" spans="21:24" ht="18" x14ac:dyDescent="0.6">
      <c r="U35988"/>
      <c r="V35988"/>
      <c r="W35988"/>
      <c r="X35988"/>
    </row>
    <row r="35989" spans="21:24" ht="18" x14ac:dyDescent="0.6">
      <c r="U35989"/>
      <c r="V35989"/>
      <c r="W35989"/>
      <c r="X35989"/>
    </row>
    <row r="35990" spans="21:24" ht="18" x14ac:dyDescent="0.6">
      <c r="U35990"/>
      <c r="V35990"/>
      <c r="W35990"/>
      <c r="X35990"/>
    </row>
    <row r="35991" spans="21:24" ht="18" x14ac:dyDescent="0.6">
      <c r="U35991"/>
      <c r="V35991"/>
      <c r="W35991"/>
      <c r="X35991"/>
    </row>
    <row r="35992" spans="21:24" ht="18" x14ac:dyDescent="0.6">
      <c r="U35992"/>
      <c r="V35992"/>
      <c r="W35992"/>
      <c r="X35992"/>
    </row>
    <row r="35993" spans="21:24" ht="18" x14ac:dyDescent="0.6">
      <c r="U35993"/>
      <c r="V35993"/>
      <c r="W35993"/>
      <c r="X35993"/>
    </row>
    <row r="35994" spans="21:24" ht="18" x14ac:dyDescent="0.6">
      <c r="U35994"/>
      <c r="V35994"/>
      <c r="W35994"/>
      <c r="X35994"/>
    </row>
    <row r="35995" spans="21:24" ht="18" x14ac:dyDescent="0.6">
      <c r="U35995"/>
      <c r="V35995"/>
      <c r="W35995"/>
      <c r="X35995"/>
    </row>
    <row r="35996" spans="21:24" ht="18" x14ac:dyDescent="0.6">
      <c r="U35996"/>
      <c r="V35996"/>
      <c r="W35996"/>
      <c r="X35996"/>
    </row>
    <row r="35997" spans="21:24" ht="18" x14ac:dyDescent="0.6">
      <c r="U35997"/>
      <c r="V35997"/>
      <c r="W35997"/>
      <c r="X35997"/>
    </row>
    <row r="35998" spans="21:24" ht="18" x14ac:dyDescent="0.6">
      <c r="U35998"/>
      <c r="V35998"/>
      <c r="W35998"/>
      <c r="X35998"/>
    </row>
    <row r="35999" spans="21:24" ht="18" x14ac:dyDescent="0.6">
      <c r="U35999"/>
      <c r="V35999"/>
      <c r="W35999"/>
      <c r="X35999"/>
    </row>
    <row r="36000" spans="21:24" ht="18" x14ac:dyDescent="0.6">
      <c r="U36000"/>
      <c r="V36000"/>
      <c r="W36000"/>
      <c r="X36000"/>
    </row>
    <row r="36001" spans="21:24" ht="18" x14ac:dyDescent="0.6">
      <c r="U36001"/>
      <c r="V36001"/>
      <c r="W36001"/>
      <c r="X36001"/>
    </row>
    <row r="36002" spans="21:24" ht="18" x14ac:dyDescent="0.6">
      <c r="U36002"/>
      <c r="V36002"/>
      <c r="W36002"/>
      <c r="X36002"/>
    </row>
    <row r="36003" spans="21:24" ht="18" x14ac:dyDescent="0.6">
      <c r="U36003"/>
      <c r="V36003"/>
      <c r="W36003"/>
      <c r="X36003"/>
    </row>
    <row r="36004" spans="21:24" ht="18" x14ac:dyDescent="0.6">
      <c r="U36004"/>
      <c r="V36004"/>
      <c r="W36004"/>
      <c r="X36004"/>
    </row>
    <row r="36005" spans="21:24" ht="18" x14ac:dyDescent="0.6">
      <c r="U36005"/>
      <c r="V36005"/>
      <c r="W36005"/>
      <c r="X36005"/>
    </row>
    <row r="36006" spans="21:24" ht="18" x14ac:dyDescent="0.6">
      <c r="U36006"/>
      <c r="V36006"/>
      <c r="W36006"/>
      <c r="X36006"/>
    </row>
    <row r="36007" spans="21:24" ht="18" x14ac:dyDescent="0.6">
      <c r="U36007"/>
      <c r="V36007"/>
      <c r="W36007"/>
      <c r="X36007"/>
    </row>
    <row r="36008" spans="21:24" ht="18" x14ac:dyDescent="0.6">
      <c r="U36008"/>
      <c r="V36008"/>
      <c r="W36008"/>
      <c r="X36008"/>
    </row>
    <row r="36009" spans="21:24" ht="18" x14ac:dyDescent="0.6">
      <c r="U36009"/>
      <c r="V36009"/>
      <c r="W36009"/>
      <c r="X36009"/>
    </row>
    <row r="36010" spans="21:24" ht="18" x14ac:dyDescent="0.6">
      <c r="U36010"/>
      <c r="V36010"/>
      <c r="W36010"/>
      <c r="X36010"/>
    </row>
    <row r="36011" spans="21:24" ht="18" x14ac:dyDescent="0.6">
      <c r="U36011"/>
      <c r="V36011"/>
      <c r="W36011"/>
      <c r="X36011"/>
    </row>
    <row r="36012" spans="21:24" ht="18" x14ac:dyDescent="0.6">
      <c r="U36012"/>
      <c r="V36012"/>
      <c r="W36012"/>
      <c r="X36012"/>
    </row>
    <row r="36013" spans="21:24" ht="18" x14ac:dyDescent="0.6">
      <c r="U36013"/>
      <c r="V36013"/>
      <c r="W36013"/>
      <c r="X36013"/>
    </row>
    <row r="36014" spans="21:24" ht="18" x14ac:dyDescent="0.6">
      <c r="U36014"/>
      <c r="V36014"/>
      <c r="W36014"/>
      <c r="X36014"/>
    </row>
    <row r="36015" spans="21:24" ht="18" x14ac:dyDescent="0.6">
      <c r="U36015"/>
      <c r="V36015"/>
      <c r="W36015"/>
      <c r="X36015"/>
    </row>
    <row r="36016" spans="21:24" ht="18" x14ac:dyDescent="0.6">
      <c r="U36016"/>
      <c r="V36016"/>
      <c r="W36016"/>
      <c r="X36016"/>
    </row>
    <row r="36017" spans="21:24" ht="18" x14ac:dyDescent="0.6">
      <c r="U36017"/>
      <c r="V36017"/>
      <c r="W36017"/>
      <c r="X36017"/>
    </row>
    <row r="36018" spans="21:24" ht="18" x14ac:dyDescent="0.6">
      <c r="U36018"/>
      <c r="V36018"/>
      <c r="W36018"/>
      <c r="X36018"/>
    </row>
    <row r="36019" spans="21:24" ht="18" x14ac:dyDescent="0.6">
      <c r="U36019"/>
      <c r="V36019"/>
      <c r="W36019"/>
      <c r="X36019"/>
    </row>
    <row r="36020" spans="21:24" ht="18" x14ac:dyDescent="0.6">
      <c r="U36020"/>
      <c r="V36020"/>
      <c r="W36020"/>
      <c r="X36020"/>
    </row>
    <row r="36021" spans="21:24" ht="18" x14ac:dyDescent="0.6">
      <c r="U36021"/>
      <c r="V36021"/>
      <c r="W36021"/>
      <c r="X36021"/>
    </row>
    <row r="36022" spans="21:24" ht="18" x14ac:dyDescent="0.6">
      <c r="U36022"/>
      <c r="V36022"/>
      <c r="W36022"/>
      <c r="X36022"/>
    </row>
    <row r="36023" spans="21:24" ht="18" x14ac:dyDescent="0.6">
      <c r="U36023"/>
      <c r="V36023"/>
      <c r="W36023"/>
      <c r="X36023"/>
    </row>
    <row r="36024" spans="21:24" ht="18" x14ac:dyDescent="0.6">
      <c r="U36024"/>
      <c r="V36024"/>
      <c r="W36024"/>
      <c r="X36024"/>
    </row>
    <row r="36025" spans="21:24" ht="18" x14ac:dyDescent="0.6">
      <c r="U36025"/>
      <c r="V36025"/>
      <c r="W36025"/>
      <c r="X36025"/>
    </row>
    <row r="36026" spans="21:24" ht="18" x14ac:dyDescent="0.6">
      <c r="U36026"/>
      <c r="V36026"/>
      <c r="W36026"/>
      <c r="X36026"/>
    </row>
    <row r="36027" spans="21:24" ht="18" x14ac:dyDescent="0.6">
      <c r="U36027"/>
      <c r="V36027"/>
      <c r="W36027"/>
      <c r="X36027"/>
    </row>
    <row r="36028" spans="21:24" ht="18" x14ac:dyDescent="0.6">
      <c r="U36028"/>
      <c r="V36028"/>
      <c r="W36028"/>
      <c r="X36028"/>
    </row>
    <row r="36029" spans="21:24" ht="18" x14ac:dyDescent="0.6">
      <c r="U36029"/>
      <c r="V36029"/>
      <c r="W36029"/>
      <c r="X36029"/>
    </row>
    <row r="36030" spans="21:24" ht="18" x14ac:dyDescent="0.6">
      <c r="U36030"/>
      <c r="V36030"/>
      <c r="W36030"/>
      <c r="X36030"/>
    </row>
    <row r="36031" spans="21:24" ht="18" x14ac:dyDescent="0.6">
      <c r="U36031"/>
      <c r="V36031"/>
      <c r="W36031"/>
      <c r="X36031"/>
    </row>
    <row r="36032" spans="21:24" ht="18" x14ac:dyDescent="0.6">
      <c r="U36032"/>
      <c r="V36032"/>
      <c r="W36032"/>
      <c r="X36032"/>
    </row>
    <row r="36033" spans="21:24" ht="18" x14ac:dyDescent="0.6">
      <c r="U36033"/>
      <c r="V36033"/>
      <c r="W36033"/>
      <c r="X36033"/>
    </row>
    <row r="36034" spans="21:24" ht="18" x14ac:dyDescent="0.6">
      <c r="U36034"/>
      <c r="V36034"/>
      <c r="W36034"/>
      <c r="X36034"/>
    </row>
    <row r="36035" spans="21:24" ht="18" x14ac:dyDescent="0.6">
      <c r="U36035"/>
      <c r="V36035"/>
      <c r="W36035"/>
      <c r="X36035"/>
    </row>
    <row r="36036" spans="21:24" ht="18" x14ac:dyDescent="0.6">
      <c r="U36036"/>
      <c r="V36036"/>
      <c r="W36036"/>
      <c r="X36036"/>
    </row>
    <row r="36037" spans="21:24" ht="18" x14ac:dyDescent="0.6">
      <c r="U36037"/>
      <c r="V36037"/>
      <c r="W36037"/>
      <c r="X36037"/>
    </row>
    <row r="36038" spans="21:24" ht="18" x14ac:dyDescent="0.6">
      <c r="U36038"/>
      <c r="V36038"/>
      <c r="W36038"/>
      <c r="X36038"/>
    </row>
    <row r="36039" spans="21:24" ht="18" x14ac:dyDescent="0.6">
      <c r="U36039"/>
      <c r="V36039"/>
      <c r="W36039"/>
      <c r="X36039"/>
    </row>
    <row r="36040" spans="21:24" ht="18" x14ac:dyDescent="0.6">
      <c r="U36040"/>
      <c r="V36040"/>
      <c r="W36040"/>
      <c r="X36040"/>
    </row>
    <row r="36041" spans="21:24" ht="18" x14ac:dyDescent="0.6">
      <c r="U36041"/>
      <c r="V36041"/>
      <c r="W36041"/>
      <c r="X36041"/>
    </row>
    <row r="36042" spans="21:24" ht="18" x14ac:dyDescent="0.6">
      <c r="U36042"/>
      <c r="V36042"/>
      <c r="W36042"/>
      <c r="X36042"/>
    </row>
    <row r="36043" spans="21:24" ht="18" x14ac:dyDescent="0.6">
      <c r="U36043"/>
      <c r="V36043"/>
      <c r="W36043"/>
      <c r="X36043"/>
    </row>
    <row r="36044" spans="21:24" ht="18" x14ac:dyDescent="0.6">
      <c r="U36044"/>
      <c r="V36044"/>
      <c r="W36044"/>
      <c r="X36044"/>
    </row>
    <row r="36045" spans="21:24" ht="18" x14ac:dyDescent="0.6">
      <c r="U36045"/>
      <c r="V36045"/>
      <c r="W36045"/>
      <c r="X36045"/>
    </row>
    <row r="36046" spans="21:24" ht="18" x14ac:dyDescent="0.6">
      <c r="U36046"/>
      <c r="V36046"/>
      <c r="W36046"/>
      <c r="X36046"/>
    </row>
    <row r="36047" spans="21:24" ht="18" x14ac:dyDescent="0.6">
      <c r="U36047"/>
      <c r="V36047"/>
      <c r="W36047"/>
      <c r="X36047"/>
    </row>
    <row r="36048" spans="21:24" ht="18" x14ac:dyDescent="0.6">
      <c r="U36048"/>
      <c r="V36048"/>
      <c r="W36048"/>
      <c r="X36048"/>
    </row>
    <row r="36049" spans="21:24" ht="18" x14ac:dyDescent="0.6">
      <c r="U36049"/>
      <c r="V36049"/>
      <c r="W36049"/>
      <c r="X36049"/>
    </row>
    <row r="36050" spans="21:24" ht="18" x14ac:dyDescent="0.6">
      <c r="U36050"/>
      <c r="V36050"/>
      <c r="W36050"/>
      <c r="X36050"/>
    </row>
    <row r="36051" spans="21:24" ht="18" x14ac:dyDescent="0.6">
      <c r="U36051"/>
      <c r="V36051"/>
      <c r="W36051"/>
      <c r="X36051"/>
    </row>
    <row r="36052" spans="21:24" ht="18" x14ac:dyDescent="0.6">
      <c r="U36052"/>
      <c r="V36052"/>
      <c r="W36052"/>
      <c r="X36052"/>
    </row>
    <row r="36053" spans="21:24" ht="18" x14ac:dyDescent="0.6">
      <c r="U36053"/>
      <c r="V36053"/>
      <c r="W36053"/>
      <c r="X36053"/>
    </row>
    <row r="36054" spans="21:24" ht="18" x14ac:dyDescent="0.6">
      <c r="U36054"/>
      <c r="V36054"/>
      <c r="W36054"/>
      <c r="X36054"/>
    </row>
    <row r="36055" spans="21:24" ht="18" x14ac:dyDescent="0.6">
      <c r="U36055"/>
      <c r="V36055"/>
      <c r="W36055"/>
      <c r="X36055"/>
    </row>
    <row r="36056" spans="21:24" ht="18" x14ac:dyDescent="0.6">
      <c r="U36056"/>
      <c r="V36056"/>
      <c r="W36056"/>
      <c r="X36056"/>
    </row>
    <row r="36057" spans="21:24" ht="18" x14ac:dyDescent="0.6">
      <c r="U36057"/>
      <c r="V36057"/>
      <c r="W36057"/>
      <c r="X36057"/>
    </row>
    <row r="36058" spans="21:24" ht="18" x14ac:dyDescent="0.6">
      <c r="U36058"/>
      <c r="V36058"/>
      <c r="W36058"/>
      <c r="X36058"/>
    </row>
    <row r="36059" spans="21:24" ht="18" x14ac:dyDescent="0.6">
      <c r="U36059"/>
      <c r="V36059"/>
      <c r="W36059"/>
      <c r="X36059"/>
    </row>
    <row r="36060" spans="21:24" ht="18" x14ac:dyDescent="0.6">
      <c r="U36060"/>
      <c r="V36060"/>
      <c r="W36060"/>
      <c r="X36060"/>
    </row>
    <row r="36061" spans="21:24" ht="18" x14ac:dyDescent="0.6">
      <c r="U36061"/>
      <c r="V36061"/>
      <c r="W36061"/>
      <c r="X36061"/>
    </row>
    <row r="36062" spans="21:24" ht="18" x14ac:dyDescent="0.6">
      <c r="U36062"/>
      <c r="V36062"/>
      <c r="W36062"/>
      <c r="X36062"/>
    </row>
    <row r="36063" spans="21:24" ht="18" x14ac:dyDescent="0.6">
      <c r="U36063"/>
      <c r="V36063"/>
      <c r="W36063"/>
      <c r="X36063"/>
    </row>
    <row r="36064" spans="21:24" ht="18" x14ac:dyDescent="0.6">
      <c r="U36064"/>
      <c r="V36064"/>
      <c r="W36064"/>
      <c r="X36064"/>
    </row>
    <row r="36065" spans="21:24" ht="18" x14ac:dyDescent="0.6">
      <c r="U36065"/>
      <c r="V36065"/>
      <c r="W36065"/>
      <c r="X36065"/>
    </row>
    <row r="36066" spans="21:24" ht="18" x14ac:dyDescent="0.6">
      <c r="U36066"/>
      <c r="V36066"/>
      <c r="W36066"/>
      <c r="X36066"/>
    </row>
    <row r="36067" spans="21:24" ht="18" x14ac:dyDescent="0.6">
      <c r="U36067"/>
      <c r="V36067"/>
      <c r="W36067"/>
      <c r="X36067"/>
    </row>
    <row r="36068" spans="21:24" ht="18" x14ac:dyDescent="0.6">
      <c r="U36068"/>
      <c r="V36068"/>
      <c r="W36068"/>
      <c r="X36068"/>
    </row>
    <row r="36069" spans="21:24" ht="18" x14ac:dyDescent="0.6">
      <c r="U36069"/>
      <c r="V36069"/>
      <c r="W36069"/>
      <c r="X36069"/>
    </row>
    <row r="36070" spans="21:24" ht="18" x14ac:dyDescent="0.6">
      <c r="U36070"/>
      <c r="V36070"/>
      <c r="W36070"/>
      <c r="X36070"/>
    </row>
    <row r="36071" spans="21:24" ht="18" x14ac:dyDescent="0.6">
      <c r="U36071"/>
      <c r="V36071"/>
      <c r="W36071"/>
      <c r="X36071"/>
    </row>
    <row r="36072" spans="21:24" ht="18" x14ac:dyDescent="0.6">
      <c r="U36072"/>
      <c r="V36072"/>
      <c r="W36072"/>
      <c r="X36072"/>
    </row>
    <row r="36073" spans="21:24" ht="18" x14ac:dyDescent="0.6">
      <c r="U36073"/>
      <c r="V36073"/>
      <c r="W36073"/>
      <c r="X36073"/>
    </row>
    <row r="36074" spans="21:24" ht="18" x14ac:dyDescent="0.6">
      <c r="U36074"/>
      <c r="V36074"/>
      <c r="W36074"/>
      <c r="X36074"/>
    </row>
    <row r="36075" spans="21:24" ht="18" x14ac:dyDescent="0.6">
      <c r="U36075"/>
      <c r="V36075"/>
      <c r="W36075"/>
      <c r="X36075"/>
    </row>
    <row r="36076" spans="21:24" ht="18" x14ac:dyDescent="0.6">
      <c r="U36076"/>
      <c r="V36076"/>
      <c r="W36076"/>
      <c r="X36076"/>
    </row>
    <row r="36077" spans="21:24" ht="18" x14ac:dyDescent="0.6">
      <c r="U36077"/>
      <c r="V36077"/>
      <c r="W36077"/>
      <c r="X36077"/>
    </row>
    <row r="36078" spans="21:24" ht="18" x14ac:dyDescent="0.6">
      <c r="U36078"/>
      <c r="V36078"/>
      <c r="W36078"/>
      <c r="X36078"/>
    </row>
    <row r="36079" spans="21:24" ht="18" x14ac:dyDescent="0.6">
      <c r="U36079"/>
      <c r="V36079"/>
      <c r="W36079"/>
      <c r="X36079"/>
    </row>
    <row r="36080" spans="21:24" ht="18" x14ac:dyDescent="0.6">
      <c r="U36080"/>
      <c r="V36080"/>
      <c r="W36080"/>
      <c r="X36080"/>
    </row>
    <row r="36081" spans="21:24" ht="18" x14ac:dyDescent="0.6">
      <c r="U36081"/>
      <c r="V36081"/>
      <c r="W36081"/>
      <c r="X36081"/>
    </row>
    <row r="36082" spans="21:24" ht="18" x14ac:dyDescent="0.6">
      <c r="U36082"/>
      <c r="V36082"/>
      <c r="W36082"/>
      <c r="X36082"/>
    </row>
    <row r="36083" spans="21:24" ht="18" x14ac:dyDescent="0.6">
      <c r="U36083"/>
      <c r="V36083"/>
      <c r="W36083"/>
      <c r="X36083"/>
    </row>
    <row r="36084" spans="21:24" ht="18" x14ac:dyDescent="0.6">
      <c r="U36084"/>
      <c r="V36084"/>
      <c r="W36084"/>
      <c r="X36084"/>
    </row>
    <row r="36085" spans="21:24" ht="18" x14ac:dyDescent="0.6">
      <c r="U36085"/>
      <c r="V36085"/>
      <c r="W36085"/>
      <c r="X36085"/>
    </row>
    <row r="36086" spans="21:24" ht="18" x14ac:dyDescent="0.6">
      <c r="U36086"/>
      <c r="V36086"/>
      <c r="W36086"/>
      <c r="X36086"/>
    </row>
    <row r="36087" spans="21:24" ht="18" x14ac:dyDescent="0.6">
      <c r="U36087"/>
      <c r="V36087"/>
      <c r="W36087"/>
      <c r="X36087"/>
    </row>
    <row r="36088" spans="21:24" ht="18" x14ac:dyDescent="0.6">
      <c r="U36088"/>
      <c r="V36088"/>
      <c r="W36088"/>
      <c r="X36088"/>
    </row>
    <row r="36089" spans="21:24" ht="18" x14ac:dyDescent="0.6">
      <c r="U36089"/>
      <c r="V36089"/>
      <c r="W36089"/>
      <c r="X36089"/>
    </row>
    <row r="36090" spans="21:24" ht="18" x14ac:dyDescent="0.6">
      <c r="U36090"/>
      <c r="V36090"/>
      <c r="W36090"/>
      <c r="X36090"/>
    </row>
    <row r="36091" spans="21:24" ht="18" x14ac:dyDescent="0.6">
      <c r="U36091"/>
      <c r="V36091"/>
      <c r="W36091"/>
      <c r="X36091"/>
    </row>
    <row r="36092" spans="21:24" ht="18" x14ac:dyDescent="0.6">
      <c r="U36092"/>
      <c r="V36092"/>
      <c r="W36092"/>
      <c r="X36092"/>
    </row>
    <row r="36093" spans="21:24" ht="18" x14ac:dyDescent="0.6">
      <c r="U36093"/>
      <c r="V36093"/>
      <c r="W36093"/>
      <c r="X36093"/>
    </row>
    <row r="36094" spans="21:24" ht="18" x14ac:dyDescent="0.6">
      <c r="U36094"/>
      <c r="V36094"/>
      <c r="W36094"/>
      <c r="X36094"/>
    </row>
    <row r="36095" spans="21:24" ht="18" x14ac:dyDescent="0.6">
      <c r="U36095"/>
      <c r="V36095"/>
      <c r="W36095"/>
      <c r="X36095"/>
    </row>
    <row r="36096" spans="21:24" ht="18" x14ac:dyDescent="0.6">
      <c r="U36096"/>
      <c r="V36096"/>
      <c r="W36096"/>
      <c r="X36096"/>
    </row>
    <row r="36097" spans="21:24" ht="18" x14ac:dyDescent="0.6">
      <c r="U36097"/>
      <c r="V36097"/>
      <c r="W36097"/>
      <c r="X36097"/>
    </row>
    <row r="36098" spans="21:24" ht="18" x14ac:dyDescent="0.6">
      <c r="U36098"/>
      <c r="V36098"/>
      <c r="W36098"/>
      <c r="X36098"/>
    </row>
    <row r="36099" spans="21:24" ht="18" x14ac:dyDescent="0.6">
      <c r="U36099"/>
      <c r="V36099"/>
      <c r="W36099"/>
      <c r="X36099"/>
    </row>
    <row r="36100" spans="21:24" ht="18" x14ac:dyDescent="0.6">
      <c r="U36100"/>
      <c r="V36100"/>
      <c r="W36100"/>
      <c r="X36100"/>
    </row>
    <row r="36101" spans="21:24" ht="18" x14ac:dyDescent="0.6">
      <c r="U36101"/>
      <c r="V36101"/>
      <c r="W36101"/>
      <c r="X36101"/>
    </row>
    <row r="36102" spans="21:24" ht="18" x14ac:dyDescent="0.6">
      <c r="U36102"/>
      <c r="V36102"/>
      <c r="W36102"/>
      <c r="X36102"/>
    </row>
    <row r="36103" spans="21:24" ht="18" x14ac:dyDescent="0.6">
      <c r="U36103"/>
      <c r="V36103"/>
      <c r="W36103"/>
      <c r="X36103"/>
    </row>
    <row r="36104" spans="21:24" ht="18" x14ac:dyDescent="0.6">
      <c r="U36104"/>
      <c r="V36104"/>
      <c r="W36104"/>
      <c r="X36104"/>
    </row>
    <row r="36105" spans="21:24" ht="18" x14ac:dyDescent="0.6">
      <c r="U36105"/>
      <c r="V36105"/>
      <c r="W36105"/>
      <c r="X36105"/>
    </row>
    <row r="36106" spans="21:24" ht="18" x14ac:dyDescent="0.6">
      <c r="U36106"/>
      <c r="V36106"/>
      <c r="W36106"/>
      <c r="X36106"/>
    </row>
    <row r="36107" spans="21:24" ht="18" x14ac:dyDescent="0.6">
      <c r="U36107"/>
      <c r="V36107"/>
      <c r="W36107"/>
      <c r="X36107"/>
    </row>
    <row r="36108" spans="21:24" ht="18" x14ac:dyDescent="0.6">
      <c r="U36108"/>
      <c r="V36108"/>
      <c r="W36108"/>
      <c r="X36108"/>
    </row>
    <row r="36109" spans="21:24" ht="18" x14ac:dyDescent="0.6">
      <c r="U36109"/>
      <c r="V36109"/>
      <c r="W36109"/>
      <c r="X36109"/>
    </row>
    <row r="36110" spans="21:24" ht="18" x14ac:dyDescent="0.6">
      <c r="U36110"/>
      <c r="V36110"/>
      <c r="W36110"/>
      <c r="X36110"/>
    </row>
    <row r="36111" spans="21:24" ht="18" x14ac:dyDescent="0.6">
      <c r="U36111"/>
      <c r="V36111"/>
      <c r="W36111"/>
      <c r="X36111"/>
    </row>
    <row r="36112" spans="21:24" ht="18" x14ac:dyDescent="0.6">
      <c r="U36112"/>
      <c r="V36112"/>
      <c r="W36112"/>
      <c r="X36112"/>
    </row>
    <row r="36113" spans="21:24" ht="18" x14ac:dyDescent="0.6">
      <c r="U36113"/>
      <c r="V36113"/>
      <c r="W36113"/>
      <c r="X36113"/>
    </row>
    <row r="36114" spans="21:24" ht="18" x14ac:dyDescent="0.6">
      <c r="U36114"/>
      <c r="V36114"/>
      <c r="W36114"/>
      <c r="X36114"/>
    </row>
    <row r="36115" spans="21:24" ht="18" x14ac:dyDescent="0.6">
      <c r="U36115"/>
      <c r="V36115"/>
      <c r="W36115"/>
      <c r="X36115"/>
    </row>
    <row r="36116" spans="21:24" ht="18" x14ac:dyDescent="0.6">
      <c r="U36116"/>
      <c r="V36116"/>
      <c r="W36116"/>
      <c r="X36116"/>
    </row>
    <row r="36117" spans="21:24" ht="18" x14ac:dyDescent="0.6">
      <c r="U36117"/>
      <c r="V36117"/>
      <c r="W36117"/>
      <c r="X36117"/>
    </row>
    <row r="36118" spans="21:24" ht="18" x14ac:dyDescent="0.6">
      <c r="U36118"/>
      <c r="V36118"/>
      <c r="W36118"/>
      <c r="X36118"/>
    </row>
    <row r="36119" spans="21:24" ht="18" x14ac:dyDescent="0.6">
      <c r="U36119"/>
      <c r="V36119"/>
      <c r="W36119"/>
      <c r="X36119"/>
    </row>
    <row r="36120" spans="21:24" ht="18" x14ac:dyDescent="0.6">
      <c r="U36120"/>
      <c r="V36120"/>
      <c r="W36120"/>
      <c r="X36120"/>
    </row>
    <row r="36121" spans="21:24" ht="18" x14ac:dyDescent="0.6">
      <c r="U36121"/>
      <c r="V36121"/>
      <c r="W36121"/>
      <c r="X36121"/>
    </row>
    <row r="36122" spans="21:24" ht="18" x14ac:dyDescent="0.6">
      <c r="U36122"/>
      <c r="V36122"/>
      <c r="W36122"/>
      <c r="X36122"/>
    </row>
    <row r="36123" spans="21:24" ht="18" x14ac:dyDescent="0.6">
      <c r="U36123"/>
      <c r="V36123"/>
      <c r="W36123"/>
      <c r="X36123"/>
    </row>
    <row r="36124" spans="21:24" ht="18" x14ac:dyDescent="0.6">
      <c r="U36124"/>
      <c r="V36124"/>
      <c r="W36124"/>
      <c r="X36124"/>
    </row>
    <row r="36125" spans="21:24" ht="18" x14ac:dyDescent="0.6">
      <c r="U36125"/>
      <c r="V36125"/>
      <c r="W36125"/>
      <c r="X36125"/>
    </row>
    <row r="36126" spans="21:24" ht="18" x14ac:dyDescent="0.6">
      <c r="U36126"/>
      <c r="V36126"/>
      <c r="W36126"/>
      <c r="X36126"/>
    </row>
    <row r="36127" spans="21:24" ht="18" x14ac:dyDescent="0.6">
      <c r="U36127"/>
      <c r="V36127"/>
      <c r="W36127"/>
      <c r="X36127"/>
    </row>
    <row r="36128" spans="21:24" ht="18" x14ac:dyDescent="0.6">
      <c r="U36128"/>
      <c r="V36128"/>
      <c r="W36128"/>
      <c r="X36128"/>
    </row>
    <row r="36129" spans="21:24" ht="18" x14ac:dyDescent="0.6">
      <c r="U36129"/>
      <c r="V36129"/>
      <c r="W36129"/>
      <c r="X36129"/>
    </row>
    <row r="36130" spans="21:24" ht="18" x14ac:dyDescent="0.6">
      <c r="U36130"/>
      <c r="V36130"/>
      <c r="W36130"/>
      <c r="X36130"/>
    </row>
    <row r="36131" spans="21:24" ht="18" x14ac:dyDescent="0.6">
      <c r="U36131"/>
      <c r="V36131"/>
      <c r="W36131"/>
      <c r="X36131"/>
    </row>
    <row r="36132" spans="21:24" ht="18" x14ac:dyDescent="0.6">
      <c r="U36132"/>
      <c r="V36132"/>
      <c r="W36132"/>
      <c r="X36132"/>
    </row>
    <row r="36133" spans="21:24" ht="18" x14ac:dyDescent="0.6">
      <c r="U36133"/>
      <c r="V36133"/>
      <c r="W36133"/>
      <c r="X36133"/>
    </row>
    <row r="36134" spans="21:24" ht="18" x14ac:dyDescent="0.6">
      <c r="U36134"/>
      <c r="V36134"/>
      <c r="W36134"/>
      <c r="X36134"/>
    </row>
    <row r="36135" spans="21:24" ht="18" x14ac:dyDescent="0.6">
      <c r="U36135"/>
      <c r="V36135"/>
      <c r="W36135"/>
      <c r="X36135"/>
    </row>
    <row r="36136" spans="21:24" ht="18" x14ac:dyDescent="0.6">
      <c r="U36136"/>
      <c r="V36136"/>
      <c r="W36136"/>
      <c r="X36136"/>
    </row>
    <row r="36137" spans="21:24" ht="18" x14ac:dyDescent="0.6">
      <c r="U36137"/>
      <c r="V36137"/>
      <c r="W36137"/>
      <c r="X36137"/>
    </row>
    <row r="36138" spans="21:24" ht="18" x14ac:dyDescent="0.6">
      <c r="U36138"/>
      <c r="V36138"/>
      <c r="W36138"/>
      <c r="X36138"/>
    </row>
    <row r="36139" spans="21:24" ht="18" x14ac:dyDescent="0.6">
      <c r="U36139"/>
      <c r="V36139"/>
      <c r="W36139"/>
      <c r="X36139"/>
    </row>
    <row r="36140" spans="21:24" ht="18" x14ac:dyDescent="0.6">
      <c r="U36140"/>
      <c r="V36140"/>
      <c r="W36140"/>
      <c r="X36140"/>
    </row>
    <row r="36141" spans="21:24" ht="18" x14ac:dyDescent="0.6">
      <c r="U36141"/>
      <c r="V36141"/>
      <c r="W36141"/>
      <c r="X36141"/>
    </row>
    <row r="36142" spans="21:24" ht="18" x14ac:dyDescent="0.6">
      <c r="U36142"/>
      <c r="V36142"/>
      <c r="W36142"/>
      <c r="X36142"/>
    </row>
    <row r="36143" spans="21:24" ht="18" x14ac:dyDescent="0.6">
      <c r="U36143"/>
      <c r="V36143"/>
      <c r="W36143"/>
      <c r="X36143"/>
    </row>
    <row r="36144" spans="21:24" ht="18" x14ac:dyDescent="0.6">
      <c r="U36144"/>
      <c r="V36144"/>
      <c r="W36144"/>
      <c r="X36144"/>
    </row>
    <row r="36145" spans="21:24" ht="18" x14ac:dyDescent="0.6">
      <c r="U36145"/>
      <c r="V36145"/>
      <c r="W36145"/>
      <c r="X36145"/>
    </row>
    <row r="36146" spans="21:24" ht="18" x14ac:dyDescent="0.6">
      <c r="U36146"/>
      <c r="V36146"/>
      <c r="W36146"/>
      <c r="X36146"/>
    </row>
    <row r="36147" spans="21:24" ht="18" x14ac:dyDescent="0.6">
      <c r="U36147"/>
      <c r="V36147"/>
      <c r="W36147"/>
      <c r="X36147"/>
    </row>
    <row r="36148" spans="21:24" ht="18" x14ac:dyDescent="0.6">
      <c r="U36148"/>
      <c r="V36148"/>
      <c r="W36148"/>
      <c r="X36148"/>
    </row>
    <row r="36149" spans="21:24" ht="18" x14ac:dyDescent="0.6">
      <c r="U36149"/>
      <c r="V36149"/>
      <c r="W36149"/>
      <c r="X36149"/>
    </row>
    <row r="36150" spans="21:24" ht="18" x14ac:dyDescent="0.6">
      <c r="U36150"/>
      <c r="V36150"/>
      <c r="W36150"/>
      <c r="X36150"/>
    </row>
    <row r="36151" spans="21:24" ht="18" x14ac:dyDescent="0.6">
      <c r="U36151"/>
      <c r="V36151"/>
      <c r="W36151"/>
      <c r="X36151"/>
    </row>
    <row r="36152" spans="21:24" ht="18" x14ac:dyDescent="0.6">
      <c r="U36152"/>
      <c r="V36152"/>
      <c r="W36152"/>
      <c r="X36152"/>
    </row>
    <row r="36153" spans="21:24" ht="18" x14ac:dyDescent="0.6">
      <c r="U36153"/>
      <c r="V36153"/>
      <c r="W36153"/>
      <c r="X36153"/>
    </row>
    <row r="36154" spans="21:24" ht="18" x14ac:dyDescent="0.6">
      <c r="U36154"/>
      <c r="V36154"/>
      <c r="W36154"/>
      <c r="X36154"/>
    </row>
    <row r="36155" spans="21:24" ht="18" x14ac:dyDescent="0.6">
      <c r="U36155"/>
      <c r="V36155"/>
      <c r="W36155"/>
      <c r="X36155"/>
    </row>
    <row r="36156" spans="21:24" ht="18" x14ac:dyDescent="0.6">
      <c r="U36156"/>
      <c r="V36156"/>
      <c r="W36156"/>
      <c r="X36156"/>
    </row>
    <row r="36157" spans="21:24" ht="18" x14ac:dyDescent="0.6">
      <c r="U36157"/>
      <c r="V36157"/>
      <c r="W36157"/>
      <c r="X36157"/>
    </row>
    <row r="36158" spans="21:24" ht="18" x14ac:dyDescent="0.6">
      <c r="U36158"/>
      <c r="V36158"/>
      <c r="W36158"/>
      <c r="X36158"/>
    </row>
    <row r="36159" spans="21:24" ht="18" x14ac:dyDescent="0.6">
      <c r="U36159"/>
      <c r="V36159"/>
      <c r="W36159"/>
      <c r="X36159"/>
    </row>
    <row r="36160" spans="21:24" ht="18" x14ac:dyDescent="0.6">
      <c r="U36160"/>
      <c r="V36160"/>
      <c r="W36160"/>
      <c r="X36160"/>
    </row>
    <row r="36161" spans="21:24" ht="18" x14ac:dyDescent="0.6">
      <c r="U36161"/>
      <c r="V36161"/>
      <c r="W36161"/>
      <c r="X36161"/>
    </row>
    <row r="36162" spans="21:24" ht="18" x14ac:dyDescent="0.6">
      <c r="U36162"/>
      <c r="V36162"/>
      <c r="W36162"/>
      <c r="X36162"/>
    </row>
    <row r="36163" spans="21:24" ht="18" x14ac:dyDescent="0.6">
      <c r="U36163"/>
      <c r="V36163"/>
      <c r="W36163"/>
      <c r="X36163"/>
    </row>
    <row r="36164" spans="21:24" ht="18" x14ac:dyDescent="0.6">
      <c r="U36164"/>
      <c r="V36164"/>
      <c r="W36164"/>
      <c r="X36164"/>
    </row>
    <row r="36165" spans="21:24" ht="18" x14ac:dyDescent="0.6">
      <c r="U36165"/>
      <c r="V36165"/>
      <c r="W36165"/>
      <c r="X36165"/>
    </row>
    <row r="36166" spans="21:24" ht="18" x14ac:dyDescent="0.6">
      <c r="U36166"/>
      <c r="V36166"/>
      <c r="W36166"/>
      <c r="X36166"/>
    </row>
    <row r="36167" spans="21:24" ht="18" x14ac:dyDescent="0.6">
      <c r="U36167"/>
      <c r="V36167"/>
      <c r="W36167"/>
      <c r="X36167"/>
    </row>
    <row r="36168" spans="21:24" ht="18" x14ac:dyDescent="0.6">
      <c r="U36168"/>
      <c r="V36168"/>
      <c r="W36168"/>
      <c r="X36168"/>
    </row>
    <row r="36169" spans="21:24" ht="18" x14ac:dyDescent="0.6">
      <c r="U36169"/>
      <c r="V36169"/>
      <c r="W36169"/>
      <c r="X36169"/>
    </row>
    <row r="36170" spans="21:24" ht="18" x14ac:dyDescent="0.6">
      <c r="U36170"/>
      <c r="V36170"/>
      <c r="W36170"/>
      <c r="X36170"/>
    </row>
    <row r="36171" spans="21:24" ht="18" x14ac:dyDescent="0.6">
      <c r="U36171"/>
      <c r="V36171"/>
      <c r="W36171"/>
      <c r="X36171"/>
    </row>
    <row r="36172" spans="21:24" ht="18" x14ac:dyDescent="0.6">
      <c r="U36172"/>
      <c r="V36172"/>
      <c r="W36172"/>
      <c r="X36172"/>
    </row>
    <row r="36173" spans="21:24" ht="18" x14ac:dyDescent="0.6">
      <c r="U36173"/>
      <c r="V36173"/>
      <c r="W36173"/>
      <c r="X36173"/>
    </row>
    <row r="36174" spans="21:24" ht="18" x14ac:dyDescent="0.6">
      <c r="U36174"/>
      <c r="V36174"/>
      <c r="W36174"/>
      <c r="X36174"/>
    </row>
    <row r="36175" spans="21:24" ht="18" x14ac:dyDescent="0.6">
      <c r="U36175"/>
      <c r="V36175"/>
      <c r="W36175"/>
      <c r="X36175"/>
    </row>
    <row r="36176" spans="21:24" ht="18" x14ac:dyDescent="0.6">
      <c r="U36176"/>
      <c r="V36176"/>
      <c r="W36176"/>
      <c r="X36176"/>
    </row>
    <row r="36177" spans="21:24" ht="18" x14ac:dyDescent="0.6">
      <c r="U36177"/>
      <c r="V36177"/>
      <c r="W36177"/>
      <c r="X36177"/>
    </row>
    <row r="36178" spans="21:24" ht="18" x14ac:dyDescent="0.6">
      <c r="U36178"/>
      <c r="V36178"/>
      <c r="W36178"/>
      <c r="X36178"/>
    </row>
    <row r="36179" spans="21:24" ht="18" x14ac:dyDescent="0.6">
      <c r="U36179"/>
      <c r="V36179"/>
      <c r="W36179"/>
      <c r="X36179"/>
    </row>
    <row r="36180" spans="21:24" ht="18" x14ac:dyDescent="0.6">
      <c r="U36180"/>
      <c r="V36180"/>
      <c r="W36180"/>
      <c r="X36180"/>
    </row>
    <row r="36181" spans="21:24" ht="18" x14ac:dyDescent="0.6">
      <c r="U36181"/>
      <c r="V36181"/>
      <c r="W36181"/>
      <c r="X36181"/>
    </row>
    <row r="36182" spans="21:24" ht="18" x14ac:dyDescent="0.6">
      <c r="U36182"/>
      <c r="V36182"/>
      <c r="W36182"/>
      <c r="X36182"/>
    </row>
    <row r="36183" spans="21:24" ht="18" x14ac:dyDescent="0.6">
      <c r="U36183"/>
      <c r="V36183"/>
      <c r="W36183"/>
      <c r="X36183"/>
    </row>
    <row r="36184" spans="21:24" ht="18" x14ac:dyDescent="0.6">
      <c r="U36184"/>
      <c r="V36184"/>
      <c r="W36184"/>
      <c r="X36184"/>
    </row>
    <row r="36185" spans="21:24" ht="18" x14ac:dyDescent="0.6">
      <c r="U36185"/>
      <c r="V36185"/>
      <c r="W36185"/>
      <c r="X36185"/>
    </row>
    <row r="36186" spans="21:24" ht="18" x14ac:dyDescent="0.6">
      <c r="U36186"/>
      <c r="V36186"/>
      <c r="W36186"/>
      <c r="X36186"/>
    </row>
    <row r="36187" spans="21:24" ht="18" x14ac:dyDescent="0.6">
      <c r="U36187"/>
      <c r="V36187"/>
      <c r="W36187"/>
      <c r="X36187"/>
    </row>
    <row r="36188" spans="21:24" ht="18" x14ac:dyDescent="0.6">
      <c r="U36188"/>
      <c r="V36188"/>
      <c r="W36188"/>
      <c r="X36188"/>
    </row>
    <row r="36189" spans="21:24" ht="18" x14ac:dyDescent="0.6">
      <c r="U36189"/>
      <c r="V36189"/>
      <c r="W36189"/>
      <c r="X36189"/>
    </row>
    <row r="36190" spans="21:24" ht="18" x14ac:dyDescent="0.6">
      <c r="U36190"/>
      <c r="V36190"/>
      <c r="W36190"/>
      <c r="X36190"/>
    </row>
    <row r="36191" spans="21:24" ht="18" x14ac:dyDescent="0.6">
      <c r="U36191"/>
      <c r="V36191"/>
      <c r="W36191"/>
      <c r="X36191"/>
    </row>
    <row r="36192" spans="21:24" ht="18" x14ac:dyDescent="0.6">
      <c r="U36192"/>
      <c r="V36192"/>
      <c r="W36192"/>
      <c r="X36192"/>
    </row>
    <row r="36193" spans="21:24" ht="18" x14ac:dyDescent="0.6">
      <c r="U36193"/>
      <c r="V36193"/>
      <c r="W36193"/>
      <c r="X36193"/>
    </row>
    <row r="36194" spans="21:24" ht="18" x14ac:dyDescent="0.6">
      <c r="U36194"/>
      <c r="V36194"/>
      <c r="W36194"/>
      <c r="X36194"/>
    </row>
    <row r="36195" spans="21:24" ht="18" x14ac:dyDescent="0.6">
      <c r="U36195"/>
      <c r="V36195"/>
      <c r="W36195"/>
      <c r="X36195"/>
    </row>
    <row r="36196" spans="21:24" ht="18" x14ac:dyDescent="0.6">
      <c r="U36196"/>
      <c r="V36196"/>
      <c r="W36196"/>
      <c r="X36196"/>
    </row>
    <row r="36197" spans="21:24" ht="18" x14ac:dyDescent="0.6">
      <c r="U36197"/>
      <c r="V36197"/>
      <c r="W36197"/>
      <c r="X36197"/>
    </row>
    <row r="36198" spans="21:24" ht="18" x14ac:dyDescent="0.6">
      <c r="U36198"/>
      <c r="V36198"/>
      <c r="W36198"/>
      <c r="X36198"/>
    </row>
    <row r="36199" spans="21:24" ht="18" x14ac:dyDescent="0.6">
      <c r="U36199"/>
      <c r="V36199"/>
      <c r="W36199"/>
      <c r="X36199"/>
    </row>
    <row r="36200" spans="21:24" ht="18" x14ac:dyDescent="0.6">
      <c r="U36200"/>
      <c r="V36200"/>
      <c r="W36200"/>
      <c r="X36200"/>
    </row>
    <row r="36201" spans="21:24" ht="18" x14ac:dyDescent="0.6">
      <c r="U36201"/>
      <c r="V36201"/>
      <c r="W36201"/>
      <c r="X36201"/>
    </row>
    <row r="36202" spans="21:24" ht="18" x14ac:dyDescent="0.6">
      <c r="U36202"/>
      <c r="V36202"/>
      <c r="W36202"/>
      <c r="X36202"/>
    </row>
    <row r="36203" spans="21:24" ht="18" x14ac:dyDescent="0.6">
      <c r="U36203"/>
      <c r="V36203"/>
      <c r="W36203"/>
      <c r="X36203"/>
    </row>
    <row r="36204" spans="21:24" ht="18" x14ac:dyDescent="0.6">
      <c r="U36204"/>
      <c r="V36204"/>
      <c r="W36204"/>
      <c r="X36204"/>
    </row>
    <row r="36205" spans="21:24" ht="18" x14ac:dyDescent="0.6">
      <c r="U36205"/>
      <c r="V36205"/>
      <c r="W36205"/>
      <c r="X36205"/>
    </row>
    <row r="36206" spans="21:24" ht="18" x14ac:dyDescent="0.6">
      <c r="U36206"/>
      <c r="V36206"/>
      <c r="W36206"/>
      <c r="X36206"/>
    </row>
    <row r="36207" spans="21:24" ht="18" x14ac:dyDescent="0.6">
      <c r="U36207"/>
      <c r="V36207"/>
      <c r="W36207"/>
      <c r="X36207"/>
    </row>
    <row r="36208" spans="21:24" ht="18" x14ac:dyDescent="0.6">
      <c r="U36208"/>
      <c r="V36208"/>
      <c r="W36208"/>
      <c r="X36208"/>
    </row>
    <row r="36209" spans="21:24" ht="18" x14ac:dyDescent="0.6">
      <c r="U36209"/>
      <c r="V36209"/>
      <c r="W36209"/>
      <c r="X36209"/>
    </row>
    <row r="36210" spans="21:24" ht="18" x14ac:dyDescent="0.6">
      <c r="U36210"/>
      <c r="V36210"/>
      <c r="W36210"/>
      <c r="X36210"/>
    </row>
    <row r="36211" spans="21:24" ht="18" x14ac:dyDescent="0.6">
      <c r="U36211"/>
      <c r="V36211"/>
      <c r="W36211"/>
      <c r="X36211"/>
    </row>
    <row r="36212" spans="21:24" ht="18" x14ac:dyDescent="0.6">
      <c r="U36212"/>
      <c r="V36212"/>
      <c r="W36212"/>
      <c r="X36212"/>
    </row>
    <row r="36213" spans="21:24" ht="18" x14ac:dyDescent="0.6">
      <c r="U36213"/>
      <c r="V36213"/>
      <c r="W36213"/>
      <c r="X36213"/>
    </row>
    <row r="36214" spans="21:24" ht="18" x14ac:dyDescent="0.6">
      <c r="U36214"/>
      <c r="V36214"/>
      <c r="W36214"/>
      <c r="X36214"/>
    </row>
    <row r="36215" spans="21:24" ht="18" x14ac:dyDescent="0.6">
      <c r="U36215"/>
      <c r="V36215"/>
      <c r="W36215"/>
      <c r="X36215"/>
    </row>
    <row r="36216" spans="21:24" ht="18" x14ac:dyDescent="0.6">
      <c r="U36216"/>
      <c r="V36216"/>
      <c r="W36216"/>
      <c r="X36216"/>
    </row>
    <row r="36217" spans="21:24" ht="18" x14ac:dyDescent="0.6">
      <c r="U36217"/>
      <c r="V36217"/>
      <c r="W36217"/>
      <c r="X36217"/>
    </row>
    <row r="36218" spans="21:24" ht="18" x14ac:dyDescent="0.6">
      <c r="U36218"/>
      <c r="V36218"/>
      <c r="W36218"/>
      <c r="X36218"/>
    </row>
    <row r="36219" spans="21:24" ht="18" x14ac:dyDescent="0.6">
      <c r="U36219"/>
      <c r="V36219"/>
      <c r="W36219"/>
      <c r="X36219"/>
    </row>
    <row r="36220" spans="21:24" ht="18" x14ac:dyDescent="0.6">
      <c r="U36220"/>
      <c r="V36220"/>
      <c r="W36220"/>
      <c r="X36220"/>
    </row>
    <row r="36221" spans="21:24" ht="18" x14ac:dyDescent="0.6">
      <c r="U36221"/>
      <c r="V36221"/>
      <c r="W36221"/>
      <c r="X36221"/>
    </row>
    <row r="36222" spans="21:24" ht="18" x14ac:dyDescent="0.6">
      <c r="U36222"/>
      <c r="V36222"/>
      <c r="W36222"/>
      <c r="X36222"/>
    </row>
    <row r="36223" spans="21:24" ht="18" x14ac:dyDescent="0.6">
      <c r="U36223"/>
      <c r="V36223"/>
      <c r="W36223"/>
      <c r="X36223"/>
    </row>
    <row r="36224" spans="21:24" ht="18" x14ac:dyDescent="0.6">
      <c r="U36224"/>
      <c r="V36224"/>
      <c r="W36224"/>
      <c r="X36224"/>
    </row>
    <row r="36225" spans="21:24" ht="18" x14ac:dyDescent="0.6">
      <c r="U36225"/>
      <c r="V36225"/>
      <c r="W36225"/>
      <c r="X36225"/>
    </row>
    <row r="36226" spans="21:24" ht="18" x14ac:dyDescent="0.6">
      <c r="U36226"/>
      <c r="V36226"/>
      <c r="W36226"/>
      <c r="X36226"/>
    </row>
    <row r="36227" spans="21:24" ht="18" x14ac:dyDescent="0.6">
      <c r="U36227"/>
      <c r="V36227"/>
      <c r="W36227"/>
      <c r="X36227"/>
    </row>
    <row r="36228" spans="21:24" ht="18" x14ac:dyDescent="0.6">
      <c r="U36228"/>
      <c r="V36228"/>
      <c r="W36228"/>
      <c r="X36228"/>
    </row>
    <row r="36229" spans="21:24" ht="18" x14ac:dyDescent="0.6">
      <c r="U36229"/>
      <c r="V36229"/>
      <c r="W36229"/>
      <c r="X36229"/>
    </row>
    <row r="36230" spans="21:24" ht="18" x14ac:dyDescent="0.6">
      <c r="U36230"/>
      <c r="V36230"/>
      <c r="W36230"/>
      <c r="X36230"/>
    </row>
    <row r="36231" spans="21:24" ht="18" x14ac:dyDescent="0.6">
      <c r="U36231"/>
      <c r="V36231"/>
      <c r="W36231"/>
      <c r="X36231"/>
    </row>
    <row r="36232" spans="21:24" ht="18" x14ac:dyDescent="0.6">
      <c r="U36232"/>
      <c r="V36232"/>
      <c r="W36232"/>
      <c r="X36232"/>
    </row>
    <row r="36233" spans="21:24" ht="18" x14ac:dyDescent="0.6">
      <c r="U36233"/>
      <c r="V36233"/>
      <c r="W36233"/>
      <c r="X36233"/>
    </row>
    <row r="36234" spans="21:24" ht="18" x14ac:dyDescent="0.6">
      <c r="U36234"/>
      <c r="V36234"/>
      <c r="W36234"/>
      <c r="X36234"/>
    </row>
    <row r="36235" spans="21:24" ht="18" x14ac:dyDescent="0.6">
      <c r="U36235"/>
      <c r="V36235"/>
      <c r="W36235"/>
      <c r="X36235"/>
    </row>
    <row r="36236" spans="21:24" ht="18" x14ac:dyDescent="0.6">
      <c r="U36236"/>
      <c r="V36236"/>
      <c r="W36236"/>
      <c r="X36236"/>
    </row>
    <row r="36237" spans="21:24" ht="18" x14ac:dyDescent="0.6">
      <c r="U36237"/>
      <c r="V36237"/>
      <c r="W36237"/>
      <c r="X36237"/>
    </row>
    <row r="36238" spans="21:24" ht="18" x14ac:dyDescent="0.6">
      <c r="U36238"/>
      <c r="V36238"/>
      <c r="W36238"/>
      <c r="X36238"/>
    </row>
    <row r="36239" spans="21:24" ht="18" x14ac:dyDescent="0.6">
      <c r="U36239"/>
      <c r="V36239"/>
      <c r="W36239"/>
      <c r="X36239"/>
    </row>
    <row r="36240" spans="21:24" ht="18" x14ac:dyDescent="0.6">
      <c r="U36240"/>
      <c r="V36240"/>
      <c r="W36240"/>
      <c r="X36240"/>
    </row>
    <row r="36241" spans="21:24" ht="18" x14ac:dyDescent="0.6">
      <c r="U36241"/>
      <c r="V36241"/>
      <c r="W36241"/>
      <c r="X36241"/>
    </row>
    <row r="36242" spans="21:24" ht="18" x14ac:dyDescent="0.6">
      <c r="U36242"/>
      <c r="V36242"/>
      <c r="W36242"/>
      <c r="X36242"/>
    </row>
    <row r="36243" spans="21:24" ht="18" x14ac:dyDescent="0.6">
      <c r="U36243"/>
      <c r="V36243"/>
      <c r="W36243"/>
      <c r="X36243"/>
    </row>
    <row r="36244" spans="21:24" ht="18" x14ac:dyDescent="0.6">
      <c r="U36244"/>
      <c r="V36244"/>
      <c r="W36244"/>
      <c r="X36244"/>
    </row>
    <row r="36245" spans="21:24" ht="18" x14ac:dyDescent="0.6">
      <c r="U36245"/>
      <c r="V36245"/>
      <c r="W36245"/>
      <c r="X36245"/>
    </row>
    <row r="36246" spans="21:24" ht="18" x14ac:dyDescent="0.6">
      <c r="U36246"/>
      <c r="V36246"/>
      <c r="W36246"/>
      <c r="X36246"/>
    </row>
    <row r="36247" spans="21:24" ht="18" x14ac:dyDescent="0.6">
      <c r="U36247"/>
      <c r="V36247"/>
      <c r="W36247"/>
      <c r="X36247"/>
    </row>
    <row r="36248" spans="21:24" ht="18" x14ac:dyDescent="0.6">
      <c r="U36248"/>
      <c r="V36248"/>
      <c r="W36248"/>
      <c r="X36248"/>
    </row>
    <row r="36249" spans="21:24" ht="18" x14ac:dyDescent="0.6">
      <c r="U36249"/>
      <c r="V36249"/>
      <c r="W36249"/>
      <c r="X36249"/>
    </row>
    <row r="36250" spans="21:24" ht="18" x14ac:dyDescent="0.6">
      <c r="U36250"/>
      <c r="V36250"/>
      <c r="W36250"/>
      <c r="X36250"/>
    </row>
    <row r="36251" spans="21:24" ht="18" x14ac:dyDescent="0.6">
      <c r="U36251"/>
      <c r="V36251"/>
      <c r="W36251"/>
      <c r="X36251"/>
    </row>
    <row r="36252" spans="21:24" ht="18" x14ac:dyDescent="0.6">
      <c r="U36252"/>
      <c r="V36252"/>
      <c r="W36252"/>
      <c r="X36252"/>
    </row>
    <row r="36253" spans="21:24" ht="18" x14ac:dyDescent="0.6">
      <c r="U36253"/>
      <c r="V36253"/>
      <c r="W36253"/>
      <c r="X36253"/>
    </row>
    <row r="36254" spans="21:24" ht="18" x14ac:dyDescent="0.6">
      <c r="U36254"/>
      <c r="V36254"/>
      <c r="W36254"/>
      <c r="X36254"/>
    </row>
    <row r="36255" spans="21:24" ht="18" x14ac:dyDescent="0.6">
      <c r="U36255"/>
      <c r="V36255"/>
      <c r="W36255"/>
      <c r="X36255"/>
    </row>
    <row r="36256" spans="21:24" ht="18" x14ac:dyDescent="0.6">
      <c r="U36256"/>
      <c r="V36256"/>
      <c r="W36256"/>
      <c r="X36256"/>
    </row>
    <row r="36257" spans="21:24" ht="18" x14ac:dyDescent="0.6">
      <c r="U36257"/>
      <c r="V36257"/>
      <c r="W36257"/>
      <c r="X36257"/>
    </row>
    <row r="36258" spans="21:24" ht="18" x14ac:dyDescent="0.6">
      <c r="U36258"/>
      <c r="V36258"/>
      <c r="W36258"/>
      <c r="X36258"/>
    </row>
    <row r="36259" spans="21:24" ht="18" x14ac:dyDescent="0.6">
      <c r="U36259"/>
      <c r="V36259"/>
      <c r="W36259"/>
      <c r="X36259"/>
    </row>
    <row r="36260" spans="21:24" ht="18" x14ac:dyDescent="0.6">
      <c r="U36260"/>
      <c r="V36260"/>
      <c r="W36260"/>
      <c r="X36260"/>
    </row>
    <row r="36261" spans="21:24" ht="18" x14ac:dyDescent="0.6">
      <c r="U36261"/>
      <c r="V36261"/>
      <c r="W36261"/>
      <c r="X36261"/>
    </row>
    <row r="36262" spans="21:24" ht="18" x14ac:dyDescent="0.6">
      <c r="U36262"/>
      <c r="V36262"/>
      <c r="W36262"/>
      <c r="X36262"/>
    </row>
    <row r="36263" spans="21:24" ht="18" x14ac:dyDescent="0.6">
      <c r="U36263"/>
      <c r="V36263"/>
      <c r="W36263"/>
      <c r="X36263"/>
    </row>
    <row r="36264" spans="21:24" ht="18" x14ac:dyDescent="0.6">
      <c r="U36264"/>
      <c r="V36264"/>
      <c r="W36264"/>
      <c r="X36264"/>
    </row>
    <row r="36265" spans="21:24" ht="18" x14ac:dyDescent="0.6">
      <c r="U36265"/>
      <c r="V36265"/>
      <c r="W36265"/>
      <c r="X36265"/>
    </row>
    <row r="36266" spans="21:24" ht="18" x14ac:dyDescent="0.6">
      <c r="U36266"/>
      <c r="V36266"/>
      <c r="W36266"/>
      <c r="X36266"/>
    </row>
    <row r="36267" spans="21:24" ht="18" x14ac:dyDescent="0.6">
      <c r="U36267"/>
      <c r="V36267"/>
      <c r="W36267"/>
      <c r="X36267"/>
    </row>
    <row r="36268" spans="21:24" ht="18" x14ac:dyDescent="0.6">
      <c r="U36268"/>
      <c r="V36268"/>
      <c r="W36268"/>
      <c r="X36268"/>
    </row>
    <row r="36269" spans="21:24" ht="18" x14ac:dyDescent="0.6">
      <c r="U36269"/>
      <c r="V36269"/>
      <c r="W36269"/>
      <c r="X36269"/>
    </row>
    <row r="36270" spans="21:24" ht="18" x14ac:dyDescent="0.6">
      <c r="U36270"/>
      <c r="V36270"/>
      <c r="W36270"/>
      <c r="X36270"/>
    </row>
    <row r="36271" spans="21:24" ht="18" x14ac:dyDescent="0.6">
      <c r="U36271"/>
      <c r="V36271"/>
      <c r="W36271"/>
      <c r="X36271"/>
    </row>
    <row r="36272" spans="21:24" ht="18" x14ac:dyDescent="0.6">
      <c r="U36272"/>
      <c r="V36272"/>
      <c r="W36272"/>
      <c r="X36272"/>
    </row>
    <row r="36273" spans="21:24" ht="18" x14ac:dyDescent="0.6">
      <c r="U36273"/>
      <c r="V36273"/>
      <c r="W36273"/>
      <c r="X36273"/>
    </row>
    <row r="36274" spans="21:24" ht="18" x14ac:dyDescent="0.6">
      <c r="U36274"/>
      <c r="V36274"/>
      <c r="W36274"/>
      <c r="X36274"/>
    </row>
    <row r="36275" spans="21:24" ht="18" x14ac:dyDescent="0.6">
      <c r="U36275"/>
      <c r="V36275"/>
      <c r="W36275"/>
      <c r="X36275"/>
    </row>
    <row r="36276" spans="21:24" ht="18" x14ac:dyDescent="0.6">
      <c r="U36276"/>
      <c r="V36276"/>
      <c r="W36276"/>
      <c r="X36276"/>
    </row>
    <row r="36277" spans="21:24" ht="18" x14ac:dyDescent="0.6">
      <c r="U36277"/>
      <c r="V36277"/>
      <c r="W36277"/>
      <c r="X36277"/>
    </row>
    <row r="36278" spans="21:24" ht="18" x14ac:dyDescent="0.6">
      <c r="U36278"/>
      <c r="V36278"/>
      <c r="W36278"/>
      <c r="X36278"/>
    </row>
    <row r="36279" spans="21:24" ht="18" x14ac:dyDescent="0.6">
      <c r="U36279"/>
      <c r="V36279"/>
      <c r="W36279"/>
      <c r="X36279"/>
    </row>
    <row r="36280" spans="21:24" ht="18" x14ac:dyDescent="0.6">
      <c r="U36280"/>
      <c r="V36280"/>
      <c r="W36280"/>
      <c r="X36280"/>
    </row>
    <row r="36281" spans="21:24" ht="18" x14ac:dyDescent="0.6">
      <c r="U36281"/>
      <c r="V36281"/>
      <c r="W36281"/>
      <c r="X36281"/>
    </row>
    <row r="36282" spans="21:24" ht="18" x14ac:dyDescent="0.6">
      <c r="U36282"/>
      <c r="V36282"/>
      <c r="W36282"/>
      <c r="X36282"/>
    </row>
    <row r="36283" spans="21:24" ht="18" x14ac:dyDescent="0.6">
      <c r="U36283"/>
      <c r="V36283"/>
      <c r="W36283"/>
      <c r="X36283"/>
    </row>
    <row r="36284" spans="21:24" ht="18" x14ac:dyDescent="0.6">
      <c r="U36284"/>
      <c r="V36284"/>
      <c r="W36284"/>
      <c r="X36284"/>
    </row>
    <row r="36285" spans="21:24" ht="18" x14ac:dyDescent="0.6">
      <c r="U36285"/>
      <c r="V36285"/>
      <c r="W36285"/>
      <c r="X36285"/>
    </row>
    <row r="36286" spans="21:24" ht="18" x14ac:dyDescent="0.6">
      <c r="U36286"/>
      <c r="V36286"/>
      <c r="W36286"/>
      <c r="X36286"/>
    </row>
    <row r="36287" spans="21:24" ht="18" x14ac:dyDescent="0.6">
      <c r="U36287"/>
      <c r="V36287"/>
      <c r="W36287"/>
      <c r="X36287"/>
    </row>
    <row r="36288" spans="21:24" ht="18" x14ac:dyDescent="0.6">
      <c r="U36288"/>
      <c r="V36288"/>
      <c r="W36288"/>
      <c r="X36288"/>
    </row>
    <row r="36289" spans="21:24" ht="18" x14ac:dyDescent="0.6">
      <c r="U36289"/>
      <c r="V36289"/>
      <c r="W36289"/>
      <c r="X36289"/>
    </row>
    <row r="36290" spans="21:24" ht="18" x14ac:dyDescent="0.6">
      <c r="U36290"/>
      <c r="V36290"/>
      <c r="W36290"/>
      <c r="X36290"/>
    </row>
    <row r="36291" spans="21:24" ht="18" x14ac:dyDescent="0.6">
      <c r="U36291"/>
      <c r="V36291"/>
      <c r="W36291"/>
      <c r="X36291"/>
    </row>
    <row r="36292" spans="21:24" ht="18" x14ac:dyDescent="0.6">
      <c r="U36292"/>
      <c r="V36292"/>
      <c r="W36292"/>
      <c r="X36292"/>
    </row>
    <row r="36293" spans="21:24" ht="18" x14ac:dyDescent="0.6">
      <c r="U36293"/>
      <c r="V36293"/>
      <c r="W36293"/>
      <c r="X36293"/>
    </row>
    <row r="36294" spans="21:24" ht="18" x14ac:dyDescent="0.6">
      <c r="U36294"/>
      <c r="V36294"/>
      <c r="W36294"/>
      <c r="X36294"/>
    </row>
    <row r="36295" spans="21:24" ht="18" x14ac:dyDescent="0.6">
      <c r="U36295"/>
      <c r="V36295"/>
      <c r="W36295"/>
      <c r="X36295"/>
    </row>
    <row r="36296" spans="21:24" ht="18" x14ac:dyDescent="0.6">
      <c r="U36296"/>
      <c r="V36296"/>
      <c r="W36296"/>
      <c r="X36296"/>
    </row>
    <row r="36297" spans="21:24" ht="18" x14ac:dyDescent="0.6">
      <c r="U36297"/>
      <c r="V36297"/>
      <c r="W36297"/>
      <c r="X36297"/>
    </row>
    <row r="36298" spans="21:24" ht="18" x14ac:dyDescent="0.6">
      <c r="U36298"/>
      <c r="V36298"/>
      <c r="W36298"/>
      <c r="X36298"/>
    </row>
    <row r="36299" spans="21:24" ht="18" x14ac:dyDescent="0.6">
      <c r="U36299"/>
      <c r="V36299"/>
      <c r="W36299"/>
      <c r="X36299"/>
    </row>
    <row r="36300" spans="21:24" ht="18" x14ac:dyDescent="0.6">
      <c r="U36300"/>
      <c r="V36300"/>
      <c r="W36300"/>
      <c r="X36300"/>
    </row>
    <row r="36301" spans="21:24" ht="18" x14ac:dyDescent="0.6">
      <c r="U36301"/>
      <c r="V36301"/>
      <c r="W36301"/>
      <c r="X36301"/>
    </row>
    <row r="36302" spans="21:24" ht="18" x14ac:dyDescent="0.6">
      <c r="U36302"/>
      <c r="V36302"/>
      <c r="W36302"/>
      <c r="X36302"/>
    </row>
    <row r="36303" spans="21:24" ht="18" x14ac:dyDescent="0.6">
      <c r="U36303"/>
      <c r="V36303"/>
      <c r="W36303"/>
      <c r="X36303"/>
    </row>
    <row r="36304" spans="21:24" ht="18" x14ac:dyDescent="0.6">
      <c r="U36304"/>
      <c r="V36304"/>
      <c r="W36304"/>
      <c r="X36304"/>
    </row>
    <row r="36305" spans="21:24" ht="18" x14ac:dyDescent="0.6">
      <c r="U36305"/>
      <c r="V36305"/>
      <c r="W36305"/>
      <c r="X36305"/>
    </row>
    <row r="36306" spans="21:24" ht="18" x14ac:dyDescent="0.6">
      <c r="U36306"/>
      <c r="V36306"/>
      <c r="W36306"/>
      <c r="X36306"/>
    </row>
    <row r="36307" spans="21:24" ht="18" x14ac:dyDescent="0.6">
      <c r="U36307"/>
      <c r="V36307"/>
      <c r="W36307"/>
      <c r="X36307"/>
    </row>
    <row r="36308" spans="21:24" ht="18" x14ac:dyDescent="0.6">
      <c r="U36308"/>
      <c r="V36308"/>
      <c r="W36308"/>
      <c r="X36308"/>
    </row>
    <row r="36309" spans="21:24" ht="18" x14ac:dyDescent="0.6">
      <c r="U36309"/>
      <c r="V36309"/>
      <c r="W36309"/>
      <c r="X36309"/>
    </row>
    <row r="36310" spans="21:24" ht="18" x14ac:dyDescent="0.6">
      <c r="U36310"/>
      <c r="V36310"/>
      <c r="W36310"/>
      <c r="X36310"/>
    </row>
    <row r="36311" spans="21:24" ht="18" x14ac:dyDescent="0.6">
      <c r="U36311"/>
      <c r="V36311"/>
      <c r="W36311"/>
      <c r="X36311"/>
    </row>
    <row r="36312" spans="21:24" ht="18" x14ac:dyDescent="0.6">
      <c r="U36312"/>
      <c r="V36312"/>
      <c r="W36312"/>
      <c r="X36312"/>
    </row>
    <row r="36313" spans="21:24" ht="18" x14ac:dyDescent="0.6">
      <c r="U36313"/>
      <c r="V36313"/>
      <c r="W36313"/>
      <c r="X36313"/>
    </row>
    <row r="36314" spans="21:24" ht="18" x14ac:dyDescent="0.6">
      <c r="U36314"/>
      <c r="V36314"/>
      <c r="W36314"/>
      <c r="X36314"/>
    </row>
    <row r="36315" spans="21:24" ht="18" x14ac:dyDescent="0.6">
      <c r="U36315"/>
      <c r="V36315"/>
      <c r="W36315"/>
      <c r="X36315"/>
    </row>
    <row r="36316" spans="21:24" ht="18" x14ac:dyDescent="0.6">
      <c r="U36316"/>
      <c r="V36316"/>
      <c r="W36316"/>
      <c r="X36316"/>
    </row>
    <row r="36317" spans="21:24" ht="18" x14ac:dyDescent="0.6">
      <c r="U36317"/>
      <c r="V36317"/>
      <c r="W36317"/>
      <c r="X36317"/>
    </row>
    <row r="36318" spans="21:24" ht="18" x14ac:dyDescent="0.6">
      <c r="U36318"/>
      <c r="V36318"/>
      <c r="W36318"/>
      <c r="X36318"/>
    </row>
    <row r="36319" spans="21:24" ht="18" x14ac:dyDescent="0.6">
      <c r="U36319"/>
      <c r="V36319"/>
      <c r="W36319"/>
      <c r="X36319"/>
    </row>
    <row r="36320" spans="21:24" ht="18" x14ac:dyDescent="0.6">
      <c r="U36320"/>
      <c r="V36320"/>
      <c r="W36320"/>
      <c r="X36320"/>
    </row>
    <row r="36321" spans="21:24" ht="18" x14ac:dyDescent="0.6">
      <c r="U36321"/>
      <c r="V36321"/>
      <c r="W36321"/>
      <c r="X36321"/>
    </row>
    <row r="36322" spans="21:24" ht="18" x14ac:dyDescent="0.6">
      <c r="U36322"/>
      <c r="V36322"/>
      <c r="W36322"/>
      <c r="X36322"/>
    </row>
    <row r="36323" spans="21:24" ht="18" x14ac:dyDescent="0.6">
      <c r="U36323"/>
      <c r="V36323"/>
      <c r="W36323"/>
      <c r="X36323"/>
    </row>
    <row r="36324" spans="21:24" ht="18" x14ac:dyDescent="0.6">
      <c r="U36324"/>
      <c r="V36324"/>
      <c r="W36324"/>
      <c r="X36324"/>
    </row>
    <row r="36325" spans="21:24" ht="18" x14ac:dyDescent="0.6">
      <c r="U36325"/>
      <c r="V36325"/>
      <c r="W36325"/>
      <c r="X36325"/>
    </row>
    <row r="36326" spans="21:24" ht="18" x14ac:dyDescent="0.6">
      <c r="U36326"/>
      <c r="V36326"/>
      <c r="W36326"/>
      <c r="X36326"/>
    </row>
    <row r="36327" spans="21:24" ht="18" x14ac:dyDescent="0.6">
      <c r="U36327"/>
      <c r="V36327"/>
      <c r="W36327"/>
      <c r="X36327"/>
    </row>
    <row r="36328" spans="21:24" ht="18" x14ac:dyDescent="0.6">
      <c r="U36328"/>
      <c r="V36328"/>
      <c r="W36328"/>
      <c r="X36328"/>
    </row>
    <row r="36329" spans="21:24" ht="18" x14ac:dyDescent="0.6">
      <c r="U36329"/>
      <c r="V36329"/>
      <c r="W36329"/>
      <c r="X36329"/>
    </row>
    <row r="36330" spans="21:24" ht="18" x14ac:dyDescent="0.6">
      <c r="U36330"/>
      <c r="V36330"/>
      <c r="W36330"/>
      <c r="X36330"/>
    </row>
    <row r="36331" spans="21:24" ht="18" x14ac:dyDescent="0.6">
      <c r="U36331"/>
      <c r="V36331"/>
      <c r="W36331"/>
      <c r="X36331"/>
    </row>
    <row r="36332" spans="21:24" ht="18" x14ac:dyDescent="0.6">
      <c r="U36332"/>
      <c r="V36332"/>
      <c r="W36332"/>
      <c r="X36332"/>
    </row>
    <row r="36333" spans="21:24" ht="18" x14ac:dyDescent="0.6">
      <c r="U36333"/>
      <c r="V36333"/>
      <c r="W36333"/>
      <c r="X36333"/>
    </row>
    <row r="36334" spans="21:24" ht="18" x14ac:dyDescent="0.6">
      <c r="U36334"/>
      <c r="V36334"/>
      <c r="W36334"/>
      <c r="X36334"/>
    </row>
    <row r="36335" spans="21:24" ht="18" x14ac:dyDescent="0.6">
      <c r="U36335"/>
      <c r="V36335"/>
      <c r="W36335"/>
      <c r="X36335"/>
    </row>
    <row r="36336" spans="21:24" ht="18" x14ac:dyDescent="0.6">
      <c r="U36336"/>
      <c r="V36336"/>
      <c r="W36336"/>
      <c r="X36336"/>
    </row>
    <row r="36337" spans="21:24" ht="18" x14ac:dyDescent="0.6">
      <c r="U36337"/>
      <c r="V36337"/>
      <c r="W36337"/>
      <c r="X36337"/>
    </row>
    <row r="36338" spans="21:24" ht="18" x14ac:dyDescent="0.6">
      <c r="U36338"/>
      <c r="V36338"/>
      <c r="W36338"/>
      <c r="X36338"/>
    </row>
    <row r="36339" spans="21:24" ht="18" x14ac:dyDescent="0.6">
      <c r="U36339"/>
      <c r="V36339"/>
      <c r="W36339"/>
      <c r="X36339"/>
    </row>
    <row r="36340" spans="21:24" ht="18" x14ac:dyDescent="0.6">
      <c r="U36340"/>
      <c r="V36340"/>
      <c r="W36340"/>
      <c r="X36340"/>
    </row>
    <row r="36341" spans="21:24" ht="18" x14ac:dyDescent="0.6">
      <c r="U36341"/>
      <c r="V36341"/>
      <c r="W36341"/>
      <c r="X36341"/>
    </row>
    <row r="36342" spans="21:24" ht="18" x14ac:dyDescent="0.6">
      <c r="U36342"/>
      <c r="V36342"/>
      <c r="W36342"/>
      <c r="X36342"/>
    </row>
    <row r="36343" spans="21:24" ht="18" x14ac:dyDescent="0.6">
      <c r="U36343"/>
      <c r="V36343"/>
      <c r="W36343"/>
      <c r="X36343"/>
    </row>
    <row r="36344" spans="21:24" ht="18" x14ac:dyDescent="0.6">
      <c r="U36344"/>
      <c r="V36344"/>
      <c r="W36344"/>
      <c r="X36344"/>
    </row>
    <row r="36345" spans="21:24" ht="18" x14ac:dyDescent="0.6">
      <c r="U36345"/>
      <c r="V36345"/>
      <c r="W36345"/>
      <c r="X36345"/>
    </row>
    <row r="36346" spans="21:24" ht="18" x14ac:dyDescent="0.6">
      <c r="U36346"/>
      <c r="V36346"/>
      <c r="W36346"/>
      <c r="X36346"/>
    </row>
    <row r="36347" spans="21:24" ht="18" x14ac:dyDescent="0.6">
      <c r="U36347"/>
      <c r="V36347"/>
      <c r="W36347"/>
      <c r="X36347"/>
    </row>
    <row r="36348" spans="21:24" ht="18" x14ac:dyDescent="0.6">
      <c r="U36348"/>
      <c r="V36348"/>
      <c r="W36348"/>
      <c r="X36348"/>
    </row>
    <row r="36349" spans="21:24" ht="18" x14ac:dyDescent="0.6">
      <c r="U36349"/>
      <c r="V36349"/>
      <c r="W36349"/>
      <c r="X36349"/>
    </row>
    <row r="36350" spans="21:24" ht="18" x14ac:dyDescent="0.6">
      <c r="U36350"/>
      <c r="V36350"/>
      <c r="W36350"/>
      <c r="X36350"/>
    </row>
    <row r="36351" spans="21:24" ht="18" x14ac:dyDescent="0.6">
      <c r="U36351"/>
      <c r="V36351"/>
      <c r="W36351"/>
      <c r="X36351"/>
    </row>
    <row r="36352" spans="21:24" ht="18" x14ac:dyDescent="0.6">
      <c r="U36352"/>
      <c r="V36352"/>
      <c r="W36352"/>
      <c r="X36352"/>
    </row>
    <row r="36353" spans="21:24" ht="18" x14ac:dyDescent="0.6">
      <c r="U36353"/>
      <c r="V36353"/>
      <c r="W36353"/>
      <c r="X36353"/>
    </row>
    <row r="36354" spans="21:24" ht="18" x14ac:dyDescent="0.6">
      <c r="U36354"/>
      <c r="V36354"/>
      <c r="W36354"/>
      <c r="X36354"/>
    </row>
    <row r="36355" spans="21:24" ht="18" x14ac:dyDescent="0.6">
      <c r="U36355"/>
      <c r="V36355"/>
      <c r="W36355"/>
      <c r="X36355"/>
    </row>
    <row r="36356" spans="21:24" ht="18" x14ac:dyDescent="0.6">
      <c r="U36356"/>
      <c r="V36356"/>
      <c r="W36356"/>
      <c r="X36356"/>
    </row>
    <row r="36357" spans="21:24" ht="18" x14ac:dyDescent="0.6">
      <c r="U36357"/>
      <c r="V36357"/>
      <c r="W36357"/>
      <c r="X36357"/>
    </row>
    <row r="36358" spans="21:24" ht="18" x14ac:dyDescent="0.6">
      <c r="U36358"/>
      <c r="V36358"/>
      <c r="W36358"/>
      <c r="X36358"/>
    </row>
    <row r="36359" spans="21:24" ht="18" x14ac:dyDescent="0.6">
      <c r="U36359"/>
      <c r="V36359"/>
      <c r="W36359"/>
      <c r="X36359"/>
    </row>
    <row r="36360" spans="21:24" ht="18" x14ac:dyDescent="0.6">
      <c r="U36360"/>
      <c r="V36360"/>
      <c r="W36360"/>
      <c r="X36360"/>
    </row>
    <row r="36361" spans="21:24" ht="18" x14ac:dyDescent="0.6">
      <c r="U36361"/>
      <c r="V36361"/>
      <c r="W36361"/>
      <c r="X36361"/>
    </row>
    <row r="36362" spans="21:24" ht="18" x14ac:dyDescent="0.6">
      <c r="U36362"/>
      <c r="V36362"/>
      <c r="W36362"/>
      <c r="X36362"/>
    </row>
    <row r="36363" spans="21:24" ht="18" x14ac:dyDescent="0.6">
      <c r="U36363"/>
      <c r="V36363"/>
      <c r="W36363"/>
      <c r="X36363"/>
    </row>
    <row r="36364" spans="21:24" ht="18" x14ac:dyDescent="0.6">
      <c r="U36364"/>
      <c r="V36364"/>
      <c r="W36364"/>
      <c r="X36364"/>
    </row>
    <row r="36365" spans="21:24" ht="18" x14ac:dyDescent="0.6">
      <c r="U36365"/>
      <c r="V36365"/>
      <c r="W36365"/>
      <c r="X36365"/>
    </row>
    <row r="36366" spans="21:24" ht="18" x14ac:dyDescent="0.6">
      <c r="U36366"/>
      <c r="V36366"/>
      <c r="W36366"/>
      <c r="X36366"/>
    </row>
    <row r="36367" spans="21:24" ht="18" x14ac:dyDescent="0.6">
      <c r="U36367"/>
      <c r="V36367"/>
      <c r="W36367"/>
      <c r="X36367"/>
    </row>
    <row r="36368" spans="21:24" ht="18" x14ac:dyDescent="0.6">
      <c r="U36368"/>
      <c r="V36368"/>
      <c r="W36368"/>
      <c r="X36368"/>
    </row>
    <row r="36369" spans="21:24" ht="18" x14ac:dyDescent="0.6">
      <c r="U36369"/>
      <c r="V36369"/>
      <c r="W36369"/>
      <c r="X36369"/>
    </row>
    <row r="36370" spans="21:24" ht="18" x14ac:dyDescent="0.6">
      <c r="U36370"/>
      <c r="V36370"/>
      <c r="W36370"/>
      <c r="X36370"/>
    </row>
    <row r="36371" spans="21:24" ht="18" x14ac:dyDescent="0.6">
      <c r="U36371"/>
      <c r="V36371"/>
      <c r="W36371"/>
      <c r="X36371"/>
    </row>
    <row r="36372" spans="21:24" ht="18" x14ac:dyDescent="0.6">
      <c r="U36372"/>
      <c r="V36372"/>
      <c r="W36372"/>
      <c r="X36372"/>
    </row>
    <row r="36373" spans="21:24" ht="18" x14ac:dyDescent="0.6">
      <c r="U36373"/>
      <c r="V36373"/>
      <c r="W36373"/>
      <c r="X36373"/>
    </row>
    <row r="36374" spans="21:24" ht="18" x14ac:dyDescent="0.6">
      <c r="U36374"/>
      <c r="V36374"/>
      <c r="W36374"/>
      <c r="X36374"/>
    </row>
    <row r="36375" spans="21:24" ht="18" x14ac:dyDescent="0.6">
      <c r="U36375"/>
      <c r="V36375"/>
      <c r="W36375"/>
      <c r="X36375"/>
    </row>
    <row r="36376" spans="21:24" ht="18" x14ac:dyDescent="0.6">
      <c r="U36376"/>
      <c r="V36376"/>
      <c r="W36376"/>
      <c r="X36376"/>
    </row>
    <row r="36377" spans="21:24" ht="18" x14ac:dyDescent="0.6">
      <c r="U36377"/>
      <c r="V36377"/>
      <c r="W36377"/>
      <c r="X36377"/>
    </row>
    <row r="36378" spans="21:24" ht="18" x14ac:dyDescent="0.6">
      <c r="U36378"/>
      <c r="V36378"/>
      <c r="W36378"/>
      <c r="X36378"/>
    </row>
    <row r="36379" spans="21:24" ht="18" x14ac:dyDescent="0.6">
      <c r="U36379"/>
      <c r="V36379"/>
      <c r="W36379"/>
      <c r="X36379"/>
    </row>
    <row r="36380" spans="21:24" ht="18" x14ac:dyDescent="0.6">
      <c r="U36380"/>
      <c r="V36380"/>
      <c r="W36380"/>
      <c r="X36380"/>
    </row>
    <row r="36381" spans="21:24" ht="18" x14ac:dyDescent="0.6">
      <c r="U36381"/>
      <c r="V36381"/>
      <c r="W36381"/>
      <c r="X36381"/>
    </row>
    <row r="36382" spans="21:24" ht="18" x14ac:dyDescent="0.6">
      <c r="U36382"/>
      <c r="V36382"/>
      <c r="W36382"/>
      <c r="X36382"/>
    </row>
    <row r="36383" spans="21:24" ht="18" x14ac:dyDescent="0.6">
      <c r="U36383"/>
      <c r="V36383"/>
      <c r="W36383"/>
      <c r="X36383"/>
    </row>
    <row r="36384" spans="21:24" ht="18" x14ac:dyDescent="0.6">
      <c r="U36384"/>
      <c r="V36384"/>
      <c r="W36384"/>
      <c r="X36384"/>
    </row>
    <row r="36385" spans="21:24" ht="18" x14ac:dyDescent="0.6">
      <c r="U36385"/>
      <c r="V36385"/>
      <c r="W36385"/>
      <c r="X36385"/>
    </row>
    <row r="36386" spans="21:24" ht="18" x14ac:dyDescent="0.6">
      <c r="U36386"/>
      <c r="V36386"/>
      <c r="W36386"/>
      <c r="X36386"/>
    </row>
    <row r="36387" spans="21:24" ht="18" x14ac:dyDescent="0.6">
      <c r="U36387"/>
      <c r="V36387"/>
      <c r="W36387"/>
      <c r="X36387"/>
    </row>
    <row r="36388" spans="21:24" ht="18" x14ac:dyDescent="0.6">
      <c r="U36388"/>
      <c r="V36388"/>
      <c r="W36388"/>
      <c r="X36388"/>
    </row>
    <row r="36389" spans="21:24" ht="18" x14ac:dyDescent="0.6">
      <c r="U36389"/>
      <c r="V36389"/>
      <c r="W36389"/>
      <c r="X36389"/>
    </row>
    <row r="36390" spans="21:24" ht="18" x14ac:dyDescent="0.6">
      <c r="U36390"/>
      <c r="V36390"/>
      <c r="W36390"/>
      <c r="X36390"/>
    </row>
    <row r="36391" spans="21:24" ht="18" x14ac:dyDescent="0.6">
      <c r="U36391"/>
      <c r="V36391"/>
      <c r="W36391"/>
      <c r="X36391"/>
    </row>
    <row r="36392" spans="21:24" ht="18" x14ac:dyDescent="0.6">
      <c r="U36392"/>
      <c r="V36392"/>
      <c r="W36392"/>
      <c r="X36392"/>
    </row>
    <row r="36393" spans="21:24" ht="18" x14ac:dyDescent="0.6">
      <c r="U36393"/>
      <c r="V36393"/>
      <c r="W36393"/>
      <c r="X36393"/>
    </row>
    <row r="36394" spans="21:24" ht="18" x14ac:dyDescent="0.6">
      <c r="U36394"/>
      <c r="V36394"/>
      <c r="W36394"/>
      <c r="X36394"/>
    </row>
    <row r="36395" spans="21:24" ht="18" x14ac:dyDescent="0.6">
      <c r="U36395"/>
      <c r="V36395"/>
      <c r="W36395"/>
      <c r="X36395"/>
    </row>
    <row r="36396" spans="21:24" ht="18" x14ac:dyDescent="0.6">
      <c r="U36396"/>
      <c r="V36396"/>
      <c r="W36396"/>
      <c r="X36396"/>
    </row>
    <row r="36397" spans="21:24" ht="18" x14ac:dyDescent="0.6">
      <c r="U36397"/>
      <c r="V36397"/>
      <c r="W36397"/>
      <c r="X36397"/>
    </row>
    <row r="36398" spans="21:24" ht="18" x14ac:dyDescent="0.6">
      <c r="U36398"/>
      <c r="V36398"/>
      <c r="W36398"/>
      <c r="X36398"/>
    </row>
    <row r="36399" spans="21:24" ht="18" x14ac:dyDescent="0.6">
      <c r="U36399"/>
      <c r="V36399"/>
      <c r="W36399"/>
      <c r="X36399"/>
    </row>
    <row r="36400" spans="21:24" ht="18" x14ac:dyDescent="0.6">
      <c r="U36400"/>
      <c r="V36400"/>
      <c r="W36400"/>
      <c r="X36400"/>
    </row>
    <row r="36401" spans="21:24" ht="18" x14ac:dyDescent="0.6">
      <c r="U36401"/>
      <c r="V36401"/>
      <c r="W36401"/>
      <c r="X36401"/>
    </row>
    <row r="36402" spans="21:24" ht="18" x14ac:dyDescent="0.6">
      <c r="U36402"/>
      <c r="V36402"/>
      <c r="W36402"/>
      <c r="X36402"/>
    </row>
    <row r="36403" spans="21:24" ht="18" x14ac:dyDescent="0.6">
      <c r="U36403"/>
      <c r="V36403"/>
      <c r="W36403"/>
      <c r="X36403"/>
    </row>
    <row r="36404" spans="21:24" ht="18" x14ac:dyDescent="0.6">
      <c r="U36404"/>
      <c r="V36404"/>
      <c r="W36404"/>
      <c r="X36404"/>
    </row>
    <row r="36405" spans="21:24" ht="18" x14ac:dyDescent="0.6">
      <c r="U36405"/>
      <c r="V36405"/>
      <c r="W36405"/>
      <c r="X36405"/>
    </row>
    <row r="36406" spans="21:24" ht="18" x14ac:dyDescent="0.6">
      <c r="U36406"/>
      <c r="V36406"/>
      <c r="W36406"/>
      <c r="X36406"/>
    </row>
    <row r="36407" spans="21:24" ht="18" x14ac:dyDescent="0.6">
      <c r="U36407"/>
      <c r="V36407"/>
      <c r="W36407"/>
      <c r="X36407"/>
    </row>
    <row r="36408" spans="21:24" ht="18" x14ac:dyDescent="0.6">
      <c r="U36408"/>
      <c r="V36408"/>
      <c r="W36408"/>
      <c r="X36408"/>
    </row>
    <row r="36409" spans="21:24" ht="18" x14ac:dyDescent="0.6">
      <c r="U36409"/>
      <c r="V36409"/>
      <c r="W36409"/>
      <c r="X36409"/>
    </row>
    <row r="36410" spans="21:24" ht="18" x14ac:dyDescent="0.6">
      <c r="U36410"/>
      <c r="V36410"/>
      <c r="W36410"/>
      <c r="X36410"/>
    </row>
    <row r="36411" spans="21:24" ht="18" x14ac:dyDescent="0.6">
      <c r="U36411"/>
      <c r="V36411"/>
      <c r="W36411"/>
      <c r="X36411"/>
    </row>
    <row r="36412" spans="21:24" ht="18" x14ac:dyDescent="0.6">
      <c r="U36412"/>
      <c r="V36412"/>
      <c r="W36412"/>
      <c r="X36412"/>
    </row>
    <row r="36413" spans="21:24" ht="18" x14ac:dyDescent="0.6">
      <c r="U36413"/>
      <c r="V36413"/>
      <c r="W36413"/>
      <c r="X36413"/>
    </row>
    <row r="36414" spans="21:24" ht="18" x14ac:dyDescent="0.6">
      <c r="U36414"/>
      <c r="V36414"/>
      <c r="W36414"/>
      <c r="X36414"/>
    </row>
    <row r="36415" spans="21:24" ht="18" x14ac:dyDescent="0.6">
      <c r="U36415"/>
      <c r="V36415"/>
      <c r="W36415"/>
      <c r="X36415"/>
    </row>
    <row r="36416" spans="21:24" ht="18" x14ac:dyDescent="0.6">
      <c r="U36416"/>
      <c r="V36416"/>
      <c r="W36416"/>
      <c r="X36416"/>
    </row>
    <row r="36417" spans="21:24" ht="18" x14ac:dyDescent="0.6">
      <c r="U36417"/>
      <c r="V36417"/>
      <c r="W36417"/>
      <c r="X36417"/>
    </row>
    <row r="36418" spans="21:24" ht="18" x14ac:dyDescent="0.6">
      <c r="U36418"/>
      <c r="V36418"/>
      <c r="W36418"/>
      <c r="X36418"/>
    </row>
    <row r="36419" spans="21:24" ht="18" x14ac:dyDescent="0.6">
      <c r="U36419"/>
      <c r="V36419"/>
      <c r="W36419"/>
      <c r="X36419"/>
    </row>
    <row r="36420" spans="21:24" ht="18" x14ac:dyDescent="0.6">
      <c r="U36420"/>
      <c r="V36420"/>
      <c r="W36420"/>
      <c r="X36420"/>
    </row>
    <row r="36421" spans="21:24" ht="18" x14ac:dyDescent="0.6">
      <c r="U36421"/>
      <c r="V36421"/>
      <c r="W36421"/>
      <c r="X36421"/>
    </row>
    <row r="36422" spans="21:24" ht="18" x14ac:dyDescent="0.6">
      <c r="U36422"/>
      <c r="V36422"/>
      <c r="W36422"/>
      <c r="X36422"/>
    </row>
    <row r="36423" spans="21:24" ht="18" x14ac:dyDescent="0.6">
      <c r="U36423"/>
      <c r="V36423"/>
      <c r="W36423"/>
      <c r="X36423"/>
    </row>
    <row r="36424" spans="21:24" ht="18" x14ac:dyDescent="0.6">
      <c r="U36424"/>
      <c r="V36424"/>
      <c r="W36424"/>
      <c r="X36424"/>
    </row>
    <row r="36425" spans="21:24" ht="18" x14ac:dyDescent="0.6">
      <c r="U36425"/>
      <c r="V36425"/>
      <c r="W36425"/>
      <c r="X36425"/>
    </row>
    <row r="36426" spans="21:24" ht="18" x14ac:dyDescent="0.6">
      <c r="U36426"/>
      <c r="V36426"/>
      <c r="W36426"/>
      <c r="X36426"/>
    </row>
    <row r="36427" spans="21:24" ht="18" x14ac:dyDescent="0.6">
      <c r="U36427"/>
      <c r="V36427"/>
      <c r="W36427"/>
      <c r="X36427"/>
    </row>
    <row r="36428" spans="21:24" ht="18" x14ac:dyDescent="0.6">
      <c r="U36428"/>
      <c r="V36428"/>
      <c r="W36428"/>
      <c r="X36428"/>
    </row>
    <row r="36429" spans="21:24" ht="18" x14ac:dyDescent="0.6">
      <c r="U36429"/>
      <c r="V36429"/>
      <c r="W36429"/>
      <c r="X36429"/>
    </row>
    <row r="36430" spans="21:24" ht="18" x14ac:dyDescent="0.6">
      <c r="U36430"/>
      <c r="V36430"/>
      <c r="W36430"/>
      <c r="X36430"/>
    </row>
    <row r="36431" spans="21:24" ht="18" x14ac:dyDescent="0.6">
      <c r="U36431"/>
      <c r="V36431"/>
      <c r="W36431"/>
      <c r="X36431"/>
    </row>
    <row r="36432" spans="21:24" ht="18" x14ac:dyDescent="0.6">
      <c r="U36432"/>
      <c r="V36432"/>
      <c r="W36432"/>
      <c r="X36432"/>
    </row>
    <row r="36433" spans="21:24" ht="18" x14ac:dyDescent="0.6">
      <c r="U36433"/>
      <c r="V36433"/>
      <c r="W36433"/>
      <c r="X36433"/>
    </row>
    <row r="36434" spans="21:24" ht="18" x14ac:dyDescent="0.6">
      <c r="U36434"/>
      <c r="V36434"/>
      <c r="W36434"/>
      <c r="X36434"/>
    </row>
    <row r="36435" spans="21:24" ht="18" x14ac:dyDescent="0.6">
      <c r="U36435"/>
      <c r="V36435"/>
      <c r="W36435"/>
      <c r="X36435"/>
    </row>
    <row r="36436" spans="21:24" ht="18" x14ac:dyDescent="0.6">
      <c r="U36436"/>
      <c r="V36436"/>
      <c r="W36436"/>
      <c r="X36436"/>
    </row>
    <row r="36437" spans="21:24" ht="18" x14ac:dyDescent="0.6">
      <c r="U36437"/>
      <c r="V36437"/>
      <c r="W36437"/>
      <c r="X36437"/>
    </row>
    <row r="36438" spans="21:24" ht="18" x14ac:dyDescent="0.6">
      <c r="U36438"/>
      <c r="V36438"/>
      <c r="W36438"/>
      <c r="X36438"/>
    </row>
    <row r="36439" spans="21:24" ht="18" x14ac:dyDescent="0.6">
      <c r="U36439"/>
      <c r="V36439"/>
      <c r="W36439"/>
      <c r="X36439"/>
    </row>
    <row r="36440" spans="21:24" ht="18" x14ac:dyDescent="0.6">
      <c r="U36440"/>
      <c r="V36440"/>
      <c r="W36440"/>
      <c r="X36440"/>
    </row>
    <row r="36441" spans="21:24" ht="18" x14ac:dyDescent="0.6">
      <c r="U36441"/>
      <c r="V36441"/>
      <c r="W36441"/>
      <c r="X36441"/>
    </row>
    <row r="36442" spans="21:24" ht="18" x14ac:dyDescent="0.6">
      <c r="U36442"/>
      <c r="V36442"/>
      <c r="W36442"/>
      <c r="X36442"/>
    </row>
    <row r="36443" spans="21:24" ht="18" x14ac:dyDescent="0.6">
      <c r="U36443"/>
      <c r="V36443"/>
      <c r="W36443"/>
      <c r="X36443"/>
    </row>
    <row r="36444" spans="21:24" ht="18" x14ac:dyDescent="0.6">
      <c r="U36444"/>
      <c r="V36444"/>
      <c r="W36444"/>
      <c r="X36444"/>
    </row>
    <row r="36445" spans="21:24" ht="18" x14ac:dyDescent="0.6">
      <c r="U36445"/>
      <c r="V36445"/>
      <c r="W36445"/>
      <c r="X36445"/>
    </row>
    <row r="36446" spans="21:24" ht="18" x14ac:dyDescent="0.6">
      <c r="U36446"/>
      <c r="V36446"/>
      <c r="W36446"/>
      <c r="X36446"/>
    </row>
    <row r="36447" spans="21:24" ht="18" x14ac:dyDescent="0.6">
      <c r="U36447"/>
      <c r="V36447"/>
      <c r="W36447"/>
      <c r="X36447"/>
    </row>
    <row r="36448" spans="21:24" ht="18" x14ac:dyDescent="0.6">
      <c r="U36448"/>
      <c r="V36448"/>
      <c r="W36448"/>
      <c r="X36448"/>
    </row>
    <row r="36449" spans="21:24" ht="18" x14ac:dyDescent="0.6">
      <c r="U36449"/>
      <c r="V36449"/>
      <c r="W36449"/>
      <c r="X36449"/>
    </row>
    <row r="36450" spans="21:24" ht="18" x14ac:dyDescent="0.6">
      <c r="U36450"/>
      <c r="V36450"/>
      <c r="W36450"/>
      <c r="X36450"/>
    </row>
    <row r="36451" spans="21:24" ht="18" x14ac:dyDescent="0.6">
      <c r="U36451"/>
      <c r="V36451"/>
      <c r="W36451"/>
      <c r="X36451"/>
    </row>
    <row r="36452" spans="21:24" ht="18" x14ac:dyDescent="0.6">
      <c r="U36452"/>
      <c r="V36452"/>
      <c r="W36452"/>
      <c r="X36452"/>
    </row>
    <row r="36453" spans="21:24" ht="18" x14ac:dyDescent="0.6">
      <c r="U36453"/>
      <c r="V36453"/>
      <c r="W36453"/>
      <c r="X36453"/>
    </row>
    <row r="36454" spans="21:24" ht="18" x14ac:dyDescent="0.6">
      <c r="U36454"/>
      <c r="V36454"/>
      <c r="W36454"/>
      <c r="X36454"/>
    </row>
    <row r="36455" spans="21:24" ht="18" x14ac:dyDescent="0.6">
      <c r="U36455"/>
      <c r="V36455"/>
      <c r="W36455"/>
      <c r="X36455"/>
    </row>
    <row r="36456" spans="21:24" ht="18" x14ac:dyDescent="0.6">
      <c r="U36456"/>
      <c r="V36456"/>
      <c r="W36456"/>
      <c r="X36456"/>
    </row>
    <row r="36457" spans="21:24" ht="18" x14ac:dyDescent="0.6">
      <c r="U36457"/>
      <c r="V36457"/>
      <c r="W36457"/>
      <c r="X36457"/>
    </row>
    <row r="36458" spans="21:24" ht="18" x14ac:dyDescent="0.6">
      <c r="U36458"/>
      <c r="V36458"/>
      <c r="W36458"/>
      <c r="X36458"/>
    </row>
    <row r="36459" spans="21:24" ht="18" x14ac:dyDescent="0.6">
      <c r="U36459"/>
      <c r="V36459"/>
      <c r="W36459"/>
      <c r="X36459"/>
    </row>
    <row r="36460" spans="21:24" ht="18" x14ac:dyDescent="0.6">
      <c r="U36460"/>
      <c r="V36460"/>
      <c r="W36460"/>
      <c r="X36460"/>
    </row>
    <row r="36461" spans="21:24" ht="18" x14ac:dyDescent="0.6">
      <c r="U36461"/>
      <c r="V36461"/>
      <c r="W36461"/>
      <c r="X36461"/>
    </row>
    <row r="36462" spans="21:24" ht="18" x14ac:dyDescent="0.6">
      <c r="U36462"/>
      <c r="V36462"/>
      <c r="W36462"/>
      <c r="X36462"/>
    </row>
    <row r="36463" spans="21:24" ht="18" x14ac:dyDescent="0.6">
      <c r="U36463"/>
      <c r="V36463"/>
      <c r="W36463"/>
      <c r="X36463"/>
    </row>
    <row r="36464" spans="21:24" ht="18" x14ac:dyDescent="0.6">
      <c r="U36464"/>
      <c r="V36464"/>
      <c r="W36464"/>
      <c r="X36464"/>
    </row>
    <row r="36465" spans="21:24" ht="18" x14ac:dyDescent="0.6">
      <c r="U36465"/>
      <c r="V36465"/>
      <c r="W36465"/>
      <c r="X36465"/>
    </row>
    <row r="36466" spans="21:24" ht="18" x14ac:dyDescent="0.6">
      <c r="U36466"/>
      <c r="V36466"/>
      <c r="W36466"/>
      <c r="X36466"/>
    </row>
    <row r="36467" spans="21:24" ht="18" x14ac:dyDescent="0.6">
      <c r="U36467"/>
      <c r="V36467"/>
      <c r="W36467"/>
      <c r="X36467"/>
    </row>
    <row r="36468" spans="21:24" ht="18" x14ac:dyDescent="0.6">
      <c r="U36468"/>
      <c r="V36468"/>
      <c r="W36468"/>
      <c r="X36468"/>
    </row>
    <row r="36469" spans="21:24" ht="18" x14ac:dyDescent="0.6">
      <c r="U36469"/>
      <c r="V36469"/>
      <c r="W36469"/>
      <c r="X36469"/>
    </row>
    <row r="36470" spans="21:24" ht="18" x14ac:dyDescent="0.6">
      <c r="U36470"/>
      <c r="V36470"/>
      <c r="W36470"/>
      <c r="X36470"/>
    </row>
    <row r="36471" spans="21:24" ht="18" x14ac:dyDescent="0.6">
      <c r="U36471"/>
      <c r="V36471"/>
      <c r="W36471"/>
      <c r="X36471"/>
    </row>
    <row r="36472" spans="21:24" ht="18" x14ac:dyDescent="0.6">
      <c r="U36472"/>
      <c r="V36472"/>
      <c r="W36472"/>
      <c r="X36472"/>
    </row>
    <row r="36473" spans="21:24" ht="18" x14ac:dyDescent="0.6">
      <c r="U36473"/>
      <c r="V36473"/>
      <c r="W36473"/>
      <c r="X36473"/>
    </row>
    <row r="36474" spans="21:24" ht="18" x14ac:dyDescent="0.6">
      <c r="U36474"/>
      <c r="V36474"/>
      <c r="W36474"/>
      <c r="X36474"/>
    </row>
    <row r="36475" spans="21:24" ht="18" x14ac:dyDescent="0.6">
      <c r="U36475"/>
      <c r="V36475"/>
      <c r="W36475"/>
      <c r="X36475"/>
    </row>
    <row r="36476" spans="21:24" ht="18" x14ac:dyDescent="0.6">
      <c r="U36476"/>
      <c r="V36476"/>
      <c r="W36476"/>
      <c r="X36476"/>
    </row>
    <row r="36477" spans="21:24" ht="18" x14ac:dyDescent="0.6">
      <c r="U36477"/>
      <c r="V36477"/>
      <c r="W36477"/>
      <c r="X36477"/>
    </row>
    <row r="36478" spans="21:24" ht="18" x14ac:dyDescent="0.6">
      <c r="U36478"/>
      <c r="V36478"/>
      <c r="W36478"/>
      <c r="X36478"/>
    </row>
    <row r="36479" spans="21:24" ht="18" x14ac:dyDescent="0.6">
      <c r="U36479"/>
      <c r="V36479"/>
      <c r="W36479"/>
      <c r="X36479"/>
    </row>
    <row r="36480" spans="21:24" ht="18" x14ac:dyDescent="0.6">
      <c r="U36480"/>
      <c r="V36480"/>
      <c r="W36480"/>
      <c r="X36480"/>
    </row>
    <row r="36481" spans="21:24" ht="18" x14ac:dyDescent="0.6">
      <c r="U36481"/>
      <c r="V36481"/>
      <c r="W36481"/>
      <c r="X36481"/>
    </row>
    <row r="36482" spans="21:24" ht="18" x14ac:dyDescent="0.6">
      <c r="U36482"/>
      <c r="V36482"/>
      <c r="W36482"/>
      <c r="X36482"/>
    </row>
    <row r="36483" spans="21:24" ht="18" x14ac:dyDescent="0.6">
      <c r="U36483"/>
      <c r="V36483"/>
      <c r="W36483"/>
      <c r="X36483"/>
    </row>
    <row r="36484" spans="21:24" ht="18" x14ac:dyDescent="0.6">
      <c r="U36484"/>
      <c r="V36484"/>
      <c r="W36484"/>
      <c r="X36484"/>
    </row>
    <row r="36485" spans="21:24" ht="18" x14ac:dyDescent="0.6">
      <c r="U36485"/>
      <c r="V36485"/>
      <c r="W36485"/>
      <c r="X36485"/>
    </row>
    <row r="36486" spans="21:24" ht="18" x14ac:dyDescent="0.6">
      <c r="U36486"/>
      <c r="V36486"/>
      <c r="W36486"/>
      <c r="X36486"/>
    </row>
    <row r="36487" spans="21:24" ht="18" x14ac:dyDescent="0.6">
      <c r="U36487"/>
      <c r="V36487"/>
      <c r="W36487"/>
      <c r="X36487"/>
    </row>
    <row r="36488" spans="21:24" ht="18" x14ac:dyDescent="0.6">
      <c r="U36488"/>
      <c r="V36488"/>
      <c r="W36488"/>
      <c r="X36488"/>
    </row>
    <row r="36489" spans="21:24" ht="18" x14ac:dyDescent="0.6">
      <c r="U36489"/>
      <c r="V36489"/>
      <c r="W36489"/>
      <c r="X36489"/>
    </row>
    <row r="36490" spans="21:24" ht="18" x14ac:dyDescent="0.6">
      <c r="U36490"/>
      <c r="V36490"/>
      <c r="W36490"/>
      <c r="X36490"/>
    </row>
    <row r="36491" spans="21:24" ht="18" x14ac:dyDescent="0.6">
      <c r="U36491"/>
      <c r="V36491"/>
      <c r="W36491"/>
      <c r="X36491"/>
    </row>
    <row r="36492" spans="21:24" ht="18" x14ac:dyDescent="0.6">
      <c r="U36492"/>
      <c r="V36492"/>
      <c r="W36492"/>
      <c r="X36492"/>
    </row>
    <row r="36493" spans="21:24" ht="18" x14ac:dyDescent="0.6">
      <c r="U36493"/>
      <c r="V36493"/>
      <c r="W36493"/>
      <c r="X36493"/>
    </row>
    <row r="36494" spans="21:24" ht="18" x14ac:dyDescent="0.6">
      <c r="U36494"/>
      <c r="V36494"/>
      <c r="W36494"/>
      <c r="X36494"/>
    </row>
    <row r="36495" spans="21:24" ht="18" x14ac:dyDescent="0.6">
      <c r="U36495"/>
      <c r="V36495"/>
      <c r="W36495"/>
      <c r="X36495"/>
    </row>
    <row r="36496" spans="21:24" ht="18" x14ac:dyDescent="0.6">
      <c r="U36496"/>
      <c r="V36496"/>
      <c r="W36496"/>
      <c r="X36496"/>
    </row>
    <row r="36497" spans="21:24" ht="18" x14ac:dyDescent="0.6">
      <c r="U36497"/>
      <c r="V36497"/>
      <c r="W36497"/>
      <c r="X36497"/>
    </row>
    <row r="36498" spans="21:24" ht="18" x14ac:dyDescent="0.6">
      <c r="U36498"/>
      <c r="V36498"/>
      <c r="W36498"/>
      <c r="X36498"/>
    </row>
    <row r="36499" spans="21:24" ht="18" x14ac:dyDescent="0.6">
      <c r="U36499"/>
      <c r="V36499"/>
      <c r="W36499"/>
      <c r="X36499"/>
    </row>
    <row r="36500" spans="21:24" ht="18" x14ac:dyDescent="0.6">
      <c r="U36500"/>
      <c r="V36500"/>
      <c r="W36500"/>
      <c r="X36500"/>
    </row>
    <row r="36501" spans="21:24" ht="18" x14ac:dyDescent="0.6">
      <c r="U36501"/>
      <c r="V36501"/>
      <c r="W36501"/>
      <c r="X36501"/>
    </row>
    <row r="36502" spans="21:24" ht="18" x14ac:dyDescent="0.6">
      <c r="U36502"/>
      <c r="V36502"/>
      <c r="W36502"/>
      <c r="X36502"/>
    </row>
    <row r="36503" spans="21:24" ht="18" x14ac:dyDescent="0.6">
      <c r="U36503"/>
      <c r="V36503"/>
      <c r="W36503"/>
      <c r="X36503"/>
    </row>
    <row r="36504" spans="21:24" ht="18" x14ac:dyDescent="0.6">
      <c r="U36504"/>
      <c r="V36504"/>
      <c r="W36504"/>
      <c r="X36504"/>
    </row>
    <row r="36505" spans="21:24" ht="18" x14ac:dyDescent="0.6">
      <c r="U36505"/>
      <c r="V36505"/>
      <c r="W36505"/>
      <c r="X36505"/>
    </row>
    <row r="36506" spans="21:24" ht="18" x14ac:dyDescent="0.6">
      <c r="U36506"/>
      <c r="V36506"/>
      <c r="W36506"/>
      <c r="X36506"/>
    </row>
    <row r="36507" spans="21:24" ht="18" x14ac:dyDescent="0.6">
      <c r="U36507"/>
      <c r="V36507"/>
      <c r="W36507"/>
      <c r="X36507"/>
    </row>
    <row r="36508" spans="21:24" ht="18" x14ac:dyDescent="0.6">
      <c r="U36508"/>
      <c r="V36508"/>
      <c r="W36508"/>
      <c r="X36508"/>
    </row>
    <row r="36509" spans="21:24" ht="18" x14ac:dyDescent="0.6">
      <c r="U36509"/>
      <c r="V36509"/>
      <c r="W36509"/>
      <c r="X36509"/>
    </row>
    <row r="36510" spans="21:24" ht="18" x14ac:dyDescent="0.6">
      <c r="U36510"/>
      <c r="V36510"/>
      <c r="W36510"/>
      <c r="X36510"/>
    </row>
    <row r="36511" spans="21:24" ht="18" x14ac:dyDescent="0.6">
      <c r="U36511"/>
      <c r="V36511"/>
      <c r="W36511"/>
      <c r="X36511"/>
    </row>
    <row r="36512" spans="21:24" ht="18" x14ac:dyDescent="0.6">
      <c r="U36512"/>
      <c r="V36512"/>
      <c r="W36512"/>
      <c r="X36512"/>
    </row>
    <row r="36513" spans="21:24" ht="18" x14ac:dyDescent="0.6">
      <c r="U36513"/>
      <c r="V36513"/>
      <c r="W36513"/>
      <c r="X36513"/>
    </row>
    <row r="36514" spans="21:24" ht="18" x14ac:dyDescent="0.6">
      <c r="U36514"/>
      <c r="V36514"/>
      <c r="W36514"/>
      <c r="X36514"/>
    </row>
    <row r="36515" spans="21:24" ht="18" x14ac:dyDescent="0.6">
      <c r="U36515"/>
      <c r="V36515"/>
      <c r="W36515"/>
      <c r="X36515"/>
    </row>
    <row r="36516" spans="21:24" ht="18" x14ac:dyDescent="0.6">
      <c r="U36516"/>
      <c r="V36516"/>
      <c r="W36516"/>
      <c r="X36516"/>
    </row>
    <row r="36517" spans="21:24" ht="18" x14ac:dyDescent="0.6">
      <c r="U36517"/>
      <c r="V36517"/>
      <c r="W36517"/>
      <c r="X36517"/>
    </row>
    <row r="36518" spans="21:24" ht="18" x14ac:dyDescent="0.6">
      <c r="U36518"/>
      <c r="V36518"/>
      <c r="W36518"/>
      <c r="X36518"/>
    </row>
    <row r="36519" spans="21:24" ht="18" x14ac:dyDescent="0.6">
      <c r="U36519"/>
      <c r="V36519"/>
      <c r="W36519"/>
      <c r="X36519"/>
    </row>
    <row r="36520" spans="21:24" ht="18" x14ac:dyDescent="0.6">
      <c r="U36520"/>
      <c r="V36520"/>
      <c r="W36520"/>
      <c r="X36520"/>
    </row>
    <row r="36521" spans="21:24" ht="18" x14ac:dyDescent="0.6">
      <c r="U36521"/>
      <c r="V36521"/>
      <c r="W36521"/>
      <c r="X36521"/>
    </row>
    <row r="36522" spans="21:24" ht="18" x14ac:dyDescent="0.6">
      <c r="U36522"/>
      <c r="V36522"/>
      <c r="W36522"/>
      <c r="X36522"/>
    </row>
    <row r="36523" spans="21:24" ht="18" x14ac:dyDescent="0.6">
      <c r="U36523"/>
      <c r="V36523"/>
      <c r="W36523"/>
      <c r="X36523"/>
    </row>
    <row r="36524" spans="21:24" ht="18" x14ac:dyDescent="0.6">
      <c r="U36524"/>
      <c r="V36524"/>
      <c r="W36524"/>
      <c r="X36524"/>
    </row>
    <row r="36525" spans="21:24" ht="18" x14ac:dyDescent="0.6">
      <c r="U36525"/>
      <c r="V36525"/>
      <c r="W36525"/>
      <c r="X36525"/>
    </row>
    <row r="36526" spans="21:24" ht="18" x14ac:dyDescent="0.6">
      <c r="U36526"/>
      <c r="V36526"/>
      <c r="W36526"/>
      <c r="X36526"/>
    </row>
    <row r="36527" spans="21:24" ht="18" x14ac:dyDescent="0.6">
      <c r="U36527"/>
      <c r="V36527"/>
      <c r="W36527"/>
      <c r="X36527"/>
    </row>
    <row r="36528" spans="21:24" ht="18" x14ac:dyDescent="0.6">
      <c r="U36528"/>
      <c r="V36528"/>
      <c r="W36528"/>
      <c r="X36528"/>
    </row>
    <row r="36529" spans="21:24" ht="18" x14ac:dyDescent="0.6">
      <c r="U36529"/>
      <c r="V36529"/>
      <c r="W36529"/>
      <c r="X36529"/>
    </row>
    <row r="36530" spans="21:24" ht="18" x14ac:dyDescent="0.6">
      <c r="U36530"/>
      <c r="V36530"/>
      <c r="W36530"/>
      <c r="X36530"/>
    </row>
    <row r="36531" spans="21:24" ht="18" x14ac:dyDescent="0.6">
      <c r="U36531"/>
      <c r="V36531"/>
      <c r="W36531"/>
      <c r="X36531"/>
    </row>
    <row r="36532" spans="21:24" ht="18" x14ac:dyDescent="0.6">
      <c r="U36532"/>
      <c r="V36532"/>
      <c r="W36532"/>
      <c r="X36532"/>
    </row>
    <row r="36533" spans="21:24" ht="18" x14ac:dyDescent="0.6">
      <c r="U36533"/>
      <c r="V36533"/>
      <c r="W36533"/>
      <c r="X36533"/>
    </row>
    <row r="36534" spans="21:24" ht="18" x14ac:dyDescent="0.6">
      <c r="U36534"/>
      <c r="V36534"/>
      <c r="W36534"/>
      <c r="X36534"/>
    </row>
    <row r="36535" spans="21:24" ht="18" x14ac:dyDescent="0.6">
      <c r="U36535"/>
      <c r="V36535"/>
      <c r="W36535"/>
      <c r="X36535"/>
    </row>
    <row r="36536" spans="21:24" ht="18" x14ac:dyDescent="0.6">
      <c r="U36536"/>
      <c r="V36536"/>
      <c r="W36536"/>
      <c r="X36536"/>
    </row>
    <row r="36537" spans="21:24" ht="18" x14ac:dyDescent="0.6">
      <c r="U36537"/>
      <c r="V36537"/>
      <c r="W36537"/>
      <c r="X36537"/>
    </row>
    <row r="36538" spans="21:24" ht="18" x14ac:dyDescent="0.6">
      <c r="U36538"/>
      <c r="V36538"/>
      <c r="W36538"/>
      <c r="X36538"/>
    </row>
    <row r="36539" spans="21:24" ht="18" x14ac:dyDescent="0.6">
      <c r="U36539"/>
      <c r="V36539"/>
      <c r="W36539"/>
      <c r="X36539"/>
    </row>
    <row r="36540" spans="21:24" ht="18" x14ac:dyDescent="0.6">
      <c r="U36540"/>
      <c r="V36540"/>
      <c r="W36540"/>
      <c r="X36540"/>
    </row>
    <row r="36541" spans="21:24" ht="18" x14ac:dyDescent="0.6">
      <c r="U36541"/>
      <c r="V36541"/>
      <c r="W36541"/>
      <c r="X36541"/>
    </row>
    <row r="36542" spans="21:24" ht="18" x14ac:dyDescent="0.6">
      <c r="U36542"/>
      <c r="V36542"/>
      <c r="W36542"/>
      <c r="X36542"/>
    </row>
    <row r="36543" spans="21:24" ht="18" x14ac:dyDescent="0.6">
      <c r="U36543"/>
      <c r="V36543"/>
      <c r="W36543"/>
      <c r="X36543"/>
    </row>
    <row r="36544" spans="21:24" ht="18" x14ac:dyDescent="0.6">
      <c r="U36544"/>
      <c r="V36544"/>
      <c r="W36544"/>
      <c r="X36544"/>
    </row>
    <row r="36545" spans="21:24" ht="18" x14ac:dyDescent="0.6">
      <c r="U36545"/>
      <c r="V36545"/>
      <c r="W36545"/>
      <c r="X36545"/>
    </row>
    <row r="36546" spans="21:24" ht="18" x14ac:dyDescent="0.6">
      <c r="U36546"/>
      <c r="V36546"/>
      <c r="W36546"/>
      <c r="X36546"/>
    </row>
    <row r="36547" spans="21:24" ht="18" x14ac:dyDescent="0.6">
      <c r="U36547"/>
      <c r="V36547"/>
      <c r="W36547"/>
      <c r="X36547"/>
    </row>
    <row r="36548" spans="21:24" ht="18" x14ac:dyDescent="0.6">
      <c r="U36548"/>
      <c r="V36548"/>
      <c r="W36548"/>
      <c r="X36548"/>
    </row>
    <row r="36549" spans="21:24" ht="18" x14ac:dyDescent="0.6">
      <c r="U36549"/>
      <c r="V36549"/>
      <c r="W36549"/>
      <c r="X36549"/>
    </row>
    <row r="36550" spans="21:24" ht="18" x14ac:dyDescent="0.6">
      <c r="U36550"/>
      <c r="V36550"/>
      <c r="W36550"/>
      <c r="X36550"/>
    </row>
    <row r="36551" spans="21:24" ht="18" x14ac:dyDescent="0.6">
      <c r="U36551"/>
      <c r="V36551"/>
      <c r="W36551"/>
      <c r="X36551"/>
    </row>
    <row r="36552" spans="21:24" ht="18" x14ac:dyDescent="0.6">
      <c r="U36552"/>
      <c r="V36552"/>
      <c r="W36552"/>
      <c r="X36552"/>
    </row>
    <row r="36553" spans="21:24" ht="18" x14ac:dyDescent="0.6">
      <c r="U36553"/>
      <c r="V36553"/>
      <c r="W36553"/>
      <c r="X36553"/>
    </row>
    <row r="36554" spans="21:24" ht="18" x14ac:dyDescent="0.6">
      <c r="U36554"/>
      <c r="V36554"/>
      <c r="W36554"/>
      <c r="X36554"/>
    </row>
    <row r="36555" spans="21:24" ht="18" x14ac:dyDescent="0.6">
      <c r="U36555"/>
      <c r="V36555"/>
      <c r="W36555"/>
      <c r="X36555"/>
    </row>
    <row r="36556" spans="21:24" ht="18" x14ac:dyDescent="0.6">
      <c r="U36556"/>
      <c r="V36556"/>
      <c r="W36556"/>
      <c r="X36556"/>
    </row>
    <row r="36557" spans="21:24" ht="18" x14ac:dyDescent="0.6">
      <c r="U36557"/>
      <c r="V36557"/>
      <c r="W36557"/>
      <c r="X36557"/>
    </row>
    <row r="36558" spans="21:24" ht="18" x14ac:dyDescent="0.6">
      <c r="U36558"/>
      <c r="V36558"/>
      <c r="W36558"/>
      <c r="X36558"/>
    </row>
    <row r="36559" spans="21:24" ht="18" x14ac:dyDescent="0.6">
      <c r="U36559"/>
      <c r="V36559"/>
      <c r="W36559"/>
      <c r="X36559"/>
    </row>
    <row r="36560" spans="21:24" ht="18" x14ac:dyDescent="0.6">
      <c r="U36560"/>
      <c r="V36560"/>
      <c r="W36560"/>
      <c r="X36560"/>
    </row>
    <row r="36561" spans="21:24" ht="18" x14ac:dyDescent="0.6">
      <c r="U36561"/>
      <c r="V36561"/>
      <c r="W36561"/>
      <c r="X36561"/>
    </row>
    <row r="36562" spans="21:24" ht="18" x14ac:dyDescent="0.6">
      <c r="U36562"/>
      <c r="V36562"/>
      <c r="W36562"/>
      <c r="X36562"/>
    </row>
    <row r="36563" spans="21:24" ht="18" x14ac:dyDescent="0.6">
      <c r="U36563"/>
      <c r="V36563"/>
      <c r="W36563"/>
      <c r="X36563"/>
    </row>
    <row r="36564" spans="21:24" ht="18" x14ac:dyDescent="0.6">
      <c r="U36564"/>
      <c r="V36564"/>
      <c r="W36564"/>
      <c r="X36564"/>
    </row>
    <row r="36565" spans="21:24" ht="18" x14ac:dyDescent="0.6">
      <c r="U36565"/>
      <c r="V36565"/>
      <c r="W36565"/>
      <c r="X36565"/>
    </row>
    <row r="36566" spans="21:24" ht="18" x14ac:dyDescent="0.6">
      <c r="U36566"/>
      <c r="V36566"/>
      <c r="W36566"/>
      <c r="X36566"/>
    </row>
    <row r="36567" spans="21:24" ht="18" x14ac:dyDescent="0.6">
      <c r="U36567"/>
      <c r="V36567"/>
      <c r="W36567"/>
      <c r="X36567"/>
    </row>
    <row r="36568" spans="21:24" ht="18" x14ac:dyDescent="0.6">
      <c r="U36568"/>
      <c r="V36568"/>
      <c r="W36568"/>
      <c r="X36568"/>
    </row>
    <row r="36569" spans="21:24" ht="18" x14ac:dyDescent="0.6">
      <c r="U36569"/>
      <c r="V36569"/>
      <c r="W36569"/>
      <c r="X36569"/>
    </row>
    <row r="36570" spans="21:24" ht="18" x14ac:dyDescent="0.6">
      <c r="U36570"/>
      <c r="V36570"/>
      <c r="W36570"/>
      <c r="X36570"/>
    </row>
    <row r="36571" spans="21:24" ht="18" x14ac:dyDescent="0.6">
      <c r="U36571"/>
      <c r="V36571"/>
      <c r="W36571"/>
      <c r="X36571"/>
    </row>
    <row r="36572" spans="21:24" ht="18" x14ac:dyDescent="0.6">
      <c r="U36572"/>
      <c r="V36572"/>
      <c r="W36572"/>
      <c r="X36572"/>
    </row>
    <row r="36573" spans="21:24" ht="18" x14ac:dyDescent="0.6">
      <c r="U36573"/>
      <c r="V36573"/>
      <c r="W36573"/>
      <c r="X36573"/>
    </row>
    <row r="36574" spans="21:24" ht="18" x14ac:dyDescent="0.6">
      <c r="U36574"/>
      <c r="V36574"/>
      <c r="W36574"/>
      <c r="X36574"/>
    </row>
    <row r="36575" spans="21:24" ht="18" x14ac:dyDescent="0.6">
      <c r="U36575"/>
      <c r="V36575"/>
      <c r="W36575"/>
      <c r="X36575"/>
    </row>
    <row r="36576" spans="21:24" ht="18" x14ac:dyDescent="0.6">
      <c r="U36576"/>
      <c r="V36576"/>
      <c r="W36576"/>
      <c r="X36576"/>
    </row>
    <row r="36577" spans="21:24" ht="18" x14ac:dyDescent="0.6">
      <c r="U36577"/>
      <c r="V36577"/>
      <c r="W36577"/>
      <c r="X36577"/>
    </row>
    <row r="36578" spans="21:24" ht="18" x14ac:dyDescent="0.6">
      <c r="U36578"/>
      <c r="V36578"/>
      <c r="W36578"/>
      <c r="X36578"/>
    </row>
    <row r="36579" spans="21:24" ht="18" x14ac:dyDescent="0.6">
      <c r="U36579"/>
      <c r="V36579"/>
      <c r="W36579"/>
      <c r="X36579"/>
    </row>
    <row r="36580" spans="21:24" ht="18" x14ac:dyDescent="0.6">
      <c r="U36580"/>
      <c r="V36580"/>
      <c r="W36580"/>
      <c r="X36580"/>
    </row>
    <row r="36581" spans="21:24" ht="18" x14ac:dyDescent="0.6">
      <c r="U36581"/>
      <c r="V36581"/>
      <c r="W36581"/>
      <c r="X36581"/>
    </row>
    <row r="36582" spans="21:24" ht="18" x14ac:dyDescent="0.6">
      <c r="U36582"/>
      <c r="V36582"/>
      <c r="W36582"/>
      <c r="X36582"/>
    </row>
    <row r="36583" spans="21:24" ht="18" x14ac:dyDescent="0.6">
      <c r="U36583"/>
      <c r="V36583"/>
      <c r="W36583"/>
      <c r="X36583"/>
    </row>
    <row r="36584" spans="21:24" ht="18" x14ac:dyDescent="0.6">
      <c r="U36584"/>
      <c r="V36584"/>
      <c r="W36584"/>
      <c r="X36584"/>
    </row>
    <row r="36585" spans="21:24" ht="18" x14ac:dyDescent="0.6">
      <c r="U36585"/>
      <c r="V36585"/>
      <c r="W36585"/>
      <c r="X36585"/>
    </row>
    <row r="36586" spans="21:24" ht="18" x14ac:dyDescent="0.6">
      <c r="U36586"/>
      <c r="V36586"/>
      <c r="W36586"/>
      <c r="X36586"/>
    </row>
    <row r="36587" spans="21:24" ht="18" x14ac:dyDescent="0.6">
      <c r="U36587"/>
      <c r="V36587"/>
      <c r="W36587"/>
      <c r="X36587"/>
    </row>
    <row r="36588" spans="21:24" ht="18" x14ac:dyDescent="0.6">
      <c r="U36588"/>
      <c r="V36588"/>
      <c r="W36588"/>
      <c r="X36588"/>
    </row>
    <row r="36589" spans="21:24" ht="18" x14ac:dyDescent="0.6">
      <c r="U36589"/>
      <c r="V36589"/>
      <c r="W36589"/>
      <c r="X36589"/>
    </row>
    <row r="36590" spans="21:24" ht="18" x14ac:dyDescent="0.6">
      <c r="U36590"/>
      <c r="V36590"/>
      <c r="W36590"/>
      <c r="X36590"/>
    </row>
    <row r="36591" spans="21:24" ht="18" x14ac:dyDescent="0.6">
      <c r="U36591"/>
      <c r="V36591"/>
      <c r="W36591"/>
      <c r="X36591"/>
    </row>
    <row r="36592" spans="21:24" ht="18" x14ac:dyDescent="0.6">
      <c r="U36592"/>
      <c r="V36592"/>
      <c r="W36592"/>
      <c r="X36592"/>
    </row>
    <row r="36593" spans="21:24" ht="18" x14ac:dyDescent="0.6">
      <c r="U36593"/>
      <c r="V36593"/>
      <c r="W36593"/>
      <c r="X36593"/>
    </row>
    <row r="36594" spans="21:24" ht="18" x14ac:dyDescent="0.6">
      <c r="U36594"/>
      <c r="V36594"/>
      <c r="W36594"/>
      <c r="X36594"/>
    </row>
    <row r="36595" spans="21:24" ht="18" x14ac:dyDescent="0.6">
      <c r="U36595"/>
      <c r="V36595"/>
      <c r="W36595"/>
      <c r="X36595"/>
    </row>
    <row r="36596" spans="21:24" ht="18" x14ac:dyDescent="0.6">
      <c r="U36596"/>
      <c r="V36596"/>
      <c r="W36596"/>
      <c r="X36596"/>
    </row>
    <row r="36597" spans="21:24" ht="18" x14ac:dyDescent="0.6">
      <c r="U36597"/>
      <c r="V36597"/>
      <c r="W36597"/>
      <c r="X36597"/>
    </row>
    <row r="36598" spans="21:24" ht="18" x14ac:dyDescent="0.6">
      <c r="U36598"/>
      <c r="V36598"/>
      <c r="W36598"/>
      <c r="X36598"/>
    </row>
    <row r="36599" spans="21:24" ht="18" x14ac:dyDescent="0.6">
      <c r="U36599"/>
      <c r="V36599"/>
      <c r="W36599"/>
      <c r="X36599"/>
    </row>
    <row r="36600" spans="21:24" ht="18" x14ac:dyDescent="0.6">
      <c r="U36600"/>
      <c r="V36600"/>
      <c r="W36600"/>
      <c r="X36600"/>
    </row>
    <row r="36601" spans="21:24" ht="18" x14ac:dyDescent="0.6">
      <c r="U36601"/>
      <c r="V36601"/>
      <c r="W36601"/>
      <c r="X36601"/>
    </row>
    <row r="36602" spans="21:24" ht="18" x14ac:dyDescent="0.6">
      <c r="U36602"/>
      <c r="V36602"/>
      <c r="W36602"/>
      <c r="X36602"/>
    </row>
    <row r="36603" spans="21:24" ht="18" x14ac:dyDescent="0.6">
      <c r="U36603"/>
      <c r="V36603"/>
      <c r="W36603"/>
      <c r="X36603"/>
    </row>
    <row r="36604" spans="21:24" ht="18" x14ac:dyDescent="0.6">
      <c r="U36604"/>
      <c r="V36604"/>
      <c r="W36604"/>
      <c r="X36604"/>
    </row>
    <row r="36605" spans="21:24" ht="18" x14ac:dyDescent="0.6">
      <c r="U36605"/>
      <c r="V36605"/>
      <c r="W36605"/>
      <c r="X36605"/>
    </row>
    <row r="36606" spans="21:24" ht="18" x14ac:dyDescent="0.6">
      <c r="U36606"/>
      <c r="V36606"/>
      <c r="W36606"/>
      <c r="X36606"/>
    </row>
    <row r="36607" spans="21:24" ht="18" x14ac:dyDescent="0.6">
      <c r="U36607"/>
      <c r="V36607"/>
      <c r="W36607"/>
      <c r="X36607"/>
    </row>
    <row r="36608" spans="21:24" ht="18" x14ac:dyDescent="0.6">
      <c r="U36608"/>
      <c r="V36608"/>
      <c r="W36608"/>
      <c r="X36608"/>
    </row>
    <row r="36609" spans="21:24" ht="18" x14ac:dyDescent="0.6">
      <c r="U36609"/>
      <c r="V36609"/>
      <c r="W36609"/>
      <c r="X36609"/>
    </row>
    <row r="36610" spans="21:24" ht="18" x14ac:dyDescent="0.6">
      <c r="U36610"/>
      <c r="V36610"/>
      <c r="W36610"/>
      <c r="X36610"/>
    </row>
    <row r="36611" spans="21:24" ht="18" x14ac:dyDescent="0.6">
      <c r="U36611"/>
      <c r="V36611"/>
      <c r="W36611"/>
      <c r="X36611"/>
    </row>
    <row r="36612" spans="21:24" ht="18" x14ac:dyDescent="0.6">
      <c r="U36612"/>
      <c r="V36612"/>
      <c r="W36612"/>
      <c r="X36612"/>
    </row>
    <row r="36613" spans="21:24" ht="18" x14ac:dyDescent="0.6">
      <c r="U36613"/>
      <c r="V36613"/>
      <c r="W36613"/>
      <c r="X36613"/>
    </row>
    <row r="36614" spans="21:24" ht="18" x14ac:dyDescent="0.6">
      <c r="U36614"/>
      <c r="V36614"/>
      <c r="W36614"/>
      <c r="X36614"/>
    </row>
    <row r="36615" spans="21:24" ht="18" x14ac:dyDescent="0.6">
      <c r="U36615"/>
      <c r="V36615"/>
      <c r="W36615"/>
      <c r="X36615"/>
    </row>
    <row r="36616" spans="21:24" ht="18" x14ac:dyDescent="0.6">
      <c r="U36616"/>
      <c r="V36616"/>
      <c r="W36616"/>
      <c r="X36616"/>
    </row>
    <row r="36617" spans="21:24" ht="18" x14ac:dyDescent="0.6">
      <c r="U36617"/>
      <c r="V36617"/>
      <c r="W36617"/>
      <c r="X36617"/>
    </row>
    <row r="36618" spans="21:24" ht="18" x14ac:dyDescent="0.6">
      <c r="U36618"/>
      <c r="V36618"/>
      <c r="W36618"/>
      <c r="X36618"/>
    </row>
    <row r="36619" spans="21:24" ht="18" x14ac:dyDescent="0.6">
      <c r="U36619"/>
      <c r="V36619"/>
      <c r="W36619"/>
      <c r="X36619"/>
    </row>
    <row r="36620" spans="21:24" ht="18" x14ac:dyDescent="0.6">
      <c r="U36620"/>
      <c r="V36620"/>
      <c r="W36620"/>
      <c r="X36620"/>
    </row>
    <row r="36621" spans="21:24" ht="18" x14ac:dyDescent="0.6">
      <c r="U36621"/>
      <c r="V36621"/>
      <c r="W36621"/>
      <c r="X36621"/>
    </row>
    <row r="36622" spans="21:24" ht="18" x14ac:dyDescent="0.6">
      <c r="U36622"/>
      <c r="V36622"/>
      <c r="W36622"/>
      <c r="X36622"/>
    </row>
    <row r="36623" spans="21:24" ht="18" x14ac:dyDescent="0.6">
      <c r="U36623"/>
      <c r="V36623"/>
      <c r="W36623"/>
      <c r="X36623"/>
    </row>
    <row r="36624" spans="21:24" ht="18" x14ac:dyDescent="0.6">
      <c r="U36624"/>
      <c r="V36624"/>
      <c r="W36624"/>
      <c r="X36624"/>
    </row>
    <row r="36625" spans="21:24" ht="18" x14ac:dyDescent="0.6">
      <c r="U36625"/>
      <c r="V36625"/>
      <c r="W36625"/>
      <c r="X36625"/>
    </row>
    <row r="36626" spans="21:24" ht="18" x14ac:dyDescent="0.6">
      <c r="U36626"/>
      <c r="V36626"/>
      <c r="W36626"/>
      <c r="X36626"/>
    </row>
    <row r="36627" spans="21:24" ht="18" x14ac:dyDescent="0.6">
      <c r="U36627"/>
      <c r="V36627"/>
      <c r="W36627"/>
      <c r="X36627"/>
    </row>
    <row r="36628" spans="21:24" ht="18" x14ac:dyDescent="0.6">
      <c r="U36628"/>
      <c r="V36628"/>
      <c r="W36628"/>
      <c r="X36628"/>
    </row>
    <row r="36629" spans="21:24" ht="18" x14ac:dyDescent="0.6">
      <c r="U36629"/>
      <c r="V36629"/>
      <c r="W36629"/>
      <c r="X36629"/>
    </row>
    <row r="36630" spans="21:24" ht="18" x14ac:dyDescent="0.6">
      <c r="U36630"/>
      <c r="V36630"/>
      <c r="W36630"/>
      <c r="X36630"/>
    </row>
    <row r="36631" spans="21:24" ht="18" x14ac:dyDescent="0.6">
      <c r="U36631"/>
      <c r="V36631"/>
      <c r="W36631"/>
      <c r="X36631"/>
    </row>
    <row r="36632" spans="21:24" ht="18" x14ac:dyDescent="0.6">
      <c r="U36632"/>
      <c r="V36632"/>
      <c r="W36632"/>
      <c r="X36632"/>
    </row>
    <row r="36633" spans="21:24" ht="18" x14ac:dyDescent="0.6">
      <c r="U36633"/>
      <c r="V36633"/>
      <c r="W36633"/>
      <c r="X36633"/>
    </row>
    <row r="36634" spans="21:24" ht="18" x14ac:dyDescent="0.6">
      <c r="U36634"/>
      <c r="V36634"/>
      <c r="W36634"/>
      <c r="X36634"/>
    </row>
    <row r="36635" spans="21:24" ht="18" x14ac:dyDescent="0.6">
      <c r="U36635"/>
      <c r="V36635"/>
      <c r="W36635"/>
      <c r="X36635"/>
    </row>
    <row r="36636" spans="21:24" ht="18" x14ac:dyDescent="0.6">
      <c r="U36636"/>
      <c r="V36636"/>
      <c r="W36636"/>
      <c r="X36636"/>
    </row>
    <row r="36637" spans="21:24" ht="18" x14ac:dyDescent="0.6">
      <c r="U36637"/>
      <c r="V36637"/>
      <c r="W36637"/>
      <c r="X36637"/>
    </row>
    <row r="36638" spans="21:24" ht="18" x14ac:dyDescent="0.6">
      <c r="U36638"/>
      <c r="V36638"/>
      <c r="W36638"/>
      <c r="X36638"/>
    </row>
    <row r="36639" spans="21:24" ht="18" x14ac:dyDescent="0.6">
      <c r="U36639"/>
      <c r="V36639"/>
      <c r="W36639"/>
      <c r="X36639"/>
    </row>
    <row r="36640" spans="21:24" ht="18" x14ac:dyDescent="0.6">
      <c r="U36640"/>
      <c r="V36640"/>
      <c r="W36640"/>
      <c r="X36640"/>
    </row>
    <row r="36641" spans="21:24" ht="18" x14ac:dyDescent="0.6">
      <c r="U36641"/>
      <c r="V36641"/>
      <c r="W36641"/>
      <c r="X36641"/>
    </row>
    <row r="36642" spans="21:24" ht="18" x14ac:dyDescent="0.6">
      <c r="U36642"/>
      <c r="V36642"/>
      <c r="W36642"/>
      <c r="X36642"/>
    </row>
    <row r="36643" spans="21:24" ht="18" x14ac:dyDescent="0.6">
      <c r="U36643"/>
      <c r="V36643"/>
      <c r="W36643"/>
      <c r="X36643"/>
    </row>
    <row r="36644" spans="21:24" ht="18" x14ac:dyDescent="0.6">
      <c r="U36644"/>
      <c r="V36644"/>
      <c r="W36644"/>
      <c r="X36644"/>
    </row>
    <row r="36645" spans="21:24" ht="18" x14ac:dyDescent="0.6">
      <c r="U36645"/>
      <c r="V36645"/>
      <c r="W36645"/>
      <c r="X36645"/>
    </row>
    <row r="36646" spans="21:24" ht="18" x14ac:dyDescent="0.6">
      <c r="U36646"/>
      <c r="V36646"/>
      <c r="W36646"/>
      <c r="X36646"/>
    </row>
    <row r="36647" spans="21:24" ht="18" x14ac:dyDescent="0.6">
      <c r="U36647"/>
      <c r="V36647"/>
      <c r="W36647"/>
      <c r="X36647"/>
    </row>
    <row r="36648" spans="21:24" ht="18" x14ac:dyDescent="0.6">
      <c r="U36648"/>
      <c r="V36648"/>
      <c r="W36648"/>
      <c r="X36648"/>
    </row>
    <row r="36649" spans="21:24" ht="18" x14ac:dyDescent="0.6">
      <c r="U36649"/>
      <c r="V36649"/>
      <c r="W36649"/>
      <c r="X36649"/>
    </row>
    <row r="36650" spans="21:24" ht="18" x14ac:dyDescent="0.6">
      <c r="U36650"/>
      <c r="V36650"/>
      <c r="W36650"/>
      <c r="X36650"/>
    </row>
    <row r="36651" spans="21:24" ht="18" x14ac:dyDescent="0.6">
      <c r="U36651"/>
      <c r="V36651"/>
      <c r="W36651"/>
      <c r="X36651"/>
    </row>
    <row r="36652" spans="21:24" ht="18" x14ac:dyDescent="0.6">
      <c r="U36652"/>
      <c r="V36652"/>
      <c r="W36652"/>
      <c r="X36652"/>
    </row>
    <row r="36653" spans="21:24" ht="18" x14ac:dyDescent="0.6">
      <c r="U36653"/>
      <c r="V36653"/>
      <c r="W36653"/>
      <c r="X36653"/>
    </row>
    <row r="36654" spans="21:24" ht="18" x14ac:dyDescent="0.6">
      <c r="U36654"/>
      <c r="V36654"/>
      <c r="W36654"/>
      <c r="X36654"/>
    </row>
    <row r="36655" spans="21:24" ht="18" x14ac:dyDescent="0.6">
      <c r="U36655"/>
      <c r="V36655"/>
      <c r="W36655"/>
      <c r="X36655"/>
    </row>
    <row r="36656" spans="21:24" ht="18" x14ac:dyDescent="0.6">
      <c r="U36656"/>
      <c r="V36656"/>
      <c r="W36656"/>
      <c r="X36656"/>
    </row>
    <row r="36657" spans="21:24" ht="18" x14ac:dyDescent="0.6">
      <c r="U36657"/>
      <c r="V36657"/>
      <c r="W36657"/>
      <c r="X36657"/>
    </row>
    <row r="36658" spans="21:24" ht="18" x14ac:dyDescent="0.6">
      <c r="U36658"/>
      <c r="V36658"/>
      <c r="W36658"/>
      <c r="X36658"/>
    </row>
    <row r="36659" spans="21:24" ht="18" x14ac:dyDescent="0.6">
      <c r="U36659"/>
      <c r="V36659"/>
      <c r="W36659"/>
      <c r="X36659"/>
    </row>
    <row r="36660" spans="21:24" ht="18" x14ac:dyDescent="0.6">
      <c r="U36660"/>
      <c r="V36660"/>
      <c r="W36660"/>
      <c r="X36660"/>
    </row>
    <row r="36661" spans="21:24" ht="18" x14ac:dyDescent="0.6">
      <c r="U36661"/>
      <c r="V36661"/>
      <c r="W36661"/>
      <c r="X36661"/>
    </row>
    <row r="36662" spans="21:24" ht="18" x14ac:dyDescent="0.6">
      <c r="U36662"/>
      <c r="V36662"/>
      <c r="W36662"/>
      <c r="X36662"/>
    </row>
    <row r="36663" spans="21:24" ht="18" x14ac:dyDescent="0.6">
      <c r="U36663"/>
      <c r="V36663"/>
      <c r="W36663"/>
      <c r="X36663"/>
    </row>
    <row r="36664" spans="21:24" ht="18" x14ac:dyDescent="0.6">
      <c r="U36664"/>
      <c r="V36664"/>
      <c r="W36664"/>
      <c r="X36664"/>
    </row>
    <row r="36665" spans="21:24" ht="18" x14ac:dyDescent="0.6">
      <c r="U36665"/>
      <c r="V36665"/>
      <c r="W36665"/>
      <c r="X36665"/>
    </row>
    <row r="36666" spans="21:24" ht="18" x14ac:dyDescent="0.6">
      <c r="U36666"/>
      <c r="V36666"/>
      <c r="W36666"/>
      <c r="X36666"/>
    </row>
    <row r="36667" spans="21:24" ht="18" x14ac:dyDescent="0.6">
      <c r="U36667"/>
      <c r="V36667"/>
      <c r="W36667"/>
      <c r="X36667"/>
    </row>
    <row r="36668" spans="21:24" ht="18" x14ac:dyDescent="0.6">
      <c r="U36668"/>
      <c r="V36668"/>
      <c r="W36668"/>
      <c r="X36668"/>
    </row>
    <row r="36669" spans="21:24" ht="18" x14ac:dyDescent="0.6">
      <c r="U36669"/>
      <c r="V36669"/>
      <c r="W36669"/>
      <c r="X36669"/>
    </row>
    <row r="36670" spans="21:24" ht="18" x14ac:dyDescent="0.6">
      <c r="U36670"/>
      <c r="V36670"/>
      <c r="W36670"/>
      <c r="X36670"/>
    </row>
    <row r="36671" spans="21:24" ht="18" x14ac:dyDescent="0.6">
      <c r="U36671"/>
      <c r="V36671"/>
      <c r="W36671"/>
      <c r="X36671"/>
    </row>
    <row r="36672" spans="21:24" ht="18" x14ac:dyDescent="0.6">
      <c r="U36672"/>
      <c r="V36672"/>
      <c r="W36672"/>
      <c r="X36672"/>
    </row>
    <row r="36673" spans="21:24" ht="18" x14ac:dyDescent="0.6">
      <c r="U36673"/>
      <c r="V36673"/>
      <c r="W36673"/>
      <c r="X36673"/>
    </row>
    <row r="36674" spans="21:24" ht="18" x14ac:dyDescent="0.6">
      <c r="U36674"/>
      <c r="V36674"/>
      <c r="W36674"/>
      <c r="X36674"/>
    </row>
    <row r="36675" spans="21:24" ht="18" x14ac:dyDescent="0.6">
      <c r="U36675"/>
      <c r="V36675"/>
      <c r="W36675"/>
      <c r="X36675"/>
    </row>
    <row r="36676" spans="21:24" ht="18" x14ac:dyDescent="0.6">
      <c r="U36676"/>
      <c r="V36676"/>
      <c r="W36676"/>
      <c r="X36676"/>
    </row>
    <row r="36677" spans="21:24" ht="18" x14ac:dyDescent="0.6">
      <c r="U36677"/>
      <c r="V36677"/>
      <c r="W36677"/>
      <c r="X36677"/>
    </row>
    <row r="36678" spans="21:24" ht="18" x14ac:dyDescent="0.6">
      <c r="U36678"/>
      <c r="V36678"/>
      <c r="W36678"/>
      <c r="X36678"/>
    </row>
    <row r="36679" spans="21:24" ht="18" x14ac:dyDescent="0.6">
      <c r="U36679"/>
      <c r="V36679"/>
      <c r="W36679"/>
      <c r="X36679"/>
    </row>
    <row r="36680" spans="21:24" ht="18" x14ac:dyDescent="0.6">
      <c r="U36680"/>
      <c r="V36680"/>
      <c r="W36680"/>
      <c r="X36680"/>
    </row>
    <row r="36681" spans="21:24" ht="18" x14ac:dyDescent="0.6">
      <c r="U36681"/>
      <c r="V36681"/>
      <c r="W36681"/>
      <c r="X36681"/>
    </row>
    <row r="36682" spans="21:24" ht="18" x14ac:dyDescent="0.6">
      <c r="U36682"/>
      <c r="V36682"/>
      <c r="W36682"/>
      <c r="X36682"/>
    </row>
    <row r="36683" spans="21:24" ht="18" x14ac:dyDescent="0.6">
      <c r="U36683"/>
      <c r="V36683"/>
      <c r="W36683"/>
      <c r="X36683"/>
    </row>
    <row r="36684" spans="21:24" ht="18" x14ac:dyDescent="0.6">
      <c r="U36684"/>
      <c r="V36684"/>
      <c r="W36684"/>
      <c r="X36684"/>
    </row>
    <row r="36685" spans="21:24" ht="18" x14ac:dyDescent="0.6">
      <c r="U36685"/>
      <c r="V36685"/>
      <c r="W36685"/>
      <c r="X36685"/>
    </row>
    <row r="36686" spans="21:24" ht="18" x14ac:dyDescent="0.6">
      <c r="U36686"/>
      <c r="V36686"/>
      <c r="W36686"/>
      <c r="X36686"/>
    </row>
    <row r="36687" spans="21:24" ht="18" x14ac:dyDescent="0.6">
      <c r="U36687"/>
      <c r="V36687"/>
      <c r="W36687"/>
      <c r="X36687"/>
    </row>
    <row r="36688" spans="21:24" ht="18" x14ac:dyDescent="0.6">
      <c r="U36688"/>
      <c r="V36688"/>
      <c r="W36688"/>
      <c r="X36688"/>
    </row>
    <row r="36689" spans="21:24" ht="18" x14ac:dyDescent="0.6">
      <c r="U36689"/>
      <c r="V36689"/>
      <c r="W36689"/>
      <c r="X36689"/>
    </row>
    <row r="36690" spans="21:24" ht="18" x14ac:dyDescent="0.6">
      <c r="U36690"/>
      <c r="V36690"/>
      <c r="W36690"/>
      <c r="X36690"/>
    </row>
    <row r="36691" spans="21:24" ht="18" x14ac:dyDescent="0.6">
      <c r="U36691"/>
      <c r="V36691"/>
      <c r="W36691"/>
      <c r="X36691"/>
    </row>
    <row r="36692" spans="21:24" ht="18" x14ac:dyDescent="0.6">
      <c r="U36692"/>
      <c r="V36692"/>
      <c r="W36692"/>
      <c r="X36692"/>
    </row>
    <row r="36693" spans="21:24" ht="18" x14ac:dyDescent="0.6">
      <c r="U36693"/>
      <c r="V36693"/>
      <c r="W36693"/>
      <c r="X36693"/>
    </row>
    <row r="36694" spans="21:24" ht="18" x14ac:dyDescent="0.6">
      <c r="U36694"/>
      <c r="V36694"/>
      <c r="W36694"/>
      <c r="X36694"/>
    </row>
    <row r="36695" spans="21:24" ht="18" x14ac:dyDescent="0.6">
      <c r="U36695"/>
      <c r="V36695"/>
      <c r="W36695"/>
      <c r="X36695"/>
    </row>
    <row r="36696" spans="21:24" ht="18" x14ac:dyDescent="0.6">
      <c r="U36696"/>
      <c r="V36696"/>
      <c r="W36696"/>
      <c r="X36696"/>
    </row>
    <row r="36697" spans="21:24" ht="18" x14ac:dyDescent="0.6">
      <c r="U36697"/>
      <c r="V36697"/>
      <c r="W36697"/>
      <c r="X36697"/>
    </row>
    <row r="36698" spans="21:24" ht="18" x14ac:dyDescent="0.6">
      <c r="U36698"/>
      <c r="V36698"/>
      <c r="W36698"/>
      <c r="X36698"/>
    </row>
    <row r="36699" spans="21:24" ht="18" x14ac:dyDescent="0.6">
      <c r="U36699"/>
      <c r="V36699"/>
      <c r="W36699"/>
      <c r="X36699"/>
    </row>
    <row r="36700" spans="21:24" ht="18" x14ac:dyDescent="0.6">
      <c r="U36700"/>
      <c r="V36700"/>
      <c r="W36700"/>
      <c r="X36700"/>
    </row>
    <row r="36701" spans="21:24" ht="18" x14ac:dyDescent="0.6">
      <c r="U36701"/>
      <c r="V36701"/>
      <c r="W36701"/>
      <c r="X36701"/>
    </row>
    <row r="36702" spans="21:24" ht="18" x14ac:dyDescent="0.6">
      <c r="U36702"/>
      <c r="V36702"/>
      <c r="W36702"/>
      <c r="X36702"/>
    </row>
    <row r="36703" spans="21:24" ht="18" x14ac:dyDescent="0.6">
      <c r="U36703"/>
      <c r="V36703"/>
      <c r="W36703"/>
      <c r="X36703"/>
    </row>
    <row r="36704" spans="21:24" ht="18" x14ac:dyDescent="0.6">
      <c r="U36704"/>
      <c r="V36704"/>
      <c r="W36704"/>
      <c r="X36704"/>
    </row>
    <row r="36705" spans="21:24" ht="18" x14ac:dyDescent="0.6">
      <c r="U36705"/>
      <c r="V36705"/>
      <c r="W36705"/>
      <c r="X36705"/>
    </row>
    <row r="36706" spans="21:24" ht="18" x14ac:dyDescent="0.6">
      <c r="U36706"/>
      <c r="V36706"/>
      <c r="W36706"/>
      <c r="X36706"/>
    </row>
    <row r="36707" spans="21:24" ht="18" x14ac:dyDescent="0.6">
      <c r="U36707"/>
      <c r="V36707"/>
      <c r="W36707"/>
      <c r="X36707"/>
    </row>
    <row r="36708" spans="21:24" ht="18" x14ac:dyDescent="0.6">
      <c r="U36708"/>
      <c r="V36708"/>
      <c r="W36708"/>
      <c r="X36708"/>
    </row>
    <row r="36709" spans="21:24" ht="18" x14ac:dyDescent="0.6">
      <c r="U36709"/>
      <c r="V36709"/>
      <c r="W36709"/>
      <c r="X36709"/>
    </row>
    <row r="36710" spans="21:24" ht="18" x14ac:dyDescent="0.6">
      <c r="U36710"/>
      <c r="V36710"/>
      <c r="W36710"/>
      <c r="X36710"/>
    </row>
    <row r="36711" spans="21:24" ht="18" x14ac:dyDescent="0.6">
      <c r="U36711"/>
      <c r="V36711"/>
      <c r="W36711"/>
      <c r="X36711"/>
    </row>
    <row r="36712" spans="21:24" ht="18" x14ac:dyDescent="0.6">
      <c r="U36712"/>
      <c r="V36712"/>
      <c r="W36712"/>
      <c r="X36712"/>
    </row>
    <row r="36713" spans="21:24" ht="18" x14ac:dyDescent="0.6">
      <c r="U36713"/>
      <c r="V36713"/>
      <c r="W36713"/>
      <c r="X36713"/>
    </row>
    <row r="36714" spans="21:24" ht="18" x14ac:dyDescent="0.6">
      <c r="U36714"/>
      <c r="V36714"/>
      <c r="W36714"/>
      <c r="X36714"/>
    </row>
    <row r="36715" spans="21:24" ht="18" x14ac:dyDescent="0.6">
      <c r="U36715"/>
      <c r="V36715"/>
      <c r="W36715"/>
      <c r="X36715"/>
    </row>
    <row r="36716" spans="21:24" ht="18" x14ac:dyDescent="0.6">
      <c r="U36716"/>
      <c r="V36716"/>
      <c r="W36716"/>
      <c r="X36716"/>
    </row>
    <row r="36717" spans="21:24" ht="18" x14ac:dyDescent="0.6">
      <c r="U36717"/>
      <c r="V36717"/>
      <c r="W36717"/>
      <c r="X36717"/>
    </row>
    <row r="36718" spans="21:24" ht="18" x14ac:dyDescent="0.6">
      <c r="U36718"/>
      <c r="V36718"/>
      <c r="W36718"/>
      <c r="X36718"/>
    </row>
    <row r="36719" spans="21:24" ht="18" x14ac:dyDescent="0.6">
      <c r="U36719"/>
      <c r="V36719"/>
      <c r="W36719"/>
      <c r="X36719"/>
    </row>
    <row r="36720" spans="21:24" ht="18" x14ac:dyDescent="0.6">
      <c r="U36720"/>
      <c r="V36720"/>
      <c r="W36720"/>
      <c r="X36720"/>
    </row>
    <row r="36721" spans="21:24" ht="18" x14ac:dyDescent="0.6">
      <c r="U36721"/>
      <c r="V36721"/>
      <c r="W36721"/>
      <c r="X36721"/>
    </row>
    <row r="36722" spans="21:24" ht="18" x14ac:dyDescent="0.6">
      <c r="U36722"/>
      <c r="V36722"/>
      <c r="W36722"/>
      <c r="X36722"/>
    </row>
    <row r="36723" spans="21:24" ht="18" x14ac:dyDescent="0.6">
      <c r="U36723"/>
      <c r="V36723"/>
      <c r="W36723"/>
      <c r="X36723"/>
    </row>
    <row r="36724" spans="21:24" ht="18" x14ac:dyDescent="0.6">
      <c r="U36724"/>
      <c r="V36724"/>
      <c r="W36724"/>
      <c r="X36724"/>
    </row>
    <row r="36725" spans="21:24" ht="18" x14ac:dyDescent="0.6">
      <c r="U36725"/>
      <c r="V36725"/>
      <c r="W36725"/>
      <c r="X36725"/>
    </row>
    <row r="36726" spans="21:24" ht="18" x14ac:dyDescent="0.6">
      <c r="U36726"/>
      <c r="V36726"/>
      <c r="W36726"/>
      <c r="X36726"/>
    </row>
    <row r="36727" spans="21:24" ht="18" x14ac:dyDescent="0.6">
      <c r="U36727"/>
      <c r="V36727"/>
      <c r="W36727"/>
      <c r="X36727"/>
    </row>
    <row r="36728" spans="21:24" ht="18" x14ac:dyDescent="0.6">
      <c r="U36728"/>
      <c r="V36728"/>
      <c r="W36728"/>
      <c r="X36728"/>
    </row>
    <row r="36729" spans="21:24" ht="18" x14ac:dyDescent="0.6">
      <c r="U36729"/>
      <c r="V36729"/>
      <c r="W36729"/>
      <c r="X36729"/>
    </row>
    <row r="36730" spans="21:24" ht="18" x14ac:dyDescent="0.6">
      <c r="U36730"/>
      <c r="V36730"/>
      <c r="W36730"/>
      <c r="X36730"/>
    </row>
    <row r="36731" spans="21:24" ht="18" x14ac:dyDescent="0.6">
      <c r="U36731"/>
      <c r="V36731"/>
      <c r="W36731"/>
      <c r="X36731"/>
    </row>
    <row r="36732" spans="21:24" ht="18" x14ac:dyDescent="0.6">
      <c r="U36732"/>
      <c r="V36732"/>
      <c r="W36732"/>
      <c r="X36732"/>
    </row>
    <row r="36733" spans="21:24" ht="18" x14ac:dyDescent="0.6">
      <c r="U36733"/>
      <c r="V36733"/>
      <c r="W36733"/>
      <c r="X36733"/>
    </row>
    <row r="36734" spans="21:24" ht="18" x14ac:dyDescent="0.6">
      <c r="U36734"/>
      <c r="V36734"/>
      <c r="W36734"/>
      <c r="X36734"/>
    </row>
    <row r="36735" spans="21:24" ht="18" x14ac:dyDescent="0.6">
      <c r="U36735"/>
      <c r="V36735"/>
      <c r="W36735"/>
      <c r="X36735"/>
    </row>
    <row r="36736" spans="21:24" ht="18" x14ac:dyDescent="0.6">
      <c r="U36736"/>
      <c r="V36736"/>
      <c r="W36736"/>
      <c r="X36736"/>
    </row>
    <row r="36737" spans="21:24" ht="18" x14ac:dyDescent="0.6">
      <c r="U36737"/>
      <c r="V36737"/>
      <c r="W36737"/>
      <c r="X36737"/>
    </row>
    <row r="36738" spans="21:24" ht="18" x14ac:dyDescent="0.6">
      <c r="U36738"/>
      <c r="V36738"/>
      <c r="W36738"/>
      <c r="X36738"/>
    </row>
    <row r="36739" spans="21:24" ht="18" x14ac:dyDescent="0.6">
      <c r="U36739"/>
      <c r="V36739"/>
      <c r="W36739"/>
      <c r="X36739"/>
    </row>
    <row r="36740" spans="21:24" ht="18" x14ac:dyDescent="0.6">
      <c r="U36740"/>
      <c r="V36740"/>
      <c r="W36740"/>
      <c r="X36740"/>
    </row>
    <row r="36741" spans="21:24" ht="18" x14ac:dyDescent="0.6">
      <c r="U36741"/>
      <c r="V36741"/>
      <c r="W36741"/>
      <c r="X36741"/>
    </row>
    <row r="36742" spans="21:24" ht="18" x14ac:dyDescent="0.6">
      <c r="U36742"/>
      <c r="V36742"/>
      <c r="W36742"/>
      <c r="X36742"/>
    </row>
    <row r="36743" spans="21:24" ht="18" x14ac:dyDescent="0.6">
      <c r="U36743"/>
      <c r="V36743"/>
      <c r="W36743"/>
      <c r="X36743"/>
    </row>
    <row r="36744" spans="21:24" ht="18" x14ac:dyDescent="0.6">
      <c r="U36744"/>
      <c r="V36744"/>
      <c r="W36744"/>
      <c r="X36744"/>
    </row>
    <row r="36745" spans="21:24" ht="18" x14ac:dyDescent="0.6">
      <c r="U36745"/>
      <c r="V36745"/>
      <c r="W36745"/>
      <c r="X36745"/>
    </row>
    <row r="36746" spans="21:24" ht="18" x14ac:dyDescent="0.6">
      <c r="U36746"/>
      <c r="V36746"/>
      <c r="W36746"/>
      <c r="X36746"/>
    </row>
    <row r="36747" spans="21:24" ht="18" x14ac:dyDescent="0.6">
      <c r="U36747"/>
      <c r="V36747"/>
      <c r="W36747"/>
      <c r="X36747"/>
    </row>
    <row r="36748" spans="21:24" ht="18" x14ac:dyDescent="0.6">
      <c r="U36748"/>
      <c r="V36748"/>
      <c r="W36748"/>
      <c r="X36748"/>
    </row>
  </sheetData>
  <hyperlinks>
    <hyperlink ref="A5" location="Dashboard!A1" display="VIEW DASHBOARD" xr:uid="{4BD4D60E-B31F-4B82-A442-3E68D6E63B22}"/>
  </hyperlinks>
  <pageMargins left="0.7" right="0.7" top="0.75" bottom="0.75" header="0.3" footer="0.3"/>
  <pageSetup scale="75" orientation="portrait" r:id="rId2"/>
  <rowBreaks count="1" manualBreakCount="1">
    <brk id="50" max="16383" man="1"/>
  </rowBreaks>
  <colBreaks count="1" manualBreakCount="1">
    <brk id="14" max="1048575" man="1"/>
  </colBreaks>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A6427-962C-471C-A370-EB198B2BFBC3}">
  <sheetPr codeName="Sheet3">
    <tabColor theme="0" tint="-0.34998626667073579"/>
  </sheetPr>
  <dimension ref="A1:AC77"/>
  <sheetViews>
    <sheetView showGridLines="0" zoomScale="80" zoomScaleNormal="80" workbookViewId="0">
      <pane ySplit="11" topLeftCell="A73" activePane="bottomLeft" state="frozen"/>
      <selection pane="bottomLeft" activeCell="E78" sqref="E78"/>
    </sheetView>
  </sheetViews>
  <sheetFormatPr defaultColWidth="25.77734375" defaultRowHeight="19.8" x14ac:dyDescent="0.7"/>
  <cols>
    <col min="1" max="1" width="3.33203125" style="44" customWidth="1"/>
    <col min="2" max="2" width="2" style="44" customWidth="1"/>
    <col min="3" max="3" width="26.5546875" style="178" customWidth="1"/>
    <col min="4" max="4" width="23" style="178" bestFit="1" customWidth="1"/>
    <col min="5" max="5" width="33.88671875" style="178" customWidth="1"/>
    <col min="6" max="6" width="27.21875" style="178" customWidth="1"/>
    <col min="7" max="7" width="34.33203125" style="178" customWidth="1"/>
    <col min="8" max="8" width="56.21875" style="222" customWidth="1"/>
    <col min="9" max="9" width="0" hidden="1" customWidth="1"/>
    <col min="10" max="10" width="13.44140625" style="44" hidden="1" customWidth="1"/>
    <col min="11" max="11" width="14.88671875" style="44" hidden="1" customWidth="1"/>
    <col min="12" max="12" width="25.44140625" bestFit="1" customWidth="1"/>
    <col min="13" max="13" width="47.33203125" style="44" customWidth="1"/>
    <col min="14" max="14" width="25.77734375" style="178"/>
    <col min="15" max="15" width="15.33203125" style="44" bestFit="1" customWidth="1"/>
    <col min="16" max="16384" width="25.77734375" style="44"/>
  </cols>
  <sheetData>
    <row r="1" spans="1:29" s="9" customFormat="1" ht="9.6" customHeight="1" x14ac:dyDescent="0.6">
      <c r="A1" s="80"/>
      <c r="B1" s="80"/>
      <c r="C1" s="80"/>
      <c r="D1" s="80"/>
      <c r="E1" s="80"/>
      <c r="F1" s="80"/>
      <c r="G1" s="80"/>
      <c r="H1" s="221"/>
      <c r="I1" s="80"/>
      <c r="J1" s="80"/>
      <c r="K1" s="80"/>
      <c r="L1" s="80"/>
      <c r="M1" s="80"/>
      <c r="N1" s="80"/>
      <c r="O1" s="80"/>
      <c r="P1" s="80"/>
      <c r="Q1" s="80"/>
      <c r="R1" s="80"/>
      <c r="S1" s="80"/>
      <c r="T1" s="80"/>
      <c r="U1" s="80"/>
      <c r="V1" s="80"/>
      <c r="W1" s="80"/>
      <c r="X1" s="80"/>
      <c r="Y1" s="80"/>
      <c r="Z1" s="80"/>
      <c r="AA1" s="80"/>
      <c r="AB1" s="80"/>
      <c r="AC1" s="80"/>
    </row>
    <row r="2" spans="1:29" s="9" customFormat="1" ht="28.8" x14ac:dyDescent="0.6">
      <c r="A2" s="80"/>
      <c r="B2" s="80"/>
      <c r="C2" s="79" t="s">
        <v>295</v>
      </c>
      <c r="D2" s="80"/>
      <c r="E2" s="65" t="s">
        <v>68</v>
      </c>
      <c r="F2" s="80"/>
      <c r="G2" s="65" t="s">
        <v>69</v>
      </c>
      <c r="H2" s="221"/>
      <c r="J2" s="80"/>
      <c r="K2" s="80"/>
      <c r="L2" s="65" t="s">
        <v>74</v>
      </c>
      <c r="M2" s="80"/>
      <c r="N2" s="80"/>
      <c r="O2" s="80"/>
      <c r="P2" s="80"/>
      <c r="Q2" s="80"/>
      <c r="R2" s="80"/>
      <c r="S2" s="80"/>
      <c r="T2" s="80"/>
      <c r="U2" s="80"/>
      <c r="V2" s="80"/>
      <c r="W2" s="80"/>
      <c r="X2" s="80"/>
      <c r="Y2" s="80"/>
      <c r="Z2" s="80"/>
      <c r="AA2" s="80"/>
      <c r="AB2" s="80"/>
      <c r="AC2" s="80"/>
    </row>
    <row r="3" spans="1:29" s="9" customFormat="1" ht="8.4" customHeight="1" x14ac:dyDescent="0.6">
      <c r="A3" s="80"/>
      <c r="B3" s="80"/>
      <c r="C3" s="80"/>
      <c r="D3" s="80"/>
      <c r="E3" s="80"/>
      <c r="F3" s="80"/>
      <c r="G3" s="80"/>
      <c r="H3" s="221"/>
      <c r="I3" s="80"/>
      <c r="J3" s="80"/>
      <c r="K3" s="80"/>
      <c r="L3" s="80"/>
      <c r="M3" s="80"/>
      <c r="N3" s="80"/>
      <c r="O3" s="80"/>
      <c r="P3" s="80"/>
      <c r="Q3" s="80"/>
      <c r="R3" s="80"/>
      <c r="S3" s="80"/>
      <c r="T3" s="80"/>
      <c r="U3" s="80"/>
      <c r="V3" s="80"/>
      <c r="W3" s="80"/>
      <c r="X3" s="80"/>
      <c r="Y3" s="80"/>
      <c r="Z3" s="80"/>
      <c r="AA3" s="80"/>
      <c r="AB3" s="80"/>
      <c r="AC3" s="80"/>
    </row>
    <row r="4" spans="1:29" x14ac:dyDescent="0.7">
      <c r="C4" s="44"/>
      <c r="D4" s="44"/>
      <c r="E4" s="44"/>
      <c r="F4" s="44"/>
      <c r="G4" s="44"/>
      <c r="I4" s="44"/>
      <c r="L4" s="44"/>
      <c r="N4" s="44"/>
      <c r="O4" s="44" t="s">
        <v>703</v>
      </c>
    </row>
    <row r="5" spans="1:29" x14ac:dyDescent="0.7">
      <c r="C5" s="44"/>
      <c r="D5" s="44"/>
      <c r="E5" s="44"/>
      <c r="F5" s="44"/>
      <c r="G5" s="44"/>
      <c r="I5" s="44"/>
      <c r="L5" s="44"/>
      <c r="N5" s="44"/>
      <c r="O5" s="44" t="s">
        <v>296</v>
      </c>
      <c r="P5" s="98">
        <f>MAX(tbl_CME[Date])</f>
        <v>45372</v>
      </c>
    </row>
    <row r="6" spans="1:29" x14ac:dyDescent="0.7">
      <c r="C6" s="44"/>
      <c r="D6" s="44"/>
      <c r="E6" s="44"/>
      <c r="F6" s="44"/>
      <c r="G6" s="44"/>
      <c r="I6" s="44"/>
      <c r="L6" s="44"/>
      <c r="N6" s="44"/>
      <c r="O6" s="44" t="s">
        <v>298</v>
      </c>
      <c r="P6" s="99" t="str">
        <f ca="1">"("&amp;_xlfn.DAYS(TODAY(),P5) &amp; " days ago)"</f>
        <v>(-29 days ago)</v>
      </c>
    </row>
    <row r="7" spans="1:29" x14ac:dyDescent="0.7">
      <c r="C7" s="44"/>
      <c r="D7" s="44"/>
      <c r="E7" s="44"/>
      <c r="F7" s="44"/>
      <c r="G7" s="44"/>
      <c r="I7" s="44"/>
      <c r="L7" s="44"/>
      <c r="N7" s="44"/>
      <c r="O7" s="44" t="s">
        <v>297</v>
      </c>
      <c r="P7" s="44">
        <f>SUBTOTAL(4,tbl_CME[Activity])</f>
        <v>0</v>
      </c>
    </row>
    <row r="8" spans="1:29" x14ac:dyDescent="0.7">
      <c r="C8" s="44"/>
      <c r="D8" s="44"/>
      <c r="E8" s="44"/>
      <c r="F8" s="44"/>
      <c r="G8" s="44"/>
      <c r="I8" s="44"/>
      <c r="L8" s="44"/>
      <c r="N8" s="44"/>
      <c r="O8" s="44" t="s">
        <v>299</v>
      </c>
      <c r="P8" s="44" t="str" cm="1">
        <f t="array" aca="1" ref="P8" ca="1">"(" &amp; SUMPRODUCT(
1*(YEAR(tbl_CME[Date])=YEAR(TODAY()))
) &amp; " this year)"</f>
        <v>(13 this year)</v>
      </c>
    </row>
    <row r="9" spans="1:29" x14ac:dyDescent="0.7">
      <c r="C9" s="44"/>
      <c r="D9" s="44"/>
      <c r="E9" s="44"/>
      <c r="F9" s="44"/>
      <c r="G9" s="44"/>
      <c r="I9" s="44"/>
      <c r="L9" s="44"/>
      <c r="N9" s="44"/>
    </row>
    <row r="10" spans="1:29" x14ac:dyDescent="0.7">
      <c r="C10" s="44"/>
      <c r="D10" s="44"/>
      <c r="E10" s="44"/>
      <c r="F10" s="44"/>
      <c r="G10" s="44"/>
      <c r="I10" s="44"/>
      <c r="L10" s="44"/>
      <c r="N10" s="44"/>
    </row>
    <row r="11" spans="1:29" ht="26.4" x14ac:dyDescent="0.7">
      <c r="C11" s="187" t="s">
        <v>51</v>
      </c>
      <c r="D11" s="187" t="s">
        <v>52</v>
      </c>
      <c r="E11" s="187" t="s">
        <v>0</v>
      </c>
      <c r="F11" s="187" t="s">
        <v>778</v>
      </c>
      <c r="G11" s="187" t="s">
        <v>56</v>
      </c>
      <c r="H11" s="223" t="s">
        <v>788</v>
      </c>
      <c r="I11" s="224" t="s">
        <v>291</v>
      </c>
      <c r="J11" s="224" t="s">
        <v>55</v>
      </c>
      <c r="K11" s="224" t="s">
        <v>785</v>
      </c>
      <c r="L11" s="187" t="s">
        <v>53</v>
      </c>
      <c r="N11" s="44"/>
    </row>
    <row r="12" spans="1:29" ht="26.4" hidden="1" x14ac:dyDescent="0.7">
      <c r="C12" s="188" t="s">
        <v>214</v>
      </c>
      <c r="D12" s="189">
        <v>44952</v>
      </c>
      <c r="E12" s="189" t="s">
        <v>97</v>
      </c>
      <c r="F12" s="190" t="s">
        <v>256</v>
      </c>
      <c r="G12" s="190" t="s">
        <v>215</v>
      </c>
      <c r="H12" s="225"/>
      <c r="I12" s="226">
        <f ca="1">IF(tbl_CME[[#This Row],[Date]]="",YEAR(TODAY()),YEAR(tbl_CME[[#This Row],[Date]]))</f>
        <v>2023</v>
      </c>
      <c r="J12"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Jan</v>
      </c>
      <c r="K12" s="226">
        <f>WEEKNUM(tbl_CME[[#This Row],[Date]])</f>
        <v>4</v>
      </c>
      <c r="L12" s="188" t="s">
        <v>216</v>
      </c>
      <c r="N12" s="44"/>
    </row>
    <row r="13" spans="1:29" ht="42" hidden="1" customHeight="1" x14ac:dyDescent="0.7">
      <c r="C13" s="188" t="s">
        <v>217</v>
      </c>
      <c r="D13" s="189">
        <v>44954</v>
      </c>
      <c r="E13" s="189" t="s">
        <v>161</v>
      </c>
      <c r="F13" s="190" t="s">
        <v>189</v>
      </c>
      <c r="G13" s="190" t="s">
        <v>218</v>
      </c>
      <c r="H13" s="225"/>
      <c r="I13" s="226">
        <f ca="1">IF(tbl_CME[[#This Row],[Date]]="",YEAR(TODAY()),YEAR(tbl_CME[[#This Row],[Date]]))</f>
        <v>2023</v>
      </c>
      <c r="J13"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Jan</v>
      </c>
      <c r="K13" s="226">
        <f>WEEKNUM(tbl_CME[[#This Row],[Date]])</f>
        <v>4</v>
      </c>
      <c r="L13" s="188" t="s">
        <v>216</v>
      </c>
      <c r="N13" s="44"/>
    </row>
    <row r="14" spans="1:29" ht="52.8" hidden="1" x14ac:dyDescent="0.7">
      <c r="C14" s="188" t="s">
        <v>217</v>
      </c>
      <c r="D14" s="189">
        <v>44954</v>
      </c>
      <c r="E14" s="189" t="s">
        <v>207</v>
      </c>
      <c r="F14" s="190" t="s">
        <v>257</v>
      </c>
      <c r="G14" s="190" t="s">
        <v>218</v>
      </c>
      <c r="H14" s="225"/>
      <c r="I14" s="226">
        <f ca="1">IF(tbl_CME[[#This Row],[Date]]="",YEAR(TODAY()),YEAR(tbl_CME[[#This Row],[Date]]))</f>
        <v>2023</v>
      </c>
      <c r="J14"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Jan</v>
      </c>
      <c r="K14" s="226">
        <f>WEEKNUM(tbl_CME[[#This Row],[Date]])</f>
        <v>4</v>
      </c>
      <c r="L14" s="188" t="s">
        <v>216</v>
      </c>
      <c r="N14" s="44"/>
    </row>
    <row r="15" spans="1:29" ht="52.8" hidden="1" x14ac:dyDescent="0.7">
      <c r="C15" s="188" t="s">
        <v>214</v>
      </c>
      <c r="D15" s="189">
        <v>44964</v>
      </c>
      <c r="E15" s="189" t="s">
        <v>130</v>
      </c>
      <c r="F15" s="190" t="s">
        <v>219</v>
      </c>
      <c r="G15" s="190" t="s">
        <v>215</v>
      </c>
      <c r="H15" s="225"/>
      <c r="I15" s="226">
        <f ca="1">IF(tbl_CME[[#This Row],[Date]]="",YEAR(TODAY()),YEAR(tbl_CME[[#This Row],[Date]]))</f>
        <v>2023</v>
      </c>
      <c r="J15"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Feb</v>
      </c>
      <c r="K15" s="226">
        <f>WEEKNUM(tbl_CME[[#This Row],[Date]])</f>
        <v>6</v>
      </c>
      <c r="L15" s="188" t="s">
        <v>216</v>
      </c>
      <c r="N15" s="44"/>
    </row>
    <row r="16" spans="1:29" ht="52.8" hidden="1" x14ac:dyDescent="0.7">
      <c r="C16" s="188" t="s">
        <v>220</v>
      </c>
      <c r="D16" s="189">
        <v>44965</v>
      </c>
      <c r="E16" s="189" t="s">
        <v>106</v>
      </c>
      <c r="F16" s="190" t="s">
        <v>256</v>
      </c>
      <c r="G16" s="190" t="s">
        <v>218</v>
      </c>
      <c r="H16" s="225"/>
      <c r="I16" s="226">
        <f ca="1">IF(tbl_CME[[#This Row],[Date]]="",YEAR(TODAY()),YEAR(tbl_CME[[#This Row],[Date]]))</f>
        <v>2023</v>
      </c>
      <c r="J16"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Feb</v>
      </c>
      <c r="K16" s="226">
        <f>WEEKNUM(tbl_CME[[#This Row],[Date]])</f>
        <v>6</v>
      </c>
      <c r="L16" s="188" t="s">
        <v>216</v>
      </c>
      <c r="N16" s="44"/>
    </row>
    <row r="17" spans="3:14" ht="26.4" hidden="1" x14ac:dyDescent="0.7">
      <c r="C17" s="188" t="s">
        <v>214</v>
      </c>
      <c r="D17" s="189">
        <v>44967</v>
      </c>
      <c r="E17" s="189" t="s">
        <v>153</v>
      </c>
      <c r="F17" s="190" t="s">
        <v>256</v>
      </c>
      <c r="G17" s="190" t="s">
        <v>215</v>
      </c>
      <c r="H17" s="225"/>
      <c r="I17" s="226">
        <f ca="1">IF(tbl_CME[[#This Row],[Date]]="",YEAR(TODAY()),YEAR(tbl_CME[[#This Row],[Date]]))</f>
        <v>2023</v>
      </c>
      <c r="J17"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Feb</v>
      </c>
      <c r="K17" s="226">
        <f>WEEKNUM(tbl_CME[[#This Row],[Date]])</f>
        <v>6</v>
      </c>
      <c r="L17" s="188" t="s">
        <v>216</v>
      </c>
      <c r="N17" s="44"/>
    </row>
    <row r="18" spans="3:14" ht="105.6" hidden="1" x14ac:dyDescent="0.7">
      <c r="C18" s="188" t="s">
        <v>161</v>
      </c>
      <c r="D18" s="189">
        <v>44972</v>
      </c>
      <c r="E18" s="189" t="s">
        <v>161</v>
      </c>
      <c r="F18" s="190" t="s">
        <v>221</v>
      </c>
      <c r="G18" s="190" t="s">
        <v>218</v>
      </c>
      <c r="H18" s="225"/>
      <c r="I18" s="226">
        <f ca="1">IF(tbl_CME[[#This Row],[Date]]="",YEAR(TODAY()),YEAR(tbl_CME[[#This Row],[Date]]))</f>
        <v>2023</v>
      </c>
      <c r="J18"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Feb</v>
      </c>
      <c r="K18" s="226">
        <f>WEEKNUM(tbl_CME[[#This Row],[Date]])</f>
        <v>7</v>
      </c>
      <c r="L18" s="188" t="s">
        <v>216</v>
      </c>
      <c r="N18" s="44"/>
    </row>
    <row r="19" spans="3:14" ht="26.4" hidden="1" x14ac:dyDescent="0.7">
      <c r="C19" s="188" t="s">
        <v>160</v>
      </c>
      <c r="D19" s="189">
        <v>44979</v>
      </c>
      <c r="E19" s="189" t="s">
        <v>211</v>
      </c>
      <c r="F19" s="190" t="s">
        <v>254</v>
      </c>
      <c r="G19" s="190" t="s">
        <v>218</v>
      </c>
      <c r="H19" s="225"/>
      <c r="I19" s="226">
        <f ca="1">IF(tbl_CME[[#This Row],[Date]]="",YEAR(TODAY()),YEAR(tbl_CME[[#This Row],[Date]]))</f>
        <v>2023</v>
      </c>
      <c r="J19"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Feb</v>
      </c>
      <c r="K19" s="226">
        <f>WEEKNUM(tbl_CME[[#This Row],[Date]])</f>
        <v>8</v>
      </c>
      <c r="L19" s="188" t="s">
        <v>216</v>
      </c>
      <c r="N19" s="44"/>
    </row>
    <row r="20" spans="3:14" ht="36.6" hidden="1" customHeight="1" x14ac:dyDescent="0.7">
      <c r="C20" s="188" t="s">
        <v>214</v>
      </c>
      <c r="D20" s="189">
        <v>44979</v>
      </c>
      <c r="E20" s="189" t="s">
        <v>138</v>
      </c>
      <c r="F20" s="190" t="s">
        <v>256</v>
      </c>
      <c r="G20" s="190" t="s">
        <v>102</v>
      </c>
      <c r="H20" s="225"/>
      <c r="I20" s="226">
        <f ca="1">IF(tbl_CME[[#This Row],[Date]]="",YEAR(TODAY()),YEAR(tbl_CME[[#This Row],[Date]]))</f>
        <v>2023</v>
      </c>
      <c r="J20"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Feb</v>
      </c>
      <c r="K20" s="226">
        <f>WEEKNUM(tbl_CME[[#This Row],[Date]])</f>
        <v>8</v>
      </c>
      <c r="L20" s="188" t="s">
        <v>216</v>
      </c>
      <c r="N20" s="44"/>
    </row>
    <row r="21" spans="3:14" ht="52.8" hidden="1" x14ac:dyDescent="0.7">
      <c r="C21" s="188" t="s">
        <v>160</v>
      </c>
      <c r="D21" s="189">
        <v>44985</v>
      </c>
      <c r="E21" s="189" t="s">
        <v>161</v>
      </c>
      <c r="F21" s="190" t="s">
        <v>222</v>
      </c>
      <c r="G21" s="190" t="s">
        <v>215</v>
      </c>
      <c r="H21" s="225"/>
      <c r="I21" s="226">
        <f ca="1">IF(tbl_CME[[#This Row],[Date]]="",YEAR(TODAY()),YEAR(tbl_CME[[#This Row],[Date]]))</f>
        <v>2023</v>
      </c>
      <c r="J21"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Feb</v>
      </c>
      <c r="K21" s="226">
        <f>WEEKNUM(tbl_CME[[#This Row],[Date]])</f>
        <v>9</v>
      </c>
      <c r="L21" s="188" t="s">
        <v>216</v>
      </c>
      <c r="N21" s="44"/>
    </row>
    <row r="22" spans="3:14" ht="26.4" hidden="1" x14ac:dyDescent="0.7">
      <c r="C22" s="188" t="s">
        <v>223</v>
      </c>
      <c r="D22" s="189">
        <v>44996</v>
      </c>
      <c r="E22" s="189" t="s">
        <v>94</v>
      </c>
      <c r="F22" s="190" t="s">
        <v>256</v>
      </c>
      <c r="G22" s="190" t="s">
        <v>224</v>
      </c>
      <c r="H22" s="225"/>
      <c r="I22" s="226">
        <f ca="1">IF(tbl_CME[[#This Row],[Date]]="",YEAR(TODAY()),YEAR(tbl_CME[[#This Row],[Date]]))</f>
        <v>2023</v>
      </c>
      <c r="J22"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Mar</v>
      </c>
      <c r="K22" s="226">
        <f>WEEKNUM(tbl_CME[[#This Row],[Date]])</f>
        <v>10</v>
      </c>
      <c r="L22" s="188" t="s">
        <v>216</v>
      </c>
      <c r="N22" s="44"/>
    </row>
    <row r="23" spans="3:14" ht="52.8" hidden="1" x14ac:dyDescent="0.7">
      <c r="C23" s="188" t="s">
        <v>161</v>
      </c>
      <c r="D23" s="189">
        <v>45005</v>
      </c>
      <c r="E23" s="189" t="s">
        <v>161</v>
      </c>
      <c r="F23" s="190" t="s">
        <v>225</v>
      </c>
      <c r="G23" s="190" t="s">
        <v>218</v>
      </c>
      <c r="H23" s="225"/>
      <c r="I23" s="226">
        <f ca="1">IF(tbl_CME[[#This Row],[Date]]="",YEAR(TODAY()),YEAR(tbl_CME[[#This Row],[Date]]))</f>
        <v>2023</v>
      </c>
      <c r="J23"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Mar</v>
      </c>
      <c r="K23" s="226">
        <f>WEEKNUM(tbl_CME[[#This Row],[Date]])</f>
        <v>12</v>
      </c>
      <c r="L23" s="188" t="s">
        <v>216</v>
      </c>
      <c r="N23" s="44"/>
    </row>
    <row r="24" spans="3:14" ht="52.8" hidden="1" x14ac:dyDescent="0.7">
      <c r="C24" s="188" t="s">
        <v>214</v>
      </c>
      <c r="D24" s="189">
        <v>45006</v>
      </c>
      <c r="E24" s="189" t="s">
        <v>120</v>
      </c>
      <c r="F24" s="190" t="s">
        <v>256</v>
      </c>
      <c r="G24" s="190" t="s">
        <v>215</v>
      </c>
      <c r="H24" s="225"/>
      <c r="I24" s="226">
        <f ca="1">IF(tbl_CME[[#This Row],[Date]]="",YEAR(TODAY()),YEAR(tbl_CME[[#This Row],[Date]]))</f>
        <v>2023</v>
      </c>
      <c r="J24"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Mar</v>
      </c>
      <c r="K24" s="226">
        <f>WEEKNUM(tbl_CME[[#This Row],[Date]])</f>
        <v>12</v>
      </c>
      <c r="L24" s="188" t="s">
        <v>216</v>
      </c>
      <c r="N24" s="44"/>
    </row>
    <row r="25" spans="3:14" ht="26.4" hidden="1" x14ac:dyDescent="0.7">
      <c r="C25" s="188" t="s">
        <v>214</v>
      </c>
      <c r="D25" s="189">
        <v>45014</v>
      </c>
      <c r="E25" s="189" t="s">
        <v>97</v>
      </c>
      <c r="F25" s="190" t="s">
        <v>54</v>
      </c>
      <c r="G25" s="190" t="s">
        <v>224</v>
      </c>
      <c r="H25" s="225"/>
      <c r="I25" s="226">
        <f ca="1">IF(tbl_CME[[#This Row],[Date]]="",YEAR(TODAY()),YEAR(tbl_CME[[#This Row],[Date]]))</f>
        <v>2023</v>
      </c>
      <c r="J25"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Mar</v>
      </c>
      <c r="K25" s="226">
        <f>WEEKNUM(tbl_CME[[#This Row],[Date]])</f>
        <v>13</v>
      </c>
      <c r="L25" s="188" t="s">
        <v>216</v>
      </c>
      <c r="N25" s="44"/>
    </row>
    <row r="26" spans="3:14" ht="26.4" hidden="1" x14ac:dyDescent="0.7">
      <c r="C26" s="188" t="s">
        <v>214</v>
      </c>
      <c r="D26" s="189">
        <v>45020</v>
      </c>
      <c r="E26" s="189" t="s">
        <v>82</v>
      </c>
      <c r="F26" s="190" t="s">
        <v>226</v>
      </c>
      <c r="G26" s="190" t="s">
        <v>218</v>
      </c>
      <c r="H26" s="225"/>
      <c r="I26" s="226">
        <f ca="1">IF(tbl_CME[[#This Row],[Date]]="",YEAR(TODAY()),YEAR(tbl_CME[[#This Row],[Date]]))</f>
        <v>2023</v>
      </c>
      <c r="J26"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Apr</v>
      </c>
      <c r="K26" s="226">
        <f>WEEKNUM(tbl_CME[[#This Row],[Date]])</f>
        <v>14</v>
      </c>
      <c r="L26" s="188" t="s">
        <v>216</v>
      </c>
      <c r="N26" s="44"/>
    </row>
    <row r="27" spans="3:14" ht="26.4" hidden="1" x14ac:dyDescent="0.7">
      <c r="C27" s="188" t="s">
        <v>214</v>
      </c>
      <c r="D27" s="189">
        <v>45041</v>
      </c>
      <c r="E27" s="189" t="s">
        <v>94</v>
      </c>
      <c r="F27" s="190" t="s">
        <v>256</v>
      </c>
      <c r="G27" s="190" t="s">
        <v>215</v>
      </c>
      <c r="H27" s="225"/>
      <c r="I27" s="226">
        <f ca="1">IF(tbl_CME[[#This Row],[Date]]="",YEAR(TODAY()),YEAR(tbl_CME[[#This Row],[Date]]))</f>
        <v>2023</v>
      </c>
      <c r="J27"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Apr</v>
      </c>
      <c r="K27" s="226">
        <f>WEEKNUM(tbl_CME[[#This Row],[Date]])</f>
        <v>17</v>
      </c>
      <c r="L27" s="188" t="s">
        <v>216</v>
      </c>
      <c r="N27" s="44"/>
    </row>
    <row r="28" spans="3:14" ht="52.8" hidden="1" x14ac:dyDescent="0.7">
      <c r="C28" s="188" t="s">
        <v>160</v>
      </c>
      <c r="D28" s="189">
        <v>45050</v>
      </c>
      <c r="E28" s="189" t="s">
        <v>160</v>
      </c>
      <c r="F28" s="190" t="s">
        <v>227</v>
      </c>
      <c r="G28" s="190" t="s">
        <v>218</v>
      </c>
      <c r="H28" s="225"/>
      <c r="I28" s="226">
        <f ca="1">IF(tbl_CME[[#This Row],[Date]]="",YEAR(TODAY()),YEAR(tbl_CME[[#This Row],[Date]]))</f>
        <v>2023</v>
      </c>
      <c r="J28"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May</v>
      </c>
      <c r="K28" s="226">
        <f>WEEKNUM(tbl_CME[[#This Row],[Date]])</f>
        <v>18</v>
      </c>
      <c r="L28" s="188" t="s">
        <v>216</v>
      </c>
      <c r="N28" s="44"/>
    </row>
    <row r="29" spans="3:14" ht="26.4" hidden="1" x14ac:dyDescent="0.7">
      <c r="C29" s="188" t="s">
        <v>220</v>
      </c>
      <c r="D29" s="189">
        <v>45051</v>
      </c>
      <c r="E29" s="189" t="s">
        <v>147</v>
      </c>
      <c r="F29" s="190" t="s">
        <v>228</v>
      </c>
      <c r="G29" s="190" t="s">
        <v>224</v>
      </c>
      <c r="H29" s="225"/>
      <c r="I29" s="226">
        <f ca="1">IF(tbl_CME[[#This Row],[Date]]="",YEAR(TODAY()),YEAR(tbl_CME[[#This Row],[Date]]))</f>
        <v>2023</v>
      </c>
      <c r="J29"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May</v>
      </c>
      <c r="K29" s="226">
        <f>WEEKNUM(tbl_CME[[#This Row],[Date]])</f>
        <v>18</v>
      </c>
      <c r="L29" s="188" t="s">
        <v>216</v>
      </c>
      <c r="N29" s="44"/>
    </row>
    <row r="30" spans="3:14" ht="52.8" hidden="1" x14ac:dyDescent="0.7">
      <c r="C30" s="188" t="s">
        <v>161</v>
      </c>
      <c r="D30" s="189">
        <v>45076</v>
      </c>
      <c r="E30" s="189" t="s">
        <v>161</v>
      </c>
      <c r="F30" s="190" t="s">
        <v>229</v>
      </c>
      <c r="G30" s="190" t="s">
        <v>218</v>
      </c>
      <c r="H30" s="225"/>
      <c r="I30" s="226">
        <f ca="1">IF(tbl_CME[[#This Row],[Date]]="",YEAR(TODAY()),YEAR(tbl_CME[[#This Row],[Date]]))</f>
        <v>2023</v>
      </c>
      <c r="J30"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May</v>
      </c>
      <c r="K30" s="226">
        <f>WEEKNUM(tbl_CME[[#This Row],[Date]])</f>
        <v>22</v>
      </c>
      <c r="L30" s="188" t="s">
        <v>216</v>
      </c>
      <c r="N30" s="44"/>
    </row>
    <row r="31" spans="3:14" ht="52.8" hidden="1" x14ac:dyDescent="0.7">
      <c r="C31" s="188" t="s">
        <v>223</v>
      </c>
      <c r="D31" s="189">
        <v>45097</v>
      </c>
      <c r="E31" s="189" t="s">
        <v>106</v>
      </c>
      <c r="F31" s="190" t="s">
        <v>256</v>
      </c>
      <c r="G31" s="190" t="s">
        <v>218</v>
      </c>
      <c r="H31" s="225"/>
      <c r="I31" s="226">
        <f ca="1">IF(tbl_CME[[#This Row],[Date]]="",YEAR(TODAY()),YEAR(tbl_CME[[#This Row],[Date]]))</f>
        <v>2023</v>
      </c>
      <c r="J31"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Jun</v>
      </c>
      <c r="K31" s="226">
        <f>WEEKNUM(tbl_CME[[#This Row],[Date]])</f>
        <v>25</v>
      </c>
      <c r="L31" s="188" t="s">
        <v>216</v>
      </c>
      <c r="N31" s="44"/>
    </row>
    <row r="32" spans="3:14" ht="26.4" hidden="1" x14ac:dyDescent="0.7">
      <c r="C32" s="188" t="s">
        <v>214</v>
      </c>
      <c r="D32" s="189">
        <v>45099</v>
      </c>
      <c r="E32" s="189" t="s">
        <v>152</v>
      </c>
      <c r="F32" s="190" t="s">
        <v>230</v>
      </c>
      <c r="G32" s="190" t="s">
        <v>102</v>
      </c>
      <c r="H32" s="225"/>
      <c r="I32" s="226">
        <f ca="1">IF(tbl_CME[[#This Row],[Date]]="",YEAR(TODAY()),YEAR(tbl_CME[[#This Row],[Date]]))</f>
        <v>2023</v>
      </c>
      <c r="J32"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Jun</v>
      </c>
      <c r="K32" s="226">
        <f>WEEKNUM(tbl_CME[[#This Row],[Date]])</f>
        <v>25</v>
      </c>
      <c r="L32" s="188" t="s">
        <v>216</v>
      </c>
      <c r="N32" s="44"/>
    </row>
    <row r="33" spans="3:14" ht="52.8" hidden="1" x14ac:dyDescent="0.7">
      <c r="C33" s="188" t="s">
        <v>214</v>
      </c>
      <c r="D33" s="189">
        <v>45100</v>
      </c>
      <c r="E33" s="189" t="s">
        <v>117</v>
      </c>
      <c r="F33" s="190" t="s">
        <v>256</v>
      </c>
      <c r="G33" s="190" t="s">
        <v>231</v>
      </c>
      <c r="H33" s="225"/>
      <c r="I33" s="226">
        <f ca="1">IF(tbl_CME[[#This Row],[Date]]="",YEAR(TODAY()),YEAR(tbl_CME[[#This Row],[Date]]))</f>
        <v>2023</v>
      </c>
      <c r="J33"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Jun</v>
      </c>
      <c r="K33" s="226">
        <f>WEEKNUM(tbl_CME[[#This Row],[Date]])</f>
        <v>25</v>
      </c>
      <c r="L33" s="188" t="s">
        <v>216</v>
      </c>
      <c r="N33" s="44"/>
    </row>
    <row r="34" spans="3:14" ht="26.4" hidden="1" x14ac:dyDescent="0.7">
      <c r="C34" s="188" t="s">
        <v>214</v>
      </c>
      <c r="D34" s="189">
        <v>45105</v>
      </c>
      <c r="E34" s="189" t="s">
        <v>150</v>
      </c>
      <c r="F34" s="190" t="s">
        <v>256</v>
      </c>
      <c r="G34" s="190" t="s">
        <v>231</v>
      </c>
      <c r="H34" s="225"/>
      <c r="I34" s="226">
        <f ca="1">IF(tbl_CME[[#This Row],[Date]]="",YEAR(TODAY()),YEAR(tbl_CME[[#This Row],[Date]]))</f>
        <v>2023</v>
      </c>
      <c r="J34"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Jun</v>
      </c>
      <c r="K34" s="226">
        <f>WEEKNUM(tbl_CME[[#This Row],[Date]])</f>
        <v>26</v>
      </c>
      <c r="L34" s="188" t="s">
        <v>216</v>
      </c>
      <c r="N34" s="44"/>
    </row>
    <row r="35" spans="3:14" ht="79.2" hidden="1" x14ac:dyDescent="0.7">
      <c r="C35" s="188" t="s">
        <v>161</v>
      </c>
      <c r="D35" s="189">
        <v>45117</v>
      </c>
      <c r="E35" s="189" t="s">
        <v>161</v>
      </c>
      <c r="F35" s="190" t="s">
        <v>232</v>
      </c>
      <c r="G35" s="190" t="s">
        <v>218</v>
      </c>
      <c r="H35" s="225"/>
      <c r="I35" s="226">
        <f ca="1">IF(tbl_CME[[#This Row],[Date]]="",YEAR(TODAY()),YEAR(tbl_CME[[#This Row],[Date]]))</f>
        <v>2023</v>
      </c>
      <c r="J35"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Jul</v>
      </c>
      <c r="K35" s="226">
        <f>WEEKNUM(tbl_CME[[#This Row],[Date]])</f>
        <v>28</v>
      </c>
      <c r="L35" s="188" t="s">
        <v>216</v>
      </c>
      <c r="N35" s="44"/>
    </row>
    <row r="36" spans="3:14" ht="26.4" hidden="1" x14ac:dyDescent="0.7">
      <c r="C36" s="188" t="s">
        <v>214</v>
      </c>
      <c r="D36" s="189">
        <v>45124</v>
      </c>
      <c r="E36" s="189" t="s">
        <v>82</v>
      </c>
      <c r="F36" s="190" t="s">
        <v>233</v>
      </c>
      <c r="G36" s="190" t="s">
        <v>215</v>
      </c>
      <c r="H36" s="225"/>
      <c r="I36" s="226">
        <f ca="1">IF(tbl_CME[[#This Row],[Date]]="",YEAR(TODAY()),YEAR(tbl_CME[[#This Row],[Date]]))</f>
        <v>2023</v>
      </c>
      <c r="J36"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Jul</v>
      </c>
      <c r="K36" s="226">
        <f>WEEKNUM(tbl_CME[[#This Row],[Date]])</f>
        <v>29</v>
      </c>
      <c r="L36" s="188" t="s">
        <v>216</v>
      </c>
      <c r="N36" s="44"/>
    </row>
    <row r="37" spans="3:14" ht="105.6" hidden="1" x14ac:dyDescent="0.7">
      <c r="C37" s="188" t="s">
        <v>234</v>
      </c>
      <c r="D37" s="189">
        <v>45126</v>
      </c>
      <c r="E37" s="189" t="s">
        <v>161</v>
      </c>
      <c r="F37" s="190" t="s">
        <v>235</v>
      </c>
      <c r="G37" s="190" t="s">
        <v>218</v>
      </c>
      <c r="H37" s="225"/>
      <c r="I37" s="226">
        <f ca="1">IF(tbl_CME[[#This Row],[Date]]="",YEAR(TODAY()),YEAR(tbl_CME[[#This Row],[Date]]))</f>
        <v>2023</v>
      </c>
      <c r="J37"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Jul</v>
      </c>
      <c r="K37" s="226">
        <f>WEEKNUM(tbl_CME[[#This Row],[Date]])</f>
        <v>29</v>
      </c>
      <c r="L37" s="188" t="s">
        <v>216</v>
      </c>
      <c r="N37" s="44"/>
    </row>
    <row r="38" spans="3:14" ht="26.4" hidden="1" x14ac:dyDescent="0.7">
      <c r="C38" s="188" t="s">
        <v>214</v>
      </c>
      <c r="D38" s="189">
        <v>45128</v>
      </c>
      <c r="E38" s="189" t="s">
        <v>154</v>
      </c>
      <c r="F38" s="190" t="s">
        <v>236</v>
      </c>
      <c r="G38" s="190" t="s">
        <v>231</v>
      </c>
      <c r="H38" s="225"/>
      <c r="I38" s="226">
        <f ca="1">IF(tbl_CME[[#This Row],[Date]]="",YEAR(TODAY()),YEAR(tbl_CME[[#This Row],[Date]]))</f>
        <v>2023</v>
      </c>
      <c r="J38"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Jul</v>
      </c>
      <c r="K38" s="226">
        <f>WEEKNUM(tbl_CME[[#This Row],[Date]])</f>
        <v>29</v>
      </c>
      <c r="L38" s="188" t="s">
        <v>216</v>
      </c>
      <c r="N38" s="44"/>
    </row>
    <row r="39" spans="3:14" ht="52.8" hidden="1" x14ac:dyDescent="0.7">
      <c r="C39" s="188" t="s">
        <v>160</v>
      </c>
      <c r="D39" s="189">
        <v>45133</v>
      </c>
      <c r="E39" s="189" t="s">
        <v>160</v>
      </c>
      <c r="F39" s="190" t="s">
        <v>237</v>
      </c>
      <c r="G39" s="190" t="s">
        <v>218</v>
      </c>
      <c r="H39" s="225"/>
      <c r="I39" s="226">
        <f ca="1">IF(tbl_CME[[#This Row],[Date]]="",YEAR(TODAY()),YEAR(tbl_CME[[#This Row],[Date]]))</f>
        <v>2023</v>
      </c>
      <c r="J39"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Jul</v>
      </c>
      <c r="K39" s="226">
        <f>WEEKNUM(tbl_CME[[#This Row],[Date]])</f>
        <v>30</v>
      </c>
      <c r="L39" s="188" t="s">
        <v>216</v>
      </c>
      <c r="N39" s="44"/>
    </row>
    <row r="40" spans="3:14" ht="26.4" hidden="1" x14ac:dyDescent="0.7">
      <c r="C40" s="188" t="s">
        <v>214</v>
      </c>
      <c r="D40" s="189">
        <v>45133</v>
      </c>
      <c r="E40" s="189" t="s">
        <v>154</v>
      </c>
      <c r="F40" s="190" t="s">
        <v>54</v>
      </c>
      <c r="G40" s="190" t="s">
        <v>224</v>
      </c>
      <c r="H40" s="225"/>
      <c r="I40" s="226">
        <f ca="1">IF(tbl_CME[[#This Row],[Date]]="",YEAR(TODAY()),YEAR(tbl_CME[[#This Row],[Date]]))</f>
        <v>2023</v>
      </c>
      <c r="J40"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Jul</v>
      </c>
      <c r="K40" s="226">
        <f>WEEKNUM(tbl_CME[[#This Row],[Date]])</f>
        <v>30</v>
      </c>
      <c r="L40" s="188" t="s">
        <v>216</v>
      </c>
      <c r="N40" s="44"/>
    </row>
    <row r="41" spans="3:14" ht="26.4" hidden="1" x14ac:dyDescent="0.7">
      <c r="C41" s="188" t="s">
        <v>214</v>
      </c>
      <c r="D41" s="189">
        <v>45141</v>
      </c>
      <c r="E41" s="189" t="s">
        <v>82</v>
      </c>
      <c r="F41" s="190" t="s">
        <v>238</v>
      </c>
      <c r="G41" s="190" t="s">
        <v>215</v>
      </c>
      <c r="H41" s="225"/>
      <c r="I41" s="226">
        <f ca="1">IF(tbl_CME[[#This Row],[Date]]="",YEAR(TODAY()),YEAR(tbl_CME[[#This Row],[Date]]))</f>
        <v>2023</v>
      </c>
      <c r="J41"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Jul</v>
      </c>
      <c r="K41" s="226">
        <f>WEEKNUM(tbl_CME[[#This Row],[Date]])</f>
        <v>31</v>
      </c>
      <c r="L41" s="188" t="s">
        <v>216</v>
      </c>
      <c r="N41" s="44"/>
    </row>
    <row r="42" spans="3:14" ht="52.8" hidden="1" x14ac:dyDescent="0.7">
      <c r="C42" s="188" t="s">
        <v>220</v>
      </c>
      <c r="D42" s="189">
        <v>45154</v>
      </c>
      <c r="E42" s="189" t="s">
        <v>146</v>
      </c>
      <c r="F42" s="190" t="s">
        <v>239</v>
      </c>
      <c r="G42" s="190" t="s">
        <v>240</v>
      </c>
      <c r="H42" s="225"/>
      <c r="I42" s="226">
        <f ca="1">IF(tbl_CME[[#This Row],[Date]]="",YEAR(TODAY()),YEAR(tbl_CME[[#This Row],[Date]]))</f>
        <v>2023</v>
      </c>
      <c r="J42"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Aug</v>
      </c>
      <c r="K42" s="226">
        <f>WEEKNUM(tbl_CME[[#This Row],[Date]])</f>
        <v>33</v>
      </c>
      <c r="L42" s="188" t="s">
        <v>216</v>
      </c>
      <c r="N42" s="44"/>
    </row>
    <row r="43" spans="3:14" ht="26.4" hidden="1" x14ac:dyDescent="0.7">
      <c r="C43" s="188" t="s">
        <v>214</v>
      </c>
      <c r="D43" s="189">
        <v>45163</v>
      </c>
      <c r="E43" s="189" t="s">
        <v>111</v>
      </c>
      <c r="F43" s="190" t="s">
        <v>256</v>
      </c>
      <c r="G43" s="190" t="s">
        <v>215</v>
      </c>
      <c r="H43" s="225"/>
      <c r="I43" s="226">
        <f ca="1">IF(tbl_CME[[#This Row],[Date]]="",YEAR(TODAY()),YEAR(tbl_CME[[#This Row],[Date]]))</f>
        <v>2023</v>
      </c>
      <c r="J43"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Aug</v>
      </c>
      <c r="K43" s="226">
        <f>WEEKNUM(tbl_CME[[#This Row],[Date]])</f>
        <v>34</v>
      </c>
      <c r="L43" s="188" t="s">
        <v>216</v>
      </c>
      <c r="N43" s="44"/>
    </row>
    <row r="44" spans="3:14" ht="26.4" hidden="1" x14ac:dyDescent="0.7">
      <c r="C44" s="188" t="s">
        <v>223</v>
      </c>
      <c r="D44" s="189">
        <v>45165</v>
      </c>
      <c r="E44" s="189" t="s">
        <v>140</v>
      </c>
      <c r="F44" s="190" t="s">
        <v>256</v>
      </c>
      <c r="G44" s="190" t="s">
        <v>241</v>
      </c>
      <c r="H44" s="225"/>
      <c r="I44" s="226">
        <f ca="1">IF(tbl_CME[[#This Row],[Date]]="",YEAR(TODAY()),YEAR(tbl_CME[[#This Row],[Date]]))</f>
        <v>2023</v>
      </c>
      <c r="J44"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Aug</v>
      </c>
      <c r="K44" s="226">
        <f>WEEKNUM(tbl_CME[[#This Row],[Date]])</f>
        <v>35</v>
      </c>
      <c r="L44" s="188" t="s">
        <v>216</v>
      </c>
      <c r="N44" s="44"/>
    </row>
    <row r="45" spans="3:14" ht="52.8" hidden="1" x14ac:dyDescent="0.7">
      <c r="C45" s="188" t="s">
        <v>160</v>
      </c>
      <c r="D45" s="189">
        <v>45170</v>
      </c>
      <c r="E45" s="189" t="s">
        <v>160</v>
      </c>
      <c r="F45" s="190" t="s">
        <v>242</v>
      </c>
      <c r="G45" s="190" t="s">
        <v>218</v>
      </c>
      <c r="H45" s="225"/>
      <c r="I45" s="226">
        <f ca="1">IF(tbl_CME[[#This Row],[Date]]="",YEAR(TODAY()),YEAR(tbl_CME[[#This Row],[Date]]))</f>
        <v>2023</v>
      </c>
      <c r="J45"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Aug</v>
      </c>
      <c r="K45" s="226">
        <f>WEEKNUM(tbl_CME[[#This Row],[Date]])</f>
        <v>35</v>
      </c>
      <c r="L45" s="188" t="s">
        <v>216</v>
      </c>
      <c r="N45" s="44"/>
    </row>
    <row r="46" spans="3:14" ht="26.4" hidden="1" x14ac:dyDescent="0.7">
      <c r="C46" s="188" t="s">
        <v>214</v>
      </c>
      <c r="D46" s="189">
        <v>45176</v>
      </c>
      <c r="E46" s="189" t="s">
        <v>156</v>
      </c>
      <c r="F46" s="190" t="s">
        <v>256</v>
      </c>
      <c r="G46" s="190" t="s">
        <v>224</v>
      </c>
      <c r="H46" s="225"/>
      <c r="I46" s="226">
        <f ca="1">IF(tbl_CME[[#This Row],[Date]]="",YEAR(TODAY()),YEAR(tbl_CME[[#This Row],[Date]]))</f>
        <v>2023</v>
      </c>
      <c r="J46"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Sep</v>
      </c>
      <c r="K46" s="226">
        <f>WEEKNUM(tbl_CME[[#This Row],[Date]])</f>
        <v>36</v>
      </c>
      <c r="L46" s="188" t="s">
        <v>216</v>
      </c>
      <c r="N46" s="44"/>
    </row>
    <row r="47" spans="3:14" ht="26.4" hidden="1" x14ac:dyDescent="0.7">
      <c r="C47" s="188" t="s">
        <v>214</v>
      </c>
      <c r="D47" s="189">
        <v>45184</v>
      </c>
      <c r="E47" s="189" t="s">
        <v>154</v>
      </c>
      <c r="F47" s="190" t="s">
        <v>239</v>
      </c>
      <c r="G47" s="190" t="s">
        <v>243</v>
      </c>
      <c r="H47" s="225"/>
      <c r="I47" s="226">
        <f ca="1">IF(tbl_CME[[#This Row],[Date]]="",YEAR(TODAY()),YEAR(tbl_CME[[#This Row],[Date]]))</f>
        <v>2023</v>
      </c>
      <c r="J47"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Sep</v>
      </c>
      <c r="K47" s="226">
        <f>WEEKNUM(tbl_CME[[#This Row],[Date]])</f>
        <v>37</v>
      </c>
      <c r="L47" s="188" t="s">
        <v>216</v>
      </c>
      <c r="N47" s="44"/>
    </row>
    <row r="48" spans="3:14" ht="52.8" hidden="1" x14ac:dyDescent="0.7">
      <c r="C48" s="188" t="s">
        <v>220</v>
      </c>
      <c r="D48" s="189">
        <v>45198</v>
      </c>
      <c r="E48" s="189" t="s">
        <v>146</v>
      </c>
      <c r="F48" s="190" t="s">
        <v>244</v>
      </c>
      <c r="G48" s="190" t="s">
        <v>240</v>
      </c>
      <c r="H48" s="225"/>
      <c r="I48" s="226">
        <f ca="1">IF(tbl_CME[[#This Row],[Date]]="",YEAR(TODAY()),YEAR(tbl_CME[[#This Row],[Date]]))</f>
        <v>2023</v>
      </c>
      <c r="J48"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Sep</v>
      </c>
      <c r="K48" s="226">
        <f>WEEKNUM(tbl_CME[[#This Row],[Date]])</f>
        <v>39</v>
      </c>
      <c r="L48" s="188" t="s">
        <v>216</v>
      </c>
      <c r="N48" s="44"/>
    </row>
    <row r="49" spans="3:14" ht="26.4" hidden="1" x14ac:dyDescent="0.7">
      <c r="C49" s="188" t="s">
        <v>223</v>
      </c>
      <c r="D49" s="189">
        <v>45209</v>
      </c>
      <c r="E49" s="189" t="s">
        <v>93</v>
      </c>
      <c r="F49" s="190" t="s">
        <v>256</v>
      </c>
      <c r="G49" s="190" t="s">
        <v>215</v>
      </c>
      <c r="H49" s="225"/>
      <c r="I49" s="226">
        <f ca="1">IF(tbl_CME[[#This Row],[Date]]="",YEAR(TODAY()),YEAR(tbl_CME[[#This Row],[Date]]))</f>
        <v>2023</v>
      </c>
      <c r="J49"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Oct</v>
      </c>
      <c r="K49" s="226">
        <f>WEEKNUM(tbl_CME[[#This Row],[Date]])</f>
        <v>41</v>
      </c>
      <c r="L49" s="188" t="s">
        <v>216</v>
      </c>
      <c r="N49" s="44"/>
    </row>
    <row r="50" spans="3:14" ht="26.4" hidden="1" x14ac:dyDescent="0.7">
      <c r="C50" s="188" t="s">
        <v>214</v>
      </c>
      <c r="D50" s="189">
        <v>45211</v>
      </c>
      <c r="E50" s="189" t="s">
        <v>97</v>
      </c>
      <c r="F50" s="190" t="s">
        <v>226</v>
      </c>
      <c r="G50" s="190" t="s">
        <v>218</v>
      </c>
      <c r="H50" s="225"/>
      <c r="I50" s="226">
        <f ca="1">IF(tbl_CME[[#This Row],[Date]]="",YEAR(TODAY()),YEAR(tbl_CME[[#This Row],[Date]]))</f>
        <v>2023</v>
      </c>
      <c r="J50"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Oct</v>
      </c>
      <c r="K50" s="226">
        <f>WEEKNUM(tbl_CME[[#This Row],[Date]])</f>
        <v>41</v>
      </c>
      <c r="L50" s="188" t="s">
        <v>216</v>
      </c>
      <c r="N50" s="44"/>
    </row>
    <row r="51" spans="3:14" ht="26.4" hidden="1" x14ac:dyDescent="0.7">
      <c r="C51" s="188" t="s">
        <v>245</v>
      </c>
      <c r="D51" s="189">
        <v>45217</v>
      </c>
      <c r="E51" s="189" t="s">
        <v>82</v>
      </c>
      <c r="F51" s="190" t="s">
        <v>246</v>
      </c>
      <c r="G51" s="190" t="s">
        <v>215</v>
      </c>
      <c r="H51" s="225"/>
      <c r="I51" s="226">
        <f ca="1">IF(tbl_CME[[#This Row],[Date]]="",YEAR(TODAY()),YEAR(tbl_CME[[#This Row],[Date]]))</f>
        <v>2023</v>
      </c>
      <c r="J51"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Oct</v>
      </c>
      <c r="K51" s="226">
        <f>WEEKNUM(tbl_CME[[#This Row],[Date]])</f>
        <v>42</v>
      </c>
      <c r="L51" s="188" t="s">
        <v>216</v>
      </c>
      <c r="N51" s="44"/>
    </row>
    <row r="52" spans="3:14" ht="26.4" hidden="1" x14ac:dyDescent="0.7">
      <c r="C52" s="188" t="s">
        <v>160</v>
      </c>
      <c r="D52" s="189">
        <v>45233</v>
      </c>
      <c r="E52" s="189" t="s">
        <v>160</v>
      </c>
      <c r="F52" s="190" t="s">
        <v>247</v>
      </c>
      <c r="G52" s="190" t="s">
        <v>218</v>
      </c>
      <c r="H52" s="225"/>
      <c r="I52" s="226">
        <f ca="1">IF(tbl_CME[[#This Row],[Date]]="",YEAR(TODAY()),YEAR(tbl_CME[[#This Row],[Date]]))</f>
        <v>2023</v>
      </c>
      <c r="J52"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Oct</v>
      </c>
      <c r="K52" s="226">
        <f>WEEKNUM(tbl_CME[[#This Row],[Date]])</f>
        <v>44</v>
      </c>
      <c r="L52" s="188" t="s">
        <v>216</v>
      </c>
      <c r="N52" s="44"/>
    </row>
    <row r="53" spans="3:14" ht="26.4" hidden="1" x14ac:dyDescent="0.7">
      <c r="C53" s="188" t="s">
        <v>214</v>
      </c>
      <c r="D53" s="189">
        <v>45237</v>
      </c>
      <c r="E53" s="189" t="s">
        <v>82</v>
      </c>
      <c r="F53" s="190" t="s">
        <v>230</v>
      </c>
      <c r="G53" s="190" t="s">
        <v>248</v>
      </c>
      <c r="H53" s="225"/>
      <c r="I53" s="226">
        <f ca="1">IF(tbl_CME[[#This Row],[Date]]="",YEAR(TODAY()),YEAR(tbl_CME[[#This Row],[Date]]))</f>
        <v>2023</v>
      </c>
      <c r="J53"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Nov</v>
      </c>
      <c r="K53" s="226">
        <f>WEEKNUM(tbl_CME[[#This Row],[Date]])</f>
        <v>45</v>
      </c>
      <c r="L53" s="188" t="s">
        <v>216</v>
      </c>
      <c r="N53" s="44"/>
    </row>
    <row r="54" spans="3:14" ht="26.4" hidden="1" x14ac:dyDescent="0.7">
      <c r="C54" s="188" t="s">
        <v>223</v>
      </c>
      <c r="D54" s="189">
        <v>45246</v>
      </c>
      <c r="E54" s="189" t="s">
        <v>158</v>
      </c>
      <c r="F54" s="190" t="s">
        <v>256</v>
      </c>
      <c r="G54" s="190" t="s">
        <v>231</v>
      </c>
      <c r="H54" s="225"/>
      <c r="I54" s="226">
        <f ca="1">IF(tbl_CME[[#This Row],[Date]]="",YEAR(TODAY()),YEAR(tbl_CME[[#This Row],[Date]]))</f>
        <v>2023</v>
      </c>
      <c r="J54"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Nov</v>
      </c>
      <c r="K54" s="226">
        <f>WEEKNUM(tbl_CME[[#This Row],[Date]])</f>
        <v>46</v>
      </c>
      <c r="L54" s="188" t="s">
        <v>216</v>
      </c>
      <c r="N54" s="44"/>
    </row>
    <row r="55" spans="3:14" ht="26.4" hidden="1" x14ac:dyDescent="0.7">
      <c r="C55" s="188" t="s">
        <v>220</v>
      </c>
      <c r="D55" s="189">
        <v>45247</v>
      </c>
      <c r="E55" s="189" t="s">
        <v>134</v>
      </c>
      <c r="F55" s="190" t="s">
        <v>249</v>
      </c>
      <c r="G55" s="190" t="s">
        <v>215</v>
      </c>
      <c r="H55" s="225"/>
      <c r="I55" s="226">
        <f ca="1">IF(tbl_CME[[#This Row],[Date]]="",YEAR(TODAY()),YEAR(tbl_CME[[#This Row],[Date]]))</f>
        <v>2023</v>
      </c>
      <c r="J55"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Nov</v>
      </c>
      <c r="K55" s="226">
        <f>WEEKNUM(tbl_CME[[#This Row],[Date]])</f>
        <v>46</v>
      </c>
      <c r="L55" s="188" t="s">
        <v>216</v>
      </c>
      <c r="N55" s="44"/>
    </row>
    <row r="56" spans="3:14" ht="79.2" hidden="1" x14ac:dyDescent="0.7">
      <c r="C56" s="188" t="s">
        <v>161</v>
      </c>
      <c r="D56" s="189">
        <v>45251</v>
      </c>
      <c r="E56" s="189" t="s">
        <v>161</v>
      </c>
      <c r="F56" s="190" t="s">
        <v>250</v>
      </c>
      <c r="G56" s="190" t="s">
        <v>251</v>
      </c>
      <c r="H56" s="225"/>
      <c r="I56" s="226">
        <f ca="1">IF(tbl_CME[[#This Row],[Date]]="",YEAR(TODAY()),YEAR(tbl_CME[[#This Row],[Date]]))</f>
        <v>2023</v>
      </c>
      <c r="J56"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Nov</v>
      </c>
      <c r="K56" s="226">
        <f>WEEKNUM(tbl_CME[[#This Row],[Date]])</f>
        <v>47</v>
      </c>
      <c r="L56" s="188" t="s">
        <v>216</v>
      </c>
      <c r="N56" s="44"/>
    </row>
    <row r="57" spans="3:14" ht="26.4" hidden="1" x14ac:dyDescent="0.7">
      <c r="C57" s="188" t="s">
        <v>252</v>
      </c>
      <c r="D57" s="189">
        <v>45252</v>
      </c>
      <c r="E57" s="189" t="s">
        <v>154</v>
      </c>
      <c r="F57" s="190" t="s">
        <v>253</v>
      </c>
      <c r="G57" s="190" t="s">
        <v>215</v>
      </c>
      <c r="H57" s="225"/>
      <c r="I57" s="226">
        <f ca="1">IF(tbl_CME[[#This Row],[Date]]="",YEAR(TODAY()),YEAR(tbl_CME[[#This Row],[Date]]))</f>
        <v>2023</v>
      </c>
      <c r="J57"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Nov</v>
      </c>
      <c r="K57" s="226">
        <f>WEEKNUM(tbl_CME[[#This Row],[Date]])</f>
        <v>47</v>
      </c>
      <c r="L57" s="188" t="s">
        <v>216</v>
      </c>
      <c r="N57" s="44"/>
    </row>
    <row r="58" spans="3:14" ht="26.4" hidden="1" x14ac:dyDescent="0.7">
      <c r="C58" s="188" t="s">
        <v>223</v>
      </c>
      <c r="D58" s="189">
        <v>45253</v>
      </c>
      <c r="E58" s="189" t="s">
        <v>89</v>
      </c>
      <c r="F58" s="190" t="s">
        <v>256</v>
      </c>
      <c r="G58" s="190" t="s">
        <v>224</v>
      </c>
      <c r="H58" s="225"/>
      <c r="I58" s="226">
        <f ca="1">IF(tbl_CME[[#This Row],[Date]]="",YEAR(TODAY()),YEAR(tbl_CME[[#This Row],[Date]]))</f>
        <v>2023</v>
      </c>
      <c r="J58"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Nov</v>
      </c>
      <c r="K58" s="226">
        <f>WEEKNUM(tbl_CME[[#This Row],[Date]])</f>
        <v>47</v>
      </c>
      <c r="L58" s="188" t="s">
        <v>216</v>
      </c>
      <c r="N58" s="44"/>
    </row>
    <row r="59" spans="3:14" ht="26.4" x14ac:dyDescent="0.7">
      <c r="C59" s="188" t="s">
        <v>245</v>
      </c>
      <c r="D59" s="189">
        <v>45316</v>
      </c>
      <c r="E59" s="189" t="s">
        <v>89</v>
      </c>
      <c r="F59" s="190" t="s">
        <v>54</v>
      </c>
      <c r="G59" s="190" t="s">
        <v>224</v>
      </c>
      <c r="H59" s="225" t="s">
        <v>789</v>
      </c>
      <c r="I59" s="226">
        <f ca="1">IF(tbl_CME[[#This Row],[Date]]="",YEAR(TODAY()),YEAR(tbl_CME[[#This Row],[Date]]))</f>
        <v>2024</v>
      </c>
      <c r="J59"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Jan</v>
      </c>
      <c r="K59" s="226">
        <f>WEEKNUM(tbl_CME[[#This Row],[Date]])</f>
        <v>4</v>
      </c>
      <c r="L59" s="188" t="s">
        <v>216</v>
      </c>
      <c r="N59" s="44"/>
    </row>
    <row r="60" spans="3:14" ht="26.4" x14ac:dyDescent="0.7">
      <c r="C60" s="188" t="s">
        <v>234</v>
      </c>
      <c r="D60" s="189">
        <v>45317</v>
      </c>
      <c r="E60" s="189" t="s">
        <v>161</v>
      </c>
      <c r="F60" s="190" t="s">
        <v>759</v>
      </c>
      <c r="G60" s="190" t="s">
        <v>760</v>
      </c>
      <c r="H60" s="225" t="s">
        <v>790</v>
      </c>
      <c r="I60" s="226">
        <f ca="1">IF(tbl_CME[[#This Row],[Date]]="",YEAR(TODAY()),YEAR(tbl_CME[[#This Row],[Date]]))</f>
        <v>2024</v>
      </c>
      <c r="J60"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Jan</v>
      </c>
      <c r="K60" s="226">
        <f>WEEKNUM(tbl_CME[[#This Row],[Date]])</f>
        <v>4</v>
      </c>
      <c r="L60" s="188" t="s">
        <v>216</v>
      </c>
      <c r="N60" s="44"/>
    </row>
    <row r="61" spans="3:14" ht="26.4" x14ac:dyDescent="0.7">
      <c r="C61" s="188" t="s">
        <v>220</v>
      </c>
      <c r="D61" s="189">
        <v>45321</v>
      </c>
      <c r="E61" s="189" t="s">
        <v>82</v>
      </c>
      <c r="F61" s="190" t="s">
        <v>226</v>
      </c>
      <c r="G61" s="190" t="s">
        <v>761</v>
      </c>
      <c r="H61" s="225" t="s">
        <v>791</v>
      </c>
      <c r="I61" s="226">
        <f ca="1">IF(tbl_CME[[#This Row],[Date]]="",YEAR(TODAY()),YEAR(tbl_CME[[#This Row],[Date]]))</f>
        <v>2024</v>
      </c>
      <c r="J61"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Jan</v>
      </c>
      <c r="K61" s="226">
        <f>WEEKNUM(tbl_CME[[#This Row],[Date]])</f>
        <v>5</v>
      </c>
      <c r="L61" s="188" t="s">
        <v>216</v>
      </c>
      <c r="N61" s="44"/>
    </row>
    <row r="62" spans="3:14" ht="52.8" x14ac:dyDescent="0.7">
      <c r="C62" s="188" t="s">
        <v>160</v>
      </c>
      <c r="D62" s="189">
        <v>45323</v>
      </c>
      <c r="E62" s="189" t="s">
        <v>160</v>
      </c>
      <c r="F62" s="190" t="s">
        <v>762</v>
      </c>
      <c r="G62" s="190" t="s">
        <v>218</v>
      </c>
      <c r="H62" s="225" t="s">
        <v>792</v>
      </c>
      <c r="I62" s="226">
        <f ca="1">IF(tbl_CME[[#This Row],[Date]]="",YEAR(TODAY()),YEAR(tbl_CME[[#This Row],[Date]]))</f>
        <v>2024</v>
      </c>
      <c r="J62"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Jan</v>
      </c>
      <c r="K62" s="226">
        <f>WEEKNUM(tbl_CME[[#This Row],[Date]])</f>
        <v>5</v>
      </c>
      <c r="L62" s="188" t="s">
        <v>216</v>
      </c>
      <c r="N62" s="44"/>
    </row>
    <row r="63" spans="3:14" ht="26.4" x14ac:dyDescent="0.7">
      <c r="C63" s="188" t="s">
        <v>161</v>
      </c>
      <c r="D63" s="189">
        <v>45329</v>
      </c>
      <c r="E63" s="189" t="s">
        <v>161</v>
      </c>
      <c r="F63" s="190" t="s">
        <v>764</v>
      </c>
      <c r="G63" s="190" t="s">
        <v>761</v>
      </c>
      <c r="H63" s="225"/>
      <c r="I63" s="226">
        <f ca="1">IF(tbl_CME[[#This Row],[Date]]="",YEAR(TODAY()),YEAR(tbl_CME[[#This Row],[Date]]))</f>
        <v>2024</v>
      </c>
      <c r="J63"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Feb</v>
      </c>
      <c r="K63" s="226">
        <f>WEEKNUM(tbl_CME[[#This Row],[Date]])</f>
        <v>6</v>
      </c>
      <c r="L63" s="188" t="s">
        <v>763</v>
      </c>
      <c r="N63" s="44"/>
    </row>
    <row r="64" spans="3:14" ht="52.8" x14ac:dyDescent="0.7">
      <c r="C64" s="188" t="s">
        <v>161</v>
      </c>
      <c r="D64" s="189">
        <v>45330</v>
      </c>
      <c r="E64" s="189" t="s">
        <v>92</v>
      </c>
      <c r="F64" s="190" t="s">
        <v>775</v>
      </c>
      <c r="G64" s="190" t="s">
        <v>776</v>
      </c>
      <c r="H64" s="225"/>
      <c r="I64" s="226">
        <f ca="1">IF(tbl_CME[[#This Row],[Date]]="",YEAR(TODAY()),YEAR(tbl_CME[[#This Row],[Date]]))</f>
        <v>2024</v>
      </c>
      <c r="J64"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Feb</v>
      </c>
      <c r="K64" s="226">
        <f>WEEKNUM(tbl_CME[[#This Row],[Date]])</f>
        <v>6</v>
      </c>
      <c r="L64" s="188" t="s">
        <v>216</v>
      </c>
      <c r="N64" s="44"/>
    </row>
    <row r="65" spans="3:14" ht="26.4" hidden="1" x14ac:dyDescent="0.7">
      <c r="C65" s="188" t="s">
        <v>214</v>
      </c>
      <c r="D65" s="189">
        <v>45364</v>
      </c>
      <c r="E65" s="189" t="s">
        <v>97</v>
      </c>
      <c r="F65" s="190" t="s">
        <v>249</v>
      </c>
      <c r="G65" s="190" t="s">
        <v>240</v>
      </c>
      <c r="H65" s="225"/>
      <c r="I65" s="226">
        <f ca="1">IF(tbl_CME[[#This Row],[Date]]="",YEAR(TODAY()),YEAR(tbl_CME[[#This Row],[Date]]))</f>
        <v>2024</v>
      </c>
      <c r="J65"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Mar</v>
      </c>
      <c r="K65" s="226">
        <f>WEEKNUM(tbl_CME[[#This Row],[Date]])</f>
        <v>11</v>
      </c>
      <c r="L65" s="188" t="s">
        <v>763</v>
      </c>
      <c r="N65" s="44"/>
    </row>
    <row r="66" spans="3:14" ht="26.4" hidden="1" x14ac:dyDescent="0.7">
      <c r="C66" s="188" t="s">
        <v>214</v>
      </c>
      <c r="D66" s="189">
        <v>45372</v>
      </c>
      <c r="E66" s="189" t="s">
        <v>156</v>
      </c>
      <c r="F66" s="190" t="s">
        <v>772</v>
      </c>
      <c r="G66" s="190" t="s">
        <v>777</v>
      </c>
      <c r="H66" s="225"/>
      <c r="I66" s="226">
        <f ca="1">IF(tbl_CME[[#This Row],[Date]]="",YEAR(TODAY()),YEAR(tbl_CME[[#This Row],[Date]]))</f>
        <v>2024</v>
      </c>
      <c r="J66"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Mar</v>
      </c>
      <c r="K66" s="226">
        <f>WEEKNUM(tbl_CME[[#This Row],[Date]])</f>
        <v>12</v>
      </c>
      <c r="L66" s="188" t="s">
        <v>763</v>
      </c>
      <c r="N66" s="44"/>
    </row>
    <row r="67" spans="3:14" ht="52.8" hidden="1" x14ac:dyDescent="0.7">
      <c r="C67" s="188" t="s">
        <v>214</v>
      </c>
      <c r="D67" s="189"/>
      <c r="E67" s="189" t="s">
        <v>117</v>
      </c>
      <c r="F67" s="190" t="s">
        <v>244</v>
      </c>
      <c r="G67" s="190" t="s">
        <v>215</v>
      </c>
      <c r="H67" s="225"/>
      <c r="I67" s="226">
        <f ca="1">IF(tbl_CME[[#This Row],[Date]]="",YEAR(TODAY()),YEAR(tbl_CME[[#This Row],[Date]]))</f>
        <v>2024</v>
      </c>
      <c r="J67"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Dec</v>
      </c>
      <c r="K67" s="226">
        <f>WEEKNUM(tbl_CME[[#This Row],[Date]])</f>
        <v>0</v>
      </c>
      <c r="L67" s="188" t="s">
        <v>773</v>
      </c>
      <c r="N67" s="44"/>
    </row>
    <row r="68" spans="3:14" ht="26.4" hidden="1" x14ac:dyDescent="0.7">
      <c r="C68" s="188" t="s">
        <v>214</v>
      </c>
      <c r="D68" s="189"/>
      <c r="E68" s="189" t="s">
        <v>82</v>
      </c>
      <c r="F68" s="190" t="s">
        <v>771</v>
      </c>
      <c r="G68" s="190" t="s">
        <v>240</v>
      </c>
      <c r="H68" s="225"/>
      <c r="I68" s="226">
        <f ca="1">IF(tbl_CME[[#This Row],[Date]]="",YEAR(TODAY()),YEAR(tbl_CME[[#This Row],[Date]]))</f>
        <v>2024</v>
      </c>
      <c r="J68"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Dec</v>
      </c>
      <c r="K68" s="226">
        <f>WEEKNUM(tbl_CME[[#This Row],[Date]])</f>
        <v>0</v>
      </c>
      <c r="L68" s="188" t="s">
        <v>773</v>
      </c>
      <c r="N68" s="44"/>
    </row>
    <row r="69" spans="3:14" ht="52.8" hidden="1" x14ac:dyDescent="0.7">
      <c r="C69" s="188" t="s">
        <v>214</v>
      </c>
      <c r="D69" s="189"/>
      <c r="E69" s="189" t="s">
        <v>146</v>
      </c>
      <c r="F69" s="190" t="s">
        <v>226</v>
      </c>
      <c r="G69" s="190" t="s">
        <v>218</v>
      </c>
      <c r="H69" s="225"/>
      <c r="I69" s="226">
        <f ca="1">IF(tbl_CME[[#This Row],[Date]]="",YEAR(TODAY()),YEAR(tbl_CME[[#This Row],[Date]]))</f>
        <v>2024</v>
      </c>
      <c r="J69"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Dec</v>
      </c>
      <c r="K69" s="226">
        <f>WEEKNUM(tbl_CME[[#This Row],[Date]])</f>
        <v>0</v>
      </c>
      <c r="L69" s="188" t="s">
        <v>773</v>
      </c>
      <c r="N69" s="44"/>
    </row>
    <row r="70" spans="3:14" ht="26.4" hidden="1" x14ac:dyDescent="0.7">
      <c r="C70" s="188" t="s">
        <v>214</v>
      </c>
      <c r="D70" s="189"/>
      <c r="E70" s="189" t="s">
        <v>142</v>
      </c>
      <c r="F70" s="190" t="s">
        <v>772</v>
      </c>
      <c r="G70" s="190" t="s">
        <v>777</v>
      </c>
      <c r="H70" s="225"/>
      <c r="I70" s="226">
        <f ca="1">IF(tbl_CME[[#This Row],[Date]]="",YEAR(TODAY()),YEAR(tbl_CME[[#This Row],[Date]]))</f>
        <v>2024</v>
      </c>
      <c r="J70"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Dec</v>
      </c>
      <c r="K70" s="226">
        <f>WEEKNUM(tbl_CME[[#This Row],[Date]])</f>
        <v>0</v>
      </c>
      <c r="L70" s="188" t="s">
        <v>773</v>
      </c>
      <c r="N70" s="44"/>
    </row>
    <row r="71" spans="3:14" ht="26.4" hidden="1" x14ac:dyDescent="0.7">
      <c r="C71" s="188" t="s">
        <v>214</v>
      </c>
      <c r="D71" s="189"/>
      <c r="E71" s="189" t="s">
        <v>150</v>
      </c>
      <c r="F71" s="190" t="s">
        <v>774</v>
      </c>
      <c r="G71" s="190" t="s">
        <v>215</v>
      </c>
      <c r="H71" s="225"/>
      <c r="I71" s="226">
        <f ca="1">IF(tbl_CME[[#This Row],[Date]]="",YEAR(TODAY()),YEAR(tbl_CME[[#This Row],[Date]]))</f>
        <v>2024</v>
      </c>
      <c r="J71"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Dec</v>
      </c>
      <c r="K71" s="226">
        <f>WEEKNUM(tbl_CME[[#This Row],[Date]])</f>
        <v>0</v>
      </c>
      <c r="L71" s="188" t="s">
        <v>773</v>
      </c>
      <c r="N71" s="44"/>
    </row>
    <row r="72" spans="3:14" ht="26.4" hidden="1" x14ac:dyDescent="0.7">
      <c r="C72" s="188" t="s">
        <v>214</v>
      </c>
      <c r="D72" s="189"/>
      <c r="E72" s="189" t="s">
        <v>152</v>
      </c>
      <c r="F72" s="190" t="s">
        <v>774</v>
      </c>
      <c r="G72" s="190" t="s">
        <v>231</v>
      </c>
      <c r="H72" s="225"/>
      <c r="I72" s="226">
        <f ca="1">IF(tbl_CME[[#This Row],[Date]]="",YEAR(TODAY()),YEAR(tbl_CME[[#This Row],[Date]]))</f>
        <v>2024</v>
      </c>
      <c r="J72" s="226"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Dec</v>
      </c>
      <c r="K72" s="226">
        <f>WEEKNUM(tbl_CME[[#This Row],[Date]])</f>
        <v>0</v>
      </c>
      <c r="L72" s="188" t="s">
        <v>773</v>
      </c>
      <c r="N72" s="44"/>
    </row>
    <row r="73" spans="3:14" ht="52.8" x14ac:dyDescent="0.7">
      <c r="C73" s="192" t="s">
        <v>161</v>
      </c>
      <c r="D73" s="191">
        <v>45338</v>
      </c>
      <c r="E73" s="191" t="s">
        <v>161</v>
      </c>
      <c r="F73" s="193" t="s">
        <v>809</v>
      </c>
      <c r="G73" s="193" t="s">
        <v>218</v>
      </c>
      <c r="H73" s="227" t="s">
        <v>810</v>
      </c>
      <c r="I73" s="228">
        <f ca="1">IF(tbl_CME[[#This Row],[Date]]="",YEAR(TODAY()),YEAR(tbl_CME[[#This Row],[Date]]))</f>
        <v>2024</v>
      </c>
      <c r="J73" s="229"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Feb</v>
      </c>
      <c r="K73" s="229">
        <f>WEEKNUM(tbl_CME[[#This Row],[Date]])</f>
        <v>7</v>
      </c>
      <c r="L73" s="192" t="s">
        <v>216</v>
      </c>
    </row>
    <row r="74" spans="3:14" ht="26.4" x14ac:dyDescent="0.7">
      <c r="C74" s="192" t="s">
        <v>245</v>
      </c>
      <c r="D74" s="191">
        <v>45337</v>
      </c>
      <c r="E74" s="191" t="s">
        <v>93</v>
      </c>
      <c r="F74" s="193" t="s">
        <v>256</v>
      </c>
      <c r="G74" s="193" t="s">
        <v>243</v>
      </c>
      <c r="H74" s="227"/>
      <c r="I74" s="228">
        <f ca="1">IF(tbl_CME[[#This Row],[Date]]="",YEAR(TODAY()),YEAR(tbl_CME[[#This Row],[Date]]))</f>
        <v>2024</v>
      </c>
      <c r="J74" s="229"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Feb</v>
      </c>
      <c r="K74" s="229">
        <f>WEEKNUM(tbl_CME[[#This Row],[Date]])</f>
        <v>7</v>
      </c>
      <c r="L74" s="192" t="s">
        <v>216</v>
      </c>
    </row>
    <row r="75" spans="3:14" ht="26.4" x14ac:dyDescent="0.7">
      <c r="C75" s="192" t="s">
        <v>214</v>
      </c>
      <c r="D75" s="191">
        <v>45355</v>
      </c>
      <c r="E75" s="255" t="s">
        <v>97</v>
      </c>
      <c r="F75" s="193" t="s">
        <v>249</v>
      </c>
      <c r="G75" s="193" t="s">
        <v>215</v>
      </c>
      <c r="H75" s="256"/>
      <c r="I75" s="257">
        <f ca="1">IF(tbl_CME[[#This Row],[Date]]="",YEAR(TODAY()),YEAR(tbl_CME[[#This Row],[Date]]))</f>
        <v>2024</v>
      </c>
      <c r="J75" s="258"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Mar</v>
      </c>
      <c r="K75" s="258">
        <f>WEEKNUM(tbl_CME[[#This Row],[Date]])</f>
        <v>10</v>
      </c>
      <c r="L75" s="259" t="s">
        <v>763</v>
      </c>
    </row>
    <row r="76" spans="3:14" ht="26.4" x14ac:dyDescent="0.7">
      <c r="C76" s="192" t="s">
        <v>214</v>
      </c>
      <c r="D76" s="191">
        <v>45364</v>
      </c>
      <c r="E76" s="255" t="s">
        <v>126</v>
      </c>
      <c r="F76" s="193" t="s">
        <v>244</v>
      </c>
      <c r="G76" s="193" t="s">
        <v>215</v>
      </c>
      <c r="H76" s="256"/>
      <c r="I76" s="257">
        <f ca="1">IF(tbl_CME[[#This Row],[Date]]="",YEAR(TODAY()),YEAR(tbl_CME[[#This Row],[Date]]))</f>
        <v>2024</v>
      </c>
      <c r="J76" s="258"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Mar</v>
      </c>
      <c r="K76" s="258">
        <f>WEEKNUM(tbl_CME[[#This Row],[Date]])</f>
        <v>11</v>
      </c>
      <c r="L76" s="259" t="s">
        <v>763</v>
      </c>
    </row>
    <row r="77" spans="3:14" ht="26.4" x14ac:dyDescent="0.7">
      <c r="C77" s="192" t="s">
        <v>245</v>
      </c>
      <c r="D77" s="191">
        <v>45343</v>
      </c>
      <c r="E77" s="255" t="s">
        <v>158</v>
      </c>
      <c r="F77" s="193" t="s">
        <v>256</v>
      </c>
      <c r="G77" s="193" t="s">
        <v>231</v>
      </c>
      <c r="H77" s="256"/>
      <c r="I77" s="257">
        <f ca="1">IF(tbl_CME[[#This Row],[Date]]="",YEAR(TODAY()),YEAR(tbl_CME[[#This Row],[Date]]))</f>
        <v>2024</v>
      </c>
      <c r="J77" s="258" t="str">
        <f ca="1">IF(
   tbl_CME[[#This Row],[Week]] = 53,
    IF(
        MONTH(DATE(YEAR(TODAY()), 12, 31)) = 12,
        TEXT(DATE(YEAR(TODAY()), 12, 31 - WEEKDAY(DATE(YEAR(TODAY()), 12, 31)) + 1), "mmm"),
        TEXT(DATE(YEAR(TODAY()), 1,tbl_CME[[#This Row],[Week]] * 7 - 2 - WEEKDAY(DATE(YEAR(TODAY()), 1, 1))), "mmm")
    ),
    TEXT(DATE(YEAR(TODAY()), 1,tbl_CME[[#This Row],[Week]] * 7 - 2 - WEEKDAY(DATE(YEAR(TODAY()), 1, 1))), "mmm")
)</f>
        <v>Feb</v>
      </c>
      <c r="K77" s="258">
        <f>WEEKNUM(tbl_CME[[#This Row],[Date]])</f>
        <v>8</v>
      </c>
      <c r="L77" s="259" t="s">
        <v>763</v>
      </c>
    </row>
  </sheetData>
  <sheetProtection formatColumns="0" formatRows="0" insertColumns="0" insertRows="0" sort="0" autoFilter="0" pivotTables="0"/>
  <conditionalFormatting sqref="C12:C77">
    <cfRule type="containsText" dxfId="34" priority="2" operator="containsText" text="Promo">
      <formula>NOT(ISERROR(SEARCH("Promo",C12)))</formula>
    </cfRule>
  </conditionalFormatting>
  <conditionalFormatting sqref="L12:L77">
    <cfRule type="cellIs" dxfId="33" priority="1" operator="equal">
      <formula>"Done"</formula>
    </cfRule>
  </conditionalFormatting>
  <dataValidations count="1">
    <dataValidation type="list" allowBlank="1" showInputMessage="1" showErrorMessage="1" sqref="L12:L77" xr:uid="{26586EBF-50EC-47A1-93D1-8699D0016060}">
      <formula1>"Planned, Pending Approval, Done"</formula1>
    </dataValidation>
  </dataValidations>
  <hyperlinks>
    <hyperlink ref="E2" location="Dashboard!A1" display="VIEW DASHBOARD" xr:uid="{EBF47788-D0E4-41D2-8835-40286904F285}"/>
    <hyperlink ref="G2" location="'2023 Detailed Review'!A1" display="DETAILED REVIEW" xr:uid="{B50F008F-D515-4C69-8F41-5BD0D9325078}"/>
    <hyperlink ref="L2" location="Customers!A1" display="CUSTOMERS" xr:uid="{C232DB63-A2F8-4B82-A563-D56223EBC253}"/>
  </hyperlinks>
  <pageMargins left="0.7" right="0.7" top="0.75" bottom="0.75" header="0.3" footer="0.3"/>
  <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CE229205-7207-48BC-A509-57D02841C689}">
          <x14:formula1>
            <xm:f>Customers!$A$7:$A$507</xm:f>
          </x14:formula1>
          <xm:sqref>E12:E77</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1426C-5E18-4342-B6C3-82171DF504AB}">
  <sheetPr codeName="Sheet10"/>
  <dimension ref="A1:AC288"/>
  <sheetViews>
    <sheetView showGridLines="0" topLeftCell="U1" zoomScale="90" zoomScaleNormal="90" workbookViewId="0">
      <pane ySplit="10" topLeftCell="A19" activePane="bottomLeft" state="frozen"/>
      <selection pane="bottomLeft" activeCell="Z31" sqref="Z31"/>
    </sheetView>
  </sheetViews>
  <sheetFormatPr defaultRowHeight="20.399999999999999" outlineLevelRow="1" x14ac:dyDescent="0.7"/>
  <cols>
    <col min="1" max="1" width="43" style="146" bestFit="1" customWidth="1"/>
    <col min="2" max="2" width="16" style="146" bestFit="1" customWidth="1"/>
    <col min="3" max="3" width="23.6640625" style="146" bestFit="1" customWidth="1"/>
    <col min="4" max="4" width="8" style="146" customWidth="1"/>
    <col min="5" max="5" width="9" style="146" customWidth="1"/>
    <col min="6" max="6" width="17.109375" style="146" bestFit="1" customWidth="1"/>
    <col min="7" max="7" width="4" style="146" customWidth="1"/>
    <col min="8" max="8" width="13.33203125" style="146" bestFit="1" customWidth="1"/>
    <col min="9" max="10" width="20" style="146" bestFit="1" customWidth="1"/>
    <col min="11" max="11" width="21.109375" style="146" bestFit="1" customWidth="1"/>
    <col min="12" max="12" width="25.77734375" style="146" bestFit="1" customWidth="1"/>
    <col min="13" max="13" width="18.5546875" style="146" bestFit="1" customWidth="1"/>
    <col min="14" max="14" width="18.5546875" style="146" customWidth="1"/>
    <col min="15" max="15" width="19.21875" style="146" customWidth="1"/>
    <col min="16" max="16" width="18.88671875" style="146" bestFit="1" customWidth="1"/>
    <col min="17" max="17" width="20" style="146" bestFit="1" customWidth="1"/>
    <col min="18" max="18" width="21.109375" style="146" bestFit="1" customWidth="1"/>
    <col min="19" max="19" width="25.77734375" style="146" bestFit="1" customWidth="1"/>
    <col min="20" max="20" width="14.21875" style="146" bestFit="1" customWidth="1"/>
    <col min="21" max="23" width="8.88671875" style="146"/>
    <col min="24" max="24" width="45.44140625" style="166" bestFit="1" customWidth="1"/>
    <col min="25" max="25" width="24.109375" style="166" bestFit="1" customWidth="1"/>
    <col min="26" max="26" width="20.77734375" style="167" bestFit="1" customWidth="1"/>
    <col min="27" max="27" width="12.109375" style="167" bestFit="1" customWidth="1"/>
    <col min="28" max="28" width="13.109375" style="167" bestFit="1" customWidth="1"/>
    <col min="29" max="16384" width="8.88671875" style="146"/>
  </cols>
  <sheetData>
    <row r="1" spans="1:29" s="160" customFormat="1" ht="25.8" customHeight="1" x14ac:dyDescent="0.7">
      <c r="A1" s="251" t="s">
        <v>67</v>
      </c>
      <c r="B1" s="251"/>
      <c r="D1" s="252"/>
      <c r="E1" s="252"/>
      <c r="X1" s="253" t="s">
        <v>70</v>
      </c>
      <c r="Y1" s="253"/>
      <c r="Z1" s="163"/>
      <c r="AA1" s="164" t="s">
        <v>67</v>
      </c>
      <c r="AB1" s="164"/>
    </row>
    <row r="2" spans="1:29" ht="25.8" customHeight="1" outlineLevel="1" x14ac:dyDescent="0.7">
      <c r="N2" s="165"/>
    </row>
    <row r="3" spans="1:29" outlineLevel="1" x14ac:dyDescent="0.7">
      <c r="N3" s="161"/>
    </row>
    <row r="4" spans="1:29" outlineLevel="1" x14ac:dyDescent="0.7">
      <c r="N4" s="161"/>
    </row>
    <row r="5" spans="1:29" outlineLevel="1" x14ac:dyDescent="0.7">
      <c r="N5" s="161"/>
    </row>
    <row r="6" spans="1:29" outlineLevel="1" x14ac:dyDescent="0.7">
      <c r="N6" s="161"/>
    </row>
    <row r="7" spans="1:29" x14ac:dyDescent="0.7">
      <c r="A7" s="180" t="str">
        <f>"Facilities Contributing to " &amp; ROUND(GETPIVOTDATA("% Contribution ",$A$10)*100,0) &amp; "% of Budget"</f>
        <v>Facilities Contributing to 91% of Budget</v>
      </c>
      <c r="B7" s="179">
        <f>COUNTA(A11:A105)-1</f>
        <v>30</v>
      </c>
    </row>
    <row r="8" spans="1:29" s="160" customFormat="1" ht="19.8" x14ac:dyDescent="0.7">
      <c r="A8" s="168" t="s">
        <v>20</v>
      </c>
      <c r="B8" s="160" t="s">
        <v>100</v>
      </c>
    </row>
    <row r="9" spans="1:29" s="160" customFormat="1" ht="19.8" x14ac:dyDescent="0.7">
      <c r="H9" s="181" t="s">
        <v>766</v>
      </c>
      <c r="O9" s="181" t="s">
        <v>766</v>
      </c>
      <c r="X9" s="168" t="s">
        <v>20</v>
      </c>
      <c r="Y9" s="168" t="s">
        <v>0</v>
      </c>
      <c r="Z9" s="160" t="s">
        <v>795</v>
      </c>
      <c r="AA9" s="161" t="s">
        <v>47</v>
      </c>
      <c r="AB9" s="161" t="s">
        <v>17</v>
      </c>
      <c r="AC9"/>
    </row>
    <row r="10" spans="1:29" s="160" customFormat="1" ht="19.8" x14ac:dyDescent="0.7">
      <c r="A10" s="168" t="s">
        <v>694</v>
      </c>
      <c r="B10" s="161" t="s">
        <v>81</v>
      </c>
      <c r="C10" s="160" t="s">
        <v>698</v>
      </c>
      <c r="H10" s="169" t="s">
        <v>33</v>
      </c>
      <c r="I10" s="165" t="s">
        <v>49</v>
      </c>
      <c r="J10" s="165" t="s">
        <v>71</v>
      </c>
      <c r="K10" s="165" t="s">
        <v>29</v>
      </c>
      <c r="L10" s="165" t="s">
        <v>50</v>
      </c>
      <c r="M10" s="165" t="s">
        <v>66</v>
      </c>
      <c r="O10" s="169" t="s">
        <v>33</v>
      </c>
      <c r="P10" s="169" t="s">
        <v>301</v>
      </c>
      <c r="Q10" s="169" t="s">
        <v>302</v>
      </c>
      <c r="R10" s="169" t="s">
        <v>61</v>
      </c>
      <c r="S10" s="169" t="s">
        <v>62</v>
      </c>
      <c r="T10" s="169" t="s">
        <v>21</v>
      </c>
      <c r="X10" s="160" t="s">
        <v>36</v>
      </c>
      <c r="Y10" s="160" t="s">
        <v>115</v>
      </c>
      <c r="Z10" s="161">
        <v>50</v>
      </c>
      <c r="AA10" s="161">
        <v>0</v>
      </c>
      <c r="AB10" s="171">
        <v>0</v>
      </c>
      <c r="AC10"/>
    </row>
    <row r="11" spans="1:29" s="160" customFormat="1" ht="19.8" x14ac:dyDescent="0.7">
      <c r="A11" s="170" t="s">
        <v>199</v>
      </c>
      <c r="B11" s="171">
        <v>8.903133903133903E-2</v>
      </c>
      <c r="C11" s="172">
        <v>250</v>
      </c>
      <c r="H11" s="2" t="str">
        <f>IFERROR(Product_List!B3,"")</f>
        <v>Acupan Inj</v>
      </c>
      <c r="I11" s="3" cm="1">
        <f t="array" ref="I11">IFERROR(SUMPRODUCT(
    (YEAR(tbl_product_target[Date])=2024)*1,
    INDEX(tbl_product_target[],,MATCH(tbl_Territory_PlanSummary[[#This Row],[SKUs]],tbl_product_target[#Headers],0))
),"")</f>
        <v>6600</v>
      </c>
      <c r="J11" s="3" cm="1">
        <f t="array" ref="J11">SUMPRODUCT(
     1*(tbl_targeted_CustomerList[Products]=tbl_Territory_PlanSummary[[#This Row],[SKUs]]),
      tbl_targeted_CustomerList[2024 Allocation])</f>
        <v>8349</v>
      </c>
      <c r="K11" s="173">
        <f t="shared" ref="K11:K25" si="0">IFERROR(I11-J11,"")</f>
        <v>-1749</v>
      </c>
      <c r="L11" s="174">
        <f>IFERROR(tbl_Territory_PlanSummary[[#This Row],[Shared]]/tbl_Territory_PlanSummary[[#This Row],[2024 Target]],"")</f>
        <v>1.2649999999999999</v>
      </c>
      <c r="M11" s="3">
        <f>COUNTIFS(tbl_targeted_CustomerList[Products],tbl_Territory_PlanSummary[[#This Row],[SKUs]],tbl_targeted_CustomerList[2024 Allocation],"&gt;0")</f>
        <v>50</v>
      </c>
      <c r="O11" s="2" t="str">
        <f>IFERROR(Product_List!B3,"")</f>
        <v>Acupan Inj</v>
      </c>
      <c r="P11" s="176" t="str" cm="1">
        <f t="array" ref="P11">IFERROR(SUMPRODUCT(
     1*(tbl_targeted_CustomerList[Products]=$O11),
     1*(tbl_targeted_CustomerList[Facility Type]=P$10),
     tbl_targeted_CustomerList[2024 Allocation]
) &amp; " (" &amp;
ROUND(SUMPRODUCT(
     1*(tbl_targeted_CustomerList[Products]=$O11),
     1*(tbl_targeted_CustomerList[Facility Type]=P$10),
     tbl_targeted_CustomerList[2024 Allocation]
)/$I11*100,0) &amp; "%)", "")</f>
        <v>4850 (73%)</v>
      </c>
      <c r="Q11" s="176" t="str" cm="1">
        <f t="array" ref="Q11">IFERROR(SUMPRODUCT(
     1*(tbl_targeted_CustomerList[Products]=$O11),
     1*(tbl_targeted_CustomerList[Facility Type]=Q$10),
     tbl_targeted_CustomerList[2024 Allocation]
) &amp; " (" &amp;
ROUND(SUMPRODUCT(
     1*(tbl_targeted_CustomerList[Products]=$O11),
     1*(tbl_targeted_CustomerList[Facility Type]=Q$10),
     tbl_targeted_CustomerList[2024 Allocation]
)/$I11*100,0) &amp; "%)", "")</f>
        <v>2300 (35%)</v>
      </c>
      <c r="R11" s="176" t="str" cm="1">
        <f t="array" ref="R11">IFERROR(SUMPRODUCT(
     1*(tbl_targeted_CustomerList[Products]=$O11),
     1*(tbl_targeted_CustomerList[Facility Type]=R$10),
     tbl_targeted_CustomerList[2024 Allocation]
) &amp; " (" &amp;
ROUND(SUMPRODUCT(
     1*(tbl_targeted_CustomerList[Products]=$O11),
     1*(tbl_targeted_CustomerList[Facility Type]=R$10),
     tbl_targeted_CustomerList[2024 Allocation]
)/$I11*100,0) &amp; "%)", "")</f>
        <v>479 (7%)</v>
      </c>
      <c r="S11" s="176" t="str" cm="1">
        <f t="array" ref="S11">IFERROR(SUMPRODUCT(
     1*(tbl_targeted_CustomerList[Products]=$O11),
     1*(tbl_targeted_CustomerList[Facility Type]=S$10),
     tbl_targeted_CustomerList[2024 Allocation]
) &amp; " (" &amp;
ROUND(SUMPRODUCT(
     1*(tbl_targeted_CustomerList[Products]=$O11),
     1*(tbl_targeted_CustomerList[Facility Type]=S$10),
     tbl_targeted_CustomerList[2024 Allocation]
)/$I11*100,0) &amp; "%)","")</f>
        <v>720 (11%)</v>
      </c>
      <c r="T11" s="177" t="str" cm="1">
        <f t="array" ref="T11">IFERROR(SUMPRODUCT(
     1*(tbl_targeted_CustomerList[Products]=$O11),
     tbl_targeted_CustomerList[2024 Allocation]
) &amp; " (" &amp;
ROUND(SUMPRODUCT(
     1*(tbl_targeted_CustomerList[Products]=$O11),
     tbl_targeted_CustomerList[2024 Allocation]
)/$I11*100,0) &amp; "%)","")</f>
        <v>8349 (127%)</v>
      </c>
      <c r="Y11" s="160" t="s">
        <v>178</v>
      </c>
      <c r="Z11" s="161">
        <v>100</v>
      </c>
      <c r="AA11" s="161">
        <v>0</v>
      </c>
      <c r="AB11" s="171">
        <v>0</v>
      </c>
      <c r="AC11"/>
    </row>
    <row r="12" spans="1:29" s="160" customFormat="1" ht="19.8" x14ac:dyDescent="0.7">
      <c r="A12" s="170" t="s">
        <v>96</v>
      </c>
      <c r="B12" s="171">
        <v>7.1225071225071226E-2</v>
      </c>
      <c r="C12" s="172">
        <v>200</v>
      </c>
      <c r="H12" s="2" t="str">
        <f>IFERROR(Product_List!B4,"")</f>
        <v>Bioflor Cap</v>
      </c>
      <c r="I12" s="3" cm="1">
        <f t="array" ref="I12">IFERROR(SUMPRODUCT(
    (YEAR(tbl_product_target[Date])=2024)*1,
    INDEX(tbl_product_target[],,MATCH(tbl_Territory_PlanSummary[[#This Row],[SKUs]],tbl_product_target[#Headers],0))
),"")</f>
        <v>2808</v>
      </c>
      <c r="J12" s="3" cm="1">
        <f t="array" ref="J12">SUMPRODUCT(
     1*(tbl_targeted_CustomerList[Products]=tbl_Territory_PlanSummary[[#This Row],[SKUs]]),
      tbl_targeted_CustomerList[2024 Allocation])</f>
        <v>2880</v>
      </c>
      <c r="K12" s="173">
        <f t="shared" si="0"/>
        <v>-72</v>
      </c>
      <c r="L12" s="174">
        <f>IFERROR(tbl_Territory_PlanSummary[[#This Row],[Shared]]/tbl_Territory_PlanSummary[[#This Row],[2024 Target]],"")</f>
        <v>1.0256410256410255</v>
      </c>
      <c r="M12" s="3">
        <f>COUNTIFS(tbl_targeted_CustomerList[Products],tbl_Territory_PlanSummary[[#This Row],[SKUs]],tbl_targeted_CustomerList[2024 Allocation],"&gt;0")</f>
        <v>46</v>
      </c>
      <c r="O12" s="2" t="str">
        <f>IFERROR(Product_List!B4,"")</f>
        <v>Bioflor Cap</v>
      </c>
      <c r="P12" s="176" t="str" cm="1">
        <f t="array" ref="P12">IFERROR(SUMPRODUCT(
     1*(tbl_targeted_CustomerList[Products]=$O12),
     1*(tbl_targeted_CustomerList[Facility Type]=P$10),
     tbl_targeted_CustomerList[2024 Allocation]
) &amp; " (" &amp;
ROUND(SUMPRODUCT(
     1*(tbl_targeted_CustomerList[Products]=$O12),
     1*(tbl_targeted_CustomerList[Facility Type]=P$10),
     tbl_targeted_CustomerList[2024 Allocation]
)/$I12*100,0) &amp; "%)", "")</f>
        <v>150 (5%)</v>
      </c>
      <c r="Q12" s="176" t="str" cm="1">
        <f t="array" ref="Q12">IFERROR(SUMPRODUCT(
     1*(tbl_targeted_CustomerList[Products]=$O12),
     1*(tbl_targeted_CustomerList[Facility Type]=Q$10),
     tbl_targeted_CustomerList[2024 Allocation]
) &amp; " (" &amp;
ROUND(SUMPRODUCT(
     1*(tbl_targeted_CustomerList[Products]=$O12),
     1*(tbl_targeted_CustomerList[Facility Type]=Q$10),
     tbl_targeted_CustomerList[2024 Allocation]
)/$I12*100,0) &amp; "%)", "")</f>
        <v>610 (22%)</v>
      </c>
      <c r="R12" s="176" t="str" cm="1">
        <f t="array" ref="R12">IFERROR(SUMPRODUCT(
     1*(tbl_targeted_CustomerList[Products]=$O12),
     1*(tbl_targeted_CustomerList[Facility Type]=R$10),
     tbl_targeted_CustomerList[2024 Allocation]
) &amp; " (" &amp;
ROUND(SUMPRODUCT(
     1*(tbl_targeted_CustomerList[Products]=$O12),
     1*(tbl_targeted_CustomerList[Facility Type]=R$10),
     tbl_targeted_CustomerList[2024 Allocation]
)/$I12*100,0) &amp; "%)", "")</f>
        <v>1450 (52%)</v>
      </c>
      <c r="S12" s="176" t="str" cm="1">
        <f t="array" ref="S12">IFERROR(SUMPRODUCT(
     1*(tbl_targeted_CustomerList[Products]=$O12),
     1*(tbl_targeted_CustomerList[Facility Type]=S$10),
     tbl_targeted_CustomerList[2024 Allocation]
) &amp; " (" &amp;
ROUND(SUMPRODUCT(
     1*(tbl_targeted_CustomerList[Products]=$O12),
     1*(tbl_targeted_CustomerList[Facility Type]=S$10),
     tbl_targeted_CustomerList[2024 Allocation]
)/$I12*100,0) &amp; "%)","")</f>
        <v>670 (24%)</v>
      </c>
      <c r="T12" s="177" t="str" cm="1">
        <f t="array" ref="T12">IFERROR(SUMPRODUCT(
     1*(tbl_targeted_CustomerList[Products]=$O12),
     tbl_targeted_CustomerList[2024 Allocation]
) &amp; " (" &amp;
ROUND(SUMPRODUCT(
     1*(tbl_targeted_CustomerList[Products]=$O12),
     tbl_targeted_CustomerList[2024 Allocation]
)/$I12*100,0) &amp; "%)","")</f>
        <v>2880 (103%)</v>
      </c>
      <c r="Y12" s="160" t="s">
        <v>120</v>
      </c>
      <c r="Z12" s="161">
        <v>100</v>
      </c>
      <c r="AA12" s="161">
        <v>50</v>
      </c>
      <c r="AB12" s="171">
        <v>0.5</v>
      </c>
      <c r="AC12"/>
    </row>
    <row r="13" spans="1:29" s="160" customFormat="1" ht="19.8" x14ac:dyDescent="0.7">
      <c r="A13" s="170" t="s">
        <v>178</v>
      </c>
      <c r="B13" s="171">
        <v>7.1225071225071226E-2</v>
      </c>
      <c r="C13" s="172">
        <v>200</v>
      </c>
      <c r="H13" s="2" t="str">
        <f>IFERROR(Product_List!B5,"")</f>
        <v>Bioflor Sach</v>
      </c>
      <c r="I13" s="3" cm="1">
        <f t="array" ref="I13">IFERROR(SUMPRODUCT(
    (YEAR(tbl_product_target[Date])=2024)*1,
    INDEX(tbl_product_target[],,MATCH(tbl_Territory_PlanSummary[[#This Row],[SKUs]],tbl_product_target[#Headers],0))
),"")</f>
        <v>6504</v>
      </c>
      <c r="J13" s="3" cm="1">
        <f t="array" ref="J13">SUMPRODUCT(
     1*(tbl_targeted_CustomerList[Products]=tbl_Territory_PlanSummary[[#This Row],[SKUs]]),
      tbl_targeted_CustomerList[2024 Allocation])</f>
        <v>6720</v>
      </c>
      <c r="K13" s="173">
        <f t="shared" si="0"/>
        <v>-216</v>
      </c>
      <c r="L13" s="174">
        <f>IFERROR(tbl_Territory_PlanSummary[[#This Row],[Shared]]/tbl_Territory_PlanSummary[[#This Row],[2024 Target]],"")</f>
        <v>1.033210332103321</v>
      </c>
      <c r="M13" s="3">
        <f>COUNTIFS(tbl_targeted_CustomerList[Products],tbl_Territory_PlanSummary[[#This Row],[SKUs]],tbl_targeted_CustomerList[2024 Allocation],"&gt;0")</f>
        <v>42</v>
      </c>
      <c r="O13" s="2" t="str">
        <f>IFERROR(Product_List!B5,"")</f>
        <v>Bioflor Sach</v>
      </c>
      <c r="P13" s="176" t="str" cm="1">
        <f t="array" ref="P13">IFERROR(SUMPRODUCT(
     1*(tbl_targeted_CustomerList[Products]=$O13),
     1*(tbl_targeted_CustomerList[Facility Type]=P$10),
     tbl_targeted_CustomerList[2024 Allocation]
) &amp; " (" &amp;
ROUND(SUMPRODUCT(
     1*(tbl_targeted_CustomerList[Products]=$O13),
     1*(tbl_targeted_CustomerList[Facility Type]=P$10),
     tbl_targeted_CustomerList[2024 Allocation]
)/$I13*100,0) &amp; "%)", "")</f>
        <v>1000 (15%)</v>
      </c>
      <c r="Q13" s="176" t="str" cm="1">
        <f t="array" ref="Q13">IFERROR(SUMPRODUCT(
     1*(tbl_targeted_CustomerList[Products]=$O13),
     1*(tbl_targeted_CustomerList[Facility Type]=Q$10),
     tbl_targeted_CustomerList[2024 Allocation]
) &amp; " (" &amp;
ROUND(SUMPRODUCT(
     1*(tbl_targeted_CustomerList[Products]=$O13),
     1*(tbl_targeted_CustomerList[Facility Type]=Q$10),
     tbl_targeted_CustomerList[2024 Allocation]
)/$I13*100,0) &amp; "%)", "")</f>
        <v>3860 (59%)</v>
      </c>
      <c r="R13" s="176" t="str" cm="1">
        <f t="array" ref="R13">IFERROR(SUMPRODUCT(
     1*(tbl_targeted_CustomerList[Products]=$O13),
     1*(tbl_targeted_CustomerList[Facility Type]=R$10),
     tbl_targeted_CustomerList[2024 Allocation]
) &amp; " (" &amp;
ROUND(SUMPRODUCT(
     1*(tbl_targeted_CustomerList[Products]=$O13),
     1*(tbl_targeted_CustomerList[Facility Type]=R$10),
     tbl_targeted_CustomerList[2024 Allocation]
)/$I13*100,0) &amp; "%)", "")</f>
        <v>1210 (19%)</v>
      </c>
      <c r="S13" s="176" t="str" cm="1">
        <f t="array" ref="S13">IFERROR(SUMPRODUCT(
     1*(tbl_targeted_CustomerList[Products]=$O13),
     1*(tbl_targeted_CustomerList[Facility Type]=S$10),
     tbl_targeted_CustomerList[2024 Allocation]
) &amp; " (" &amp;
ROUND(SUMPRODUCT(
     1*(tbl_targeted_CustomerList[Products]=$O13),
     1*(tbl_targeted_CustomerList[Facility Type]=S$10),
     tbl_targeted_CustomerList[2024 Allocation]
)/$I13*100,0) &amp; "%)","")</f>
        <v>650 (10%)</v>
      </c>
      <c r="T13" s="177" t="str" cm="1">
        <f t="array" ref="T13">IFERROR(SUMPRODUCT(
     1*(tbl_targeted_CustomerList[Products]=$O13),
     tbl_targeted_CustomerList[2024 Allocation]
) &amp; " (" &amp;
ROUND(SUMPRODUCT(
     1*(tbl_targeted_CustomerList[Products]=$O13),
     tbl_targeted_CustomerList[2024 Allocation]
)/$I13*100,0) &amp; "%)","")</f>
        <v>6720 (103%)</v>
      </c>
      <c r="Y13" s="160" t="s">
        <v>134</v>
      </c>
      <c r="Z13" s="161">
        <v>400</v>
      </c>
      <c r="AA13" s="161">
        <v>0</v>
      </c>
      <c r="AB13" s="171">
        <v>0</v>
      </c>
      <c r="AC13"/>
    </row>
    <row r="14" spans="1:29" s="160" customFormat="1" ht="19.8" x14ac:dyDescent="0.7">
      <c r="A14" s="170" t="s">
        <v>196</v>
      </c>
      <c r="B14" s="171">
        <v>5.3418803418803416E-2</v>
      </c>
      <c r="C14" s="172">
        <v>150</v>
      </c>
      <c r="H14" s="2" t="str">
        <f>IFERROR(Product_List!B6,"")</f>
        <v>Otipax</v>
      </c>
      <c r="I14" s="3" cm="1">
        <f t="array" ref="I14">IFERROR(SUMPRODUCT(
    (YEAR(tbl_product_target[Date])=2024)*1,
    INDEX(tbl_product_target[],,MATCH(tbl_Territory_PlanSummary[[#This Row],[SKUs]],tbl_product_target[#Headers],0))
),"")</f>
        <v>9000</v>
      </c>
      <c r="J14" s="3" cm="1">
        <f t="array" ref="J14">SUMPRODUCT(
     1*(tbl_targeted_CustomerList[Products]=tbl_Territory_PlanSummary[[#This Row],[SKUs]]),
      tbl_targeted_CustomerList[2024 Allocation])</f>
        <v>11530</v>
      </c>
      <c r="K14" s="173">
        <f t="shared" si="0"/>
        <v>-2530</v>
      </c>
      <c r="L14" s="174">
        <f>IFERROR(tbl_Territory_PlanSummary[[#This Row],[Shared]]/tbl_Territory_PlanSummary[[#This Row],[2024 Target]],"")</f>
        <v>1.2811111111111111</v>
      </c>
      <c r="M14" s="3">
        <f>COUNTIFS(tbl_targeted_CustomerList[Products],tbl_Territory_PlanSummary[[#This Row],[SKUs]],tbl_targeted_CustomerList[2024 Allocation],"&gt;0")</f>
        <v>77</v>
      </c>
      <c r="O14" s="2" t="str">
        <f>IFERROR(Product_List!B6,"")</f>
        <v>Otipax</v>
      </c>
      <c r="P14" s="176" t="str" cm="1">
        <f t="array" ref="P14">IFERROR(SUMPRODUCT(
     1*(tbl_targeted_CustomerList[Products]=$O14),
     1*(tbl_targeted_CustomerList[Facility Type]=P$10),
     tbl_targeted_CustomerList[2024 Allocation]
) &amp; " (" &amp;
ROUND(SUMPRODUCT(
     1*(tbl_targeted_CustomerList[Products]=$O14),
     1*(tbl_targeted_CustomerList[Facility Type]=P$10),
     tbl_targeted_CustomerList[2024 Allocation]
)/$I14*100,0) &amp; "%)", "")</f>
        <v>3350 (37%)</v>
      </c>
      <c r="Q14" s="176" t="str" cm="1">
        <f t="array" ref="Q14">IFERROR(SUMPRODUCT(
     1*(tbl_targeted_CustomerList[Products]=$O14),
     1*(tbl_targeted_CustomerList[Facility Type]=Q$10),
     tbl_targeted_CustomerList[2024 Allocation]
) &amp; " (" &amp;
ROUND(SUMPRODUCT(
     1*(tbl_targeted_CustomerList[Products]=$O14),
     1*(tbl_targeted_CustomerList[Facility Type]=Q$10),
     tbl_targeted_CustomerList[2024 Allocation]
)/$I14*100,0) &amp; "%)", "")</f>
        <v>3130 (35%)</v>
      </c>
      <c r="R14" s="176" t="str" cm="1">
        <f t="array" ref="R14">IFERROR(SUMPRODUCT(
     1*(tbl_targeted_CustomerList[Products]=$O14),
     1*(tbl_targeted_CustomerList[Facility Type]=R$10),
     tbl_targeted_CustomerList[2024 Allocation]
) &amp; " (" &amp;
ROUND(SUMPRODUCT(
     1*(tbl_targeted_CustomerList[Products]=$O14),
     1*(tbl_targeted_CustomerList[Facility Type]=R$10),
     tbl_targeted_CustomerList[2024 Allocation]
)/$I14*100,0) &amp; "%)", "")</f>
        <v>2430 (27%)</v>
      </c>
      <c r="S14" s="176" t="str" cm="1">
        <f t="array" ref="S14">IFERROR(SUMPRODUCT(
     1*(tbl_targeted_CustomerList[Products]=$O14),
     1*(tbl_targeted_CustomerList[Facility Type]=S$10),
     tbl_targeted_CustomerList[2024 Allocation]
) &amp; " (" &amp;
ROUND(SUMPRODUCT(
     1*(tbl_targeted_CustomerList[Products]=$O14),
     1*(tbl_targeted_CustomerList[Facility Type]=S$10),
     tbl_targeted_CustomerList[2024 Allocation]
)/$I14*100,0) &amp; "%)","")</f>
        <v>2620 (29%)</v>
      </c>
      <c r="T14" s="177" t="str" cm="1">
        <f t="array" ref="T14">IFERROR(SUMPRODUCT(
     1*(tbl_targeted_CustomerList[Products]=$O14),
     tbl_targeted_CustomerList[2024 Allocation]
) &amp; " (" &amp;
ROUND(SUMPRODUCT(
     1*(tbl_targeted_CustomerList[Products]=$O14),
     tbl_targeted_CustomerList[2024 Allocation]
)/$I14*100,0) &amp; "%)","")</f>
        <v>11530 (128%)</v>
      </c>
      <c r="Y14" s="160" t="s">
        <v>138</v>
      </c>
      <c r="Z14" s="161">
        <v>50</v>
      </c>
      <c r="AA14" s="161">
        <v>0</v>
      </c>
      <c r="AB14" s="171">
        <v>0</v>
      </c>
      <c r="AC14"/>
    </row>
    <row r="15" spans="1:29" s="160" customFormat="1" ht="19.8" x14ac:dyDescent="0.7">
      <c r="A15" s="170" t="s">
        <v>87</v>
      </c>
      <c r="B15" s="171">
        <v>3.5612535612535613E-2</v>
      </c>
      <c r="C15" s="172">
        <v>100</v>
      </c>
      <c r="H15" s="2" t="str">
        <f>IFERROR(Product_List!B7,"")</f>
        <v>Enter Product 5 …</v>
      </c>
      <c r="I15" s="3" t="str" cm="1">
        <f t="array" ref="I15">IFERROR(SUMPRODUCT(
    (YEAR(tbl_product_target[Date])=2024)*1,
    INDEX(tbl_product_target[],,MATCH(tbl_Territory_PlanSummary[[#This Row],[SKUs]],tbl_product_target[#Headers],0))
),"")</f>
        <v/>
      </c>
      <c r="J15" s="3" cm="1">
        <f t="array" ref="J15">SUMPRODUCT(
     1*(tbl_targeted_CustomerList[Products]=tbl_Territory_PlanSummary[[#This Row],[SKUs]]),
      tbl_targeted_CustomerList[2024 Allocation])</f>
        <v>0</v>
      </c>
      <c r="K15" s="175" t="str">
        <f t="shared" si="0"/>
        <v/>
      </c>
      <c r="L15" s="174" t="str">
        <f>IFERROR(tbl_Territory_PlanSummary[[#This Row],[Shared]]/tbl_Territory_PlanSummary[[#This Row],[2024 Target]],"")</f>
        <v/>
      </c>
      <c r="M15" s="3">
        <f>COUNTIFS(tbl_targeted_CustomerList[Products],tbl_Territory_PlanSummary[[#This Row],[SKUs]],tbl_targeted_CustomerList[2024 Allocation],"&gt;0")</f>
        <v>0</v>
      </c>
      <c r="O15" s="2" t="str">
        <f>IFERROR(Product_List!B7,"")</f>
        <v>Enter Product 5 …</v>
      </c>
      <c r="P15" s="176" t="str" cm="1">
        <f t="array" ref="P15">IFERROR(SUMPRODUCT(
     1*(tbl_targeted_CustomerList[Products]=$O15),
     1*(tbl_targeted_CustomerList[Facility Type]=P$10),
     tbl_targeted_CustomerList[2024 Allocation]
) &amp; " (" &amp;
ROUND(SUMPRODUCT(
     1*(tbl_targeted_CustomerList[Products]=$O15),
     1*(tbl_targeted_CustomerList[Facility Type]=P$10),
     tbl_targeted_CustomerList[2024 Allocation]
)/$I15*100,0) &amp; "%)", "")</f>
        <v/>
      </c>
      <c r="Q15" s="176" t="str" cm="1">
        <f t="array" ref="Q15">IFERROR(SUMPRODUCT(
     1*(tbl_targeted_CustomerList[Products]=$O15),
     1*(tbl_targeted_CustomerList[Facility Type]=Q$10),
     tbl_targeted_CustomerList[2024 Allocation]
) &amp; " (" &amp;
ROUND(SUMPRODUCT(
     1*(tbl_targeted_CustomerList[Products]=$O15),
     1*(tbl_targeted_CustomerList[Facility Type]=Q$10),
     tbl_targeted_CustomerList[2024 Allocation]
)/$I15*100,0) &amp; "%)", "")</f>
        <v/>
      </c>
      <c r="R15" s="176" t="str" cm="1">
        <f t="array" ref="R15">IFERROR(SUMPRODUCT(
     1*(tbl_targeted_CustomerList[Products]=$O15),
     1*(tbl_targeted_CustomerList[Facility Type]=R$10),
     tbl_targeted_CustomerList[2024 Allocation]
) &amp; " (" &amp;
ROUND(SUMPRODUCT(
     1*(tbl_targeted_CustomerList[Products]=$O15),
     1*(tbl_targeted_CustomerList[Facility Type]=R$10),
     tbl_targeted_CustomerList[2024 Allocation]
)/$I15*100,0) &amp; "%)", "")</f>
        <v/>
      </c>
      <c r="S15" s="176" t="str" cm="1">
        <f t="array" ref="S15">IFERROR(SUMPRODUCT(
     1*(tbl_targeted_CustomerList[Products]=$O15),
     1*(tbl_targeted_CustomerList[Facility Type]=S$10),
     tbl_targeted_CustomerList[2024 Allocation]
) &amp; " (" &amp;
ROUND(SUMPRODUCT(
     1*(tbl_targeted_CustomerList[Products]=$O15),
     1*(tbl_targeted_CustomerList[Facility Type]=S$10),
     tbl_targeted_CustomerList[2024 Allocation]
)/$I15*100,0) &amp; "%)","")</f>
        <v/>
      </c>
      <c r="T15" s="177" t="str" cm="1">
        <f t="array" ref="T15">IFERROR(SUMPRODUCT(
     1*(tbl_targeted_CustomerList[Products]=$O15),
     tbl_targeted_CustomerList[2024 Allocation]
) &amp; " (" &amp;
ROUND(SUMPRODUCT(
     1*(tbl_targeted_CustomerList[Products]=$O15),
     tbl_targeted_CustomerList[2024 Allocation]
)/$I15*100,0) &amp; "%)","")</f>
        <v/>
      </c>
      <c r="Y15" s="160" t="s">
        <v>212</v>
      </c>
      <c r="Z15" s="161">
        <v>50</v>
      </c>
      <c r="AA15" s="161">
        <v>0</v>
      </c>
      <c r="AB15" s="171">
        <v>0</v>
      </c>
      <c r="AC15"/>
    </row>
    <row r="16" spans="1:29" ht="19.8" x14ac:dyDescent="0.7">
      <c r="A16" s="170" t="s">
        <v>97</v>
      </c>
      <c r="B16" s="171">
        <v>3.5612535612535613E-2</v>
      </c>
      <c r="C16" s="172">
        <v>100</v>
      </c>
      <c r="H16" s="2" t="str">
        <f>IFERROR(Product_List!B8,"")</f>
        <v>Enter Product 6 …</v>
      </c>
      <c r="I16" s="3" t="str" cm="1">
        <f t="array" ref="I16">IFERROR(SUMPRODUCT(
    (YEAR(tbl_product_target[Date])=2024)*1,
    INDEX(tbl_product_target[],,MATCH(tbl_Territory_PlanSummary[[#This Row],[SKUs]],tbl_product_target[#Headers],0))
),"")</f>
        <v/>
      </c>
      <c r="J16" s="3" cm="1">
        <f t="array" ref="J16">SUMPRODUCT(
     1*(tbl_targeted_CustomerList[Products]=tbl_Territory_PlanSummary[[#This Row],[SKUs]]),
      tbl_targeted_CustomerList[2024 Allocation])</f>
        <v>0</v>
      </c>
      <c r="K16" s="175" t="str">
        <f t="shared" si="0"/>
        <v/>
      </c>
      <c r="L16" s="174" t="str">
        <f>IFERROR(tbl_Territory_PlanSummary[[#This Row],[Shared]]/tbl_Territory_PlanSummary[[#This Row],[2024 Target]],"")</f>
        <v/>
      </c>
      <c r="M16" s="3">
        <f>COUNTIFS(tbl_targeted_CustomerList[Products],tbl_Territory_PlanSummary[[#This Row],[SKUs]],tbl_targeted_CustomerList[2024 Allocation],"&gt;0")</f>
        <v>0</v>
      </c>
      <c r="O16" s="2" t="str">
        <f>IFERROR(Product_List!B8,"")</f>
        <v>Enter Product 6 …</v>
      </c>
      <c r="P16" s="176" t="str" cm="1">
        <f t="array" ref="P16">IFERROR(SUMPRODUCT(
     1*(tbl_targeted_CustomerList[Products]=$O16),
     1*(tbl_targeted_CustomerList[Facility Type]=P$10),
     tbl_targeted_CustomerList[2024 Allocation]
) &amp; " (" &amp;
ROUND(SUMPRODUCT(
     1*(tbl_targeted_CustomerList[Products]=$O16),
     1*(tbl_targeted_CustomerList[Facility Type]=P$10),
     tbl_targeted_CustomerList[2024 Allocation]
)/$I16*100,0) &amp; "%)", "")</f>
        <v/>
      </c>
      <c r="Q16" s="176" t="str" cm="1">
        <f t="array" ref="Q16">IFERROR(SUMPRODUCT(
     1*(tbl_targeted_CustomerList[Products]=$O16),
     1*(tbl_targeted_CustomerList[Facility Type]=Q$10),
     tbl_targeted_CustomerList[2024 Allocation]
) &amp; " (" &amp;
ROUND(SUMPRODUCT(
     1*(tbl_targeted_CustomerList[Products]=$O16),
     1*(tbl_targeted_CustomerList[Facility Type]=Q$10),
     tbl_targeted_CustomerList[2024 Allocation]
)/$I16*100,0) &amp; "%)", "")</f>
        <v/>
      </c>
      <c r="R16" s="176" t="str" cm="1">
        <f t="array" ref="R16">IFERROR(SUMPRODUCT(
     1*(tbl_targeted_CustomerList[Products]=$O16),
     1*(tbl_targeted_CustomerList[Facility Type]=R$10),
     tbl_targeted_CustomerList[2024 Allocation]
) &amp; " (" &amp;
ROUND(SUMPRODUCT(
     1*(tbl_targeted_CustomerList[Products]=$O16),
     1*(tbl_targeted_CustomerList[Facility Type]=R$10),
     tbl_targeted_CustomerList[2024 Allocation]
)/$I16*100,0) &amp; "%)", "")</f>
        <v/>
      </c>
      <c r="S16" s="176" t="str" cm="1">
        <f t="array" ref="S16">IFERROR(SUMPRODUCT(
     1*(tbl_targeted_CustomerList[Products]=$O16),
     1*(tbl_targeted_CustomerList[Facility Type]=S$10),
     tbl_targeted_CustomerList[2024 Allocation]
) &amp; " (" &amp;
ROUND(SUMPRODUCT(
     1*(tbl_targeted_CustomerList[Products]=$O16),
     1*(tbl_targeted_CustomerList[Facility Type]=S$10),
     tbl_targeted_CustomerList[2024 Allocation]
)/$I16*100,0) &amp; "%)","")</f>
        <v/>
      </c>
      <c r="T16" s="177" t="str" cm="1">
        <f t="array" ref="T16">IFERROR(SUMPRODUCT(
     1*(tbl_targeted_CustomerList[Products]=$O16),
     tbl_targeted_CustomerList[2024 Allocation]
) &amp; " (" &amp;
ROUND(SUMPRODUCT(
     1*(tbl_targeted_CustomerList[Products]=$O16),
     tbl_targeted_CustomerList[2024 Allocation]
)/$I16*100,0) &amp; "%)","")</f>
        <v/>
      </c>
      <c r="X16" s="160"/>
      <c r="Y16" s="160" t="s">
        <v>146</v>
      </c>
      <c r="Z16" s="161">
        <v>500</v>
      </c>
      <c r="AA16" s="161">
        <v>60</v>
      </c>
      <c r="AB16" s="171">
        <v>0.12</v>
      </c>
      <c r="AC16"/>
    </row>
    <row r="17" spans="1:29" ht="19.8" x14ac:dyDescent="0.7">
      <c r="A17" s="170" t="s">
        <v>156</v>
      </c>
      <c r="B17" s="171">
        <v>3.5612535612535613E-2</v>
      </c>
      <c r="C17" s="172">
        <v>100</v>
      </c>
      <c r="H17" s="2" t="str">
        <f>IFERROR(Product_List!B9,"")</f>
        <v>Enter Product 7 …</v>
      </c>
      <c r="I17" s="3" t="str" cm="1">
        <f t="array" ref="I17">IFERROR(SUMPRODUCT(
    (YEAR(tbl_product_target[Date])=2024)*1,
    INDEX(tbl_product_target[],,MATCH(tbl_Territory_PlanSummary[[#This Row],[SKUs]],tbl_product_target[#Headers],0))
),"")</f>
        <v/>
      </c>
      <c r="J17" s="3" cm="1">
        <f t="array" ref="J17">SUMPRODUCT(
     1*(tbl_targeted_CustomerList[Products]=tbl_Territory_PlanSummary[[#This Row],[SKUs]]),
      tbl_targeted_CustomerList[2024 Allocation])</f>
        <v>0</v>
      </c>
      <c r="K17" s="175" t="str">
        <f t="shared" si="0"/>
        <v/>
      </c>
      <c r="L17" s="174" t="str">
        <f>IFERROR(tbl_Territory_PlanSummary[[#This Row],[Shared]]/tbl_Territory_PlanSummary[[#This Row],[2024 Target]],"")</f>
        <v/>
      </c>
      <c r="M17" s="3">
        <f>COUNTIFS(tbl_targeted_CustomerList[Products],tbl_Territory_PlanSummary[[#This Row],[SKUs]],tbl_targeted_CustomerList[2024 Allocation],"&gt;0")</f>
        <v>0</v>
      </c>
      <c r="O17" s="2" t="str">
        <f>IFERROR(Product_List!B9,"")</f>
        <v>Enter Product 7 …</v>
      </c>
      <c r="P17" s="176" t="str" cm="1">
        <f t="array" ref="P17">IFERROR(SUMPRODUCT(
     1*(tbl_targeted_CustomerList[Products]=$O17),
     1*(tbl_targeted_CustomerList[Facility Type]=P$10),
     tbl_targeted_CustomerList[2024 Allocation]
) &amp; " (" &amp;
ROUND(SUMPRODUCT(
     1*(tbl_targeted_CustomerList[Products]=$O17),
     1*(tbl_targeted_CustomerList[Facility Type]=P$10),
     tbl_targeted_CustomerList[2024 Allocation]
)/$I17*100,0) &amp; "%)", "")</f>
        <v/>
      </c>
      <c r="Q17" s="176" t="str" cm="1">
        <f t="array" ref="Q17">IFERROR(SUMPRODUCT(
     1*(tbl_targeted_CustomerList[Products]=$O17),
     1*(tbl_targeted_CustomerList[Facility Type]=Q$10),
     tbl_targeted_CustomerList[2024 Allocation]
) &amp; " (" &amp;
ROUND(SUMPRODUCT(
     1*(tbl_targeted_CustomerList[Products]=$O17),
     1*(tbl_targeted_CustomerList[Facility Type]=Q$10),
     tbl_targeted_CustomerList[2024 Allocation]
)/$I17*100,0) &amp; "%)", "")</f>
        <v/>
      </c>
      <c r="R17" s="176" t="str" cm="1">
        <f t="array" ref="R17">IFERROR(SUMPRODUCT(
     1*(tbl_targeted_CustomerList[Products]=$O17),
     1*(tbl_targeted_CustomerList[Facility Type]=R$10),
     tbl_targeted_CustomerList[2024 Allocation]
) &amp; " (" &amp;
ROUND(SUMPRODUCT(
     1*(tbl_targeted_CustomerList[Products]=$O17),
     1*(tbl_targeted_CustomerList[Facility Type]=R$10),
     tbl_targeted_CustomerList[2024 Allocation]
)/$I17*100,0) &amp; "%)", "")</f>
        <v/>
      </c>
      <c r="S17" s="176" t="str" cm="1">
        <f t="array" ref="S17">IFERROR(SUMPRODUCT(
     1*(tbl_targeted_CustomerList[Products]=$O17),
     1*(tbl_targeted_CustomerList[Facility Type]=S$10),
     tbl_targeted_CustomerList[2024 Allocation]
) &amp; " (" &amp;
ROUND(SUMPRODUCT(
     1*(tbl_targeted_CustomerList[Products]=$O17),
     1*(tbl_targeted_CustomerList[Facility Type]=S$10),
     tbl_targeted_CustomerList[2024 Allocation]
)/$I17*100,0) &amp; "%)","")</f>
        <v/>
      </c>
      <c r="T17" s="177" t="str" cm="1">
        <f t="array" ref="T17">IFERROR(SUMPRODUCT(
     1*(tbl_targeted_CustomerList[Products]=$O17),
     tbl_targeted_CustomerList[2024 Allocation]
) &amp; " (" &amp;
ROUND(SUMPRODUCT(
     1*(tbl_targeted_CustomerList[Products]=$O17),
     tbl_targeted_CustomerList[2024 Allocation]
)/$I17*100,0) &amp; "%)","")</f>
        <v/>
      </c>
      <c r="X17" s="160"/>
      <c r="Y17" s="160" t="s">
        <v>97</v>
      </c>
      <c r="Z17" s="161">
        <v>700</v>
      </c>
      <c r="AA17" s="161">
        <v>200</v>
      </c>
      <c r="AB17" s="171">
        <v>0.2857142857142857</v>
      </c>
      <c r="AC17"/>
    </row>
    <row r="18" spans="1:29" ht="19.8" x14ac:dyDescent="0.7">
      <c r="A18" s="170" t="s">
        <v>750</v>
      </c>
      <c r="B18" s="171">
        <v>3.5612535612535613E-2</v>
      </c>
      <c r="C18" s="172">
        <v>100</v>
      </c>
      <c r="H18" s="2" t="str">
        <f>IFERROR(Product_List!B10,"")</f>
        <v>Enter Product 8 …</v>
      </c>
      <c r="I18" s="3" t="str" cm="1">
        <f t="array" ref="I18">IFERROR(SUMPRODUCT(
    (YEAR(tbl_product_target[Date])=2024)*1,
    INDEX(tbl_product_target[],,MATCH(tbl_Territory_PlanSummary[[#This Row],[SKUs]],tbl_product_target[#Headers],0))
),"")</f>
        <v/>
      </c>
      <c r="J18" s="3" cm="1">
        <f t="array" ref="J18">SUMPRODUCT(
     1*(tbl_targeted_CustomerList[Products]=tbl_Territory_PlanSummary[[#This Row],[SKUs]]),
      tbl_targeted_CustomerList[2024 Allocation])</f>
        <v>0</v>
      </c>
      <c r="K18" s="175" t="str">
        <f t="shared" si="0"/>
        <v/>
      </c>
      <c r="L18" s="174" t="str">
        <f>IFERROR(tbl_Territory_PlanSummary[[#This Row],[Shared]]/tbl_Territory_PlanSummary[[#This Row],[2024 Target]],"")</f>
        <v/>
      </c>
      <c r="M18" s="3">
        <f>COUNTIFS(tbl_targeted_CustomerList[Products],tbl_Territory_PlanSummary[[#This Row],[SKUs]],tbl_targeted_CustomerList[2024 Allocation],"&gt;0")</f>
        <v>0</v>
      </c>
      <c r="O18" s="2" t="str">
        <f>IFERROR(Product_List!B10,"")</f>
        <v>Enter Product 8 …</v>
      </c>
      <c r="P18" s="176" t="str" cm="1">
        <f t="array" ref="P18">IFERROR(SUMPRODUCT(
     1*(tbl_targeted_CustomerList[Products]=$O18),
     1*(tbl_targeted_CustomerList[Facility Type]=P$10),
     tbl_targeted_CustomerList[2024 Allocation]
) &amp; " (" &amp;
ROUND(SUMPRODUCT(
     1*(tbl_targeted_CustomerList[Products]=$O18),
     1*(tbl_targeted_CustomerList[Facility Type]=P$10),
     tbl_targeted_CustomerList[2024 Allocation]
)/$I18*100,0) &amp; "%)", "")</f>
        <v/>
      </c>
      <c r="Q18" s="176" t="str" cm="1">
        <f t="array" ref="Q18">IFERROR(SUMPRODUCT(
     1*(tbl_targeted_CustomerList[Products]=$O18),
     1*(tbl_targeted_CustomerList[Facility Type]=Q$10),
     tbl_targeted_CustomerList[2024 Allocation]
) &amp; " (" &amp;
ROUND(SUMPRODUCT(
     1*(tbl_targeted_CustomerList[Products]=$O18),
     1*(tbl_targeted_CustomerList[Facility Type]=Q$10),
     tbl_targeted_CustomerList[2024 Allocation]
)/$I18*100,0) &amp; "%)", "")</f>
        <v/>
      </c>
      <c r="R18" s="176" t="str" cm="1">
        <f t="array" ref="R18">IFERROR(SUMPRODUCT(
     1*(tbl_targeted_CustomerList[Products]=$O18),
     1*(tbl_targeted_CustomerList[Facility Type]=R$10),
     tbl_targeted_CustomerList[2024 Allocation]
) &amp; " (" &amp;
ROUND(SUMPRODUCT(
     1*(tbl_targeted_CustomerList[Products]=$O18),
     1*(tbl_targeted_CustomerList[Facility Type]=R$10),
     tbl_targeted_CustomerList[2024 Allocation]
)/$I18*100,0) &amp; "%)", "")</f>
        <v/>
      </c>
      <c r="S18" s="176" t="str" cm="1">
        <f t="array" ref="S18">IFERROR(SUMPRODUCT(
     1*(tbl_targeted_CustomerList[Products]=$O18),
     1*(tbl_targeted_CustomerList[Facility Type]=S$10),
     tbl_targeted_CustomerList[2024 Allocation]
) &amp; " (" &amp;
ROUND(SUMPRODUCT(
     1*(tbl_targeted_CustomerList[Products]=$O18),
     1*(tbl_targeted_CustomerList[Facility Type]=S$10),
     tbl_targeted_CustomerList[2024 Allocation]
)/$I18*100,0) &amp; "%)","")</f>
        <v/>
      </c>
      <c r="T18" s="177" t="str" cm="1">
        <f t="array" ref="T18">IFERROR(SUMPRODUCT(
     1*(tbl_targeted_CustomerList[Products]=$O18),
     tbl_targeted_CustomerList[2024 Allocation]
) &amp; " (" &amp;
ROUND(SUMPRODUCT(
     1*(tbl_targeted_CustomerList[Products]=$O18),
     tbl_targeted_CustomerList[2024 Allocation]
)/$I18*100,0) &amp; "%)","")</f>
        <v/>
      </c>
      <c r="X18" s="160" t="s">
        <v>100</v>
      </c>
      <c r="Y18" s="160" t="s">
        <v>173</v>
      </c>
      <c r="Z18" s="161">
        <v>20</v>
      </c>
      <c r="AA18" s="161">
        <v>0</v>
      </c>
      <c r="AB18" s="171">
        <v>0</v>
      </c>
      <c r="AC18"/>
    </row>
    <row r="19" spans="1:29" ht="19.8" x14ac:dyDescent="0.7">
      <c r="A19" s="170" t="s">
        <v>195</v>
      </c>
      <c r="B19" s="171">
        <v>3.5612535612535613E-2</v>
      </c>
      <c r="C19" s="172">
        <v>100</v>
      </c>
      <c r="H19" s="2" t="str">
        <f>IFERROR(Product_List!B11,"")</f>
        <v>Enter Product 9 …</v>
      </c>
      <c r="I19" s="3" t="str" cm="1">
        <f t="array" ref="I19">IFERROR(SUMPRODUCT(
    (YEAR(tbl_product_target[Date])=2024)*1,
    INDEX(tbl_product_target[],,MATCH(tbl_Territory_PlanSummary[[#This Row],[SKUs]],tbl_product_target[#Headers],0))
),"")</f>
        <v/>
      </c>
      <c r="J19" s="3" cm="1">
        <f t="array" ref="J19">SUMPRODUCT(
     1*(tbl_targeted_CustomerList[Products]=tbl_Territory_PlanSummary[[#This Row],[SKUs]]),
      tbl_targeted_CustomerList[2024 Allocation])</f>
        <v>0</v>
      </c>
      <c r="K19" s="175" t="str">
        <f t="shared" si="0"/>
        <v/>
      </c>
      <c r="L19" s="174" t="str">
        <f>IFERROR(tbl_Territory_PlanSummary[[#This Row],[Shared]]/tbl_Territory_PlanSummary[[#This Row],[2024 Target]],"")</f>
        <v/>
      </c>
      <c r="M19" s="3">
        <f>COUNTIFS(tbl_targeted_CustomerList[Products],tbl_Territory_PlanSummary[[#This Row],[SKUs]],tbl_targeted_CustomerList[2024 Allocation],"&gt;0")</f>
        <v>0</v>
      </c>
      <c r="O19" s="2" t="str">
        <f>IFERROR(Product_List!B11,"")</f>
        <v>Enter Product 9 …</v>
      </c>
      <c r="P19" s="176" t="str" cm="1">
        <f t="array" ref="P19">IFERROR(SUMPRODUCT(
     1*(tbl_targeted_CustomerList[Products]=$O19),
     1*(tbl_targeted_CustomerList[Facility Type]=P$10),
     tbl_targeted_CustomerList[2024 Allocation]
) &amp; " (" &amp;
ROUND(SUMPRODUCT(
     1*(tbl_targeted_CustomerList[Products]=$O19),
     1*(tbl_targeted_CustomerList[Facility Type]=P$10),
     tbl_targeted_CustomerList[2024 Allocation]
)/$I19*100,0) &amp; "%)", "")</f>
        <v/>
      </c>
      <c r="Q19" s="176" t="str" cm="1">
        <f t="array" ref="Q19">IFERROR(SUMPRODUCT(
     1*(tbl_targeted_CustomerList[Products]=$O19),
     1*(tbl_targeted_CustomerList[Facility Type]=Q$10),
     tbl_targeted_CustomerList[2024 Allocation]
) &amp; " (" &amp;
ROUND(SUMPRODUCT(
     1*(tbl_targeted_CustomerList[Products]=$O19),
     1*(tbl_targeted_CustomerList[Facility Type]=Q$10),
     tbl_targeted_CustomerList[2024 Allocation]
)/$I19*100,0) &amp; "%)", "")</f>
        <v/>
      </c>
      <c r="R19" s="176" t="str" cm="1">
        <f t="array" ref="R19">IFERROR(SUMPRODUCT(
     1*(tbl_targeted_CustomerList[Products]=$O19),
     1*(tbl_targeted_CustomerList[Facility Type]=R$10),
     tbl_targeted_CustomerList[2024 Allocation]
) &amp; " (" &amp;
ROUND(SUMPRODUCT(
     1*(tbl_targeted_CustomerList[Products]=$O19),
     1*(tbl_targeted_CustomerList[Facility Type]=R$10),
     tbl_targeted_CustomerList[2024 Allocation]
)/$I19*100,0) &amp; "%)", "")</f>
        <v/>
      </c>
      <c r="S19" s="176" t="str" cm="1">
        <f t="array" ref="S19">IFERROR(SUMPRODUCT(
     1*(tbl_targeted_CustomerList[Products]=$O19),
     1*(tbl_targeted_CustomerList[Facility Type]=S$10),
     tbl_targeted_CustomerList[2024 Allocation]
) &amp; " (" &amp;
ROUND(SUMPRODUCT(
     1*(tbl_targeted_CustomerList[Products]=$O19),
     1*(tbl_targeted_CustomerList[Facility Type]=S$10),
     tbl_targeted_CustomerList[2024 Allocation]
)/$I19*100,0) &amp; "%)","")</f>
        <v/>
      </c>
      <c r="T19" s="177" t="str" cm="1">
        <f t="array" ref="T19">IFERROR(SUMPRODUCT(
     1*(tbl_targeted_CustomerList[Products]=$O19),
     tbl_targeted_CustomerList[2024 Allocation]
) &amp; " (" &amp;
ROUND(SUMPRODUCT(
     1*(tbl_targeted_CustomerList[Products]=$O19),
     tbl_targeted_CustomerList[2024 Allocation]
)/$I19*100,0) &amp; "%)","")</f>
        <v/>
      </c>
      <c r="X19" s="160"/>
      <c r="Y19" s="160" t="s">
        <v>176</v>
      </c>
      <c r="Z19" s="161">
        <v>10</v>
      </c>
      <c r="AA19" s="161">
        <v>0</v>
      </c>
      <c r="AB19" s="171">
        <v>0</v>
      </c>
      <c r="AC19"/>
    </row>
    <row r="20" spans="1:29" ht="19.8" x14ac:dyDescent="0.7">
      <c r="A20" s="170" t="s">
        <v>197</v>
      </c>
      <c r="B20" s="171">
        <v>3.5612535612535613E-2</v>
      </c>
      <c r="C20" s="172">
        <v>100</v>
      </c>
      <c r="H20" s="2" t="str">
        <f>IFERROR(Product_List!B12,"")</f>
        <v>Enter Product 10 …</v>
      </c>
      <c r="I20" s="3" t="str" cm="1">
        <f t="array" ref="I20">IFERROR(SUMPRODUCT(
    (YEAR(tbl_product_target[Date])=2024)*1,
    INDEX(tbl_product_target[],,MATCH(tbl_Territory_PlanSummary[[#This Row],[SKUs]],tbl_product_target[#Headers],0))
),"")</f>
        <v/>
      </c>
      <c r="J20" s="3" cm="1">
        <f t="array" ref="J20">SUMPRODUCT(
     1*(tbl_targeted_CustomerList[Products]=tbl_Territory_PlanSummary[[#This Row],[SKUs]]),
      tbl_targeted_CustomerList[2024 Allocation])</f>
        <v>0</v>
      </c>
      <c r="K20" s="175" t="str">
        <f t="shared" si="0"/>
        <v/>
      </c>
      <c r="L20" s="174" t="str">
        <f>IFERROR(tbl_Territory_PlanSummary[[#This Row],[Shared]]/tbl_Territory_PlanSummary[[#This Row],[2024 Target]],"")</f>
        <v/>
      </c>
      <c r="M20" s="3">
        <f>COUNTIFS(tbl_targeted_CustomerList[Products],tbl_Territory_PlanSummary[[#This Row],[SKUs]],tbl_targeted_CustomerList[2024 Allocation],"&gt;0")</f>
        <v>0</v>
      </c>
      <c r="O20" s="2" t="str">
        <f>IFERROR(Product_List!B12,"")</f>
        <v>Enter Product 10 …</v>
      </c>
      <c r="P20" s="176" t="str" cm="1">
        <f t="array" ref="P20">IFERROR(SUMPRODUCT(
     1*(tbl_targeted_CustomerList[Products]=$O20),
     1*(tbl_targeted_CustomerList[Facility Type]=P$10),
     tbl_targeted_CustomerList[2024 Allocation]
) &amp; " (" &amp;
ROUND(SUMPRODUCT(
     1*(tbl_targeted_CustomerList[Products]=$O20),
     1*(tbl_targeted_CustomerList[Facility Type]=P$10),
     tbl_targeted_CustomerList[2024 Allocation]
)/$I20*100,0) &amp; "%)", "")</f>
        <v/>
      </c>
      <c r="Q20" s="176" t="str" cm="1">
        <f t="array" ref="Q20">IFERROR(SUMPRODUCT(
     1*(tbl_targeted_CustomerList[Products]=$O20),
     1*(tbl_targeted_CustomerList[Facility Type]=Q$10),
     tbl_targeted_CustomerList[2024 Allocation]
) &amp; " (" &amp;
ROUND(SUMPRODUCT(
     1*(tbl_targeted_CustomerList[Products]=$O20),
     1*(tbl_targeted_CustomerList[Facility Type]=Q$10),
     tbl_targeted_CustomerList[2024 Allocation]
)/$I20*100,0) &amp; "%)", "")</f>
        <v/>
      </c>
      <c r="R20" s="176" t="str" cm="1">
        <f t="array" ref="R20">IFERROR(SUMPRODUCT(
     1*(tbl_targeted_CustomerList[Products]=$O20),
     1*(tbl_targeted_CustomerList[Facility Type]=R$10),
     tbl_targeted_CustomerList[2024 Allocation]
) &amp; " (" &amp;
ROUND(SUMPRODUCT(
     1*(tbl_targeted_CustomerList[Products]=$O20),
     1*(tbl_targeted_CustomerList[Facility Type]=R$10),
     tbl_targeted_CustomerList[2024 Allocation]
)/$I20*100,0) &amp; "%)", "")</f>
        <v/>
      </c>
      <c r="S20" s="176" t="str" cm="1">
        <f t="array" ref="S20">IFERROR(SUMPRODUCT(
     1*(tbl_targeted_CustomerList[Products]=$O20),
     1*(tbl_targeted_CustomerList[Facility Type]=S$10),
     tbl_targeted_CustomerList[2024 Allocation]
) &amp; " (" &amp;
ROUND(SUMPRODUCT(
     1*(tbl_targeted_CustomerList[Products]=$O20),
     1*(tbl_targeted_CustomerList[Facility Type]=S$10),
     tbl_targeted_CustomerList[2024 Allocation]
)/$I20*100,0) &amp; "%)","")</f>
        <v/>
      </c>
      <c r="T20" s="177" t="str" cm="1">
        <f t="array" ref="T20">IFERROR(SUMPRODUCT(
     1*(tbl_targeted_CustomerList[Products]=$O20),
     tbl_targeted_CustomerList[2024 Allocation]
) &amp; " (" &amp;
ROUND(SUMPRODUCT(
     1*(tbl_targeted_CustomerList[Products]=$O20),
     tbl_targeted_CustomerList[2024 Allocation]
)/$I20*100,0) &amp; "%)","")</f>
        <v/>
      </c>
      <c r="X20" s="160"/>
      <c r="Y20" s="160" t="s">
        <v>115</v>
      </c>
      <c r="Z20" s="161">
        <v>30</v>
      </c>
      <c r="AA20" s="161">
        <v>0</v>
      </c>
      <c r="AB20" s="171">
        <v>0</v>
      </c>
      <c r="AC20"/>
    </row>
    <row r="21" spans="1:29" ht="19.8" x14ac:dyDescent="0.7">
      <c r="A21" s="170" t="s">
        <v>140</v>
      </c>
      <c r="B21" s="171">
        <v>3.5612535612535613E-2</v>
      </c>
      <c r="C21" s="172">
        <v>100</v>
      </c>
      <c r="H21" s="2" t="str">
        <f>IFERROR(Product_List!B13,"")</f>
        <v>Enter Product 11 …</v>
      </c>
      <c r="I21" s="3" t="str" cm="1">
        <f t="array" ref="I21">IFERROR(SUMPRODUCT(
    (YEAR(tbl_product_target[Date])=2024)*1,
    INDEX(tbl_product_target[],,MATCH(tbl_Territory_PlanSummary[[#This Row],[SKUs]],tbl_product_target[#Headers],0))
),"")</f>
        <v/>
      </c>
      <c r="J21" s="3" cm="1">
        <f t="array" ref="J21">SUMPRODUCT(
     1*(tbl_targeted_CustomerList[Products]=tbl_Territory_PlanSummary[[#This Row],[SKUs]]),
      tbl_targeted_CustomerList[2024 Allocation])</f>
        <v>0</v>
      </c>
      <c r="K21" s="175" t="str">
        <f t="shared" si="0"/>
        <v/>
      </c>
      <c r="L21" s="174" t="str">
        <f>IFERROR(tbl_Territory_PlanSummary[[#This Row],[Shared]]/tbl_Territory_PlanSummary[[#This Row],[2024 Target]],"")</f>
        <v/>
      </c>
      <c r="M21" s="3">
        <f>COUNTIFS(tbl_targeted_CustomerList[Products],tbl_Territory_PlanSummary[[#This Row],[SKUs]],tbl_targeted_CustomerList[2024 Allocation],"&gt;0")</f>
        <v>0</v>
      </c>
      <c r="O21" s="2" t="str">
        <f>IFERROR(Product_List!B13,"")</f>
        <v>Enter Product 11 …</v>
      </c>
      <c r="P21" s="176" t="str" cm="1">
        <f t="array" ref="P21">IFERROR(SUMPRODUCT(
     1*(tbl_targeted_CustomerList[Products]=$O21),
     1*(tbl_targeted_CustomerList[Facility Type]=P$10),
     tbl_targeted_CustomerList[2024 Allocation]
) &amp; " (" &amp;
ROUND(SUMPRODUCT(
     1*(tbl_targeted_CustomerList[Products]=$O21),
     1*(tbl_targeted_CustomerList[Facility Type]=P$10),
     tbl_targeted_CustomerList[2024 Allocation]
)/$I21*100,0) &amp; "%)", "")</f>
        <v/>
      </c>
      <c r="Q21" s="176" t="str" cm="1">
        <f t="array" ref="Q21">IFERROR(SUMPRODUCT(
     1*(tbl_targeted_CustomerList[Products]=$O21),
     1*(tbl_targeted_CustomerList[Facility Type]=Q$10),
     tbl_targeted_CustomerList[2024 Allocation]
) &amp; " (" &amp;
ROUND(SUMPRODUCT(
     1*(tbl_targeted_CustomerList[Products]=$O21),
     1*(tbl_targeted_CustomerList[Facility Type]=Q$10),
     tbl_targeted_CustomerList[2024 Allocation]
)/$I21*100,0) &amp; "%)", "")</f>
        <v/>
      </c>
      <c r="R21" s="176" t="str" cm="1">
        <f t="array" ref="R21">IFERROR(SUMPRODUCT(
     1*(tbl_targeted_CustomerList[Products]=$O21),
     1*(tbl_targeted_CustomerList[Facility Type]=R$10),
     tbl_targeted_CustomerList[2024 Allocation]
) &amp; " (" &amp;
ROUND(SUMPRODUCT(
     1*(tbl_targeted_CustomerList[Products]=$O21),
     1*(tbl_targeted_CustomerList[Facility Type]=R$10),
     tbl_targeted_CustomerList[2024 Allocation]
)/$I21*100,0) &amp; "%)", "")</f>
        <v/>
      </c>
      <c r="S21" s="176" t="str" cm="1">
        <f t="array" ref="S21">IFERROR(SUMPRODUCT(
     1*(tbl_targeted_CustomerList[Products]=$O21),
     1*(tbl_targeted_CustomerList[Facility Type]=S$10),
     tbl_targeted_CustomerList[2024 Allocation]
) &amp; " (" &amp;
ROUND(SUMPRODUCT(
     1*(tbl_targeted_CustomerList[Products]=$O21),
     1*(tbl_targeted_CustomerList[Facility Type]=S$10),
     tbl_targeted_CustomerList[2024 Allocation]
)/$I21*100,0) &amp; "%)","")</f>
        <v/>
      </c>
      <c r="T21" s="177" t="str" cm="1">
        <f t="array" ref="T21">IFERROR(SUMPRODUCT(
     1*(tbl_targeted_CustomerList[Products]=$O21),
     tbl_targeted_CustomerList[2024 Allocation]
) &amp; " (" &amp;
ROUND(SUMPRODUCT(
     1*(tbl_targeted_CustomerList[Products]=$O21),
     tbl_targeted_CustomerList[2024 Allocation]
)/$I21*100,0) &amp; "%)","")</f>
        <v/>
      </c>
      <c r="X21" s="160"/>
      <c r="Y21" s="160" t="s">
        <v>178</v>
      </c>
      <c r="Z21" s="161">
        <v>200</v>
      </c>
      <c r="AA21" s="161">
        <v>0</v>
      </c>
      <c r="AB21" s="171">
        <v>0</v>
      </c>
      <c r="AC21"/>
    </row>
    <row r="22" spans="1:29" ht="19.8" x14ac:dyDescent="0.7">
      <c r="A22" s="170" t="s">
        <v>146</v>
      </c>
      <c r="B22" s="171">
        <v>3.5612535612535613E-2</v>
      </c>
      <c r="C22" s="172">
        <v>100</v>
      </c>
      <c r="H22" s="2" t="str">
        <f>IFERROR(Product_List!B14,"")</f>
        <v>Enter Product 12 …</v>
      </c>
      <c r="I22" s="3" t="str" cm="1">
        <f t="array" ref="I22">IFERROR(SUMPRODUCT(
    (YEAR(tbl_product_target[Date])=2024)*1,
    INDEX(tbl_product_target[],,MATCH(tbl_Territory_PlanSummary[[#This Row],[SKUs]],tbl_product_target[#Headers],0))
),"")</f>
        <v/>
      </c>
      <c r="J22" s="3" cm="1">
        <f t="array" ref="J22">SUMPRODUCT(
     1*(tbl_targeted_CustomerList[Products]=tbl_Territory_PlanSummary[[#This Row],[SKUs]]),
      tbl_targeted_CustomerList[2024 Allocation])</f>
        <v>0</v>
      </c>
      <c r="K22" s="175" t="str">
        <f t="shared" si="0"/>
        <v/>
      </c>
      <c r="L22" s="174" t="str">
        <f>IFERROR(tbl_Territory_PlanSummary[[#This Row],[Shared]]/tbl_Territory_PlanSummary[[#This Row],[2024 Target]],"")</f>
        <v/>
      </c>
      <c r="M22" s="3">
        <f>COUNTIFS(tbl_targeted_CustomerList[Products],tbl_Territory_PlanSummary[[#This Row],[SKUs]],tbl_targeted_CustomerList[2024 Allocation],"&gt;0")</f>
        <v>0</v>
      </c>
      <c r="O22" s="2" t="str">
        <f>IFERROR(Product_List!B14,"")</f>
        <v>Enter Product 12 …</v>
      </c>
      <c r="P22" s="176" t="str" cm="1">
        <f t="array" ref="P22">IFERROR(SUMPRODUCT(
     1*(tbl_targeted_CustomerList[Products]=$O22),
     1*(tbl_targeted_CustomerList[Facility Type]=P$10),
     tbl_targeted_CustomerList[2024 Allocation]
) &amp; " (" &amp;
ROUND(SUMPRODUCT(
     1*(tbl_targeted_CustomerList[Products]=$O22),
     1*(tbl_targeted_CustomerList[Facility Type]=P$10),
     tbl_targeted_CustomerList[2024 Allocation]
)/$I22*100,0) &amp; "%)", "")</f>
        <v/>
      </c>
      <c r="Q22" s="176" t="str" cm="1">
        <f t="array" ref="Q22">IFERROR(SUMPRODUCT(
     1*(tbl_targeted_CustomerList[Products]=$O22),
     1*(tbl_targeted_CustomerList[Facility Type]=Q$10),
     tbl_targeted_CustomerList[2024 Allocation]
) &amp; " (" &amp;
ROUND(SUMPRODUCT(
     1*(tbl_targeted_CustomerList[Products]=$O22),
     1*(tbl_targeted_CustomerList[Facility Type]=Q$10),
     tbl_targeted_CustomerList[2024 Allocation]
)/$I22*100,0) &amp; "%)", "")</f>
        <v/>
      </c>
      <c r="R22" s="176" t="str" cm="1">
        <f t="array" ref="R22">IFERROR(SUMPRODUCT(
     1*(tbl_targeted_CustomerList[Products]=$O22),
     1*(tbl_targeted_CustomerList[Facility Type]=R$10),
     tbl_targeted_CustomerList[2024 Allocation]
) &amp; " (" &amp;
ROUND(SUMPRODUCT(
     1*(tbl_targeted_CustomerList[Products]=$O22),
     1*(tbl_targeted_CustomerList[Facility Type]=R$10),
     tbl_targeted_CustomerList[2024 Allocation]
)/$I22*100,0) &amp; "%)", "")</f>
        <v/>
      </c>
      <c r="S22" s="176" t="str" cm="1">
        <f t="array" ref="S22">IFERROR(SUMPRODUCT(
     1*(tbl_targeted_CustomerList[Products]=$O22),
     1*(tbl_targeted_CustomerList[Facility Type]=S$10),
     tbl_targeted_CustomerList[2024 Allocation]
) &amp; " (" &amp;
ROUND(SUMPRODUCT(
     1*(tbl_targeted_CustomerList[Products]=$O22),
     1*(tbl_targeted_CustomerList[Facility Type]=S$10),
     tbl_targeted_CustomerList[2024 Allocation]
)/$I22*100,0) &amp; "%)","")</f>
        <v/>
      </c>
      <c r="T22" s="177" t="str" cm="1">
        <f t="array" ref="T22">IFERROR(SUMPRODUCT(
     1*(tbl_targeted_CustomerList[Products]=$O22),
     tbl_targeted_CustomerList[2024 Allocation]
) &amp; " (" &amp;
ROUND(SUMPRODUCT(
     1*(tbl_targeted_CustomerList[Products]=$O22),
     tbl_targeted_CustomerList[2024 Allocation]
)/$I22*100,0) &amp; "%)","")</f>
        <v/>
      </c>
      <c r="X22" s="160"/>
      <c r="Y22" s="160" t="s">
        <v>212</v>
      </c>
      <c r="Z22" s="161">
        <v>30</v>
      </c>
      <c r="AA22" s="161">
        <v>0</v>
      </c>
      <c r="AB22" s="171">
        <v>0</v>
      </c>
      <c r="AC22"/>
    </row>
    <row r="23" spans="1:29" ht="19.8" x14ac:dyDescent="0.7">
      <c r="A23" s="170" t="s">
        <v>92</v>
      </c>
      <c r="B23" s="171">
        <v>3.5612535612535613E-2</v>
      </c>
      <c r="C23" s="172">
        <v>100</v>
      </c>
      <c r="H23" s="2" t="str">
        <f>IFERROR(Product_List!B15,"")</f>
        <v>Enter Product 13 …</v>
      </c>
      <c r="I23" s="3" t="str" cm="1">
        <f t="array" ref="I23">IFERROR(SUMPRODUCT(
    (YEAR(tbl_product_target[Date])=2024)*1,
    INDEX(tbl_product_target[],,MATCH(tbl_Territory_PlanSummary[[#This Row],[SKUs]],tbl_product_target[#Headers],0))
),"")</f>
        <v/>
      </c>
      <c r="J23" s="3" cm="1">
        <f t="array" ref="J23">SUMPRODUCT(
     1*(tbl_targeted_CustomerList[Products]=tbl_Territory_PlanSummary[[#This Row],[SKUs]]),
      tbl_targeted_CustomerList[2024 Allocation])</f>
        <v>0</v>
      </c>
      <c r="K23" s="175" t="str">
        <f t="shared" si="0"/>
        <v/>
      </c>
      <c r="L23" s="174" t="str">
        <f>IFERROR(tbl_Territory_PlanSummary[[#This Row],[Shared]]/tbl_Territory_PlanSummary[[#This Row],[2024 Target]],"")</f>
        <v/>
      </c>
      <c r="M23" s="3">
        <f>COUNTIFS(tbl_targeted_CustomerList[Products],tbl_Territory_PlanSummary[[#This Row],[SKUs]],tbl_targeted_CustomerList[2024 Allocation],"&gt;0")</f>
        <v>0</v>
      </c>
      <c r="O23" s="2" t="str">
        <f>IFERROR(Product_List!B15,"")</f>
        <v>Enter Product 13 …</v>
      </c>
      <c r="P23" s="176" t="str" cm="1">
        <f t="array" ref="P23">IFERROR(SUMPRODUCT(
     1*(tbl_targeted_CustomerList[Products]=$O23),
     1*(tbl_targeted_CustomerList[Facility Type]=P$10),
     tbl_targeted_CustomerList[2024 Allocation]
) &amp; " (" &amp;
ROUND(SUMPRODUCT(
     1*(tbl_targeted_CustomerList[Products]=$O23),
     1*(tbl_targeted_CustomerList[Facility Type]=P$10),
     tbl_targeted_CustomerList[2024 Allocation]
)/$I23*100,0) &amp; "%)", "")</f>
        <v/>
      </c>
      <c r="Q23" s="176" t="str" cm="1">
        <f t="array" ref="Q23">IFERROR(SUMPRODUCT(
     1*(tbl_targeted_CustomerList[Products]=$O23),
     1*(tbl_targeted_CustomerList[Facility Type]=Q$10),
     tbl_targeted_CustomerList[2024 Allocation]
) &amp; " (" &amp;
ROUND(SUMPRODUCT(
     1*(tbl_targeted_CustomerList[Products]=$O23),
     1*(tbl_targeted_CustomerList[Facility Type]=Q$10),
     tbl_targeted_CustomerList[2024 Allocation]
)/$I23*100,0) &amp; "%)", "")</f>
        <v/>
      </c>
      <c r="R23" s="176" t="str" cm="1">
        <f t="array" ref="R23">IFERROR(SUMPRODUCT(
     1*(tbl_targeted_CustomerList[Products]=$O23),
     1*(tbl_targeted_CustomerList[Facility Type]=R$10),
     tbl_targeted_CustomerList[2024 Allocation]
) &amp; " (" &amp;
ROUND(SUMPRODUCT(
     1*(tbl_targeted_CustomerList[Products]=$O23),
     1*(tbl_targeted_CustomerList[Facility Type]=R$10),
     tbl_targeted_CustomerList[2024 Allocation]
)/$I23*100,0) &amp; "%)", "")</f>
        <v/>
      </c>
      <c r="S23" s="176" t="str" cm="1">
        <f t="array" ref="S23">IFERROR(SUMPRODUCT(
     1*(tbl_targeted_CustomerList[Products]=$O23),
     1*(tbl_targeted_CustomerList[Facility Type]=S$10),
     tbl_targeted_CustomerList[2024 Allocation]
) &amp; " (" &amp;
ROUND(SUMPRODUCT(
     1*(tbl_targeted_CustomerList[Products]=$O23),
     1*(tbl_targeted_CustomerList[Facility Type]=S$10),
     tbl_targeted_CustomerList[2024 Allocation]
)/$I23*100,0) &amp; "%)","")</f>
        <v/>
      </c>
      <c r="T23" s="177" t="str" cm="1">
        <f t="array" ref="T23">IFERROR(SUMPRODUCT(
     1*(tbl_targeted_CustomerList[Products]=$O23),
     tbl_targeted_CustomerList[2024 Allocation]
) &amp; " (" &amp;
ROUND(SUMPRODUCT(
     1*(tbl_targeted_CustomerList[Products]=$O23),
     tbl_targeted_CustomerList[2024 Allocation]
)/$I23*100,0) &amp; "%)","")</f>
        <v/>
      </c>
      <c r="X23" s="160"/>
      <c r="Y23" s="160" t="s">
        <v>146</v>
      </c>
      <c r="Z23" s="161">
        <v>100</v>
      </c>
      <c r="AA23" s="161">
        <v>0</v>
      </c>
      <c r="AB23" s="171">
        <v>0</v>
      </c>
      <c r="AC23"/>
    </row>
    <row r="24" spans="1:29" ht="19.8" x14ac:dyDescent="0.7">
      <c r="A24" s="170" t="s">
        <v>597</v>
      </c>
      <c r="B24" s="171">
        <v>1.7806267806267807E-2</v>
      </c>
      <c r="C24" s="172">
        <v>50</v>
      </c>
      <c r="H24" s="2" t="str">
        <f>IFERROR(Product_List!B16,"")</f>
        <v>Enter Product 14 …</v>
      </c>
      <c r="I24" s="3" t="str" cm="1">
        <f t="array" ref="I24">IFERROR(SUMPRODUCT(
    (YEAR(tbl_product_target[Date])=2024)*1,
    INDEX(tbl_product_target[],,MATCH(tbl_Territory_PlanSummary[[#This Row],[SKUs]],tbl_product_target[#Headers],0))
),"")</f>
        <v/>
      </c>
      <c r="J24" s="3" cm="1">
        <f t="array" ref="J24">SUMPRODUCT(
     1*(tbl_targeted_CustomerList[Products]=tbl_Territory_PlanSummary[[#This Row],[SKUs]]),
      tbl_targeted_CustomerList[2024 Allocation])</f>
        <v>0</v>
      </c>
      <c r="K24" s="175" t="str">
        <f t="shared" si="0"/>
        <v/>
      </c>
      <c r="L24" s="174" t="str">
        <f>IFERROR(tbl_Territory_PlanSummary[[#This Row],[Shared]]/tbl_Territory_PlanSummary[[#This Row],[2024 Target]],"")</f>
        <v/>
      </c>
      <c r="M24" s="3">
        <f>COUNTIFS(tbl_targeted_CustomerList[Products],tbl_Territory_PlanSummary[[#This Row],[SKUs]],tbl_targeted_CustomerList[2024 Allocation],"&gt;0")</f>
        <v>0</v>
      </c>
      <c r="O24" s="2" t="str">
        <f>IFERROR(Product_List!B16,"")</f>
        <v>Enter Product 14 …</v>
      </c>
      <c r="P24" s="176" t="str" cm="1">
        <f t="array" ref="P24">IFERROR(SUMPRODUCT(
     1*(tbl_targeted_CustomerList[Products]=$O24),
     1*(tbl_targeted_CustomerList[Facility Type]=P$10),
     tbl_targeted_CustomerList[2024 Allocation]
) &amp; " (" &amp;
ROUND(SUMPRODUCT(
     1*(tbl_targeted_CustomerList[Products]=$O24),
     1*(tbl_targeted_CustomerList[Facility Type]=P$10),
     tbl_targeted_CustomerList[2024 Allocation]
)/$I24*100,0) &amp; "%)", "")</f>
        <v/>
      </c>
      <c r="Q24" s="176" t="str" cm="1">
        <f t="array" ref="Q24">IFERROR(SUMPRODUCT(
     1*(tbl_targeted_CustomerList[Products]=$O24),
     1*(tbl_targeted_CustomerList[Facility Type]=Q$10),
     tbl_targeted_CustomerList[2024 Allocation]
) &amp; " (" &amp;
ROUND(SUMPRODUCT(
     1*(tbl_targeted_CustomerList[Products]=$O24),
     1*(tbl_targeted_CustomerList[Facility Type]=Q$10),
     tbl_targeted_CustomerList[2024 Allocation]
)/$I24*100,0) &amp; "%)", "")</f>
        <v/>
      </c>
      <c r="R24" s="176" t="str" cm="1">
        <f t="array" ref="R24">IFERROR(SUMPRODUCT(
     1*(tbl_targeted_CustomerList[Products]=$O24),
     1*(tbl_targeted_CustomerList[Facility Type]=R$10),
     tbl_targeted_CustomerList[2024 Allocation]
) &amp; " (" &amp;
ROUND(SUMPRODUCT(
     1*(tbl_targeted_CustomerList[Products]=$O24),
     1*(tbl_targeted_CustomerList[Facility Type]=R$10),
     tbl_targeted_CustomerList[2024 Allocation]
)/$I24*100,0) &amp; "%)", "")</f>
        <v/>
      </c>
      <c r="S24" s="176" t="str" cm="1">
        <f t="array" ref="S24">IFERROR(SUMPRODUCT(
     1*(tbl_targeted_CustomerList[Products]=$O24),
     1*(tbl_targeted_CustomerList[Facility Type]=S$10),
     tbl_targeted_CustomerList[2024 Allocation]
) &amp; " (" &amp;
ROUND(SUMPRODUCT(
     1*(tbl_targeted_CustomerList[Products]=$O24),
     1*(tbl_targeted_CustomerList[Facility Type]=S$10),
     tbl_targeted_CustomerList[2024 Allocation]
)/$I24*100,0) &amp; "%)","")</f>
        <v/>
      </c>
      <c r="T24" s="177" t="str" cm="1">
        <f t="array" ref="T24">IFERROR(SUMPRODUCT(
     1*(tbl_targeted_CustomerList[Products]=$O24),
     tbl_targeted_CustomerList[2024 Allocation]
) &amp; " (" &amp;
ROUND(SUMPRODUCT(
     1*(tbl_targeted_CustomerList[Products]=$O24),
     tbl_targeted_CustomerList[2024 Allocation]
)/$I24*100,0) &amp; "%)","")</f>
        <v/>
      </c>
      <c r="X24" s="160"/>
      <c r="Y24" s="160" t="s">
        <v>189</v>
      </c>
      <c r="Z24" s="161">
        <v>50</v>
      </c>
      <c r="AA24" s="161">
        <v>0</v>
      </c>
      <c r="AB24" s="171">
        <v>0</v>
      </c>
      <c r="AC24"/>
    </row>
    <row r="25" spans="1:29" ht="19.8" x14ac:dyDescent="0.7">
      <c r="A25" s="170" t="s">
        <v>188</v>
      </c>
      <c r="B25" s="171">
        <v>1.7806267806267807E-2</v>
      </c>
      <c r="C25" s="172">
        <v>50</v>
      </c>
      <c r="H25" s="2" t="str">
        <f>IFERROR(Product_List!B17,"")</f>
        <v>Enter Product 15 …</v>
      </c>
      <c r="I25" s="3" t="str" cm="1">
        <f t="array" ref="I25">IFERROR(SUMPRODUCT(
    (YEAR(tbl_product_target[Date])=2024)*1,
    INDEX(tbl_product_target[],,MATCH(tbl_Territory_PlanSummary[[#This Row],[SKUs]],tbl_product_target[#Headers],0))
),"")</f>
        <v/>
      </c>
      <c r="J25" s="3" cm="1">
        <f t="array" ref="J25">SUMPRODUCT(
     1*(tbl_targeted_CustomerList[Products]=tbl_Territory_PlanSummary[[#This Row],[SKUs]]),
      tbl_targeted_CustomerList[2024 Allocation])</f>
        <v>0</v>
      </c>
      <c r="K25" s="175" t="str">
        <f t="shared" si="0"/>
        <v/>
      </c>
      <c r="L25" s="174" t="str">
        <f>IFERROR(tbl_Territory_PlanSummary[[#This Row],[Shared]]/tbl_Territory_PlanSummary[[#This Row],[2024 Target]],"")</f>
        <v/>
      </c>
      <c r="M25" s="3">
        <f>COUNTIFS(tbl_targeted_CustomerList[Products],tbl_Territory_PlanSummary[[#This Row],[SKUs]],tbl_targeted_CustomerList[2024 Allocation],"&gt;0")</f>
        <v>0</v>
      </c>
      <c r="O25" s="2" t="str">
        <f>IFERROR(Product_List!B17,"")</f>
        <v>Enter Product 15 …</v>
      </c>
      <c r="P25" s="176" t="str" cm="1">
        <f t="array" ref="P25">IFERROR(SUMPRODUCT(
     1*(tbl_targeted_CustomerList[Products]=$O25),
     1*(tbl_targeted_CustomerList[Facility Type]=P$10),
     tbl_targeted_CustomerList[2024 Allocation]
) &amp; " (" &amp;
ROUND(SUMPRODUCT(
     1*(tbl_targeted_CustomerList[Products]=$O25),
     1*(tbl_targeted_CustomerList[Facility Type]=P$10),
     tbl_targeted_CustomerList[2024 Allocation]
)/$I25*100,0) &amp; "%)", "")</f>
        <v/>
      </c>
      <c r="Q25" s="176" t="str" cm="1">
        <f t="array" ref="Q25">IFERROR(SUMPRODUCT(
     1*(tbl_targeted_CustomerList[Products]=$O25),
     1*(tbl_targeted_CustomerList[Facility Type]=Q$10),
     tbl_targeted_CustomerList[2024 Allocation]
) &amp; " (" &amp;
ROUND(SUMPRODUCT(
     1*(tbl_targeted_CustomerList[Products]=$O25),
     1*(tbl_targeted_CustomerList[Facility Type]=Q$10),
     tbl_targeted_CustomerList[2024 Allocation]
)/$I25*100,0) &amp; "%)", "")</f>
        <v/>
      </c>
      <c r="R25" s="176" t="str" cm="1">
        <f t="array" ref="R25">IFERROR(SUMPRODUCT(
     1*(tbl_targeted_CustomerList[Products]=$O25),
     1*(tbl_targeted_CustomerList[Facility Type]=R$10),
     tbl_targeted_CustomerList[2024 Allocation]
) &amp; " (" &amp;
ROUND(SUMPRODUCT(
     1*(tbl_targeted_CustomerList[Products]=$O25),
     1*(tbl_targeted_CustomerList[Facility Type]=R$10),
     tbl_targeted_CustomerList[2024 Allocation]
)/$I25*100,0) &amp; "%)", "")</f>
        <v/>
      </c>
      <c r="S25" s="176" t="str" cm="1">
        <f t="array" ref="S25">IFERROR(SUMPRODUCT(
     1*(tbl_targeted_CustomerList[Products]=$O25),
     1*(tbl_targeted_CustomerList[Facility Type]=S$10),
     tbl_targeted_CustomerList[2024 Allocation]
) &amp; " (" &amp;
ROUND(SUMPRODUCT(
     1*(tbl_targeted_CustomerList[Products]=$O25),
     1*(tbl_targeted_CustomerList[Facility Type]=S$10),
     tbl_targeted_CustomerList[2024 Allocation]
)/$I25*100,0) &amp; "%)","")</f>
        <v/>
      </c>
      <c r="T25" s="177" t="str" cm="1">
        <f t="array" ref="T25">IFERROR(SUMPRODUCT(
     1*(tbl_targeted_CustomerList[Products]=$O25),
     tbl_targeted_CustomerList[2024 Allocation]
) &amp; " (" &amp;
ROUND(SUMPRODUCT(
     1*(tbl_targeted_CustomerList[Products]=$O25),
     tbl_targeted_CustomerList[2024 Allocation]
)/$I25*100,0) &amp; "%)","")</f>
        <v/>
      </c>
      <c r="X25" s="160"/>
      <c r="Y25" s="160" t="s">
        <v>97</v>
      </c>
      <c r="Z25" s="161">
        <v>100</v>
      </c>
      <c r="AA25" s="161">
        <v>0</v>
      </c>
      <c r="AB25" s="171">
        <v>0</v>
      </c>
      <c r="AC25"/>
    </row>
    <row r="26" spans="1:29" ht="19.8" x14ac:dyDescent="0.7">
      <c r="A26" s="170" t="s">
        <v>158</v>
      </c>
      <c r="B26" s="171">
        <v>1.7806267806267807E-2</v>
      </c>
      <c r="C26" s="172">
        <v>50</v>
      </c>
      <c r="X26" s="160"/>
      <c r="Y26" s="160" t="s">
        <v>208</v>
      </c>
      <c r="Z26" s="161">
        <v>20</v>
      </c>
      <c r="AA26" s="161">
        <v>0</v>
      </c>
      <c r="AB26" s="171">
        <v>0</v>
      </c>
      <c r="AC26"/>
    </row>
    <row r="27" spans="1:29" ht="19.8" x14ac:dyDescent="0.7">
      <c r="A27" s="170" t="s">
        <v>86</v>
      </c>
      <c r="B27" s="171">
        <v>1.7806267806267807E-2</v>
      </c>
      <c r="C27" s="172">
        <v>50</v>
      </c>
      <c r="X27" s="160"/>
      <c r="Y27" s="160" t="s">
        <v>690</v>
      </c>
      <c r="Z27" s="161">
        <v>50</v>
      </c>
      <c r="AA27" s="161">
        <v>0</v>
      </c>
      <c r="AB27" s="171">
        <v>0</v>
      </c>
      <c r="AC27"/>
    </row>
    <row r="28" spans="1:29" ht="19.8" x14ac:dyDescent="0.7">
      <c r="A28" s="170" t="s">
        <v>690</v>
      </c>
      <c r="B28" s="171">
        <v>1.7806267806267807E-2</v>
      </c>
      <c r="C28" s="172">
        <v>50</v>
      </c>
      <c r="X28" s="160" t="s">
        <v>101</v>
      </c>
      <c r="Y28" s="160" t="s">
        <v>173</v>
      </c>
      <c r="Z28" s="161">
        <v>30</v>
      </c>
      <c r="AA28" s="161">
        <v>5</v>
      </c>
      <c r="AB28" s="171">
        <v>0.16666666666666666</v>
      </c>
      <c r="AC28"/>
    </row>
    <row r="29" spans="1:29" ht="19.8" x14ac:dyDescent="0.7">
      <c r="A29" s="170" t="s">
        <v>187</v>
      </c>
      <c r="B29" s="171">
        <v>1.7806267806267807E-2</v>
      </c>
      <c r="C29" s="172">
        <v>50</v>
      </c>
      <c r="X29" s="160"/>
      <c r="Y29" s="160" t="s">
        <v>115</v>
      </c>
      <c r="Z29" s="161">
        <v>30</v>
      </c>
      <c r="AA29" s="161">
        <v>0</v>
      </c>
      <c r="AB29" s="171">
        <v>0</v>
      </c>
      <c r="AC29"/>
    </row>
    <row r="30" spans="1:29" ht="19.8" x14ac:dyDescent="0.7">
      <c r="A30" s="170" t="s">
        <v>144</v>
      </c>
      <c r="B30" s="171">
        <v>1.7806267806267807E-2</v>
      </c>
      <c r="C30" s="172">
        <v>50</v>
      </c>
      <c r="X30" s="160"/>
      <c r="Y30" s="160" t="s">
        <v>178</v>
      </c>
      <c r="Z30" s="161">
        <v>200</v>
      </c>
      <c r="AA30" s="161">
        <v>0</v>
      </c>
      <c r="AB30" s="171">
        <v>0</v>
      </c>
      <c r="AC30"/>
    </row>
    <row r="31" spans="1:29" ht="19.8" x14ac:dyDescent="0.7">
      <c r="A31" s="170" t="s">
        <v>198</v>
      </c>
      <c r="B31" s="171">
        <v>1.7806267806267807E-2</v>
      </c>
      <c r="C31" s="172">
        <v>50</v>
      </c>
      <c r="X31" s="160"/>
      <c r="Y31" s="160" t="s">
        <v>146</v>
      </c>
      <c r="Z31" s="161">
        <v>300</v>
      </c>
      <c r="AA31" s="161">
        <v>100</v>
      </c>
      <c r="AB31" s="171">
        <v>0.33333333333333331</v>
      </c>
      <c r="AC31"/>
    </row>
    <row r="32" spans="1:29" ht="19.8" x14ac:dyDescent="0.7">
      <c r="A32" s="170" t="s">
        <v>186</v>
      </c>
      <c r="B32" s="171">
        <v>1.7806267806267807E-2</v>
      </c>
      <c r="C32" s="172">
        <v>50</v>
      </c>
      <c r="X32" s="160"/>
      <c r="Y32" s="160" t="s">
        <v>189</v>
      </c>
      <c r="Z32" s="161">
        <v>50</v>
      </c>
      <c r="AA32" s="161">
        <v>0</v>
      </c>
      <c r="AB32" s="171">
        <v>0</v>
      </c>
      <c r="AC32"/>
    </row>
    <row r="33" spans="1:29" ht="19.8" x14ac:dyDescent="0.7">
      <c r="A33" s="170" t="s">
        <v>189</v>
      </c>
      <c r="B33" s="171">
        <v>1.7806267806267807E-2</v>
      </c>
      <c r="C33" s="172">
        <v>50</v>
      </c>
      <c r="X33" s="160"/>
      <c r="Y33" s="160" t="s">
        <v>97</v>
      </c>
      <c r="Z33" s="161">
        <v>300</v>
      </c>
      <c r="AA33" s="161">
        <v>0</v>
      </c>
      <c r="AB33" s="171">
        <v>0</v>
      </c>
      <c r="AC33"/>
    </row>
    <row r="34" spans="1:29" ht="19.8" x14ac:dyDescent="0.7">
      <c r="A34" s="170" t="s">
        <v>194</v>
      </c>
      <c r="B34" s="171">
        <v>1.7806267806267807E-2</v>
      </c>
      <c r="C34" s="172">
        <v>50</v>
      </c>
      <c r="X34" s="160" t="s">
        <v>102</v>
      </c>
      <c r="Y34" s="160" t="s">
        <v>173</v>
      </c>
      <c r="Z34" s="161">
        <v>40</v>
      </c>
      <c r="AA34" s="161">
        <v>5</v>
      </c>
      <c r="AB34" s="171">
        <v>0.125</v>
      </c>
      <c r="AC34"/>
    </row>
    <row r="35" spans="1:29" ht="19.8" x14ac:dyDescent="0.7">
      <c r="A35" s="170" t="s">
        <v>113</v>
      </c>
      <c r="B35" s="171">
        <v>1.7806267806267807E-2</v>
      </c>
      <c r="C35" s="172">
        <v>50</v>
      </c>
      <c r="X35" s="160"/>
      <c r="Y35" s="160" t="s">
        <v>178</v>
      </c>
      <c r="Z35" s="161">
        <v>200</v>
      </c>
      <c r="AA35" s="161">
        <v>0</v>
      </c>
      <c r="AB35" s="171">
        <v>0</v>
      </c>
      <c r="AC35"/>
    </row>
    <row r="36" spans="1:29" ht="19.8" x14ac:dyDescent="0.7">
      <c r="A36" s="170" t="s">
        <v>693</v>
      </c>
      <c r="B36" s="171">
        <v>1.7806267806267807E-2</v>
      </c>
      <c r="C36" s="172">
        <v>50</v>
      </c>
      <c r="X36" s="160"/>
      <c r="Y36" s="160" t="s">
        <v>120</v>
      </c>
      <c r="Z36" s="161">
        <v>50</v>
      </c>
      <c r="AA36" s="161">
        <v>0</v>
      </c>
      <c r="AB36" s="171">
        <v>0</v>
      </c>
      <c r="AC36"/>
    </row>
    <row r="37" spans="1:29" ht="19.8" x14ac:dyDescent="0.7">
      <c r="A37" s="170" t="s">
        <v>124</v>
      </c>
      <c r="B37" s="171">
        <v>1.7806267806267807E-2</v>
      </c>
      <c r="C37" s="172">
        <v>50</v>
      </c>
      <c r="X37" s="160"/>
      <c r="Y37" s="160" t="s">
        <v>201</v>
      </c>
      <c r="Z37" s="161">
        <v>100</v>
      </c>
      <c r="AA37" s="161">
        <v>0</v>
      </c>
      <c r="AB37" s="171">
        <v>0</v>
      </c>
      <c r="AC37"/>
    </row>
    <row r="38" spans="1:29" ht="19.8" x14ac:dyDescent="0.7">
      <c r="A38" s="170" t="s">
        <v>142</v>
      </c>
      <c r="B38" s="171">
        <v>1.7806267806267807E-2</v>
      </c>
      <c r="C38" s="172">
        <v>50</v>
      </c>
      <c r="X38" s="160"/>
      <c r="Y38" s="160" t="s">
        <v>183</v>
      </c>
      <c r="Z38" s="161">
        <v>20</v>
      </c>
      <c r="AA38" s="161">
        <v>0</v>
      </c>
      <c r="AB38" s="171">
        <v>0</v>
      </c>
      <c r="AC38"/>
    </row>
    <row r="39" spans="1:29" ht="19.8" x14ac:dyDescent="0.7">
      <c r="A39" s="170" t="s">
        <v>202</v>
      </c>
      <c r="B39" s="171">
        <v>1.7806267806267807E-2</v>
      </c>
      <c r="C39" s="172">
        <v>50</v>
      </c>
      <c r="X39" s="160"/>
      <c r="Y39" s="160" t="s">
        <v>138</v>
      </c>
      <c r="Z39" s="161">
        <v>100</v>
      </c>
      <c r="AA39" s="161">
        <v>50</v>
      </c>
      <c r="AB39" s="171">
        <v>0.5</v>
      </c>
      <c r="AC39"/>
    </row>
    <row r="40" spans="1:29" ht="19.8" x14ac:dyDescent="0.7">
      <c r="A40" s="170" t="s">
        <v>205</v>
      </c>
      <c r="B40" s="171">
        <v>1.7806267806267807E-2</v>
      </c>
      <c r="C40" s="172">
        <v>50</v>
      </c>
      <c r="X40" s="160"/>
      <c r="Y40" s="160" t="s">
        <v>145</v>
      </c>
      <c r="Z40" s="161">
        <v>100</v>
      </c>
      <c r="AA40" s="161">
        <v>0</v>
      </c>
      <c r="AB40" s="171">
        <v>0</v>
      </c>
      <c r="AC40"/>
    </row>
    <row r="41" spans="1:29" ht="19.8" x14ac:dyDescent="0.7">
      <c r="A41" s="170" t="s">
        <v>28</v>
      </c>
      <c r="B41" s="171">
        <v>0.90811965811965845</v>
      </c>
      <c r="C41" s="172">
        <v>2550</v>
      </c>
      <c r="X41" s="160"/>
      <c r="Y41" s="160" t="s">
        <v>146</v>
      </c>
      <c r="Z41" s="161">
        <v>1800</v>
      </c>
      <c r="AA41" s="161">
        <v>0</v>
      </c>
      <c r="AB41" s="171">
        <v>0</v>
      </c>
      <c r="AC41"/>
    </row>
    <row r="42" spans="1:29" ht="19.8" x14ac:dyDescent="0.7">
      <c r="X42" s="160"/>
      <c r="Y42" s="160" t="s">
        <v>189</v>
      </c>
      <c r="Z42" s="161">
        <v>150</v>
      </c>
      <c r="AA42" s="161">
        <v>20</v>
      </c>
      <c r="AB42" s="171">
        <v>0.13333333333333333</v>
      </c>
      <c r="AC42"/>
    </row>
    <row r="43" spans="1:29" ht="19.8" x14ac:dyDescent="0.7">
      <c r="X43" s="160"/>
      <c r="Y43" s="160" t="s">
        <v>97</v>
      </c>
      <c r="Z43" s="161">
        <v>300</v>
      </c>
      <c r="AA43" s="161">
        <v>200</v>
      </c>
      <c r="AB43" s="171">
        <v>0.66666666666666663</v>
      </c>
      <c r="AC43"/>
    </row>
    <row r="44" spans="1:29" ht="19.8" x14ac:dyDescent="0.7">
      <c r="X44" s="160"/>
      <c r="Y44" s="160" t="s">
        <v>208</v>
      </c>
      <c r="Z44" s="161">
        <v>50</v>
      </c>
      <c r="AA44" s="161">
        <v>10</v>
      </c>
      <c r="AB44" s="171">
        <v>0.2</v>
      </c>
      <c r="AC44"/>
    </row>
    <row r="45" spans="1:29" ht="14.4" x14ac:dyDescent="0.3">
      <c r="X45"/>
      <c r="Y45"/>
      <c r="Z45"/>
      <c r="AA45"/>
      <c r="AB45"/>
    </row>
    <row r="46" spans="1:29" ht="14.4" x14ac:dyDescent="0.3">
      <c r="X46"/>
      <c r="Y46"/>
      <c r="Z46"/>
      <c r="AA46"/>
      <c r="AB46"/>
    </row>
    <row r="47" spans="1:29" ht="14.4" x14ac:dyDescent="0.3">
      <c r="X47"/>
      <c r="Y47"/>
      <c r="Z47"/>
      <c r="AA47"/>
      <c r="AB47"/>
    </row>
    <row r="48" spans="1:29" ht="14.4" x14ac:dyDescent="0.3">
      <c r="X48"/>
      <c r="Y48"/>
      <c r="Z48"/>
      <c r="AA48"/>
      <c r="AB48"/>
    </row>
    <row r="49" spans="24:28" ht="14.4" x14ac:dyDescent="0.3">
      <c r="X49"/>
      <c r="Y49"/>
      <c r="Z49"/>
      <c r="AA49"/>
      <c r="AB49"/>
    </row>
    <row r="50" spans="24:28" ht="14.4" x14ac:dyDescent="0.3">
      <c r="X50"/>
      <c r="Y50"/>
      <c r="Z50"/>
      <c r="AA50"/>
      <c r="AB50"/>
    </row>
    <row r="51" spans="24:28" ht="14.4" x14ac:dyDescent="0.3">
      <c r="X51"/>
      <c r="Y51"/>
      <c r="Z51"/>
      <c r="AA51"/>
      <c r="AB51"/>
    </row>
    <row r="52" spans="24:28" ht="14.4" x14ac:dyDescent="0.3">
      <c r="X52"/>
      <c r="Y52"/>
      <c r="Z52"/>
      <c r="AA52"/>
      <c r="AB52"/>
    </row>
    <row r="53" spans="24:28" ht="14.4" x14ac:dyDescent="0.3">
      <c r="X53"/>
      <c r="Y53"/>
      <c r="Z53"/>
      <c r="AA53"/>
      <c r="AB53"/>
    </row>
    <row r="54" spans="24:28" ht="14.4" x14ac:dyDescent="0.3">
      <c r="X54"/>
      <c r="Y54"/>
      <c r="Z54"/>
      <c r="AA54"/>
      <c r="AB54"/>
    </row>
    <row r="55" spans="24:28" ht="14.4" x14ac:dyDescent="0.3">
      <c r="X55"/>
      <c r="Y55"/>
      <c r="Z55"/>
      <c r="AA55"/>
      <c r="AB55"/>
    </row>
    <row r="56" spans="24:28" ht="14.4" x14ac:dyDescent="0.3">
      <c r="X56"/>
      <c r="Y56"/>
      <c r="Z56"/>
      <c r="AA56"/>
      <c r="AB56"/>
    </row>
    <row r="57" spans="24:28" ht="14.4" x14ac:dyDescent="0.3">
      <c r="X57"/>
      <c r="Y57"/>
      <c r="Z57"/>
      <c r="AA57"/>
      <c r="AB57"/>
    </row>
    <row r="58" spans="24:28" ht="14.4" x14ac:dyDescent="0.3">
      <c r="X58"/>
      <c r="Y58"/>
      <c r="Z58"/>
      <c r="AA58"/>
      <c r="AB58"/>
    </row>
    <row r="59" spans="24:28" ht="14.4" x14ac:dyDescent="0.3">
      <c r="X59"/>
      <c r="Y59"/>
      <c r="Z59"/>
      <c r="AA59"/>
      <c r="AB59"/>
    </row>
    <row r="60" spans="24:28" ht="14.4" x14ac:dyDescent="0.3">
      <c r="X60"/>
      <c r="Y60"/>
      <c r="Z60"/>
      <c r="AA60"/>
      <c r="AB60"/>
    </row>
    <row r="61" spans="24:28" ht="14.4" x14ac:dyDescent="0.3">
      <c r="X61"/>
      <c r="Y61"/>
      <c r="Z61"/>
      <c r="AA61"/>
      <c r="AB61"/>
    </row>
    <row r="62" spans="24:28" ht="14.4" x14ac:dyDescent="0.3">
      <c r="X62"/>
      <c r="Y62"/>
      <c r="Z62"/>
      <c r="AA62"/>
      <c r="AB62"/>
    </row>
    <row r="63" spans="24:28" ht="14.4" x14ac:dyDescent="0.3">
      <c r="X63"/>
      <c r="Y63"/>
      <c r="Z63"/>
      <c r="AA63"/>
      <c r="AB63"/>
    </row>
    <row r="64" spans="24:28" ht="14.4" x14ac:dyDescent="0.3">
      <c r="X64"/>
      <c r="Y64"/>
      <c r="Z64"/>
      <c r="AA64"/>
      <c r="AB64"/>
    </row>
    <row r="65" spans="24:28" ht="14.4" x14ac:dyDescent="0.3">
      <c r="X65"/>
      <c r="Y65"/>
      <c r="Z65"/>
      <c r="AA65"/>
      <c r="AB65"/>
    </row>
    <row r="66" spans="24:28" ht="14.4" x14ac:dyDescent="0.3">
      <c r="X66"/>
      <c r="Y66"/>
      <c r="Z66"/>
      <c r="AA66"/>
      <c r="AB66"/>
    </row>
    <row r="67" spans="24:28" ht="14.4" x14ac:dyDescent="0.3">
      <c r="X67"/>
      <c r="Y67"/>
      <c r="Z67"/>
      <c r="AA67"/>
      <c r="AB67"/>
    </row>
    <row r="68" spans="24:28" ht="14.4" x14ac:dyDescent="0.3">
      <c r="X68"/>
      <c r="Y68"/>
      <c r="Z68"/>
      <c r="AA68"/>
      <c r="AB68"/>
    </row>
    <row r="69" spans="24:28" ht="14.4" x14ac:dyDescent="0.3">
      <c r="X69"/>
      <c r="Y69"/>
      <c r="Z69"/>
      <c r="AA69"/>
      <c r="AB69"/>
    </row>
    <row r="70" spans="24:28" ht="14.4" x14ac:dyDescent="0.3">
      <c r="X70"/>
      <c r="Y70"/>
      <c r="Z70"/>
      <c r="AA70"/>
      <c r="AB70"/>
    </row>
    <row r="71" spans="24:28" ht="14.4" x14ac:dyDescent="0.3">
      <c r="X71"/>
      <c r="Y71"/>
      <c r="Z71"/>
      <c r="AA71"/>
      <c r="AB71"/>
    </row>
    <row r="72" spans="24:28" ht="14.4" x14ac:dyDescent="0.3">
      <c r="X72"/>
      <c r="Y72"/>
      <c r="Z72"/>
      <c r="AA72"/>
      <c r="AB72"/>
    </row>
    <row r="73" spans="24:28" ht="14.4" x14ac:dyDescent="0.3">
      <c r="X73"/>
      <c r="Y73"/>
      <c r="Z73"/>
      <c r="AA73"/>
      <c r="AB73"/>
    </row>
    <row r="74" spans="24:28" ht="14.4" x14ac:dyDescent="0.3">
      <c r="X74"/>
      <c r="Y74"/>
      <c r="Z74"/>
      <c r="AA74"/>
      <c r="AB74"/>
    </row>
    <row r="75" spans="24:28" ht="14.4" x14ac:dyDescent="0.3">
      <c r="X75"/>
      <c r="Y75"/>
      <c r="Z75"/>
      <c r="AA75"/>
      <c r="AB75"/>
    </row>
    <row r="76" spans="24:28" ht="14.4" x14ac:dyDescent="0.3">
      <c r="X76"/>
      <c r="Y76"/>
      <c r="Z76"/>
      <c r="AA76"/>
      <c r="AB76"/>
    </row>
    <row r="77" spans="24:28" ht="14.4" x14ac:dyDescent="0.3">
      <c r="X77"/>
      <c r="Y77"/>
      <c r="Z77"/>
      <c r="AA77"/>
      <c r="AB77"/>
    </row>
    <row r="78" spans="24:28" ht="14.4" x14ac:dyDescent="0.3">
      <c r="X78"/>
      <c r="Y78"/>
      <c r="Z78"/>
      <c r="AA78"/>
      <c r="AB78"/>
    </row>
    <row r="79" spans="24:28" ht="14.4" x14ac:dyDescent="0.3">
      <c r="X79"/>
      <c r="Y79"/>
      <c r="Z79"/>
      <c r="AA79"/>
      <c r="AB79"/>
    </row>
    <row r="80" spans="24:28" ht="14.4" x14ac:dyDescent="0.3">
      <c r="X80"/>
      <c r="Y80"/>
      <c r="Z80"/>
      <c r="AA80"/>
      <c r="AB80"/>
    </row>
    <row r="81" spans="24:28" ht="14.4" x14ac:dyDescent="0.3">
      <c r="X81"/>
      <c r="Y81"/>
      <c r="Z81"/>
      <c r="AA81"/>
      <c r="AB81"/>
    </row>
    <row r="82" spans="24:28" ht="14.4" x14ac:dyDescent="0.3">
      <c r="X82"/>
      <c r="Y82"/>
      <c r="Z82"/>
      <c r="AA82"/>
      <c r="AB82"/>
    </row>
    <row r="83" spans="24:28" ht="14.4" x14ac:dyDescent="0.3">
      <c r="X83"/>
      <c r="Y83"/>
      <c r="Z83"/>
      <c r="AA83"/>
      <c r="AB83"/>
    </row>
    <row r="84" spans="24:28" ht="14.4" x14ac:dyDescent="0.3">
      <c r="X84"/>
      <c r="Y84"/>
      <c r="Z84"/>
      <c r="AA84"/>
      <c r="AB84"/>
    </row>
    <row r="85" spans="24:28" ht="14.4" x14ac:dyDescent="0.3">
      <c r="X85"/>
      <c r="Y85"/>
      <c r="Z85"/>
      <c r="AA85"/>
      <c r="AB85"/>
    </row>
    <row r="86" spans="24:28" ht="14.4" x14ac:dyDescent="0.3">
      <c r="X86"/>
      <c r="Y86"/>
      <c r="Z86"/>
      <c r="AA86"/>
      <c r="AB86"/>
    </row>
    <row r="87" spans="24:28" ht="14.4" x14ac:dyDescent="0.3">
      <c r="X87"/>
      <c r="Y87"/>
      <c r="Z87"/>
      <c r="AA87"/>
      <c r="AB87"/>
    </row>
    <row r="88" spans="24:28" ht="14.4" x14ac:dyDescent="0.3">
      <c r="X88"/>
      <c r="Y88"/>
      <c r="Z88"/>
      <c r="AA88"/>
      <c r="AB88"/>
    </row>
    <row r="89" spans="24:28" ht="14.4" x14ac:dyDescent="0.3">
      <c r="X89"/>
      <c r="Y89"/>
      <c r="Z89"/>
      <c r="AA89"/>
      <c r="AB89"/>
    </row>
    <row r="90" spans="24:28" ht="14.4" x14ac:dyDescent="0.3">
      <c r="X90"/>
      <c r="Y90"/>
      <c r="Z90"/>
      <c r="AA90"/>
      <c r="AB90"/>
    </row>
    <row r="91" spans="24:28" ht="14.4" x14ac:dyDescent="0.3">
      <c r="X91"/>
      <c r="Y91"/>
      <c r="Z91"/>
      <c r="AA91"/>
      <c r="AB91"/>
    </row>
    <row r="92" spans="24:28" ht="14.4" x14ac:dyDescent="0.3">
      <c r="X92"/>
      <c r="Y92"/>
      <c r="Z92"/>
      <c r="AA92"/>
      <c r="AB92"/>
    </row>
    <row r="93" spans="24:28" ht="14.4" x14ac:dyDescent="0.3">
      <c r="X93"/>
      <c r="Y93"/>
      <c r="Z93"/>
      <c r="AA93"/>
      <c r="AB93"/>
    </row>
    <row r="94" spans="24:28" ht="14.4" x14ac:dyDescent="0.3">
      <c r="X94"/>
      <c r="Y94"/>
      <c r="Z94"/>
      <c r="AA94"/>
      <c r="AB94"/>
    </row>
    <row r="95" spans="24:28" ht="14.4" x14ac:dyDescent="0.3">
      <c r="X95"/>
      <c r="Y95"/>
      <c r="Z95"/>
      <c r="AA95"/>
      <c r="AB95"/>
    </row>
    <row r="96" spans="24:28" ht="14.4" x14ac:dyDescent="0.3">
      <c r="X96"/>
      <c r="Y96"/>
      <c r="Z96"/>
      <c r="AA96"/>
      <c r="AB96"/>
    </row>
    <row r="97" spans="24:28" ht="14.4" x14ac:dyDescent="0.3">
      <c r="X97"/>
      <c r="Y97"/>
      <c r="Z97"/>
      <c r="AA97"/>
      <c r="AB97"/>
    </row>
    <row r="98" spans="24:28" ht="14.4" x14ac:dyDescent="0.3">
      <c r="X98"/>
      <c r="Y98"/>
      <c r="Z98"/>
      <c r="AA98"/>
      <c r="AB98"/>
    </row>
    <row r="99" spans="24:28" ht="14.4" x14ac:dyDescent="0.3">
      <c r="X99"/>
      <c r="Y99"/>
      <c r="Z99"/>
      <c r="AA99"/>
      <c r="AB99"/>
    </row>
    <row r="100" spans="24:28" ht="14.4" x14ac:dyDescent="0.3">
      <c r="X100"/>
      <c r="Y100"/>
      <c r="Z100"/>
      <c r="AA100"/>
      <c r="AB100"/>
    </row>
    <row r="101" spans="24:28" ht="14.4" x14ac:dyDescent="0.3">
      <c r="X101"/>
      <c r="Y101"/>
      <c r="Z101"/>
      <c r="AA101"/>
      <c r="AB101"/>
    </row>
    <row r="102" spans="24:28" ht="14.4" x14ac:dyDescent="0.3">
      <c r="X102"/>
      <c r="Y102"/>
      <c r="Z102"/>
      <c r="AA102"/>
      <c r="AB102"/>
    </row>
    <row r="103" spans="24:28" ht="14.4" x14ac:dyDescent="0.3">
      <c r="X103"/>
      <c r="Y103"/>
      <c r="Z103"/>
      <c r="AA103"/>
      <c r="AB103"/>
    </row>
    <row r="104" spans="24:28" ht="14.4" x14ac:dyDescent="0.3">
      <c r="X104"/>
      <c r="Y104"/>
      <c r="Z104"/>
      <c r="AA104"/>
      <c r="AB104"/>
    </row>
    <row r="105" spans="24:28" ht="14.4" x14ac:dyDescent="0.3">
      <c r="X105"/>
      <c r="Y105"/>
      <c r="Z105"/>
      <c r="AA105"/>
      <c r="AB105"/>
    </row>
    <row r="106" spans="24:28" ht="14.4" x14ac:dyDescent="0.3">
      <c r="X106"/>
      <c r="Y106"/>
      <c r="Z106"/>
      <c r="AA106"/>
      <c r="AB106"/>
    </row>
    <row r="107" spans="24:28" ht="14.4" x14ac:dyDescent="0.3">
      <c r="X107"/>
      <c r="Y107"/>
      <c r="Z107"/>
      <c r="AA107"/>
      <c r="AB107"/>
    </row>
    <row r="108" spans="24:28" ht="14.4" x14ac:dyDescent="0.3">
      <c r="X108"/>
      <c r="Y108"/>
      <c r="Z108"/>
      <c r="AA108"/>
      <c r="AB108"/>
    </row>
    <row r="109" spans="24:28" ht="14.4" x14ac:dyDescent="0.3">
      <c r="X109"/>
      <c r="Y109"/>
      <c r="Z109"/>
      <c r="AA109"/>
      <c r="AB109"/>
    </row>
    <row r="110" spans="24:28" ht="14.4" x14ac:dyDescent="0.3">
      <c r="X110"/>
      <c r="Y110"/>
      <c r="Z110"/>
      <c r="AA110"/>
      <c r="AB110"/>
    </row>
    <row r="111" spans="24:28" ht="14.4" x14ac:dyDescent="0.3">
      <c r="X111"/>
      <c r="Y111"/>
      <c r="Z111"/>
      <c r="AA111"/>
      <c r="AB111"/>
    </row>
    <row r="112" spans="24:28" ht="14.4" x14ac:dyDescent="0.3">
      <c r="X112"/>
      <c r="Y112"/>
      <c r="Z112"/>
      <c r="AA112"/>
      <c r="AB112"/>
    </row>
    <row r="113" spans="24:28" ht="14.4" x14ac:dyDescent="0.3">
      <c r="X113"/>
      <c r="Y113"/>
      <c r="Z113"/>
      <c r="AA113"/>
      <c r="AB113"/>
    </row>
    <row r="114" spans="24:28" ht="14.4" x14ac:dyDescent="0.3">
      <c r="X114"/>
      <c r="Y114"/>
      <c r="Z114"/>
      <c r="AA114"/>
      <c r="AB114"/>
    </row>
    <row r="115" spans="24:28" ht="14.4" x14ac:dyDescent="0.3">
      <c r="X115"/>
      <c r="Y115"/>
      <c r="Z115"/>
      <c r="AA115"/>
      <c r="AB115"/>
    </row>
    <row r="116" spans="24:28" ht="14.4" x14ac:dyDescent="0.3">
      <c r="X116"/>
      <c r="Y116"/>
      <c r="Z116"/>
      <c r="AA116"/>
      <c r="AB116"/>
    </row>
    <row r="117" spans="24:28" ht="14.4" x14ac:dyDescent="0.3">
      <c r="X117"/>
      <c r="Y117"/>
      <c r="Z117"/>
      <c r="AA117"/>
      <c r="AB117"/>
    </row>
    <row r="118" spans="24:28" ht="14.4" x14ac:dyDescent="0.3">
      <c r="X118"/>
      <c r="Y118"/>
      <c r="Z118"/>
      <c r="AA118"/>
      <c r="AB118"/>
    </row>
    <row r="119" spans="24:28" ht="14.4" x14ac:dyDescent="0.3">
      <c r="X119"/>
      <c r="Y119"/>
      <c r="Z119"/>
      <c r="AA119"/>
      <c r="AB119"/>
    </row>
    <row r="120" spans="24:28" ht="14.4" x14ac:dyDescent="0.3">
      <c r="X120"/>
      <c r="Y120"/>
      <c r="Z120"/>
      <c r="AA120"/>
      <c r="AB120"/>
    </row>
    <row r="121" spans="24:28" ht="14.4" x14ac:dyDescent="0.3">
      <c r="X121"/>
      <c r="Y121"/>
      <c r="Z121"/>
      <c r="AA121"/>
      <c r="AB121"/>
    </row>
    <row r="122" spans="24:28" ht="14.4" x14ac:dyDescent="0.3">
      <c r="X122"/>
      <c r="Y122"/>
      <c r="Z122"/>
      <c r="AA122"/>
      <c r="AB122"/>
    </row>
    <row r="123" spans="24:28" ht="14.4" x14ac:dyDescent="0.3">
      <c r="X123"/>
      <c r="Y123"/>
      <c r="Z123"/>
      <c r="AA123"/>
      <c r="AB123"/>
    </row>
    <row r="124" spans="24:28" ht="14.4" x14ac:dyDescent="0.3">
      <c r="X124"/>
      <c r="Y124"/>
      <c r="Z124"/>
      <c r="AA124"/>
      <c r="AB124"/>
    </row>
    <row r="125" spans="24:28" ht="14.4" x14ac:dyDescent="0.3">
      <c r="X125"/>
      <c r="Y125"/>
      <c r="Z125"/>
      <c r="AA125"/>
      <c r="AB125"/>
    </row>
    <row r="126" spans="24:28" ht="14.4" x14ac:dyDescent="0.3">
      <c r="X126"/>
      <c r="Y126"/>
      <c r="Z126"/>
      <c r="AA126"/>
      <c r="AB126"/>
    </row>
    <row r="127" spans="24:28" ht="14.4" x14ac:dyDescent="0.3">
      <c r="X127"/>
      <c r="Y127"/>
      <c r="Z127"/>
      <c r="AA127"/>
      <c r="AB127"/>
    </row>
    <row r="128" spans="24:28" ht="14.4" x14ac:dyDescent="0.3">
      <c r="X128"/>
      <c r="Y128"/>
      <c r="Z128"/>
      <c r="AA128"/>
      <c r="AB128"/>
    </row>
    <row r="129" spans="24:28" ht="14.4" x14ac:dyDescent="0.3">
      <c r="X129"/>
      <c r="Y129"/>
      <c r="Z129"/>
      <c r="AA129"/>
      <c r="AB129"/>
    </row>
    <row r="130" spans="24:28" ht="14.4" x14ac:dyDescent="0.3">
      <c r="X130"/>
      <c r="Y130"/>
      <c r="Z130"/>
      <c r="AA130"/>
      <c r="AB130"/>
    </row>
    <row r="131" spans="24:28" ht="14.4" x14ac:dyDescent="0.3">
      <c r="X131"/>
      <c r="Y131"/>
      <c r="Z131"/>
      <c r="AA131"/>
      <c r="AB131"/>
    </row>
    <row r="132" spans="24:28" ht="14.4" x14ac:dyDescent="0.3">
      <c r="X132"/>
      <c r="Y132"/>
      <c r="Z132"/>
      <c r="AA132"/>
      <c r="AB132"/>
    </row>
    <row r="133" spans="24:28" ht="14.4" x14ac:dyDescent="0.3">
      <c r="X133"/>
      <c r="Y133"/>
      <c r="Z133"/>
      <c r="AA133"/>
      <c r="AB133"/>
    </row>
    <row r="134" spans="24:28" ht="14.4" x14ac:dyDescent="0.3">
      <c r="X134"/>
      <c r="Y134"/>
      <c r="Z134"/>
      <c r="AA134"/>
      <c r="AB134"/>
    </row>
    <row r="135" spans="24:28" ht="14.4" x14ac:dyDescent="0.3">
      <c r="X135"/>
      <c r="Y135"/>
      <c r="Z135"/>
      <c r="AA135"/>
      <c r="AB135"/>
    </row>
    <row r="136" spans="24:28" ht="14.4" x14ac:dyDescent="0.3">
      <c r="X136"/>
      <c r="Y136"/>
      <c r="Z136"/>
      <c r="AA136"/>
      <c r="AB136"/>
    </row>
    <row r="137" spans="24:28" ht="14.4" x14ac:dyDescent="0.3">
      <c r="X137"/>
      <c r="Y137"/>
      <c r="Z137"/>
      <c r="AA137"/>
      <c r="AB137"/>
    </row>
    <row r="138" spans="24:28" ht="14.4" x14ac:dyDescent="0.3">
      <c r="X138"/>
      <c r="Y138"/>
      <c r="Z138"/>
      <c r="AA138"/>
      <c r="AB138"/>
    </row>
    <row r="139" spans="24:28" ht="14.4" x14ac:dyDescent="0.3">
      <c r="X139"/>
      <c r="Y139"/>
      <c r="Z139"/>
      <c r="AA139"/>
      <c r="AB139"/>
    </row>
    <row r="140" spans="24:28" ht="14.4" x14ac:dyDescent="0.3">
      <c r="X140"/>
      <c r="Y140"/>
      <c r="Z140"/>
      <c r="AA140"/>
      <c r="AB140"/>
    </row>
    <row r="141" spans="24:28" ht="14.4" x14ac:dyDescent="0.3">
      <c r="X141"/>
      <c r="Y141"/>
      <c r="Z141"/>
      <c r="AA141"/>
      <c r="AB141"/>
    </row>
    <row r="142" spans="24:28" ht="14.4" x14ac:dyDescent="0.3">
      <c r="X142"/>
      <c r="Y142"/>
      <c r="Z142"/>
      <c r="AA142"/>
      <c r="AB142"/>
    </row>
    <row r="143" spans="24:28" ht="14.4" x14ac:dyDescent="0.3">
      <c r="X143"/>
      <c r="Y143"/>
      <c r="Z143"/>
      <c r="AA143"/>
      <c r="AB143"/>
    </row>
    <row r="144" spans="24:28" ht="14.4" x14ac:dyDescent="0.3">
      <c r="X144"/>
      <c r="Y144"/>
      <c r="Z144"/>
      <c r="AA144"/>
      <c r="AB144"/>
    </row>
    <row r="145" spans="24:28" ht="14.4" x14ac:dyDescent="0.3">
      <c r="X145"/>
      <c r="Y145"/>
      <c r="Z145"/>
      <c r="AA145"/>
      <c r="AB145"/>
    </row>
    <row r="146" spans="24:28" ht="14.4" x14ac:dyDescent="0.3">
      <c r="X146"/>
      <c r="Y146"/>
      <c r="Z146"/>
      <c r="AA146"/>
      <c r="AB146"/>
    </row>
    <row r="147" spans="24:28" ht="14.4" x14ac:dyDescent="0.3">
      <c r="X147"/>
      <c r="Y147"/>
      <c r="Z147"/>
      <c r="AA147"/>
      <c r="AB147"/>
    </row>
    <row r="148" spans="24:28" ht="14.4" x14ac:dyDescent="0.3">
      <c r="X148"/>
      <c r="Y148"/>
      <c r="Z148"/>
      <c r="AA148"/>
      <c r="AB148"/>
    </row>
    <row r="149" spans="24:28" ht="14.4" x14ac:dyDescent="0.3">
      <c r="X149"/>
      <c r="Y149"/>
      <c r="Z149"/>
      <c r="AA149"/>
      <c r="AB149"/>
    </row>
    <row r="150" spans="24:28" ht="14.4" x14ac:dyDescent="0.3">
      <c r="X150"/>
      <c r="Y150"/>
      <c r="Z150"/>
      <c r="AA150"/>
      <c r="AB150"/>
    </row>
    <row r="151" spans="24:28" ht="14.4" x14ac:dyDescent="0.3">
      <c r="X151"/>
      <c r="Y151"/>
      <c r="Z151"/>
      <c r="AA151"/>
      <c r="AB151"/>
    </row>
    <row r="152" spans="24:28" ht="14.4" x14ac:dyDescent="0.3">
      <c r="X152"/>
      <c r="Y152"/>
      <c r="Z152"/>
      <c r="AA152"/>
      <c r="AB152"/>
    </row>
    <row r="153" spans="24:28" ht="14.4" x14ac:dyDescent="0.3">
      <c r="X153"/>
      <c r="Y153"/>
      <c r="Z153"/>
      <c r="AA153"/>
      <c r="AB153"/>
    </row>
    <row r="154" spans="24:28" ht="14.4" x14ac:dyDescent="0.3">
      <c r="X154"/>
      <c r="Y154"/>
      <c r="Z154"/>
      <c r="AA154"/>
      <c r="AB154"/>
    </row>
    <row r="155" spans="24:28" ht="14.4" x14ac:dyDescent="0.3">
      <c r="X155"/>
      <c r="Y155"/>
      <c r="Z155"/>
      <c r="AA155"/>
      <c r="AB155"/>
    </row>
    <row r="156" spans="24:28" ht="14.4" x14ac:dyDescent="0.3">
      <c r="X156"/>
      <c r="Y156"/>
      <c r="Z156"/>
      <c r="AA156"/>
      <c r="AB156"/>
    </row>
    <row r="157" spans="24:28" ht="14.4" x14ac:dyDescent="0.3">
      <c r="X157"/>
      <c r="Y157"/>
      <c r="Z157"/>
      <c r="AA157"/>
      <c r="AB157"/>
    </row>
    <row r="158" spans="24:28" ht="14.4" x14ac:dyDescent="0.3">
      <c r="X158"/>
      <c r="Y158"/>
      <c r="Z158"/>
      <c r="AA158"/>
      <c r="AB158"/>
    </row>
    <row r="159" spans="24:28" ht="14.4" x14ac:dyDescent="0.3">
      <c r="X159"/>
      <c r="Y159"/>
      <c r="Z159"/>
      <c r="AA159"/>
      <c r="AB159"/>
    </row>
    <row r="160" spans="24:28" ht="14.4" x14ac:dyDescent="0.3">
      <c r="X160"/>
      <c r="Y160"/>
      <c r="Z160"/>
      <c r="AA160"/>
      <c r="AB160"/>
    </row>
    <row r="161" spans="24:28" ht="14.4" x14ac:dyDescent="0.3">
      <c r="X161"/>
      <c r="Y161"/>
      <c r="Z161"/>
      <c r="AA161"/>
      <c r="AB161"/>
    </row>
    <row r="162" spans="24:28" ht="14.4" x14ac:dyDescent="0.3">
      <c r="X162"/>
      <c r="Y162"/>
      <c r="Z162"/>
      <c r="AA162"/>
      <c r="AB162"/>
    </row>
    <row r="163" spans="24:28" ht="14.4" x14ac:dyDescent="0.3">
      <c r="X163"/>
      <c r="Y163"/>
      <c r="Z163"/>
      <c r="AA163"/>
      <c r="AB163"/>
    </row>
    <row r="164" spans="24:28" ht="14.4" x14ac:dyDescent="0.3">
      <c r="X164"/>
      <c r="Y164"/>
      <c r="Z164"/>
      <c r="AA164"/>
      <c r="AB164"/>
    </row>
    <row r="165" spans="24:28" ht="14.4" x14ac:dyDescent="0.3">
      <c r="X165"/>
      <c r="Y165"/>
      <c r="Z165"/>
      <c r="AA165"/>
      <c r="AB165"/>
    </row>
    <row r="166" spans="24:28" ht="14.4" x14ac:dyDescent="0.3">
      <c r="X166"/>
      <c r="Y166"/>
      <c r="Z166"/>
      <c r="AA166"/>
      <c r="AB166"/>
    </row>
    <row r="167" spans="24:28" ht="14.4" x14ac:dyDescent="0.3">
      <c r="X167"/>
      <c r="Y167"/>
      <c r="Z167"/>
      <c r="AA167"/>
      <c r="AB167"/>
    </row>
    <row r="168" spans="24:28" ht="14.4" x14ac:dyDescent="0.3">
      <c r="X168"/>
      <c r="Y168"/>
      <c r="Z168"/>
      <c r="AA168"/>
      <c r="AB168"/>
    </row>
    <row r="169" spans="24:28" ht="14.4" x14ac:dyDescent="0.3">
      <c r="X169"/>
      <c r="Y169"/>
      <c r="Z169"/>
      <c r="AA169"/>
      <c r="AB169"/>
    </row>
    <row r="170" spans="24:28" ht="14.4" x14ac:dyDescent="0.3">
      <c r="X170"/>
      <c r="Y170"/>
      <c r="Z170"/>
      <c r="AA170"/>
      <c r="AB170"/>
    </row>
    <row r="171" spans="24:28" ht="14.4" x14ac:dyDescent="0.3">
      <c r="X171"/>
      <c r="Y171"/>
      <c r="Z171"/>
      <c r="AA171"/>
      <c r="AB171"/>
    </row>
    <row r="172" spans="24:28" ht="14.4" x14ac:dyDescent="0.3">
      <c r="X172"/>
      <c r="Y172"/>
      <c r="Z172"/>
      <c r="AA172"/>
      <c r="AB172"/>
    </row>
    <row r="173" spans="24:28" ht="14.4" x14ac:dyDescent="0.3">
      <c r="X173"/>
      <c r="Y173"/>
      <c r="Z173"/>
      <c r="AA173"/>
      <c r="AB173"/>
    </row>
    <row r="174" spans="24:28" ht="14.4" x14ac:dyDescent="0.3">
      <c r="X174"/>
      <c r="Y174"/>
      <c r="Z174"/>
      <c r="AA174"/>
      <c r="AB174"/>
    </row>
    <row r="175" spans="24:28" ht="14.4" x14ac:dyDescent="0.3">
      <c r="X175"/>
      <c r="Y175"/>
      <c r="Z175"/>
      <c r="AA175"/>
      <c r="AB175"/>
    </row>
    <row r="176" spans="24:28" ht="14.4" x14ac:dyDescent="0.3">
      <c r="X176"/>
      <c r="Y176"/>
      <c r="Z176"/>
      <c r="AA176"/>
      <c r="AB176"/>
    </row>
    <row r="177" spans="24:28" ht="14.4" x14ac:dyDescent="0.3">
      <c r="X177"/>
      <c r="Y177"/>
      <c r="Z177"/>
      <c r="AA177"/>
      <c r="AB177"/>
    </row>
    <row r="178" spans="24:28" ht="14.4" x14ac:dyDescent="0.3">
      <c r="X178"/>
      <c r="Y178"/>
      <c r="Z178"/>
      <c r="AA178"/>
      <c r="AB178"/>
    </row>
    <row r="179" spans="24:28" ht="14.4" x14ac:dyDescent="0.3">
      <c r="X179"/>
      <c r="Y179"/>
      <c r="Z179"/>
      <c r="AA179"/>
      <c r="AB179"/>
    </row>
    <row r="180" spans="24:28" ht="14.4" x14ac:dyDescent="0.3">
      <c r="X180"/>
      <c r="Y180"/>
      <c r="Z180"/>
      <c r="AA180"/>
      <c r="AB180"/>
    </row>
    <row r="181" spans="24:28" ht="14.4" x14ac:dyDescent="0.3">
      <c r="X181"/>
      <c r="Y181"/>
      <c r="Z181"/>
      <c r="AA181"/>
      <c r="AB181"/>
    </row>
    <row r="182" spans="24:28" ht="14.4" x14ac:dyDescent="0.3">
      <c r="X182"/>
      <c r="Y182"/>
      <c r="Z182"/>
      <c r="AA182"/>
      <c r="AB182"/>
    </row>
    <row r="183" spans="24:28" ht="14.4" x14ac:dyDescent="0.3">
      <c r="X183"/>
      <c r="Y183"/>
      <c r="Z183"/>
      <c r="AA183"/>
      <c r="AB183"/>
    </row>
    <row r="184" spans="24:28" ht="14.4" x14ac:dyDescent="0.3">
      <c r="X184"/>
      <c r="Y184"/>
      <c r="Z184"/>
      <c r="AA184"/>
      <c r="AB184"/>
    </row>
    <row r="185" spans="24:28" ht="14.4" x14ac:dyDescent="0.3">
      <c r="X185"/>
      <c r="Y185"/>
      <c r="Z185"/>
      <c r="AA185"/>
      <c r="AB185"/>
    </row>
    <row r="186" spans="24:28" ht="14.4" x14ac:dyDescent="0.3">
      <c r="X186"/>
      <c r="Y186"/>
      <c r="Z186"/>
      <c r="AA186"/>
      <c r="AB186"/>
    </row>
    <row r="187" spans="24:28" ht="14.4" x14ac:dyDescent="0.3">
      <c r="X187"/>
      <c r="Y187"/>
      <c r="Z187"/>
      <c r="AA187"/>
      <c r="AB187"/>
    </row>
    <row r="188" spans="24:28" ht="14.4" x14ac:dyDescent="0.3">
      <c r="X188"/>
      <c r="Y188"/>
      <c r="Z188"/>
      <c r="AA188"/>
      <c r="AB188"/>
    </row>
    <row r="189" spans="24:28" ht="14.4" x14ac:dyDescent="0.3">
      <c r="X189"/>
      <c r="Y189"/>
      <c r="Z189"/>
      <c r="AA189"/>
      <c r="AB189"/>
    </row>
    <row r="190" spans="24:28" ht="14.4" x14ac:dyDescent="0.3">
      <c r="X190"/>
      <c r="Y190"/>
      <c r="Z190"/>
      <c r="AA190"/>
      <c r="AB190"/>
    </row>
    <row r="191" spans="24:28" ht="14.4" x14ac:dyDescent="0.3">
      <c r="X191"/>
      <c r="Y191"/>
      <c r="Z191"/>
      <c r="AA191"/>
      <c r="AB191"/>
    </row>
    <row r="192" spans="24:28" ht="14.4" x14ac:dyDescent="0.3">
      <c r="X192"/>
      <c r="Y192"/>
      <c r="Z192"/>
      <c r="AA192"/>
      <c r="AB192"/>
    </row>
    <row r="193" spans="24:28" ht="14.4" x14ac:dyDescent="0.3">
      <c r="X193"/>
      <c r="Y193"/>
      <c r="Z193"/>
      <c r="AA193"/>
      <c r="AB193"/>
    </row>
    <row r="194" spans="24:28" ht="14.4" x14ac:dyDescent="0.3">
      <c r="X194"/>
      <c r="Y194"/>
      <c r="Z194"/>
      <c r="AA194"/>
      <c r="AB194"/>
    </row>
    <row r="195" spans="24:28" ht="14.4" x14ac:dyDescent="0.3">
      <c r="X195"/>
      <c r="Y195"/>
      <c r="Z195"/>
      <c r="AA195"/>
      <c r="AB195"/>
    </row>
    <row r="196" spans="24:28" ht="14.4" x14ac:dyDescent="0.3">
      <c r="X196"/>
      <c r="Y196"/>
      <c r="Z196"/>
      <c r="AA196"/>
      <c r="AB196"/>
    </row>
    <row r="197" spans="24:28" ht="14.4" x14ac:dyDescent="0.3">
      <c r="X197"/>
      <c r="Y197"/>
      <c r="Z197"/>
      <c r="AA197"/>
      <c r="AB197"/>
    </row>
    <row r="198" spans="24:28" ht="14.4" x14ac:dyDescent="0.3">
      <c r="X198"/>
      <c r="Y198"/>
      <c r="Z198"/>
      <c r="AA198"/>
      <c r="AB198"/>
    </row>
    <row r="199" spans="24:28" ht="14.4" x14ac:dyDescent="0.3">
      <c r="X199"/>
      <c r="Y199"/>
      <c r="Z199"/>
      <c r="AA199"/>
      <c r="AB199"/>
    </row>
    <row r="200" spans="24:28" ht="14.4" x14ac:dyDescent="0.3">
      <c r="X200"/>
      <c r="Y200"/>
      <c r="Z200"/>
      <c r="AA200"/>
      <c r="AB200"/>
    </row>
    <row r="201" spans="24:28" ht="14.4" x14ac:dyDescent="0.3">
      <c r="X201"/>
      <c r="Y201"/>
      <c r="Z201"/>
      <c r="AA201"/>
      <c r="AB201"/>
    </row>
    <row r="202" spans="24:28" ht="14.4" x14ac:dyDescent="0.3">
      <c r="X202"/>
      <c r="Y202"/>
      <c r="Z202"/>
      <c r="AA202"/>
      <c r="AB202"/>
    </row>
    <row r="203" spans="24:28" ht="14.4" x14ac:dyDescent="0.3">
      <c r="X203"/>
      <c r="Y203"/>
      <c r="Z203"/>
      <c r="AA203"/>
      <c r="AB203"/>
    </row>
    <row r="204" spans="24:28" ht="14.4" x14ac:dyDescent="0.3">
      <c r="X204"/>
      <c r="Y204"/>
      <c r="Z204"/>
      <c r="AA204"/>
      <c r="AB204"/>
    </row>
    <row r="205" spans="24:28" ht="14.4" x14ac:dyDescent="0.3">
      <c r="X205"/>
      <c r="Y205"/>
      <c r="Z205"/>
      <c r="AA205"/>
      <c r="AB205"/>
    </row>
    <row r="206" spans="24:28" ht="14.4" x14ac:dyDescent="0.3">
      <c r="X206"/>
      <c r="Y206"/>
      <c r="Z206"/>
      <c r="AA206"/>
      <c r="AB206"/>
    </row>
    <row r="207" spans="24:28" ht="14.4" x14ac:dyDescent="0.3">
      <c r="X207"/>
      <c r="Y207"/>
      <c r="Z207"/>
      <c r="AA207"/>
      <c r="AB207"/>
    </row>
    <row r="208" spans="24:28" ht="14.4" x14ac:dyDescent="0.3">
      <c r="X208"/>
      <c r="Y208"/>
      <c r="Z208"/>
      <c r="AA208"/>
      <c r="AB208"/>
    </row>
    <row r="209" spans="24:28" ht="14.4" x14ac:dyDescent="0.3">
      <c r="X209"/>
      <c r="Y209"/>
      <c r="Z209"/>
      <c r="AA209"/>
      <c r="AB209"/>
    </row>
    <row r="210" spans="24:28" ht="14.4" x14ac:dyDescent="0.3">
      <c r="X210"/>
      <c r="Y210"/>
      <c r="Z210"/>
      <c r="AA210"/>
      <c r="AB210"/>
    </row>
    <row r="211" spans="24:28" ht="14.4" x14ac:dyDescent="0.3">
      <c r="X211"/>
      <c r="Y211"/>
      <c r="Z211"/>
      <c r="AA211"/>
      <c r="AB211"/>
    </row>
    <row r="212" spans="24:28" ht="14.4" x14ac:dyDescent="0.3">
      <c r="X212"/>
      <c r="Y212"/>
      <c r="Z212"/>
      <c r="AA212"/>
      <c r="AB212"/>
    </row>
    <row r="213" spans="24:28" ht="14.4" x14ac:dyDescent="0.3">
      <c r="X213"/>
      <c r="Y213"/>
      <c r="Z213"/>
      <c r="AA213"/>
      <c r="AB213"/>
    </row>
    <row r="214" spans="24:28" ht="14.4" x14ac:dyDescent="0.3">
      <c r="X214"/>
      <c r="Y214"/>
      <c r="Z214"/>
      <c r="AA214"/>
      <c r="AB214"/>
    </row>
    <row r="215" spans="24:28" ht="14.4" x14ac:dyDescent="0.3">
      <c r="X215"/>
      <c r="Y215"/>
      <c r="Z215"/>
      <c r="AA215"/>
      <c r="AB215"/>
    </row>
    <row r="216" spans="24:28" ht="14.4" x14ac:dyDescent="0.3">
      <c r="X216"/>
      <c r="Y216"/>
      <c r="Z216"/>
      <c r="AA216"/>
      <c r="AB216"/>
    </row>
    <row r="217" spans="24:28" ht="14.4" x14ac:dyDescent="0.3">
      <c r="X217"/>
      <c r="Y217"/>
      <c r="Z217"/>
      <c r="AA217"/>
      <c r="AB217"/>
    </row>
    <row r="218" spans="24:28" ht="14.4" x14ac:dyDescent="0.3">
      <c r="X218"/>
      <c r="Y218"/>
      <c r="Z218"/>
      <c r="AA218"/>
      <c r="AB218"/>
    </row>
    <row r="219" spans="24:28" ht="14.4" x14ac:dyDescent="0.3">
      <c r="X219"/>
      <c r="Y219"/>
      <c r="Z219"/>
      <c r="AA219"/>
      <c r="AB219"/>
    </row>
    <row r="220" spans="24:28" ht="14.4" x14ac:dyDescent="0.3">
      <c r="X220"/>
      <c r="Y220"/>
      <c r="Z220"/>
      <c r="AA220"/>
      <c r="AB220"/>
    </row>
    <row r="221" spans="24:28" ht="14.4" x14ac:dyDescent="0.3">
      <c r="X221"/>
      <c r="Y221"/>
      <c r="Z221"/>
      <c r="AA221"/>
      <c r="AB221"/>
    </row>
    <row r="222" spans="24:28" ht="14.4" x14ac:dyDescent="0.3">
      <c r="X222"/>
      <c r="Y222"/>
      <c r="Z222"/>
      <c r="AA222"/>
      <c r="AB222"/>
    </row>
    <row r="223" spans="24:28" ht="14.4" x14ac:dyDescent="0.3">
      <c r="X223"/>
      <c r="Y223"/>
      <c r="Z223"/>
      <c r="AA223"/>
      <c r="AB223"/>
    </row>
    <row r="224" spans="24:28" ht="14.4" x14ac:dyDescent="0.3">
      <c r="X224"/>
      <c r="Y224"/>
      <c r="Z224"/>
      <c r="AA224"/>
      <c r="AB224"/>
    </row>
    <row r="225" spans="24:27" x14ac:dyDescent="0.7">
      <c r="X225" s="146"/>
      <c r="Y225" s="146"/>
      <c r="Z225" s="146"/>
      <c r="AA225" s="146"/>
    </row>
    <row r="226" spans="24:27" x14ac:dyDescent="0.7">
      <c r="X226" s="146"/>
      <c r="Y226" s="146"/>
      <c r="Z226" s="146"/>
      <c r="AA226" s="146"/>
    </row>
    <row r="227" spans="24:27" x14ac:dyDescent="0.7">
      <c r="X227" s="146"/>
      <c r="Y227" s="146"/>
      <c r="Z227" s="146"/>
      <c r="AA227" s="146"/>
    </row>
    <row r="228" spans="24:27" x14ac:dyDescent="0.7">
      <c r="X228" s="146"/>
      <c r="Y228" s="146"/>
      <c r="Z228" s="146"/>
      <c r="AA228" s="146"/>
    </row>
    <row r="229" spans="24:27" x14ac:dyDescent="0.7">
      <c r="X229" s="146"/>
      <c r="Y229" s="146"/>
      <c r="Z229" s="146"/>
      <c r="AA229" s="146"/>
    </row>
    <row r="230" spans="24:27" x14ac:dyDescent="0.7">
      <c r="X230" s="146"/>
      <c r="Y230" s="146"/>
      <c r="Z230" s="146"/>
      <c r="AA230" s="146"/>
    </row>
    <row r="231" spans="24:27" x14ac:dyDescent="0.7">
      <c r="X231" s="146"/>
      <c r="Y231" s="146"/>
      <c r="Z231" s="146"/>
      <c r="AA231" s="146"/>
    </row>
    <row r="232" spans="24:27" x14ac:dyDescent="0.7">
      <c r="X232" s="146"/>
      <c r="Y232" s="146"/>
      <c r="Z232" s="146"/>
      <c r="AA232" s="146"/>
    </row>
    <row r="233" spans="24:27" x14ac:dyDescent="0.7">
      <c r="X233" s="146"/>
      <c r="Y233" s="146"/>
      <c r="Z233" s="146"/>
      <c r="AA233" s="146"/>
    </row>
    <row r="234" spans="24:27" x14ac:dyDescent="0.7">
      <c r="X234" s="146"/>
      <c r="Y234" s="146"/>
      <c r="Z234" s="146"/>
      <c r="AA234" s="146"/>
    </row>
    <row r="235" spans="24:27" x14ac:dyDescent="0.7">
      <c r="X235" s="146"/>
      <c r="Y235" s="146"/>
      <c r="Z235" s="146"/>
      <c r="AA235" s="146"/>
    </row>
    <row r="236" spans="24:27" x14ac:dyDescent="0.7">
      <c r="X236" s="146"/>
      <c r="Y236" s="146"/>
      <c r="Z236" s="146"/>
      <c r="AA236" s="146"/>
    </row>
    <row r="237" spans="24:27" x14ac:dyDescent="0.7">
      <c r="X237" s="146"/>
      <c r="Y237" s="146"/>
      <c r="Z237" s="146"/>
      <c r="AA237" s="146"/>
    </row>
    <row r="238" spans="24:27" x14ac:dyDescent="0.7">
      <c r="X238" s="146"/>
      <c r="Y238" s="146"/>
      <c r="Z238" s="146"/>
      <c r="AA238" s="146"/>
    </row>
    <row r="239" spans="24:27" x14ac:dyDescent="0.7">
      <c r="X239" s="146"/>
      <c r="Y239" s="146"/>
      <c r="Z239" s="146"/>
      <c r="AA239" s="146"/>
    </row>
    <row r="240" spans="24:27" x14ac:dyDescent="0.7">
      <c r="X240" s="146"/>
      <c r="Y240" s="146"/>
      <c r="Z240" s="146"/>
      <c r="AA240" s="146"/>
    </row>
    <row r="241" spans="24:27" x14ac:dyDescent="0.7">
      <c r="X241" s="146"/>
      <c r="Y241" s="146"/>
      <c r="Z241" s="146"/>
      <c r="AA241" s="146"/>
    </row>
    <row r="242" spans="24:27" x14ac:dyDescent="0.7">
      <c r="X242" s="146"/>
      <c r="Y242" s="146"/>
      <c r="Z242" s="146"/>
      <c r="AA242" s="146"/>
    </row>
    <row r="243" spans="24:27" x14ac:dyDescent="0.7">
      <c r="X243" s="146"/>
      <c r="Y243" s="146"/>
      <c r="Z243" s="146"/>
      <c r="AA243" s="146"/>
    </row>
    <row r="244" spans="24:27" x14ac:dyDescent="0.7">
      <c r="X244" s="146"/>
      <c r="Y244" s="146"/>
      <c r="Z244" s="146"/>
      <c r="AA244" s="146"/>
    </row>
    <row r="245" spans="24:27" x14ac:dyDescent="0.7">
      <c r="X245" s="146"/>
      <c r="Y245" s="146"/>
      <c r="Z245" s="146"/>
      <c r="AA245" s="146"/>
    </row>
    <row r="246" spans="24:27" x14ac:dyDescent="0.7">
      <c r="X246" s="146"/>
      <c r="Y246" s="146"/>
      <c r="Z246" s="146"/>
      <c r="AA246" s="146"/>
    </row>
    <row r="247" spans="24:27" x14ac:dyDescent="0.7">
      <c r="X247" s="146"/>
      <c r="Y247" s="146"/>
      <c r="Z247" s="146"/>
      <c r="AA247" s="146"/>
    </row>
    <row r="248" spans="24:27" x14ac:dyDescent="0.7">
      <c r="X248" s="146"/>
      <c r="Y248" s="146"/>
      <c r="Z248" s="146"/>
      <c r="AA248" s="146"/>
    </row>
    <row r="249" spans="24:27" x14ac:dyDescent="0.7">
      <c r="X249" s="146"/>
      <c r="Y249" s="146"/>
      <c r="Z249" s="146"/>
      <c r="AA249" s="146"/>
    </row>
    <row r="250" spans="24:27" x14ac:dyDescent="0.7">
      <c r="X250" s="146"/>
      <c r="Y250" s="146"/>
      <c r="Z250" s="146"/>
      <c r="AA250" s="146"/>
    </row>
    <row r="251" spans="24:27" x14ac:dyDescent="0.7">
      <c r="X251" s="146"/>
      <c r="Y251" s="146"/>
      <c r="Z251" s="146"/>
      <c r="AA251" s="146"/>
    </row>
    <row r="252" spans="24:27" x14ac:dyDescent="0.7">
      <c r="X252" s="146"/>
      <c r="Y252" s="146"/>
      <c r="Z252" s="146"/>
      <c r="AA252" s="146"/>
    </row>
    <row r="253" spans="24:27" x14ac:dyDescent="0.7">
      <c r="X253" s="146"/>
      <c r="Y253" s="146"/>
      <c r="Z253" s="146"/>
      <c r="AA253" s="146"/>
    </row>
    <row r="254" spans="24:27" x14ac:dyDescent="0.7">
      <c r="X254" s="146"/>
      <c r="Y254" s="146"/>
      <c r="Z254" s="146"/>
      <c r="AA254" s="146"/>
    </row>
    <row r="255" spans="24:27" x14ac:dyDescent="0.7">
      <c r="X255" s="146"/>
      <c r="Y255" s="146"/>
      <c r="Z255" s="146"/>
      <c r="AA255" s="146"/>
    </row>
    <row r="256" spans="24:27" x14ac:dyDescent="0.7">
      <c r="X256" s="146"/>
      <c r="Y256" s="146"/>
      <c r="Z256" s="146"/>
      <c r="AA256" s="146"/>
    </row>
    <row r="257" spans="24:27" x14ac:dyDescent="0.7">
      <c r="X257" s="146"/>
      <c r="Y257" s="146"/>
      <c r="Z257" s="146"/>
      <c r="AA257" s="146"/>
    </row>
    <row r="258" spans="24:27" x14ac:dyDescent="0.7">
      <c r="X258" s="146"/>
      <c r="Y258" s="146"/>
      <c r="Z258" s="146"/>
      <c r="AA258" s="146"/>
    </row>
    <row r="259" spans="24:27" x14ac:dyDescent="0.7">
      <c r="X259" s="146"/>
      <c r="Y259" s="146"/>
      <c r="Z259" s="146"/>
      <c r="AA259" s="146"/>
    </row>
    <row r="260" spans="24:27" x14ac:dyDescent="0.7">
      <c r="X260" s="146"/>
      <c r="Y260" s="146"/>
      <c r="Z260" s="146"/>
      <c r="AA260" s="146"/>
    </row>
    <row r="261" spans="24:27" x14ac:dyDescent="0.7">
      <c r="X261" s="146"/>
      <c r="Y261" s="146"/>
      <c r="Z261" s="146"/>
      <c r="AA261" s="146"/>
    </row>
    <row r="262" spans="24:27" x14ac:dyDescent="0.7">
      <c r="X262" s="146"/>
      <c r="Y262" s="146"/>
      <c r="Z262" s="146"/>
      <c r="AA262" s="146"/>
    </row>
    <row r="263" spans="24:27" x14ac:dyDescent="0.7">
      <c r="X263" s="146"/>
      <c r="Y263" s="146"/>
      <c r="Z263" s="146"/>
      <c r="AA263" s="146"/>
    </row>
    <row r="264" spans="24:27" x14ac:dyDescent="0.7">
      <c r="X264" s="146"/>
      <c r="Y264" s="146"/>
      <c r="Z264" s="146"/>
      <c r="AA264" s="146"/>
    </row>
    <row r="265" spans="24:27" x14ac:dyDescent="0.7">
      <c r="X265" s="146"/>
      <c r="Y265" s="146"/>
      <c r="Z265" s="146"/>
      <c r="AA265" s="146"/>
    </row>
    <row r="266" spans="24:27" x14ac:dyDescent="0.7">
      <c r="X266" s="146"/>
      <c r="Y266" s="146"/>
      <c r="Z266" s="146"/>
      <c r="AA266" s="146"/>
    </row>
    <row r="267" spans="24:27" x14ac:dyDescent="0.7">
      <c r="X267" s="146"/>
      <c r="Y267" s="146"/>
      <c r="Z267" s="146"/>
      <c r="AA267" s="146"/>
    </row>
    <row r="268" spans="24:27" x14ac:dyDescent="0.7">
      <c r="X268" s="146"/>
      <c r="Y268" s="146"/>
      <c r="Z268" s="146"/>
      <c r="AA268" s="146"/>
    </row>
    <row r="269" spans="24:27" x14ac:dyDescent="0.7">
      <c r="X269" s="146"/>
      <c r="Y269" s="146"/>
      <c r="Z269" s="146"/>
      <c r="AA269" s="146"/>
    </row>
    <row r="270" spans="24:27" x14ac:dyDescent="0.7">
      <c r="X270" s="146"/>
      <c r="Y270" s="146"/>
      <c r="Z270" s="146"/>
      <c r="AA270" s="146"/>
    </row>
    <row r="271" spans="24:27" x14ac:dyDescent="0.7">
      <c r="X271" s="146"/>
      <c r="Y271" s="146"/>
      <c r="Z271" s="146"/>
      <c r="AA271" s="146"/>
    </row>
    <row r="272" spans="24:27" x14ac:dyDescent="0.7">
      <c r="X272" s="146"/>
      <c r="Y272" s="146"/>
      <c r="Z272" s="146"/>
      <c r="AA272" s="146"/>
    </row>
    <row r="273" spans="24:27" x14ac:dyDescent="0.7">
      <c r="X273" s="146"/>
      <c r="Y273" s="146"/>
      <c r="Z273" s="146"/>
      <c r="AA273" s="146"/>
    </row>
    <row r="274" spans="24:27" x14ac:dyDescent="0.7">
      <c r="X274" s="146"/>
      <c r="Y274" s="146"/>
      <c r="Z274" s="146"/>
      <c r="AA274" s="146"/>
    </row>
    <row r="275" spans="24:27" x14ac:dyDescent="0.7">
      <c r="X275" s="146"/>
      <c r="Y275" s="146"/>
      <c r="Z275" s="146"/>
      <c r="AA275" s="146"/>
    </row>
    <row r="276" spans="24:27" x14ac:dyDescent="0.7">
      <c r="X276" s="146"/>
      <c r="Y276" s="146"/>
      <c r="Z276" s="146"/>
      <c r="AA276" s="146"/>
    </row>
    <row r="277" spans="24:27" x14ac:dyDescent="0.7">
      <c r="X277" s="146"/>
      <c r="Y277" s="146"/>
      <c r="Z277" s="146"/>
      <c r="AA277" s="146"/>
    </row>
    <row r="278" spans="24:27" x14ac:dyDescent="0.7">
      <c r="X278" s="146"/>
      <c r="Y278" s="146"/>
      <c r="Z278" s="146"/>
      <c r="AA278" s="146"/>
    </row>
    <row r="279" spans="24:27" x14ac:dyDescent="0.7">
      <c r="X279" s="146"/>
      <c r="Y279" s="146"/>
      <c r="Z279" s="146"/>
      <c r="AA279" s="146"/>
    </row>
    <row r="280" spans="24:27" x14ac:dyDescent="0.7">
      <c r="X280" s="146"/>
      <c r="Y280" s="146"/>
      <c r="Z280" s="146"/>
      <c r="AA280" s="146"/>
    </row>
    <row r="281" spans="24:27" x14ac:dyDescent="0.7">
      <c r="X281" s="146"/>
      <c r="Y281" s="146"/>
      <c r="Z281" s="146"/>
      <c r="AA281" s="146"/>
    </row>
    <row r="282" spans="24:27" x14ac:dyDescent="0.7">
      <c r="X282" s="146"/>
      <c r="Y282" s="146"/>
      <c r="Z282" s="146"/>
      <c r="AA282" s="146"/>
    </row>
    <row r="283" spans="24:27" x14ac:dyDescent="0.7">
      <c r="X283" s="146"/>
      <c r="Y283" s="146"/>
      <c r="Z283" s="146"/>
      <c r="AA283" s="146"/>
    </row>
    <row r="284" spans="24:27" x14ac:dyDescent="0.7">
      <c r="X284" s="146"/>
      <c r="Y284" s="146"/>
      <c r="Z284" s="146"/>
      <c r="AA284" s="146"/>
    </row>
    <row r="285" spans="24:27" x14ac:dyDescent="0.7">
      <c r="X285" s="146"/>
      <c r="Y285" s="146"/>
      <c r="Z285" s="146"/>
      <c r="AA285" s="146"/>
    </row>
    <row r="286" spans="24:27" x14ac:dyDescent="0.7">
      <c r="X286" s="146"/>
      <c r="Y286" s="146"/>
      <c r="Z286" s="146"/>
    </row>
    <row r="287" spans="24:27" x14ac:dyDescent="0.7">
      <c r="X287" s="146"/>
      <c r="Y287" s="146"/>
      <c r="Z287" s="146"/>
    </row>
    <row r="288" spans="24:27" x14ac:dyDescent="0.7">
      <c r="X288" s="146"/>
      <c r="Y288" s="146"/>
      <c r="Z288" s="146"/>
    </row>
  </sheetData>
  <sheetProtection sort="0" autoFilter="0" pivotTables="0"/>
  <protectedRanges>
    <protectedRange algorithmName="SHA-512" hashValue="5jj9gMViba1542oOPbpDJ72HEViWTZnwvU8m2PoiI7u+aTAMHDT8ogXSpDmAqpiuuv1wR+JHJ7ruCEOj7XzJhQ==" saltValue="a0UyZTBdWDs9iIxZpKVcxQ==" spinCount="100000" sqref="O11:T25" name="Range2"/>
    <protectedRange algorithmName="SHA-512" hashValue="e/wmL7go1w5iKpSlIg7eEC5g9gy7Zbia0VScbppRqxuXb5qiFNGGT+TIn4zi5P9+y/itolzhtCWMV4+PyyCPHA==" saltValue="K5ww2B1IkDbrYfDjbkEpPw==" spinCount="100000" sqref="H11:M25" name="Range1"/>
  </protectedRanges>
  <mergeCells count="3">
    <mergeCell ref="A1:B1"/>
    <mergeCell ref="D1:E1"/>
    <mergeCell ref="X1:Y1"/>
  </mergeCells>
  <conditionalFormatting sqref="B7">
    <cfRule type="cellIs" dxfId="391" priority="9" operator="greaterThan">
      <formula>25</formula>
    </cfRule>
  </conditionalFormatting>
  <conditionalFormatting sqref="H11:M25 O11:T25">
    <cfRule type="expression" dxfId="390" priority="3">
      <formula>TYPE(SEARCH("Product",$H11))=1</formula>
    </cfRule>
  </conditionalFormatting>
  <conditionalFormatting sqref="L11:L25">
    <cfRule type="cellIs" dxfId="389" priority="6" operator="lessThan">
      <formula>1</formula>
    </cfRule>
  </conditionalFormatting>
  <conditionalFormatting pivot="1" sqref="AB10:AB44">
    <cfRule type="cellIs" dxfId="388" priority="2" operator="greaterThan">
      <formula>0</formula>
    </cfRule>
  </conditionalFormatting>
  <hyperlinks>
    <hyperlink ref="A1" location="'2024 TPlan Summary'!A1" display="PLAN SUMMARY SHEET" xr:uid="{C19C26CE-F7D0-48F9-BC1D-EE6CBD6C1A1C}"/>
    <hyperlink ref="A1:B1" location="'2024 Territory Plan'!A1" display="2024 TERRITORY PLAN SHEET" xr:uid="{382BFDF6-F9A2-4568-828D-F1F2BF111BB3}"/>
    <hyperlink ref="X1" location="'2024 TPlan Summary'!A1" display="PLAN SUMMARY SHEET" xr:uid="{7D54E9CE-BE52-4182-977F-0B2A675685FA}"/>
    <hyperlink ref="AA1" location="'2024 TPlan Summary'!A1" display="PLAN SUMMARY SHEET" xr:uid="{847760A4-1CEB-4ED8-98E9-6687981FD8EB}"/>
    <hyperlink ref="AA1:AB1" location="'2024 Territory Plan'!A1" display="2024 TERRITORY PLAN SHEET" xr:uid="{FF9E69E9-E709-45BA-ACC9-2B47DBD9518C}"/>
  </hyperlinks>
  <pageMargins left="0.7" right="0.7" top="0.75" bottom="0.75" header="0.3" footer="0.3"/>
  <pageSetup orientation="portrait" r:id="rId3"/>
  <drawing r:id="rId4"/>
  <tableParts count="2">
    <tablePart r:id="rId5"/>
    <tablePart r:id="rId6"/>
  </tableParts>
  <extLst>
    <ext xmlns:x14="http://schemas.microsoft.com/office/spreadsheetml/2009/9/main" uri="{A8765BA9-456A-4dab-B4F3-ACF838C121DE}">
      <x14:slicerList>
        <x14:slicer r:id="rId7"/>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D2177-A811-475B-9909-15DDB013F869}">
  <sheetPr codeName="Sheet12">
    <outlinePr summaryBelow="0" summaryRight="0"/>
  </sheetPr>
  <dimension ref="A1:Q983"/>
  <sheetViews>
    <sheetView showGridLines="0" topLeftCell="B1" zoomScaleNormal="100" workbookViewId="0">
      <pane ySplit="8" topLeftCell="A11" activePane="bottomLeft" state="frozen"/>
      <selection pane="bottomLeft" activeCell="K14" sqref="K14"/>
    </sheetView>
  </sheetViews>
  <sheetFormatPr defaultColWidth="12.6640625" defaultRowHeight="13.8" x14ac:dyDescent="0.3"/>
  <cols>
    <col min="1" max="1" width="12.6640625" style="121"/>
    <col min="2" max="2" width="48.6640625" style="121" customWidth="1"/>
    <col min="3" max="3" width="22.88671875" style="121" customWidth="1"/>
    <col min="4" max="4" width="12.88671875" style="121" bestFit="1" customWidth="1"/>
    <col min="5" max="5" width="10.109375" style="121" bestFit="1" customWidth="1"/>
    <col min="6" max="6" width="12.21875" style="121" bestFit="1" customWidth="1"/>
    <col min="7" max="7" width="18.109375" style="121" customWidth="1"/>
    <col min="8" max="8" width="15.77734375" style="121" bestFit="1" customWidth="1"/>
    <col min="9" max="9" width="26" style="121" customWidth="1"/>
    <col min="10" max="10" width="14.44140625" style="121" bestFit="1" customWidth="1"/>
    <col min="11" max="11" width="18.44140625" style="121" bestFit="1" customWidth="1"/>
    <col min="12" max="12" width="15.77734375" style="121" customWidth="1"/>
    <col min="13" max="13" width="14.109375" style="121" customWidth="1"/>
    <col min="14" max="14" width="10" style="121" bestFit="1" customWidth="1"/>
    <col min="15" max="15" width="4.6640625" style="121" customWidth="1"/>
    <col min="16" max="16384" width="12.6640625" style="121"/>
  </cols>
  <sheetData>
    <row r="1" spans="1:17" ht="28.2" customHeight="1" x14ac:dyDescent="0.35">
      <c r="B1" s="120"/>
      <c r="C1" s="120"/>
      <c r="D1" s="120"/>
      <c r="E1" s="120"/>
      <c r="F1" s="120"/>
      <c r="G1" s="120"/>
      <c r="H1" s="234" t="s">
        <v>716</v>
      </c>
      <c r="I1" s="235" t="s">
        <v>707</v>
      </c>
      <c r="J1" s="235" t="s">
        <v>708</v>
      </c>
      <c r="K1" s="235" t="s">
        <v>709</v>
      </c>
      <c r="L1" s="235" t="s">
        <v>710</v>
      </c>
      <c r="M1" s="235" t="s">
        <v>711</v>
      </c>
      <c r="N1" s="235" t="s">
        <v>717</v>
      </c>
      <c r="O1" s="120" t="s">
        <v>718</v>
      </c>
      <c r="P1" s="120"/>
      <c r="Q1" s="120"/>
    </row>
    <row r="2" spans="1:17" ht="14.4" x14ac:dyDescent="0.35">
      <c r="B2" s="120"/>
      <c r="C2" s="120"/>
      <c r="D2" s="120"/>
      <c r="E2" s="120"/>
      <c r="F2" s="120"/>
      <c r="G2" s="120"/>
      <c r="H2" s="120" t="s">
        <v>719</v>
      </c>
      <c r="I2" s="122" t="s">
        <v>712</v>
      </c>
      <c r="J2" s="122" t="s">
        <v>720</v>
      </c>
      <c r="K2" s="122" t="s">
        <v>721</v>
      </c>
      <c r="L2" s="122" t="s">
        <v>722</v>
      </c>
      <c r="M2" s="122"/>
      <c r="N2" s="197" t="s">
        <v>723</v>
      </c>
      <c r="O2" s="120"/>
      <c r="P2" s="120"/>
      <c r="Q2" s="120"/>
    </row>
    <row r="3" spans="1:17" ht="14.4" x14ac:dyDescent="0.35">
      <c r="H3" s="120" t="s">
        <v>724</v>
      </c>
      <c r="I3" s="122" t="s">
        <v>712</v>
      </c>
      <c r="J3" s="122" t="s">
        <v>720</v>
      </c>
      <c r="K3" s="122" t="s">
        <v>721</v>
      </c>
      <c r="L3" s="122" t="s">
        <v>722</v>
      </c>
      <c r="M3" s="122"/>
      <c r="N3" s="197" t="s">
        <v>723</v>
      </c>
      <c r="O3" s="120"/>
      <c r="P3" s="120"/>
      <c r="Q3" s="120"/>
    </row>
    <row r="4" spans="1:17" ht="14.4" x14ac:dyDescent="0.35">
      <c r="H4" s="120" t="s">
        <v>725</v>
      </c>
      <c r="I4" s="122" t="s">
        <v>713</v>
      </c>
      <c r="J4" s="122" t="s">
        <v>722</v>
      </c>
      <c r="K4" s="122" t="s">
        <v>721</v>
      </c>
      <c r="L4" s="122" t="s">
        <v>726</v>
      </c>
      <c r="M4" s="122"/>
      <c r="N4" s="197" t="s">
        <v>723</v>
      </c>
      <c r="O4" s="120"/>
      <c r="P4" s="120"/>
      <c r="Q4" s="120"/>
    </row>
    <row r="5" spans="1:17" ht="14.4" x14ac:dyDescent="0.35">
      <c r="H5" s="120" t="s">
        <v>727</v>
      </c>
      <c r="I5" s="122" t="s">
        <v>714</v>
      </c>
      <c r="J5" s="122" t="s">
        <v>728</v>
      </c>
      <c r="K5" s="122" t="s">
        <v>729</v>
      </c>
      <c r="L5" s="122" t="s">
        <v>730</v>
      </c>
      <c r="M5" s="122"/>
      <c r="N5" s="197" t="s">
        <v>723</v>
      </c>
      <c r="O5" s="120"/>
      <c r="P5" s="120"/>
      <c r="Q5" s="120"/>
    </row>
    <row r="6" spans="1:17" ht="21.6" customHeight="1" x14ac:dyDescent="0.35">
      <c r="H6" s="120" t="s">
        <v>731</v>
      </c>
      <c r="I6" s="122" t="s">
        <v>715</v>
      </c>
      <c r="J6" s="122" t="s">
        <v>728</v>
      </c>
      <c r="K6" s="122" t="s">
        <v>729</v>
      </c>
      <c r="L6" s="122" t="s">
        <v>732</v>
      </c>
      <c r="M6" s="122"/>
      <c r="N6" s="197" t="s">
        <v>723</v>
      </c>
      <c r="O6" s="120"/>
      <c r="P6" s="120"/>
      <c r="Q6" s="120"/>
    </row>
    <row r="7" spans="1:17" ht="21.6" customHeight="1" x14ac:dyDescent="0.35">
      <c r="H7" s="120"/>
      <c r="I7" s="122"/>
      <c r="J7" s="122"/>
      <c r="K7" s="122"/>
      <c r="L7" s="122"/>
      <c r="M7" s="122"/>
      <c r="N7" s="197"/>
      <c r="O7" s="120"/>
      <c r="P7" s="120"/>
      <c r="Q7" s="120"/>
    </row>
    <row r="8" spans="1:17" ht="19.8" x14ac:dyDescent="0.7">
      <c r="B8" s="168" t="s">
        <v>20</v>
      </c>
      <c r="C8" s="168" t="s">
        <v>0</v>
      </c>
      <c r="D8" s="160" t="s">
        <v>795</v>
      </c>
      <c r="E8" s="161" t="s">
        <v>47</v>
      </c>
      <c r="F8" s="161" t="s">
        <v>17</v>
      </c>
      <c r="G8"/>
      <c r="O8" s="120"/>
      <c r="P8" s="120"/>
      <c r="Q8" s="120"/>
    </row>
    <row r="9" spans="1:17" ht="19.8" x14ac:dyDescent="0.7">
      <c r="B9" s="160" t="s">
        <v>36</v>
      </c>
      <c r="C9" s="160" t="s">
        <v>115</v>
      </c>
      <c r="D9" s="161">
        <v>50</v>
      </c>
      <c r="E9" s="161">
        <v>0</v>
      </c>
      <c r="F9" s="171">
        <v>0</v>
      </c>
      <c r="G9"/>
      <c r="O9" s="120"/>
      <c r="P9" s="120"/>
      <c r="Q9" s="120"/>
    </row>
    <row r="10" spans="1:17" ht="19.8" x14ac:dyDescent="0.7">
      <c r="B10" s="160"/>
      <c r="C10" s="160" t="s">
        <v>178</v>
      </c>
      <c r="D10" s="161">
        <v>100</v>
      </c>
      <c r="E10" s="161">
        <v>0</v>
      </c>
      <c r="F10" s="171">
        <v>0</v>
      </c>
      <c r="G10"/>
      <c r="O10" s="120"/>
      <c r="P10" s="120"/>
      <c r="Q10" s="120"/>
    </row>
    <row r="11" spans="1:17" ht="19.8" x14ac:dyDescent="0.7">
      <c r="B11" s="160"/>
      <c r="C11" s="160" t="s">
        <v>120</v>
      </c>
      <c r="D11" s="161">
        <v>100</v>
      </c>
      <c r="E11" s="161">
        <v>50</v>
      </c>
      <c r="F11" s="171">
        <v>0.5</v>
      </c>
      <c r="G11"/>
      <c r="O11" s="120"/>
      <c r="P11" s="120"/>
      <c r="Q11" s="120"/>
    </row>
    <row r="12" spans="1:17" ht="28.8" x14ac:dyDescent="0.7">
      <c r="B12" s="160"/>
      <c r="C12" s="160" t="s">
        <v>134</v>
      </c>
      <c r="D12" s="161">
        <v>400</v>
      </c>
      <c r="E12" s="161">
        <v>0</v>
      </c>
      <c r="F12" s="171">
        <v>0</v>
      </c>
      <c r="G12"/>
      <c r="H12" s="234" t="s">
        <v>72</v>
      </c>
      <c r="I12" s="234" t="s">
        <v>38</v>
      </c>
      <c r="J12" s="235" t="s">
        <v>801</v>
      </c>
      <c r="K12" s="243" t="s">
        <v>819</v>
      </c>
      <c r="O12" s="120"/>
      <c r="P12" s="120"/>
      <c r="Q12" s="120"/>
    </row>
    <row r="13" spans="1:17" ht="19.8" x14ac:dyDescent="0.7">
      <c r="B13" s="160"/>
      <c r="C13" s="160" t="s">
        <v>138</v>
      </c>
      <c r="D13" s="161">
        <v>50</v>
      </c>
      <c r="E13" s="161">
        <v>0</v>
      </c>
      <c r="F13" s="171">
        <v>0</v>
      </c>
      <c r="G13"/>
      <c r="H13" s="121" t="s">
        <v>818</v>
      </c>
      <c r="I13" s="121" t="s">
        <v>312</v>
      </c>
      <c r="J13" s="124">
        <f t="shared" ref="J13:J25" si="0">COUNTIFS($I$1:$N$6,H13)</f>
        <v>0</v>
      </c>
      <c r="K13" s="122" cm="1">
        <f t="array" aca="1" ref="K13" ca="1">SUMPRODUCT(
    --(tbl_Customers[Territory] = Field_Trip_Cycle[[#This Row],[Territory]]),
    --(tbl_Customers[Targeted?] = "Targeted")
)</f>
        <v>24</v>
      </c>
      <c r="O13" s="122"/>
      <c r="P13" s="120"/>
      <c r="Q13" s="120"/>
    </row>
    <row r="14" spans="1:17" ht="19.8" x14ac:dyDescent="0.7">
      <c r="B14" s="160"/>
      <c r="C14" s="160" t="s">
        <v>212</v>
      </c>
      <c r="D14" s="161">
        <v>50</v>
      </c>
      <c r="E14" s="161">
        <v>0</v>
      </c>
      <c r="F14" s="171">
        <v>0</v>
      </c>
      <c r="G14"/>
      <c r="H14" s="120" t="s">
        <v>722</v>
      </c>
      <c r="I14" s="120" t="s">
        <v>318</v>
      </c>
      <c r="J14" s="124">
        <f t="shared" si="0"/>
        <v>3</v>
      </c>
      <c r="K14" s="121" cm="1">
        <f t="array" aca="1" ref="K14" ca="1">SUMPRODUCT(
    --(tbl_Customers[Territory] = Field_Trip_Cycle[[#This Row],[Territory]]),
    --(tbl_Customers[Targeted?] = "Targeted")
)</f>
        <v>16</v>
      </c>
      <c r="P14" s="120"/>
      <c r="Q14" s="120"/>
    </row>
    <row r="15" spans="1:17" ht="19.8" x14ac:dyDescent="0.7">
      <c r="A15" s="120"/>
      <c r="B15" s="160"/>
      <c r="C15" s="160" t="s">
        <v>146</v>
      </c>
      <c r="D15" s="161">
        <v>500</v>
      </c>
      <c r="E15" s="161">
        <v>60</v>
      </c>
      <c r="F15" s="171">
        <v>0.12</v>
      </c>
      <c r="G15"/>
      <c r="H15" s="120" t="s">
        <v>730</v>
      </c>
      <c r="I15" s="120" t="s">
        <v>330</v>
      </c>
      <c r="J15" s="124">
        <f t="shared" si="0"/>
        <v>1</v>
      </c>
      <c r="K15" s="121" cm="1">
        <f t="array" aca="1" ref="K15" ca="1">SUMPRODUCT(
    --(tbl_Customers[Territory] = Field_Trip_Cycle[[#This Row],[Territory]]),
    --(tbl_Customers[Targeted?] = "Targeted")
)</f>
        <v>13</v>
      </c>
      <c r="P15" s="120"/>
      <c r="Q15" s="120"/>
    </row>
    <row r="16" spans="1:17" ht="19.8" x14ac:dyDescent="0.7">
      <c r="A16" s="120"/>
      <c r="B16" s="160"/>
      <c r="C16" s="160" t="s">
        <v>97</v>
      </c>
      <c r="D16" s="161">
        <v>700</v>
      </c>
      <c r="E16" s="161">
        <v>200</v>
      </c>
      <c r="F16" s="171">
        <v>0.2857142857142857</v>
      </c>
      <c r="G16"/>
      <c r="H16" s="120" t="s">
        <v>712</v>
      </c>
      <c r="I16" s="120" t="s">
        <v>310</v>
      </c>
      <c r="J16" s="124">
        <f t="shared" si="0"/>
        <v>2</v>
      </c>
      <c r="K16" s="121" cm="1">
        <f t="array" aca="1" ref="K16" ca="1">SUMPRODUCT(
    --(tbl_Customers[Territory] = Field_Trip_Cycle[[#This Row],[Territory]]),
    --(tbl_Customers[Targeted?] = "Targeted")
)</f>
        <v>11</v>
      </c>
      <c r="O16" s="125"/>
      <c r="P16" s="120"/>
      <c r="Q16" s="120"/>
    </row>
    <row r="17" spans="1:17" ht="19.8" x14ac:dyDescent="0.7">
      <c r="A17" s="120"/>
      <c r="B17" s="160" t="s">
        <v>100</v>
      </c>
      <c r="C17" s="160" t="s">
        <v>173</v>
      </c>
      <c r="D17" s="161">
        <v>20</v>
      </c>
      <c r="E17" s="161">
        <v>0</v>
      </c>
      <c r="F17" s="171">
        <v>0</v>
      </c>
      <c r="G17"/>
      <c r="H17" s="120" t="s">
        <v>720</v>
      </c>
      <c r="I17" s="120" t="s">
        <v>316</v>
      </c>
      <c r="J17" s="124">
        <f t="shared" si="0"/>
        <v>2</v>
      </c>
      <c r="K17" s="121" cm="1">
        <f t="array" aca="1" ref="K17" ca="1">SUMPRODUCT(
    --(tbl_Customers[Territory] = Field_Trip_Cycle[[#This Row],[Territory]]),
    --(tbl_Customers[Targeted?] = "Targeted")
)</f>
        <v>8</v>
      </c>
      <c r="N17" s="122"/>
      <c r="O17" s="125"/>
      <c r="P17" s="120"/>
      <c r="Q17" s="120"/>
    </row>
    <row r="18" spans="1:17" ht="19.8" x14ac:dyDescent="0.7">
      <c r="A18" s="120"/>
      <c r="B18" s="160"/>
      <c r="C18" s="160" t="s">
        <v>176</v>
      </c>
      <c r="D18" s="161">
        <v>10</v>
      </c>
      <c r="E18" s="161">
        <v>0</v>
      </c>
      <c r="F18" s="171">
        <v>0</v>
      </c>
      <c r="G18"/>
      <c r="H18" s="120" t="s">
        <v>728</v>
      </c>
      <c r="I18" s="120" t="s">
        <v>354</v>
      </c>
      <c r="J18" s="124">
        <f t="shared" si="0"/>
        <v>2</v>
      </c>
      <c r="K18" s="121" cm="1">
        <f t="array" aca="1" ref="K18" ca="1">SUMPRODUCT(
    --(tbl_Customers[Territory] = Field_Trip_Cycle[[#This Row],[Territory]]),
    --(tbl_Customers[Targeted?] = "Targeted")
)</f>
        <v>5</v>
      </c>
      <c r="N18" s="120"/>
      <c r="O18" s="126"/>
      <c r="P18" s="120"/>
      <c r="Q18" s="120"/>
    </row>
    <row r="19" spans="1:17" ht="19.8" x14ac:dyDescent="0.7">
      <c r="A19" s="120"/>
      <c r="B19" s="160"/>
      <c r="C19" s="160" t="s">
        <v>115</v>
      </c>
      <c r="D19" s="161">
        <v>30</v>
      </c>
      <c r="E19" s="161">
        <v>0</v>
      </c>
      <c r="F19" s="171">
        <v>0</v>
      </c>
      <c r="G19"/>
      <c r="H19" s="120" t="s">
        <v>721</v>
      </c>
      <c r="I19" s="120" t="s">
        <v>308</v>
      </c>
      <c r="J19" s="124">
        <f t="shared" si="0"/>
        <v>3</v>
      </c>
      <c r="K19" s="121" cm="1">
        <f t="array" aca="1" ref="K19" ca="1">SUMPRODUCT(
    --(tbl_Customers[Territory] = Field_Trip_Cycle[[#This Row],[Territory]]),
    --(tbl_Customers[Targeted?] = "Targeted")
)</f>
        <v>5</v>
      </c>
      <c r="N19" s="120"/>
      <c r="O19" s="126"/>
      <c r="P19" s="120"/>
      <c r="Q19" s="120"/>
    </row>
    <row r="20" spans="1:17" ht="19.8" x14ac:dyDescent="0.7">
      <c r="A20" s="120"/>
      <c r="B20" s="160"/>
      <c r="C20" s="160" t="s">
        <v>178</v>
      </c>
      <c r="D20" s="161">
        <v>200</v>
      </c>
      <c r="E20" s="161">
        <v>0</v>
      </c>
      <c r="F20" s="171">
        <v>0</v>
      </c>
      <c r="G20"/>
      <c r="H20" s="120" t="s">
        <v>729</v>
      </c>
      <c r="I20" s="120" t="s">
        <v>324</v>
      </c>
      <c r="J20" s="124">
        <f t="shared" si="0"/>
        <v>2</v>
      </c>
      <c r="K20" s="121" cm="1">
        <f t="array" aca="1" ref="K20" ca="1">SUMPRODUCT(
    --(tbl_Customers[Territory] = Field_Trip_Cycle[[#This Row],[Territory]]),
    --(tbl_Customers[Targeted?] = "Targeted")
)</f>
        <v>5</v>
      </c>
      <c r="N20" s="120"/>
      <c r="O20" s="126"/>
      <c r="P20" s="120"/>
      <c r="Q20" s="120"/>
    </row>
    <row r="21" spans="1:17" ht="19.8" x14ac:dyDescent="0.7">
      <c r="A21" s="120"/>
      <c r="B21" s="160"/>
      <c r="C21" s="160" t="s">
        <v>212</v>
      </c>
      <c r="D21" s="161">
        <v>30</v>
      </c>
      <c r="E21" s="161">
        <v>0</v>
      </c>
      <c r="F21" s="171">
        <v>0</v>
      </c>
      <c r="G21"/>
      <c r="H21" s="120" t="s">
        <v>713</v>
      </c>
      <c r="I21" s="120" t="s">
        <v>105</v>
      </c>
      <c r="J21" s="124">
        <f t="shared" si="0"/>
        <v>1</v>
      </c>
      <c r="K21" s="121" cm="1">
        <f t="array" aca="1" ref="K21" ca="1">SUMPRODUCT(
    --(tbl_Customers[Territory] = Field_Trip_Cycle[[#This Row],[Territory]]),
    --(tbl_Customers[Targeted?] = "Targeted")
)</f>
        <v>4</v>
      </c>
      <c r="N21" s="120"/>
      <c r="O21" s="126"/>
      <c r="P21" s="120"/>
      <c r="Q21" s="120"/>
    </row>
    <row r="22" spans="1:17" ht="19.8" x14ac:dyDescent="0.7">
      <c r="A22" s="120"/>
      <c r="B22" s="160"/>
      <c r="C22" s="160" t="s">
        <v>146</v>
      </c>
      <c r="D22" s="161">
        <v>100</v>
      </c>
      <c r="E22" s="161">
        <v>0</v>
      </c>
      <c r="F22" s="171">
        <v>0</v>
      </c>
      <c r="G22"/>
      <c r="H22" s="120" t="s">
        <v>726</v>
      </c>
      <c r="I22" s="120" t="s">
        <v>332</v>
      </c>
      <c r="J22" s="124">
        <f t="shared" si="0"/>
        <v>1</v>
      </c>
      <c r="K22" s="121" cm="1">
        <f t="array" aca="1" ref="K22" ca="1">SUMPRODUCT(
    --(tbl_Customers[Territory] = Field_Trip_Cycle[[#This Row],[Territory]]),
    --(tbl_Customers[Targeted?] = "Targeted")
)</f>
        <v>4</v>
      </c>
      <c r="N22" s="118"/>
      <c r="O22" s="127"/>
      <c r="P22" s="120"/>
      <c r="Q22" s="120"/>
    </row>
    <row r="23" spans="1:17" ht="19.8" x14ac:dyDescent="0.7">
      <c r="A23" s="120"/>
      <c r="B23" s="160"/>
      <c r="C23" s="160" t="s">
        <v>189</v>
      </c>
      <c r="D23" s="161">
        <v>50</v>
      </c>
      <c r="E23" s="161">
        <v>0</v>
      </c>
      <c r="F23" s="171">
        <v>0</v>
      </c>
      <c r="G23"/>
      <c r="H23" s="120" t="s">
        <v>732</v>
      </c>
      <c r="I23" s="120" t="s">
        <v>328</v>
      </c>
      <c r="J23" s="124">
        <f t="shared" si="0"/>
        <v>1</v>
      </c>
      <c r="K23" s="121" cm="1">
        <f t="array" aca="1" ref="K23" ca="1">SUMPRODUCT(
    --(tbl_Customers[Territory] = Field_Trip_Cycle[[#This Row],[Territory]]),
    --(tbl_Customers[Targeted?] = "Targeted")
)</f>
        <v>4</v>
      </c>
      <c r="N23" s="122"/>
      <c r="O23" s="127"/>
      <c r="P23" s="120"/>
      <c r="Q23" s="120"/>
    </row>
    <row r="24" spans="1:17" ht="19.8" x14ac:dyDescent="0.7">
      <c r="A24" s="120"/>
      <c r="B24" s="160"/>
      <c r="C24" s="160" t="s">
        <v>97</v>
      </c>
      <c r="D24" s="161">
        <v>100</v>
      </c>
      <c r="E24" s="161">
        <v>0</v>
      </c>
      <c r="F24" s="171">
        <v>0</v>
      </c>
      <c r="G24"/>
      <c r="H24" s="120" t="s">
        <v>714</v>
      </c>
      <c r="I24" s="120" t="s">
        <v>306</v>
      </c>
      <c r="J24" s="124">
        <f t="shared" si="0"/>
        <v>1</v>
      </c>
      <c r="K24" s="121" cm="1">
        <f t="array" aca="1" ref="K24" ca="1">SUMPRODUCT(
    --(tbl_Customers[Territory] = Field_Trip_Cycle[[#This Row],[Territory]]),
    --(tbl_Customers[Targeted?] = "Targeted")
)</f>
        <v>1</v>
      </c>
      <c r="N24" s="122"/>
      <c r="O24" s="128"/>
      <c r="P24" s="120"/>
      <c r="Q24" s="120"/>
    </row>
    <row r="25" spans="1:17" ht="19.8" x14ac:dyDescent="0.7">
      <c r="A25" s="120"/>
      <c r="B25" s="160"/>
      <c r="C25" s="160" t="s">
        <v>208</v>
      </c>
      <c r="D25" s="161">
        <v>20</v>
      </c>
      <c r="E25" s="161">
        <v>0</v>
      </c>
      <c r="F25" s="171">
        <v>0</v>
      </c>
      <c r="G25"/>
      <c r="H25" s="120" t="s">
        <v>715</v>
      </c>
      <c r="I25" s="120" t="s">
        <v>382</v>
      </c>
      <c r="J25" s="124">
        <f t="shared" si="0"/>
        <v>1</v>
      </c>
      <c r="K25" s="121" cm="1">
        <f t="array" aca="1" ref="K25" ca="1">SUMPRODUCT(
    --(tbl_Customers[Territory] = Field_Trip_Cycle[[#This Row],[Territory]]),
    --(tbl_Customers[Targeted?] = "Targeted")
)</f>
        <v>1</v>
      </c>
      <c r="N25" s="122"/>
      <c r="O25" s="128"/>
      <c r="P25" s="120"/>
      <c r="Q25" s="120"/>
    </row>
    <row r="26" spans="1:17" ht="19.8" x14ac:dyDescent="0.7">
      <c r="A26" s="120"/>
      <c r="B26" s="160"/>
      <c r="C26" s="160" t="s">
        <v>690</v>
      </c>
      <c r="D26" s="161">
        <v>50</v>
      </c>
      <c r="E26" s="161">
        <v>0</v>
      </c>
      <c r="F26" s="171">
        <v>0</v>
      </c>
      <c r="G26"/>
      <c r="K26" s="123"/>
      <c r="N26" s="122"/>
      <c r="O26" s="122"/>
      <c r="P26" s="120"/>
      <c r="Q26" s="120"/>
    </row>
    <row r="27" spans="1:17" ht="19.8" x14ac:dyDescent="0.7">
      <c r="A27" s="120"/>
      <c r="B27" s="160" t="s">
        <v>101</v>
      </c>
      <c r="C27" s="160" t="s">
        <v>173</v>
      </c>
      <c r="D27" s="161">
        <v>30</v>
      </c>
      <c r="E27" s="161">
        <v>5</v>
      </c>
      <c r="F27" s="171">
        <v>0.16666666666666666</v>
      </c>
      <c r="G27"/>
      <c r="K27" s="122"/>
      <c r="L27" s="122"/>
      <c r="M27" s="122"/>
      <c r="N27" s="122"/>
      <c r="O27" s="122"/>
      <c r="P27" s="120"/>
      <c r="Q27" s="120"/>
    </row>
    <row r="28" spans="1:17" ht="19.8" x14ac:dyDescent="0.7">
      <c r="A28" s="120"/>
      <c r="B28" s="160"/>
      <c r="C28" s="160" t="s">
        <v>115</v>
      </c>
      <c r="D28" s="161">
        <v>30</v>
      </c>
      <c r="E28" s="161">
        <v>0</v>
      </c>
      <c r="F28" s="171">
        <v>0</v>
      </c>
      <c r="G28"/>
      <c r="K28" s="120"/>
      <c r="L28" s="122"/>
      <c r="M28" s="122"/>
      <c r="N28" s="122"/>
      <c r="O28" s="120"/>
      <c r="P28" s="120"/>
      <c r="Q28" s="120"/>
    </row>
    <row r="29" spans="1:17" ht="19.8" x14ac:dyDescent="0.7">
      <c r="A29" s="120"/>
      <c r="B29" s="160"/>
      <c r="C29" s="160" t="s">
        <v>178</v>
      </c>
      <c r="D29" s="161">
        <v>200</v>
      </c>
      <c r="E29" s="161">
        <v>0</v>
      </c>
      <c r="F29" s="171">
        <v>0</v>
      </c>
      <c r="G29"/>
      <c r="K29" s="120"/>
      <c r="L29" s="122"/>
      <c r="M29" s="122"/>
      <c r="N29" s="122"/>
      <c r="O29" s="120"/>
      <c r="P29" s="120"/>
      <c r="Q29" s="120"/>
    </row>
    <row r="30" spans="1:17" ht="19.8" x14ac:dyDescent="0.7">
      <c r="A30" s="120"/>
      <c r="B30" s="160"/>
      <c r="C30" s="160" t="s">
        <v>146</v>
      </c>
      <c r="D30" s="161">
        <v>300</v>
      </c>
      <c r="E30" s="161">
        <v>100</v>
      </c>
      <c r="F30" s="171">
        <v>0.33333333333333331</v>
      </c>
      <c r="G30"/>
      <c r="K30" s="122"/>
      <c r="L30" s="122"/>
      <c r="M30" s="122"/>
      <c r="N30" s="122"/>
      <c r="O30" s="120"/>
      <c r="P30" s="120"/>
      <c r="Q30" s="120"/>
    </row>
    <row r="31" spans="1:17" ht="19.8" x14ac:dyDescent="0.7">
      <c r="A31" s="120"/>
      <c r="B31" s="160"/>
      <c r="C31" s="160" t="s">
        <v>189</v>
      </c>
      <c r="D31" s="161">
        <v>50</v>
      </c>
      <c r="E31" s="161">
        <v>0</v>
      </c>
      <c r="F31" s="171">
        <v>0</v>
      </c>
      <c r="G31"/>
      <c r="K31" s="120"/>
      <c r="L31" s="122"/>
      <c r="M31" s="122"/>
      <c r="N31" s="122"/>
      <c r="O31" s="120"/>
      <c r="P31" s="120"/>
      <c r="Q31" s="120"/>
    </row>
    <row r="32" spans="1:17" ht="19.8" x14ac:dyDescent="0.7">
      <c r="A32" s="120"/>
      <c r="B32" s="160"/>
      <c r="C32" s="160" t="s">
        <v>97</v>
      </c>
      <c r="D32" s="161">
        <v>300</v>
      </c>
      <c r="E32" s="161">
        <v>0</v>
      </c>
      <c r="F32" s="171">
        <v>0</v>
      </c>
      <c r="G32"/>
      <c r="K32" s="122"/>
      <c r="L32" s="122"/>
      <c r="M32" s="122"/>
      <c r="N32" s="122"/>
      <c r="O32" s="120"/>
      <c r="P32" s="120"/>
      <c r="Q32" s="120"/>
    </row>
    <row r="33" spans="1:17" ht="19.8" x14ac:dyDescent="0.7">
      <c r="A33" s="120"/>
      <c r="B33" s="160" t="s">
        <v>102</v>
      </c>
      <c r="C33" s="160" t="s">
        <v>173</v>
      </c>
      <c r="D33" s="161">
        <v>40</v>
      </c>
      <c r="E33" s="161">
        <v>5</v>
      </c>
      <c r="F33" s="171">
        <v>0.125</v>
      </c>
      <c r="G33"/>
      <c r="K33" s="122"/>
      <c r="L33" s="122"/>
      <c r="M33" s="122"/>
      <c r="N33" s="122"/>
      <c r="O33" s="120"/>
      <c r="P33" s="120"/>
      <c r="Q33" s="120"/>
    </row>
    <row r="34" spans="1:17" ht="19.8" x14ac:dyDescent="0.7">
      <c r="A34" s="120"/>
      <c r="B34" s="160"/>
      <c r="C34" s="160" t="s">
        <v>178</v>
      </c>
      <c r="D34" s="161">
        <v>200</v>
      </c>
      <c r="E34" s="161">
        <v>0</v>
      </c>
      <c r="F34" s="171">
        <v>0</v>
      </c>
      <c r="G34"/>
      <c r="K34" s="120"/>
      <c r="L34" s="122"/>
      <c r="M34" s="122"/>
      <c r="N34" s="122"/>
      <c r="O34" s="120"/>
      <c r="P34" s="120"/>
      <c r="Q34" s="120"/>
    </row>
    <row r="35" spans="1:17" ht="19.8" x14ac:dyDescent="0.7">
      <c r="A35" s="120"/>
      <c r="B35" s="160"/>
      <c r="C35" s="160" t="s">
        <v>120</v>
      </c>
      <c r="D35" s="161">
        <v>50</v>
      </c>
      <c r="E35" s="161">
        <v>0</v>
      </c>
      <c r="F35" s="171">
        <v>0</v>
      </c>
      <c r="G35"/>
      <c r="K35" s="119"/>
      <c r="L35" s="122"/>
      <c r="M35" s="122"/>
      <c r="N35" s="122"/>
      <c r="O35" s="120"/>
      <c r="P35" s="120"/>
      <c r="Q35" s="120"/>
    </row>
    <row r="36" spans="1:17" ht="19.8" x14ac:dyDescent="0.7">
      <c r="A36" s="120"/>
      <c r="B36" s="160"/>
      <c r="C36" s="160" t="s">
        <v>201</v>
      </c>
      <c r="D36" s="161">
        <v>100</v>
      </c>
      <c r="E36" s="161">
        <v>0</v>
      </c>
      <c r="F36" s="171">
        <v>0</v>
      </c>
      <c r="G36"/>
      <c r="K36" s="122"/>
      <c r="L36" s="122"/>
      <c r="M36" s="122"/>
      <c r="N36" s="122"/>
      <c r="O36" s="120"/>
      <c r="P36" s="120"/>
      <c r="Q36" s="120"/>
    </row>
    <row r="37" spans="1:17" ht="19.8" x14ac:dyDescent="0.7">
      <c r="A37" s="120"/>
      <c r="B37" s="160"/>
      <c r="C37" s="160" t="s">
        <v>183</v>
      </c>
      <c r="D37" s="161">
        <v>20</v>
      </c>
      <c r="E37" s="161">
        <v>0</v>
      </c>
      <c r="F37" s="171">
        <v>0</v>
      </c>
      <c r="G37"/>
      <c r="K37" s="120"/>
      <c r="L37" s="122"/>
      <c r="M37" s="122"/>
      <c r="N37" s="122"/>
      <c r="O37" s="120"/>
      <c r="P37" s="120"/>
      <c r="Q37" s="120"/>
    </row>
    <row r="38" spans="1:17" ht="19.8" x14ac:dyDescent="0.7">
      <c r="A38" s="120"/>
      <c r="B38" s="160"/>
      <c r="C38" s="160" t="s">
        <v>138</v>
      </c>
      <c r="D38" s="161">
        <v>100</v>
      </c>
      <c r="E38" s="161">
        <v>50</v>
      </c>
      <c r="F38" s="171">
        <v>0.5</v>
      </c>
      <c r="G38"/>
      <c r="K38" s="118"/>
      <c r="L38" s="122"/>
      <c r="M38" s="122"/>
      <c r="N38" s="122"/>
      <c r="O38" s="120"/>
      <c r="P38" s="120"/>
      <c r="Q38" s="120"/>
    </row>
    <row r="39" spans="1:17" ht="19.8" x14ac:dyDescent="0.7">
      <c r="A39" s="120"/>
      <c r="B39" s="160"/>
      <c r="C39" s="160" t="s">
        <v>145</v>
      </c>
      <c r="D39" s="161">
        <v>100</v>
      </c>
      <c r="E39" s="161">
        <v>0</v>
      </c>
      <c r="F39" s="171">
        <v>0</v>
      </c>
      <c r="G39"/>
      <c r="H39" s="120"/>
      <c r="I39" s="122"/>
      <c r="J39" s="122"/>
      <c r="K39" s="122"/>
      <c r="L39" s="122"/>
      <c r="M39" s="122"/>
      <c r="N39" s="122"/>
      <c r="O39" s="120"/>
      <c r="P39" s="120"/>
      <c r="Q39" s="120"/>
    </row>
    <row r="40" spans="1:17" ht="19.8" x14ac:dyDescent="0.7">
      <c r="A40" s="120"/>
      <c r="B40" s="160"/>
      <c r="C40" s="160" t="s">
        <v>146</v>
      </c>
      <c r="D40" s="161">
        <v>1800</v>
      </c>
      <c r="E40" s="161">
        <v>0</v>
      </c>
      <c r="F40" s="171">
        <v>0</v>
      </c>
      <c r="G40"/>
      <c r="H40" s="120"/>
      <c r="I40" s="122"/>
      <c r="J40" s="122"/>
      <c r="K40" s="122"/>
      <c r="L40" s="122"/>
      <c r="M40" s="122"/>
      <c r="N40" s="122"/>
      <c r="O40" s="120"/>
      <c r="P40" s="120"/>
      <c r="Q40" s="120"/>
    </row>
    <row r="41" spans="1:17" ht="19.8" x14ac:dyDescent="0.7">
      <c r="A41" s="120"/>
      <c r="B41" s="160"/>
      <c r="C41" s="160" t="s">
        <v>189</v>
      </c>
      <c r="D41" s="161">
        <v>150</v>
      </c>
      <c r="E41" s="161">
        <v>20</v>
      </c>
      <c r="F41" s="171">
        <v>0.13333333333333333</v>
      </c>
      <c r="G41"/>
      <c r="H41" s="120"/>
      <c r="I41" s="122"/>
      <c r="J41" s="122"/>
      <c r="K41" s="122"/>
      <c r="L41" s="122"/>
      <c r="M41" s="122"/>
      <c r="N41" s="122"/>
      <c r="O41" s="120"/>
      <c r="P41" s="120"/>
      <c r="Q41" s="120"/>
    </row>
    <row r="42" spans="1:17" ht="19.8" x14ac:dyDescent="0.7">
      <c r="A42" s="120"/>
      <c r="B42" s="160"/>
      <c r="C42" s="160" t="s">
        <v>97</v>
      </c>
      <c r="D42" s="161">
        <v>300</v>
      </c>
      <c r="E42" s="161">
        <v>200</v>
      </c>
      <c r="F42" s="171">
        <v>0.66666666666666663</v>
      </c>
      <c r="G42"/>
      <c r="H42" s="120"/>
      <c r="I42" s="122"/>
      <c r="J42" s="122"/>
      <c r="K42" s="122"/>
      <c r="L42" s="122"/>
      <c r="M42" s="122"/>
      <c r="N42" s="122"/>
      <c r="O42" s="120"/>
      <c r="P42" s="120"/>
      <c r="Q42" s="120"/>
    </row>
    <row r="43" spans="1:17" ht="19.8" x14ac:dyDescent="0.7">
      <c r="A43" s="120"/>
      <c r="B43" s="160"/>
      <c r="C43" s="160" t="s">
        <v>208</v>
      </c>
      <c r="D43" s="161">
        <v>50</v>
      </c>
      <c r="E43" s="161">
        <v>10</v>
      </c>
      <c r="F43" s="171">
        <v>0.2</v>
      </c>
      <c r="G43"/>
      <c r="H43" s="120"/>
      <c r="I43" s="122"/>
      <c r="J43" s="122"/>
      <c r="K43" s="122"/>
      <c r="L43" s="122"/>
      <c r="M43" s="122"/>
      <c r="N43" s="122"/>
      <c r="O43" s="120"/>
      <c r="P43" s="120"/>
      <c r="Q43" s="120"/>
    </row>
    <row r="44" spans="1:17" ht="15" x14ac:dyDescent="0.35">
      <c r="A44" s="120"/>
      <c r="B44"/>
      <c r="C44"/>
      <c r="D44"/>
      <c r="E44"/>
      <c r="F44"/>
      <c r="G44"/>
      <c r="H44" s="120"/>
      <c r="I44" s="122"/>
      <c r="J44" s="122"/>
      <c r="K44" s="122"/>
      <c r="L44" s="122"/>
      <c r="M44" s="122"/>
      <c r="N44" s="122"/>
      <c r="O44" s="120"/>
      <c r="P44" s="120"/>
      <c r="Q44" s="120"/>
    </row>
    <row r="45" spans="1:17" ht="15" x14ac:dyDescent="0.35">
      <c r="A45" s="120"/>
      <c r="B45"/>
      <c r="C45"/>
      <c r="D45"/>
      <c r="E45"/>
      <c r="F45"/>
      <c r="G45"/>
      <c r="H45" s="120"/>
      <c r="I45" s="122"/>
      <c r="J45" s="122"/>
      <c r="K45" s="122"/>
      <c r="L45" s="122"/>
      <c r="M45" s="122"/>
      <c r="N45" s="122"/>
      <c r="O45" s="120"/>
      <c r="P45" s="120"/>
      <c r="Q45" s="120"/>
    </row>
    <row r="46" spans="1:17" ht="15" x14ac:dyDescent="0.35">
      <c r="A46" s="120"/>
      <c r="B46"/>
      <c r="C46"/>
      <c r="D46"/>
      <c r="E46"/>
      <c r="F46"/>
      <c r="G46"/>
      <c r="H46" s="120"/>
      <c r="I46" s="122"/>
      <c r="J46" s="122"/>
      <c r="K46" s="122"/>
      <c r="L46" s="122"/>
      <c r="M46" s="122"/>
      <c r="N46" s="122"/>
      <c r="O46" s="120"/>
      <c r="P46" s="120"/>
      <c r="Q46" s="120"/>
    </row>
    <row r="47" spans="1:17" ht="15" x14ac:dyDescent="0.35">
      <c r="A47" s="120"/>
      <c r="B47"/>
      <c r="C47"/>
      <c r="D47"/>
      <c r="E47"/>
      <c r="F47"/>
      <c r="G47"/>
      <c r="H47" s="120"/>
      <c r="I47" s="122"/>
      <c r="J47" s="122"/>
      <c r="K47" s="122"/>
      <c r="L47" s="122"/>
      <c r="M47" s="122"/>
      <c r="N47" s="122"/>
      <c r="O47" s="120"/>
      <c r="P47" s="120"/>
      <c r="Q47" s="120"/>
    </row>
    <row r="48" spans="1:17" ht="15" x14ac:dyDescent="0.35">
      <c r="A48" s="120"/>
      <c r="B48"/>
      <c r="C48"/>
      <c r="D48"/>
      <c r="E48"/>
      <c r="F48"/>
      <c r="G48"/>
      <c r="H48" s="120"/>
      <c r="I48" s="122"/>
      <c r="J48" s="122"/>
      <c r="K48" s="122"/>
      <c r="L48" s="122"/>
      <c r="M48" s="122"/>
      <c r="N48" s="122"/>
      <c r="O48" s="120"/>
      <c r="P48" s="120"/>
      <c r="Q48" s="120"/>
    </row>
    <row r="49" spans="1:17" ht="15" x14ac:dyDescent="0.35">
      <c r="A49" s="120"/>
      <c r="B49"/>
      <c r="C49"/>
      <c r="D49"/>
      <c r="E49"/>
      <c r="F49"/>
      <c r="G49"/>
      <c r="H49" s="120"/>
      <c r="I49" s="122"/>
      <c r="J49" s="122"/>
      <c r="K49" s="122"/>
      <c r="L49" s="122"/>
      <c r="M49" s="122"/>
      <c r="N49" s="122"/>
      <c r="O49" s="120"/>
      <c r="P49" s="120"/>
      <c r="Q49" s="120"/>
    </row>
    <row r="50" spans="1:17" ht="15" x14ac:dyDescent="0.35">
      <c r="A50" s="120"/>
      <c r="B50"/>
      <c r="C50"/>
      <c r="D50"/>
      <c r="E50"/>
      <c r="F50"/>
      <c r="G50"/>
      <c r="H50" s="120"/>
      <c r="I50" s="122"/>
      <c r="J50" s="122"/>
      <c r="K50" s="122"/>
      <c r="L50" s="122"/>
      <c r="M50" s="122"/>
      <c r="N50" s="122"/>
      <c r="O50" s="120"/>
      <c r="P50" s="120"/>
      <c r="Q50" s="120"/>
    </row>
    <row r="51" spans="1:17" ht="15" x14ac:dyDescent="0.35">
      <c r="A51" s="120"/>
      <c r="B51"/>
      <c r="C51"/>
      <c r="D51"/>
      <c r="E51"/>
      <c r="F51"/>
      <c r="G51"/>
      <c r="H51" s="120"/>
      <c r="I51" s="122"/>
      <c r="J51" s="122"/>
      <c r="K51" s="122"/>
      <c r="L51" s="122"/>
      <c r="M51" s="122"/>
      <c r="N51" s="122"/>
      <c r="O51" s="120"/>
      <c r="P51" s="120"/>
      <c r="Q51" s="120"/>
    </row>
    <row r="52" spans="1:17" ht="15" x14ac:dyDescent="0.35">
      <c r="A52" s="120"/>
      <c r="B52"/>
      <c r="C52"/>
      <c r="D52"/>
      <c r="E52"/>
      <c r="F52"/>
      <c r="G52"/>
      <c r="H52" s="120"/>
      <c r="I52" s="122"/>
      <c r="J52" s="122"/>
      <c r="K52" s="122"/>
      <c r="L52" s="122"/>
      <c r="M52" s="122"/>
      <c r="N52" s="122"/>
      <c r="O52" s="120"/>
      <c r="P52" s="120"/>
      <c r="Q52" s="120"/>
    </row>
    <row r="53" spans="1:17" ht="15" x14ac:dyDescent="0.35">
      <c r="A53" s="120"/>
      <c r="B53"/>
      <c r="C53"/>
      <c r="D53"/>
      <c r="E53"/>
      <c r="F53"/>
      <c r="G53"/>
      <c r="H53" s="120"/>
      <c r="I53" s="122"/>
      <c r="J53" s="122"/>
      <c r="K53" s="122"/>
      <c r="L53" s="122"/>
      <c r="M53" s="122"/>
      <c r="N53" s="122"/>
      <c r="O53" s="120"/>
      <c r="P53" s="120"/>
      <c r="Q53" s="120"/>
    </row>
    <row r="54" spans="1:17" ht="15" x14ac:dyDescent="0.35">
      <c r="A54" s="120"/>
      <c r="B54"/>
      <c r="C54"/>
      <c r="D54"/>
      <c r="E54"/>
      <c r="F54"/>
      <c r="G54"/>
      <c r="H54" s="120"/>
      <c r="I54" s="122"/>
      <c r="J54" s="122"/>
      <c r="K54" s="122"/>
      <c r="L54" s="122"/>
      <c r="M54" s="122"/>
      <c r="N54" s="122"/>
      <c r="O54" s="120"/>
      <c r="P54" s="120"/>
      <c r="Q54" s="120"/>
    </row>
    <row r="55" spans="1:17" ht="15" x14ac:dyDescent="0.35">
      <c r="A55" s="120"/>
      <c r="B55"/>
      <c r="C55"/>
      <c r="D55"/>
      <c r="E55"/>
      <c r="F55"/>
      <c r="G55"/>
      <c r="H55" s="120"/>
      <c r="I55" s="122"/>
      <c r="J55" s="122"/>
      <c r="K55" s="122"/>
      <c r="L55" s="122"/>
      <c r="M55" s="122"/>
      <c r="N55" s="122"/>
      <c r="O55" s="120"/>
      <c r="P55" s="120"/>
      <c r="Q55" s="120"/>
    </row>
    <row r="56" spans="1:17" ht="15" x14ac:dyDescent="0.35">
      <c r="A56" s="120"/>
      <c r="B56"/>
      <c r="C56"/>
      <c r="D56"/>
      <c r="E56"/>
      <c r="F56"/>
      <c r="G56"/>
      <c r="H56" s="120"/>
      <c r="I56" s="122"/>
      <c r="J56" s="122"/>
      <c r="K56" s="122"/>
      <c r="L56" s="122"/>
      <c r="M56" s="122"/>
      <c r="N56" s="122"/>
      <c r="O56" s="120"/>
      <c r="P56" s="120"/>
      <c r="Q56" s="120"/>
    </row>
    <row r="57" spans="1:17" ht="15" x14ac:dyDescent="0.35">
      <c r="A57" s="120"/>
      <c r="B57"/>
      <c r="C57"/>
      <c r="D57"/>
      <c r="E57"/>
      <c r="F57"/>
      <c r="G57"/>
      <c r="H57" s="120"/>
      <c r="I57" s="122"/>
      <c r="J57" s="122"/>
      <c r="K57" s="122"/>
      <c r="L57" s="122"/>
      <c r="M57" s="122"/>
      <c r="N57" s="122"/>
      <c r="O57" s="120"/>
      <c r="P57" s="120"/>
      <c r="Q57" s="120"/>
    </row>
    <row r="58" spans="1:17" ht="15" x14ac:dyDescent="0.35">
      <c r="A58" s="120"/>
      <c r="B58"/>
      <c r="C58"/>
      <c r="D58"/>
      <c r="E58"/>
      <c r="F58"/>
      <c r="G58"/>
      <c r="H58" s="120"/>
      <c r="I58" s="122"/>
      <c r="J58" s="122"/>
      <c r="K58" s="122"/>
      <c r="L58" s="122"/>
      <c r="M58" s="122"/>
      <c r="N58" s="122"/>
      <c r="O58" s="120"/>
      <c r="P58" s="120"/>
      <c r="Q58" s="120"/>
    </row>
    <row r="59" spans="1:17" ht="15" x14ac:dyDescent="0.35">
      <c r="A59" s="120"/>
      <c r="B59"/>
      <c r="C59"/>
      <c r="D59"/>
      <c r="E59"/>
      <c r="F59"/>
      <c r="G59"/>
      <c r="H59" s="120"/>
      <c r="I59" s="122"/>
      <c r="J59" s="122"/>
      <c r="K59" s="122"/>
      <c r="L59" s="122"/>
      <c r="M59" s="122"/>
      <c r="N59" s="122"/>
      <c r="O59" s="120"/>
      <c r="P59" s="120"/>
      <c r="Q59" s="120"/>
    </row>
    <row r="60" spans="1:17" ht="15" x14ac:dyDescent="0.35">
      <c r="A60" s="120"/>
      <c r="B60"/>
      <c r="C60"/>
      <c r="D60"/>
      <c r="E60"/>
      <c r="F60"/>
      <c r="G60"/>
      <c r="H60" s="120"/>
      <c r="I60" s="122"/>
      <c r="J60" s="122"/>
      <c r="K60" s="122"/>
      <c r="L60" s="122"/>
      <c r="M60" s="122"/>
      <c r="N60" s="122"/>
      <c r="O60" s="120"/>
      <c r="P60" s="120"/>
      <c r="Q60" s="120"/>
    </row>
    <row r="61" spans="1:17" ht="15" x14ac:dyDescent="0.35">
      <c r="A61" s="120"/>
      <c r="B61"/>
      <c r="C61"/>
      <c r="D61"/>
      <c r="E61"/>
      <c r="F61"/>
      <c r="G61"/>
      <c r="H61" s="120"/>
      <c r="I61" s="122"/>
      <c r="J61" s="122"/>
      <c r="K61" s="122"/>
      <c r="L61" s="122"/>
      <c r="M61" s="122"/>
      <c r="N61" s="122"/>
      <c r="O61" s="120"/>
      <c r="P61" s="120"/>
      <c r="Q61" s="120"/>
    </row>
    <row r="62" spans="1:17" ht="15" x14ac:dyDescent="0.35">
      <c r="A62" s="120"/>
      <c r="B62"/>
      <c r="C62"/>
      <c r="D62"/>
      <c r="E62"/>
      <c r="F62"/>
      <c r="G62"/>
      <c r="H62" s="120"/>
      <c r="I62" s="122"/>
      <c r="J62" s="122"/>
      <c r="K62" s="122"/>
      <c r="L62" s="122"/>
      <c r="M62" s="122"/>
      <c r="N62" s="122"/>
      <c r="O62" s="120"/>
      <c r="P62" s="120"/>
      <c r="Q62" s="120"/>
    </row>
    <row r="63" spans="1:17" ht="15" x14ac:dyDescent="0.35">
      <c r="A63" s="120"/>
      <c r="B63"/>
      <c r="C63"/>
      <c r="D63"/>
      <c r="E63"/>
      <c r="F63"/>
      <c r="G63"/>
      <c r="H63" s="120"/>
      <c r="I63" s="122"/>
      <c r="J63" s="122"/>
      <c r="K63" s="122"/>
      <c r="L63" s="122"/>
      <c r="M63" s="122"/>
      <c r="N63" s="122"/>
      <c r="O63" s="120"/>
      <c r="P63" s="120"/>
      <c r="Q63" s="120"/>
    </row>
    <row r="64" spans="1:17" ht="15" x14ac:dyDescent="0.35">
      <c r="A64" s="120"/>
      <c r="B64"/>
      <c r="C64"/>
      <c r="D64"/>
      <c r="E64"/>
      <c r="F64"/>
      <c r="G64"/>
      <c r="H64" s="120"/>
      <c r="I64" s="122"/>
      <c r="J64" s="122"/>
      <c r="K64" s="122"/>
      <c r="L64" s="122"/>
      <c r="M64" s="122"/>
      <c r="N64" s="122"/>
      <c r="O64" s="120"/>
      <c r="P64" s="120"/>
      <c r="Q64" s="120"/>
    </row>
    <row r="65" spans="1:17" ht="15" x14ac:dyDescent="0.35">
      <c r="A65" s="120"/>
      <c r="B65"/>
      <c r="C65"/>
      <c r="D65"/>
      <c r="E65"/>
      <c r="F65"/>
      <c r="G65"/>
      <c r="H65" s="120"/>
      <c r="I65" s="122"/>
      <c r="J65" s="122"/>
      <c r="K65" s="122"/>
      <c r="L65" s="122"/>
      <c r="M65" s="122"/>
      <c r="N65" s="122"/>
      <c r="O65" s="120"/>
      <c r="P65" s="120"/>
      <c r="Q65" s="120"/>
    </row>
    <row r="66" spans="1:17" ht="15" x14ac:dyDescent="0.35">
      <c r="A66" s="120"/>
      <c r="B66"/>
      <c r="C66"/>
      <c r="D66"/>
      <c r="E66"/>
      <c r="F66"/>
      <c r="G66"/>
      <c r="H66" s="120"/>
      <c r="I66" s="122"/>
      <c r="J66" s="122"/>
      <c r="K66" s="122"/>
      <c r="L66" s="122"/>
      <c r="M66" s="122"/>
      <c r="N66" s="122"/>
      <c r="O66" s="120"/>
      <c r="P66" s="120"/>
      <c r="Q66" s="120"/>
    </row>
    <row r="67" spans="1:17" ht="15" x14ac:dyDescent="0.35">
      <c r="A67" s="120"/>
      <c r="B67"/>
      <c r="C67"/>
      <c r="D67"/>
      <c r="E67"/>
      <c r="F67"/>
      <c r="G67"/>
      <c r="H67" s="120"/>
      <c r="I67" s="122"/>
      <c r="J67" s="122"/>
      <c r="K67" s="122"/>
      <c r="L67" s="122"/>
      <c r="M67" s="122"/>
      <c r="N67" s="122"/>
      <c r="O67" s="120"/>
      <c r="P67" s="120"/>
      <c r="Q67" s="120"/>
    </row>
    <row r="68" spans="1:17" ht="15" x14ac:dyDescent="0.35">
      <c r="A68" s="120"/>
      <c r="B68"/>
      <c r="C68"/>
      <c r="D68"/>
      <c r="E68"/>
      <c r="F68"/>
      <c r="G68"/>
      <c r="H68" s="120"/>
      <c r="I68" s="122"/>
      <c r="J68" s="122"/>
      <c r="K68" s="122"/>
      <c r="L68" s="122"/>
      <c r="M68" s="122"/>
      <c r="N68" s="122"/>
      <c r="O68" s="120"/>
      <c r="P68" s="120"/>
      <c r="Q68" s="120"/>
    </row>
    <row r="69" spans="1:17" ht="15" x14ac:dyDescent="0.35">
      <c r="A69" s="120"/>
      <c r="B69"/>
      <c r="C69"/>
      <c r="D69"/>
      <c r="E69"/>
      <c r="F69"/>
      <c r="G69"/>
      <c r="H69" s="120"/>
      <c r="I69" s="122"/>
      <c r="J69" s="122"/>
      <c r="K69" s="122"/>
      <c r="L69" s="122"/>
      <c r="M69" s="122"/>
      <c r="N69" s="122"/>
      <c r="O69" s="120"/>
      <c r="P69" s="120"/>
      <c r="Q69" s="120"/>
    </row>
    <row r="70" spans="1:17" ht="15" x14ac:dyDescent="0.35">
      <c r="A70" s="120"/>
      <c r="B70"/>
      <c r="C70"/>
      <c r="D70"/>
      <c r="E70"/>
      <c r="F70"/>
      <c r="G70"/>
      <c r="H70" s="120"/>
      <c r="I70" s="122"/>
      <c r="J70" s="122"/>
      <c r="K70" s="122"/>
      <c r="L70" s="122"/>
      <c r="M70" s="122"/>
      <c r="N70" s="122"/>
      <c r="O70" s="120"/>
      <c r="P70" s="120"/>
      <c r="Q70" s="120"/>
    </row>
    <row r="71" spans="1:17" ht="15" x14ac:dyDescent="0.35">
      <c r="A71" s="120"/>
      <c r="B71"/>
      <c r="C71"/>
      <c r="D71"/>
      <c r="E71"/>
      <c r="F71"/>
      <c r="G71"/>
      <c r="H71" s="120"/>
      <c r="I71" s="122"/>
      <c r="J71" s="122"/>
      <c r="K71" s="122"/>
      <c r="L71" s="122"/>
      <c r="M71" s="122"/>
      <c r="N71" s="122"/>
      <c r="O71" s="120"/>
      <c r="P71" s="120"/>
      <c r="Q71" s="120"/>
    </row>
    <row r="72" spans="1:17" ht="15" x14ac:dyDescent="0.35">
      <c r="A72" s="120"/>
      <c r="B72"/>
      <c r="C72"/>
      <c r="D72"/>
      <c r="E72"/>
      <c r="F72"/>
      <c r="G72"/>
      <c r="H72" s="120"/>
      <c r="I72" s="122"/>
      <c r="J72" s="122"/>
      <c r="K72" s="122"/>
      <c r="L72" s="122"/>
      <c r="M72" s="122"/>
      <c r="N72" s="122"/>
      <c r="O72" s="120"/>
      <c r="P72" s="120"/>
      <c r="Q72" s="120"/>
    </row>
    <row r="73" spans="1:17" ht="15" x14ac:dyDescent="0.35">
      <c r="A73" s="120"/>
      <c r="B73"/>
      <c r="C73"/>
      <c r="D73"/>
      <c r="E73"/>
      <c r="F73"/>
      <c r="G73"/>
      <c r="H73" s="120"/>
      <c r="I73" s="122"/>
      <c r="J73" s="122"/>
      <c r="K73" s="122"/>
      <c r="L73" s="122"/>
      <c r="M73" s="122"/>
      <c r="N73" s="122"/>
      <c r="O73" s="120"/>
      <c r="P73" s="120"/>
      <c r="Q73" s="120"/>
    </row>
    <row r="74" spans="1:17" ht="15" x14ac:dyDescent="0.35">
      <c r="A74" s="120"/>
      <c r="B74"/>
      <c r="C74"/>
      <c r="D74"/>
      <c r="E74"/>
      <c r="F74"/>
      <c r="G74"/>
      <c r="H74" s="120"/>
      <c r="I74" s="122"/>
      <c r="J74" s="122"/>
      <c r="K74" s="122"/>
      <c r="L74" s="122"/>
      <c r="M74" s="122"/>
      <c r="N74" s="122"/>
      <c r="O74" s="120"/>
      <c r="P74" s="120"/>
      <c r="Q74" s="120"/>
    </row>
    <row r="75" spans="1:17" ht="15" x14ac:dyDescent="0.35">
      <c r="A75" s="120"/>
      <c r="B75"/>
      <c r="C75"/>
      <c r="D75"/>
      <c r="E75"/>
      <c r="F75"/>
      <c r="G75"/>
      <c r="H75" s="120"/>
      <c r="I75" s="122"/>
      <c r="J75" s="122"/>
      <c r="K75" s="122"/>
      <c r="L75" s="122"/>
      <c r="M75" s="122"/>
      <c r="N75" s="122"/>
      <c r="O75" s="120"/>
      <c r="P75" s="120"/>
      <c r="Q75" s="120"/>
    </row>
    <row r="76" spans="1:17" ht="15" x14ac:dyDescent="0.35">
      <c r="A76" s="120"/>
      <c r="B76"/>
      <c r="C76"/>
      <c r="D76"/>
      <c r="E76"/>
      <c r="F76"/>
      <c r="G76"/>
      <c r="H76" s="120"/>
      <c r="I76" s="122"/>
      <c r="J76" s="122"/>
      <c r="K76" s="122"/>
      <c r="L76" s="122"/>
      <c r="M76" s="122"/>
      <c r="N76" s="122"/>
      <c r="O76" s="120"/>
      <c r="P76" s="120"/>
      <c r="Q76" s="120"/>
    </row>
    <row r="77" spans="1:17" ht="15" x14ac:dyDescent="0.35">
      <c r="A77" s="120"/>
      <c r="B77"/>
      <c r="C77"/>
      <c r="D77"/>
      <c r="E77"/>
      <c r="F77"/>
      <c r="G77"/>
      <c r="H77" s="120"/>
      <c r="I77" s="122"/>
      <c r="J77" s="122"/>
      <c r="K77" s="122"/>
      <c r="L77" s="122"/>
      <c r="M77" s="122"/>
      <c r="N77" s="122"/>
      <c r="O77" s="120"/>
      <c r="P77" s="120"/>
      <c r="Q77" s="120"/>
    </row>
    <row r="78" spans="1:17" ht="15" x14ac:dyDescent="0.35">
      <c r="A78" s="120"/>
      <c r="B78"/>
      <c r="C78"/>
      <c r="D78"/>
      <c r="E78"/>
      <c r="F78"/>
      <c r="G78"/>
      <c r="H78" s="120"/>
      <c r="I78" s="122"/>
      <c r="J78" s="122"/>
      <c r="K78" s="122"/>
      <c r="L78" s="122"/>
      <c r="M78" s="122"/>
      <c r="N78" s="122"/>
      <c r="O78" s="120"/>
      <c r="P78" s="120"/>
      <c r="Q78" s="120"/>
    </row>
    <row r="79" spans="1:17" ht="15" x14ac:dyDescent="0.35">
      <c r="A79" s="120"/>
      <c r="B79"/>
      <c r="C79"/>
      <c r="D79"/>
      <c r="E79"/>
      <c r="F79"/>
      <c r="G79"/>
      <c r="H79" s="120"/>
      <c r="I79" s="122"/>
      <c r="J79" s="122"/>
      <c r="K79" s="122"/>
      <c r="L79" s="122"/>
      <c r="M79" s="122"/>
      <c r="N79" s="122"/>
      <c r="O79" s="120"/>
      <c r="P79" s="120"/>
      <c r="Q79" s="120"/>
    </row>
    <row r="80" spans="1:17" ht="15" x14ac:dyDescent="0.35">
      <c r="A80" s="120"/>
      <c r="B80"/>
      <c r="C80"/>
      <c r="D80"/>
      <c r="E80"/>
      <c r="F80"/>
      <c r="G80"/>
      <c r="H80" s="120"/>
      <c r="I80" s="122"/>
      <c r="J80" s="122"/>
      <c r="K80" s="122"/>
      <c r="L80" s="122"/>
      <c r="M80" s="122"/>
      <c r="N80" s="122"/>
      <c r="O80" s="120"/>
      <c r="P80" s="120"/>
      <c r="Q80" s="120"/>
    </row>
    <row r="81" spans="1:17" ht="15" x14ac:dyDescent="0.35">
      <c r="A81" s="120"/>
      <c r="B81"/>
      <c r="C81"/>
      <c r="D81"/>
      <c r="E81"/>
      <c r="F81"/>
      <c r="G81"/>
      <c r="H81" s="120"/>
      <c r="I81" s="122"/>
      <c r="J81" s="122"/>
      <c r="K81" s="122"/>
      <c r="L81" s="122"/>
      <c r="M81" s="122"/>
      <c r="N81" s="122"/>
      <c r="O81" s="120"/>
      <c r="P81" s="120"/>
      <c r="Q81" s="120"/>
    </row>
    <row r="82" spans="1:17" ht="15" x14ac:dyDescent="0.35">
      <c r="A82" s="120"/>
      <c r="B82"/>
      <c r="C82"/>
      <c r="D82"/>
      <c r="E82"/>
      <c r="F82"/>
      <c r="G82"/>
      <c r="H82" s="120"/>
      <c r="I82" s="122"/>
      <c r="J82" s="122"/>
      <c r="K82" s="122"/>
      <c r="L82" s="122"/>
      <c r="M82" s="122"/>
      <c r="N82" s="122"/>
      <c r="O82" s="120"/>
      <c r="P82" s="120"/>
      <c r="Q82" s="120"/>
    </row>
    <row r="83" spans="1:17" ht="15" x14ac:dyDescent="0.35">
      <c r="A83" s="120"/>
      <c r="B83"/>
      <c r="C83"/>
      <c r="D83"/>
      <c r="E83"/>
      <c r="F83"/>
      <c r="G83"/>
      <c r="H83" s="120"/>
      <c r="I83" s="122"/>
      <c r="J83" s="122"/>
      <c r="K83" s="122"/>
      <c r="L83" s="122"/>
      <c r="M83" s="122"/>
      <c r="N83" s="122"/>
      <c r="O83" s="120"/>
      <c r="P83" s="120"/>
      <c r="Q83" s="120"/>
    </row>
    <row r="84" spans="1:17" ht="15" x14ac:dyDescent="0.35">
      <c r="A84" s="120"/>
      <c r="B84"/>
      <c r="C84"/>
      <c r="D84"/>
      <c r="E84"/>
      <c r="F84"/>
      <c r="G84"/>
      <c r="H84" s="120"/>
      <c r="I84" s="122"/>
      <c r="J84" s="122"/>
      <c r="K84" s="122"/>
      <c r="L84" s="122"/>
      <c r="M84" s="122"/>
      <c r="N84" s="122"/>
      <c r="O84" s="120"/>
      <c r="P84" s="120"/>
      <c r="Q84" s="120"/>
    </row>
    <row r="85" spans="1:17" ht="15" x14ac:dyDescent="0.35">
      <c r="A85" s="120"/>
      <c r="B85"/>
      <c r="C85"/>
      <c r="D85"/>
      <c r="E85"/>
      <c r="F85"/>
      <c r="G85"/>
      <c r="H85" s="120"/>
      <c r="I85" s="122"/>
      <c r="J85" s="122"/>
      <c r="K85" s="122"/>
      <c r="L85" s="122"/>
      <c r="M85" s="122"/>
      <c r="N85" s="122"/>
      <c r="O85" s="120"/>
      <c r="P85" s="120"/>
      <c r="Q85" s="120"/>
    </row>
    <row r="86" spans="1:17" ht="15" x14ac:dyDescent="0.35">
      <c r="A86" s="120"/>
      <c r="B86"/>
      <c r="C86"/>
      <c r="D86"/>
      <c r="E86"/>
      <c r="F86"/>
      <c r="G86"/>
      <c r="H86" s="120"/>
      <c r="I86" s="122"/>
      <c r="J86" s="122"/>
      <c r="K86" s="122"/>
      <c r="L86" s="122"/>
      <c r="M86" s="122"/>
      <c r="N86" s="122"/>
      <c r="O86" s="120"/>
      <c r="P86" s="120"/>
      <c r="Q86" s="120"/>
    </row>
    <row r="87" spans="1:17" ht="15" x14ac:dyDescent="0.35">
      <c r="A87" s="120"/>
      <c r="B87"/>
      <c r="C87"/>
      <c r="D87"/>
      <c r="E87"/>
      <c r="F87"/>
      <c r="G87"/>
      <c r="H87" s="120"/>
      <c r="I87" s="122"/>
      <c r="J87" s="122"/>
      <c r="K87" s="122"/>
      <c r="L87" s="122"/>
      <c r="M87" s="122"/>
      <c r="N87" s="122"/>
      <c r="O87" s="120"/>
      <c r="P87" s="120"/>
      <c r="Q87" s="120"/>
    </row>
    <row r="88" spans="1:17" ht="15" x14ac:dyDescent="0.35">
      <c r="A88" s="120"/>
      <c r="B88"/>
      <c r="C88"/>
      <c r="D88"/>
      <c r="E88"/>
      <c r="F88"/>
      <c r="G88"/>
      <c r="H88" s="120"/>
      <c r="I88" s="122"/>
      <c r="J88" s="122"/>
      <c r="K88" s="122"/>
      <c r="L88" s="122"/>
      <c r="M88" s="122"/>
      <c r="N88" s="122"/>
      <c r="O88" s="120"/>
      <c r="P88" s="120"/>
      <c r="Q88" s="120"/>
    </row>
    <row r="89" spans="1:17" ht="15" x14ac:dyDescent="0.35">
      <c r="A89" s="120"/>
      <c r="B89"/>
      <c r="C89"/>
      <c r="D89"/>
      <c r="E89"/>
      <c r="F89"/>
      <c r="G89"/>
      <c r="H89" s="120"/>
      <c r="I89" s="122"/>
      <c r="J89" s="122"/>
      <c r="K89" s="122"/>
      <c r="L89" s="122"/>
      <c r="M89" s="122"/>
      <c r="N89" s="122"/>
      <c r="O89" s="120"/>
      <c r="P89" s="120"/>
      <c r="Q89" s="120"/>
    </row>
    <row r="90" spans="1:17" ht="15" x14ac:dyDescent="0.35">
      <c r="A90" s="120"/>
      <c r="B90"/>
      <c r="C90"/>
      <c r="D90"/>
      <c r="E90"/>
      <c r="F90"/>
      <c r="G90"/>
      <c r="H90" s="120"/>
      <c r="I90" s="122"/>
      <c r="J90" s="122"/>
      <c r="K90" s="122"/>
      <c r="L90" s="122"/>
      <c r="M90" s="122"/>
      <c r="N90" s="122"/>
      <c r="O90" s="120"/>
      <c r="P90" s="120"/>
      <c r="Q90" s="120"/>
    </row>
    <row r="91" spans="1:17" ht="15" x14ac:dyDescent="0.35">
      <c r="A91" s="120"/>
      <c r="B91"/>
      <c r="C91"/>
      <c r="D91"/>
      <c r="E91"/>
      <c r="F91"/>
      <c r="G91"/>
      <c r="H91" s="120"/>
      <c r="I91" s="122"/>
      <c r="J91" s="122"/>
      <c r="K91" s="122"/>
      <c r="L91" s="122"/>
      <c r="M91" s="122"/>
      <c r="N91" s="122"/>
      <c r="O91" s="120"/>
      <c r="P91" s="120"/>
      <c r="Q91" s="120"/>
    </row>
    <row r="92" spans="1:17" ht="15" x14ac:dyDescent="0.35">
      <c r="A92" s="120"/>
      <c r="B92"/>
      <c r="C92"/>
      <c r="D92"/>
      <c r="E92"/>
      <c r="F92"/>
      <c r="G92"/>
      <c r="H92" s="120"/>
      <c r="I92" s="122"/>
      <c r="J92" s="122"/>
      <c r="K92" s="122"/>
      <c r="L92" s="122"/>
      <c r="M92" s="122"/>
      <c r="N92" s="122"/>
      <c r="O92" s="120"/>
      <c r="P92" s="120"/>
      <c r="Q92" s="120"/>
    </row>
    <row r="93" spans="1:17" ht="15" x14ac:dyDescent="0.35">
      <c r="A93" s="120"/>
      <c r="B93"/>
      <c r="C93"/>
      <c r="D93"/>
      <c r="E93"/>
      <c r="F93"/>
      <c r="G93"/>
      <c r="H93" s="120"/>
      <c r="I93" s="122"/>
      <c r="J93" s="122"/>
      <c r="K93" s="122"/>
      <c r="L93" s="122"/>
      <c r="M93" s="122"/>
      <c r="N93" s="122"/>
      <c r="O93" s="120"/>
      <c r="P93" s="120"/>
      <c r="Q93" s="120"/>
    </row>
    <row r="94" spans="1:17" ht="15" x14ac:dyDescent="0.35">
      <c r="A94" s="120"/>
      <c r="B94"/>
      <c r="C94"/>
      <c r="D94"/>
      <c r="E94"/>
      <c r="F94"/>
      <c r="G94"/>
      <c r="H94" s="120"/>
      <c r="I94" s="122"/>
      <c r="J94" s="122"/>
      <c r="K94" s="122"/>
      <c r="L94" s="122"/>
      <c r="M94" s="122"/>
      <c r="N94" s="122"/>
      <c r="O94" s="120"/>
      <c r="P94" s="120"/>
      <c r="Q94" s="120"/>
    </row>
    <row r="95" spans="1:17" ht="15" x14ac:dyDescent="0.35">
      <c r="A95" s="120"/>
      <c r="B95"/>
      <c r="C95"/>
      <c r="D95"/>
      <c r="E95"/>
      <c r="F95"/>
      <c r="G95"/>
      <c r="H95" s="120"/>
      <c r="I95" s="122"/>
      <c r="J95" s="122"/>
      <c r="K95" s="122"/>
      <c r="L95" s="122"/>
      <c r="M95" s="122"/>
      <c r="N95" s="122"/>
      <c r="O95" s="120"/>
      <c r="P95" s="120"/>
      <c r="Q95" s="120"/>
    </row>
    <row r="96" spans="1:17" ht="15" x14ac:dyDescent="0.35">
      <c r="A96" s="120"/>
      <c r="B96"/>
      <c r="C96"/>
      <c r="D96"/>
      <c r="E96"/>
      <c r="F96"/>
      <c r="G96"/>
      <c r="H96" s="120"/>
      <c r="I96" s="122"/>
      <c r="J96" s="122"/>
      <c r="K96" s="122"/>
      <c r="L96" s="122"/>
      <c r="M96" s="122"/>
      <c r="N96" s="122"/>
      <c r="O96" s="120"/>
      <c r="P96" s="120"/>
      <c r="Q96" s="120"/>
    </row>
    <row r="97" spans="1:17" ht="15" x14ac:dyDescent="0.35">
      <c r="A97" s="120"/>
      <c r="B97"/>
      <c r="C97"/>
      <c r="D97"/>
      <c r="E97"/>
      <c r="F97"/>
      <c r="G97"/>
      <c r="H97" s="120"/>
      <c r="I97" s="122"/>
      <c r="J97" s="122"/>
      <c r="K97" s="122"/>
      <c r="L97" s="122"/>
      <c r="M97" s="122"/>
      <c r="N97" s="122"/>
      <c r="O97" s="120"/>
      <c r="P97" s="120"/>
      <c r="Q97" s="120"/>
    </row>
    <row r="98" spans="1:17" ht="15" x14ac:dyDescent="0.35">
      <c r="A98" s="120"/>
      <c r="B98"/>
      <c r="C98"/>
      <c r="D98"/>
      <c r="E98"/>
      <c r="F98"/>
      <c r="G98"/>
      <c r="H98" s="120"/>
      <c r="I98" s="122"/>
      <c r="J98" s="122"/>
      <c r="K98" s="122"/>
      <c r="L98" s="122"/>
      <c r="M98" s="122"/>
      <c r="N98" s="122"/>
      <c r="O98" s="120"/>
      <c r="P98" s="120"/>
      <c r="Q98" s="120"/>
    </row>
    <row r="99" spans="1:17" ht="15" x14ac:dyDescent="0.35">
      <c r="A99" s="120"/>
      <c r="B99"/>
      <c r="C99"/>
      <c r="D99"/>
      <c r="E99"/>
      <c r="F99"/>
      <c r="G99"/>
      <c r="H99" s="120"/>
      <c r="I99" s="122"/>
      <c r="J99" s="122"/>
      <c r="K99" s="122"/>
      <c r="L99" s="122"/>
      <c r="M99" s="122"/>
      <c r="N99" s="122"/>
      <c r="O99" s="120"/>
      <c r="P99" s="120"/>
      <c r="Q99" s="120"/>
    </row>
    <row r="100" spans="1:17" ht="15" x14ac:dyDescent="0.35">
      <c r="A100" s="120"/>
      <c r="B100"/>
      <c r="C100"/>
      <c r="D100"/>
      <c r="E100"/>
      <c r="F100"/>
      <c r="G100"/>
      <c r="H100" s="120"/>
      <c r="I100" s="122"/>
      <c r="J100" s="122"/>
      <c r="K100" s="122"/>
      <c r="L100" s="122"/>
      <c r="M100" s="122"/>
      <c r="N100" s="122"/>
      <c r="O100" s="120"/>
      <c r="P100" s="120"/>
      <c r="Q100" s="120"/>
    </row>
    <row r="101" spans="1:17" ht="15" x14ac:dyDescent="0.35">
      <c r="A101" s="120"/>
      <c r="B101"/>
      <c r="C101"/>
      <c r="D101"/>
      <c r="E101"/>
      <c r="F101"/>
      <c r="G101"/>
      <c r="H101" s="120"/>
      <c r="I101" s="122"/>
      <c r="J101" s="122"/>
      <c r="K101" s="122"/>
      <c r="L101" s="122"/>
      <c r="M101" s="122"/>
      <c r="N101" s="122"/>
      <c r="O101" s="120"/>
      <c r="P101" s="120"/>
      <c r="Q101" s="120"/>
    </row>
    <row r="102" spans="1:17" ht="15" x14ac:dyDescent="0.35">
      <c r="A102" s="120"/>
      <c r="B102"/>
      <c r="C102"/>
      <c r="D102"/>
      <c r="E102"/>
      <c r="F102"/>
      <c r="G102"/>
      <c r="H102" s="120"/>
      <c r="I102" s="122"/>
      <c r="J102" s="122"/>
      <c r="K102" s="122"/>
      <c r="L102" s="122"/>
      <c r="M102" s="122"/>
      <c r="N102" s="122"/>
      <c r="O102" s="120"/>
      <c r="P102" s="120"/>
      <c r="Q102" s="120"/>
    </row>
    <row r="103" spans="1:17" ht="15" x14ac:dyDescent="0.35">
      <c r="A103" s="120"/>
      <c r="B103"/>
      <c r="C103"/>
      <c r="D103"/>
      <c r="E103"/>
      <c r="F103"/>
      <c r="G103"/>
      <c r="H103" s="120"/>
      <c r="I103" s="122"/>
      <c r="J103" s="122"/>
      <c r="K103" s="122"/>
      <c r="L103" s="122"/>
      <c r="M103" s="122"/>
      <c r="N103" s="122"/>
      <c r="O103" s="120"/>
      <c r="P103" s="120"/>
      <c r="Q103" s="120"/>
    </row>
    <row r="104" spans="1:17" ht="15" x14ac:dyDescent="0.35">
      <c r="A104" s="120"/>
      <c r="B104"/>
      <c r="C104"/>
      <c r="D104"/>
      <c r="E104"/>
      <c r="F104"/>
      <c r="G104"/>
      <c r="H104" s="120"/>
      <c r="I104" s="122"/>
      <c r="J104" s="122"/>
      <c r="K104" s="122"/>
      <c r="L104" s="122"/>
      <c r="M104" s="122"/>
      <c r="N104" s="122"/>
      <c r="O104" s="120"/>
      <c r="P104" s="120"/>
      <c r="Q104" s="120"/>
    </row>
    <row r="105" spans="1:17" ht="15" x14ac:dyDescent="0.35">
      <c r="A105" s="120"/>
      <c r="B105"/>
      <c r="C105"/>
      <c r="D105"/>
      <c r="E105"/>
      <c r="F105"/>
      <c r="G105"/>
      <c r="H105" s="120"/>
      <c r="I105" s="122"/>
      <c r="J105" s="122"/>
      <c r="K105" s="122"/>
      <c r="L105" s="122"/>
      <c r="M105" s="122"/>
      <c r="N105" s="122"/>
      <c r="O105" s="120"/>
      <c r="P105" s="120"/>
      <c r="Q105" s="120"/>
    </row>
    <row r="106" spans="1:17" ht="15" x14ac:dyDescent="0.35">
      <c r="A106" s="120"/>
      <c r="B106"/>
      <c r="C106"/>
      <c r="D106"/>
      <c r="E106"/>
      <c r="F106"/>
      <c r="G106"/>
      <c r="H106" s="120"/>
      <c r="I106" s="122"/>
      <c r="J106" s="122"/>
      <c r="K106" s="122"/>
      <c r="L106" s="122"/>
      <c r="M106" s="122"/>
      <c r="N106" s="122"/>
      <c r="O106" s="120"/>
      <c r="P106" s="120"/>
      <c r="Q106" s="120"/>
    </row>
    <row r="107" spans="1:17" ht="15" x14ac:dyDescent="0.35">
      <c r="A107" s="120"/>
      <c r="B107"/>
      <c r="C107"/>
      <c r="D107"/>
      <c r="E107"/>
      <c r="F107"/>
      <c r="G107"/>
      <c r="H107" s="120"/>
      <c r="I107" s="122"/>
      <c r="J107" s="122"/>
      <c r="K107" s="122"/>
      <c r="L107" s="122"/>
      <c r="M107" s="122"/>
      <c r="N107" s="122"/>
      <c r="O107" s="120"/>
      <c r="P107" s="120"/>
      <c r="Q107" s="120"/>
    </row>
    <row r="108" spans="1:17" ht="15" x14ac:dyDescent="0.35">
      <c r="A108" s="120"/>
      <c r="B108"/>
      <c r="C108"/>
      <c r="D108"/>
      <c r="E108"/>
      <c r="F108"/>
      <c r="G108"/>
      <c r="H108" s="120"/>
      <c r="I108" s="122"/>
      <c r="J108" s="122"/>
      <c r="K108" s="122"/>
      <c r="L108" s="122"/>
      <c r="M108" s="122"/>
      <c r="N108" s="122"/>
      <c r="O108" s="120"/>
      <c r="P108" s="120"/>
      <c r="Q108" s="120"/>
    </row>
    <row r="109" spans="1:17" ht="15" x14ac:dyDescent="0.35">
      <c r="A109" s="120"/>
      <c r="B109"/>
      <c r="C109"/>
      <c r="D109"/>
      <c r="E109"/>
      <c r="F109"/>
      <c r="G109"/>
      <c r="H109" s="120"/>
      <c r="I109" s="122"/>
      <c r="J109" s="122"/>
      <c r="K109" s="122"/>
      <c r="L109" s="122"/>
      <c r="M109" s="122"/>
      <c r="N109" s="122"/>
      <c r="O109" s="120"/>
      <c r="P109" s="120"/>
      <c r="Q109" s="120"/>
    </row>
    <row r="110" spans="1:17" ht="15" x14ac:dyDescent="0.35">
      <c r="A110" s="120"/>
      <c r="B110"/>
      <c r="C110"/>
      <c r="D110"/>
      <c r="E110"/>
      <c r="F110"/>
      <c r="G110"/>
      <c r="H110" s="120"/>
      <c r="I110" s="122"/>
      <c r="J110" s="122"/>
      <c r="K110" s="122"/>
      <c r="L110" s="122"/>
      <c r="M110" s="122"/>
      <c r="N110" s="122"/>
      <c r="O110" s="120"/>
      <c r="P110" s="120"/>
      <c r="Q110" s="120"/>
    </row>
    <row r="111" spans="1:17" ht="15" x14ac:dyDescent="0.35">
      <c r="A111" s="120"/>
      <c r="B111"/>
      <c r="C111"/>
      <c r="D111"/>
      <c r="E111"/>
      <c r="F111"/>
      <c r="G111"/>
      <c r="H111" s="120"/>
      <c r="I111" s="122"/>
      <c r="J111" s="122"/>
      <c r="K111" s="122"/>
      <c r="L111" s="122"/>
      <c r="M111" s="122"/>
      <c r="N111" s="122"/>
      <c r="O111" s="120"/>
      <c r="P111" s="120"/>
      <c r="Q111" s="120"/>
    </row>
    <row r="112" spans="1:17" ht="15" x14ac:dyDescent="0.35">
      <c r="A112" s="120"/>
      <c r="B112"/>
      <c r="C112"/>
      <c r="D112"/>
      <c r="E112"/>
      <c r="F112"/>
      <c r="G112"/>
      <c r="H112" s="120"/>
      <c r="I112" s="122"/>
      <c r="J112" s="122"/>
      <c r="K112" s="122"/>
      <c r="L112" s="122"/>
      <c r="M112" s="122"/>
      <c r="N112" s="122"/>
      <c r="O112" s="120"/>
      <c r="P112" s="120"/>
      <c r="Q112" s="120"/>
    </row>
    <row r="113" spans="1:17" ht="15" x14ac:dyDescent="0.35">
      <c r="A113" s="120"/>
      <c r="B113"/>
      <c r="C113"/>
      <c r="D113"/>
      <c r="E113"/>
      <c r="F113"/>
      <c r="G113"/>
      <c r="H113" s="120"/>
      <c r="I113" s="122"/>
      <c r="J113" s="122"/>
      <c r="K113" s="122"/>
      <c r="L113" s="122"/>
      <c r="M113" s="122"/>
      <c r="N113" s="122"/>
      <c r="O113" s="120"/>
      <c r="P113" s="120"/>
      <c r="Q113" s="120"/>
    </row>
    <row r="114" spans="1:17" ht="15" x14ac:dyDescent="0.35">
      <c r="A114" s="120"/>
      <c r="B114"/>
      <c r="C114"/>
      <c r="D114"/>
      <c r="E114"/>
      <c r="F114"/>
      <c r="G114"/>
      <c r="H114" s="120"/>
      <c r="I114" s="122"/>
      <c r="J114" s="122"/>
      <c r="K114" s="122"/>
      <c r="L114" s="122"/>
      <c r="M114" s="122"/>
      <c r="N114" s="122"/>
      <c r="O114" s="120"/>
      <c r="P114" s="120"/>
      <c r="Q114" s="120"/>
    </row>
    <row r="115" spans="1:17" ht="15" x14ac:dyDescent="0.35">
      <c r="A115" s="120"/>
      <c r="B115"/>
      <c r="C115"/>
      <c r="D115"/>
      <c r="E115"/>
      <c r="F115"/>
      <c r="G115"/>
      <c r="H115" s="120"/>
      <c r="I115" s="122"/>
      <c r="J115" s="122"/>
      <c r="K115" s="122"/>
      <c r="L115" s="122"/>
      <c r="M115" s="122"/>
      <c r="N115" s="122"/>
      <c r="O115" s="120"/>
      <c r="P115" s="120"/>
      <c r="Q115" s="120"/>
    </row>
    <row r="116" spans="1:17" ht="15" x14ac:dyDescent="0.35">
      <c r="A116" s="120"/>
      <c r="B116"/>
      <c r="C116"/>
      <c r="D116"/>
      <c r="E116"/>
      <c r="F116"/>
      <c r="G116"/>
      <c r="H116" s="120"/>
      <c r="I116" s="122"/>
      <c r="J116" s="122"/>
      <c r="K116" s="122"/>
      <c r="L116" s="122"/>
      <c r="M116" s="122"/>
      <c r="N116" s="122"/>
      <c r="O116" s="120"/>
      <c r="P116" s="120"/>
      <c r="Q116" s="120"/>
    </row>
    <row r="117" spans="1:17" ht="15" x14ac:dyDescent="0.35">
      <c r="A117" s="120"/>
      <c r="B117"/>
      <c r="C117"/>
      <c r="D117"/>
      <c r="E117"/>
      <c r="F117"/>
      <c r="G117"/>
      <c r="H117" s="120"/>
      <c r="I117" s="122"/>
      <c r="J117" s="122"/>
      <c r="K117" s="122"/>
      <c r="L117" s="122"/>
      <c r="M117" s="122"/>
      <c r="N117" s="122"/>
      <c r="O117" s="120"/>
      <c r="P117" s="120"/>
      <c r="Q117" s="120"/>
    </row>
    <row r="118" spans="1:17" ht="15" x14ac:dyDescent="0.35">
      <c r="A118" s="120"/>
      <c r="B118"/>
      <c r="C118"/>
      <c r="D118"/>
      <c r="E118"/>
      <c r="F118"/>
      <c r="G118"/>
      <c r="H118" s="120"/>
      <c r="I118" s="122"/>
      <c r="J118" s="122"/>
      <c r="K118" s="122"/>
      <c r="L118" s="122"/>
      <c r="M118" s="122"/>
      <c r="N118" s="122"/>
      <c r="O118" s="120"/>
      <c r="P118" s="120"/>
      <c r="Q118" s="120"/>
    </row>
    <row r="119" spans="1:17" ht="15" x14ac:dyDescent="0.35">
      <c r="A119" s="120"/>
      <c r="B119"/>
      <c r="C119"/>
      <c r="D119"/>
      <c r="E119"/>
      <c r="F119"/>
      <c r="G119"/>
      <c r="H119" s="120"/>
      <c r="I119" s="122"/>
      <c r="J119" s="122"/>
      <c r="K119" s="122"/>
      <c r="L119" s="122"/>
      <c r="M119" s="122"/>
      <c r="N119" s="122"/>
      <c r="O119" s="120"/>
      <c r="P119" s="120"/>
      <c r="Q119" s="120"/>
    </row>
    <row r="120" spans="1:17" ht="15" x14ac:dyDescent="0.35">
      <c r="A120" s="120"/>
      <c r="B120"/>
      <c r="C120"/>
      <c r="D120"/>
      <c r="E120"/>
      <c r="F120"/>
      <c r="G120"/>
      <c r="H120" s="120"/>
      <c r="I120" s="122"/>
      <c r="J120" s="122"/>
      <c r="K120" s="122"/>
      <c r="L120" s="122"/>
      <c r="M120" s="122"/>
      <c r="N120" s="122"/>
      <c r="O120" s="120"/>
      <c r="P120" s="120"/>
      <c r="Q120" s="120"/>
    </row>
    <row r="121" spans="1:17" ht="15" x14ac:dyDescent="0.35">
      <c r="A121" s="120"/>
      <c r="B121"/>
      <c r="C121"/>
      <c r="D121"/>
      <c r="E121"/>
      <c r="F121"/>
      <c r="G121"/>
      <c r="H121" s="120"/>
      <c r="I121" s="122"/>
      <c r="J121" s="122"/>
      <c r="K121" s="122"/>
      <c r="L121" s="122"/>
      <c r="M121" s="122"/>
      <c r="N121" s="122"/>
      <c r="O121" s="120"/>
      <c r="P121" s="120"/>
      <c r="Q121" s="120"/>
    </row>
    <row r="122" spans="1:17" ht="15" x14ac:dyDescent="0.35">
      <c r="A122" s="120"/>
      <c r="B122"/>
      <c r="C122"/>
      <c r="D122"/>
      <c r="E122"/>
      <c r="F122"/>
      <c r="G122"/>
      <c r="H122" s="120"/>
      <c r="I122" s="122"/>
      <c r="J122" s="122"/>
      <c r="K122" s="122"/>
      <c r="L122" s="122"/>
      <c r="M122" s="122"/>
      <c r="N122" s="122"/>
      <c r="O122" s="120"/>
      <c r="P122" s="120"/>
      <c r="Q122" s="120"/>
    </row>
    <row r="123" spans="1:17" ht="15" x14ac:dyDescent="0.35">
      <c r="A123" s="120"/>
      <c r="B123"/>
      <c r="C123"/>
      <c r="D123"/>
      <c r="E123"/>
      <c r="F123"/>
      <c r="G123"/>
      <c r="H123" s="120"/>
      <c r="I123" s="122"/>
      <c r="J123" s="122"/>
      <c r="K123" s="122"/>
      <c r="L123" s="122"/>
      <c r="M123" s="122"/>
      <c r="N123" s="122"/>
      <c r="O123" s="120"/>
      <c r="P123" s="120"/>
      <c r="Q123" s="120"/>
    </row>
    <row r="124" spans="1:17" ht="15" x14ac:dyDescent="0.35">
      <c r="A124" s="120"/>
      <c r="B124"/>
      <c r="C124"/>
      <c r="D124"/>
      <c r="E124"/>
      <c r="F124"/>
      <c r="G124"/>
      <c r="H124" s="120"/>
      <c r="I124" s="122"/>
      <c r="J124" s="122"/>
      <c r="K124" s="122"/>
      <c r="L124" s="122"/>
      <c r="M124" s="122"/>
      <c r="N124" s="122"/>
      <c r="O124" s="120"/>
      <c r="P124" s="120"/>
      <c r="Q124" s="120"/>
    </row>
    <row r="125" spans="1:17" ht="15" x14ac:dyDescent="0.35">
      <c r="A125" s="120"/>
      <c r="B125"/>
      <c r="C125"/>
      <c r="D125"/>
      <c r="E125"/>
      <c r="F125"/>
      <c r="G125"/>
      <c r="H125" s="120"/>
      <c r="I125" s="122"/>
      <c r="J125" s="122"/>
      <c r="K125" s="122"/>
      <c r="L125" s="122"/>
      <c r="M125" s="122"/>
      <c r="N125" s="122"/>
      <c r="O125" s="120"/>
      <c r="P125" s="120"/>
      <c r="Q125" s="120"/>
    </row>
    <row r="126" spans="1:17" ht="15" x14ac:dyDescent="0.35">
      <c r="A126" s="120"/>
      <c r="B126"/>
      <c r="C126"/>
      <c r="D126"/>
      <c r="E126"/>
      <c r="F126"/>
      <c r="G126"/>
      <c r="H126" s="120"/>
      <c r="I126" s="122"/>
      <c r="J126" s="122"/>
      <c r="K126" s="122"/>
      <c r="L126" s="122"/>
      <c r="M126" s="122"/>
      <c r="N126" s="122"/>
      <c r="O126" s="120"/>
      <c r="P126" s="120"/>
      <c r="Q126" s="120"/>
    </row>
    <row r="127" spans="1:17" ht="15" x14ac:dyDescent="0.35">
      <c r="A127" s="120"/>
      <c r="B127"/>
      <c r="C127"/>
      <c r="D127"/>
      <c r="E127"/>
      <c r="F127"/>
      <c r="G127"/>
      <c r="H127" s="120"/>
      <c r="I127" s="122"/>
      <c r="J127" s="122"/>
      <c r="K127" s="122"/>
      <c r="L127" s="122"/>
      <c r="M127" s="122"/>
      <c r="N127" s="122"/>
      <c r="O127" s="120"/>
      <c r="P127" s="120"/>
      <c r="Q127" s="120"/>
    </row>
    <row r="128" spans="1:17" ht="15" x14ac:dyDescent="0.35">
      <c r="A128" s="120"/>
      <c r="B128"/>
      <c r="C128"/>
      <c r="D128"/>
      <c r="E128"/>
      <c r="F128"/>
      <c r="G128"/>
      <c r="H128" s="120"/>
      <c r="I128" s="122"/>
      <c r="J128" s="122"/>
      <c r="K128" s="122"/>
      <c r="L128" s="122"/>
      <c r="M128" s="122"/>
      <c r="N128" s="122"/>
      <c r="O128" s="120"/>
      <c r="P128" s="120"/>
      <c r="Q128" s="120"/>
    </row>
    <row r="129" spans="1:17" ht="15" x14ac:dyDescent="0.35">
      <c r="A129" s="120"/>
      <c r="B129"/>
      <c r="C129"/>
      <c r="D129"/>
      <c r="E129"/>
      <c r="F129"/>
      <c r="G129"/>
      <c r="H129" s="120"/>
      <c r="I129" s="122"/>
      <c r="J129" s="122"/>
      <c r="K129" s="122"/>
      <c r="L129" s="122"/>
      <c r="M129" s="122"/>
      <c r="N129" s="122"/>
      <c r="O129" s="120"/>
      <c r="P129" s="120"/>
      <c r="Q129" s="120"/>
    </row>
    <row r="130" spans="1:17" ht="15" x14ac:dyDescent="0.35">
      <c r="A130" s="120"/>
      <c r="B130"/>
      <c r="C130"/>
      <c r="D130"/>
      <c r="E130"/>
      <c r="F130"/>
      <c r="G130"/>
      <c r="H130" s="120"/>
      <c r="I130" s="122"/>
      <c r="J130" s="122"/>
      <c r="K130" s="122"/>
      <c r="L130" s="122"/>
      <c r="M130" s="122"/>
      <c r="N130" s="122"/>
      <c r="O130" s="120"/>
      <c r="P130" s="120"/>
      <c r="Q130" s="120"/>
    </row>
    <row r="131" spans="1:17" ht="15" x14ac:dyDescent="0.35">
      <c r="A131" s="120"/>
      <c r="B131"/>
      <c r="C131"/>
      <c r="D131"/>
      <c r="E131"/>
      <c r="F131"/>
      <c r="G131"/>
      <c r="H131" s="120"/>
      <c r="I131" s="122"/>
      <c r="J131" s="122"/>
      <c r="K131" s="122"/>
      <c r="L131" s="122"/>
      <c r="M131" s="122"/>
      <c r="N131" s="122"/>
      <c r="O131" s="120"/>
      <c r="P131" s="120"/>
      <c r="Q131" s="120"/>
    </row>
    <row r="132" spans="1:17" ht="15" x14ac:dyDescent="0.35">
      <c r="A132" s="120"/>
      <c r="B132"/>
      <c r="C132"/>
      <c r="D132"/>
      <c r="E132"/>
      <c r="F132"/>
      <c r="G132"/>
      <c r="H132" s="120"/>
      <c r="I132" s="122"/>
      <c r="J132" s="122"/>
      <c r="K132" s="122"/>
      <c r="L132" s="122"/>
      <c r="M132" s="122"/>
      <c r="N132" s="122"/>
      <c r="O132" s="120"/>
      <c r="P132" s="120"/>
      <c r="Q132" s="120"/>
    </row>
    <row r="133" spans="1:17" ht="15" x14ac:dyDescent="0.35">
      <c r="A133" s="120"/>
      <c r="B133"/>
      <c r="C133"/>
      <c r="D133"/>
      <c r="E133"/>
      <c r="F133"/>
      <c r="G133"/>
      <c r="H133" s="120"/>
      <c r="I133" s="122"/>
      <c r="J133" s="122"/>
      <c r="K133" s="122"/>
      <c r="L133" s="122"/>
      <c r="M133" s="122"/>
      <c r="N133" s="122"/>
      <c r="O133" s="120"/>
      <c r="P133" s="120"/>
      <c r="Q133" s="120"/>
    </row>
    <row r="134" spans="1:17" ht="15" x14ac:dyDescent="0.35">
      <c r="A134" s="120"/>
      <c r="B134"/>
      <c r="C134"/>
      <c r="D134"/>
      <c r="E134"/>
      <c r="F134"/>
      <c r="G134"/>
      <c r="H134" s="120"/>
      <c r="I134" s="122"/>
      <c r="J134" s="122"/>
      <c r="K134" s="122"/>
      <c r="L134" s="122"/>
      <c r="M134" s="122"/>
      <c r="N134" s="122"/>
      <c r="O134" s="120"/>
      <c r="P134" s="120"/>
      <c r="Q134" s="120"/>
    </row>
    <row r="135" spans="1:17" ht="15" x14ac:dyDescent="0.35">
      <c r="A135" s="120"/>
      <c r="B135"/>
      <c r="C135"/>
      <c r="D135"/>
      <c r="E135"/>
      <c r="F135"/>
      <c r="G135"/>
      <c r="H135" s="120"/>
      <c r="I135" s="122"/>
      <c r="J135" s="122"/>
      <c r="K135" s="122"/>
      <c r="L135" s="122"/>
      <c r="M135" s="122"/>
      <c r="N135" s="122"/>
      <c r="O135" s="120"/>
      <c r="P135" s="120"/>
      <c r="Q135" s="120"/>
    </row>
    <row r="136" spans="1:17" ht="15" x14ac:dyDescent="0.35">
      <c r="A136" s="120"/>
      <c r="B136"/>
      <c r="C136"/>
      <c r="D136"/>
      <c r="E136"/>
      <c r="F136"/>
      <c r="G136"/>
      <c r="H136" s="120"/>
      <c r="I136" s="122"/>
      <c r="J136" s="122"/>
      <c r="K136" s="122"/>
      <c r="L136" s="122"/>
      <c r="M136" s="122"/>
      <c r="N136" s="122"/>
      <c r="O136" s="120"/>
      <c r="P136" s="120"/>
      <c r="Q136" s="120"/>
    </row>
    <row r="137" spans="1:17" ht="15" x14ac:dyDescent="0.35">
      <c r="A137" s="120"/>
      <c r="B137"/>
      <c r="C137"/>
      <c r="D137"/>
      <c r="E137"/>
      <c r="F137"/>
      <c r="G137"/>
      <c r="H137" s="120"/>
      <c r="I137" s="122"/>
      <c r="J137" s="122"/>
      <c r="K137" s="122"/>
      <c r="L137" s="122"/>
      <c r="M137" s="122"/>
      <c r="N137" s="122"/>
      <c r="O137" s="120"/>
      <c r="P137" s="120"/>
      <c r="Q137" s="120"/>
    </row>
    <row r="138" spans="1:17" ht="15" x14ac:dyDescent="0.35">
      <c r="A138" s="120"/>
      <c r="B138"/>
      <c r="C138"/>
      <c r="D138"/>
      <c r="E138"/>
      <c r="F138"/>
      <c r="G138"/>
      <c r="H138" s="120"/>
      <c r="I138" s="122"/>
      <c r="J138" s="122"/>
      <c r="K138" s="122"/>
      <c r="L138" s="122"/>
      <c r="M138" s="122"/>
      <c r="N138" s="122"/>
      <c r="O138" s="120"/>
      <c r="P138" s="120"/>
      <c r="Q138" s="120"/>
    </row>
    <row r="139" spans="1:17" ht="15" x14ac:dyDescent="0.35">
      <c r="A139" s="120"/>
      <c r="B139"/>
      <c r="C139"/>
      <c r="D139"/>
      <c r="E139"/>
      <c r="F139"/>
      <c r="G139"/>
      <c r="H139" s="120"/>
      <c r="I139" s="122"/>
      <c r="J139" s="122"/>
      <c r="K139" s="122"/>
      <c r="L139" s="122"/>
      <c r="M139" s="122"/>
      <c r="N139" s="122"/>
      <c r="O139" s="120"/>
      <c r="P139" s="120"/>
      <c r="Q139" s="120"/>
    </row>
    <row r="140" spans="1:17" ht="15" x14ac:dyDescent="0.35">
      <c r="A140" s="120"/>
      <c r="B140"/>
      <c r="C140"/>
      <c r="D140"/>
      <c r="E140"/>
      <c r="F140"/>
      <c r="G140"/>
      <c r="H140" s="120"/>
      <c r="I140" s="122"/>
      <c r="J140" s="122"/>
      <c r="K140" s="122"/>
      <c r="L140" s="122"/>
      <c r="M140" s="122"/>
      <c r="N140" s="122"/>
      <c r="O140" s="120"/>
      <c r="P140" s="120"/>
      <c r="Q140" s="120"/>
    </row>
    <row r="141" spans="1:17" ht="15" x14ac:dyDescent="0.35">
      <c r="A141" s="120"/>
      <c r="B141"/>
      <c r="C141"/>
      <c r="D141"/>
      <c r="E141"/>
      <c r="F141"/>
      <c r="G141"/>
      <c r="H141" s="120"/>
      <c r="I141" s="122"/>
      <c r="J141" s="122"/>
      <c r="K141" s="122"/>
      <c r="L141" s="122"/>
      <c r="M141" s="122"/>
      <c r="N141" s="122"/>
      <c r="O141" s="120"/>
      <c r="P141" s="120"/>
      <c r="Q141" s="120"/>
    </row>
    <row r="142" spans="1:17" ht="15" x14ac:dyDescent="0.35">
      <c r="A142" s="120"/>
      <c r="B142"/>
      <c r="C142"/>
      <c r="D142"/>
      <c r="E142"/>
      <c r="F142"/>
      <c r="G142"/>
      <c r="H142" s="120"/>
      <c r="I142" s="122"/>
      <c r="J142" s="122"/>
      <c r="K142" s="122"/>
      <c r="L142" s="122"/>
      <c r="M142" s="122"/>
      <c r="N142" s="122"/>
      <c r="O142" s="120"/>
      <c r="P142" s="120"/>
      <c r="Q142" s="120"/>
    </row>
    <row r="143" spans="1:17" ht="15" x14ac:dyDescent="0.35">
      <c r="A143" s="120"/>
      <c r="B143"/>
      <c r="C143"/>
      <c r="D143"/>
      <c r="E143"/>
      <c r="F143"/>
      <c r="G143"/>
      <c r="H143" s="120"/>
      <c r="I143" s="122"/>
      <c r="J143" s="122"/>
      <c r="K143" s="122"/>
      <c r="L143" s="122"/>
      <c r="M143" s="122"/>
      <c r="N143" s="122"/>
      <c r="O143" s="120"/>
      <c r="P143" s="120"/>
      <c r="Q143" s="120"/>
    </row>
    <row r="144" spans="1:17" ht="15" x14ac:dyDescent="0.35">
      <c r="A144" s="120"/>
      <c r="B144"/>
      <c r="C144"/>
      <c r="D144"/>
      <c r="E144"/>
      <c r="F144"/>
      <c r="G144"/>
      <c r="H144" s="120"/>
      <c r="I144" s="122"/>
      <c r="J144" s="122"/>
      <c r="K144" s="122"/>
      <c r="L144" s="122"/>
      <c r="M144" s="122"/>
      <c r="N144" s="122"/>
      <c r="O144" s="120"/>
      <c r="P144" s="120"/>
      <c r="Q144" s="120"/>
    </row>
    <row r="145" spans="1:17" ht="15" x14ac:dyDescent="0.35">
      <c r="A145" s="120"/>
      <c r="B145"/>
      <c r="C145"/>
      <c r="D145"/>
      <c r="E145"/>
      <c r="F145"/>
      <c r="G145"/>
      <c r="H145" s="120"/>
      <c r="I145" s="122"/>
      <c r="J145" s="122"/>
      <c r="K145" s="122"/>
      <c r="L145" s="122"/>
      <c r="M145" s="122"/>
      <c r="N145" s="122"/>
      <c r="O145" s="120"/>
      <c r="P145" s="120"/>
      <c r="Q145" s="120"/>
    </row>
    <row r="146" spans="1:17" ht="15" x14ac:dyDescent="0.35">
      <c r="A146" s="120"/>
      <c r="B146"/>
      <c r="C146"/>
      <c r="D146"/>
      <c r="E146"/>
      <c r="F146"/>
      <c r="G146"/>
      <c r="H146" s="120"/>
      <c r="I146" s="122"/>
      <c r="J146" s="122"/>
      <c r="K146" s="122"/>
      <c r="L146" s="122"/>
      <c r="M146" s="122"/>
      <c r="N146" s="122"/>
      <c r="O146" s="120"/>
      <c r="P146" s="120"/>
      <c r="Q146" s="120"/>
    </row>
    <row r="147" spans="1:17" ht="15" x14ac:dyDescent="0.35">
      <c r="A147" s="120"/>
      <c r="B147"/>
      <c r="C147"/>
      <c r="D147"/>
      <c r="E147"/>
      <c r="F147"/>
      <c r="G147"/>
      <c r="H147" s="120"/>
      <c r="I147" s="122"/>
      <c r="J147" s="122"/>
      <c r="K147" s="122"/>
      <c r="L147" s="122"/>
      <c r="M147" s="122"/>
      <c r="N147" s="122"/>
      <c r="O147" s="120"/>
      <c r="P147" s="120"/>
      <c r="Q147" s="120"/>
    </row>
    <row r="148" spans="1:17" ht="15" x14ac:dyDescent="0.35">
      <c r="A148" s="120"/>
      <c r="B148"/>
      <c r="C148"/>
      <c r="D148"/>
      <c r="E148"/>
      <c r="F148"/>
      <c r="G148"/>
      <c r="H148" s="120"/>
      <c r="I148" s="122"/>
      <c r="J148" s="122"/>
      <c r="K148" s="122"/>
      <c r="L148" s="122"/>
      <c r="M148" s="122"/>
      <c r="N148" s="122"/>
      <c r="O148" s="120"/>
      <c r="P148" s="120"/>
      <c r="Q148" s="120"/>
    </row>
    <row r="149" spans="1:17" ht="15" x14ac:dyDescent="0.35">
      <c r="A149" s="120"/>
      <c r="B149"/>
      <c r="C149"/>
      <c r="D149"/>
      <c r="E149"/>
      <c r="F149"/>
      <c r="G149"/>
      <c r="H149" s="120"/>
      <c r="I149" s="122"/>
      <c r="J149" s="122"/>
      <c r="K149" s="122"/>
      <c r="L149" s="122"/>
      <c r="M149" s="122"/>
      <c r="N149" s="122"/>
      <c r="O149" s="120"/>
      <c r="P149" s="120"/>
      <c r="Q149" s="120"/>
    </row>
    <row r="150" spans="1:17" ht="15" x14ac:dyDescent="0.35">
      <c r="A150" s="120"/>
      <c r="B150"/>
      <c r="C150"/>
      <c r="D150"/>
      <c r="E150"/>
      <c r="F150"/>
      <c r="G150"/>
      <c r="H150" s="120"/>
      <c r="I150" s="122"/>
      <c r="J150" s="122"/>
      <c r="K150" s="122"/>
      <c r="L150" s="122"/>
      <c r="M150" s="122"/>
      <c r="N150" s="122"/>
      <c r="O150" s="120"/>
      <c r="P150" s="120"/>
      <c r="Q150" s="120"/>
    </row>
    <row r="151" spans="1:17" ht="15" x14ac:dyDescent="0.35">
      <c r="A151" s="120"/>
      <c r="B151"/>
      <c r="C151"/>
      <c r="D151"/>
      <c r="E151"/>
      <c r="F151"/>
      <c r="G151"/>
      <c r="H151" s="120"/>
      <c r="I151" s="122"/>
      <c r="J151" s="122"/>
      <c r="K151" s="122"/>
      <c r="L151" s="122"/>
      <c r="M151" s="122"/>
      <c r="N151" s="122"/>
      <c r="O151" s="120"/>
      <c r="P151" s="120"/>
      <c r="Q151" s="120"/>
    </row>
    <row r="152" spans="1:17" ht="15" x14ac:dyDescent="0.35">
      <c r="A152" s="120"/>
      <c r="B152"/>
      <c r="C152"/>
      <c r="D152"/>
      <c r="E152"/>
      <c r="F152"/>
      <c r="G152"/>
      <c r="H152" s="120"/>
      <c r="I152" s="122"/>
      <c r="J152" s="122"/>
      <c r="K152" s="122"/>
      <c r="L152" s="122"/>
      <c r="M152" s="122"/>
      <c r="N152" s="122"/>
      <c r="O152" s="120"/>
      <c r="P152" s="120"/>
      <c r="Q152" s="120"/>
    </row>
    <row r="153" spans="1:17" ht="15" x14ac:dyDescent="0.35">
      <c r="A153" s="120"/>
      <c r="B153"/>
      <c r="C153"/>
      <c r="D153"/>
      <c r="E153"/>
      <c r="F153"/>
      <c r="G153"/>
      <c r="H153" s="120"/>
      <c r="I153" s="122"/>
      <c r="J153" s="122"/>
      <c r="K153" s="122"/>
      <c r="L153" s="122"/>
      <c r="M153" s="122"/>
      <c r="N153" s="122"/>
      <c r="O153" s="120"/>
      <c r="P153" s="120"/>
      <c r="Q153" s="120"/>
    </row>
    <row r="154" spans="1:17" ht="15" x14ac:dyDescent="0.35">
      <c r="A154" s="120"/>
      <c r="B154"/>
      <c r="C154"/>
      <c r="D154"/>
      <c r="E154"/>
      <c r="F154"/>
      <c r="G154"/>
      <c r="H154" s="120"/>
      <c r="I154" s="122"/>
      <c r="J154" s="122"/>
      <c r="K154" s="122"/>
      <c r="L154" s="122"/>
      <c r="M154" s="122"/>
      <c r="N154" s="122"/>
      <c r="O154" s="120"/>
      <c r="P154" s="120"/>
      <c r="Q154" s="120"/>
    </row>
    <row r="155" spans="1:17" ht="15" x14ac:dyDescent="0.35">
      <c r="A155" s="120"/>
      <c r="B155"/>
      <c r="C155"/>
      <c r="D155"/>
      <c r="E155"/>
      <c r="F155"/>
      <c r="G155"/>
      <c r="H155" s="120"/>
      <c r="I155" s="122"/>
      <c r="J155" s="122"/>
      <c r="K155" s="122"/>
      <c r="L155" s="122"/>
      <c r="M155" s="122"/>
      <c r="N155" s="122"/>
      <c r="O155" s="120"/>
      <c r="P155" s="120"/>
      <c r="Q155" s="120"/>
    </row>
    <row r="156" spans="1:17" ht="15" x14ac:dyDescent="0.35">
      <c r="A156" s="120"/>
      <c r="B156"/>
      <c r="C156"/>
      <c r="D156"/>
      <c r="E156"/>
      <c r="F156"/>
      <c r="G156"/>
      <c r="H156" s="120"/>
      <c r="I156" s="122"/>
      <c r="J156" s="122"/>
      <c r="K156" s="122"/>
      <c r="L156" s="122"/>
      <c r="M156" s="122"/>
      <c r="N156" s="122"/>
      <c r="O156" s="120"/>
      <c r="P156" s="120"/>
      <c r="Q156" s="120"/>
    </row>
    <row r="157" spans="1:17" ht="15" x14ac:dyDescent="0.35">
      <c r="A157" s="120"/>
      <c r="B157"/>
      <c r="C157"/>
      <c r="D157"/>
      <c r="E157"/>
      <c r="F157"/>
      <c r="G157"/>
      <c r="H157" s="120"/>
      <c r="I157" s="122"/>
      <c r="J157" s="122"/>
      <c r="K157" s="122"/>
      <c r="L157" s="122"/>
      <c r="M157" s="122"/>
      <c r="N157" s="122"/>
      <c r="O157" s="120"/>
      <c r="P157" s="120"/>
      <c r="Q157" s="120"/>
    </row>
    <row r="158" spans="1:17" ht="15" x14ac:dyDescent="0.35">
      <c r="A158" s="120"/>
      <c r="B158"/>
      <c r="C158"/>
      <c r="D158"/>
      <c r="E158"/>
      <c r="F158"/>
      <c r="G158"/>
      <c r="H158" s="120"/>
      <c r="I158" s="122"/>
      <c r="J158" s="122"/>
      <c r="K158" s="122"/>
      <c r="L158" s="122"/>
      <c r="M158" s="122"/>
      <c r="N158" s="122"/>
      <c r="O158" s="120"/>
      <c r="P158" s="120"/>
      <c r="Q158" s="120"/>
    </row>
    <row r="159" spans="1:17" ht="15" x14ac:dyDescent="0.35">
      <c r="A159" s="120"/>
      <c r="B159"/>
      <c r="C159"/>
      <c r="D159"/>
      <c r="E159"/>
      <c r="F159"/>
      <c r="G159"/>
      <c r="H159" s="120"/>
      <c r="I159" s="122"/>
      <c r="J159" s="122"/>
      <c r="K159" s="122"/>
      <c r="L159" s="122"/>
      <c r="M159" s="122"/>
      <c r="N159" s="122"/>
      <c r="O159" s="120"/>
      <c r="P159" s="120"/>
      <c r="Q159" s="120"/>
    </row>
    <row r="160" spans="1:17" ht="15" x14ac:dyDescent="0.35">
      <c r="A160" s="120"/>
      <c r="B160"/>
      <c r="C160"/>
      <c r="D160"/>
      <c r="E160"/>
      <c r="F160"/>
      <c r="G160"/>
      <c r="H160" s="120"/>
      <c r="I160" s="122"/>
      <c r="J160" s="122"/>
      <c r="K160" s="122"/>
      <c r="L160" s="122"/>
      <c r="M160" s="122"/>
      <c r="N160" s="122"/>
      <c r="O160" s="120"/>
      <c r="P160" s="120"/>
      <c r="Q160" s="120"/>
    </row>
    <row r="161" spans="1:17" ht="15" x14ac:dyDescent="0.35">
      <c r="A161" s="120"/>
      <c r="B161"/>
      <c r="C161"/>
      <c r="D161"/>
      <c r="E161"/>
      <c r="F161"/>
      <c r="G161"/>
      <c r="H161" s="120"/>
      <c r="I161" s="122"/>
      <c r="J161" s="122"/>
      <c r="K161" s="122"/>
      <c r="L161" s="122"/>
      <c r="M161" s="122"/>
      <c r="N161" s="122"/>
      <c r="O161" s="120"/>
      <c r="P161" s="120"/>
      <c r="Q161" s="120"/>
    </row>
    <row r="162" spans="1:17" ht="15" x14ac:dyDescent="0.35">
      <c r="A162" s="120"/>
      <c r="B162"/>
      <c r="C162"/>
      <c r="D162"/>
      <c r="E162"/>
      <c r="F162"/>
      <c r="G162"/>
      <c r="H162" s="120"/>
      <c r="I162" s="122"/>
      <c r="J162" s="122"/>
      <c r="K162" s="122"/>
      <c r="L162" s="122"/>
      <c r="M162" s="122"/>
      <c r="N162" s="122"/>
      <c r="O162" s="120"/>
      <c r="P162" s="120"/>
      <c r="Q162" s="120"/>
    </row>
    <row r="163" spans="1:17" ht="15" x14ac:dyDescent="0.35">
      <c r="A163" s="120"/>
      <c r="B163"/>
      <c r="C163"/>
      <c r="D163"/>
      <c r="E163"/>
      <c r="F163"/>
      <c r="G163"/>
      <c r="H163" s="120"/>
      <c r="I163" s="122"/>
      <c r="J163" s="122"/>
      <c r="K163" s="122"/>
      <c r="L163" s="122"/>
      <c r="M163" s="122"/>
      <c r="N163" s="122"/>
      <c r="O163" s="120"/>
      <c r="P163" s="120"/>
      <c r="Q163" s="120"/>
    </row>
    <row r="164" spans="1:17" ht="15" x14ac:dyDescent="0.35">
      <c r="A164" s="120"/>
      <c r="B164"/>
      <c r="C164"/>
      <c r="D164"/>
      <c r="E164"/>
      <c r="F164"/>
      <c r="G164"/>
      <c r="H164" s="120"/>
      <c r="I164" s="122"/>
      <c r="J164" s="122"/>
      <c r="K164" s="122"/>
      <c r="L164" s="122"/>
      <c r="M164" s="122"/>
      <c r="N164" s="122"/>
      <c r="O164" s="120"/>
      <c r="P164" s="120"/>
      <c r="Q164" s="120"/>
    </row>
    <row r="165" spans="1:17" ht="15" x14ac:dyDescent="0.35">
      <c r="A165" s="120"/>
      <c r="B165"/>
      <c r="C165"/>
      <c r="D165"/>
      <c r="E165"/>
      <c r="F165"/>
      <c r="G165"/>
      <c r="H165" s="120"/>
      <c r="I165" s="122"/>
      <c r="J165" s="122"/>
      <c r="K165" s="122"/>
      <c r="L165" s="122"/>
      <c r="M165" s="122"/>
      <c r="N165" s="122"/>
      <c r="O165" s="120"/>
      <c r="P165" s="120"/>
      <c r="Q165" s="120"/>
    </row>
    <row r="166" spans="1:17" ht="15" x14ac:dyDescent="0.35">
      <c r="A166" s="120"/>
      <c r="B166"/>
      <c r="C166"/>
      <c r="D166"/>
      <c r="E166"/>
      <c r="F166"/>
      <c r="G166"/>
      <c r="H166" s="120"/>
      <c r="I166" s="122"/>
      <c r="J166" s="122"/>
      <c r="K166" s="122"/>
      <c r="L166" s="122"/>
      <c r="M166" s="122"/>
      <c r="N166" s="122"/>
      <c r="O166" s="120"/>
      <c r="P166" s="120"/>
      <c r="Q166" s="120"/>
    </row>
    <row r="167" spans="1:17" ht="15" x14ac:dyDescent="0.35">
      <c r="A167" s="120"/>
      <c r="B167"/>
      <c r="C167"/>
      <c r="D167"/>
      <c r="E167"/>
      <c r="F167"/>
      <c r="G167"/>
      <c r="H167" s="120"/>
      <c r="I167" s="122"/>
      <c r="J167" s="122"/>
      <c r="K167" s="122"/>
      <c r="L167" s="122"/>
      <c r="M167" s="122"/>
      <c r="N167" s="122"/>
      <c r="O167" s="120"/>
      <c r="P167" s="120"/>
      <c r="Q167" s="120"/>
    </row>
    <row r="168" spans="1:17" ht="15" x14ac:dyDescent="0.35">
      <c r="A168" s="120"/>
      <c r="B168"/>
      <c r="C168"/>
      <c r="D168"/>
      <c r="E168"/>
      <c r="F168"/>
      <c r="G168"/>
      <c r="H168" s="120"/>
      <c r="I168" s="122"/>
      <c r="J168" s="122"/>
      <c r="K168" s="122"/>
      <c r="L168" s="122"/>
      <c r="M168" s="122"/>
      <c r="N168" s="122"/>
      <c r="O168" s="120"/>
      <c r="P168" s="120"/>
      <c r="Q168" s="120"/>
    </row>
    <row r="169" spans="1:17" ht="15" x14ac:dyDescent="0.35">
      <c r="A169" s="120"/>
      <c r="B169"/>
      <c r="C169"/>
      <c r="D169"/>
      <c r="E169"/>
      <c r="F169"/>
      <c r="G169"/>
      <c r="H169" s="120"/>
      <c r="I169" s="122"/>
      <c r="J169" s="122"/>
      <c r="K169" s="122"/>
      <c r="L169" s="122"/>
      <c r="M169" s="122"/>
      <c r="N169" s="122"/>
      <c r="O169" s="120"/>
      <c r="P169" s="120"/>
      <c r="Q169" s="120"/>
    </row>
    <row r="170" spans="1:17" ht="15" x14ac:dyDescent="0.35">
      <c r="A170" s="120"/>
      <c r="B170"/>
      <c r="C170"/>
      <c r="D170"/>
      <c r="E170"/>
      <c r="F170"/>
      <c r="G170"/>
      <c r="H170" s="120"/>
      <c r="I170" s="122"/>
      <c r="J170" s="122"/>
      <c r="K170" s="122"/>
      <c r="L170" s="122"/>
      <c r="M170" s="122"/>
      <c r="N170" s="122"/>
      <c r="O170" s="120"/>
      <c r="P170" s="120"/>
      <c r="Q170" s="120"/>
    </row>
    <row r="171" spans="1:17" ht="15" x14ac:dyDescent="0.35">
      <c r="A171" s="120"/>
      <c r="B171"/>
      <c r="C171"/>
      <c r="D171"/>
      <c r="E171"/>
      <c r="F171"/>
      <c r="G171"/>
      <c r="H171" s="120"/>
      <c r="I171" s="122"/>
      <c r="J171" s="122"/>
      <c r="K171" s="122"/>
      <c r="L171" s="122"/>
      <c r="M171" s="122"/>
      <c r="N171" s="122"/>
      <c r="O171" s="120"/>
      <c r="P171" s="120"/>
      <c r="Q171" s="120"/>
    </row>
    <row r="172" spans="1:17" ht="15" x14ac:dyDescent="0.35">
      <c r="A172" s="120"/>
      <c r="B172"/>
      <c r="C172"/>
      <c r="D172"/>
      <c r="E172"/>
      <c r="F172"/>
      <c r="G172"/>
      <c r="H172" s="120"/>
      <c r="I172" s="122"/>
      <c r="J172" s="122"/>
      <c r="K172" s="122"/>
      <c r="L172" s="122"/>
      <c r="M172" s="122"/>
      <c r="N172" s="122"/>
      <c r="O172" s="120"/>
      <c r="P172" s="120"/>
      <c r="Q172" s="120"/>
    </row>
    <row r="173" spans="1:17" ht="15" x14ac:dyDescent="0.35">
      <c r="A173" s="120"/>
      <c r="B173"/>
      <c r="C173"/>
      <c r="D173"/>
      <c r="E173"/>
      <c r="F173"/>
      <c r="G173"/>
      <c r="H173" s="120"/>
      <c r="I173" s="122"/>
      <c r="J173" s="122"/>
      <c r="K173" s="122"/>
      <c r="L173" s="122"/>
      <c r="M173" s="122"/>
      <c r="N173" s="122"/>
      <c r="O173" s="120"/>
      <c r="P173" s="120"/>
      <c r="Q173" s="120"/>
    </row>
    <row r="174" spans="1:17" ht="15" x14ac:dyDescent="0.35">
      <c r="A174" s="120"/>
      <c r="B174"/>
      <c r="C174"/>
      <c r="D174"/>
      <c r="E174"/>
      <c r="F174"/>
      <c r="G174"/>
      <c r="H174" s="120"/>
      <c r="I174" s="122"/>
      <c r="J174" s="122"/>
      <c r="K174" s="122"/>
      <c r="L174" s="122"/>
      <c r="M174" s="122"/>
      <c r="N174" s="122"/>
      <c r="O174" s="120"/>
      <c r="P174" s="120"/>
      <c r="Q174" s="120"/>
    </row>
    <row r="175" spans="1:17" ht="15" x14ac:dyDescent="0.35">
      <c r="A175" s="120"/>
      <c r="B175"/>
      <c r="C175"/>
      <c r="D175"/>
      <c r="E175"/>
      <c r="F175"/>
      <c r="G175"/>
      <c r="H175" s="120"/>
      <c r="I175" s="122"/>
      <c r="J175" s="122"/>
      <c r="K175" s="122"/>
      <c r="L175" s="122"/>
      <c r="M175" s="122"/>
      <c r="N175" s="122"/>
      <c r="O175" s="120"/>
      <c r="P175" s="120"/>
      <c r="Q175" s="120"/>
    </row>
    <row r="176" spans="1:17" ht="15" x14ac:dyDescent="0.35">
      <c r="A176" s="120"/>
      <c r="B176"/>
      <c r="C176"/>
      <c r="D176"/>
      <c r="E176"/>
      <c r="F176"/>
      <c r="G176"/>
      <c r="H176" s="120"/>
      <c r="I176" s="122"/>
      <c r="J176" s="122"/>
      <c r="K176" s="122"/>
      <c r="L176" s="122"/>
      <c r="M176" s="122"/>
      <c r="N176" s="122"/>
      <c r="O176" s="120"/>
      <c r="P176" s="120"/>
      <c r="Q176" s="120"/>
    </row>
    <row r="177" spans="1:17" ht="15" x14ac:dyDescent="0.35">
      <c r="A177" s="120"/>
      <c r="B177"/>
      <c r="C177"/>
      <c r="D177"/>
      <c r="E177"/>
      <c r="F177"/>
      <c r="G177"/>
      <c r="H177" s="120"/>
      <c r="I177" s="122"/>
      <c r="J177" s="122"/>
      <c r="K177" s="122"/>
      <c r="L177" s="122"/>
      <c r="M177" s="122"/>
      <c r="N177" s="122"/>
      <c r="O177" s="120"/>
      <c r="P177" s="120"/>
      <c r="Q177" s="120"/>
    </row>
    <row r="178" spans="1:17" ht="15" x14ac:dyDescent="0.35">
      <c r="A178" s="120"/>
      <c r="B178"/>
      <c r="C178"/>
      <c r="D178"/>
      <c r="E178"/>
      <c r="F178"/>
      <c r="G178"/>
      <c r="H178" s="120"/>
      <c r="I178" s="122"/>
      <c r="J178" s="122"/>
      <c r="K178" s="122"/>
      <c r="L178" s="122"/>
      <c r="M178" s="122"/>
      <c r="N178" s="122"/>
      <c r="O178" s="120"/>
      <c r="P178" s="120"/>
      <c r="Q178" s="120"/>
    </row>
    <row r="179" spans="1:17" ht="15" x14ac:dyDescent="0.35">
      <c r="A179" s="120"/>
      <c r="B179"/>
      <c r="C179"/>
      <c r="D179"/>
      <c r="E179"/>
      <c r="F179"/>
      <c r="G179"/>
      <c r="H179" s="120"/>
      <c r="I179" s="122"/>
      <c r="J179" s="122"/>
      <c r="K179" s="122"/>
      <c r="L179" s="122"/>
      <c r="M179" s="122"/>
      <c r="N179" s="122"/>
      <c r="O179" s="120"/>
      <c r="P179" s="120"/>
      <c r="Q179" s="120"/>
    </row>
    <row r="180" spans="1:17" ht="15" x14ac:dyDescent="0.35">
      <c r="A180" s="120"/>
      <c r="B180"/>
      <c r="C180"/>
      <c r="D180"/>
      <c r="E180"/>
      <c r="F180"/>
      <c r="G180"/>
      <c r="H180" s="120"/>
      <c r="I180" s="122"/>
      <c r="J180" s="122"/>
      <c r="K180" s="122"/>
      <c r="L180" s="122"/>
      <c r="M180" s="122"/>
      <c r="N180" s="122"/>
      <c r="O180" s="120"/>
      <c r="P180" s="120"/>
      <c r="Q180" s="120"/>
    </row>
    <row r="181" spans="1:17" ht="15" x14ac:dyDescent="0.35">
      <c r="A181" s="120"/>
      <c r="B181"/>
      <c r="C181"/>
      <c r="D181"/>
      <c r="E181"/>
      <c r="F181"/>
      <c r="G181"/>
      <c r="H181" s="120"/>
      <c r="I181" s="122"/>
      <c r="J181" s="122"/>
      <c r="K181" s="122"/>
      <c r="L181" s="122"/>
      <c r="M181" s="122"/>
      <c r="N181" s="122"/>
      <c r="O181" s="120"/>
      <c r="P181" s="120"/>
      <c r="Q181" s="120"/>
    </row>
    <row r="182" spans="1:17" ht="15" x14ac:dyDescent="0.35">
      <c r="A182" s="120"/>
      <c r="B182"/>
      <c r="C182"/>
      <c r="D182"/>
      <c r="E182"/>
      <c r="F182"/>
      <c r="G182"/>
      <c r="H182" s="120"/>
      <c r="I182" s="122"/>
      <c r="J182" s="122"/>
      <c r="K182" s="122"/>
      <c r="L182" s="122"/>
      <c r="M182" s="122"/>
      <c r="N182" s="122"/>
      <c r="O182" s="120"/>
      <c r="P182" s="120"/>
      <c r="Q182" s="120"/>
    </row>
    <row r="183" spans="1:17" ht="15" x14ac:dyDescent="0.35">
      <c r="A183" s="120"/>
      <c r="B183"/>
      <c r="C183"/>
      <c r="D183"/>
      <c r="E183"/>
      <c r="F183"/>
      <c r="G183"/>
      <c r="H183" s="120"/>
      <c r="I183" s="122"/>
      <c r="J183" s="122"/>
      <c r="K183" s="122"/>
      <c r="L183" s="122"/>
      <c r="M183" s="122"/>
      <c r="N183" s="122"/>
      <c r="O183" s="120"/>
      <c r="P183" s="120"/>
      <c r="Q183" s="120"/>
    </row>
    <row r="184" spans="1:17" ht="15" x14ac:dyDescent="0.35">
      <c r="A184" s="120"/>
      <c r="B184"/>
      <c r="C184"/>
      <c r="D184"/>
      <c r="E184"/>
      <c r="F184"/>
      <c r="G184"/>
      <c r="H184" s="120"/>
      <c r="I184" s="122"/>
      <c r="J184" s="122"/>
      <c r="K184" s="122"/>
      <c r="L184" s="122"/>
      <c r="M184" s="122"/>
      <c r="N184" s="122"/>
      <c r="O184" s="120"/>
      <c r="P184" s="120"/>
      <c r="Q184" s="120"/>
    </row>
    <row r="185" spans="1:17" ht="15" x14ac:dyDescent="0.35">
      <c r="A185" s="120"/>
      <c r="B185"/>
      <c r="C185"/>
      <c r="D185"/>
      <c r="E185"/>
      <c r="F185"/>
      <c r="G185"/>
      <c r="H185" s="120"/>
      <c r="I185" s="122"/>
      <c r="J185" s="122"/>
      <c r="K185" s="122"/>
      <c r="L185" s="122"/>
      <c r="M185" s="122"/>
      <c r="N185" s="122"/>
      <c r="O185" s="120"/>
      <c r="P185" s="120"/>
      <c r="Q185" s="120"/>
    </row>
    <row r="186" spans="1:17" ht="15" x14ac:dyDescent="0.35">
      <c r="A186" s="120"/>
      <c r="B186"/>
      <c r="C186"/>
      <c r="D186"/>
      <c r="E186"/>
      <c r="F186"/>
      <c r="G186"/>
      <c r="H186" s="120"/>
      <c r="I186" s="122"/>
      <c r="J186" s="122"/>
      <c r="K186" s="122"/>
      <c r="L186" s="122"/>
      <c r="M186" s="122"/>
      <c r="N186" s="122"/>
      <c r="O186" s="120"/>
      <c r="P186" s="120"/>
      <c r="Q186" s="120"/>
    </row>
    <row r="187" spans="1:17" ht="15" x14ac:dyDescent="0.35">
      <c r="A187" s="120"/>
      <c r="B187"/>
      <c r="C187"/>
      <c r="D187"/>
      <c r="E187"/>
      <c r="F187"/>
      <c r="G187"/>
      <c r="H187" s="120"/>
      <c r="I187" s="122"/>
      <c r="J187" s="122"/>
      <c r="K187" s="122"/>
      <c r="L187" s="122"/>
      <c r="M187" s="122"/>
      <c r="N187" s="122"/>
      <c r="O187" s="120"/>
      <c r="P187" s="120"/>
      <c r="Q187" s="120"/>
    </row>
    <row r="188" spans="1:17" ht="15" x14ac:dyDescent="0.35">
      <c r="A188" s="120"/>
      <c r="B188"/>
      <c r="C188"/>
      <c r="D188"/>
      <c r="E188"/>
      <c r="F188"/>
      <c r="G188"/>
      <c r="H188" s="120"/>
      <c r="I188" s="122"/>
      <c r="J188" s="122"/>
      <c r="K188" s="122"/>
      <c r="L188" s="122"/>
      <c r="M188" s="122"/>
      <c r="N188" s="122"/>
      <c r="O188" s="120"/>
      <c r="P188" s="120"/>
      <c r="Q188" s="120"/>
    </row>
    <row r="189" spans="1:17" ht="15" x14ac:dyDescent="0.35">
      <c r="A189" s="120"/>
      <c r="B189"/>
      <c r="C189"/>
      <c r="D189"/>
      <c r="E189"/>
      <c r="F189"/>
      <c r="G189"/>
      <c r="H189" s="120"/>
      <c r="I189" s="122"/>
      <c r="J189" s="122"/>
      <c r="K189" s="122"/>
      <c r="L189" s="122"/>
      <c r="M189" s="122"/>
      <c r="N189" s="122"/>
      <c r="O189" s="120"/>
      <c r="P189" s="120"/>
      <c r="Q189" s="120"/>
    </row>
    <row r="190" spans="1:17" ht="15" x14ac:dyDescent="0.35">
      <c r="A190" s="120"/>
      <c r="B190"/>
      <c r="C190"/>
      <c r="D190"/>
      <c r="E190"/>
      <c r="F190"/>
      <c r="G190"/>
      <c r="H190" s="120"/>
      <c r="I190" s="122"/>
      <c r="J190" s="122"/>
      <c r="K190" s="122"/>
      <c r="L190" s="122"/>
      <c r="M190" s="122"/>
      <c r="N190" s="122"/>
      <c r="O190" s="120"/>
      <c r="P190" s="120"/>
      <c r="Q190" s="120"/>
    </row>
    <row r="191" spans="1:17" ht="15" x14ac:dyDescent="0.35">
      <c r="A191" s="120"/>
      <c r="B191"/>
      <c r="C191"/>
      <c r="D191"/>
      <c r="E191"/>
      <c r="F191"/>
      <c r="G191"/>
      <c r="H191" s="120"/>
      <c r="I191" s="122"/>
      <c r="J191" s="122"/>
      <c r="K191" s="122"/>
      <c r="L191" s="122"/>
      <c r="M191" s="122"/>
      <c r="N191" s="122"/>
      <c r="O191" s="120"/>
      <c r="P191" s="120"/>
      <c r="Q191" s="120"/>
    </row>
    <row r="192" spans="1:17" ht="15" x14ac:dyDescent="0.35">
      <c r="A192" s="120"/>
      <c r="B192"/>
      <c r="C192"/>
      <c r="D192"/>
      <c r="E192"/>
      <c r="F192"/>
      <c r="G192"/>
      <c r="H192" s="120"/>
      <c r="I192" s="122"/>
      <c r="J192" s="122"/>
      <c r="K192" s="122"/>
      <c r="L192" s="122"/>
      <c r="M192" s="122"/>
      <c r="N192" s="122"/>
      <c r="O192" s="120"/>
      <c r="P192" s="120"/>
      <c r="Q192" s="120"/>
    </row>
    <row r="193" spans="1:17" ht="15" x14ac:dyDescent="0.35">
      <c r="A193" s="120"/>
      <c r="B193"/>
      <c r="C193"/>
      <c r="D193"/>
      <c r="E193"/>
      <c r="F193"/>
      <c r="G193"/>
      <c r="H193" s="120"/>
      <c r="I193" s="122"/>
      <c r="J193" s="122"/>
      <c r="K193" s="122"/>
      <c r="L193" s="122"/>
      <c r="M193" s="122"/>
      <c r="N193" s="122"/>
      <c r="O193" s="120"/>
      <c r="P193" s="120"/>
      <c r="Q193" s="120"/>
    </row>
    <row r="194" spans="1:17" ht="15" x14ac:dyDescent="0.35">
      <c r="A194" s="120"/>
      <c r="B194"/>
      <c r="C194"/>
      <c r="D194"/>
      <c r="E194"/>
      <c r="F194"/>
      <c r="G194"/>
      <c r="H194" s="120"/>
      <c r="I194" s="122"/>
      <c r="J194" s="122"/>
      <c r="K194" s="122"/>
      <c r="L194" s="122"/>
      <c r="M194" s="122"/>
      <c r="N194" s="122"/>
      <c r="O194" s="120"/>
      <c r="P194" s="120"/>
      <c r="Q194" s="120"/>
    </row>
    <row r="195" spans="1:17" ht="15" x14ac:dyDescent="0.35">
      <c r="A195" s="120"/>
      <c r="B195"/>
      <c r="C195"/>
      <c r="D195"/>
      <c r="E195"/>
      <c r="F195"/>
      <c r="G195"/>
      <c r="H195" s="120"/>
      <c r="I195" s="122"/>
      <c r="J195" s="122"/>
      <c r="K195" s="122"/>
      <c r="L195" s="122"/>
      <c r="M195" s="122"/>
      <c r="N195" s="122"/>
      <c r="O195" s="120"/>
      <c r="P195" s="120"/>
      <c r="Q195" s="120"/>
    </row>
    <row r="196" spans="1:17" ht="15" x14ac:dyDescent="0.35">
      <c r="A196" s="120"/>
      <c r="B196"/>
      <c r="C196"/>
      <c r="D196"/>
      <c r="E196"/>
      <c r="F196"/>
      <c r="G196"/>
      <c r="H196" s="120"/>
      <c r="I196" s="122"/>
      <c r="J196" s="122"/>
      <c r="K196" s="122"/>
      <c r="L196" s="122"/>
      <c r="M196" s="122"/>
      <c r="N196" s="122"/>
      <c r="O196" s="120"/>
      <c r="P196" s="120"/>
      <c r="Q196" s="120"/>
    </row>
    <row r="197" spans="1:17" ht="15" x14ac:dyDescent="0.35">
      <c r="A197" s="120"/>
      <c r="B197"/>
      <c r="C197"/>
      <c r="D197"/>
      <c r="E197"/>
      <c r="F197"/>
      <c r="G197"/>
      <c r="H197" s="120"/>
      <c r="I197" s="122"/>
      <c r="J197" s="122"/>
      <c r="K197" s="122"/>
      <c r="L197" s="122"/>
      <c r="M197" s="122"/>
      <c r="N197" s="122"/>
      <c r="O197" s="120"/>
      <c r="P197" s="120"/>
      <c r="Q197" s="120"/>
    </row>
    <row r="198" spans="1:17" ht="15" x14ac:dyDescent="0.35">
      <c r="A198" s="120"/>
      <c r="B198"/>
      <c r="C198"/>
      <c r="D198"/>
      <c r="E198"/>
      <c r="F198"/>
      <c r="G198"/>
      <c r="H198" s="120"/>
      <c r="I198" s="122"/>
      <c r="J198" s="122"/>
      <c r="K198" s="122"/>
      <c r="L198" s="122"/>
      <c r="M198" s="122"/>
      <c r="N198" s="122"/>
      <c r="O198" s="120"/>
      <c r="P198" s="120"/>
      <c r="Q198" s="120"/>
    </row>
    <row r="199" spans="1:17" ht="15" x14ac:dyDescent="0.35">
      <c r="A199" s="120"/>
      <c r="B199"/>
      <c r="C199"/>
      <c r="D199"/>
      <c r="E199"/>
      <c r="F199"/>
      <c r="G199"/>
      <c r="H199" s="120"/>
      <c r="I199" s="122"/>
      <c r="J199" s="122"/>
      <c r="K199" s="122"/>
      <c r="L199" s="122"/>
      <c r="M199" s="122"/>
      <c r="N199" s="122"/>
      <c r="O199" s="120"/>
      <c r="P199" s="120"/>
      <c r="Q199" s="120"/>
    </row>
    <row r="200" spans="1:17" ht="15" x14ac:dyDescent="0.35">
      <c r="A200" s="120"/>
      <c r="B200"/>
      <c r="C200"/>
      <c r="D200"/>
      <c r="E200"/>
      <c r="F200"/>
      <c r="G200"/>
      <c r="H200" s="120"/>
      <c r="I200" s="122"/>
      <c r="J200" s="122"/>
      <c r="K200" s="122"/>
      <c r="L200" s="122"/>
      <c r="M200" s="122"/>
      <c r="N200" s="122"/>
      <c r="O200" s="120"/>
      <c r="P200" s="120"/>
      <c r="Q200" s="120"/>
    </row>
    <row r="201" spans="1:17" ht="15" x14ac:dyDescent="0.35">
      <c r="A201" s="120"/>
      <c r="B201"/>
      <c r="C201"/>
      <c r="D201"/>
      <c r="E201"/>
      <c r="F201"/>
      <c r="G201"/>
      <c r="H201" s="120"/>
      <c r="I201" s="122"/>
      <c r="J201" s="122"/>
      <c r="K201" s="122"/>
      <c r="L201" s="122"/>
      <c r="M201" s="122"/>
      <c r="N201" s="122"/>
      <c r="O201" s="120"/>
      <c r="P201" s="120"/>
      <c r="Q201" s="120"/>
    </row>
    <row r="202" spans="1:17" ht="15" x14ac:dyDescent="0.35">
      <c r="A202" s="120"/>
      <c r="B202"/>
      <c r="C202"/>
      <c r="D202"/>
      <c r="E202"/>
      <c r="F202"/>
      <c r="G202"/>
      <c r="H202" s="120"/>
      <c r="I202" s="122"/>
      <c r="J202" s="122"/>
      <c r="K202" s="122"/>
      <c r="L202" s="122"/>
      <c r="M202" s="122"/>
      <c r="N202" s="122"/>
      <c r="O202" s="120"/>
      <c r="P202" s="120"/>
      <c r="Q202" s="120"/>
    </row>
    <row r="203" spans="1:17" ht="15" x14ac:dyDescent="0.35">
      <c r="A203" s="120"/>
      <c r="B203"/>
      <c r="C203"/>
      <c r="D203"/>
      <c r="E203"/>
      <c r="F203"/>
      <c r="G203"/>
      <c r="H203" s="120"/>
      <c r="I203" s="122"/>
      <c r="J203" s="122"/>
      <c r="K203" s="122"/>
      <c r="L203" s="122"/>
      <c r="M203" s="122"/>
      <c r="N203" s="122"/>
      <c r="O203" s="120"/>
      <c r="P203" s="120"/>
      <c r="Q203" s="120"/>
    </row>
    <row r="204" spans="1:17" ht="15" x14ac:dyDescent="0.35">
      <c r="A204" s="120"/>
      <c r="B204"/>
      <c r="C204"/>
      <c r="D204"/>
      <c r="E204"/>
      <c r="F204"/>
      <c r="G204"/>
      <c r="H204" s="120"/>
      <c r="I204" s="122"/>
      <c r="J204" s="122"/>
      <c r="K204" s="122"/>
      <c r="L204" s="122"/>
      <c r="M204" s="122"/>
      <c r="N204" s="122"/>
      <c r="O204" s="120"/>
      <c r="P204" s="120"/>
      <c r="Q204" s="120"/>
    </row>
    <row r="205" spans="1:17" ht="15" x14ac:dyDescent="0.35">
      <c r="A205" s="120"/>
      <c r="B205"/>
      <c r="C205"/>
      <c r="D205"/>
      <c r="E205"/>
      <c r="F205"/>
      <c r="G205"/>
      <c r="H205" s="120"/>
      <c r="I205" s="122"/>
      <c r="J205" s="122"/>
      <c r="K205" s="122"/>
      <c r="L205" s="122"/>
      <c r="M205" s="122"/>
      <c r="N205" s="122"/>
      <c r="O205" s="120"/>
      <c r="P205" s="120"/>
      <c r="Q205" s="120"/>
    </row>
    <row r="206" spans="1:17" ht="15" x14ac:dyDescent="0.35">
      <c r="A206" s="120"/>
      <c r="B206"/>
      <c r="C206"/>
      <c r="D206"/>
      <c r="E206"/>
      <c r="F206"/>
      <c r="G206"/>
      <c r="H206" s="120"/>
      <c r="I206" s="122"/>
      <c r="J206" s="122"/>
      <c r="K206" s="122"/>
      <c r="L206" s="122"/>
      <c r="M206" s="122"/>
      <c r="N206" s="122"/>
      <c r="O206" s="120"/>
      <c r="P206" s="120"/>
      <c r="Q206" s="120"/>
    </row>
    <row r="207" spans="1:17" ht="15" x14ac:dyDescent="0.35">
      <c r="A207" s="120"/>
      <c r="B207"/>
      <c r="C207"/>
      <c r="D207"/>
      <c r="E207"/>
      <c r="F207"/>
      <c r="G207"/>
      <c r="H207" s="120"/>
      <c r="I207" s="122"/>
      <c r="J207" s="122"/>
      <c r="K207" s="122"/>
      <c r="L207" s="122"/>
      <c r="M207" s="122"/>
      <c r="N207" s="122"/>
      <c r="O207" s="120"/>
      <c r="P207" s="120"/>
      <c r="Q207" s="120"/>
    </row>
    <row r="208" spans="1:17" ht="15" x14ac:dyDescent="0.35">
      <c r="A208" s="120"/>
      <c r="B208"/>
      <c r="C208"/>
      <c r="D208"/>
      <c r="E208"/>
      <c r="F208"/>
      <c r="G208"/>
      <c r="H208" s="120"/>
      <c r="I208" s="122"/>
      <c r="J208" s="122"/>
      <c r="K208" s="122"/>
      <c r="L208" s="122"/>
      <c r="M208" s="122"/>
      <c r="N208" s="122"/>
      <c r="O208" s="120"/>
      <c r="P208" s="120"/>
      <c r="Q208" s="120"/>
    </row>
    <row r="209" spans="1:17" ht="15" x14ac:dyDescent="0.35">
      <c r="A209" s="120"/>
      <c r="B209"/>
      <c r="C209"/>
      <c r="D209"/>
      <c r="E209"/>
      <c r="F209"/>
      <c r="G209"/>
      <c r="H209" s="120"/>
      <c r="I209" s="122"/>
      <c r="J209" s="122"/>
      <c r="K209" s="122"/>
      <c r="L209" s="122"/>
      <c r="M209" s="122"/>
      <c r="N209" s="122"/>
      <c r="O209" s="120"/>
      <c r="P209" s="120"/>
      <c r="Q209" s="120"/>
    </row>
    <row r="210" spans="1:17" ht="15" x14ac:dyDescent="0.35">
      <c r="A210" s="120"/>
      <c r="B210"/>
      <c r="C210"/>
      <c r="D210"/>
      <c r="E210"/>
      <c r="F210"/>
      <c r="G210"/>
      <c r="H210" s="120"/>
      <c r="I210" s="122"/>
      <c r="J210" s="122"/>
      <c r="K210" s="122"/>
      <c r="L210" s="122"/>
      <c r="M210" s="122"/>
      <c r="N210" s="122"/>
      <c r="O210" s="120"/>
      <c r="P210" s="120"/>
      <c r="Q210" s="120"/>
    </row>
    <row r="211" spans="1:17" ht="15" x14ac:dyDescent="0.35">
      <c r="A211" s="120"/>
      <c r="B211"/>
      <c r="C211"/>
      <c r="D211"/>
      <c r="E211"/>
      <c r="F211"/>
      <c r="G211"/>
      <c r="H211" s="120"/>
      <c r="I211" s="122"/>
      <c r="J211" s="122"/>
      <c r="K211" s="122"/>
      <c r="L211" s="122"/>
      <c r="M211" s="122"/>
      <c r="N211" s="122"/>
      <c r="O211" s="120"/>
      <c r="P211" s="120"/>
      <c r="Q211" s="120"/>
    </row>
    <row r="212" spans="1:17" ht="15" x14ac:dyDescent="0.35">
      <c r="A212" s="120"/>
      <c r="B212"/>
      <c r="C212"/>
      <c r="D212"/>
      <c r="E212"/>
      <c r="F212"/>
      <c r="G212"/>
      <c r="H212" s="120"/>
      <c r="I212" s="122"/>
      <c r="J212" s="122"/>
      <c r="K212" s="122"/>
      <c r="L212" s="122"/>
      <c r="M212" s="122"/>
      <c r="N212" s="122"/>
      <c r="O212" s="120"/>
      <c r="P212" s="120"/>
      <c r="Q212" s="120"/>
    </row>
    <row r="213" spans="1:17" ht="15" x14ac:dyDescent="0.35">
      <c r="A213" s="120"/>
      <c r="B213"/>
      <c r="C213"/>
      <c r="D213"/>
      <c r="E213"/>
      <c r="F213"/>
      <c r="G213"/>
      <c r="H213" s="120"/>
      <c r="I213" s="122"/>
      <c r="J213" s="122"/>
      <c r="K213" s="122"/>
      <c r="L213" s="122"/>
      <c r="M213" s="122"/>
      <c r="N213" s="122"/>
      <c r="O213" s="120"/>
      <c r="P213" s="120"/>
      <c r="Q213" s="120"/>
    </row>
    <row r="214" spans="1:17" ht="15" x14ac:dyDescent="0.35">
      <c r="A214" s="120"/>
      <c r="B214"/>
      <c r="C214"/>
      <c r="D214"/>
      <c r="E214"/>
      <c r="F214"/>
      <c r="G214"/>
      <c r="H214" s="120"/>
      <c r="I214" s="122"/>
      <c r="J214" s="122"/>
      <c r="K214" s="122"/>
      <c r="L214" s="122"/>
      <c r="M214" s="122"/>
      <c r="N214" s="122"/>
      <c r="O214" s="120"/>
      <c r="P214" s="120"/>
      <c r="Q214" s="120"/>
    </row>
    <row r="215" spans="1:17" ht="15" x14ac:dyDescent="0.35">
      <c r="A215" s="120"/>
      <c r="B215"/>
      <c r="C215"/>
      <c r="D215"/>
      <c r="E215"/>
      <c r="F215"/>
      <c r="G215"/>
      <c r="H215" s="120"/>
      <c r="I215" s="122"/>
      <c r="J215" s="122"/>
      <c r="K215" s="122"/>
      <c r="L215" s="122"/>
      <c r="M215" s="122"/>
      <c r="N215" s="122"/>
      <c r="O215" s="120"/>
      <c r="P215" s="120"/>
      <c r="Q215" s="120"/>
    </row>
    <row r="216" spans="1:17" ht="15" x14ac:dyDescent="0.35">
      <c r="A216" s="120"/>
      <c r="B216"/>
      <c r="C216"/>
      <c r="D216"/>
      <c r="E216"/>
      <c r="F216"/>
      <c r="G216"/>
      <c r="H216" s="120"/>
      <c r="I216" s="122"/>
      <c r="J216" s="122"/>
      <c r="K216" s="122"/>
      <c r="L216" s="122"/>
      <c r="M216" s="122"/>
      <c r="N216" s="122"/>
      <c r="O216" s="120"/>
      <c r="P216" s="120"/>
      <c r="Q216" s="120"/>
    </row>
    <row r="217" spans="1:17" ht="15" x14ac:dyDescent="0.35">
      <c r="A217" s="120"/>
      <c r="B217"/>
      <c r="C217"/>
      <c r="D217"/>
      <c r="E217"/>
      <c r="F217"/>
      <c r="G217"/>
      <c r="H217" s="120"/>
      <c r="I217" s="122"/>
      <c r="J217" s="122"/>
      <c r="K217" s="122"/>
      <c r="L217" s="122"/>
      <c r="M217" s="122"/>
      <c r="N217" s="122"/>
      <c r="O217" s="120"/>
      <c r="P217" s="120"/>
      <c r="Q217" s="120"/>
    </row>
    <row r="218" spans="1:17" ht="15" x14ac:dyDescent="0.35">
      <c r="A218" s="120"/>
      <c r="B218"/>
      <c r="C218"/>
      <c r="D218"/>
      <c r="E218"/>
      <c r="F218"/>
      <c r="G218"/>
      <c r="H218" s="120"/>
      <c r="I218" s="122"/>
      <c r="J218" s="122"/>
      <c r="K218" s="122"/>
      <c r="L218" s="122"/>
      <c r="M218" s="122"/>
      <c r="N218" s="122"/>
      <c r="O218" s="120"/>
      <c r="P218" s="120"/>
      <c r="Q218" s="120"/>
    </row>
    <row r="219" spans="1:17" ht="15" x14ac:dyDescent="0.35">
      <c r="A219" s="120"/>
      <c r="B219"/>
      <c r="C219"/>
      <c r="D219"/>
      <c r="E219"/>
      <c r="F219"/>
      <c r="G219"/>
      <c r="H219" s="120"/>
      <c r="I219" s="122"/>
      <c r="J219" s="122"/>
      <c r="K219" s="122"/>
      <c r="L219" s="122"/>
      <c r="M219" s="122"/>
      <c r="N219" s="122"/>
      <c r="O219" s="120"/>
      <c r="P219" s="120"/>
      <c r="Q219" s="120"/>
    </row>
    <row r="220" spans="1:17" ht="15" x14ac:dyDescent="0.35">
      <c r="A220" s="120"/>
      <c r="B220"/>
      <c r="C220"/>
      <c r="D220"/>
      <c r="E220"/>
      <c r="F220"/>
      <c r="G220"/>
      <c r="H220" s="120"/>
      <c r="I220" s="122"/>
      <c r="J220" s="122"/>
      <c r="K220" s="122"/>
      <c r="L220" s="122"/>
      <c r="M220" s="122"/>
      <c r="N220" s="122"/>
      <c r="O220" s="120"/>
      <c r="P220" s="120"/>
      <c r="Q220" s="120"/>
    </row>
    <row r="221" spans="1:17" ht="15" x14ac:dyDescent="0.35">
      <c r="A221" s="120"/>
      <c r="B221"/>
      <c r="C221"/>
      <c r="D221"/>
      <c r="E221"/>
      <c r="F221"/>
      <c r="G221"/>
      <c r="H221" s="120"/>
      <c r="I221" s="122"/>
      <c r="J221" s="122"/>
      <c r="K221" s="122"/>
      <c r="L221" s="122"/>
      <c r="M221" s="122"/>
      <c r="N221" s="122"/>
      <c r="O221" s="120"/>
      <c r="P221" s="120"/>
      <c r="Q221" s="120"/>
    </row>
    <row r="222" spans="1:17" ht="15" x14ac:dyDescent="0.35">
      <c r="A222" s="120"/>
      <c r="B222"/>
      <c r="C222"/>
      <c r="D222"/>
      <c r="E222"/>
      <c r="F222"/>
      <c r="G222"/>
      <c r="H222" s="120"/>
      <c r="I222" s="122"/>
      <c r="J222" s="122"/>
      <c r="K222" s="122"/>
      <c r="L222" s="122"/>
      <c r="M222" s="122"/>
      <c r="N222" s="122"/>
      <c r="O222" s="120"/>
      <c r="P222" s="120"/>
      <c r="Q222" s="120"/>
    </row>
    <row r="223" spans="1:17" ht="15" x14ac:dyDescent="0.35">
      <c r="A223" s="120"/>
      <c r="B223"/>
      <c r="C223"/>
      <c r="D223"/>
      <c r="E223"/>
      <c r="F223"/>
      <c r="G223"/>
      <c r="H223" s="120"/>
      <c r="I223" s="122"/>
      <c r="J223" s="122"/>
      <c r="K223" s="122"/>
      <c r="L223" s="122"/>
      <c r="M223" s="122"/>
      <c r="N223" s="122"/>
      <c r="O223" s="120"/>
      <c r="P223" s="120"/>
      <c r="Q223" s="120"/>
    </row>
    <row r="224" spans="1:17" ht="15" x14ac:dyDescent="0.35">
      <c r="A224" s="120"/>
      <c r="B224"/>
      <c r="C224"/>
      <c r="D224"/>
      <c r="E224"/>
      <c r="F224"/>
      <c r="G224"/>
      <c r="H224" s="120"/>
      <c r="I224" s="122"/>
      <c r="J224" s="122"/>
      <c r="K224" s="122"/>
      <c r="L224" s="122"/>
      <c r="M224" s="122"/>
      <c r="N224" s="122"/>
      <c r="O224" s="120"/>
      <c r="P224" s="120"/>
      <c r="Q224" s="120"/>
    </row>
    <row r="225" spans="1:17" ht="15" x14ac:dyDescent="0.35">
      <c r="A225" s="120"/>
      <c r="B225"/>
      <c r="C225"/>
      <c r="D225"/>
      <c r="E225"/>
      <c r="F225"/>
      <c r="G225"/>
      <c r="H225" s="120"/>
      <c r="I225" s="122"/>
      <c r="J225" s="122"/>
      <c r="K225" s="122"/>
      <c r="L225" s="122"/>
      <c r="M225" s="122"/>
      <c r="N225" s="122"/>
      <c r="O225" s="120"/>
      <c r="P225" s="120"/>
      <c r="Q225" s="120"/>
    </row>
    <row r="226" spans="1:17" ht="15" x14ac:dyDescent="0.35">
      <c r="A226" s="120"/>
      <c r="B226"/>
      <c r="C226"/>
      <c r="D226"/>
      <c r="E226"/>
      <c r="F226"/>
      <c r="G226"/>
      <c r="H226" s="120"/>
      <c r="I226" s="122"/>
      <c r="J226" s="122"/>
      <c r="K226" s="122"/>
      <c r="L226" s="122"/>
      <c r="M226" s="122"/>
      <c r="N226" s="122"/>
      <c r="O226" s="120"/>
      <c r="P226" s="120"/>
      <c r="Q226" s="120"/>
    </row>
    <row r="227" spans="1:17" ht="15" x14ac:dyDescent="0.35">
      <c r="A227" s="120"/>
      <c r="B227"/>
      <c r="C227"/>
      <c r="D227"/>
      <c r="E227"/>
      <c r="F227"/>
      <c r="G227"/>
      <c r="H227" s="120"/>
      <c r="I227" s="122"/>
      <c r="J227" s="122"/>
      <c r="K227" s="122"/>
      <c r="L227" s="122"/>
      <c r="M227" s="122"/>
      <c r="N227" s="122"/>
      <c r="O227" s="120"/>
      <c r="P227" s="120"/>
      <c r="Q227" s="120"/>
    </row>
    <row r="228" spans="1:17" ht="15" x14ac:dyDescent="0.35">
      <c r="A228" s="120"/>
      <c r="B228"/>
      <c r="C228"/>
      <c r="D228"/>
      <c r="E228"/>
      <c r="F228"/>
      <c r="G228"/>
      <c r="H228" s="120"/>
      <c r="I228" s="122"/>
      <c r="J228" s="122"/>
      <c r="K228" s="122"/>
      <c r="L228" s="122"/>
      <c r="M228" s="122"/>
      <c r="N228" s="122"/>
      <c r="O228" s="120"/>
      <c r="P228" s="120"/>
      <c r="Q228" s="120"/>
    </row>
    <row r="229" spans="1:17" ht="15" x14ac:dyDescent="0.35">
      <c r="A229" s="120"/>
      <c r="B229"/>
      <c r="C229"/>
      <c r="D229"/>
      <c r="E229"/>
      <c r="F229"/>
      <c r="G229"/>
      <c r="H229" s="120"/>
      <c r="I229" s="122"/>
      <c r="J229" s="122"/>
      <c r="K229" s="122"/>
      <c r="L229" s="122"/>
      <c r="M229" s="122"/>
      <c r="N229" s="122"/>
      <c r="O229" s="120"/>
      <c r="P229" s="120"/>
      <c r="Q229" s="120"/>
    </row>
    <row r="230" spans="1:17" ht="15" x14ac:dyDescent="0.35">
      <c r="A230" s="120"/>
      <c r="B230"/>
      <c r="C230"/>
      <c r="D230"/>
      <c r="E230"/>
      <c r="F230"/>
      <c r="G230"/>
      <c r="H230" s="120"/>
      <c r="I230" s="122"/>
      <c r="J230" s="122"/>
      <c r="K230" s="122"/>
      <c r="L230" s="122"/>
      <c r="M230" s="122"/>
      <c r="N230" s="122"/>
      <c r="O230" s="120"/>
      <c r="P230" s="120"/>
      <c r="Q230" s="120"/>
    </row>
    <row r="231" spans="1:17" ht="15" x14ac:dyDescent="0.35">
      <c r="A231" s="120"/>
      <c r="B231"/>
      <c r="C231"/>
      <c r="D231"/>
      <c r="E231"/>
      <c r="F231"/>
      <c r="G231"/>
      <c r="H231" s="120"/>
      <c r="I231" s="122"/>
      <c r="J231" s="122"/>
      <c r="K231" s="122"/>
      <c r="L231" s="122"/>
      <c r="M231" s="122"/>
      <c r="N231" s="122"/>
      <c r="O231" s="120"/>
      <c r="P231" s="120"/>
      <c r="Q231" s="120"/>
    </row>
    <row r="232" spans="1:17" ht="15" x14ac:dyDescent="0.35">
      <c r="A232" s="120"/>
      <c r="B232"/>
      <c r="C232"/>
      <c r="D232"/>
      <c r="E232"/>
      <c r="F232"/>
      <c r="G232"/>
      <c r="H232" s="120"/>
      <c r="I232" s="122"/>
      <c r="J232" s="122"/>
      <c r="K232" s="122"/>
      <c r="L232" s="122"/>
      <c r="M232" s="122"/>
      <c r="N232" s="122"/>
      <c r="O232" s="120"/>
      <c r="P232" s="120"/>
      <c r="Q232" s="120"/>
    </row>
    <row r="233" spans="1:17" ht="15" x14ac:dyDescent="0.35">
      <c r="A233" s="120"/>
      <c r="B233"/>
      <c r="C233"/>
      <c r="D233"/>
      <c r="E233"/>
      <c r="F233"/>
      <c r="G233"/>
      <c r="H233" s="120"/>
      <c r="I233" s="122"/>
      <c r="J233" s="122"/>
      <c r="K233" s="122"/>
      <c r="L233" s="122"/>
      <c r="M233" s="122"/>
      <c r="N233" s="122"/>
      <c r="O233" s="120"/>
      <c r="P233" s="120"/>
      <c r="Q233" s="120"/>
    </row>
    <row r="234" spans="1:17" ht="15" x14ac:dyDescent="0.35">
      <c r="A234" s="120"/>
      <c r="B234"/>
      <c r="C234"/>
      <c r="D234"/>
      <c r="E234"/>
      <c r="F234"/>
      <c r="G234"/>
      <c r="H234" s="120"/>
      <c r="I234" s="122"/>
      <c r="J234" s="122"/>
      <c r="K234" s="122"/>
      <c r="L234" s="122"/>
      <c r="M234" s="122"/>
      <c r="N234" s="122"/>
      <c r="O234" s="120"/>
      <c r="P234" s="120"/>
      <c r="Q234" s="120"/>
    </row>
    <row r="235" spans="1:17" ht="15" x14ac:dyDescent="0.35">
      <c r="A235" s="120"/>
      <c r="B235"/>
      <c r="C235"/>
      <c r="D235"/>
      <c r="E235"/>
      <c r="F235"/>
      <c r="G235"/>
      <c r="H235" s="120"/>
      <c r="I235" s="122"/>
      <c r="J235" s="122"/>
      <c r="K235" s="122"/>
      <c r="L235" s="122"/>
      <c r="M235" s="122"/>
      <c r="N235" s="122"/>
      <c r="O235" s="120"/>
      <c r="P235" s="120"/>
      <c r="Q235" s="120"/>
    </row>
    <row r="236" spans="1:17" ht="15" x14ac:dyDescent="0.35">
      <c r="A236" s="120"/>
      <c r="B236"/>
      <c r="C236"/>
      <c r="D236"/>
      <c r="E236"/>
      <c r="F236"/>
      <c r="G236"/>
      <c r="H236" s="120"/>
      <c r="I236" s="122"/>
      <c r="J236" s="122"/>
      <c r="K236" s="122"/>
      <c r="L236" s="122"/>
      <c r="M236" s="122"/>
      <c r="N236" s="122"/>
      <c r="O236" s="120"/>
      <c r="P236" s="120"/>
      <c r="Q236" s="120"/>
    </row>
    <row r="237" spans="1:17" ht="15" x14ac:dyDescent="0.35">
      <c r="A237" s="120"/>
      <c r="B237"/>
      <c r="C237"/>
      <c r="D237"/>
      <c r="E237"/>
      <c r="F237"/>
      <c r="G237"/>
      <c r="H237" s="120"/>
      <c r="I237" s="122"/>
      <c r="J237" s="122"/>
      <c r="K237" s="122"/>
      <c r="L237" s="122"/>
      <c r="M237" s="122"/>
      <c r="N237" s="122"/>
      <c r="O237" s="120"/>
      <c r="P237" s="120"/>
      <c r="Q237" s="120"/>
    </row>
    <row r="238" spans="1:17" ht="15" x14ac:dyDescent="0.35">
      <c r="A238" s="120"/>
      <c r="B238"/>
      <c r="C238"/>
      <c r="D238"/>
      <c r="E238"/>
      <c r="F238"/>
      <c r="G238"/>
      <c r="H238" s="120"/>
      <c r="I238" s="122"/>
      <c r="J238" s="122"/>
      <c r="K238" s="122"/>
      <c r="L238" s="122"/>
      <c r="M238" s="122"/>
      <c r="N238" s="122"/>
      <c r="O238" s="120"/>
      <c r="P238" s="120"/>
      <c r="Q238" s="120"/>
    </row>
    <row r="239" spans="1:17" ht="15" x14ac:dyDescent="0.35">
      <c r="A239" s="120"/>
      <c r="B239"/>
      <c r="C239"/>
      <c r="D239"/>
      <c r="E239"/>
      <c r="F239"/>
      <c r="G239"/>
      <c r="H239" s="120"/>
      <c r="I239" s="122"/>
      <c r="J239" s="122"/>
      <c r="K239" s="122"/>
      <c r="L239" s="122"/>
      <c r="M239" s="122"/>
      <c r="N239" s="122"/>
      <c r="O239" s="120"/>
      <c r="P239" s="120"/>
      <c r="Q239" s="120"/>
    </row>
    <row r="240" spans="1:17" ht="15" x14ac:dyDescent="0.35">
      <c r="A240" s="120"/>
      <c r="B240"/>
      <c r="C240"/>
      <c r="D240"/>
      <c r="E240"/>
      <c r="F240"/>
      <c r="G240"/>
      <c r="H240" s="120"/>
      <c r="I240" s="122"/>
      <c r="J240" s="122"/>
      <c r="K240" s="122"/>
      <c r="L240" s="122"/>
      <c r="M240" s="122"/>
      <c r="N240" s="122"/>
      <c r="O240" s="120"/>
      <c r="P240" s="120"/>
      <c r="Q240" s="120"/>
    </row>
    <row r="241" spans="1:17" ht="15" x14ac:dyDescent="0.35">
      <c r="A241" s="120"/>
      <c r="B241"/>
      <c r="C241"/>
      <c r="D241"/>
      <c r="E241"/>
      <c r="F241"/>
      <c r="G241"/>
      <c r="H241" s="120"/>
      <c r="I241" s="122"/>
      <c r="J241" s="122"/>
      <c r="K241" s="122"/>
      <c r="L241" s="122"/>
      <c r="M241" s="122"/>
      <c r="N241" s="122"/>
      <c r="O241" s="120"/>
      <c r="P241" s="120"/>
      <c r="Q241" s="120"/>
    </row>
    <row r="242" spans="1:17" ht="15" x14ac:dyDescent="0.35">
      <c r="A242" s="120"/>
      <c r="B242"/>
      <c r="C242"/>
      <c r="D242"/>
      <c r="E242"/>
      <c r="F242"/>
      <c r="G242"/>
      <c r="H242" s="120"/>
      <c r="I242" s="122"/>
      <c r="J242" s="122"/>
      <c r="K242" s="122"/>
      <c r="L242" s="122"/>
      <c r="M242" s="122"/>
      <c r="N242" s="122"/>
      <c r="O242" s="120"/>
      <c r="P242" s="120"/>
      <c r="Q242" s="120"/>
    </row>
    <row r="243" spans="1:17" ht="15" x14ac:dyDescent="0.35">
      <c r="A243" s="120"/>
      <c r="B243"/>
      <c r="C243"/>
      <c r="D243"/>
      <c r="E243"/>
      <c r="F243"/>
      <c r="G243"/>
      <c r="H243" s="120"/>
      <c r="I243" s="122"/>
      <c r="J243" s="122"/>
      <c r="K243" s="122"/>
      <c r="L243" s="122"/>
      <c r="M243" s="122"/>
      <c r="N243" s="122"/>
      <c r="O243" s="120"/>
      <c r="P243" s="120"/>
      <c r="Q243" s="120"/>
    </row>
    <row r="244" spans="1:17" ht="15" x14ac:dyDescent="0.35">
      <c r="A244" s="120"/>
      <c r="B244"/>
      <c r="C244"/>
      <c r="D244"/>
      <c r="E244"/>
      <c r="F244"/>
      <c r="G244"/>
      <c r="H244" s="120"/>
      <c r="I244" s="122"/>
      <c r="J244" s="122"/>
      <c r="K244" s="122"/>
      <c r="L244" s="122"/>
      <c r="M244" s="122"/>
      <c r="N244" s="122"/>
      <c r="O244" s="120"/>
      <c r="P244" s="120"/>
      <c r="Q244" s="120"/>
    </row>
    <row r="245" spans="1:17" ht="15" x14ac:dyDescent="0.35">
      <c r="A245" s="120"/>
      <c r="B245"/>
      <c r="C245"/>
      <c r="D245"/>
      <c r="E245"/>
      <c r="F245"/>
      <c r="G245"/>
      <c r="H245" s="120"/>
      <c r="I245" s="122"/>
      <c r="J245" s="122"/>
      <c r="K245" s="122"/>
      <c r="L245" s="122"/>
      <c r="M245" s="122"/>
      <c r="N245" s="122"/>
      <c r="O245" s="120"/>
      <c r="P245" s="120"/>
      <c r="Q245" s="120"/>
    </row>
    <row r="246" spans="1:17" ht="15" x14ac:dyDescent="0.35">
      <c r="A246" s="120"/>
      <c r="B246"/>
      <c r="C246"/>
      <c r="D246"/>
      <c r="E246"/>
      <c r="F246"/>
      <c r="G246"/>
      <c r="H246" s="120"/>
      <c r="I246" s="122"/>
      <c r="J246" s="122"/>
      <c r="K246" s="122"/>
      <c r="L246" s="122"/>
      <c r="M246" s="122"/>
      <c r="N246" s="122"/>
      <c r="O246" s="120"/>
      <c r="P246" s="120"/>
      <c r="Q246" s="120"/>
    </row>
    <row r="247" spans="1:17" ht="15" x14ac:dyDescent="0.35">
      <c r="A247" s="120"/>
      <c r="B247"/>
      <c r="C247"/>
      <c r="D247"/>
      <c r="E247"/>
      <c r="F247"/>
      <c r="G247"/>
      <c r="H247" s="120"/>
      <c r="I247" s="122"/>
      <c r="J247" s="122"/>
      <c r="K247" s="122"/>
      <c r="L247" s="122"/>
      <c r="M247" s="122"/>
      <c r="N247" s="122"/>
      <c r="O247" s="120"/>
      <c r="P247" s="120"/>
      <c r="Q247" s="120"/>
    </row>
    <row r="248" spans="1:17" ht="15" x14ac:dyDescent="0.35">
      <c r="A248" s="120"/>
      <c r="B248"/>
      <c r="C248"/>
      <c r="D248"/>
      <c r="E248"/>
      <c r="F248"/>
      <c r="G248"/>
      <c r="H248" s="120"/>
      <c r="I248" s="122"/>
      <c r="J248" s="122"/>
      <c r="K248" s="122"/>
      <c r="L248" s="122"/>
      <c r="M248" s="122"/>
      <c r="N248" s="122"/>
      <c r="O248" s="120"/>
      <c r="P248" s="120"/>
      <c r="Q248" s="120"/>
    </row>
    <row r="249" spans="1:17" ht="15" x14ac:dyDescent="0.35">
      <c r="A249" s="120"/>
      <c r="B249"/>
      <c r="C249"/>
      <c r="D249"/>
      <c r="E249"/>
      <c r="F249"/>
      <c r="G249"/>
      <c r="H249" s="120"/>
      <c r="I249" s="122"/>
      <c r="J249" s="122"/>
      <c r="K249" s="122"/>
      <c r="L249" s="122"/>
      <c r="M249" s="122"/>
      <c r="N249" s="122"/>
      <c r="O249" s="120"/>
      <c r="P249" s="120"/>
      <c r="Q249" s="120"/>
    </row>
    <row r="250" spans="1:17" ht="15" x14ac:dyDescent="0.35">
      <c r="A250" s="120"/>
      <c r="B250"/>
      <c r="C250"/>
      <c r="D250"/>
      <c r="E250"/>
      <c r="F250"/>
      <c r="G250"/>
      <c r="H250" s="120"/>
      <c r="I250" s="122"/>
      <c r="J250" s="122"/>
      <c r="K250" s="122"/>
      <c r="L250" s="122"/>
      <c r="M250" s="122"/>
      <c r="N250" s="122"/>
      <c r="O250" s="120"/>
      <c r="P250" s="120"/>
      <c r="Q250" s="120"/>
    </row>
    <row r="251" spans="1:17" ht="15" x14ac:dyDescent="0.35">
      <c r="A251" s="120"/>
      <c r="B251"/>
      <c r="C251"/>
      <c r="D251"/>
      <c r="E251"/>
      <c r="F251"/>
      <c r="G251"/>
      <c r="H251" s="120"/>
      <c r="I251" s="122"/>
      <c r="J251" s="122"/>
      <c r="K251" s="122"/>
      <c r="L251" s="122"/>
      <c r="M251" s="122"/>
      <c r="N251" s="122"/>
      <c r="O251" s="120"/>
      <c r="P251" s="120"/>
      <c r="Q251" s="120"/>
    </row>
    <row r="252" spans="1:17" ht="15" x14ac:dyDescent="0.35">
      <c r="A252" s="120"/>
      <c r="B252"/>
      <c r="C252"/>
      <c r="D252"/>
      <c r="E252"/>
      <c r="F252"/>
      <c r="G252"/>
      <c r="H252" s="120"/>
      <c r="I252" s="122"/>
      <c r="J252" s="122"/>
      <c r="K252" s="122"/>
      <c r="L252" s="122"/>
      <c r="M252" s="122"/>
      <c r="N252" s="122"/>
      <c r="O252" s="120"/>
      <c r="P252" s="120"/>
      <c r="Q252" s="120"/>
    </row>
    <row r="253" spans="1:17" ht="15" x14ac:dyDescent="0.35">
      <c r="A253" s="120"/>
      <c r="B253"/>
      <c r="C253"/>
      <c r="D253"/>
      <c r="E253"/>
      <c r="F253"/>
      <c r="G253"/>
      <c r="H253" s="120"/>
      <c r="I253" s="122"/>
      <c r="J253" s="122"/>
      <c r="K253" s="122"/>
      <c r="L253" s="122"/>
      <c r="M253" s="122"/>
      <c r="N253" s="122"/>
      <c r="O253" s="120"/>
      <c r="P253" s="120"/>
      <c r="Q253" s="120"/>
    </row>
    <row r="254" spans="1:17" ht="15" x14ac:dyDescent="0.35">
      <c r="A254" s="120"/>
      <c r="B254"/>
      <c r="C254"/>
      <c r="D254"/>
      <c r="E254"/>
      <c r="F254"/>
      <c r="G254"/>
      <c r="H254" s="120"/>
      <c r="I254" s="122"/>
      <c r="J254" s="122"/>
      <c r="K254" s="122"/>
      <c r="L254" s="122"/>
      <c r="M254" s="122"/>
      <c r="N254" s="122"/>
      <c r="O254" s="120"/>
      <c r="P254" s="120"/>
      <c r="Q254" s="120"/>
    </row>
    <row r="255" spans="1:17" ht="15" x14ac:dyDescent="0.35">
      <c r="A255" s="120"/>
      <c r="B255"/>
      <c r="C255"/>
      <c r="D255"/>
      <c r="E255"/>
      <c r="F255"/>
      <c r="G255"/>
      <c r="H255" s="120"/>
      <c r="I255" s="122"/>
      <c r="J255" s="122"/>
      <c r="K255" s="122"/>
      <c r="L255" s="122"/>
      <c r="M255" s="122"/>
      <c r="N255" s="122"/>
      <c r="O255" s="120"/>
      <c r="P255" s="120"/>
      <c r="Q255" s="120"/>
    </row>
    <row r="256" spans="1:17" ht="15" x14ac:dyDescent="0.35">
      <c r="A256" s="120"/>
      <c r="B256"/>
      <c r="C256"/>
      <c r="D256"/>
      <c r="E256"/>
      <c r="F256"/>
      <c r="G256"/>
      <c r="H256" s="120"/>
      <c r="I256" s="122"/>
      <c r="J256" s="122"/>
      <c r="K256" s="122"/>
      <c r="L256" s="122"/>
      <c r="M256" s="122"/>
      <c r="N256" s="122"/>
      <c r="O256" s="120"/>
      <c r="P256" s="120"/>
      <c r="Q256" s="120"/>
    </row>
    <row r="257" spans="1:17" ht="15" x14ac:dyDescent="0.35">
      <c r="A257" s="120"/>
      <c r="B257"/>
      <c r="C257"/>
      <c r="D257"/>
      <c r="E257"/>
      <c r="F257"/>
      <c r="G257"/>
      <c r="H257" s="120"/>
      <c r="I257" s="122"/>
      <c r="J257" s="122"/>
      <c r="K257" s="122"/>
      <c r="L257" s="122"/>
      <c r="M257" s="122"/>
      <c r="N257" s="122"/>
      <c r="O257" s="120"/>
      <c r="P257" s="120"/>
      <c r="Q257" s="120"/>
    </row>
    <row r="258" spans="1:17" ht="15" x14ac:dyDescent="0.35">
      <c r="A258" s="120"/>
      <c r="B258"/>
      <c r="C258"/>
      <c r="D258"/>
      <c r="E258"/>
      <c r="F258"/>
      <c r="G258"/>
      <c r="H258" s="120"/>
      <c r="I258" s="122"/>
      <c r="J258" s="122"/>
      <c r="K258" s="122"/>
      <c r="L258" s="122"/>
      <c r="M258" s="122"/>
      <c r="N258" s="122"/>
      <c r="O258" s="120"/>
      <c r="P258" s="120"/>
      <c r="Q258" s="120"/>
    </row>
    <row r="259" spans="1:17" ht="15" x14ac:dyDescent="0.35">
      <c r="A259" s="120"/>
      <c r="B259"/>
      <c r="C259"/>
      <c r="D259"/>
      <c r="E259"/>
      <c r="F259"/>
      <c r="G259"/>
      <c r="H259" s="120"/>
      <c r="I259" s="122"/>
      <c r="J259" s="122"/>
      <c r="K259" s="122"/>
      <c r="L259" s="122"/>
      <c r="M259" s="122"/>
      <c r="N259" s="122"/>
      <c r="O259" s="120"/>
      <c r="P259" s="120"/>
      <c r="Q259" s="120"/>
    </row>
    <row r="260" spans="1:17" ht="15" x14ac:dyDescent="0.35">
      <c r="A260" s="120"/>
      <c r="B260"/>
      <c r="C260"/>
      <c r="D260"/>
      <c r="E260"/>
      <c r="F260"/>
      <c r="G260"/>
      <c r="H260" s="120"/>
      <c r="I260" s="122"/>
      <c r="J260" s="122"/>
      <c r="K260" s="122"/>
      <c r="L260" s="122"/>
      <c r="M260" s="122"/>
      <c r="N260" s="122"/>
      <c r="O260" s="120"/>
      <c r="P260" s="120"/>
      <c r="Q260" s="120"/>
    </row>
    <row r="261" spans="1:17" ht="15" x14ac:dyDescent="0.35">
      <c r="A261" s="120"/>
      <c r="B261"/>
      <c r="C261"/>
      <c r="D261"/>
      <c r="E261"/>
      <c r="F261"/>
      <c r="G261"/>
      <c r="H261" s="120"/>
      <c r="I261" s="122"/>
      <c r="J261" s="122"/>
      <c r="K261" s="122"/>
      <c r="L261" s="122"/>
      <c r="M261" s="122"/>
      <c r="N261" s="122"/>
      <c r="O261" s="120"/>
      <c r="P261" s="120"/>
      <c r="Q261" s="120"/>
    </row>
    <row r="262" spans="1:17" ht="15" x14ac:dyDescent="0.35">
      <c r="A262" s="120"/>
      <c r="B262"/>
      <c r="C262"/>
      <c r="D262"/>
      <c r="E262"/>
      <c r="F262"/>
      <c r="G262"/>
      <c r="H262" s="120"/>
      <c r="I262" s="122"/>
      <c r="J262" s="122"/>
      <c r="K262" s="122"/>
      <c r="L262" s="122"/>
      <c r="M262" s="122"/>
      <c r="N262" s="122"/>
      <c r="O262" s="120"/>
      <c r="P262" s="120"/>
      <c r="Q262" s="120"/>
    </row>
    <row r="263" spans="1:17" ht="15" x14ac:dyDescent="0.35">
      <c r="A263" s="120"/>
      <c r="B263"/>
      <c r="C263"/>
      <c r="D263"/>
      <c r="E263"/>
      <c r="F263"/>
      <c r="G263"/>
      <c r="H263" s="120"/>
      <c r="I263" s="122"/>
      <c r="J263" s="122"/>
      <c r="K263" s="122"/>
      <c r="L263" s="122"/>
      <c r="M263" s="122"/>
      <c r="N263" s="122"/>
      <c r="O263" s="120"/>
      <c r="P263" s="120"/>
      <c r="Q263" s="120"/>
    </row>
    <row r="264" spans="1:17" ht="15" x14ac:dyDescent="0.35">
      <c r="A264" s="120"/>
      <c r="B264"/>
      <c r="C264"/>
      <c r="D264"/>
      <c r="E264"/>
      <c r="F264"/>
      <c r="G264"/>
      <c r="H264" s="120"/>
      <c r="I264" s="122"/>
      <c r="J264" s="122"/>
      <c r="K264" s="122"/>
      <c r="L264" s="122"/>
      <c r="M264" s="122"/>
      <c r="N264" s="122"/>
      <c r="O264" s="120"/>
      <c r="P264" s="120"/>
      <c r="Q264" s="120"/>
    </row>
    <row r="265" spans="1:17" ht="15" x14ac:dyDescent="0.35">
      <c r="A265" s="120"/>
      <c r="B265"/>
      <c r="C265"/>
      <c r="D265"/>
      <c r="E265"/>
      <c r="F265"/>
      <c r="G265"/>
      <c r="H265" s="120"/>
      <c r="I265" s="122"/>
      <c r="J265" s="122"/>
      <c r="K265" s="122"/>
      <c r="L265" s="122"/>
      <c r="M265" s="122"/>
      <c r="N265" s="122"/>
      <c r="O265" s="120"/>
      <c r="P265" s="120"/>
      <c r="Q265" s="120"/>
    </row>
    <row r="266" spans="1:17" ht="15" x14ac:dyDescent="0.35">
      <c r="A266" s="120"/>
      <c r="B266"/>
      <c r="C266"/>
      <c r="D266"/>
      <c r="E266"/>
      <c r="F266"/>
      <c r="G266"/>
      <c r="H266" s="120"/>
      <c r="I266" s="122"/>
      <c r="J266" s="122"/>
      <c r="K266" s="122"/>
      <c r="L266" s="122"/>
      <c r="M266" s="122"/>
      <c r="N266" s="122"/>
      <c r="O266" s="120"/>
      <c r="P266" s="120"/>
      <c r="Q266" s="120"/>
    </row>
    <row r="267" spans="1:17" ht="15" x14ac:dyDescent="0.35">
      <c r="A267" s="120"/>
      <c r="B267"/>
      <c r="C267"/>
      <c r="D267"/>
      <c r="E267"/>
      <c r="F267"/>
      <c r="G267"/>
      <c r="H267" s="120"/>
      <c r="I267" s="122"/>
      <c r="J267" s="122"/>
      <c r="K267" s="122"/>
      <c r="L267" s="122"/>
      <c r="M267" s="122"/>
      <c r="N267" s="122"/>
      <c r="O267" s="120"/>
      <c r="P267" s="120"/>
      <c r="Q267" s="120"/>
    </row>
    <row r="268" spans="1:17" ht="15" x14ac:dyDescent="0.35">
      <c r="A268" s="120"/>
      <c r="B268"/>
      <c r="C268"/>
      <c r="D268"/>
      <c r="E268"/>
      <c r="F268"/>
      <c r="G268"/>
      <c r="H268" s="120"/>
      <c r="I268" s="122"/>
      <c r="J268" s="122"/>
      <c r="K268" s="122"/>
      <c r="L268" s="122"/>
      <c r="M268" s="122"/>
      <c r="N268" s="122"/>
      <c r="O268" s="120"/>
      <c r="P268" s="120"/>
      <c r="Q268" s="120"/>
    </row>
    <row r="269" spans="1:17" ht="15" x14ac:dyDescent="0.35">
      <c r="A269" s="120"/>
      <c r="B269"/>
      <c r="C269"/>
      <c r="D269"/>
      <c r="E269"/>
      <c r="F269"/>
      <c r="G269"/>
      <c r="H269" s="120"/>
      <c r="I269" s="122"/>
      <c r="J269" s="122"/>
      <c r="K269" s="122"/>
      <c r="L269" s="122"/>
      <c r="M269" s="122"/>
      <c r="N269" s="122"/>
      <c r="O269" s="120"/>
      <c r="P269" s="120"/>
      <c r="Q269" s="120"/>
    </row>
    <row r="270" spans="1:17" ht="15" x14ac:dyDescent="0.35">
      <c r="A270" s="120"/>
      <c r="B270"/>
      <c r="C270"/>
      <c r="D270"/>
      <c r="E270"/>
      <c r="F270"/>
      <c r="G270"/>
      <c r="H270" s="120"/>
      <c r="I270" s="122"/>
      <c r="J270" s="122"/>
      <c r="K270" s="122"/>
      <c r="L270" s="122"/>
      <c r="M270" s="122"/>
      <c r="N270" s="122"/>
      <c r="O270" s="120"/>
      <c r="P270" s="120"/>
      <c r="Q270" s="120"/>
    </row>
    <row r="271" spans="1:17" ht="15" x14ac:dyDescent="0.35">
      <c r="A271" s="120"/>
      <c r="B271"/>
      <c r="C271"/>
      <c r="D271"/>
      <c r="E271"/>
      <c r="F271"/>
      <c r="G271"/>
      <c r="H271" s="120"/>
      <c r="I271" s="122"/>
      <c r="J271" s="122"/>
      <c r="K271" s="122"/>
      <c r="L271" s="122"/>
      <c r="M271" s="122"/>
      <c r="N271" s="122"/>
      <c r="O271" s="120"/>
      <c r="P271" s="120"/>
      <c r="Q271" s="120"/>
    </row>
    <row r="272" spans="1:17" ht="15" x14ac:dyDescent="0.35">
      <c r="A272" s="120"/>
      <c r="B272"/>
      <c r="C272"/>
      <c r="D272"/>
      <c r="E272"/>
      <c r="F272"/>
      <c r="G272"/>
      <c r="H272" s="120"/>
      <c r="I272" s="122"/>
      <c r="J272" s="122"/>
      <c r="K272" s="122"/>
      <c r="L272" s="122"/>
      <c r="M272" s="122"/>
      <c r="N272" s="122"/>
      <c r="O272" s="120"/>
      <c r="P272" s="120"/>
      <c r="Q272" s="120"/>
    </row>
    <row r="273" spans="1:17" ht="15" x14ac:dyDescent="0.35">
      <c r="A273" s="120"/>
      <c r="B273"/>
      <c r="C273"/>
      <c r="D273"/>
      <c r="E273"/>
      <c r="F273"/>
      <c r="G273"/>
      <c r="H273" s="120"/>
      <c r="I273" s="122"/>
      <c r="J273" s="122"/>
      <c r="K273" s="122"/>
      <c r="L273" s="122"/>
      <c r="M273" s="122"/>
      <c r="N273" s="122"/>
      <c r="O273" s="120"/>
      <c r="P273" s="120"/>
      <c r="Q273" s="120"/>
    </row>
    <row r="274" spans="1:17" ht="15" x14ac:dyDescent="0.35">
      <c r="A274" s="120"/>
      <c r="B274"/>
      <c r="C274"/>
      <c r="D274"/>
      <c r="E274"/>
      <c r="F274"/>
      <c r="G274"/>
      <c r="H274" s="120"/>
      <c r="I274" s="122"/>
      <c r="J274" s="122"/>
      <c r="K274" s="122"/>
      <c r="L274" s="122"/>
      <c r="M274" s="122"/>
      <c r="N274" s="122"/>
      <c r="O274" s="120"/>
      <c r="P274" s="120"/>
      <c r="Q274" s="120"/>
    </row>
    <row r="275" spans="1:17" ht="15" x14ac:dyDescent="0.35">
      <c r="A275" s="120"/>
      <c r="B275"/>
      <c r="C275"/>
      <c r="D275"/>
      <c r="E275"/>
      <c r="F275"/>
      <c r="G275"/>
      <c r="H275" s="120"/>
      <c r="I275" s="122"/>
      <c r="J275" s="122"/>
      <c r="K275" s="122"/>
      <c r="L275" s="122"/>
      <c r="M275" s="122"/>
      <c r="N275" s="122"/>
      <c r="O275" s="120"/>
      <c r="P275" s="120"/>
      <c r="Q275" s="120"/>
    </row>
    <row r="276" spans="1:17" ht="15" x14ac:dyDescent="0.35">
      <c r="A276" s="120"/>
      <c r="B276"/>
      <c r="C276"/>
      <c r="D276"/>
      <c r="E276"/>
      <c r="F276"/>
      <c r="G276"/>
      <c r="H276" s="120"/>
      <c r="I276" s="122"/>
      <c r="J276" s="122"/>
      <c r="K276" s="122"/>
      <c r="L276" s="122"/>
      <c r="M276" s="122"/>
      <c r="N276" s="122"/>
      <c r="O276" s="120"/>
      <c r="P276" s="120"/>
      <c r="Q276" s="120"/>
    </row>
    <row r="277" spans="1:17" ht="15" x14ac:dyDescent="0.35">
      <c r="A277" s="120"/>
      <c r="B277"/>
      <c r="C277"/>
      <c r="D277"/>
      <c r="E277"/>
      <c r="F277"/>
      <c r="G277"/>
      <c r="H277" s="120"/>
      <c r="I277" s="122"/>
      <c r="J277" s="122"/>
      <c r="K277" s="122"/>
      <c r="L277" s="122"/>
      <c r="M277" s="122"/>
      <c r="N277" s="122"/>
      <c r="O277" s="120"/>
      <c r="P277" s="120"/>
      <c r="Q277" s="120"/>
    </row>
    <row r="278" spans="1:17" ht="15" x14ac:dyDescent="0.35">
      <c r="A278" s="120"/>
      <c r="B278"/>
      <c r="C278"/>
      <c r="D278"/>
      <c r="E278"/>
      <c r="F278"/>
      <c r="G278"/>
      <c r="H278" s="120"/>
      <c r="I278" s="122"/>
      <c r="J278" s="122"/>
      <c r="K278" s="122"/>
      <c r="L278" s="122"/>
      <c r="M278" s="122"/>
      <c r="N278" s="122"/>
      <c r="O278" s="120"/>
      <c r="P278" s="120"/>
      <c r="Q278" s="120"/>
    </row>
    <row r="279" spans="1:17" ht="15" x14ac:dyDescent="0.35">
      <c r="A279" s="120"/>
      <c r="B279"/>
      <c r="C279"/>
      <c r="D279"/>
      <c r="E279"/>
      <c r="F279"/>
      <c r="G279"/>
      <c r="H279" s="120"/>
      <c r="I279" s="122"/>
      <c r="J279" s="122"/>
      <c r="K279" s="122"/>
      <c r="L279" s="122"/>
      <c r="M279" s="122"/>
      <c r="N279" s="122"/>
      <c r="O279" s="120"/>
      <c r="P279" s="120"/>
      <c r="Q279" s="120"/>
    </row>
    <row r="280" spans="1:17" ht="15" x14ac:dyDescent="0.35">
      <c r="A280" s="120"/>
      <c r="B280"/>
      <c r="C280"/>
      <c r="D280"/>
      <c r="E280"/>
      <c r="F280"/>
      <c r="G280"/>
      <c r="H280" s="120"/>
      <c r="I280" s="122"/>
      <c r="J280" s="122"/>
      <c r="K280" s="122"/>
      <c r="L280" s="122"/>
      <c r="M280" s="122"/>
      <c r="N280" s="122"/>
      <c r="O280" s="120"/>
      <c r="P280" s="120"/>
      <c r="Q280" s="120"/>
    </row>
    <row r="281" spans="1:17" ht="15" x14ac:dyDescent="0.35">
      <c r="A281" s="120"/>
      <c r="B281"/>
      <c r="C281"/>
      <c r="D281"/>
      <c r="E281"/>
      <c r="F281"/>
      <c r="G281"/>
      <c r="H281" s="120"/>
      <c r="I281" s="122"/>
      <c r="J281" s="122"/>
      <c r="K281" s="122"/>
      <c r="L281" s="122"/>
      <c r="M281" s="122"/>
      <c r="N281" s="122"/>
      <c r="O281" s="120"/>
      <c r="P281" s="120"/>
      <c r="Q281" s="120"/>
    </row>
    <row r="282" spans="1:17" ht="15" x14ac:dyDescent="0.35">
      <c r="A282" s="120"/>
      <c r="B282"/>
      <c r="C282"/>
      <c r="D282"/>
      <c r="E282"/>
      <c r="F282"/>
      <c r="G282"/>
      <c r="H282" s="120"/>
      <c r="I282" s="122"/>
      <c r="J282" s="122"/>
      <c r="K282" s="122"/>
      <c r="L282" s="122"/>
      <c r="M282" s="122"/>
      <c r="N282" s="122"/>
      <c r="O282" s="120"/>
      <c r="P282" s="120"/>
      <c r="Q282" s="120"/>
    </row>
    <row r="283" spans="1:17" ht="15" x14ac:dyDescent="0.35">
      <c r="A283" s="120"/>
      <c r="B283"/>
      <c r="C283"/>
      <c r="D283"/>
      <c r="E283"/>
      <c r="F283"/>
      <c r="G283"/>
      <c r="H283" s="120"/>
      <c r="I283" s="122"/>
      <c r="J283" s="122"/>
      <c r="K283" s="122"/>
      <c r="L283" s="122"/>
      <c r="M283" s="122"/>
      <c r="N283" s="122"/>
      <c r="O283" s="120"/>
      <c r="P283" s="120"/>
      <c r="Q283" s="120"/>
    </row>
    <row r="284" spans="1:17" ht="15" x14ac:dyDescent="0.35">
      <c r="A284" s="120"/>
      <c r="B284"/>
      <c r="C284"/>
      <c r="D284"/>
      <c r="E284"/>
      <c r="F284"/>
      <c r="G284"/>
      <c r="H284" s="120"/>
      <c r="I284" s="122"/>
      <c r="J284" s="122"/>
      <c r="K284" s="122"/>
      <c r="L284" s="122"/>
      <c r="M284" s="122"/>
      <c r="N284" s="122"/>
      <c r="O284" s="120"/>
      <c r="P284" s="120"/>
      <c r="Q284" s="120"/>
    </row>
    <row r="285" spans="1:17" ht="15" x14ac:dyDescent="0.35">
      <c r="A285" s="120"/>
      <c r="B285"/>
      <c r="C285"/>
      <c r="D285"/>
      <c r="E285"/>
      <c r="F285"/>
      <c r="G285"/>
      <c r="H285" s="120"/>
      <c r="I285" s="122"/>
      <c r="J285" s="122"/>
      <c r="K285" s="122"/>
      <c r="L285" s="122"/>
      <c r="M285" s="122"/>
      <c r="N285" s="122"/>
      <c r="O285" s="120"/>
      <c r="P285" s="120"/>
      <c r="Q285" s="120"/>
    </row>
    <row r="286" spans="1:17" ht="15" x14ac:dyDescent="0.35">
      <c r="A286" s="120"/>
      <c r="B286"/>
      <c r="C286"/>
      <c r="D286"/>
      <c r="E286"/>
      <c r="F286"/>
      <c r="G286"/>
      <c r="H286" s="120"/>
      <c r="I286" s="122"/>
      <c r="J286" s="122"/>
      <c r="K286" s="122"/>
      <c r="L286" s="122"/>
      <c r="M286" s="122"/>
      <c r="N286" s="122"/>
      <c r="O286" s="120"/>
      <c r="P286" s="120"/>
      <c r="Q286" s="120"/>
    </row>
    <row r="287" spans="1:17" ht="15" x14ac:dyDescent="0.35">
      <c r="A287" s="120"/>
      <c r="B287"/>
      <c r="C287"/>
      <c r="D287"/>
      <c r="E287"/>
      <c r="F287"/>
      <c r="G287"/>
      <c r="H287" s="120"/>
      <c r="I287" s="122"/>
      <c r="J287" s="122"/>
      <c r="K287" s="122"/>
      <c r="L287" s="122"/>
      <c r="M287" s="122"/>
      <c r="N287" s="122"/>
      <c r="O287" s="120"/>
      <c r="P287" s="120"/>
      <c r="Q287" s="120"/>
    </row>
    <row r="288" spans="1:17" ht="15" x14ac:dyDescent="0.35">
      <c r="A288" s="120"/>
      <c r="B288"/>
      <c r="C288"/>
      <c r="D288"/>
      <c r="E288"/>
      <c r="F288"/>
      <c r="G288"/>
      <c r="H288" s="120"/>
      <c r="I288" s="122"/>
      <c r="J288" s="122"/>
      <c r="K288" s="122"/>
      <c r="L288" s="122"/>
      <c r="M288" s="122"/>
      <c r="N288" s="122"/>
      <c r="O288" s="120"/>
      <c r="P288" s="120"/>
      <c r="Q288" s="120"/>
    </row>
    <row r="289" spans="1:17" ht="15" x14ac:dyDescent="0.35">
      <c r="A289" s="120"/>
      <c r="B289"/>
      <c r="C289"/>
      <c r="D289"/>
      <c r="E289"/>
      <c r="F289"/>
      <c r="G289"/>
      <c r="H289" s="120"/>
      <c r="I289" s="122"/>
      <c r="J289" s="122"/>
      <c r="K289" s="122"/>
      <c r="L289" s="122"/>
      <c r="M289" s="122"/>
      <c r="N289" s="122"/>
      <c r="O289" s="120"/>
      <c r="P289" s="120"/>
      <c r="Q289" s="120"/>
    </row>
    <row r="290" spans="1:17" ht="15" x14ac:dyDescent="0.35">
      <c r="A290" s="120"/>
      <c r="B290"/>
      <c r="C290"/>
      <c r="D290"/>
      <c r="E290"/>
      <c r="F290"/>
      <c r="G290"/>
      <c r="H290" s="120"/>
      <c r="I290" s="122"/>
      <c r="J290" s="122"/>
      <c r="K290" s="122"/>
      <c r="L290" s="122"/>
      <c r="M290" s="122"/>
      <c r="N290" s="122"/>
      <c r="O290" s="120"/>
      <c r="P290" s="120"/>
      <c r="Q290" s="120"/>
    </row>
    <row r="291" spans="1:17" ht="15" x14ac:dyDescent="0.35">
      <c r="A291" s="120"/>
      <c r="B291"/>
      <c r="C291"/>
      <c r="D291"/>
      <c r="E291"/>
      <c r="F291"/>
      <c r="G291"/>
      <c r="H291" s="120"/>
      <c r="I291" s="122"/>
      <c r="J291" s="122"/>
      <c r="K291" s="122"/>
      <c r="L291" s="122"/>
      <c r="M291" s="122"/>
      <c r="N291" s="122"/>
      <c r="O291" s="120"/>
      <c r="P291" s="120"/>
      <c r="Q291" s="120"/>
    </row>
    <row r="292" spans="1:17" ht="15" x14ac:dyDescent="0.35">
      <c r="A292" s="120"/>
      <c r="B292"/>
      <c r="C292"/>
      <c r="D292"/>
      <c r="E292"/>
      <c r="F292"/>
      <c r="G292"/>
      <c r="H292" s="120"/>
      <c r="I292" s="122"/>
      <c r="J292" s="122"/>
      <c r="K292" s="122"/>
      <c r="L292" s="122"/>
      <c r="M292" s="122"/>
      <c r="N292" s="122"/>
      <c r="O292" s="120"/>
      <c r="P292" s="120"/>
      <c r="Q292" s="120"/>
    </row>
    <row r="293" spans="1:17" ht="15" x14ac:dyDescent="0.35">
      <c r="A293" s="120"/>
      <c r="B293"/>
      <c r="C293"/>
      <c r="D293"/>
      <c r="E293"/>
      <c r="F293"/>
      <c r="G293"/>
      <c r="H293" s="120"/>
      <c r="I293" s="122"/>
      <c r="J293" s="122"/>
      <c r="K293" s="122"/>
      <c r="L293" s="122"/>
      <c r="M293" s="122"/>
      <c r="N293" s="122"/>
      <c r="O293" s="120"/>
      <c r="P293" s="120"/>
      <c r="Q293" s="120"/>
    </row>
    <row r="294" spans="1:17" ht="15" x14ac:dyDescent="0.35">
      <c r="A294" s="120"/>
      <c r="B294"/>
      <c r="C294"/>
      <c r="D294"/>
      <c r="E294"/>
      <c r="F294"/>
      <c r="G294"/>
      <c r="H294" s="120"/>
      <c r="I294" s="122"/>
      <c r="J294" s="122"/>
      <c r="K294" s="122"/>
      <c r="L294" s="122"/>
      <c r="M294" s="122"/>
      <c r="N294" s="122"/>
      <c r="O294" s="120"/>
      <c r="P294" s="120"/>
      <c r="Q294" s="120"/>
    </row>
    <row r="295" spans="1:17" ht="15" x14ac:dyDescent="0.35">
      <c r="A295" s="120"/>
      <c r="B295"/>
      <c r="C295"/>
      <c r="D295"/>
      <c r="E295"/>
      <c r="F295"/>
      <c r="G295"/>
      <c r="H295" s="120"/>
      <c r="I295" s="122"/>
      <c r="J295" s="122"/>
      <c r="K295" s="122"/>
      <c r="L295" s="122"/>
      <c r="M295" s="122"/>
      <c r="N295" s="122"/>
      <c r="O295" s="120"/>
      <c r="P295" s="120"/>
      <c r="Q295" s="120"/>
    </row>
    <row r="296" spans="1:17" ht="15" x14ac:dyDescent="0.35">
      <c r="A296" s="120"/>
      <c r="B296"/>
      <c r="C296"/>
      <c r="D296"/>
      <c r="E296"/>
      <c r="F296"/>
      <c r="G296"/>
      <c r="H296" s="120"/>
      <c r="I296" s="122"/>
      <c r="J296" s="122"/>
      <c r="K296" s="122"/>
      <c r="L296" s="122"/>
      <c r="M296" s="122"/>
      <c r="N296" s="122"/>
      <c r="O296" s="120"/>
      <c r="P296" s="120"/>
      <c r="Q296" s="120"/>
    </row>
    <row r="297" spans="1:17" ht="15" x14ac:dyDescent="0.35">
      <c r="A297" s="120"/>
      <c r="B297"/>
      <c r="C297"/>
      <c r="D297"/>
      <c r="E297"/>
      <c r="F297"/>
      <c r="G297"/>
      <c r="H297" s="120"/>
      <c r="I297" s="122"/>
      <c r="J297" s="122"/>
      <c r="K297" s="122"/>
      <c r="L297" s="122"/>
      <c r="M297" s="122"/>
      <c r="N297" s="122"/>
      <c r="O297" s="120"/>
      <c r="P297" s="120"/>
      <c r="Q297" s="120"/>
    </row>
    <row r="298" spans="1:17" ht="15" x14ac:dyDescent="0.35">
      <c r="A298" s="120"/>
      <c r="B298"/>
      <c r="C298"/>
      <c r="D298"/>
      <c r="E298"/>
      <c r="F298"/>
      <c r="G298"/>
      <c r="H298" s="120"/>
      <c r="I298" s="122"/>
      <c r="J298" s="122"/>
      <c r="K298" s="122"/>
      <c r="L298" s="122"/>
      <c r="M298" s="122"/>
      <c r="N298" s="122"/>
      <c r="O298" s="120"/>
      <c r="P298" s="120"/>
      <c r="Q298" s="120"/>
    </row>
    <row r="299" spans="1:17" ht="15" x14ac:dyDescent="0.35">
      <c r="A299" s="120"/>
      <c r="B299"/>
      <c r="C299"/>
      <c r="D299"/>
      <c r="E299"/>
      <c r="F299"/>
      <c r="G299"/>
      <c r="H299" s="120"/>
      <c r="I299" s="122"/>
      <c r="J299" s="122"/>
      <c r="K299" s="122"/>
      <c r="L299" s="122"/>
      <c r="M299" s="122"/>
      <c r="N299" s="122"/>
      <c r="O299" s="120"/>
      <c r="P299" s="120"/>
      <c r="Q299" s="120"/>
    </row>
    <row r="300" spans="1:17" ht="15" x14ac:dyDescent="0.35">
      <c r="A300" s="120"/>
      <c r="B300"/>
      <c r="C300"/>
      <c r="D300"/>
      <c r="E300"/>
      <c r="F300"/>
      <c r="G300"/>
      <c r="H300" s="120"/>
      <c r="I300" s="122"/>
      <c r="J300" s="122"/>
      <c r="K300" s="122"/>
      <c r="L300" s="122"/>
      <c r="M300" s="122"/>
      <c r="N300" s="122"/>
      <c r="O300" s="120"/>
      <c r="P300" s="120"/>
      <c r="Q300" s="120"/>
    </row>
    <row r="301" spans="1:17" ht="15" x14ac:dyDescent="0.35">
      <c r="A301" s="120"/>
      <c r="B301"/>
      <c r="C301"/>
      <c r="D301"/>
      <c r="E301"/>
      <c r="F301"/>
      <c r="G301"/>
      <c r="H301" s="120"/>
      <c r="I301" s="122"/>
      <c r="J301" s="122"/>
      <c r="K301" s="122"/>
      <c r="L301" s="122"/>
      <c r="M301" s="122"/>
      <c r="N301" s="122"/>
      <c r="O301" s="120"/>
      <c r="P301" s="120"/>
      <c r="Q301" s="120"/>
    </row>
    <row r="302" spans="1:17" ht="15" x14ac:dyDescent="0.35">
      <c r="A302" s="120"/>
      <c r="B302"/>
      <c r="C302"/>
      <c r="D302"/>
      <c r="E302"/>
      <c r="F302"/>
      <c r="G302"/>
      <c r="H302" s="120"/>
      <c r="I302" s="122"/>
      <c r="J302" s="122"/>
      <c r="K302" s="122"/>
      <c r="L302" s="122"/>
      <c r="M302" s="122"/>
      <c r="N302" s="122"/>
      <c r="O302" s="120"/>
      <c r="P302" s="120"/>
      <c r="Q302" s="120"/>
    </row>
    <row r="303" spans="1:17" ht="15" x14ac:dyDescent="0.35">
      <c r="A303" s="120"/>
      <c r="B303"/>
      <c r="C303"/>
      <c r="D303"/>
      <c r="E303"/>
      <c r="F303"/>
      <c r="G303"/>
      <c r="H303" s="120"/>
      <c r="I303" s="122"/>
      <c r="J303" s="122"/>
      <c r="K303" s="122"/>
      <c r="L303" s="122"/>
      <c r="M303" s="122"/>
      <c r="N303" s="122"/>
      <c r="O303" s="120"/>
      <c r="P303" s="120"/>
      <c r="Q303" s="120"/>
    </row>
    <row r="304" spans="1:17" ht="15" x14ac:dyDescent="0.35">
      <c r="A304" s="120"/>
      <c r="B304"/>
      <c r="C304"/>
      <c r="D304"/>
      <c r="E304"/>
      <c r="F304"/>
      <c r="G304"/>
      <c r="H304" s="120"/>
      <c r="I304" s="122"/>
      <c r="J304" s="122"/>
      <c r="K304" s="122"/>
      <c r="L304" s="122"/>
      <c r="M304" s="122"/>
      <c r="N304" s="122"/>
      <c r="O304" s="120"/>
      <c r="P304" s="120"/>
      <c r="Q304" s="120"/>
    </row>
    <row r="305" spans="1:17" ht="15" x14ac:dyDescent="0.35">
      <c r="A305" s="120"/>
      <c r="B305"/>
      <c r="C305"/>
      <c r="D305"/>
      <c r="E305"/>
      <c r="F305"/>
      <c r="G305"/>
      <c r="H305" s="120"/>
      <c r="I305" s="122"/>
      <c r="J305" s="122"/>
      <c r="K305" s="122"/>
      <c r="L305" s="122"/>
      <c r="M305" s="122"/>
      <c r="N305" s="122"/>
      <c r="O305" s="120"/>
      <c r="P305" s="120"/>
      <c r="Q305" s="120"/>
    </row>
    <row r="306" spans="1:17" ht="15" x14ac:dyDescent="0.35">
      <c r="A306" s="120"/>
      <c r="B306"/>
      <c r="C306"/>
      <c r="D306"/>
      <c r="E306"/>
      <c r="F306"/>
      <c r="G306"/>
      <c r="H306" s="120"/>
      <c r="I306" s="122"/>
      <c r="J306" s="122"/>
      <c r="K306" s="122"/>
      <c r="L306" s="122"/>
      <c r="M306" s="122"/>
      <c r="N306" s="122"/>
      <c r="O306" s="120"/>
      <c r="P306" s="120"/>
      <c r="Q306" s="120"/>
    </row>
    <row r="307" spans="1:17" ht="15" x14ac:dyDescent="0.35">
      <c r="A307" s="120"/>
      <c r="B307"/>
      <c r="C307"/>
      <c r="D307"/>
      <c r="E307"/>
      <c r="F307"/>
      <c r="G307"/>
      <c r="H307" s="120"/>
      <c r="I307" s="122"/>
      <c r="J307" s="122"/>
      <c r="K307" s="122"/>
      <c r="L307" s="122"/>
      <c r="M307" s="122"/>
      <c r="N307" s="122"/>
      <c r="O307" s="120"/>
      <c r="P307" s="120"/>
      <c r="Q307" s="120"/>
    </row>
    <row r="308" spans="1:17" ht="15" x14ac:dyDescent="0.35">
      <c r="A308" s="120"/>
      <c r="B308"/>
      <c r="C308"/>
      <c r="D308"/>
      <c r="E308"/>
      <c r="F308"/>
      <c r="G308"/>
      <c r="H308" s="120"/>
      <c r="I308" s="122"/>
      <c r="J308" s="122"/>
      <c r="K308" s="122"/>
      <c r="L308" s="122"/>
      <c r="M308" s="122"/>
      <c r="N308" s="122"/>
      <c r="O308" s="120"/>
      <c r="P308" s="120"/>
      <c r="Q308" s="120"/>
    </row>
    <row r="309" spans="1:17" ht="15" x14ac:dyDescent="0.35">
      <c r="A309" s="120"/>
      <c r="B309"/>
      <c r="C309"/>
      <c r="D309"/>
      <c r="E309"/>
      <c r="F309"/>
      <c r="G309"/>
      <c r="H309" s="120"/>
      <c r="I309" s="122"/>
      <c r="J309" s="122"/>
      <c r="K309" s="122"/>
      <c r="L309" s="122"/>
      <c r="M309" s="122"/>
      <c r="N309" s="122"/>
      <c r="O309" s="120"/>
      <c r="P309" s="120"/>
      <c r="Q309" s="120"/>
    </row>
    <row r="310" spans="1:17" ht="15" x14ac:dyDescent="0.35">
      <c r="A310" s="120"/>
      <c r="B310"/>
      <c r="C310"/>
      <c r="D310"/>
      <c r="E310"/>
      <c r="F310"/>
      <c r="G310"/>
      <c r="H310" s="120"/>
      <c r="I310" s="122"/>
      <c r="J310" s="122"/>
      <c r="K310" s="122"/>
      <c r="L310" s="122"/>
      <c r="M310" s="122"/>
      <c r="N310" s="122"/>
      <c r="O310" s="120"/>
      <c r="P310" s="120"/>
      <c r="Q310" s="120"/>
    </row>
    <row r="311" spans="1:17" ht="15" x14ac:dyDescent="0.35">
      <c r="A311" s="120"/>
      <c r="B311"/>
      <c r="C311"/>
      <c r="D311"/>
      <c r="E311"/>
      <c r="F311"/>
      <c r="G311"/>
      <c r="H311" s="120"/>
      <c r="I311" s="122"/>
      <c r="J311" s="122"/>
      <c r="K311" s="122"/>
      <c r="L311" s="122"/>
      <c r="M311" s="122"/>
      <c r="N311" s="122"/>
      <c r="O311" s="120"/>
      <c r="P311" s="120"/>
      <c r="Q311" s="120"/>
    </row>
    <row r="312" spans="1:17" ht="15" x14ac:dyDescent="0.35">
      <c r="A312" s="120"/>
      <c r="B312"/>
      <c r="C312"/>
      <c r="D312"/>
      <c r="E312"/>
      <c r="F312"/>
      <c r="G312"/>
      <c r="H312" s="120"/>
      <c r="I312" s="122"/>
      <c r="J312" s="122"/>
      <c r="K312" s="122"/>
      <c r="L312" s="122"/>
      <c r="M312" s="122"/>
      <c r="N312" s="122"/>
      <c r="O312" s="120"/>
      <c r="P312" s="120"/>
      <c r="Q312" s="120"/>
    </row>
    <row r="313" spans="1:17" ht="15" x14ac:dyDescent="0.35">
      <c r="A313" s="120"/>
      <c r="B313"/>
      <c r="C313"/>
      <c r="D313"/>
      <c r="E313"/>
      <c r="F313"/>
      <c r="G313"/>
      <c r="H313" s="120"/>
      <c r="I313" s="122"/>
      <c r="J313" s="122"/>
      <c r="K313" s="122"/>
      <c r="L313" s="122"/>
      <c r="M313" s="122"/>
      <c r="N313" s="122"/>
      <c r="O313" s="120"/>
      <c r="P313" s="120"/>
      <c r="Q313" s="120"/>
    </row>
    <row r="314" spans="1:17" ht="15" x14ac:dyDescent="0.35">
      <c r="A314" s="120"/>
      <c r="B314"/>
      <c r="C314"/>
      <c r="D314"/>
      <c r="E314"/>
      <c r="F314"/>
      <c r="G314"/>
      <c r="H314" s="120"/>
      <c r="I314" s="122"/>
      <c r="J314" s="122"/>
      <c r="K314" s="122"/>
      <c r="L314" s="122"/>
      <c r="M314" s="122"/>
      <c r="N314" s="122"/>
      <c r="O314" s="120"/>
      <c r="P314" s="120"/>
      <c r="Q314" s="120"/>
    </row>
    <row r="315" spans="1:17" ht="15" x14ac:dyDescent="0.35">
      <c r="A315" s="120"/>
      <c r="B315"/>
      <c r="C315"/>
      <c r="D315"/>
      <c r="E315"/>
      <c r="F315"/>
      <c r="G315"/>
      <c r="H315" s="120"/>
      <c r="I315" s="122"/>
      <c r="J315" s="122"/>
      <c r="K315" s="122"/>
      <c r="L315" s="122"/>
      <c r="M315" s="122"/>
      <c r="N315" s="122"/>
      <c r="O315" s="120"/>
      <c r="P315" s="120"/>
      <c r="Q315" s="120"/>
    </row>
    <row r="316" spans="1:17" ht="15" x14ac:dyDescent="0.35">
      <c r="A316" s="120"/>
      <c r="B316"/>
      <c r="C316"/>
      <c r="D316"/>
      <c r="E316"/>
      <c r="F316"/>
      <c r="G316"/>
      <c r="H316" s="120"/>
      <c r="I316" s="122"/>
      <c r="J316" s="122"/>
      <c r="K316" s="122"/>
      <c r="L316" s="122"/>
      <c r="M316" s="122"/>
      <c r="N316" s="122"/>
      <c r="O316" s="120"/>
      <c r="P316" s="120"/>
      <c r="Q316" s="120"/>
    </row>
    <row r="317" spans="1:17" ht="15" x14ac:dyDescent="0.35">
      <c r="A317" s="120"/>
      <c r="B317"/>
      <c r="C317"/>
      <c r="D317"/>
      <c r="E317"/>
      <c r="F317"/>
      <c r="G317"/>
      <c r="H317" s="120"/>
      <c r="I317" s="122"/>
      <c r="J317" s="122"/>
      <c r="K317" s="122"/>
      <c r="L317" s="122"/>
      <c r="M317" s="122"/>
      <c r="N317" s="122"/>
      <c r="O317" s="120"/>
      <c r="P317" s="120"/>
      <c r="Q317" s="120"/>
    </row>
    <row r="318" spans="1:17" ht="15" x14ac:dyDescent="0.35">
      <c r="A318" s="120"/>
      <c r="B318"/>
      <c r="C318"/>
      <c r="D318"/>
      <c r="E318"/>
      <c r="F318"/>
      <c r="G318"/>
      <c r="H318" s="120"/>
      <c r="I318" s="122"/>
      <c r="J318" s="122"/>
      <c r="K318" s="122"/>
      <c r="L318" s="122"/>
      <c r="M318" s="122"/>
      <c r="N318" s="122"/>
      <c r="O318" s="120"/>
      <c r="P318" s="120"/>
      <c r="Q318" s="120"/>
    </row>
    <row r="319" spans="1:17" ht="15" x14ac:dyDescent="0.35">
      <c r="A319" s="120"/>
      <c r="B319"/>
      <c r="C319"/>
      <c r="D319"/>
      <c r="E319"/>
      <c r="F319"/>
      <c r="G319"/>
      <c r="H319" s="120"/>
      <c r="I319" s="122"/>
      <c r="J319" s="122"/>
      <c r="K319" s="122"/>
      <c r="L319" s="122"/>
      <c r="M319" s="122"/>
      <c r="N319" s="122"/>
      <c r="O319" s="120"/>
      <c r="P319" s="120"/>
      <c r="Q319" s="120"/>
    </row>
    <row r="320" spans="1:17" ht="15" x14ac:dyDescent="0.35">
      <c r="A320" s="120"/>
      <c r="B320"/>
      <c r="C320"/>
      <c r="D320"/>
      <c r="E320"/>
      <c r="F320"/>
      <c r="G320"/>
      <c r="H320" s="120"/>
      <c r="I320" s="122"/>
      <c r="J320" s="122"/>
      <c r="K320" s="122"/>
      <c r="L320" s="122"/>
      <c r="M320" s="122"/>
      <c r="N320" s="122"/>
      <c r="O320" s="120"/>
      <c r="P320" s="120"/>
      <c r="Q320" s="120"/>
    </row>
    <row r="321" spans="1:17" ht="15" x14ac:dyDescent="0.35">
      <c r="A321" s="120"/>
      <c r="B321"/>
      <c r="C321"/>
      <c r="D321"/>
      <c r="E321"/>
      <c r="F321"/>
      <c r="G321"/>
      <c r="H321" s="120"/>
      <c r="I321" s="122"/>
      <c r="J321" s="122"/>
      <c r="K321" s="122"/>
      <c r="L321" s="122"/>
      <c r="M321" s="122"/>
      <c r="N321" s="122"/>
      <c r="O321" s="120"/>
      <c r="P321" s="120"/>
      <c r="Q321" s="120"/>
    </row>
    <row r="322" spans="1:17" ht="15" x14ac:dyDescent="0.35">
      <c r="A322" s="120"/>
      <c r="B322"/>
      <c r="C322"/>
      <c r="D322"/>
      <c r="E322"/>
      <c r="F322"/>
      <c r="G322"/>
      <c r="H322" s="120"/>
      <c r="I322" s="122"/>
      <c r="J322" s="122"/>
      <c r="K322" s="122"/>
      <c r="L322" s="122"/>
      <c r="M322" s="122"/>
      <c r="N322" s="122"/>
      <c r="O322" s="120"/>
      <c r="P322" s="120"/>
      <c r="Q322" s="120"/>
    </row>
    <row r="323" spans="1:17" ht="15" x14ac:dyDescent="0.35">
      <c r="A323" s="120"/>
      <c r="B323"/>
      <c r="C323"/>
      <c r="D323"/>
      <c r="E323"/>
      <c r="F323"/>
      <c r="G323"/>
      <c r="H323" s="120"/>
      <c r="I323" s="122"/>
      <c r="J323" s="122"/>
      <c r="K323" s="122"/>
      <c r="L323" s="122"/>
      <c r="M323" s="122"/>
      <c r="N323" s="122"/>
      <c r="O323" s="120"/>
      <c r="P323" s="120"/>
      <c r="Q323" s="120"/>
    </row>
    <row r="324" spans="1:17" ht="15" x14ac:dyDescent="0.35">
      <c r="A324" s="120"/>
      <c r="B324"/>
      <c r="C324"/>
      <c r="D324"/>
      <c r="E324"/>
      <c r="F324"/>
      <c r="G324"/>
      <c r="H324" s="120"/>
      <c r="I324" s="122"/>
      <c r="J324" s="122"/>
      <c r="K324" s="122"/>
      <c r="L324" s="122"/>
      <c r="M324" s="122"/>
      <c r="N324" s="122"/>
      <c r="O324" s="120"/>
      <c r="P324" s="120"/>
      <c r="Q324" s="120"/>
    </row>
    <row r="325" spans="1:17" ht="15" x14ac:dyDescent="0.35">
      <c r="A325" s="120"/>
      <c r="B325"/>
      <c r="C325"/>
      <c r="D325"/>
      <c r="E325"/>
      <c r="F325"/>
      <c r="G325"/>
      <c r="H325" s="120"/>
      <c r="I325" s="122"/>
      <c r="J325" s="122"/>
      <c r="K325" s="122"/>
      <c r="L325" s="122"/>
      <c r="M325" s="122"/>
      <c r="N325" s="122"/>
      <c r="O325" s="120"/>
      <c r="P325" s="120"/>
      <c r="Q325" s="120"/>
    </row>
    <row r="326" spans="1:17" ht="15" x14ac:dyDescent="0.35">
      <c r="A326" s="120"/>
      <c r="B326"/>
      <c r="C326"/>
      <c r="D326"/>
      <c r="E326"/>
      <c r="F326"/>
      <c r="G326"/>
      <c r="H326" s="120"/>
      <c r="I326" s="122"/>
      <c r="J326" s="122"/>
      <c r="K326" s="122"/>
      <c r="L326" s="122"/>
      <c r="M326" s="122"/>
      <c r="N326" s="122"/>
      <c r="O326" s="120"/>
      <c r="P326" s="120"/>
      <c r="Q326" s="120"/>
    </row>
    <row r="327" spans="1:17" ht="15" x14ac:dyDescent="0.35">
      <c r="A327" s="120"/>
      <c r="B327"/>
      <c r="C327"/>
      <c r="D327"/>
      <c r="E327"/>
      <c r="F327"/>
      <c r="G327"/>
      <c r="H327" s="120"/>
      <c r="I327" s="122"/>
      <c r="J327" s="122"/>
      <c r="K327" s="122"/>
      <c r="L327" s="122"/>
      <c r="M327" s="122"/>
      <c r="N327" s="122"/>
      <c r="O327" s="120"/>
      <c r="P327" s="120"/>
      <c r="Q327" s="120"/>
    </row>
    <row r="328" spans="1:17" ht="15" x14ac:dyDescent="0.35">
      <c r="A328" s="120"/>
      <c r="B328"/>
      <c r="C328"/>
      <c r="D328"/>
      <c r="E328"/>
      <c r="F328"/>
      <c r="G328"/>
      <c r="H328" s="120"/>
      <c r="I328" s="122"/>
      <c r="J328" s="122"/>
      <c r="K328" s="122"/>
      <c r="L328" s="122"/>
      <c r="M328" s="122"/>
      <c r="N328" s="122"/>
      <c r="O328" s="120"/>
      <c r="P328" s="120"/>
      <c r="Q328" s="120"/>
    </row>
    <row r="329" spans="1:17" ht="15" x14ac:dyDescent="0.35">
      <c r="A329" s="120"/>
      <c r="B329"/>
      <c r="C329"/>
      <c r="D329"/>
      <c r="E329"/>
      <c r="F329"/>
      <c r="G329"/>
      <c r="H329" s="120"/>
      <c r="I329" s="122"/>
      <c r="J329" s="122"/>
      <c r="K329" s="122"/>
      <c r="L329" s="122"/>
      <c r="M329" s="122"/>
      <c r="N329" s="122"/>
      <c r="O329" s="120"/>
      <c r="P329" s="120"/>
      <c r="Q329" s="120"/>
    </row>
    <row r="330" spans="1:17" ht="15" x14ac:dyDescent="0.35">
      <c r="A330" s="120"/>
      <c r="B330"/>
      <c r="C330"/>
      <c r="D330"/>
      <c r="E330"/>
      <c r="F330"/>
      <c r="G330"/>
      <c r="H330" s="120"/>
      <c r="I330" s="122"/>
      <c r="J330" s="122"/>
      <c r="K330" s="122"/>
      <c r="L330" s="122"/>
      <c r="M330" s="122"/>
      <c r="N330" s="122"/>
      <c r="O330" s="120"/>
      <c r="P330" s="120"/>
      <c r="Q330" s="120"/>
    </row>
    <row r="331" spans="1:17" ht="15" x14ac:dyDescent="0.35">
      <c r="A331" s="120"/>
      <c r="B331"/>
      <c r="C331"/>
      <c r="D331"/>
      <c r="E331"/>
      <c r="F331"/>
      <c r="G331"/>
      <c r="H331" s="120"/>
      <c r="I331" s="122"/>
      <c r="J331" s="122"/>
      <c r="K331" s="122"/>
      <c r="L331" s="122"/>
      <c r="M331" s="122"/>
      <c r="N331" s="122"/>
      <c r="O331" s="120"/>
      <c r="P331" s="120"/>
      <c r="Q331" s="120"/>
    </row>
    <row r="332" spans="1:17" ht="15" x14ac:dyDescent="0.35">
      <c r="A332" s="120"/>
      <c r="B332"/>
      <c r="C332"/>
      <c r="D332"/>
      <c r="E332"/>
      <c r="F332"/>
      <c r="G332"/>
      <c r="H332" s="120"/>
      <c r="I332" s="122"/>
      <c r="J332" s="122"/>
      <c r="K332" s="122"/>
      <c r="L332" s="122"/>
      <c r="M332" s="122"/>
      <c r="N332" s="122"/>
      <c r="O332" s="120"/>
      <c r="P332" s="120"/>
      <c r="Q332" s="120"/>
    </row>
    <row r="333" spans="1:17" ht="15" x14ac:dyDescent="0.35">
      <c r="A333" s="120"/>
      <c r="B333"/>
      <c r="C333"/>
      <c r="D333"/>
      <c r="E333"/>
      <c r="F333"/>
      <c r="G333"/>
      <c r="H333" s="120"/>
      <c r="I333" s="122"/>
      <c r="J333" s="122"/>
      <c r="K333" s="122"/>
      <c r="L333" s="122"/>
      <c r="M333" s="122"/>
      <c r="N333" s="122"/>
      <c r="O333" s="120"/>
      <c r="P333" s="120"/>
      <c r="Q333" s="120"/>
    </row>
    <row r="334" spans="1:17" ht="15" x14ac:dyDescent="0.35">
      <c r="A334" s="120"/>
      <c r="B334"/>
      <c r="C334"/>
      <c r="D334"/>
      <c r="E334"/>
      <c r="F334"/>
      <c r="G334"/>
      <c r="H334" s="120"/>
      <c r="I334" s="122"/>
      <c r="J334" s="122"/>
      <c r="K334" s="122"/>
      <c r="L334" s="122"/>
      <c r="M334" s="122"/>
      <c r="N334" s="122"/>
      <c r="O334" s="120"/>
      <c r="P334" s="120"/>
      <c r="Q334" s="120"/>
    </row>
    <row r="335" spans="1:17" ht="15" x14ac:dyDescent="0.35">
      <c r="A335" s="120"/>
      <c r="B335"/>
      <c r="C335"/>
      <c r="D335"/>
      <c r="E335"/>
      <c r="F335"/>
      <c r="G335"/>
      <c r="H335" s="120"/>
      <c r="I335" s="122"/>
      <c r="J335" s="122"/>
      <c r="K335" s="122"/>
      <c r="L335" s="122"/>
      <c r="M335" s="122"/>
      <c r="N335" s="122"/>
      <c r="O335" s="120"/>
      <c r="P335" s="120"/>
      <c r="Q335" s="120"/>
    </row>
    <row r="336" spans="1:17" ht="15" x14ac:dyDescent="0.35">
      <c r="A336" s="120"/>
      <c r="B336"/>
      <c r="C336"/>
      <c r="D336"/>
      <c r="E336"/>
      <c r="F336"/>
      <c r="G336"/>
      <c r="H336" s="120"/>
      <c r="I336" s="122"/>
      <c r="J336" s="122"/>
      <c r="K336" s="122"/>
      <c r="L336" s="122"/>
      <c r="M336" s="122"/>
      <c r="N336" s="122"/>
      <c r="O336" s="120"/>
      <c r="P336" s="120"/>
      <c r="Q336" s="120"/>
    </row>
    <row r="337" spans="1:17" ht="15" x14ac:dyDescent="0.35">
      <c r="A337" s="120"/>
      <c r="B337"/>
      <c r="C337"/>
      <c r="D337"/>
      <c r="E337"/>
      <c r="F337"/>
      <c r="G337"/>
      <c r="H337" s="120"/>
      <c r="I337" s="122"/>
      <c r="J337" s="122"/>
      <c r="K337" s="122"/>
      <c r="L337" s="122"/>
      <c r="M337" s="122"/>
      <c r="N337" s="122"/>
      <c r="O337" s="120"/>
      <c r="P337" s="120"/>
      <c r="Q337" s="120"/>
    </row>
    <row r="338" spans="1:17" ht="14.4" x14ac:dyDescent="0.35">
      <c r="A338" s="120"/>
      <c r="B338" s="120"/>
      <c r="C338" s="120"/>
      <c r="D338" s="120"/>
      <c r="E338" s="120"/>
      <c r="F338" s="120"/>
      <c r="G338" s="120"/>
      <c r="H338" s="120"/>
      <c r="I338" s="122"/>
      <c r="J338" s="122"/>
      <c r="K338" s="122"/>
      <c r="L338" s="122"/>
      <c r="M338" s="122"/>
      <c r="N338" s="122"/>
      <c r="O338" s="120"/>
      <c r="P338" s="120"/>
      <c r="Q338" s="120"/>
    </row>
    <row r="339" spans="1:17" ht="14.4" x14ac:dyDescent="0.35">
      <c r="A339" s="120"/>
      <c r="B339" s="120"/>
      <c r="C339" s="120"/>
      <c r="D339" s="120"/>
      <c r="E339" s="120"/>
      <c r="F339" s="120"/>
      <c r="G339" s="120"/>
      <c r="H339" s="120"/>
      <c r="I339" s="122"/>
      <c r="J339" s="122"/>
      <c r="K339" s="122"/>
      <c r="L339" s="122"/>
      <c r="M339" s="122"/>
      <c r="N339" s="122"/>
      <c r="O339" s="120"/>
      <c r="P339" s="120"/>
      <c r="Q339" s="120"/>
    </row>
    <row r="340" spans="1:17" ht="14.4" x14ac:dyDescent="0.35">
      <c r="A340" s="120"/>
      <c r="B340" s="120"/>
      <c r="C340" s="120"/>
      <c r="D340" s="120"/>
      <c r="E340" s="120"/>
      <c r="F340" s="120"/>
      <c r="G340" s="120"/>
      <c r="H340" s="120"/>
      <c r="I340" s="122"/>
      <c r="J340" s="122"/>
      <c r="K340" s="122"/>
      <c r="L340" s="122"/>
      <c r="M340" s="122"/>
      <c r="N340" s="122"/>
      <c r="O340" s="120"/>
      <c r="P340" s="120"/>
      <c r="Q340" s="120"/>
    </row>
    <row r="341" spans="1:17" ht="14.4" x14ac:dyDescent="0.35">
      <c r="A341" s="120"/>
      <c r="B341" s="120"/>
      <c r="C341" s="120"/>
      <c r="D341" s="120"/>
      <c r="E341" s="120"/>
      <c r="F341" s="120"/>
      <c r="G341" s="120"/>
      <c r="H341" s="120"/>
      <c r="I341" s="122"/>
      <c r="J341" s="122"/>
      <c r="K341" s="122"/>
      <c r="L341" s="122"/>
      <c r="M341" s="122"/>
      <c r="N341" s="122"/>
      <c r="O341" s="120"/>
      <c r="P341" s="120"/>
      <c r="Q341" s="120"/>
    </row>
    <row r="342" spans="1:17" ht="14.4" x14ac:dyDescent="0.35">
      <c r="A342" s="120"/>
      <c r="B342" s="120"/>
      <c r="C342" s="120"/>
      <c r="D342" s="120"/>
      <c r="E342" s="120"/>
      <c r="F342" s="120"/>
      <c r="G342" s="120"/>
      <c r="H342" s="120"/>
      <c r="I342" s="122"/>
      <c r="J342" s="122"/>
      <c r="K342" s="122"/>
      <c r="L342" s="122"/>
      <c r="M342" s="122"/>
      <c r="N342" s="122"/>
      <c r="O342" s="120"/>
      <c r="P342" s="120"/>
      <c r="Q342" s="120"/>
    </row>
    <row r="343" spans="1:17" ht="14.4" x14ac:dyDescent="0.35">
      <c r="A343" s="120"/>
      <c r="B343" s="120"/>
      <c r="C343" s="120"/>
      <c r="D343" s="120"/>
      <c r="E343" s="120"/>
      <c r="F343" s="120"/>
      <c r="G343" s="120"/>
      <c r="H343" s="120"/>
      <c r="I343" s="122"/>
      <c r="J343" s="122"/>
      <c r="K343" s="122"/>
      <c r="L343" s="122"/>
      <c r="M343" s="122"/>
      <c r="N343" s="122"/>
      <c r="O343" s="120"/>
      <c r="P343" s="120"/>
      <c r="Q343" s="120"/>
    </row>
    <row r="344" spans="1:17" ht="14.4" x14ac:dyDescent="0.35">
      <c r="A344" s="120"/>
      <c r="B344" s="120"/>
      <c r="C344" s="120"/>
      <c r="D344" s="120"/>
      <c r="E344" s="120"/>
      <c r="F344" s="120"/>
      <c r="G344" s="120"/>
      <c r="H344" s="120"/>
      <c r="I344" s="122"/>
      <c r="J344" s="122"/>
      <c r="K344" s="122"/>
      <c r="L344" s="122"/>
      <c r="M344" s="122"/>
      <c r="N344" s="122"/>
      <c r="O344" s="120"/>
      <c r="P344" s="120"/>
      <c r="Q344" s="120"/>
    </row>
    <row r="345" spans="1:17" ht="14.4" x14ac:dyDescent="0.35">
      <c r="A345" s="120"/>
      <c r="B345" s="120"/>
      <c r="C345" s="120"/>
      <c r="D345" s="120"/>
      <c r="E345" s="120"/>
      <c r="F345" s="120"/>
      <c r="G345" s="120"/>
      <c r="H345" s="120"/>
      <c r="I345" s="122"/>
      <c r="J345" s="122"/>
      <c r="K345" s="122"/>
      <c r="L345" s="122"/>
      <c r="M345" s="122"/>
      <c r="N345" s="122"/>
      <c r="O345" s="120"/>
      <c r="P345" s="120"/>
      <c r="Q345" s="120"/>
    </row>
    <row r="346" spans="1:17" ht="14.4" x14ac:dyDescent="0.35">
      <c r="A346" s="120"/>
      <c r="B346" s="120"/>
      <c r="C346" s="120"/>
      <c r="D346" s="120"/>
      <c r="E346" s="120"/>
      <c r="F346" s="120"/>
      <c r="G346" s="120"/>
      <c r="H346" s="120"/>
      <c r="I346" s="122"/>
      <c r="J346" s="122"/>
      <c r="K346" s="122"/>
      <c r="L346" s="122"/>
      <c r="M346" s="122"/>
      <c r="N346" s="122"/>
      <c r="O346" s="120"/>
      <c r="P346" s="120"/>
      <c r="Q346" s="120"/>
    </row>
    <row r="347" spans="1:17" ht="14.4" x14ac:dyDescent="0.35">
      <c r="A347" s="120"/>
      <c r="B347" s="120"/>
      <c r="C347" s="120"/>
      <c r="D347" s="120"/>
      <c r="E347" s="120"/>
      <c r="F347" s="120"/>
      <c r="G347" s="120"/>
      <c r="H347" s="120"/>
      <c r="I347" s="122"/>
      <c r="J347" s="122"/>
      <c r="K347" s="122"/>
      <c r="L347" s="122"/>
      <c r="M347" s="122"/>
      <c r="N347" s="122"/>
      <c r="O347" s="120"/>
      <c r="P347" s="120"/>
      <c r="Q347" s="120"/>
    </row>
    <row r="348" spans="1:17" ht="14.4" x14ac:dyDescent="0.35">
      <c r="A348" s="120"/>
      <c r="B348" s="120"/>
      <c r="C348" s="120"/>
      <c r="D348" s="120"/>
      <c r="E348" s="120"/>
      <c r="F348" s="120"/>
      <c r="G348" s="120"/>
      <c r="H348" s="120"/>
      <c r="I348" s="122"/>
      <c r="J348" s="122"/>
      <c r="K348" s="122"/>
      <c r="L348" s="122"/>
      <c r="M348" s="122"/>
      <c r="N348" s="122"/>
      <c r="O348" s="120"/>
      <c r="P348" s="120"/>
      <c r="Q348" s="120"/>
    </row>
    <row r="349" spans="1:17" ht="14.4" x14ac:dyDescent="0.35">
      <c r="A349" s="120"/>
      <c r="B349" s="120"/>
      <c r="C349" s="120"/>
      <c r="D349" s="120"/>
      <c r="E349" s="120"/>
      <c r="F349" s="120"/>
      <c r="G349" s="120"/>
      <c r="H349" s="120"/>
      <c r="I349" s="122"/>
      <c r="J349" s="122"/>
      <c r="K349" s="122"/>
      <c r="L349" s="122"/>
      <c r="M349" s="122"/>
      <c r="N349" s="122"/>
      <c r="O349" s="120"/>
      <c r="P349" s="120"/>
      <c r="Q349" s="120"/>
    </row>
    <row r="350" spans="1:17" ht="14.4" x14ac:dyDescent="0.35">
      <c r="A350" s="120"/>
      <c r="B350" s="120"/>
      <c r="C350" s="120"/>
      <c r="D350" s="120"/>
      <c r="E350" s="120"/>
      <c r="F350" s="120"/>
      <c r="G350" s="120"/>
      <c r="H350" s="120"/>
      <c r="I350" s="122"/>
      <c r="J350" s="122"/>
      <c r="K350" s="122"/>
      <c r="L350" s="122"/>
      <c r="M350" s="122"/>
      <c r="N350" s="122"/>
      <c r="O350" s="120"/>
      <c r="P350" s="120"/>
      <c r="Q350" s="120"/>
    </row>
    <row r="351" spans="1:17" ht="14.4" x14ac:dyDescent="0.35">
      <c r="A351" s="120"/>
      <c r="B351" s="120"/>
      <c r="C351" s="120"/>
      <c r="D351" s="120"/>
      <c r="E351" s="120"/>
      <c r="F351" s="120"/>
      <c r="G351" s="120"/>
      <c r="H351" s="120"/>
      <c r="I351" s="122"/>
      <c r="J351" s="122"/>
      <c r="K351" s="122"/>
      <c r="L351" s="122"/>
      <c r="M351" s="122"/>
      <c r="N351" s="122"/>
      <c r="O351" s="120"/>
      <c r="P351" s="120"/>
      <c r="Q351" s="120"/>
    </row>
    <row r="352" spans="1:17" ht="14.4" x14ac:dyDescent="0.35">
      <c r="A352" s="120"/>
      <c r="B352" s="120"/>
      <c r="C352" s="120"/>
      <c r="D352" s="120"/>
      <c r="E352" s="120"/>
      <c r="F352" s="120"/>
      <c r="G352" s="120"/>
      <c r="H352" s="120"/>
      <c r="I352" s="122"/>
      <c r="J352" s="122"/>
      <c r="K352" s="122"/>
      <c r="L352" s="122"/>
      <c r="M352" s="122"/>
      <c r="N352" s="122"/>
      <c r="O352" s="120"/>
      <c r="P352" s="120"/>
      <c r="Q352" s="120"/>
    </row>
    <row r="353" spans="1:17" ht="14.4" x14ac:dyDescent="0.35">
      <c r="A353" s="120"/>
      <c r="B353" s="120"/>
      <c r="C353" s="120"/>
      <c r="D353" s="120"/>
      <c r="E353" s="120"/>
      <c r="F353" s="120"/>
      <c r="G353" s="120"/>
      <c r="H353" s="120"/>
      <c r="I353" s="122"/>
      <c r="J353" s="122"/>
      <c r="K353" s="122"/>
      <c r="L353" s="122"/>
      <c r="M353" s="122"/>
      <c r="N353" s="122"/>
      <c r="O353" s="120"/>
      <c r="P353" s="120"/>
      <c r="Q353" s="120"/>
    </row>
    <row r="354" spans="1:17" ht="14.4" x14ac:dyDescent="0.35">
      <c r="A354" s="120"/>
      <c r="B354" s="120"/>
      <c r="C354" s="120"/>
      <c r="D354" s="120"/>
      <c r="E354" s="120"/>
      <c r="F354" s="120"/>
      <c r="G354" s="120"/>
      <c r="H354" s="120"/>
      <c r="I354" s="122"/>
      <c r="J354" s="122"/>
      <c r="K354" s="122"/>
      <c r="L354" s="122"/>
      <c r="M354" s="122"/>
      <c r="N354" s="122"/>
      <c r="O354" s="120"/>
      <c r="P354" s="120"/>
      <c r="Q354" s="120"/>
    </row>
    <row r="355" spans="1:17" ht="14.4" x14ac:dyDescent="0.35">
      <c r="A355" s="120"/>
      <c r="B355" s="120"/>
      <c r="C355" s="120"/>
      <c r="D355" s="120"/>
      <c r="E355" s="120"/>
      <c r="F355" s="120"/>
      <c r="G355" s="120"/>
      <c r="H355" s="120"/>
      <c r="I355" s="122"/>
      <c r="J355" s="122"/>
      <c r="K355" s="122"/>
      <c r="L355" s="122"/>
      <c r="M355" s="122"/>
      <c r="N355" s="122"/>
      <c r="O355" s="120"/>
      <c r="P355" s="120"/>
      <c r="Q355" s="120"/>
    </row>
    <row r="356" spans="1:17" ht="14.4" x14ac:dyDescent="0.35">
      <c r="A356" s="120"/>
      <c r="B356" s="120"/>
      <c r="C356" s="120"/>
      <c r="D356" s="120"/>
      <c r="E356" s="120"/>
      <c r="F356" s="120"/>
      <c r="G356" s="120"/>
      <c r="H356" s="120"/>
      <c r="I356" s="122"/>
      <c r="J356" s="122"/>
      <c r="K356" s="122"/>
      <c r="L356" s="122"/>
      <c r="M356" s="122"/>
      <c r="N356" s="122"/>
      <c r="O356" s="120"/>
      <c r="P356" s="120"/>
      <c r="Q356" s="120"/>
    </row>
    <row r="357" spans="1:17" ht="14.4" x14ac:dyDescent="0.35">
      <c r="A357" s="120"/>
      <c r="B357" s="120"/>
      <c r="C357" s="120"/>
      <c r="D357" s="120"/>
      <c r="E357" s="120"/>
      <c r="F357" s="120"/>
      <c r="G357" s="120"/>
      <c r="H357" s="120"/>
      <c r="I357" s="122"/>
      <c r="J357" s="122"/>
      <c r="K357" s="122"/>
      <c r="L357" s="122"/>
      <c r="M357" s="122"/>
      <c r="N357" s="122"/>
      <c r="O357" s="120"/>
      <c r="P357" s="120"/>
      <c r="Q357" s="120"/>
    </row>
    <row r="358" spans="1:17" ht="14.4" x14ac:dyDescent="0.35">
      <c r="A358" s="120"/>
      <c r="B358" s="120"/>
      <c r="C358" s="120"/>
      <c r="D358" s="120"/>
      <c r="E358" s="120"/>
      <c r="F358" s="120"/>
      <c r="G358" s="120"/>
      <c r="H358" s="120"/>
      <c r="I358" s="122"/>
      <c r="J358" s="122"/>
      <c r="K358" s="122"/>
      <c r="L358" s="122"/>
      <c r="M358" s="122"/>
      <c r="N358" s="122"/>
      <c r="O358" s="120"/>
      <c r="P358" s="120"/>
      <c r="Q358" s="120"/>
    </row>
    <row r="359" spans="1:17" ht="14.4" x14ac:dyDescent="0.35">
      <c r="A359" s="120"/>
      <c r="B359" s="120"/>
      <c r="C359" s="120"/>
      <c r="D359" s="120"/>
      <c r="E359" s="120"/>
      <c r="F359" s="120"/>
      <c r="G359" s="120"/>
      <c r="H359" s="120"/>
      <c r="I359" s="122"/>
      <c r="J359" s="122"/>
      <c r="K359" s="122"/>
      <c r="L359" s="122"/>
      <c r="M359" s="122"/>
      <c r="N359" s="122"/>
      <c r="O359" s="120"/>
      <c r="P359" s="120"/>
      <c r="Q359" s="120"/>
    </row>
    <row r="360" spans="1:17" ht="14.4" x14ac:dyDescent="0.35">
      <c r="A360" s="120"/>
      <c r="B360" s="120"/>
      <c r="C360" s="120"/>
      <c r="D360" s="120"/>
      <c r="E360" s="120"/>
      <c r="F360" s="120"/>
      <c r="G360" s="120"/>
      <c r="H360" s="120"/>
      <c r="I360" s="122"/>
      <c r="J360" s="122"/>
      <c r="K360" s="122"/>
      <c r="L360" s="122"/>
      <c r="M360" s="122"/>
      <c r="N360" s="122"/>
      <c r="O360" s="120"/>
      <c r="P360" s="120"/>
      <c r="Q360" s="120"/>
    </row>
    <row r="361" spans="1:17" ht="14.4" x14ac:dyDescent="0.35">
      <c r="A361" s="120"/>
      <c r="B361" s="120"/>
      <c r="C361" s="120"/>
      <c r="D361" s="120"/>
      <c r="E361" s="120"/>
      <c r="F361" s="120"/>
      <c r="G361" s="120"/>
      <c r="H361" s="120"/>
      <c r="I361" s="122"/>
      <c r="J361" s="122"/>
      <c r="K361" s="122"/>
      <c r="L361" s="122"/>
      <c r="M361" s="122"/>
      <c r="N361" s="122"/>
      <c r="O361" s="120"/>
      <c r="P361" s="120"/>
      <c r="Q361" s="120"/>
    </row>
    <row r="362" spans="1:17" ht="14.4" x14ac:dyDescent="0.35">
      <c r="A362" s="120"/>
      <c r="B362" s="120"/>
      <c r="C362" s="120"/>
      <c r="D362" s="120"/>
      <c r="E362" s="120"/>
      <c r="F362" s="120"/>
      <c r="G362" s="120"/>
      <c r="H362" s="120"/>
      <c r="I362" s="122"/>
      <c r="J362" s="122"/>
      <c r="K362" s="122"/>
      <c r="L362" s="122"/>
      <c r="M362" s="122"/>
      <c r="N362" s="122"/>
      <c r="O362" s="120"/>
      <c r="P362" s="120"/>
      <c r="Q362" s="120"/>
    </row>
    <row r="363" spans="1:17" ht="14.4" x14ac:dyDescent="0.35">
      <c r="A363" s="120"/>
      <c r="B363" s="120"/>
      <c r="C363" s="120"/>
      <c r="D363" s="120"/>
      <c r="E363" s="120"/>
      <c r="F363" s="120"/>
      <c r="G363" s="120"/>
      <c r="H363" s="120"/>
      <c r="I363" s="122"/>
      <c r="J363" s="122"/>
      <c r="K363" s="122"/>
      <c r="L363" s="122"/>
      <c r="M363" s="122"/>
      <c r="N363" s="122"/>
      <c r="O363" s="120"/>
      <c r="P363" s="120"/>
      <c r="Q363" s="120"/>
    </row>
    <row r="364" spans="1:17" ht="14.4" x14ac:dyDescent="0.35">
      <c r="A364" s="120"/>
      <c r="B364" s="120"/>
      <c r="C364" s="120"/>
      <c r="D364" s="120"/>
      <c r="E364" s="120"/>
      <c r="F364" s="120"/>
      <c r="G364" s="120"/>
      <c r="H364" s="120"/>
      <c r="I364" s="122"/>
      <c r="J364" s="122"/>
      <c r="K364" s="122"/>
      <c r="L364" s="122"/>
      <c r="M364" s="122"/>
      <c r="N364" s="122"/>
      <c r="O364" s="120"/>
      <c r="P364" s="120"/>
      <c r="Q364" s="120"/>
    </row>
    <row r="365" spans="1:17" ht="14.4" x14ac:dyDescent="0.35">
      <c r="A365" s="120"/>
      <c r="B365" s="120"/>
      <c r="C365" s="120"/>
      <c r="D365" s="120"/>
      <c r="E365" s="120"/>
      <c r="F365" s="120"/>
      <c r="G365" s="120"/>
      <c r="H365" s="120"/>
      <c r="I365" s="122"/>
      <c r="J365" s="122"/>
      <c r="K365" s="122"/>
      <c r="L365" s="122"/>
      <c r="M365" s="122"/>
      <c r="N365" s="122"/>
      <c r="O365" s="120"/>
      <c r="P365" s="120"/>
      <c r="Q365" s="120"/>
    </row>
    <row r="366" spans="1:17" ht="14.4" x14ac:dyDescent="0.35">
      <c r="A366" s="120"/>
      <c r="B366" s="120"/>
      <c r="C366" s="120"/>
      <c r="D366" s="120"/>
      <c r="E366" s="120"/>
      <c r="F366" s="120"/>
      <c r="G366" s="120"/>
      <c r="H366" s="120"/>
      <c r="I366" s="122"/>
      <c r="J366" s="122"/>
      <c r="K366" s="122"/>
      <c r="L366" s="122"/>
      <c r="M366" s="122"/>
      <c r="N366" s="122"/>
      <c r="O366" s="120"/>
      <c r="P366" s="120"/>
      <c r="Q366" s="120"/>
    </row>
    <row r="367" spans="1:17" ht="14.4" x14ac:dyDescent="0.35">
      <c r="A367" s="120"/>
      <c r="B367" s="120"/>
      <c r="C367" s="120"/>
      <c r="D367" s="120"/>
      <c r="E367" s="120"/>
      <c r="F367" s="120"/>
      <c r="G367" s="120"/>
      <c r="H367" s="120"/>
      <c r="I367" s="122"/>
      <c r="J367" s="122"/>
      <c r="K367" s="122"/>
      <c r="L367" s="122"/>
      <c r="M367" s="122"/>
      <c r="N367" s="122"/>
      <c r="O367" s="120"/>
      <c r="P367" s="120"/>
      <c r="Q367" s="120"/>
    </row>
    <row r="368" spans="1:17" ht="14.4" x14ac:dyDescent="0.35">
      <c r="A368" s="120"/>
      <c r="B368" s="120"/>
      <c r="C368" s="120"/>
      <c r="D368" s="120"/>
      <c r="E368" s="120"/>
      <c r="F368" s="120"/>
      <c r="G368" s="120"/>
      <c r="H368" s="120"/>
      <c r="I368" s="122"/>
      <c r="J368" s="122"/>
      <c r="K368" s="122"/>
      <c r="L368" s="122"/>
      <c r="M368" s="122"/>
      <c r="N368" s="122"/>
      <c r="O368" s="120"/>
      <c r="P368" s="120"/>
      <c r="Q368" s="120"/>
    </row>
    <row r="369" spans="1:17" ht="14.4" x14ac:dyDescent="0.35">
      <c r="A369" s="120"/>
      <c r="B369" s="120"/>
      <c r="C369" s="120"/>
      <c r="D369" s="120"/>
      <c r="E369" s="120"/>
      <c r="F369" s="120"/>
      <c r="G369" s="120"/>
      <c r="H369" s="120"/>
      <c r="I369" s="122"/>
      <c r="J369" s="122"/>
      <c r="K369" s="122"/>
      <c r="L369" s="122"/>
      <c r="M369" s="122"/>
      <c r="N369" s="122"/>
      <c r="O369" s="120"/>
      <c r="P369" s="120"/>
      <c r="Q369" s="120"/>
    </row>
    <row r="370" spans="1:17" ht="14.4" x14ac:dyDescent="0.35">
      <c r="A370" s="120"/>
      <c r="B370" s="120"/>
      <c r="C370" s="120"/>
      <c r="D370" s="120"/>
      <c r="E370" s="120"/>
      <c r="F370" s="120"/>
      <c r="G370" s="120"/>
      <c r="H370" s="120"/>
      <c r="I370" s="122"/>
      <c r="J370" s="122"/>
      <c r="K370" s="122"/>
      <c r="L370" s="122"/>
      <c r="M370" s="122"/>
      <c r="N370" s="122"/>
      <c r="O370" s="120"/>
      <c r="P370" s="120"/>
      <c r="Q370" s="120"/>
    </row>
    <row r="371" spans="1:17" ht="14.4" x14ac:dyDescent="0.35">
      <c r="A371" s="120"/>
      <c r="B371" s="120"/>
      <c r="C371" s="120"/>
      <c r="D371" s="120"/>
      <c r="E371" s="120"/>
      <c r="F371" s="120"/>
      <c r="G371" s="120"/>
      <c r="H371" s="120"/>
      <c r="I371" s="122"/>
      <c r="J371" s="122"/>
      <c r="K371" s="122"/>
      <c r="L371" s="122"/>
      <c r="M371" s="122"/>
      <c r="N371" s="122"/>
      <c r="O371" s="120"/>
      <c r="P371" s="120"/>
      <c r="Q371" s="120"/>
    </row>
    <row r="372" spans="1:17" ht="14.4" x14ac:dyDescent="0.35">
      <c r="A372" s="120"/>
      <c r="B372" s="120"/>
      <c r="C372" s="120"/>
      <c r="D372" s="120"/>
      <c r="E372" s="120"/>
      <c r="F372" s="120"/>
      <c r="G372" s="120"/>
      <c r="H372" s="120"/>
      <c r="I372" s="122"/>
      <c r="J372" s="122"/>
      <c r="K372" s="122"/>
      <c r="L372" s="122"/>
      <c r="M372" s="122"/>
      <c r="N372" s="122"/>
      <c r="O372" s="120"/>
      <c r="P372" s="120"/>
      <c r="Q372" s="120"/>
    </row>
    <row r="373" spans="1:17" ht="14.4" x14ac:dyDescent="0.35">
      <c r="A373" s="120"/>
      <c r="B373" s="120"/>
      <c r="C373" s="120"/>
      <c r="D373" s="120"/>
      <c r="E373" s="120"/>
      <c r="F373" s="120"/>
      <c r="G373" s="120"/>
      <c r="H373" s="120"/>
      <c r="I373" s="122"/>
      <c r="J373" s="122"/>
      <c r="K373" s="122"/>
      <c r="L373" s="122"/>
      <c r="M373" s="122"/>
      <c r="N373" s="122"/>
      <c r="O373" s="120"/>
      <c r="P373" s="120"/>
      <c r="Q373" s="120"/>
    </row>
    <row r="374" spans="1:17" ht="14.4" x14ac:dyDescent="0.35">
      <c r="A374" s="120"/>
      <c r="B374" s="120"/>
      <c r="C374" s="120"/>
      <c r="D374" s="120"/>
      <c r="E374" s="120"/>
      <c r="F374" s="120"/>
      <c r="G374" s="120"/>
      <c r="H374" s="120"/>
      <c r="I374" s="122"/>
      <c r="J374" s="122"/>
      <c r="K374" s="122"/>
      <c r="L374" s="122"/>
      <c r="M374" s="122"/>
      <c r="N374" s="122"/>
      <c r="O374" s="120"/>
      <c r="P374" s="120"/>
      <c r="Q374" s="120"/>
    </row>
    <row r="375" spans="1:17" ht="14.4" x14ac:dyDescent="0.35">
      <c r="A375" s="120"/>
      <c r="B375" s="120"/>
      <c r="C375" s="120"/>
      <c r="D375" s="120"/>
      <c r="E375" s="120"/>
      <c r="F375" s="120"/>
      <c r="G375" s="120"/>
      <c r="H375" s="120"/>
      <c r="I375" s="122"/>
      <c r="J375" s="122"/>
      <c r="K375" s="122"/>
      <c r="L375" s="122"/>
      <c r="M375" s="122"/>
      <c r="N375" s="122"/>
      <c r="O375" s="120"/>
      <c r="P375" s="120"/>
      <c r="Q375" s="120"/>
    </row>
    <row r="376" spans="1:17" ht="14.4" x14ac:dyDescent="0.35">
      <c r="A376" s="120"/>
      <c r="B376" s="120"/>
      <c r="C376" s="120"/>
      <c r="D376" s="120"/>
      <c r="E376" s="120"/>
      <c r="F376" s="120"/>
      <c r="G376" s="120"/>
      <c r="H376" s="120"/>
      <c r="I376" s="122"/>
      <c r="J376" s="122"/>
      <c r="K376" s="122"/>
      <c r="L376" s="122"/>
      <c r="M376" s="122"/>
      <c r="N376" s="122"/>
      <c r="O376" s="120"/>
      <c r="P376" s="120"/>
      <c r="Q376" s="120"/>
    </row>
    <row r="377" spans="1:17" ht="14.4" x14ac:dyDescent="0.35">
      <c r="A377" s="120"/>
      <c r="B377" s="120"/>
      <c r="C377" s="120"/>
      <c r="D377" s="120"/>
      <c r="E377" s="120"/>
      <c r="F377" s="120"/>
      <c r="G377" s="120"/>
      <c r="H377" s="120"/>
      <c r="I377" s="122"/>
      <c r="J377" s="122"/>
      <c r="K377" s="122"/>
      <c r="L377" s="122"/>
      <c r="M377" s="122"/>
      <c r="N377" s="122"/>
      <c r="O377" s="120"/>
      <c r="P377" s="120"/>
      <c r="Q377" s="120"/>
    </row>
    <row r="378" spans="1:17" ht="14.4" x14ac:dyDescent="0.35">
      <c r="A378" s="120"/>
      <c r="B378" s="120"/>
      <c r="C378" s="120"/>
      <c r="D378" s="120"/>
      <c r="E378" s="120"/>
      <c r="F378" s="120"/>
      <c r="G378" s="120"/>
      <c r="H378" s="120"/>
      <c r="I378" s="122"/>
      <c r="J378" s="122"/>
      <c r="K378" s="122"/>
      <c r="L378" s="122"/>
      <c r="M378" s="122"/>
      <c r="N378" s="122"/>
      <c r="O378" s="120"/>
      <c r="P378" s="120"/>
      <c r="Q378" s="120"/>
    </row>
    <row r="379" spans="1:17" ht="14.4" x14ac:dyDescent="0.35">
      <c r="A379" s="120"/>
      <c r="B379" s="120"/>
      <c r="C379" s="120"/>
      <c r="D379" s="120"/>
      <c r="E379" s="120"/>
      <c r="F379" s="120"/>
      <c r="G379" s="120"/>
      <c r="H379" s="120"/>
      <c r="I379" s="122"/>
      <c r="J379" s="122"/>
      <c r="K379" s="122"/>
      <c r="L379" s="122"/>
      <c r="M379" s="122"/>
      <c r="N379" s="122"/>
      <c r="O379" s="120"/>
      <c r="P379" s="120"/>
      <c r="Q379" s="120"/>
    </row>
    <row r="380" spans="1:17" ht="14.4" x14ac:dyDescent="0.35">
      <c r="A380" s="120"/>
      <c r="B380" s="120"/>
      <c r="C380" s="120"/>
      <c r="D380" s="120"/>
      <c r="E380" s="120"/>
      <c r="F380" s="120"/>
      <c r="G380" s="120"/>
      <c r="H380" s="120"/>
      <c r="I380" s="122"/>
      <c r="J380" s="122"/>
      <c r="K380" s="122"/>
      <c r="L380" s="122"/>
      <c r="M380" s="122"/>
      <c r="N380" s="122"/>
      <c r="O380" s="120"/>
      <c r="P380" s="120"/>
      <c r="Q380" s="120"/>
    </row>
    <row r="381" spans="1:17" ht="14.4" x14ac:dyDescent="0.35">
      <c r="A381" s="120"/>
      <c r="B381" s="120"/>
      <c r="C381" s="120"/>
      <c r="D381" s="120"/>
      <c r="E381" s="120"/>
      <c r="F381" s="120"/>
      <c r="G381" s="120"/>
      <c r="H381" s="120"/>
      <c r="I381" s="122"/>
      <c r="J381" s="122"/>
      <c r="K381" s="122"/>
      <c r="L381" s="122"/>
      <c r="M381" s="122"/>
      <c r="N381" s="122"/>
      <c r="O381" s="120"/>
      <c r="P381" s="120"/>
      <c r="Q381" s="120"/>
    </row>
    <row r="382" spans="1:17" ht="14.4" x14ac:dyDescent="0.35">
      <c r="A382" s="120"/>
      <c r="B382" s="120"/>
      <c r="C382" s="120"/>
      <c r="D382" s="120"/>
      <c r="E382" s="120"/>
      <c r="F382" s="120"/>
      <c r="G382" s="120"/>
      <c r="H382" s="120"/>
      <c r="I382" s="122"/>
      <c r="J382" s="122"/>
      <c r="K382" s="122"/>
      <c r="L382" s="122"/>
      <c r="M382" s="122"/>
      <c r="N382" s="122"/>
      <c r="O382" s="120"/>
      <c r="P382" s="120"/>
      <c r="Q382" s="120"/>
    </row>
    <row r="383" spans="1:17" ht="14.4" x14ac:dyDescent="0.35">
      <c r="A383" s="120"/>
      <c r="B383" s="120"/>
      <c r="C383" s="120"/>
      <c r="D383" s="120"/>
      <c r="E383" s="120"/>
      <c r="F383" s="120"/>
      <c r="G383" s="120"/>
      <c r="H383" s="120"/>
      <c r="I383" s="122"/>
      <c r="J383" s="122"/>
      <c r="K383" s="122"/>
      <c r="L383" s="122"/>
      <c r="M383" s="122"/>
      <c r="N383" s="122"/>
      <c r="O383" s="120"/>
      <c r="P383" s="120"/>
      <c r="Q383" s="120"/>
    </row>
    <row r="384" spans="1:17" ht="14.4" x14ac:dyDescent="0.35">
      <c r="A384" s="120"/>
      <c r="B384" s="120"/>
      <c r="C384" s="120"/>
      <c r="D384" s="120"/>
      <c r="E384" s="120"/>
      <c r="F384" s="120"/>
      <c r="G384" s="120"/>
      <c r="H384" s="120"/>
      <c r="I384" s="122"/>
      <c r="J384" s="122"/>
      <c r="K384" s="122"/>
      <c r="L384" s="122"/>
      <c r="M384" s="122"/>
      <c r="N384" s="122"/>
      <c r="O384" s="120"/>
      <c r="P384" s="120"/>
      <c r="Q384" s="120"/>
    </row>
    <row r="385" spans="1:17" ht="14.4" x14ac:dyDescent="0.35">
      <c r="A385" s="120"/>
      <c r="B385" s="120"/>
      <c r="C385" s="120"/>
      <c r="D385" s="120"/>
      <c r="E385" s="120"/>
      <c r="F385" s="120"/>
      <c r="G385" s="120"/>
      <c r="H385" s="120"/>
      <c r="I385" s="122"/>
      <c r="J385" s="122"/>
      <c r="K385" s="122"/>
      <c r="L385" s="122"/>
      <c r="M385" s="122"/>
      <c r="N385" s="122"/>
      <c r="O385" s="120"/>
      <c r="P385" s="120"/>
      <c r="Q385" s="120"/>
    </row>
    <row r="386" spans="1:17" ht="14.4" x14ac:dyDescent="0.35">
      <c r="A386" s="120"/>
      <c r="B386" s="120"/>
      <c r="C386" s="120"/>
      <c r="D386" s="120"/>
      <c r="E386" s="120"/>
      <c r="F386" s="120"/>
      <c r="G386" s="120"/>
      <c r="H386" s="120"/>
      <c r="I386" s="122"/>
      <c r="J386" s="122"/>
      <c r="K386" s="122"/>
      <c r="L386" s="122"/>
      <c r="M386" s="122"/>
      <c r="N386" s="122"/>
      <c r="O386" s="120"/>
      <c r="P386" s="120"/>
      <c r="Q386" s="120"/>
    </row>
    <row r="387" spans="1:17" ht="14.4" x14ac:dyDescent="0.35">
      <c r="A387" s="120"/>
      <c r="B387" s="120"/>
      <c r="C387" s="120"/>
      <c r="D387" s="120"/>
      <c r="E387" s="120"/>
      <c r="F387" s="120"/>
      <c r="G387" s="120"/>
      <c r="H387" s="120"/>
      <c r="I387" s="122"/>
      <c r="J387" s="122"/>
      <c r="K387" s="122"/>
      <c r="L387" s="122"/>
      <c r="M387" s="122"/>
      <c r="N387" s="122"/>
      <c r="O387" s="120"/>
      <c r="P387" s="120"/>
      <c r="Q387" s="120"/>
    </row>
    <row r="388" spans="1:17" ht="14.4" x14ac:dyDescent="0.35">
      <c r="A388" s="120"/>
      <c r="B388" s="120"/>
      <c r="C388" s="120"/>
      <c r="D388" s="120"/>
      <c r="E388" s="120"/>
      <c r="F388" s="120"/>
      <c r="G388" s="120"/>
      <c r="H388" s="120"/>
      <c r="I388" s="122"/>
      <c r="J388" s="122"/>
      <c r="K388" s="122"/>
      <c r="L388" s="122"/>
      <c r="M388" s="122"/>
      <c r="N388" s="122"/>
      <c r="O388" s="120"/>
      <c r="P388" s="120"/>
      <c r="Q388" s="120"/>
    </row>
    <row r="389" spans="1:17" ht="14.4" x14ac:dyDescent="0.35">
      <c r="A389" s="120"/>
      <c r="B389" s="120"/>
      <c r="C389" s="120"/>
      <c r="D389" s="120"/>
      <c r="E389" s="120"/>
      <c r="F389" s="120"/>
      <c r="G389" s="120"/>
      <c r="H389" s="120"/>
      <c r="I389" s="122"/>
      <c r="J389" s="122"/>
      <c r="K389" s="122"/>
      <c r="L389" s="122"/>
      <c r="M389" s="122"/>
      <c r="N389" s="122"/>
      <c r="O389" s="120"/>
      <c r="P389" s="120"/>
      <c r="Q389" s="120"/>
    </row>
    <row r="390" spans="1:17" ht="14.4" x14ac:dyDescent="0.35">
      <c r="A390" s="120"/>
      <c r="B390" s="120"/>
      <c r="C390" s="120"/>
      <c r="D390" s="120"/>
      <c r="E390" s="120"/>
      <c r="F390" s="120"/>
      <c r="G390" s="120"/>
      <c r="H390" s="120"/>
      <c r="I390" s="122"/>
      <c r="J390" s="122"/>
      <c r="K390" s="122"/>
      <c r="L390" s="122"/>
      <c r="M390" s="122"/>
      <c r="N390" s="122"/>
      <c r="O390" s="120"/>
      <c r="P390" s="120"/>
      <c r="Q390" s="120"/>
    </row>
    <row r="391" spans="1:17" ht="14.4" x14ac:dyDescent="0.35">
      <c r="A391" s="120"/>
      <c r="B391" s="120"/>
      <c r="C391" s="120"/>
      <c r="D391" s="120"/>
      <c r="E391" s="120"/>
      <c r="F391" s="120"/>
      <c r="G391" s="120"/>
      <c r="H391" s="120"/>
      <c r="I391" s="122"/>
      <c r="J391" s="122"/>
      <c r="K391" s="122"/>
      <c r="L391" s="122"/>
      <c r="M391" s="122"/>
      <c r="N391" s="122"/>
      <c r="O391" s="120"/>
      <c r="P391" s="120"/>
      <c r="Q391" s="120"/>
    </row>
    <row r="392" spans="1:17" ht="14.4" x14ac:dyDescent="0.35">
      <c r="A392" s="120"/>
      <c r="B392" s="120"/>
      <c r="C392" s="120"/>
      <c r="D392" s="120"/>
      <c r="E392" s="120"/>
      <c r="F392" s="120"/>
      <c r="G392" s="120"/>
      <c r="H392" s="120"/>
      <c r="I392" s="122"/>
      <c r="J392" s="122"/>
      <c r="K392" s="122"/>
      <c r="L392" s="122"/>
      <c r="M392" s="122"/>
      <c r="N392" s="122"/>
      <c r="O392" s="120"/>
      <c r="P392" s="120"/>
      <c r="Q392" s="120"/>
    </row>
    <row r="393" spans="1:17" ht="14.4" x14ac:dyDescent="0.35">
      <c r="A393" s="120"/>
      <c r="B393" s="120"/>
      <c r="C393" s="120"/>
      <c r="D393" s="120"/>
      <c r="E393" s="120"/>
      <c r="F393" s="120"/>
      <c r="G393" s="120"/>
      <c r="H393" s="120"/>
      <c r="I393" s="122"/>
      <c r="J393" s="122"/>
      <c r="K393" s="122"/>
      <c r="L393" s="122"/>
      <c r="M393" s="122"/>
      <c r="N393" s="122"/>
      <c r="O393" s="120"/>
      <c r="P393" s="120"/>
      <c r="Q393" s="120"/>
    </row>
    <row r="394" spans="1:17" ht="14.4" x14ac:dyDescent="0.35">
      <c r="A394" s="120"/>
      <c r="B394" s="120"/>
      <c r="C394" s="120"/>
      <c r="D394" s="120"/>
      <c r="E394" s="120"/>
      <c r="F394" s="120"/>
      <c r="G394" s="120"/>
      <c r="H394" s="120"/>
      <c r="I394" s="122"/>
      <c r="J394" s="122"/>
      <c r="K394" s="122"/>
      <c r="L394" s="122"/>
      <c r="M394" s="122"/>
      <c r="N394" s="122"/>
      <c r="O394" s="120"/>
      <c r="P394" s="120"/>
      <c r="Q394" s="120"/>
    </row>
    <row r="395" spans="1:17" ht="14.4" x14ac:dyDescent="0.35">
      <c r="A395" s="120"/>
      <c r="B395" s="120"/>
      <c r="C395" s="120"/>
      <c r="D395" s="120"/>
      <c r="E395" s="120"/>
      <c r="F395" s="120"/>
      <c r="G395" s="120"/>
      <c r="H395" s="120"/>
      <c r="I395" s="122"/>
      <c r="J395" s="122"/>
      <c r="K395" s="122"/>
      <c r="L395" s="122"/>
      <c r="M395" s="122"/>
      <c r="N395" s="122"/>
      <c r="O395" s="120"/>
      <c r="P395" s="120"/>
      <c r="Q395" s="120"/>
    </row>
    <row r="396" spans="1:17" ht="14.4" x14ac:dyDescent="0.35">
      <c r="A396" s="120"/>
      <c r="B396" s="120"/>
      <c r="C396" s="120"/>
      <c r="D396" s="120"/>
      <c r="E396" s="120"/>
      <c r="F396" s="120"/>
      <c r="G396" s="120"/>
      <c r="H396" s="120"/>
      <c r="I396" s="122"/>
      <c r="J396" s="122"/>
      <c r="K396" s="122"/>
      <c r="L396" s="122"/>
      <c r="M396" s="122"/>
      <c r="N396" s="122"/>
      <c r="O396" s="120"/>
      <c r="P396" s="120"/>
      <c r="Q396" s="120"/>
    </row>
    <row r="397" spans="1:17" ht="14.4" x14ac:dyDescent="0.35">
      <c r="A397" s="120"/>
      <c r="B397" s="120"/>
      <c r="C397" s="120"/>
      <c r="D397" s="120"/>
      <c r="E397" s="120"/>
      <c r="F397" s="120"/>
      <c r="G397" s="120"/>
      <c r="H397" s="120"/>
      <c r="I397" s="122"/>
      <c r="J397" s="122"/>
      <c r="K397" s="122"/>
      <c r="L397" s="122"/>
      <c r="M397" s="122"/>
      <c r="N397" s="122"/>
      <c r="O397" s="120"/>
      <c r="P397" s="120"/>
      <c r="Q397" s="120"/>
    </row>
    <row r="398" spans="1:17" ht="14.4" x14ac:dyDescent="0.35">
      <c r="A398" s="120"/>
      <c r="B398" s="120"/>
      <c r="C398" s="120"/>
      <c r="D398" s="120"/>
      <c r="E398" s="120"/>
      <c r="F398" s="120"/>
      <c r="G398" s="120"/>
      <c r="H398" s="120"/>
      <c r="I398" s="122"/>
      <c r="J398" s="122"/>
      <c r="K398" s="122"/>
      <c r="L398" s="122"/>
      <c r="M398" s="122"/>
      <c r="N398" s="122"/>
      <c r="O398" s="120"/>
      <c r="P398" s="120"/>
      <c r="Q398" s="120"/>
    </row>
    <row r="399" spans="1:17" ht="14.4" x14ac:dyDescent="0.35">
      <c r="A399" s="120"/>
      <c r="B399" s="120"/>
      <c r="C399" s="120"/>
      <c r="D399" s="120"/>
      <c r="E399" s="120"/>
      <c r="F399" s="120"/>
      <c r="G399" s="120"/>
      <c r="H399" s="120"/>
      <c r="I399" s="122"/>
      <c r="J399" s="122"/>
      <c r="K399" s="122"/>
      <c r="L399" s="122"/>
      <c r="M399" s="122"/>
      <c r="N399" s="122"/>
      <c r="O399" s="120"/>
      <c r="P399" s="120"/>
      <c r="Q399" s="120"/>
    </row>
    <row r="400" spans="1:17" ht="14.4" x14ac:dyDescent="0.35">
      <c r="A400" s="120"/>
      <c r="B400" s="120"/>
      <c r="C400" s="120"/>
      <c r="D400" s="120"/>
      <c r="E400" s="120"/>
      <c r="F400" s="120"/>
      <c r="G400" s="120"/>
      <c r="H400" s="120"/>
      <c r="I400" s="122"/>
      <c r="J400" s="122"/>
      <c r="K400" s="122"/>
      <c r="L400" s="122"/>
      <c r="M400" s="122"/>
      <c r="N400" s="122"/>
      <c r="O400" s="120"/>
      <c r="P400" s="120"/>
      <c r="Q400" s="120"/>
    </row>
    <row r="401" spans="1:17" ht="14.4" x14ac:dyDescent="0.35">
      <c r="A401" s="120"/>
      <c r="B401" s="120"/>
      <c r="C401" s="120"/>
      <c r="D401" s="120"/>
      <c r="E401" s="120"/>
      <c r="F401" s="120"/>
      <c r="G401" s="120"/>
      <c r="H401" s="120"/>
      <c r="I401" s="122"/>
      <c r="J401" s="122"/>
      <c r="K401" s="122"/>
      <c r="L401" s="122"/>
      <c r="M401" s="122"/>
      <c r="N401" s="122"/>
      <c r="O401" s="120"/>
      <c r="P401" s="120"/>
      <c r="Q401" s="120"/>
    </row>
    <row r="402" spans="1:17" ht="14.4" x14ac:dyDescent="0.35">
      <c r="A402" s="120"/>
      <c r="B402" s="120"/>
      <c r="C402" s="120"/>
      <c r="D402" s="120"/>
      <c r="E402" s="120"/>
      <c r="F402" s="120"/>
      <c r="G402" s="120"/>
      <c r="H402" s="120"/>
      <c r="I402" s="122"/>
      <c r="J402" s="122"/>
      <c r="K402" s="122"/>
      <c r="L402" s="122"/>
      <c r="M402" s="122"/>
      <c r="N402" s="122"/>
      <c r="O402" s="120"/>
      <c r="P402" s="120"/>
      <c r="Q402" s="120"/>
    </row>
    <row r="403" spans="1:17" ht="14.4" x14ac:dyDescent="0.35">
      <c r="A403" s="120"/>
      <c r="B403" s="120"/>
      <c r="C403" s="120"/>
      <c r="D403" s="120"/>
      <c r="E403" s="120"/>
      <c r="F403" s="120"/>
      <c r="G403" s="120"/>
      <c r="H403" s="120"/>
      <c r="I403" s="122"/>
      <c r="J403" s="122"/>
      <c r="K403" s="122"/>
      <c r="L403" s="122"/>
      <c r="M403" s="122"/>
      <c r="N403" s="122"/>
      <c r="O403" s="120"/>
      <c r="P403" s="120"/>
      <c r="Q403" s="120"/>
    </row>
    <row r="404" spans="1:17" ht="14.4" x14ac:dyDescent="0.35">
      <c r="A404" s="120"/>
      <c r="B404" s="120"/>
      <c r="C404" s="120"/>
      <c r="D404" s="120"/>
      <c r="E404" s="120"/>
      <c r="F404" s="120"/>
      <c r="G404" s="120"/>
      <c r="H404" s="120"/>
      <c r="I404" s="122"/>
      <c r="J404" s="122"/>
      <c r="K404" s="122"/>
      <c r="L404" s="122"/>
      <c r="M404" s="122"/>
      <c r="N404" s="122"/>
      <c r="O404" s="120"/>
      <c r="P404" s="120"/>
      <c r="Q404" s="120"/>
    </row>
    <row r="405" spans="1:17" ht="14.4" x14ac:dyDescent="0.35">
      <c r="A405" s="120"/>
      <c r="B405" s="120"/>
      <c r="C405" s="120"/>
      <c r="D405" s="120"/>
      <c r="E405" s="120"/>
      <c r="F405" s="120"/>
      <c r="G405" s="120"/>
      <c r="H405" s="120"/>
      <c r="I405" s="122"/>
      <c r="J405" s="122"/>
      <c r="K405" s="122"/>
      <c r="L405" s="122"/>
      <c r="M405" s="122"/>
      <c r="N405" s="122"/>
      <c r="O405" s="120"/>
      <c r="P405" s="120"/>
      <c r="Q405" s="120"/>
    </row>
    <row r="406" spans="1:17" ht="14.4" x14ac:dyDescent="0.35">
      <c r="A406" s="120"/>
      <c r="B406" s="120"/>
      <c r="C406" s="120"/>
      <c r="D406" s="120"/>
      <c r="E406" s="120"/>
      <c r="F406" s="120"/>
      <c r="G406" s="120"/>
      <c r="H406" s="120"/>
      <c r="I406" s="122"/>
      <c r="J406" s="122"/>
      <c r="K406" s="122"/>
      <c r="L406" s="122"/>
      <c r="M406" s="122"/>
      <c r="N406" s="122"/>
      <c r="O406" s="120"/>
      <c r="P406" s="120"/>
      <c r="Q406" s="120"/>
    </row>
    <row r="407" spans="1:17" ht="14.4" x14ac:dyDescent="0.35">
      <c r="A407" s="120"/>
      <c r="B407" s="120"/>
      <c r="C407" s="120"/>
      <c r="D407" s="120"/>
      <c r="E407" s="120"/>
      <c r="F407" s="120"/>
      <c r="G407" s="120"/>
      <c r="H407" s="120"/>
      <c r="I407" s="122"/>
      <c r="J407" s="122"/>
      <c r="K407" s="122"/>
      <c r="L407" s="122"/>
      <c r="M407" s="122"/>
      <c r="N407" s="122"/>
      <c r="O407" s="120"/>
      <c r="P407" s="120"/>
      <c r="Q407" s="120"/>
    </row>
    <row r="408" spans="1:17" ht="14.4" x14ac:dyDescent="0.35">
      <c r="A408" s="120"/>
      <c r="B408" s="120"/>
      <c r="C408" s="120"/>
      <c r="D408" s="120"/>
      <c r="E408" s="120"/>
      <c r="F408" s="120"/>
      <c r="G408" s="120"/>
      <c r="H408" s="120"/>
      <c r="I408" s="122"/>
      <c r="J408" s="122"/>
      <c r="K408" s="122"/>
      <c r="L408" s="122"/>
      <c r="M408" s="122"/>
      <c r="N408" s="122"/>
      <c r="O408" s="120"/>
      <c r="P408" s="120"/>
      <c r="Q408" s="120"/>
    </row>
    <row r="409" spans="1:17" ht="14.4" x14ac:dyDescent="0.35">
      <c r="A409" s="120"/>
      <c r="B409" s="120"/>
      <c r="C409" s="120"/>
      <c r="D409" s="120"/>
      <c r="E409" s="120"/>
      <c r="F409" s="120"/>
      <c r="G409" s="120"/>
      <c r="H409" s="120"/>
      <c r="I409" s="122"/>
      <c r="J409" s="122"/>
      <c r="K409" s="122"/>
      <c r="L409" s="122"/>
      <c r="M409" s="122"/>
      <c r="N409" s="122"/>
      <c r="O409" s="120"/>
      <c r="P409" s="120"/>
      <c r="Q409" s="120"/>
    </row>
    <row r="410" spans="1:17" ht="14.4" x14ac:dyDescent="0.35">
      <c r="A410" s="120"/>
      <c r="B410" s="120"/>
      <c r="C410" s="120"/>
      <c r="D410" s="120"/>
      <c r="E410" s="120"/>
      <c r="F410" s="120"/>
      <c r="G410" s="120"/>
      <c r="H410" s="120"/>
      <c r="I410" s="122"/>
      <c r="J410" s="122"/>
      <c r="K410" s="122"/>
      <c r="L410" s="122"/>
      <c r="M410" s="122"/>
      <c r="N410" s="122"/>
      <c r="O410" s="120"/>
      <c r="P410" s="120"/>
      <c r="Q410" s="120"/>
    </row>
    <row r="411" spans="1:17" ht="14.4" x14ac:dyDescent="0.35">
      <c r="A411" s="120"/>
      <c r="B411" s="120"/>
      <c r="C411" s="120"/>
      <c r="D411" s="120"/>
      <c r="E411" s="120"/>
      <c r="F411" s="120"/>
      <c r="G411" s="120"/>
      <c r="H411" s="120"/>
      <c r="I411" s="122"/>
      <c r="J411" s="122"/>
      <c r="K411" s="122"/>
      <c r="L411" s="122"/>
      <c r="M411" s="122"/>
      <c r="N411" s="122"/>
      <c r="O411" s="120"/>
      <c r="P411" s="120"/>
      <c r="Q411" s="120"/>
    </row>
    <row r="412" spans="1:17" ht="14.4" x14ac:dyDescent="0.35">
      <c r="A412" s="120"/>
      <c r="B412" s="120"/>
      <c r="C412" s="120"/>
      <c r="D412" s="120"/>
      <c r="E412" s="120"/>
      <c r="F412" s="120"/>
      <c r="G412" s="120"/>
      <c r="H412" s="120"/>
      <c r="I412" s="122"/>
      <c r="J412" s="122"/>
      <c r="K412" s="122"/>
      <c r="L412" s="122"/>
      <c r="M412" s="122"/>
      <c r="N412" s="122"/>
      <c r="O412" s="120"/>
      <c r="P412" s="120"/>
      <c r="Q412" s="120"/>
    </row>
    <row r="413" spans="1:17" ht="14.4" x14ac:dyDescent="0.35">
      <c r="A413" s="120"/>
      <c r="B413" s="120"/>
      <c r="C413" s="120"/>
      <c r="D413" s="120"/>
      <c r="E413" s="120"/>
      <c r="F413" s="120"/>
      <c r="G413" s="120"/>
      <c r="H413" s="120"/>
      <c r="I413" s="122"/>
      <c r="J413" s="122"/>
      <c r="K413" s="122"/>
      <c r="L413" s="122"/>
      <c r="M413" s="122"/>
      <c r="N413" s="122"/>
      <c r="O413" s="120"/>
      <c r="P413" s="120"/>
      <c r="Q413" s="120"/>
    </row>
    <row r="414" spans="1:17" ht="14.4" x14ac:dyDescent="0.35">
      <c r="A414" s="120"/>
      <c r="B414" s="120"/>
      <c r="C414" s="120"/>
      <c r="D414" s="120"/>
      <c r="E414" s="120"/>
      <c r="F414" s="120"/>
      <c r="G414" s="120"/>
      <c r="H414" s="120"/>
      <c r="I414" s="122"/>
      <c r="J414" s="122"/>
      <c r="K414" s="122"/>
      <c r="L414" s="122"/>
      <c r="M414" s="122"/>
      <c r="N414" s="122"/>
      <c r="O414" s="120"/>
      <c r="P414" s="120"/>
      <c r="Q414" s="120"/>
    </row>
    <row r="415" spans="1:17" ht="14.4" x14ac:dyDescent="0.35">
      <c r="A415" s="120"/>
      <c r="B415" s="120"/>
      <c r="C415" s="120"/>
      <c r="D415" s="120"/>
      <c r="E415" s="120"/>
      <c r="F415" s="120"/>
      <c r="G415" s="120"/>
      <c r="H415" s="120"/>
      <c r="I415" s="122"/>
      <c r="J415" s="122"/>
      <c r="K415" s="122"/>
      <c r="L415" s="122"/>
      <c r="M415" s="122"/>
      <c r="N415" s="122"/>
      <c r="O415" s="120"/>
      <c r="P415" s="120"/>
      <c r="Q415" s="120"/>
    </row>
    <row r="416" spans="1:17" ht="14.4" x14ac:dyDescent="0.35">
      <c r="A416" s="120"/>
      <c r="B416" s="120"/>
      <c r="C416" s="120"/>
      <c r="D416" s="120"/>
      <c r="E416" s="120"/>
      <c r="F416" s="120"/>
      <c r="G416" s="120"/>
      <c r="H416" s="120"/>
      <c r="I416" s="122"/>
      <c r="J416" s="122"/>
      <c r="K416" s="122"/>
      <c r="L416" s="122"/>
      <c r="M416" s="122"/>
      <c r="N416" s="122"/>
      <c r="O416" s="120"/>
      <c r="P416" s="120"/>
      <c r="Q416" s="120"/>
    </row>
    <row r="417" spans="1:17" ht="14.4" x14ac:dyDescent="0.35">
      <c r="A417" s="120"/>
      <c r="B417" s="120"/>
      <c r="C417" s="120"/>
      <c r="D417" s="120"/>
      <c r="E417" s="120"/>
      <c r="F417" s="120"/>
      <c r="G417" s="120"/>
      <c r="H417" s="120"/>
      <c r="I417" s="122"/>
      <c r="J417" s="122"/>
      <c r="K417" s="122"/>
      <c r="L417" s="122"/>
      <c r="M417" s="122"/>
      <c r="N417" s="122"/>
      <c r="O417" s="120"/>
      <c r="P417" s="120"/>
      <c r="Q417" s="120"/>
    </row>
    <row r="418" spans="1:17" ht="14.4" x14ac:dyDescent="0.35">
      <c r="A418" s="120"/>
      <c r="B418" s="120"/>
      <c r="C418" s="120"/>
      <c r="D418" s="120"/>
      <c r="E418" s="120"/>
      <c r="F418" s="120"/>
      <c r="G418" s="120"/>
      <c r="H418" s="120"/>
      <c r="I418" s="122"/>
      <c r="J418" s="122"/>
      <c r="K418" s="122"/>
      <c r="L418" s="122"/>
      <c r="M418" s="122"/>
      <c r="N418" s="122"/>
      <c r="O418" s="120"/>
      <c r="P418" s="120"/>
      <c r="Q418" s="120"/>
    </row>
    <row r="419" spans="1:17" ht="14.4" x14ac:dyDescent="0.35">
      <c r="A419" s="120"/>
      <c r="B419" s="120"/>
      <c r="C419" s="120"/>
      <c r="D419" s="120"/>
      <c r="E419" s="120"/>
      <c r="F419" s="120"/>
      <c r="G419" s="120"/>
      <c r="H419" s="120"/>
      <c r="I419" s="122"/>
      <c r="J419" s="122"/>
      <c r="K419" s="122"/>
      <c r="L419" s="122"/>
      <c r="M419" s="122"/>
      <c r="N419" s="122"/>
      <c r="O419" s="120"/>
      <c r="P419" s="120"/>
      <c r="Q419" s="120"/>
    </row>
    <row r="420" spans="1:17" ht="14.4" x14ac:dyDescent="0.35">
      <c r="A420" s="120"/>
      <c r="B420" s="120"/>
      <c r="C420" s="120"/>
      <c r="D420" s="120"/>
      <c r="E420" s="120"/>
      <c r="F420" s="120"/>
      <c r="G420" s="120"/>
      <c r="H420" s="120"/>
      <c r="I420" s="122"/>
      <c r="J420" s="122"/>
      <c r="K420" s="122"/>
      <c r="L420" s="122"/>
      <c r="M420" s="122"/>
      <c r="N420" s="122"/>
      <c r="O420" s="120"/>
      <c r="P420" s="120"/>
      <c r="Q420" s="120"/>
    </row>
    <row r="421" spans="1:17" ht="14.4" x14ac:dyDescent="0.35">
      <c r="A421" s="120"/>
      <c r="B421" s="120"/>
      <c r="C421" s="120"/>
      <c r="D421" s="120"/>
      <c r="E421" s="120"/>
      <c r="F421" s="120"/>
      <c r="G421" s="120"/>
      <c r="H421" s="120"/>
      <c r="I421" s="122"/>
      <c r="J421" s="122"/>
      <c r="K421" s="122"/>
      <c r="L421" s="122"/>
      <c r="M421" s="122"/>
      <c r="N421" s="122"/>
      <c r="O421" s="120"/>
      <c r="P421" s="120"/>
      <c r="Q421" s="120"/>
    </row>
    <row r="422" spans="1:17" ht="14.4" x14ac:dyDescent="0.35">
      <c r="A422" s="120"/>
      <c r="B422" s="120"/>
      <c r="C422" s="120"/>
      <c r="D422" s="120"/>
      <c r="E422" s="120"/>
      <c r="F422" s="120"/>
      <c r="G422" s="120"/>
      <c r="H422" s="120"/>
      <c r="I422" s="122"/>
      <c r="J422" s="122"/>
      <c r="K422" s="122"/>
      <c r="L422" s="122"/>
      <c r="M422" s="122"/>
      <c r="N422" s="122"/>
      <c r="O422" s="120"/>
      <c r="P422" s="120"/>
      <c r="Q422" s="120"/>
    </row>
    <row r="423" spans="1:17" ht="14.4" x14ac:dyDescent="0.35">
      <c r="A423" s="120"/>
      <c r="B423" s="120"/>
      <c r="C423" s="120"/>
      <c r="D423" s="120"/>
      <c r="E423" s="120"/>
      <c r="F423" s="120"/>
      <c r="G423" s="120"/>
      <c r="H423" s="120"/>
      <c r="I423" s="122"/>
      <c r="J423" s="122"/>
      <c r="K423" s="122"/>
      <c r="L423" s="122"/>
      <c r="M423" s="122"/>
      <c r="N423" s="122"/>
      <c r="O423" s="120"/>
      <c r="P423" s="120"/>
      <c r="Q423" s="120"/>
    </row>
    <row r="424" spans="1:17" ht="14.4" x14ac:dyDescent="0.35">
      <c r="A424" s="120"/>
      <c r="B424" s="120"/>
      <c r="C424" s="120"/>
      <c r="D424" s="120"/>
      <c r="E424" s="120"/>
      <c r="F424" s="120"/>
      <c r="G424" s="120"/>
      <c r="H424" s="120"/>
      <c r="I424" s="122"/>
      <c r="J424" s="122"/>
      <c r="K424" s="122"/>
      <c r="L424" s="122"/>
      <c r="M424" s="122"/>
      <c r="N424" s="122"/>
      <c r="O424" s="120"/>
      <c r="P424" s="120"/>
      <c r="Q424" s="120"/>
    </row>
    <row r="425" spans="1:17" ht="14.4" x14ac:dyDescent="0.35">
      <c r="A425" s="120"/>
      <c r="B425" s="120"/>
      <c r="C425" s="120"/>
      <c r="D425" s="120"/>
      <c r="E425" s="120"/>
      <c r="F425" s="120"/>
      <c r="G425" s="120"/>
      <c r="H425" s="120"/>
      <c r="I425" s="122"/>
      <c r="J425" s="122"/>
      <c r="K425" s="122"/>
      <c r="L425" s="122"/>
      <c r="M425" s="122"/>
      <c r="N425" s="122"/>
      <c r="O425" s="120"/>
      <c r="P425" s="120"/>
      <c r="Q425" s="120"/>
    </row>
    <row r="426" spans="1:17" ht="14.4" x14ac:dyDescent="0.35">
      <c r="A426" s="120"/>
      <c r="B426" s="120"/>
      <c r="C426" s="120"/>
      <c r="D426" s="120"/>
      <c r="E426" s="120"/>
      <c r="F426" s="120"/>
      <c r="G426" s="120"/>
      <c r="H426" s="120"/>
      <c r="I426" s="122"/>
      <c r="J426" s="122"/>
      <c r="K426" s="122"/>
      <c r="L426" s="122"/>
      <c r="M426" s="122"/>
      <c r="N426" s="122"/>
      <c r="O426" s="120"/>
      <c r="P426" s="120"/>
      <c r="Q426" s="120"/>
    </row>
    <row r="427" spans="1:17" ht="14.4" x14ac:dyDescent="0.35">
      <c r="A427" s="120"/>
      <c r="B427" s="120"/>
      <c r="C427" s="120"/>
      <c r="D427" s="120"/>
      <c r="E427" s="120"/>
      <c r="F427" s="120"/>
      <c r="G427" s="120"/>
      <c r="H427" s="120"/>
      <c r="I427" s="122"/>
      <c r="J427" s="122"/>
      <c r="K427" s="122"/>
      <c r="L427" s="122"/>
      <c r="M427" s="122"/>
      <c r="N427" s="122"/>
      <c r="O427" s="120"/>
      <c r="P427" s="120"/>
      <c r="Q427" s="120"/>
    </row>
    <row r="428" spans="1:17" ht="14.4" x14ac:dyDescent="0.35">
      <c r="A428" s="120"/>
      <c r="B428" s="120"/>
      <c r="C428" s="120"/>
      <c r="D428" s="120"/>
      <c r="E428" s="120"/>
      <c r="F428" s="120"/>
      <c r="G428" s="120"/>
      <c r="H428" s="120"/>
      <c r="I428" s="122"/>
      <c r="J428" s="122"/>
      <c r="K428" s="122"/>
      <c r="L428" s="122"/>
      <c r="M428" s="122"/>
      <c r="N428" s="122"/>
      <c r="O428" s="120"/>
      <c r="P428" s="120"/>
      <c r="Q428" s="120"/>
    </row>
    <row r="429" spans="1:17" ht="14.4" x14ac:dyDescent="0.35">
      <c r="A429" s="120"/>
      <c r="B429" s="120"/>
      <c r="C429" s="120"/>
      <c r="D429" s="120"/>
      <c r="E429" s="120"/>
      <c r="F429" s="120"/>
      <c r="G429" s="120"/>
      <c r="H429" s="120"/>
      <c r="I429" s="122"/>
      <c r="J429" s="122"/>
      <c r="K429" s="122"/>
      <c r="L429" s="122"/>
      <c r="M429" s="122"/>
      <c r="N429" s="122"/>
      <c r="O429" s="120"/>
      <c r="P429" s="120"/>
      <c r="Q429" s="120"/>
    </row>
    <row r="430" spans="1:17" ht="14.4" x14ac:dyDescent="0.35">
      <c r="A430" s="120"/>
      <c r="B430" s="120"/>
      <c r="C430" s="120"/>
      <c r="D430" s="120"/>
      <c r="E430" s="120"/>
      <c r="F430" s="120"/>
      <c r="G430" s="120"/>
      <c r="H430" s="120"/>
      <c r="I430" s="122"/>
      <c r="J430" s="122"/>
      <c r="K430" s="122"/>
      <c r="L430" s="122"/>
      <c r="M430" s="122"/>
      <c r="N430" s="122"/>
      <c r="O430" s="120"/>
      <c r="P430" s="120"/>
      <c r="Q430" s="120"/>
    </row>
    <row r="431" spans="1:17" ht="14.4" x14ac:dyDescent="0.35">
      <c r="A431" s="120"/>
      <c r="B431" s="120"/>
      <c r="C431" s="120"/>
      <c r="D431" s="120"/>
      <c r="E431" s="120"/>
      <c r="F431" s="120"/>
      <c r="G431" s="120"/>
      <c r="H431" s="120"/>
      <c r="I431" s="122"/>
      <c r="J431" s="122"/>
      <c r="K431" s="122"/>
      <c r="L431" s="122"/>
      <c r="M431" s="122"/>
      <c r="N431" s="122"/>
      <c r="O431" s="120"/>
      <c r="P431" s="120"/>
      <c r="Q431" s="120"/>
    </row>
    <row r="432" spans="1:17" ht="14.4" x14ac:dyDescent="0.35">
      <c r="A432" s="120"/>
      <c r="B432" s="120"/>
      <c r="C432" s="120"/>
      <c r="D432" s="120"/>
      <c r="E432" s="120"/>
      <c r="F432" s="120"/>
      <c r="G432" s="120"/>
      <c r="H432" s="120"/>
      <c r="I432" s="122"/>
      <c r="J432" s="122"/>
      <c r="K432" s="122"/>
      <c r="L432" s="122"/>
      <c r="M432" s="122"/>
      <c r="N432" s="122"/>
      <c r="O432" s="120"/>
      <c r="P432" s="120"/>
      <c r="Q432" s="120"/>
    </row>
    <row r="433" spans="1:17" ht="14.4" x14ac:dyDescent="0.35">
      <c r="A433" s="120"/>
      <c r="B433" s="120"/>
      <c r="C433" s="120"/>
      <c r="D433" s="120"/>
      <c r="E433" s="120"/>
      <c r="F433" s="120"/>
      <c r="G433" s="120"/>
      <c r="H433" s="120"/>
      <c r="I433" s="122"/>
      <c r="J433" s="122"/>
      <c r="K433" s="122"/>
      <c r="L433" s="122"/>
      <c r="M433" s="122"/>
      <c r="N433" s="122"/>
      <c r="O433" s="120"/>
      <c r="P433" s="120"/>
      <c r="Q433" s="120"/>
    </row>
    <row r="434" spans="1:17" ht="14.4" x14ac:dyDescent="0.35">
      <c r="A434" s="120"/>
      <c r="B434" s="120"/>
      <c r="C434" s="120"/>
      <c r="D434" s="120"/>
      <c r="E434" s="120"/>
      <c r="F434" s="120"/>
      <c r="G434" s="120"/>
      <c r="H434" s="120"/>
      <c r="I434" s="122"/>
      <c r="J434" s="122"/>
      <c r="K434" s="122"/>
      <c r="L434" s="122"/>
      <c r="M434" s="122"/>
      <c r="N434" s="122"/>
      <c r="O434" s="120"/>
      <c r="P434" s="120"/>
      <c r="Q434" s="120"/>
    </row>
    <row r="435" spans="1:17" ht="14.4" x14ac:dyDescent="0.35">
      <c r="A435" s="120"/>
      <c r="B435" s="120"/>
      <c r="C435" s="120"/>
      <c r="D435" s="120"/>
      <c r="E435" s="120"/>
      <c r="F435" s="120"/>
      <c r="G435" s="120"/>
      <c r="H435" s="120"/>
      <c r="I435" s="122"/>
      <c r="J435" s="122"/>
      <c r="K435" s="122"/>
      <c r="L435" s="122"/>
      <c r="M435" s="122"/>
      <c r="N435" s="122"/>
      <c r="O435" s="120"/>
      <c r="P435" s="120"/>
      <c r="Q435" s="120"/>
    </row>
    <row r="436" spans="1:17" ht="14.4" x14ac:dyDescent="0.35">
      <c r="A436" s="120"/>
      <c r="B436" s="120"/>
      <c r="C436" s="120"/>
      <c r="D436" s="120"/>
      <c r="E436" s="120"/>
      <c r="F436" s="120"/>
      <c r="G436" s="120"/>
      <c r="H436" s="120"/>
      <c r="I436" s="122"/>
      <c r="J436" s="122"/>
      <c r="K436" s="122"/>
      <c r="L436" s="122"/>
      <c r="M436" s="122"/>
      <c r="N436" s="122"/>
      <c r="O436" s="120"/>
      <c r="P436" s="120"/>
      <c r="Q436" s="120"/>
    </row>
    <row r="437" spans="1:17" ht="14.4" x14ac:dyDescent="0.35">
      <c r="A437" s="120"/>
      <c r="B437" s="120"/>
      <c r="C437" s="120"/>
      <c r="D437" s="120"/>
      <c r="E437" s="120"/>
      <c r="F437" s="120"/>
      <c r="G437" s="120"/>
      <c r="H437" s="120"/>
      <c r="I437" s="122"/>
      <c r="J437" s="122"/>
      <c r="K437" s="122"/>
      <c r="L437" s="122"/>
      <c r="M437" s="122"/>
      <c r="N437" s="122"/>
      <c r="O437" s="120"/>
      <c r="P437" s="120"/>
      <c r="Q437" s="120"/>
    </row>
    <row r="438" spans="1:17" ht="14.4" x14ac:dyDescent="0.35">
      <c r="A438" s="120"/>
      <c r="B438" s="120"/>
      <c r="C438" s="120"/>
      <c r="D438" s="120"/>
      <c r="E438" s="120"/>
      <c r="F438" s="120"/>
      <c r="G438" s="120"/>
      <c r="H438" s="120"/>
      <c r="I438" s="122"/>
      <c r="J438" s="122"/>
      <c r="K438" s="122"/>
      <c r="L438" s="122"/>
      <c r="M438" s="122"/>
      <c r="N438" s="122"/>
      <c r="O438" s="120"/>
      <c r="P438" s="120"/>
      <c r="Q438" s="120"/>
    </row>
    <row r="439" spans="1:17" ht="14.4" x14ac:dyDescent="0.35">
      <c r="A439" s="120"/>
      <c r="B439" s="120"/>
      <c r="C439" s="120"/>
      <c r="D439" s="120"/>
      <c r="E439" s="120"/>
      <c r="F439" s="120"/>
      <c r="G439" s="120"/>
      <c r="H439" s="120"/>
      <c r="I439" s="122"/>
      <c r="J439" s="122"/>
      <c r="K439" s="122"/>
      <c r="L439" s="122"/>
      <c r="M439" s="122"/>
      <c r="N439" s="122"/>
      <c r="O439" s="120"/>
      <c r="P439" s="120"/>
      <c r="Q439" s="120"/>
    </row>
    <row r="440" spans="1:17" ht="14.4" x14ac:dyDescent="0.35">
      <c r="A440" s="120"/>
      <c r="B440" s="120"/>
      <c r="C440" s="120"/>
      <c r="D440" s="120"/>
      <c r="E440" s="120"/>
      <c r="F440" s="120"/>
      <c r="G440" s="120"/>
      <c r="H440" s="120"/>
      <c r="I440" s="122"/>
      <c r="J440" s="122"/>
      <c r="K440" s="122"/>
      <c r="L440" s="122"/>
      <c r="M440" s="122"/>
      <c r="N440" s="122"/>
      <c r="O440" s="120"/>
      <c r="P440" s="120"/>
      <c r="Q440" s="120"/>
    </row>
    <row r="441" spans="1:17" ht="14.4" x14ac:dyDescent="0.35">
      <c r="A441" s="120"/>
      <c r="B441" s="120"/>
      <c r="C441" s="120"/>
      <c r="D441" s="120"/>
      <c r="E441" s="120"/>
      <c r="F441" s="120"/>
      <c r="G441" s="120"/>
      <c r="H441" s="120"/>
      <c r="I441" s="122"/>
      <c r="J441" s="122"/>
      <c r="K441" s="122"/>
      <c r="L441" s="122"/>
      <c r="M441" s="122"/>
      <c r="N441" s="122"/>
      <c r="O441" s="120"/>
      <c r="P441" s="120"/>
      <c r="Q441" s="120"/>
    </row>
    <row r="442" spans="1:17" ht="14.4" x14ac:dyDescent="0.35">
      <c r="A442" s="120"/>
      <c r="B442" s="120"/>
      <c r="C442" s="120"/>
      <c r="D442" s="120"/>
      <c r="E442" s="120"/>
      <c r="F442" s="120"/>
      <c r="G442" s="120"/>
      <c r="H442" s="120"/>
      <c r="I442" s="122"/>
      <c r="J442" s="122"/>
      <c r="K442" s="122"/>
      <c r="L442" s="122"/>
      <c r="M442" s="122"/>
      <c r="N442" s="122"/>
      <c r="O442" s="120"/>
      <c r="P442" s="120"/>
      <c r="Q442" s="120"/>
    </row>
    <row r="443" spans="1:17" ht="14.4" x14ac:dyDescent="0.35">
      <c r="A443" s="120"/>
      <c r="B443" s="120"/>
      <c r="C443" s="120"/>
      <c r="D443" s="120"/>
      <c r="E443" s="120"/>
      <c r="F443" s="120"/>
      <c r="G443" s="120"/>
      <c r="H443" s="120"/>
      <c r="I443" s="122"/>
      <c r="J443" s="122"/>
      <c r="K443" s="122"/>
      <c r="L443" s="122"/>
      <c r="M443" s="122"/>
      <c r="N443" s="122"/>
      <c r="O443" s="120"/>
      <c r="P443" s="120"/>
      <c r="Q443" s="120"/>
    </row>
    <row r="444" spans="1:17" ht="14.4" x14ac:dyDescent="0.35">
      <c r="A444" s="120"/>
      <c r="B444" s="120"/>
      <c r="C444" s="120"/>
      <c r="D444" s="120"/>
      <c r="E444" s="120"/>
      <c r="F444" s="120"/>
      <c r="G444" s="120"/>
      <c r="H444" s="120"/>
      <c r="I444" s="122"/>
      <c r="J444" s="122"/>
      <c r="K444" s="122"/>
      <c r="L444" s="122"/>
      <c r="M444" s="122"/>
      <c r="N444" s="122"/>
      <c r="O444" s="120"/>
      <c r="P444" s="120"/>
      <c r="Q444" s="120"/>
    </row>
    <row r="445" spans="1:17" ht="14.4" x14ac:dyDescent="0.35">
      <c r="A445" s="120"/>
      <c r="B445" s="120"/>
      <c r="C445" s="120"/>
      <c r="D445" s="120"/>
      <c r="E445" s="120"/>
      <c r="F445" s="120"/>
      <c r="G445" s="120"/>
      <c r="H445" s="120"/>
      <c r="I445" s="122"/>
      <c r="J445" s="122"/>
      <c r="K445" s="122"/>
      <c r="L445" s="122"/>
      <c r="M445" s="122"/>
      <c r="N445" s="122"/>
      <c r="O445" s="120"/>
      <c r="P445" s="120"/>
      <c r="Q445" s="120"/>
    </row>
    <row r="446" spans="1:17" ht="14.4" x14ac:dyDescent="0.35">
      <c r="A446" s="120"/>
      <c r="B446" s="120"/>
      <c r="C446" s="120"/>
      <c r="D446" s="120"/>
      <c r="E446" s="120"/>
      <c r="F446" s="120"/>
      <c r="G446" s="120"/>
      <c r="H446" s="120"/>
      <c r="I446" s="122"/>
      <c r="J446" s="122"/>
      <c r="K446" s="122"/>
      <c r="L446" s="122"/>
      <c r="M446" s="122"/>
      <c r="N446" s="122"/>
      <c r="O446" s="120"/>
      <c r="P446" s="120"/>
      <c r="Q446" s="120"/>
    </row>
    <row r="447" spans="1:17" ht="14.4" x14ac:dyDescent="0.35">
      <c r="A447" s="120"/>
      <c r="B447" s="120"/>
      <c r="C447" s="120"/>
      <c r="D447" s="120"/>
      <c r="E447" s="120"/>
      <c r="F447" s="120"/>
      <c r="G447" s="120"/>
      <c r="H447" s="120"/>
      <c r="I447" s="122"/>
      <c r="J447" s="122"/>
      <c r="K447" s="122"/>
      <c r="L447" s="122"/>
      <c r="M447" s="122"/>
      <c r="N447" s="122"/>
      <c r="O447" s="120"/>
      <c r="P447" s="120"/>
      <c r="Q447" s="120"/>
    </row>
    <row r="448" spans="1:17" ht="14.4" x14ac:dyDescent="0.35">
      <c r="A448" s="120"/>
      <c r="B448" s="120"/>
      <c r="C448" s="120"/>
      <c r="D448" s="120"/>
      <c r="E448" s="120"/>
      <c r="F448" s="120"/>
      <c r="G448" s="120"/>
      <c r="H448" s="120"/>
      <c r="I448" s="122"/>
      <c r="J448" s="122"/>
      <c r="K448" s="122"/>
      <c r="L448" s="122"/>
      <c r="M448" s="122"/>
      <c r="N448" s="122"/>
      <c r="O448" s="120"/>
      <c r="P448" s="120"/>
      <c r="Q448" s="120"/>
    </row>
    <row r="449" spans="1:17" ht="14.4" x14ac:dyDescent="0.35">
      <c r="A449" s="120"/>
      <c r="B449" s="120"/>
      <c r="C449" s="120"/>
      <c r="D449" s="120"/>
      <c r="E449" s="120"/>
      <c r="F449" s="120"/>
      <c r="G449" s="120"/>
      <c r="H449" s="120"/>
      <c r="I449" s="122"/>
      <c r="J449" s="122"/>
      <c r="K449" s="122"/>
      <c r="L449" s="122"/>
      <c r="M449" s="122"/>
      <c r="N449" s="122"/>
      <c r="O449" s="120"/>
      <c r="P449" s="120"/>
      <c r="Q449" s="120"/>
    </row>
    <row r="450" spans="1:17" ht="14.4" x14ac:dyDescent="0.35">
      <c r="A450" s="120"/>
      <c r="B450" s="120"/>
      <c r="C450" s="120"/>
      <c r="D450" s="120"/>
      <c r="E450" s="120"/>
      <c r="F450" s="120"/>
      <c r="G450" s="120"/>
      <c r="H450" s="120"/>
      <c r="I450" s="122"/>
      <c r="J450" s="122"/>
      <c r="K450" s="122"/>
      <c r="L450" s="122"/>
      <c r="M450" s="122"/>
      <c r="N450" s="122"/>
      <c r="O450" s="120"/>
      <c r="P450" s="120"/>
      <c r="Q450" s="120"/>
    </row>
    <row r="451" spans="1:17" ht="14.4" x14ac:dyDescent="0.35">
      <c r="A451" s="120"/>
      <c r="B451" s="120"/>
      <c r="C451" s="120"/>
      <c r="D451" s="120"/>
      <c r="E451" s="120"/>
      <c r="F451" s="120"/>
      <c r="G451" s="120"/>
      <c r="H451" s="120"/>
      <c r="I451" s="122"/>
      <c r="J451" s="122"/>
      <c r="K451" s="122"/>
      <c r="L451" s="122"/>
      <c r="M451" s="122"/>
      <c r="N451" s="122"/>
      <c r="O451" s="120"/>
      <c r="P451" s="120"/>
      <c r="Q451" s="120"/>
    </row>
    <row r="452" spans="1:17" ht="14.4" x14ac:dyDescent="0.35">
      <c r="A452" s="120"/>
      <c r="B452" s="120"/>
      <c r="C452" s="120"/>
      <c r="D452" s="120"/>
      <c r="E452" s="120"/>
      <c r="F452" s="120"/>
      <c r="G452" s="120"/>
      <c r="H452" s="120"/>
      <c r="I452" s="122"/>
      <c r="J452" s="122"/>
      <c r="K452" s="122"/>
      <c r="L452" s="122"/>
      <c r="M452" s="122"/>
      <c r="N452" s="122"/>
      <c r="O452" s="120"/>
      <c r="P452" s="120"/>
      <c r="Q452" s="120"/>
    </row>
    <row r="453" spans="1:17" ht="14.4" x14ac:dyDescent="0.35">
      <c r="A453" s="120"/>
      <c r="B453" s="120"/>
      <c r="C453" s="120"/>
      <c r="D453" s="120"/>
      <c r="E453" s="120"/>
      <c r="F453" s="120"/>
      <c r="G453" s="120"/>
      <c r="H453" s="120"/>
      <c r="I453" s="122"/>
      <c r="J453" s="122"/>
      <c r="K453" s="122"/>
      <c r="L453" s="122"/>
      <c r="M453" s="122"/>
      <c r="N453" s="122"/>
      <c r="O453" s="120"/>
      <c r="P453" s="120"/>
      <c r="Q453" s="120"/>
    </row>
    <row r="454" spans="1:17" ht="14.4" x14ac:dyDescent="0.35">
      <c r="A454" s="120"/>
      <c r="B454" s="120"/>
      <c r="C454" s="120"/>
      <c r="D454" s="120"/>
      <c r="E454" s="120"/>
      <c r="F454" s="120"/>
      <c r="G454" s="120"/>
      <c r="H454" s="120"/>
      <c r="I454" s="122"/>
      <c r="J454" s="122"/>
      <c r="K454" s="122"/>
      <c r="L454" s="122"/>
      <c r="M454" s="122"/>
      <c r="N454" s="122"/>
      <c r="O454" s="120"/>
      <c r="P454" s="120"/>
      <c r="Q454" s="120"/>
    </row>
    <row r="455" spans="1:17" ht="14.4" x14ac:dyDescent="0.35">
      <c r="A455" s="120"/>
      <c r="B455" s="120"/>
      <c r="C455" s="120"/>
      <c r="D455" s="120"/>
      <c r="E455" s="120"/>
      <c r="F455" s="120"/>
      <c r="G455" s="120"/>
      <c r="H455" s="120"/>
      <c r="I455" s="122"/>
      <c r="J455" s="122"/>
      <c r="K455" s="122"/>
      <c r="L455" s="122"/>
      <c r="M455" s="122"/>
      <c r="N455" s="122"/>
      <c r="O455" s="120"/>
      <c r="P455" s="120"/>
      <c r="Q455" s="120"/>
    </row>
    <row r="456" spans="1:17" ht="14.4" x14ac:dyDescent="0.35">
      <c r="A456" s="120"/>
      <c r="B456" s="120"/>
      <c r="C456" s="120"/>
      <c r="D456" s="120"/>
      <c r="E456" s="120"/>
      <c r="F456" s="120"/>
      <c r="G456" s="120"/>
      <c r="H456" s="120"/>
      <c r="I456" s="122"/>
      <c r="J456" s="122"/>
      <c r="K456" s="122"/>
      <c r="L456" s="122"/>
      <c r="M456" s="122"/>
      <c r="N456" s="122"/>
      <c r="O456" s="120"/>
      <c r="P456" s="120"/>
      <c r="Q456" s="120"/>
    </row>
    <row r="457" spans="1:17" ht="14.4" x14ac:dyDescent="0.35">
      <c r="A457" s="120"/>
      <c r="B457" s="120"/>
      <c r="C457" s="120"/>
      <c r="D457" s="120"/>
      <c r="E457" s="120"/>
      <c r="F457" s="120"/>
      <c r="G457" s="120"/>
      <c r="H457" s="120"/>
      <c r="I457" s="122"/>
      <c r="J457" s="122"/>
      <c r="K457" s="122"/>
      <c r="L457" s="122"/>
      <c r="M457" s="122"/>
      <c r="N457" s="122"/>
      <c r="O457" s="120"/>
      <c r="P457" s="120"/>
      <c r="Q457" s="120"/>
    </row>
    <row r="458" spans="1:17" ht="14.4" x14ac:dyDescent="0.35">
      <c r="A458" s="120"/>
      <c r="B458" s="120"/>
      <c r="C458" s="120"/>
      <c r="D458" s="120"/>
      <c r="E458" s="120"/>
      <c r="F458" s="120"/>
      <c r="G458" s="120"/>
      <c r="H458" s="120"/>
      <c r="I458" s="122"/>
      <c r="J458" s="122"/>
      <c r="K458" s="122"/>
      <c r="L458" s="122"/>
      <c r="M458" s="122"/>
      <c r="N458" s="122"/>
      <c r="O458" s="120"/>
      <c r="P458" s="120"/>
      <c r="Q458" s="120"/>
    </row>
    <row r="459" spans="1:17" ht="14.4" x14ac:dyDescent="0.35">
      <c r="A459" s="120"/>
      <c r="B459" s="120"/>
      <c r="C459" s="120"/>
      <c r="D459" s="120"/>
      <c r="E459" s="120"/>
      <c r="F459" s="120"/>
      <c r="G459" s="120"/>
      <c r="H459" s="120"/>
      <c r="I459" s="122"/>
      <c r="J459" s="122"/>
      <c r="K459" s="122"/>
      <c r="L459" s="122"/>
      <c r="M459" s="122"/>
      <c r="N459" s="122"/>
      <c r="O459" s="120"/>
      <c r="P459" s="120"/>
      <c r="Q459" s="120"/>
    </row>
    <row r="460" spans="1:17" ht="14.4" x14ac:dyDescent="0.35">
      <c r="A460" s="120"/>
      <c r="B460" s="120"/>
      <c r="C460" s="120"/>
      <c r="D460" s="120"/>
      <c r="E460" s="120"/>
      <c r="F460" s="120"/>
      <c r="G460" s="120"/>
      <c r="H460" s="120"/>
      <c r="I460" s="122"/>
      <c r="J460" s="122"/>
      <c r="K460" s="122"/>
      <c r="L460" s="122"/>
      <c r="M460" s="122"/>
      <c r="N460" s="122"/>
      <c r="O460" s="120"/>
      <c r="P460" s="120"/>
      <c r="Q460" s="120"/>
    </row>
    <row r="461" spans="1:17" ht="14.4" x14ac:dyDescent="0.35">
      <c r="A461" s="120"/>
      <c r="B461" s="120"/>
      <c r="C461" s="120"/>
      <c r="D461" s="120"/>
      <c r="E461" s="120"/>
      <c r="F461" s="120"/>
      <c r="G461" s="120"/>
      <c r="H461" s="120"/>
      <c r="I461" s="122"/>
      <c r="J461" s="122"/>
      <c r="K461" s="122"/>
      <c r="L461" s="122"/>
      <c r="M461" s="122"/>
      <c r="N461" s="122"/>
      <c r="O461" s="120"/>
      <c r="P461" s="120"/>
      <c r="Q461" s="120"/>
    </row>
    <row r="462" spans="1:17" ht="14.4" x14ac:dyDescent="0.35">
      <c r="A462" s="120"/>
      <c r="B462" s="120"/>
      <c r="C462" s="120"/>
      <c r="D462" s="120"/>
      <c r="E462" s="120"/>
      <c r="F462" s="120"/>
      <c r="G462" s="120"/>
      <c r="H462" s="120"/>
      <c r="I462" s="122"/>
      <c r="J462" s="122"/>
      <c r="K462" s="122"/>
      <c r="L462" s="122"/>
      <c r="M462" s="122"/>
      <c r="N462" s="122"/>
      <c r="O462" s="120"/>
      <c r="P462" s="120"/>
      <c r="Q462" s="120"/>
    </row>
    <row r="463" spans="1:17" ht="14.4" x14ac:dyDescent="0.35">
      <c r="A463" s="120"/>
      <c r="B463" s="120"/>
      <c r="C463" s="120"/>
      <c r="D463" s="120"/>
      <c r="E463" s="120"/>
      <c r="F463" s="120"/>
      <c r="G463" s="120"/>
      <c r="H463" s="120"/>
      <c r="I463" s="122"/>
      <c r="J463" s="122"/>
      <c r="K463" s="122"/>
      <c r="L463" s="122"/>
      <c r="M463" s="122"/>
      <c r="N463" s="122"/>
      <c r="O463" s="120"/>
      <c r="P463" s="120"/>
      <c r="Q463" s="120"/>
    </row>
    <row r="464" spans="1:17" ht="14.4" x14ac:dyDescent="0.35">
      <c r="A464" s="120"/>
      <c r="B464" s="120"/>
      <c r="C464" s="120"/>
      <c r="D464" s="120"/>
      <c r="E464" s="120"/>
      <c r="F464" s="120"/>
      <c r="G464" s="120"/>
      <c r="H464" s="120"/>
      <c r="I464" s="122"/>
      <c r="J464" s="122"/>
      <c r="K464" s="122"/>
      <c r="L464" s="122"/>
      <c r="M464" s="122"/>
      <c r="N464" s="122"/>
      <c r="O464" s="120"/>
      <c r="P464" s="120"/>
      <c r="Q464" s="120"/>
    </row>
    <row r="465" spans="1:17" ht="14.4" x14ac:dyDescent="0.35">
      <c r="A465" s="120"/>
      <c r="B465" s="120"/>
      <c r="C465" s="120"/>
      <c r="D465" s="120"/>
      <c r="E465" s="120"/>
      <c r="F465" s="120"/>
      <c r="G465" s="120"/>
      <c r="H465" s="120"/>
      <c r="I465" s="122"/>
      <c r="J465" s="122"/>
      <c r="K465" s="122"/>
      <c r="L465" s="122"/>
      <c r="M465" s="122"/>
      <c r="N465" s="122"/>
      <c r="O465" s="120"/>
      <c r="P465" s="120"/>
      <c r="Q465" s="120"/>
    </row>
    <row r="466" spans="1:17" ht="14.4" x14ac:dyDescent="0.35">
      <c r="A466" s="120"/>
      <c r="B466" s="120"/>
      <c r="C466" s="120"/>
      <c r="D466" s="120"/>
      <c r="E466" s="120"/>
      <c r="F466" s="120"/>
      <c r="G466" s="120"/>
      <c r="H466" s="120"/>
      <c r="I466" s="122"/>
      <c r="J466" s="122"/>
      <c r="K466" s="122"/>
      <c r="L466" s="122"/>
      <c r="M466" s="122"/>
      <c r="N466" s="122"/>
      <c r="O466" s="120"/>
      <c r="P466" s="120"/>
      <c r="Q466" s="120"/>
    </row>
    <row r="467" spans="1:17" ht="14.4" x14ac:dyDescent="0.35">
      <c r="A467" s="120"/>
      <c r="B467" s="120"/>
      <c r="C467" s="120"/>
      <c r="D467" s="120"/>
      <c r="E467" s="120"/>
      <c r="F467" s="120"/>
      <c r="G467" s="120"/>
      <c r="H467" s="120"/>
      <c r="I467" s="122"/>
      <c r="J467" s="122"/>
      <c r="K467" s="122"/>
      <c r="L467" s="122"/>
      <c r="M467" s="122"/>
      <c r="N467" s="122"/>
      <c r="O467" s="120"/>
      <c r="P467" s="120"/>
      <c r="Q467" s="120"/>
    </row>
    <row r="468" spans="1:17" ht="14.4" x14ac:dyDescent="0.35">
      <c r="A468" s="120"/>
      <c r="B468" s="120"/>
      <c r="C468" s="120"/>
      <c r="D468" s="120"/>
      <c r="E468" s="120"/>
      <c r="F468" s="120"/>
      <c r="G468" s="120"/>
      <c r="H468" s="120"/>
      <c r="I468" s="122"/>
      <c r="J468" s="122"/>
      <c r="K468" s="122"/>
      <c r="L468" s="122"/>
      <c r="M468" s="122"/>
      <c r="N468" s="122"/>
      <c r="O468" s="120"/>
      <c r="P468" s="120"/>
      <c r="Q468" s="120"/>
    </row>
    <row r="469" spans="1:17" ht="14.4" x14ac:dyDescent="0.35">
      <c r="A469" s="120"/>
      <c r="B469" s="120"/>
      <c r="C469" s="120"/>
      <c r="D469" s="120"/>
      <c r="E469" s="120"/>
      <c r="F469" s="120"/>
      <c r="G469" s="120"/>
      <c r="H469" s="120"/>
      <c r="I469" s="122"/>
      <c r="J469" s="122"/>
      <c r="K469" s="122"/>
      <c r="L469" s="122"/>
      <c r="M469" s="122"/>
      <c r="N469" s="122"/>
      <c r="O469" s="120"/>
      <c r="P469" s="120"/>
      <c r="Q469" s="120"/>
    </row>
    <row r="470" spans="1:17" ht="14.4" x14ac:dyDescent="0.35">
      <c r="A470" s="120"/>
      <c r="B470" s="120"/>
      <c r="C470" s="120"/>
      <c r="D470" s="120"/>
      <c r="E470" s="120"/>
      <c r="F470" s="120"/>
      <c r="G470" s="120"/>
      <c r="H470" s="120"/>
      <c r="I470" s="122"/>
      <c r="J470" s="122"/>
      <c r="K470" s="122"/>
      <c r="L470" s="122"/>
      <c r="M470" s="122"/>
      <c r="N470" s="122"/>
      <c r="O470" s="120"/>
      <c r="P470" s="120"/>
      <c r="Q470" s="120"/>
    </row>
    <row r="471" spans="1:17" ht="14.4" x14ac:dyDescent="0.35">
      <c r="A471" s="120"/>
      <c r="B471" s="120"/>
      <c r="C471" s="120"/>
      <c r="D471" s="120"/>
      <c r="E471" s="120"/>
      <c r="F471" s="120"/>
      <c r="G471" s="120"/>
      <c r="H471" s="120"/>
      <c r="I471" s="122"/>
      <c r="J471" s="122"/>
      <c r="K471" s="122"/>
      <c r="L471" s="122"/>
      <c r="M471" s="122"/>
      <c r="N471" s="122"/>
      <c r="O471" s="120"/>
      <c r="P471" s="120"/>
      <c r="Q471" s="120"/>
    </row>
    <row r="472" spans="1:17" ht="14.4" x14ac:dyDescent="0.35">
      <c r="A472" s="120"/>
      <c r="B472" s="120"/>
      <c r="C472" s="120"/>
      <c r="D472" s="120"/>
      <c r="E472" s="120"/>
      <c r="F472" s="120"/>
      <c r="G472" s="120"/>
      <c r="H472" s="120"/>
      <c r="I472" s="122"/>
      <c r="J472" s="122"/>
      <c r="K472" s="122"/>
      <c r="L472" s="122"/>
      <c r="M472" s="122"/>
      <c r="N472" s="122"/>
      <c r="O472" s="120"/>
      <c r="P472" s="120"/>
      <c r="Q472" s="120"/>
    </row>
    <row r="473" spans="1:17" ht="14.4" x14ac:dyDescent="0.35">
      <c r="A473" s="120"/>
      <c r="B473" s="120"/>
      <c r="C473" s="120"/>
      <c r="D473" s="120"/>
      <c r="E473" s="120"/>
      <c r="F473" s="120"/>
      <c r="G473" s="120"/>
      <c r="H473" s="120"/>
      <c r="I473" s="122"/>
      <c r="J473" s="122"/>
      <c r="K473" s="122"/>
      <c r="L473" s="122"/>
      <c r="M473" s="122"/>
      <c r="N473" s="122"/>
      <c r="O473" s="120"/>
      <c r="P473" s="120"/>
      <c r="Q473" s="120"/>
    </row>
    <row r="474" spans="1:17" ht="14.4" x14ac:dyDescent="0.35">
      <c r="A474" s="120"/>
      <c r="B474" s="120"/>
      <c r="C474" s="120"/>
      <c r="D474" s="120"/>
      <c r="E474" s="120"/>
      <c r="F474" s="120"/>
      <c r="G474" s="120"/>
      <c r="H474" s="120"/>
      <c r="I474" s="122"/>
      <c r="J474" s="122"/>
      <c r="K474" s="122"/>
      <c r="L474" s="122"/>
      <c r="M474" s="122"/>
      <c r="N474" s="122"/>
      <c r="O474" s="120"/>
      <c r="P474" s="120"/>
      <c r="Q474" s="120"/>
    </row>
    <row r="475" spans="1:17" ht="14.4" x14ac:dyDescent="0.35">
      <c r="A475" s="120"/>
      <c r="B475" s="120"/>
      <c r="C475" s="120"/>
      <c r="D475" s="120"/>
      <c r="E475" s="120"/>
      <c r="F475" s="120"/>
      <c r="G475" s="120"/>
      <c r="H475" s="120"/>
      <c r="I475" s="122"/>
      <c r="J475" s="122"/>
      <c r="K475" s="122"/>
      <c r="L475" s="122"/>
      <c r="M475" s="122"/>
      <c r="N475" s="122"/>
      <c r="O475" s="120"/>
      <c r="P475" s="120"/>
      <c r="Q475" s="120"/>
    </row>
    <row r="476" spans="1:17" ht="14.4" x14ac:dyDescent="0.35">
      <c r="A476" s="120"/>
      <c r="B476" s="120"/>
      <c r="C476" s="120"/>
      <c r="D476" s="120"/>
      <c r="E476" s="120"/>
      <c r="F476" s="120"/>
      <c r="G476" s="120"/>
      <c r="H476" s="120"/>
      <c r="I476" s="122"/>
      <c r="J476" s="122"/>
      <c r="K476" s="122"/>
      <c r="L476" s="122"/>
      <c r="M476" s="122"/>
      <c r="N476" s="122"/>
      <c r="O476" s="120"/>
      <c r="P476" s="120"/>
      <c r="Q476" s="120"/>
    </row>
    <row r="477" spans="1:17" ht="14.4" x14ac:dyDescent="0.35">
      <c r="A477" s="120"/>
      <c r="B477" s="120"/>
      <c r="C477" s="120"/>
      <c r="D477" s="120"/>
      <c r="E477" s="120"/>
      <c r="F477" s="120"/>
      <c r="G477" s="120"/>
      <c r="H477" s="120"/>
      <c r="I477" s="122"/>
      <c r="J477" s="122"/>
      <c r="K477" s="122"/>
      <c r="L477" s="122"/>
      <c r="M477" s="122"/>
      <c r="N477" s="122"/>
      <c r="O477" s="120"/>
      <c r="P477" s="120"/>
      <c r="Q477" s="120"/>
    </row>
    <row r="478" spans="1:17" ht="14.4" x14ac:dyDescent="0.35">
      <c r="A478" s="120"/>
      <c r="B478" s="120"/>
      <c r="C478" s="120"/>
      <c r="D478" s="120"/>
      <c r="E478" s="120"/>
      <c r="F478" s="120"/>
      <c r="G478" s="120"/>
      <c r="H478" s="120"/>
      <c r="I478" s="122"/>
      <c r="J478" s="122"/>
      <c r="K478" s="122"/>
      <c r="L478" s="122"/>
      <c r="M478" s="122"/>
      <c r="N478" s="122"/>
      <c r="O478" s="120"/>
      <c r="P478" s="120"/>
      <c r="Q478" s="120"/>
    </row>
    <row r="479" spans="1:17" ht="14.4" x14ac:dyDescent="0.35">
      <c r="A479" s="120"/>
      <c r="B479" s="120"/>
      <c r="C479" s="120"/>
      <c r="D479" s="120"/>
      <c r="E479" s="120"/>
      <c r="F479" s="120"/>
      <c r="G479" s="120"/>
      <c r="H479" s="120"/>
      <c r="I479" s="122"/>
      <c r="J479" s="122"/>
      <c r="K479" s="122"/>
      <c r="L479" s="122"/>
      <c r="M479" s="122"/>
      <c r="N479" s="122"/>
      <c r="O479" s="120"/>
      <c r="P479" s="120"/>
      <c r="Q479" s="120"/>
    </row>
    <row r="480" spans="1:17" ht="14.4" x14ac:dyDescent="0.35">
      <c r="A480" s="120"/>
      <c r="B480" s="120"/>
      <c r="C480" s="120"/>
      <c r="D480" s="120"/>
      <c r="E480" s="120"/>
      <c r="F480" s="120"/>
      <c r="G480" s="120"/>
      <c r="H480" s="120"/>
      <c r="I480" s="122"/>
      <c r="J480" s="122"/>
      <c r="K480" s="122"/>
      <c r="L480" s="122"/>
      <c r="M480" s="122"/>
      <c r="N480" s="122"/>
      <c r="O480" s="120"/>
      <c r="P480" s="120"/>
      <c r="Q480" s="120"/>
    </row>
    <row r="481" spans="1:17" ht="14.4" x14ac:dyDescent="0.35">
      <c r="A481" s="120"/>
      <c r="B481" s="120"/>
      <c r="C481" s="120"/>
      <c r="D481" s="120"/>
      <c r="E481" s="120"/>
      <c r="F481" s="120"/>
      <c r="G481" s="120"/>
      <c r="H481" s="120"/>
      <c r="I481" s="122"/>
      <c r="J481" s="122"/>
      <c r="K481" s="122"/>
      <c r="L481" s="122"/>
      <c r="M481" s="122"/>
      <c r="N481" s="122"/>
      <c r="O481" s="120"/>
      <c r="P481" s="120"/>
      <c r="Q481" s="120"/>
    </row>
    <row r="482" spans="1:17" ht="14.4" x14ac:dyDescent="0.35">
      <c r="A482" s="120"/>
      <c r="B482" s="120"/>
      <c r="C482" s="120"/>
      <c r="D482" s="120"/>
      <c r="E482" s="120"/>
      <c r="F482" s="120"/>
      <c r="G482" s="120"/>
      <c r="H482" s="120"/>
      <c r="I482" s="122"/>
      <c r="J482" s="122"/>
      <c r="K482" s="122"/>
      <c r="L482" s="122"/>
      <c r="M482" s="122"/>
      <c r="N482" s="122"/>
      <c r="O482" s="120"/>
      <c r="P482" s="120"/>
      <c r="Q482" s="120"/>
    </row>
    <row r="483" spans="1:17" ht="14.4" x14ac:dyDescent="0.35">
      <c r="A483" s="120"/>
      <c r="B483" s="120"/>
      <c r="C483" s="120"/>
      <c r="D483" s="120"/>
      <c r="E483" s="120"/>
      <c r="F483" s="120"/>
      <c r="G483" s="120"/>
      <c r="H483" s="120"/>
      <c r="I483" s="122"/>
      <c r="J483" s="122"/>
      <c r="K483" s="122"/>
      <c r="L483" s="122"/>
      <c r="M483" s="122"/>
      <c r="N483" s="122"/>
      <c r="O483" s="120"/>
      <c r="P483" s="120"/>
      <c r="Q483" s="120"/>
    </row>
    <row r="484" spans="1:17" ht="14.4" x14ac:dyDescent="0.35">
      <c r="A484" s="120"/>
      <c r="B484" s="120"/>
      <c r="C484" s="120"/>
      <c r="D484" s="120"/>
      <c r="E484" s="120"/>
      <c r="F484" s="120"/>
      <c r="G484" s="120"/>
      <c r="H484" s="120"/>
      <c r="I484" s="122"/>
      <c r="J484" s="122"/>
      <c r="K484" s="122"/>
      <c r="L484" s="122"/>
      <c r="M484" s="122"/>
      <c r="N484" s="122"/>
      <c r="O484" s="120"/>
      <c r="P484" s="120"/>
      <c r="Q484" s="120"/>
    </row>
    <row r="485" spans="1:17" ht="14.4" x14ac:dyDescent="0.35">
      <c r="A485" s="120"/>
      <c r="B485" s="120"/>
      <c r="C485" s="120"/>
      <c r="D485" s="120"/>
      <c r="E485" s="120"/>
      <c r="F485" s="120"/>
      <c r="G485" s="120"/>
      <c r="H485" s="120"/>
      <c r="I485" s="122"/>
      <c r="J485" s="122"/>
      <c r="K485" s="122"/>
      <c r="L485" s="122"/>
      <c r="M485" s="122"/>
      <c r="N485" s="122"/>
      <c r="O485" s="120"/>
      <c r="P485" s="120"/>
      <c r="Q485" s="120"/>
    </row>
    <row r="486" spans="1:17" ht="14.4" x14ac:dyDescent="0.35">
      <c r="A486" s="120"/>
      <c r="B486" s="120"/>
      <c r="C486" s="120"/>
      <c r="D486" s="120"/>
      <c r="E486" s="120"/>
      <c r="F486" s="120"/>
      <c r="G486" s="120"/>
      <c r="H486" s="120"/>
      <c r="I486" s="122"/>
      <c r="J486" s="122"/>
      <c r="K486" s="122"/>
      <c r="L486" s="122"/>
      <c r="M486" s="122"/>
      <c r="N486" s="122"/>
      <c r="O486" s="120"/>
      <c r="P486" s="120"/>
      <c r="Q486" s="120"/>
    </row>
    <row r="487" spans="1:17" ht="14.4" x14ac:dyDescent="0.35">
      <c r="A487" s="120"/>
      <c r="B487" s="120"/>
      <c r="C487" s="120"/>
      <c r="D487" s="120"/>
      <c r="E487" s="120"/>
      <c r="F487" s="120"/>
      <c r="G487" s="120"/>
      <c r="H487" s="120"/>
      <c r="I487" s="122"/>
      <c r="J487" s="122"/>
      <c r="K487" s="122"/>
      <c r="L487" s="122"/>
      <c r="M487" s="122"/>
      <c r="N487" s="122"/>
      <c r="O487" s="120"/>
      <c r="P487" s="120"/>
      <c r="Q487" s="120"/>
    </row>
    <row r="488" spans="1:17" ht="14.4" x14ac:dyDescent="0.35">
      <c r="A488" s="120"/>
      <c r="B488" s="120"/>
      <c r="C488" s="120"/>
      <c r="D488" s="120"/>
      <c r="E488" s="120"/>
      <c r="F488" s="120"/>
      <c r="G488" s="120"/>
      <c r="H488" s="120"/>
      <c r="I488" s="122"/>
      <c r="J488" s="122"/>
      <c r="K488" s="122"/>
      <c r="L488" s="122"/>
      <c r="M488" s="122"/>
      <c r="N488" s="122"/>
      <c r="O488" s="120"/>
      <c r="P488" s="120"/>
      <c r="Q488" s="120"/>
    </row>
    <row r="489" spans="1:17" ht="14.4" x14ac:dyDescent="0.35">
      <c r="A489" s="120"/>
      <c r="B489" s="120"/>
      <c r="C489" s="120"/>
      <c r="D489" s="120"/>
      <c r="E489" s="120"/>
      <c r="F489" s="120"/>
      <c r="G489" s="120"/>
      <c r="H489" s="120"/>
      <c r="I489" s="122"/>
      <c r="J489" s="122"/>
      <c r="K489" s="122"/>
      <c r="L489" s="122"/>
      <c r="M489" s="122"/>
      <c r="N489" s="122"/>
      <c r="O489" s="120"/>
      <c r="P489" s="120"/>
      <c r="Q489" s="120"/>
    </row>
    <row r="490" spans="1:17" ht="14.4" x14ac:dyDescent="0.35">
      <c r="A490" s="120"/>
      <c r="B490" s="120"/>
      <c r="C490" s="120"/>
      <c r="D490" s="120"/>
      <c r="E490" s="120"/>
      <c r="F490" s="120"/>
      <c r="G490" s="120"/>
      <c r="H490" s="120"/>
      <c r="I490" s="122"/>
      <c r="J490" s="122"/>
      <c r="K490" s="122"/>
      <c r="L490" s="122"/>
      <c r="M490" s="122"/>
      <c r="N490" s="122"/>
      <c r="O490" s="120"/>
      <c r="P490" s="120"/>
      <c r="Q490" s="120"/>
    </row>
    <row r="491" spans="1:17" ht="14.4" x14ac:dyDescent="0.35">
      <c r="A491" s="120"/>
      <c r="B491" s="120"/>
      <c r="C491" s="120"/>
      <c r="D491" s="120"/>
      <c r="E491" s="120"/>
      <c r="F491" s="120"/>
      <c r="G491" s="120"/>
      <c r="H491" s="120"/>
      <c r="I491" s="122"/>
      <c r="J491" s="122"/>
      <c r="K491" s="122"/>
      <c r="L491" s="122"/>
      <c r="M491" s="122"/>
      <c r="N491" s="122"/>
      <c r="O491" s="120"/>
      <c r="P491" s="120"/>
      <c r="Q491" s="120"/>
    </row>
    <row r="492" spans="1:17" ht="14.4" x14ac:dyDescent="0.35">
      <c r="A492" s="120"/>
      <c r="B492" s="120"/>
      <c r="C492" s="120"/>
      <c r="D492" s="120"/>
      <c r="E492" s="120"/>
      <c r="F492" s="120"/>
      <c r="G492" s="120"/>
      <c r="H492" s="120"/>
      <c r="I492" s="122"/>
      <c r="J492" s="122"/>
      <c r="K492" s="122"/>
      <c r="L492" s="122"/>
      <c r="M492" s="122"/>
      <c r="N492" s="122"/>
      <c r="O492" s="120"/>
      <c r="P492" s="120"/>
      <c r="Q492" s="120"/>
    </row>
    <row r="493" spans="1:17" ht="14.4" x14ac:dyDescent="0.35">
      <c r="A493" s="120"/>
      <c r="B493" s="120"/>
      <c r="C493" s="120"/>
      <c r="D493" s="120"/>
      <c r="E493" s="120"/>
      <c r="F493" s="120"/>
      <c r="G493" s="120"/>
      <c r="H493" s="120"/>
      <c r="I493" s="122"/>
      <c r="J493" s="122"/>
      <c r="K493" s="122"/>
      <c r="L493" s="122"/>
      <c r="M493" s="122"/>
      <c r="N493" s="122"/>
      <c r="O493" s="120"/>
      <c r="P493" s="120"/>
      <c r="Q493" s="120"/>
    </row>
    <row r="494" spans="1:17" ht="14.4" x14ac:dyDescent="0.35">
      <c r="A494" s="120"/>
      <c r="B494" s="120"/>
      <c r="C494" s="120"/>
      <c r="D494" s="120"/>
      <c r="E494" s="120"/>
      <c r="F494" s="120"/>
      <c r="G494" s="120"/>
      <c r="H494" s="120"/>
      <c r="I494" s="122"/>
      <c r="J494" s="122"/>
      <c r="K494" s="122"/>
      <c r="L494" s="122"/>
      <c r="M494" s="122"/>
      <c r="N494" s="122"/>
      <c r="O494" s="120"/>
      <c r="P494" s="120"/>
      <c r="Q494" s="120"/>
    </row>
    <row r="495" spans="1:17" ht="14.4" x14ac:dyDescent="0.35">
      <c r="A495" s="120"/>
      <c r="B495" s="120"/>
      <c r="C495" s="120"/>
      <c r="D495" s="120"/>
      <c r="E495" s="120"/>
      <c r="F495" s="120"/>
      <c r="G495" s="120"/>
      <c r="H495" s="120"/>
      <c r="I495" s="122"/>
      <c r="J495" s="122"/>
      <c r="K495" s="122"/>
      <c r="L495" s="122"/>
      <c r="M495" s="122"/>
      <c r="N495" s="122"/>
      <c r="O495" s="120"/>
      <c r="P495" s="120"/>
      <c r="Q495" s="120"/>
    </row>
    <row r="496" spans="1:17" ht="14.4" x14ac:dyDescent="0.35">
      <c r="A496" s="120"/>
      <c r="B496" s="120"/>
      <c r="C496" s="120"/>
      <c r="D496" s="120"/>
      <c r="E496" s="120"/>
      <c r="F496" s="120"/>
      <c r="G496" s="120"/>
      <c r="H496" s="120"/>
      <c r="I496" s="122"/>
      <c r="J496" s="122"/>
      <c r="K496" s="122"/>
      <c r="L496" s="122"/>
      <c r="M496" s="122"/>
      <c r="N496" s="122"/>
      <c r="O496" s="120"/>
      <c r="P496" s="120"/>
      <c r="Q496" s="120"/>
    </row>
    <row r="497" spans="1:17" ht="14.4" x14ac:dyDescent="0.35">
      <c r="A497" s="120"/>
      <c r="B497" s="120"/>
      <c r="C497" s="120"/>
      <c r="D497" s="120"/>
      <c r="E497" s="120"/>
      <c r="F497" s="120"/>
      <c r="G497" s="120"/>
      <c r="H497" s="120"/>
      <c r="I497" s="122"/>
      <c r="J497" s="122"/>
      <c r="K497" s="122"/>
      <c r="L497" s="122"/>
      <c r="M497" s="122"/>
      <c r="N497" s="122"/>
      <c r="O497" s="120"/>
      <c r="P497" s="120"/>
      <c r="Q497" s="120"/>
    </row>
    <row r="498" spans="1:17" ht="14.4" x14ac:dyDescent="0.35">
      <c r="A498" s="120"/>
      <c r="B498" s="120"/>
      <c r="C498" s="120"/>
      <c r="D498" s="120"/>
      <c r="E498" s="120"/>
      <c r="F498" s="120"/>
      <c r="G498" s="120"/>
      <c r="H498" s="120"/>
      <c r="I498" s="122"/>
      <c r="J498" s="122"/>
      <c r="K498" s="122"/>
      <c r="L498" s="122"/>
      <c r="M498" s="122"/>
      <c r="N498" s="122"/>
      <c r="O498" s="120"/>
      <c r="P498" s="120"/>
      <c r="Q498" s="120"/>
    </row>
    <row r="499" spans="1:17" ht="14.4" x14ac:dyDescent="0.35">
      <c r="A499" s="120"/>
      <c r="B499" s="120"/>
      <c r="C499" s="120"/>
      <c r="D499" s="120"/>
      <c r="E499" s="120"/>
      <c r="F499" s="120"/>
      <c r="G499" s="120"/>
      <c r="H499" s="120"/>
      <c r="I499" s="122"/>
      <c r="J499" s="122"/>
      <c r="K499" s="122"/>
      <c r="L499" s="122"/>
      <c r="M499" s="122"/>
      <c r="N499" s="122"/>
      <c r="O499" s="120"/>
      <c r="P499" s="120"/>
      <c r="Q499" s="120"/>
    </row>
    <row r="500" spans="1:17" ht="14.4" x14ac:dyDescent="0.35">
      <c r="A500" s="120"/>
      <c r="B500" s="120"/>
      <c r="C500" s="120"/>
      <c r="D500" s="120"/>
      <c r="E500" s="120"/>
      <c r="F500" s="120"/>
      <c r="G500" s="120"/>
      <c r="H500" s="120"/>
      <c r="I500" s="122"/>
      <c r="J500" s="122"/>
      <c r="K500" s="122"/>
      <c r="L500" s="122"/>
      <c r="M500" s="122"/>
      <c r="N500" s="122"/>
      <c r="O500" s="120"/>
      <c r="P500" s="120"/>
      <c r="Q500" s="120"/>
    </row>
    <row r="501" spans="1:17" ht="14.4" x14ac:dyDescent="0.35">
      <c r="A501" s="120"/>
      <c r="B501" s="120"/>
      <c r="C501" s="120"/>
      <c r="D501" s="120"/>
      <c r="E501" s="120"/>
      <c r="F501" s="120"/>
      <c r="G501" s="120"/>
      <c r="H501" s="120"/>
      <c r="I501" s="122"/>
      <c r="J501" s="122"/>
      <c r="K501" s="122"/>
      <c r="L501" s="122"/>
      <c r="M501" s="122"/>
      <c r="N501" s="122"/>
      <c r="O501" s="120"/>
      <c r="P501" s="120"/>
      <c r="Q501" s="120"/>
    </row>
    <row r="502" spans="1:17" ht="14.4" x14ac:dyDescent="0.35">
      <c r="A502" s="120"/>
      <c r="B502" s="120"/>
      <c r="C502" s="120"/>
      <c r="D502" s="120"/>
      <c r="E502" s="120"/>
      <c r="F502" s="120"/>
      <c r="G502" s="120"/>
      <c r="H502" s="120"/>
      <c r="I502" s="122"/>
      <c r="J502" s="122"/>
      <c r="K502" s="122"/>
      <c r="L502" s="122"/>
      <c r="M502" s="122"/>
      <c r="N502" s="122"/>
      <c r="O502" s="120"/>
      <c r="P502" s="120"/>
      <c r="Q502" s="120"/>
    </row>
    <row r="503" spans="1:17" ht="14.4" x14ac:dyDescent="0.35">
      <c r="A503" s="120"/>
      <c r="B503" s="120"/>
      <c r="C503" s="120"/>
      <c r="D503" s="120"/>
      <c r="E503" s="120"/>
      <c r="F503" s="120"/>
      <c r="G503" s="120"/>
      <c r="H503" s="120"/>
      <c r="I503" s="122"/>
      <c r="J503" s="122"/>
      <c r="K503" s="122"/>
      <c r="L503" s="122"/>
      <c r="M503" s="122"/>
      <c r="N503" s="122"/>
      <c r="O503" s="120"/>
      <c r="P503" s="120"/>
      <c r="Q503" s="120"/>
    </row>
    <row r="504" spans="1:17" ht="14.4" x14ac:dyDescent="0.35">
      <c r="A504" s="120"/>
      <c r="B504" s="120"/>
      <c r="C504" s="120"/>
      <c r="D504" s="120"/>
      <c r="E504" s="120"/>
      <c r="F504" s="120"/>
      <c r="G504" s="120"/>
      <c r="H504" s="120"/>
      <c r="I504" s="122"/>
      <c r="J504" s="122"/>
      <c r="K504" s="122"/>
      <c r="L504" s="122"/>
      <c r="M504" s="122"/>
      <c r="N504" s="122"/>
      <c r="O504" s="120"/>
      <c r="P504" s="120"/>
      <c r="Q504" s="120"/>
    </row>
    <row r="505" spans="1:17" ht="14.4" x14ac:dyDescent="0.35">
      <c r="A505" s="120"/>
      <c r="B505" s="120"/>
      <c r="C505" s="120"/>
      <c r="D505" s="120"/>
      <c r="E505" s="120"/>
      <c r="F505" s="120"/>
      <c r="G505" s="120"/>
      <c r="H505" s="120"/>
      <c r="I505" s="122"/>
      <c r="J505" s="122"/>
      <c r="K505" s="122"/>
      <c r="L505" s="122"/>
      <c r="M505" s="122"/>
      <c r="N505" s="122"/>
      <c r="O505" s="120"/>
      <c r="P505" s="120"/>
      <c r="Q505" s="120"/>
    </row>
    <row r="506" spans="1:17" ht="14.4" x14ac:dyDescent="0.35">
      <c r="A506" s="120"/>
      <c r="B506" s="120"/>
      <c r="C506" s="120"/>
      <c r="D506" s="120"/>
      <c r="E506" s="120"/>
      <c r="F506" s="120"/>
      <c r="G506" s="120"/>
      <c r="H506" s="120"/>
      <c r="I506" s="122"/>
      <c r="J506" s="122"/>
      <c r="K506" s="122"/>
      <c r="L506" s="122"/>
      <c r="M506" s="122"/>
      <c r="N506" s="122"/>
      <c r="O506" s="120"/>
      <c r="P506" s="120"/>
      <c r="Q506" s="120"/>
    </row>
    <row r="507" spans="1:17" ht="14.4" x14ac:dyDescent="0.35">
      <c r="A507" s="120"/>
      <c r="B507" s="120"/>
      <c r="C507" s="120"/>
      <c r="D507" s="120"/>
      <c r="E507" s="120"/>
      <c r="F507" s="120"/>
      <c r="G507" s="120"/>
      <c r="H507" s="120"/>
      <c r="I507" s="122"/>
      <c r="J507" s="122"/>
      <c r="K507" s="122"/>
      <c r="L507" s="122"/>
      <c r="M507" s="122"/>
      <c r="N507" s="122"/>
      <c r="O507" s="120"/>
      <c r="P507" s="120"/>
      <c r="Q507" s="120"/>
    </row>
    <row r="508" spans="1:17" ht="14.4" x14ac:dyDescent="0.35">
      <c r="A508" s="120"/>
      <c r="B508" s="120"/>
      <c r="C508" s="120"/>
      <c r="D508" s="120"/>
      <c r="E508" s="120"/>
      <c r="F508" s="120"/>
      <c r="G508" s="120"/>
      <c r="H508" s="120"/>
      <c r="I508" s="122"/>
      <c r="J508" s="122"/>
      <c r="K508" s="122"/>
      <c r="L508" s="122"/>
      <c r="M508" s="122"/>
      <c r="N508" s="122"/>
      <c r="O508" s="120"/>
      <c r="P508" s="120"/>
      <c r="Q508" s="120"/>
    </row>
    <row r="509" spans="1:17" ht="14.4" x14ac:dyDescent="0.35">
      <c r="A509" s="120"/>
      <c r="B509" s="120"/>
      <c r="C509" s="120"/>
      <c r="D509" s="120"/>
      <c r="E509" s="120"/>
      <c r="F509" s="120"/>
      <c r="G509" s="120"/>
      <c r="H509" s="120"/>
      <c r="I509" s="122"/>
      <c r="J509" s="122"/>
      <c r="K509" s="122"/>
      <c r="L509" s="122"/>
      <c r="M509" s="122"/>
      <c r="N509" s="122"/>
      <c r="O509" s="120"/>
      <c r="P509" s="120"/>
      <c r="Q509" s="120"/>
    </row>
    <row r="510" spans="1:17" ht="14.4" x14ac:dyDescent="0.35">
      <c r="A510" s="120"/>
      <c r="B510" s="120"/>
      <c r="C510" s="120"/>
      <c r="D510" s="120"/>
      <c r="E510" s="120"/>
      <c r="F510" s="120"/>
      <c r="G510" s="120"/>
      <c r="H510" s="120"/>
      <c r="I510" s="122"/>
      <c r="J510" s="122"/>
      <c r="K510" s="122"/>
      <c r="L510" s="122"/>
      <c r="M510" s="122"/>
      <c r="N510" s="122"/>
      <c r="O510" s="120"/>
      <c r="P510" s="120"/>
      <c r="Q510" s="120"/>
    </row>
    <row r="511" spans="1:17" ht="14.4" x14ac:dyDescent="0.35">
      <c r="A511" s="120"/>
      <c r="B511" s="120"/>
      <c r="C511" s="120"/>
      <c r="D511" s="120"/>
      <c r="E511" s="120"/>
      <c r="F511" s="120"/>
      <c r="G511" s="120"/>
      <c r="H511" s="120"/>
      <c r="I511" s="122"/>
      <c r="J511" s="122"/>
      <c r="K511" s="122"/>
      <c r="L511" s="122"/>
      <c r="M511" s="122"/>
      <c r="N511" s="122"/>
      <c r="O511" s="120"/>
      <c r="P511" s="120"/>
      <c r="Q511" s="120"/>
    </row>
    <row r="512" spans="1:17" ht="14.4" x14ac:dyDescent="0.35">
      <c r="A512" s="120"/>
      <c r="B512" s="120"/>
      <c r="C512" s="120"/>
      <c r="D512" s="120"/>
      <c r="E512" s="120"/>
      <c r="F512" s="120"/>
      <c r="G512" s="120"/>
      <c r="H512" s="120"/>
      <c r="I512" s="122"/>
      <c r="J512" s="122"/>
      <c r="K512" s="122"/>
      <c r="L512" s="122"/>
      <c r="M512" s="122"/>
      <c r="N512" s="122"/>
      <c r="O512" s="120"/>
      <c r="P512" s="120"/>
      <c r="Q512" s="120"/>
    </row>
    <row r="513" spans="1:17" ht="14.4" x14ac:dyDescent="0.35">
      <c r="A513" s="120"/>
      <c r="B513" s="120"/>
      <c r="C513" s="120"/>
      <c r="D513" s="120"/>
      <c r="E513" s="120"/>
      <c r="F513" s="120"/>
      <c r="G513" s="120"/>
      <c r="H513" s="120"/>
      <c r="I513" s="122"/>
      <c r="J513" s="122"/>
      <c r="K513" s="122"/>
      <c r="L513" s="122"/>
      <c r="M513" s="122"/>
      <c r="N513" s="122"/>
      <c r="O513" s="120"/>
      <c r="P513" s="120"/>
      <c r="Q513" s="120"/>
    </row>
    <row r="514" spans="1:17" ht="14.4" x14ac:dyDescent="0.35">
      <c r="A514" s="120"/>
      <c r="B514" s="120"/>
      <c r="C514" s="120"/>
      <c r="D514" s="120"/>
      <c r="E514" s="120"/>
      <c r="F514" s="120"/>
      <c r="G514" s="120"/>
      <c r="H514" s="120"/>
      <c r="I514" s="122"/>
      <c r="J514" s="122"/>
      <c r="K514" s="122"/>
      <c r="L514" s="122"/>
      <c r="M514" s="122"/>
      <c r="N514" s="122"/>
      <c r="O514" s="120"/>
      <c r="P514" s="120"/>
      <c r="Q514" s="120"/>
    </row>
    <row r="515" spans="1:17" ht="14.4" x14ac:dyDescent="0.35">
      <c r="A515" s="120"/>
      <c r="B515" s="120"/>
      <c r="C515" s="120"/>
      <c r="D515" s="120"/>
      <c r="E515" s="120"/>
      <c r="F515" s="120"/>
      <c r="G515" s="120"/>
      <c r="H515" s="120"/>
      <c r="I515" s="122"/>
      <c r="J515" s="122"/>
      <c r="K515" s="122"/>
      <c r="L515" s="122"/>
      <c r="M515" s="122"/>
      <c r="N515" s="122"/>
      <c r="O515" s="120"/>
      <c r="P515" s="120"/>
      <c r="Q515" s="120"/>
    </row>
    <row r="516" spans="1:17" ht="14.4" x14ac:dyDescent="0.35">
      <c r="A516" s="120"/>
      <c r="B516" s="120"/>
      <c r="C516" s="120"/>
      <c r="D516" s="120"/>
      <c r="E516" s="120"/>
      <c r="F516" s="120"/>
      <c r="G516" s="120"/>
      <c r="H516" s="120"/>
      <c r="I516" s="122"/>
      <c r="J516" s="122"/>
      <c r="K516" s="122"/>
      <c r="L516" s="122"/>
      <c r="M516" s="122"/>
      <c r="N516" s="122"/>
      <c r="O516" s="120"/>
      <c r="P516" s="120"/>
      <c r="Q516" s="120"/>
    </row>
    <row r="517" spans="1:17" ht="14.4" x14ac:dyDescent="0.35">
      <c r="A517" s="120"/>
      <c r="B517" s="120"/>
      <c r="C517" s="120"/>
      <c r="D517" s="120"/>
      <c r="E517" s="120"/>
      <c r="F517" s="120"/>
      <c r="G517" s="120"/>
      <c r="H517" s="120"/>
      <c r="I517" s="122"/>
      <c r="J517" s="122"/>
      <c r="K517" s="122"/>
      <c r="L517" s="122"/>
      <c r="M517" s="122"/>
      <c r="N517" s="122"/>
      <c r="O517" s="120"/>
      <c r="P517" s="120"/>
      <c r="Q517" s="120"/>
    </row>
    <row r="518" spans="1:17" ht="14.4" x14ac:dyDescent="0.35">
      <c r="A518" s="120"/>
      <c r="B518" s="120"/>
      <c r="C518" s="120"/>
      <c r="D518" s="120"/>
      <c r="E518" s="120"/>
      <c r="F518" s="120"/>
      <c r="G518" s="120"/>
      <c r="H518" s="120"/>
      <c r="I518" s="122"/>
      <c r="J518" s="122"/>
      <c r="K518" s="122"/>
      <c r="L518" s="122"/>
      <c r="M518" s="122"/>
      <c r="N518" s="122"/>
      <c r="O518" s="120"/>
      <c r="P518" s="120"/>
      <c r="Q518" s="120"/>
    </row>
    <row r="519" spans="1:17" ht="14.4" x14ac:dyDescent="0.35">
      <c r="A519" s="120"/>
      <c r="B519" s="120"/>
      <c r="C519" s="120"/>
      <c r="D519" s="120"/>
      <c r="E519" s="120"/>
      <c r="F519" s="120"/>
      <c r="G519" s="120"/>
      <c r="H519" s="120"/>
      <c r="I519" s="122"/>
      <c r="J519" s="122"/>
      <c r="K519" s="122"/>
      <c r="L519" s="122"/>
      <c r="M519" s="122"/>
      <c r="N519" s="122"/>
      <c r="O519" s="120"/>
      <c r="P519" s="120"/>
      <c r="Q519" s="120"/>
    </row>
    <row r="520" spans="1:17" ht="14.4" x14ac:dyDescent="0.35">
      <c r="A520" s="120"/>
      <c r="B520" s="120"/>
      <c r="C520" s="120"/>
      <c r="D520" s="120"/>
      <c r="E520" s="120"/>
      <c r="F520" s="120"/>
      <c r="G520" s="120"/>
      <c r="H520" s="120"/>
      <c r="I520" s="122"/>
      <c r="J520" s="122"/>
      <c r="K520" s="122"/>
      <c r="L520" s="122"/>
      <c r="M520" s="122"/>
      <c r="N520" s="122"/>
      <c r="O520" s="120"/>
      <c r="P520" s="120"/>
      <c r="Q520" s="120"/>
    </row>
    <row r="521" spans="1:17" ht="14.4" x14ac:dyDescent="0.35">
      <c r="A521" s="120"/>
      <c r="B521" s="120"/>
      <c r="C521" s="120"/>
      <c r="D521" s="120"/>
      <c r="E521" s="120"/>
      <c r="F521" s="120"/>
      <c r="G521" s="120"/>
      <c r="H521" s="120"/>
      <c r="I521" s="122"/>
      <c r="J521" s="122"/>
      <c r="K521" s="122"/>
      <c r="L521" s="122"/>
      <c r="M521" s="122"/>
      <c r="N521" s="122"/>
      <c r="O521" s="120"/>
      <c r="P521" s="120"/>
      <c r="Q521" s="120"/>
    </row>
    <row r="522" spans="1:17" ht="14.4" x14ac:dyDescent="0.35">
      <c r="A522" s="120"/>
      <c r="B522" s="120"/>
      <c r="C522" s="120"/>
      <c r="D522" s="120"/>
      <c r="E522" s="120"/>
      <c r="F522" s="120"/>
      <c r="G522" s="120"/>
      <c r="H522" s="120"/>
      <c r="I522" s="122"/>
      <c r="J522" s="122"/>
      <c r="K522" s="122"/>
      <c r="L522" s="122"/>
      <c r="M522" s="122"/>
      <c r="N522" s="122"/>
      <c r="O522" s="120"/>
      <c r="P522" s="120"/>
      <c r="Q522" s="120"/>
    </row>
    <row r="523" spans="1:17" ht="14.4" x14ac:dyDescent="0.35">
      <c r="A523" s="120"/>
      <c r="B523" s="120"/>
      <c r="C523" s="120"/>
      <c r="D523" s="120"/>
      <c r="E523" s="120"/>
      <c r="F523" s="120"/>
      <c r="G523" s="120"/>
      <c r="H523" s="120"/>
      <c r="I523" s="122"/>
      <c r="J523" s="122"/>
      <c r="K523" s="122"/>
      <c r="L523" s="122"/>
      <c r="M523" s="122"/>
      <c r="N523" s="122"/>
      <c r="O523" s="120"/>
      <c r="P523" s="120"/>
      <c r="Q523" s="120"/>
    </row>
    <row r="524" spans="1:17" ht="14.4" x14ac:dyDescent="0.35">
      <c r="A524" s="120"/>
      <c r="B524" s="120"/>
      <c r="C524" s="120"/>
      <c r="D524" s="120"/>
      <c r="E524" s="120"/>
      <c r="F524" s="120"/>
      <c r="G524" s="120"/>
      <c r="H524" s="120"/>
      <c r="I524" s="122"/>
      <c r="J524" s="122"/>
      <c r="K524" s="122"/>
      <c r="L524" s="122"/>
      <c r="M524" s="122"/>
      <c r="N524" s="122"/>
      <c r="O524" s="120"/>
      <c r="P524" s="120"/>
      <c r="Q524" s="120"/>
    </row>
    <row r="525" spans="1:17" ht="14.4" x14ac:dyDescent="0.35">
      <c r="A525" s="120"/>
      <c r="B525" s="120"/>
      <c r="C525" s="120"/>
      <c r="D525" s="120"/>
      <c r="E525" s="120"/>
      <c r="F525" s="120"/>
      <c r="G525" s="120"/>
      <c r="H525" s="120"/>
      <c r="I525" s="122"/>
      <c r="J525" s="122"/>
      <c r="K525" s="122"/>
      <c r="L525" s="122"/>
      <c r="M525" s="122"/>
      <c r="N525" s="122"/>
      <c r="O525" s="120"/>
      <c r="P525" s="120"/>
      <c r="Q525" s="120"/>
    </row>
    <row r="526" spans="1:17" ht="14.4" x14ac:dyDescent="0.35">
      <c r="A526" s="120"/>
      <c r="B526" s="120"/>
      <c r="C526" s="120"/>
      <c r="D526" s="120"/>
      <c r="E526" s="120"/>
      <c r="F526" s="120"/>
      <c r="G526" s="120"/>
      <c r="H526" s="120"/>
      <c r="I526" s="122"/>
      <c r="J526" s="122"/>
      <c r="K526" s="122"/>
      <c r="L526" s="122"/>
      <c r="M526" s="122"/>
      <c r="N526" s="122"/>
      <c r="O526" s="120"/>
      <c r="P526" s="120"/>
      <c r="Q526" s="120"/>
    </row>
    <row r="527" spans="1:17" ht="14.4" x14ac:dyDescent="0.35">
      <c r="A527" s="120"/>
      <c r="B527" s="120"/>
      <c r="C527" s="120"/>
      <c r="D527" s="120"/>
      <c r="E527" s="120"/>
      <c r="F527" s="120"/>
      <c r="G527" s="120"/>
      <c r="H527" s="120"/>
      <c r="I527" s="122"/>
      <c r="J527" s="122"/>
      <c r="K527" s="122"/>
      <c r="L527" s="122"/>
      <c r="M527" s="122"/>
      <c r="N527" s="122"/>
      <c r="O527" s="120"/>
      <c r="P527" s="120"/>
      <c r="Q527" s="120"/>
    </row>
    <row r="528" spans="1:17" ht="14.4" x14ac:dyDescent="0.35">
      <c r="A528" s="120"/>
      <c r="B528" s="120"/>
      <c r="C528" s="120"/>
      <c r="D528" s="120"/>
      <c r="E528" s="120"/>
      <c r="F528" s="120"/>
      <c r="G528" s="120"/>
      <c r="H528" s="120"/>
      <c r="I528" s="122"/>
      <c r="J528" s="122"/>
      <c r="K528" s="122"/>
      <c r="L528" s="122"/>
      <c r="M528" s="122"/>
      <c r="N528" s="122"/>
      <c r="O528" s="120"/>
      <c r="P528" s="120"/>
      <c r="Q528" s="120"/>
    </row>
    <row r="529" spans="1:17" ht="14.4" x14ac:dyDescent="0.35">
      <c r="A529" s="120"/>
      <c r="B529" s="120"/>
      <c r="C529" s="120"/>
      <c r="D529" s="120"/>
      <c r="E529" s="120"/>
      <c r="F529" s="120"/>
      <c r="G529" s="120"/>
      <c r="H529" s="120"/>
      <c r="I529" s="122"/>
      <c r="J529" s="122"/>
      <c r="K529" s="122"/>
      <c r="L529" s="122"/>
      <c r="M529" s="122"/>
      <c r="N529" s="122"/>
      <c r="O529" s="120"/>
      <c r="P529" s="120"/>
      <c r="Q529" s="120"/>
    </row>
    <row r="530" spans="1:17" ht="14.4" x14ac:dyDescent="0.35">
      <c r="A530" s="120"/>
      <c r="B530" s="120"/>
      <c r="C530" s="120"/>
      <c r="D530" s="120"/>
      <c r="E530" s="120"/>
      <c r="F530" s="120"/>
      <c r="G530" s="120"/>
      <c r="H530" s="120"/>
      <c r="I530" s="122"/>
      <c r="J530" s="122"/>
      <c r="K530" s="122"/>
      <c r="L530" s="122"/>
      <c r="M530" s="122"/>
      <c r="N530" s="122"/>
      <c r="O530" s="120"/>
      <c r="P530" s="120"/>
      <c r="Q530" s="120"/>
    </row>
    <row r="531" spans="1:17" ht="14.4" x14ac:dyDescent="0.35">
      <c r="A531" s="120"/>
      <c r="B531" s="120"/>
      <c r="C531" s="120"/>
      <c r="D531" s="120"/>
      <c r="E531" s="120"/>
      <c r="F531" s="120"/>
      <c r="G531" s="120"/>
      <c r="H531" s="120"/>
      <c r="I531" s="122"/>
      <c r="J531" s="122"/>
      <c r="K531" s="122"/>
      <c r="L531" s="122"/>
      <c r="M531" s="122"/>
      <c r="N531" s="122"/>
      <c r="O531" s="120"/>
      <c r="P531" s="120"/>
      <c r="Q531" s="120"/>
    </row>
    <row r="532" spans="1:17" ht="14.4" x14ac:dyDescent="0.35">
      <c r="A532" s="120"/>
      <c r="B532" s="120"/>
      <c r="C532" s="120"/>
      <c r="D532" s="120"/>
      <c r="E532" s="120"/>
      <c r="F532" s="120"/>
      <c r="G532" s="120"/>
      <c r="H532" s="120"/>
      <c r="I532" s="122"/>
      <c r="J532" s="122"/>
      <c r="K532" s="122"/>
      <c r="L532" s="122"/>
      <c r="M532" s="122"/>
      <c r="N532" s="122"/>
      <c r="O532" s="120"/>
      <c r="P532" s="120"/>
      <c r="Q532" s="120"/>
    </row>
    <row r="533" spans="1:17" ht="14.4" x14ac:dyDescent="0.35">
      <c r="A533" s="120"/>
      <c r="B533" s="120"/>
      <c r="C533" s="120"/>
      <c r="D533" s="120"/>
      <c r="E533" s="120"/>
      <c r="F533" s="120"/>
      <c r="G533" s="120"/>
      <c r="H533" s="120"/>
      <c r="I533" s="122"/>
      <c r="J533" s="122"/>
      <c r="K533" s="122"/>
      <c r="L533" s="122"/>
      <c r="M533" s="122"/>
      <c r="N533" s="122"/>
      <c r="O533" s="120"/>
      <c r="P533" s="120"/>
      <c r="Q533" s="120"/>
    </row>
    <row r="534" spans="1:17" ht="14.4" x14ac:dyDescent="0.35">
      <c r="A534" s="120"/>
      <c r="B534" s="120"/>
      <c r="C534" s="120"/>
      <c r="D534" s="120"/>
      <c r="E534" s="120"/>
      <c r="F534" s="120"/>
      <c r="G534" s="120"/>
      <c r="H534" s="120"/>
      <c r="I534" s="122"/>
      <c r="J534" s="122"/>
      <c r="K534" s="122"/>
      <c r="L534" s="122"/>
      <c r="M534" s="122"/>
      <c r="N534" s="122"/>
      <c r="O534" s="120"/>
      <c r="P534" s="120"/>
      <c r="Q534" s="120"/>
    </row>
    <row r="535" spans="1:17" ht="14.4" x14ac:dyDescent="0.35">
      <c r="A535" s="120"/>
      <c r="B535" s="120"/>
      <c r="C535" s="120"/>
      <c r="D535" s="120"/>
      <c r="E535" s="120"/>
      <c r="F535" s="120"/>
      <c r="G535" s="120"/>
      <c r="H535" s="120"/>
      <c r="I535" s="122"/>
      <c r="J535" s="122"/>
      <c r="K535" s="122"/>
      <c r="L535" s="122"/>
      <c r="M535" s="122"/>
      <c r="N535" s="122"/>
      <c r="O535" s="120"/>
      <c r="P535" s="120"/>
      <c r="Q535" s="120"/>
    </row>
    <row r="536" spans="1:17" ht="14.4" x14ac:dyDescent="0.35">
      <c r="A536" s="120"/>
      <c r="B536" s="120"/>
      <c r="C536" s="120"/>
      <c r="D536" s="120"/>
      <c r="E536" s="120"/>
      <c r="F536" s="120"/>
      <c r="G536" s="120"/>
      <c r="H536" s="120"/>
      <c r="I536" s="122"/>
      <c r="J536" s="122"/>
      <c r="K536" s="122"/>
      <c r="L536" s="122"/>
      <c r="M536" s="122"/>
      <c r="N536" s="122"/>
      <c r="O536" s="120"/>
      <c r="P536" s="120"/>
      <c r="Q536" s="120"/>
    </row>
    <row r="537" spans="1:17" ht="14.4" x14ac:dyDescent="0.35">
      <c r="A537" s="120"/>
      <c r="B537" s="120"/>
      <c r="C537" s="120"/>
      <c r="D537" s="120"/>
      <c r="E537" s="120"/>
      <c r="F537" s="120"/>
      <c r="G537" s="120"/>
      <c r="H537" s="120"/>
      <c r="I537" s="122"/>
      <c r="J537" s="122"/>
      <c r="K537" s="122"/>
      <c r="L537" s="122"/>
      <c r="M537" s="122"/>
      <c r="N537" s="122"/>
      <c r="O537" s="120"/>
      <c r="P537" s="120"/>
      <c r="Q537" s="120"/>
    </row>
    <row r="538" spans="1:17" ht="14.4" x14ac:dyDescent="0.35">
      <c r="A538" s="120"/>
      <c r="B538" s="120"/>
      <c r="C538" s="120"/>
      <c r="D538" s="120"/>
      <c r="E538" s="120"/>
      <c r="F538" s="120"/>
      <c r="G538" s="120"/>
      <c r="H538" s="120"/>
      <c r="I538" s="122"/>
      <c r="J538" s="122"/>
      <c r="K538" s="122"/>
      <c r="L538" s="122"/>
      <c r="M538" s="122"/>
      <c r="N538" s="122"/>
      <c r="O538" s="120"/>
      <c r="P538" s="120"/>
      <c r="Q538" s="120"/>
    </row>
    <row r="539" spans="1:17" ht="14.4" x14ac:dyDescent="0.35">
      <c r="A539" s="120"/>
      <c r="B539" s="120"/>
      <c r="C539" s="120"/>
      <c r="D539" s="120"/>
      <c r="E539" s="120"/>
      <c r="F539" s="120"/>
      <c r="G539" s="120"/>
      <c r="H539" s="120"/>
      <c r="I539" s="122"/>
      <c r="J539" s="122"/>
      <c r="K539" s="122"/>
      <c r="L539" s="122"/>
      <c r="M539" s="122"/>
      <c r="N539" s="122"/>
      <c r="O539" s="120"/>
      <c r="P539" s="120"/>
      <c r="Q539" s="120"/>
    </row>
    <row r="540" spans="1:17" ht="14.4" x14ac:dyDescent="0.35">
      <c r="A540" s="120"/>
      <c r="B540" s="120"/>
      <c r="C540" s="120"/>
      <c r="D540" s="120"/>
      <c r="E540" s="120"/>
      <c r="F540" s="120"/>
      <c r="G540" s="120"/>
      <c r="H540" s="120"/>
      <c r="I540" s="122"/>
      <c r="J540" s="122"/>
      <c r="K540" s="122"/>
      <c r="L540" s="122"/>
      <c r="M540" s="122"/>
      <c r="N540" s="122"/>
      <c r="O540" s="120"/>
      <c r="P540" s="120"/>
      <c r="Q540" s="120"/>
    </row>
    <row r="541" spans="1:17" ht="14.4" x14ac:dyDescent="0.35">
      <c r="A541" s="120"/>
      <c r="B541" s="120"/>
      <c r="C541" s="120"/>
      <c r="D541" s="120"/>
      <c r="E541" s="120"/>
      <c r="F541" s="120"/>
      <c r="G541" s="120"/>
      <c r="H541" s="120"/>
      <c r="I541" s="122"/>
      <c r="J541" s="122"/>
      <c r="K541" s="122"/>
      <c r="L541" s="122"/>
      <c r="M541" s="122"/>
      <c r="N541" s="122"/>
      <c r="O541" s="120"/>
      <c r="P541" s="120"/>
      <c r="Q541" s="120"/>
    </row>
    <row r="542" spans="1:17" ht="14.4" x14ac:dyDescent="0.35">
      <c r="A542" s="120"/>
      <c r="B542" s="120"/>
      <c r="C542" s="120"/>
      <c r="D542" s="120"/>
      <c r="E542" s="120"/>
      <c r="F542" s="120"/>
      <c r="G542" s="120"/>
      <c r="H542" s="120"/>
      <c r="I542" s="122"/>
      <c r="J542" s="122"/>
      <c r="K542" s="122"/>
      <c r="L542" s="122"/>
      <c r="M542" s="122"/>
      <c r="N542" s="122"/>
      <c r="O542" s="120"/>
      <c r="P542" s="120"/>
      <c r="Q542" s="120"/>
    </row>
    <row r="543" spans="1:17" ht="14.4" x14ac:dyDescent="0.35">
      <c r="A543" s="120"/>
      <c r="B543" s="120"/>
      <c r="C543" s="120"/>
      <c r="D543" s="120"/>
      <c r="E543" s="120"/>
      <c r="F543" s="120"/>
      <c r="G543" s="120"/>
      <c r="H543" s="120"/>
      <c r="I543" s="122"/>
      <c r="J543" s="122"/>
      <c r="K543" s="122"/>
      <c r="L543" s="122"/>
      <c r="M543" s="122"/>
      <c r="N543" s="122"/>
      <c r="O543" s="120"/>
      <c r="P543" s="120"/>
      <c r="Q543" s="120"/>
    </row>
    <row r="544" spans="1:17" ht="14.4" x14ac:dyDescent="0.35">
      <c r="A544" s="120"/>
      <c r="B544" s="120"/>
      <c r="C544" s="120"/>
      <c r="D544" s="120"/>
      <c r="E544" s="120"/>
      <c r="F544" s="120"/>
      <c r="G544" s="120"/>
      <c r="H544" s="120"/>
      <c r="I544" s="122"/>
      <c r="J544" s="122"/>
      <c r="K544" s="122"/>
      <c r="L544" s="122"/>
      <c r="M544" s="122"/>
      <c r="N544" s="122"/>
      <c r="O544" s="120"/>
      <c r="P544" s="120"/>
      <c r="Q544" s="120"/>
    </row>
    <row r="545" spans="1:17" ht="14.4" x14ac:dyDescent="0.35">
      <c r="A545" s="120"/>
      <c r="B545" s="120"/>
      <c r="C545" s="120"/>
      <c r="D545" s="120"/>
      <c r="E545" s="120"/>
      <c r="F545" s="120"/>
      <c r="G545" s="120"/>
      <c r="H545" s="120"/>
      <c r="I545" s="122"/>
      <c r="J545" s="122"/>
      <c r="K545" s="122"/>
      <c r="L545" s="122"/>
      <c r="M545" s="122"/>
      <c r="N545" s="122"/>
      <c r="O545" s="120"/>
      <c r="P545" s="120"/>
      <c r="Q545" s="120"/>
    </row>
    <row r="546" spans="1:17" ht="14.4" x14ac:dyDescent="0.35">
      <c r="A546" s="120"/>
      <c r="B546" s="120"/>
      <c r="C546" s="120"/>
      <c r="D546" s="120"/>
      <c r="E546" s="120"/>
      <c r="F546" s="120"/>
      <c r="G546" s="120"/>
      <c r="H546" s="120"/>
      <c r="I546" s="122"/>
      <c r="J546" s="122"/>
      <c r="K546" s="122"/>
      <c r="L546" s="122"/>
      <c r="M546" s="122"/>
      <c r="N546" s="122"/>
      <c r="O546" s="120"/>
      <c r="P546" s="120"/>
      <c r="Q546" s="120"/>
    </row>
    <row r="547" spans="1:17" ht="14.4" x14ac:dyDescent="0.35">
      <c r="A547" s="120"/>
      <c r="B547" s="120"/>
      <c r="C547" s="120"/>
      <c r="D547" s="120"/>
      <c r="E547" s="120"/>
      <c r="F547" s="120"/>
      <c r="G547" s="120"/>
      <c r="H547" s="120"/>
      <c r="I547" s="122"/>
      <c r="J547" s="122"/>
      <c r="K547" s="122"/>
      <c r="L547" s="122"/>
      <c r="M547" s="122"/>
      <c r="N547" s="122"/>
      <c r="O547" s="120"/>
      <c r="P547" s="120"/>
      <c r="Q547" s="120"/>
    </row>
    <row r="548" spans="1:17" ht="14.4" x14ac:dyDescent="0.35">
      <c r="A548" s="120"/>
      <c r="B548" s="120"/>
      <c r="C548" s="120"/>
      <c r="D548" s="120"/>
      <c r="E548" s="120"/>
      <c r="F548" s="120"/>
      <c r="G548" s="120"/>
      <c r="H548" s="120"/>
      <c r="I548" s="122"/>
      <c r="J548" s="122"/>
      <c r="K548" s="122"/>
      <c r="L548" s="122"/>
      <c r="M548" s="122"/>
      <c r="N548" s="122"/>
      <c r="O548" s="120"/>
      <c r="P548" s="120"/>
      <c r="Q548" s="120"/>
    </row>
    <row r="549" spans="1:17" ht="14.4" x14ac:dyDescent="0.35">
      <c r="A549" s="120"/>
      <c r="B549" s="120"/>
      <c r="C549" s="120"/>
      <c r="D549" s="120"/>
      <c r="E549" s="120"/>
      <c r="F549" s="120"/>
      <c r="G549" s="120"/>
      <c r="H549" s="120"/>
      <c r="I549" s="122"/>
      <c r="J549" s="122"/>
      <c r="K549" s="122"/>
      <c r="L549" s="122"/>
      <c r="M549" s="122"/>
      <c r="N549" s="122"/>
      <c r="O549" s="120"/>
      <c r="P549" s="120"/>
      <c r="Q549" s="120"/>
    </row>
    <row r="550" spans="1:17" ht="14.4" x14ac:dyDescent="0.35">
      <c r="A550" s="120"/>
      <c r="B550" s="120"/>
      <c r="C550" s="120"/>
      <c r="D550" s="120"/>
      <c r="E550" s="120"/>
      <c r="F550" s="120"/>
      <c r="G550" s="120"/>
      <c r="H550" s="120"/>
      <c r="I550" s="122"/>
      <c r="J550" s="122"/>
      <c r="K550" s="122"/>
      <c r="L550" s="122"/>
      <c r="M550" s="122"/>
      <c r="N550" s="122"/>
      <c r="O550" s="120"/>
      <c r="P550" s="120"/>
      <c r="Q550" s="120"/>
    </row>
    <row r="551" spans="1:17" ht="14.4" x14ac:dyDescent="0.35">
      <c r="A551" s="120"/>
      <c r="B551" s="120"/>
      <c r="C551" s="120"/>
      <c r="D551" s="120"/>
      <c r="E551" s="120"/>
      <c r="F551" s="120"/>
      <c r="G551" s="120"/>
      <c r="H551" s="120"/>
      <c r="I551" s="122"/>
      <c r="J551" s="122"/>
      <c r="K551" s="122"/>
      <c r="L551" s="122"/>
      <c r="M551" s="122"/>
      <c r="N551" s="122"/>
      <c r="O551" s="120"/>
      <c r="P551" s="120"/>
      <c r="Q551" s="120"/>
    </row>
    <row r="552" spans="1:17" ht="14.4" x14ac:dyDescent="0.35">
      <c r="A552" s="120"/>
      <c r="B552" s="120"/>
      <c r="C552" s="120"/>
      <c r="D552" s="120"/>
      <c r="E552" s="120"/>
      <c r="F552" s="120"/>
      <c r="G552" s="120"/>
      <c r="H552" s="120"/>
      <c r="I552" s="122"/>
      <c r="J552" s="122"/>
      <c r="K552" s="122"/>
      <c r="L552" s="122"/>
      <c r="M552" s="122"/>
      <c r="N552" s="122"/>
      <c r="O552" s="120"/>
      <c r="P552" s="120"/>
      <c r="Q552" s="120"/>
    </row>
    <row r="553" spans="1:17" ht="14.4" x14ac:dyDescent="0.35">
      <c r="A553" s="120"/>
      <c r="B553" s="120"/>
      <c r="C553" s="120"/>
      <c r="D553" s="120"/>
      <c r="E553" s="120"/>
      <c r="F553" s="120"/>
      <c r="G553" s="120"/>
      <c r="H553" s="120"/>
      <c r="I553" s="122"/>
      <c r="J553" s="122"/>
      <c r="K553" s="122"/>
      <c r="L553" s="122"/>
      <c r="M553" s="122"/>
      <c r="N553" s="122"/>
      <c r="O553" s="120"/>
      <c r="P553" s="120"/>
      <c r="Q553" s="120"/>
    </row>
    <row r="554" spans="1:17" ht="14.4" x14ac:dyDescent="0.35">
      <c r="A554" s="120"/>
      <c r="B554" s="120"/>
      <c r="C554" s="120"/>
      <c r="D554" s="120"/>
      <c r="E554" s="120"/>
      <c r="F554" s="120"/>
      <c r="G554" s="120"/>
      <c r="H554" s="120"/>
      <c r="I554" s="122"/>
      <c r="J554" s="122"/>
      <c r="K554" s="122"/>
      <c r="L554" s="122"/>
      <c r="M554" s="122"/>
      <c r="N554" s="122"/>
      <c r="O554" s="120"/>
      <c r="P554" s="120"/>
      <c r="Q554" s="120"/>
    </row>
    <row r="555" spans="1:17" ht="14.4" x14ac:dyDescent="0.35">
      <c r="A555" s="120"/>
      <c r="B555" s="120"/>
      <c r="C555" s="120"/>
      <c r="D555" s="120"/>
      <c r="E555" s="120"/>
      <c r="F555" s="120"/>
      <c r="G555" s="120"/>
      <c r="H555" s="120"/>
      <c r="I555" s="122"/>
      <c r="J555" s="122"/>
      <c r="K555" s="122"/>
      <c r="L555" s="122"/>
      <c r="M555" s="122"/>
      <c r="N555" s="122"/>
      <c r="O555" s="120"/>
      <c r="P555" s="120"/>
      <c r="Q555" s="120"/>
    </row>
    <row r="556" spans="1:17" ht="14.4" x14ac:dyDescent="0.35">
      <c r="A556" s="120"/>
      <c r="B556" s="120"/>
      <c r="C556" s="120"/>
      <c r="D556" s="120"/>
      <c r="E556" s="120"/>
      <c r="F556" s="120"/>
      <c r="G556" s="120"/>
      <c r="H556" s="120"/>
      <c r="I556" s="122"/>
      <c r="J556" s="122"/>
      <c r="K556" s="122"/>
      <c r="L556" s="122"/>
      <c r="M556" s="122"/>
      <c r="N556" s="122"/>
      <c r="O556" s="120"/>
      <c r="P556" s="120"/>
      <c r="Q556" s="120"/>
    </row>
    <row r="557" spans="1:17" ht="14.4" x14ac:dyDescent="0.35">
      <c r="A557" s="120"/>
      <c r="B557" s="120"/>
      <c r="C557" s="120"/>
      <c r="D557" s="120"/>
      <c r="E557" s="120"/>
      <c r="F557" s="120"/>
      <c r="G557" s="120"/>
      <c r="H557" s="120"/>
      <c r="I557" s="122"/>
      <c r="J557" s="122"/>
      <c r="K557" s="122"/>
      <c r="L557" s="122"/>
      <c r="M557" s="122"/>
      <c r="N557" s="122"/>
      <c r="O557" s="120"/>
      <c r="P557" s="120"/>
      <c r="Q557" s="120"/>
    </row>
    <row r="558" spans="1:17" ht="14.4" x14ac:dyDescent="0.35">
      <c r="A558" s="120"/>
      <c r="B558" s="120"/>
      <c r="C558" s="120"/>
      <c r="D558" s="120"/>
      <c r="E558" s="120"/>
      <c r="F558" s="120"/>
      <c r="G558" s="120"/>
      <c r="H558" s="120"/>
      <c r="I558" s="122"/>
      <c r="J558" s="122"/>
      <c r="K558" s="122"/>
      <c r="L558" s="122"/>
      <c r="M558" s="122"/>
      <c r="N558" s="122"/>
      <c r="O558" s="120"/>
      <c r="P558" s="120"/>
      <c r="Q558" s="120"/>
    </row>
    <row r="559" spans="1:17" ht="14.4" x14ac:dyDescent="0.35">
      <c r="A559" s="120"/>
      <c r="B559" s="120"/>
      <c r="C559" s="120"/>
      <c r="D559" s="120"/>
      <c r="E559" s="120"/>
      <c r="F559" s="120"/>
      <c r="G559" s="120"/>
      <c r="H559" s="120"/>
      <c r="I559" s="122"/>
      <c r="J559" s="122"/>
      <c r="K559" s="122"/>
      <c r="L559" s="122"/>
      <c r="M559" s="122"/>
      <c r="N559" s="122"/>
      <c r="O559" s="120"/>
      <c r="P559" s="120"/>
      <c r="Q559" s="120"/>
    </row>
    <row r="560" spans="1:17" ht="14.4" x14ac:dyDescent="0.35">
      <c r="A560" s="120"/>
      <c r="B560" s="120"/>
      <c r="C560" s="120"/>
      <c r="D560" s="120"/>
      <c r="E560" s="120"/>
      <c r="F560" s="120"/>
      <c r="G560" s="120"/>
      <c r="H560" s="120"/>
      <c r="I560" s="122"/>
      <c r="J560" s="122"/>
      <c r="K560" s="122"/>
      <c r="L560" s="122"/>
      <c r="M560" s="122"/>
      <c r="N560" s="122"/>
      <c r="O560" s="120"/>
      <c r="P560" s="120"/>
      <c r="Q560" s="120"/>
    </row>
    <row r="561" spans="1:17" ht="14.4" x14ac:dyDescent="0.35">
      <c r="A561" s="120"/>
      <c r="B561" s="120"/>
      <c r="C561" s="120"/>
      <c r="D561" s="120"/>
      <c r="E561" s="120"/>
      <c r="F561" s="120"/>
      <c r="G561" s="120"/>
      <c r="H561" s="120"/>
      <c r="I561" s="122"/>
      <c r="J561" s="122"/>
      <c r="K561" s="122"/>
      <c r="L561" s="122"/>
      <c r="M561" s="122"/>
      <c r="N561" s="122"/>
      <c r="O561" s="120"/>
      <c r="P561" s="120"/>
      <c r="Q561" s="120"/>
    </row>
    <row r="562" spans="1:17" ht="14.4" x14ac:dyDescent="0.35">
      <c r="A562" s="120"/>
      <c r="B562" s="120"/>
      <c r="C562" s="120"/>
      <c r="D562" s="120"/>
      <c r="E562" s="120"/>
      <c r="F562" s="120"/>
      <c r="G562" s="120"/>
      <c r="H562" s="120"/>
      <c r="I562" s="122"/>
      <c r="J562" s="122"/>
      <c r="K562" s="122"/>
      <c r="L562" s="122"/>
      <c r="M562" s="122"/>
      <c r="N562" s="122"/>
      <c r="O562" s="120"/>
      <c r="P562" s="120"/>
      <c r="Q562" s="120"/>
    </row>
    <row r="563" spans="1:17" ht="14.4" x14ac:dyDescent="0.35">
      <c r="A563" s="120"/>
      <c r="B563" s="120"/>
      <c r="C563" s="120"/>
      <c r="D563" s="120"/>
      <c r="E563" s="120"/>
      <c r="F563" s="120"/>
      <c r="G563" s="120"/>
      <c r="H563" s="120"/>
      <c r="I563" s="122"/>
      <c r="J563" s="122"/>
      <c r="K563" s="122"/>
      <c r="L563" s="122"/>
      <c r="M563" s="122"/>
      <c r="N563" s="122"/>
      <c r="O563" s="120"/>
      <c r="P563" s="120"/>
      <c r="Q563" s="120"/>
    </row>
    <row r="564" spans="1:17" ht="14.4" x14ac:dyDescent="0.35">
      <c r="A564" s="120"/>
      <c r="B564" s="120"/>
      <c r="C564" s="120"/>
      <c r="D564" s="120"/>
      <c r="E564" s="120"/>
      <c r="F564" s="120"/>
      <c r="G564" s="120"/>
      <c r="H564" s="120"/>
      <c r="I564" s="122"/>
      <c r="J564" s="122"/>
      <c r="K564" s="122"/>
      <c r="L564" s="122"/>
      <c r="M564" s="122"/>
      <c r="N564" s="122"/>
      <c r="O564" s="120"/>
      <c r="P564" s="120"/>
      <c r="Q564" s="120"/>
    </row>
    <row r="565" spans="1:17" ht="14.4" x14ac:dyDescent="0.35">
      <c r="A565" s="120"/>
      <c r="B565" s="120"/>
      <c r="C565" s="120"/>
      <c r="D565" s="120"/>
      <c r="E565" s="120"/>
      <c r="F565" s="120"/>
      <c r="G565" s="120"/>
      <c r="H565" s="120"/>
      <c r="I565" s="122"/>
      <c r="J565" s="122"/>
      <c r="K565" s="122"/>
      <c r="L565" s="122"/>
      <c r="M565" s="122"/>
      <c r="N565" s="122"/>
      <c r="O565" s="120"/>
      <c r="P565" s="120"/>
      <c r="Q565" s="120"/>
    </row>
    <row r="566" spans="1:17" ht="14.4" x14ac:dyDescent="0.35">
      <c r="A566" s="120"/>
      <c r="B566" s="120"/>
      <c r="C566" s="120"/>
      <c r="D566" s="120"/>
      <c r="E566" s="120"/>
      <c r="F566" s="120"/>
      <c r="G566" s="120"/>
      <c r="H566" s="120"/>
      <c r="I566" s="122"/>
      <c r="J566" s="122"/>
      <c r="K566" s="122"/>
      <c r="L566" s="122"/>
      <c r="M566" s="122"/>
      <c r="N566" s="122"/>
      <c r="O566" s="120"/>
      <c r="P566" s="120"/>
      <c r="Q566" s="120"/>
    </row>
    <row r="567" spans="1:17" ht="14.4" x14ac:dyDescent="0.35">
      <c r="A567" s="120"/>
      <c r="B567" s="120"/>
      <c r="C567" s="120"/>
      <c r="D567" s="120"/>
      <c r="E567" s="120"/>
      <c r="F567" s="120"/>
      <c r="G567" s="120"/>
      <c r="H567" s="120"/>
      <c r="I567" s="122"/>
      <c r="J567" s="122"/>
      <c r="K567" s="122"/>
      <c r="L567" s="122"/>
      <c r="M567" s="122"/>
      <c r="N567" s="122"/>
      <c r="O567" s="120"/>
      <c r="P567" s="120"/>
      <c r="Q567" s="120"/>
    </row>
    <row r="568" spans="1:17" ht="14.4" x14ac:dyDescent="0.35">
      <c r="A568" s="120"/>
      <c r="B568" s="120"/>
      <c r="C568" s="120"/>
      <c r="D568" s="120"/>
      <c r="E568" s="120"/>
      <c r="F568" s="120"/>
      <c r="G568" s="120"/>
      <c r="H568" s="120"/>
      <c r="I568" s="122"/>
      <c r="J568" s="122"/>
      <c r="K568" s="122"/>
      <c r="L568" s="122"/>
      <c r="M568" s="122"/>
      <c r="N568" s="122"/>
      <c r="O568" s="120"/>
      <c r="P568" s="120"/>
      <c r="Q568" s="120"/>
    </row>
    <row r="569" spans="1:17" ht="14.4" x14ac:dyDescent="0.35">
      <c r="A569" s="120"/>
      <c r="B569" s="120"/>
      <c r="C569" s="120"/>
      <c r="D569" s="120"/>
      <c r="E569" s="120"/>
      <c r="F569" s="120"/>
      <c r="G569" s="120"/>
      <c r="H569" s="120"/>
      <c r="I569" s="122"/>
      <c r="J569" s="122"/>
      <c r="K569" s="122"/>
      <c r="L569" s="122"/>
      <c r="M569" s="122"/>
      <c r="N569" s="122"/>
      <c r="O569" s="120"/>
      <c r="P569" s="120"/>
      <c r="Q569" s="120"/>
    </row>
    <row r="570" spans="1:17" ht="14.4" x14ac:dyDescent="0.35">
      <c r="A570" s="120"/>
      <c r="B570" s="120"/>
      <c r="C570" s="120"/>
      <c r="D570" s="120"/>
      <c r="E570" s="120"/>
      <c r="F570" s="120"/>
      <c r="G570" s="120"/>
      <c r="H570" s="120"/>
      <c r="I570" s="122"/>
      <c r="J570" s="122"/>
      <c r="K570" s="122"/>
      <c r="L570" s="122"/>
      <c r="M570" s="122"/>
      <c r="N570" s="122"/>
      <c r="O570" s="120"/>
      <c r="P570" s="120"/>
      <c r="Q570" s="120"/>
    </row>
    <row r="571" spans="1:17" ht="14.4" x14ac:dyDescent="0.35">
      <c r="A571" s="120"/>
      <c r="B571" s="120"/>
      <c r="C571" s="120"/>
      <c r="D571" s="120"/>
      <c r="E571" s="120"/>
      <c r="F571" s="120"/>
      <c r="G571" s="120"/>
      <c r="H571" s="120"/>
      <c r="I571" s="122"/>
      <c r="J571" s="122"/>
      <c r="K571" s="122"/>
      <c r="L571" s="122"/>
      <c r="M571" s="122"/>
      <c r="N571" s="122"/>
      <c r="O571" s="120"/>
      <c r="P571" s="120"/>
      <c r="Q571" s="120"/>
    </row>
    <row r="572" spans="1:17" ht="14.4" x14ac:dyDescent="0.35">
      <c r="A572" s="120"/>
      <c r="B572" s="120"/>
      <c r="C572" s="120"/>
      <c r="D572" s="120"/>
      <c r="E572" s="120"/>
      <c r="F572" s="120"/>
      <c r="G572" s="120"/>
      <c r="H572" s="120"/>
      <c r="I572" s="122"/>
      <c r="J572" s="122"/>
      <c r="K572" s="122"/>
      <c r="L572" s="122"/>
      <c r="M572" s="122"/>
      <c r="N572" s="122"/>
      <c r="O572" s="120"/>
      <c r="P572" s="120"/>
      <c r="Q572" s="120"/>
    </row>
    <row r="573" spans="1:17" ht="14.4" x14ac:dyDescent="0.35">
      <c r="A573" s="120"/>
      <c r="B573" s="120"/>
      <c r="C573" s="120"/>
      <c r="D573" s="120"/>
      <c r="E573" s="120"/>
      <c r="F573" s="120"/>
      <c r="G573" s="120"/>
      <c r="H573" s="120"/>
      <c r="I573" s="122"/>
      <c r="J573" s="122"/>
      <c r="K573" s="122"/>
      <c r="L573" s="122"/>
      <c r="M573" s="122"/>
      <c r="N573" s="122"/>
      <c r="O573" s="120"/>
      <c r="P573" s="120"/>
      <c r="Q573" s="120"/>
    </row>
    <row r="574" spans="1:17" ht="14.4" x14ac:dyDescent="0.35">
      <c r="A574" s="120"/>
      <c r="B574" s="120"/>
      <c r="C574" s="120"/>
      <c r="D574" s="120"/>
      <c r="E574" s="120"/>
      <c r="F574" s="120"/>
      <c r="G574" s="120"/>
      <c r="H574" s="120"/>
      <c r="I574" s="122"/>
      <c r="J574" s="122"/>
      <c r="K574" s="122"/>
      <c r="L574" s="122"/>
      <c r="M574" s="122"/>
      <c r="N574" s="122"/>
      <c r="O574" s="120"/>
      <c r="P574" s="120"/>
      <c r="Q574" s="120"/>
    </row>
    <row r="575" spans="1:17" ht="14.4" x14ac:dyDescent="0.35">
      <c r="A575" s="120"/>
      <c r="B575" s="120"/>
      <c r="C575" s="120"/>
      <c r="D575" s="120"/>
      <c r="E575" s="120"/>
      <c r="F575" s="120"/>
      <c r="G575" s="120"/>
      <c r="H575" s="120"/>
      <c r="I575" s="122"/>
      <c r="J575" s="122"/>
      <c r="K575" s="122"/>
      <c r="L575" s="122"/>
      <c r="M575" s="122"/>
      <c r="N575" s="122"/>
      <c r="O575" s="120"/>
      <c r="P575" s="120"/>
      <c r="Q575" s="120"/>
    </row>
    <row r="576" spans="1:17" ht="14.4" x14ac:dyDescent="0.35">
      <c r="A576" s="120"/>
      <c r="B576" s="120"/>
      <c r="C576" s="120"/>
      <c r="D576" s="120"/>
      <c r="E576" s="120"/>
      <c r="F576" s="120"/>
      <c r="G576" s="120"/>
      <c r="H576" s="120"/>
      <c r="I576" s="122"/>
      <c r="J576" s="122"/>
      <c r="K576" s="122"/>
      <c r="L576" s="122"/>
      <c r="M576" s="122"/>
      <c r="N576" s="122"/>
      <c r="O576" s="120"/>
      <c r="P576" s="120"/>
      <c r="Q576" s="120"/>
    </row>
    <row r="577" spans="1:17" ht="14.4" x14ac:dyDescent="0.35">
      <c r="A577" s="120"/>
      <c r="B577" s="120"/>
      <c r="C577" s="120"/>
      <c r="D577" s="120"/>
      <c r="E577" s="120"/>
      <c r="F577" s="120"/>
      <c r="G577" s="120"/>
      <c r="H577" s="120"/>
      <c r="I577" s="122"/>
      <c r="J577" s="122"/>
      <c r="K577" s="122"/>
      <c r="L577" s="122"/>
      <c r="M577" s="122"/>
      <c r="N577" s="122"/>
      <c r="O577" s="120"/>
      <c r="P577" s="120"/>
      <c r="Q577" s="120"/>
    </row>
    <row r="578" spans="1:17" ht="14.4" x14ac:dyDescent="0.35">
      <c r="A578" s="120"/>
      <c r="B578" s="120"/>
      <c r="C578" s="120"/>
      <c r="D578" s="120"/>
      <c r="E578" s="120"/>
      <c r="F578" s="120"/>
      <c r="G578" s="120"/>
      <c r="H578" s="120"/>
      <c r="I578" s="122"/>
      <c r="J578" s="122"/>
      <c r="K578" s="122"/>
      <c r="L578" s="122"/>
      <c r="M578" s="122"/>
      <c r="N578" s="122"/>
      <c r="O578" s="120"/>
      <c r="P578" s="120"/>
      <c r="Q578" s="120"/>
    </row>
    <row r="579" spans="1:17" ht="14.4" x14ac:dyDescent="0.35">
      <c r="A579" s="120"/>
      <c r="B579" s="120"/>
      <c r="C579" s="120"/>
      <c r="D579" s="120"/>
      <c r="E579" s="120"/>
      <c r="F579" s="120"/>
      <c r="G579" s="120"/>
      <c r="H579" s="120"/>
      <c r="I579" s="122"/>
      <c r="J579" s="122"/>
      <c r="K579" s="122"/>
      <c r="L579" s="122"/>
      <c r="M579" s="122"/>
      <c r="N579" s="122"/>
      <c r="O579" s="120"/>
      <c r="P579" s="120"/>
      <c r="Q579" s="120"/>
    </row>
    <row r="580" spans="1:17" ht="14.4" x14ac:dyDescent="0.35">
      <c r="A580" s="120"/>
      <c r="B580" s="120"/>
      <c r="C580" s="120"/>
      <c r="D580" s="120"/>
      <c r="E580" s="120"/>
      <c r="F580" s="120"/>
      <c r="G580" s="120"/>
      <c r="H580" s="120"/>
      <c r="I580" s="122"/>
      <c r="J580" s="122"/>
      <c r="K580" s="122"/>
      <c r="L580" s="122"/>
      <c r="M580" s="122"/>
      <c r="N580" s="122"/>
      <c r="O580" s="120"/>
      <c r="P580" s="120"/>
      <c r="Q580" s="120"/>
    </row>
    <row r="581" spans="1:17" ht="14.4" x14ac:dyDescent="0.35">
      <c r="A581" s="120"/>
      <c r="B581" s="120"/>
      <c r="C581" s="120"/>
      <c r="D581" s="120"/>
      <c r="E581" s="120"/>
      <c r="F581" s="120"/>
      <c r="G581" s="120"/>
      <c r="H581" s="120"/>
      <c r="I581" s="122"/>
      <c r="J581" s="122"/>
      <c r="K581" s="122"/>
      <c r="L581" s="122"/>
      <c r="M581" s="122"/>
      <c r="N581" s="122"/>
      <c r="O581" s="120"/>
      <c r="P581" s="120"/>
      <c r="Q581" s="120"/>
    </row>
    <row r="582" spans="1:17" ht="14.4" x14ac:dyDescent="0.35">
      <c r="A582" s="120"/>
      <c r="B582" s="120"/>
      <c r="C582" s="120"/>
      <c r="D582" s="120"/>
      <c r="E582" s="120"/>
      <c r="F582" s="120"/>
      <c r="G582" s="120"/>
      <c r="H582" s="120"/>
      <c r="I582" s="122"/>
      <c r="J582" s="122"/>
      <c r="K582" s="122"/>
      <c r="L582" s="122"/>
      <c r="M582" s="122"/>
      <c r="N582" s="122"/>
      <c r="O582" s="120"/>
      <c r="P582" s="120"/>
      <c r="Q582" s="120"/>
    </row>
    <row r="583" spans="1:17" ht="14.4" x14ac:dyDescent="0.35">
      <c r="A583" s="120"/>
      <c r="B583" s="120"/>
      <c r="C583" s="120"/>
      <c r="D583" s="120"/>
      <c r="E583" s="120"/>
      <c r="F583" s="120"/>
      <c r="G583" s="120"/>
      <c r="H583" s="120"/>
      <c r="I583" s="122"/>
      <c r="J583" s="122"/>
      <c r="K583" s="122"/>
      <c r="L583" s="122"/>
      <c r="M583" s="122"/>
      <c r="N583" s="122"/>
      <c r="O583" s="120"/>
      <c r="P583" s="120"/>
      <c r="Q583" s="120"/>
    </row>
    <row r="584" spans="1:17" ht="14.4" x14ac:dyDescent="0.35">
      <c r="A584" s="120"/>
      <c r="B584" s="120"/>
      <c r="C584" s="120"/>
      <c r="D584" s="120"/>
      <c r="E584" s="120"/>
      <c r="F584" s="120"/>
      <c r="G584" s="120"/>
      <c r="H584" s="120"/>
      <c r="I584" s="122"/>
      <c r="J584" s="122"/>
      <c r="K584" s="122"/>
      <c r="L584" s="122"/>
      <c r="M584" s="122"/>
      <c r="N584" s="122"/>
      <c r="O584" s="120"/>
      <c r="P584" s="120"/>
      <c r="Q584" s="120"/>
    </row>
    <row r="585" spans="1:17" ht="14.4" x14ac:dyDescent="0.35">
      <c r="A585" s="120"/>
      <c r="B585" s="120"/>
      <c r="C585" s="120"/>
      <c r="D585" s="120"/>
      <c r="E585" s="120"/>
      <c r="F585" s="120"/>
      <c r="G585" s="120"/>
      <c r="H585" s="120"/>
      <c r="I585" s="122"/>
      <c r="J585" s="122"/>
      <c r="K585" s="122"/>
      <c r="L585" s="122"/>
      <c r="M585" s="122"/>
      <c r="N585" s="122"/>
      <c r="O585" s="120"/>
      <c r="P585" s="120"/>
      <c r="Q585" s="120"/>
    </row>
    <row r="586" spans="1:17" ht="14.4" x14ac:dyDescent="0.35">
      <c r="A586" s="120"/>
      <c r="B586" s="120"/>
      <c r="C586" s="120"/>
      <c r="D586" s="120"/>
      <c r="E586" s="120"/>
      <c r="F586" s="120"/>
      <c r="G586" s="120"/>
      <c r="H586" s="120"/>
      <c r="I586" s="122"/>
      <c r="J586" s="122"/>
      <c r="K586" s="122"/>
      <c r="L586" s="122"/>
      <c r="M586" s="122"/>
      <c r="N586" s="122"/>
      <c r="O586" s="120"/>
      <c r="P586" s="120"/>
      <c r="Q586" s="120"/>
    </row>
    <row r="587" spans="1:17" ht="14.4" x14ac:dyDescent="0.35">
      <c r="A587" s="120"/>
      <c r="B587" s="120"/>
      <c r="C587" s="120"/>
      <c r="D587" s="120"/>
      <c r="E587" s="120"/>
      <c r="F587" s="120"/>
      <c r="G587" s="120"/>
      <c r="H587" s="120"/>
      <c r="I587" s="122"/>
      <c r="J587" s="122"/>
      <c r="K587" s="122"/>
      <c r="L587" s="122"/>
      <c r="M587" s="122"/>
      <c r="N587" s="122"/>
      <c r="O587" s="120"/>
      <c r="P587" s="120"/>
      <c r="Q587" s="120"/>
    </row>
    <row r="588" spans="1:17" ht="14.4" x14ac:dyDescent="0.35">
      <c r="A588" s="120"/>
      <c r="B588" s="120"/>
      <c r="C588" s="120"/>
      <c r="D588" s="120"/>
      <c r="E588" s="120"/>
      <c r="F588" s="120"/>
      <c r="G588" s="120"/>
      <c r="H588" s="120"/>
      <c r="I588" s="122"/>
      <c r="J588" s="122"/>
      <c r="K588" s="122"/>
      <c r="L588" s="122"/>
      <c r="M588" s="122"/>
      <c r="N588" s="122"/>
      <c r="O588" s="120"/>
      <c r="P588" s="120"/>
      <c r="Q588" s="120"/>
    </row>
    <row r="589" spans="1:17" ht="14.4" x14ac:dyDescent="0.35">
      <c r="A589" s="120"/>
      <c r="B589" s="120"/>
      <c r="C589" s="120"/>
      <c r="D589" s="120"/>
      <c r="E589" s="120"/>
      <c r="F589" s="120"/>
      <c r="G589" s="120"/>
      <c r="H589" s="120"/>
      <c r="I589" s="122"/>
      <c r="J589" s="122"/>
      <c r="K589" s="122"/>
      <c r="L589" s="122"/>
      <c r="M589" s="122"/>
      <c r="N589" s="122"/>
      <c r="O589" s="120"/>
      <c r="P589" s="120"/>
      <c r="Q589" s="120"/>
    </row>
    <row r="590" spans="1:17" ht="14.4" x14ac:dyDescent="0.35">
      <c r="A590" s="120"/>
      <c r="B590" s="120"/>
      <c r="C590" s="120"/>
      <c r="D590" s="120"/>
      <c r="E590" s="120"/>
      <c r="F590" s="120"/>
      <c r="G590" s="120"/>
      <c r="H590" s="120"/>
      <c r="I590" s="122"/>
      <c r="J590" s="122"/>
      <c r="K590" s="122"/>
      <c r="L590" s="122"/>
      <c r="M590" s="122"/>
      <c r="N590" s="122"/>
      <c r="O590" s="120"/>
      <c r="P590" s="120"/>
      <c r="Q590" s="120"/>
    </row>
    <row r="591" spans="1:17" ht="14.4" x14ac:dyDescent="0.35">
      <c r="A591" s="120"/>
      <c r="B591" s="120"/>
      <c r="C591" s="120"/>
      <c r="D591" s="120"/>
      <c r="E591" s="120"/>
      <c r="F591" s="120"/>
      <c r="G591" s="120"/>
      <c r="H591" s="120"/>
      <c r="I591" s="122"/>
      <c r="J591" s="122"/>
      <c r="K591" s="122"/>
      <c r="L591" s="122"/>
      <c r="M591" s="122"/>
      <c r="N591" s="122"/>
      <c r="O591" s="120"/>
      <c r="P591" s="120"/>
      <c r="Q591" s="120"/>
    </row>
    <row r="592" spans="1:17" ht="14.4" x14ac:dyDescent="0.35">
      <c r="A592" s="120"/>
      <c r="B592" s="120"/>
      <c r="C592" s="120"/>
      <c r="D592" s="120"/>
      <c r="E592" s="120"/>
      <c r="F592" s="120"/>
      <c r="G592" s="120"/>
      <c r="H592" s="120"/>
      <c r="I592" s="122"/>
      <c r="J592" s="122"/>
      <c r="K592" s="122"/>
      <c r="L592" s="122"/>
      <c r="M592" s="122"/>
      <c r="N592" s="122"/>
      <c r="O592" s="120"/>
      <c r="P592" s="120"/>
      <c r="Q592" s="120"/>
    </row>
    <row r="593" spans="1:17" ht="14.4" x14ac:dyDescent="0.35">
      <c r="A593" s="120"/>
      <c r="B593" s="120"/>
      <c r="C593" s="120"/>
      <c r="D593" s="120"/>
      <c r="E593" s="120"/>
      <c r="F593" s="120"/>
      <c r="G593" s="120"/>
      <c r="H593" s="120"/>
      <c r="I593" s="122"/>
      <c r="J593" s="122"/>
      <c r="K593" s="122"/>
      <c r="L593" s="122"/>
      <c r="M593" s="122"/>
      <c r="N593" s="122"/>
      <c r="O593" s="120"/>
      <c r="P593" s="120"/>
      <c r="Q593" s="120"/>
    </row>
    <row r="594" spans="1:17" ht="14.4" x14ac:dyDescent="0.35">
      <c r="A594" s="120"/>
      <c r="B594" s="120"/>
      <c r="C594" s="120"/>
      <c r="D594" s="120"/>
      <c r="E594" s="120"/>
      <c r="F594" s="120"/>
      <c r="G594" s="120"/>
      <c r="H594" s="120"/>
      <c r="I594" s="122"/>
      <c r="J594" s="122"/>
      <c r="K594" s="122"/>
      <c r="L594" s="122"/>
      <c r="M594" s="122"/>
      <c r="N594" s="122"/>
      <c r="O594" s="120"/>
      <c r="P594" s="120"/>
      <c r="Q594" s="120"/>
    </row>
    <row r="595" spans="1:17" ht="14.4" x14ac:dyDescent="0.35">
      <c r="A595" s="120"/>
      <c r="B595" s="120"/>
      <c r="C595" s="120"/>
      <c r="D595" s="120"/>
      <c r="E595" s="120"/>
      <c r="F595" s="120"/>
      <c r="G595" s="120"/>
      <c r="H595" s="120"/>
      <c r="I595" s="122"/>
      <c r="J595" s="122"/>
      <c r="K595" s="122"/>
      <c r="L595" s="122"/>
      <c r="M595" s="122"/>
      <c r="N595" s="122"/>
      <c r="O595" s="120"/>
      <c r="P595" s="120"/>
      <c r="Q595" s="120"/>
    </row>
    <row r="596" spans="1:17" ht="14.4" x14ac:dyDescent="0.35">
      <c r="A596" s="120"/>
      <c r="B596" s="120"/>
      <c r="C596" s="120"/>
      <c r="D596" s="120"/>
      <c r="E596" s="120"/>
      <c r="F596" s="120"/>
      <c r="G596" s="120"/>
      <c r="H596" s="120"/>
      <c r="I596" s="122"/>
      <c r="J596" s="122"/>
      <c r="K596" s="122"/>
      <c r="L596" s="122"/>
      <c r="M596" s="122"/>
      <c r="N596" s="122"/>
      <c r="O596" s="120"/>
      <c r="P596" s="120"/>
      <c r="Q596" s="120"/>
    </row>
    <row r="597" spans="1:17" ht="14.4" x14ac:dyDescent="0.35">
      <c r="A597" s="120"/>
      <c r="B597" s="120"/>
      <c r="C597" s="120"/>
      <c r="D597" s="120"/>
      <c r="E597" s="120"/>
      <c r="F597" s="120"/>
      <c r="G597" s="120"/>
      <c r="H597" s="120"/>
      <c r="I597" s="122"/>
      <c r="J597" s="122"/>
      <c r="K597" s="122"/>
      <c r="L597" s="122"/>
      <c r="M597" s="122"/>
      <c r="N597" s="122"/>
      <c r="O597" s="120"/>
      <c r="P597" s="120"/>
      <c r="Q597" s="120"/>
    </row>
    <row r="598" spans="1:17" ht="14.4" x14ac:dyDescent="0.35">
      <c r="A598" s="120"/>
      <c r="B598" s="120"/>
      <c r="C598" s="120"/>
      <c r="D598" s="120"/>
      <c r="E598" s="120"/>
      <c r="F598" s="120"/>
      <c r="G598" s="120"/>
      <c r="H598" s="120"/>
      <c r="I598" s="122"/>
      <c r="J598" s="122"/>
      <c r="K598" s="122"/>
      <c r="L598" s="122"/>
      <c r="M598" s="122"/>
      <c r="N598" s="122"/>
      <c r="O598" s="120"/>
      <c r="P598" s="120"/>
      <c r="Q598" s="120"/>
    </row>
    <row r="599" spans="1:17" ht="14.4" x14ac:dyDescent="0.35">
      <c r="A599" s="120"/>
      <c r="B599" s="120"/>
      <c r="C599" s="120"/>
      <c r="D599" s="120"/>
      <c r="E599" s="120"/>
      <c r="F599" s="120"/>
      <c r="G599" s="120"/>
      <c r="H599" s="120"/>
      <c r="I599" s="122"/>
      <c r="J599" s="122"/>
      <c r="K599" s="122"/>
      <c r="L599" s="122"/>
      <c r="M599" s="122"/>
      <c r="N599" s="122"/>
      <c r="O599" s="120"/>
      <c r="P599" s="120"/>
      <c r="Q599" s="120"/>
    </row>
    <row r="600" spans="1:17" ht="14.4" x14ac:dyDescent="0.35">
      <c r="A600" s="120"/>
      <c r="B600" s="120"/>
      <c r="C600" s="120"/>
      <c r="D600" s="120"/>
      <c r="E600" s="120"/>
      <c r="F600" s="120"/>
      <c r="G600" s="120"/>
      <c r="H600" s="120"/>
      <c r="I600" s="122"/>
      <c r="J600" s="122"/>
      <c r="K600" s="122"/>
      <c r="L600" s="122"/>
      <c r="M600" s="122"/>
      <c r="N600" s="122"/>
      <c r="O600" s="120"/>
      <c r="P600" s="120"/>
      <c r="Q600" s="120"/>
    </row>
    <row r="601" spans="1:17" ht="14.4" x14ac:dyDescent="0.35">
      <c r="A601" s="120"/>
      <c r="B601" s="120"/>
      <c r="C601" s="120"/>
      <c r="D601" s="120"/>
      <c r="E601" s="120"/>
      <c r="F601" s="120"/>
      <c r="G601" s="120"/>
      <c r="H601" s="120"/>
      <c r="I601" s="122"/>
      <c r="J601" s="122"/>
      <c r="K601" s="122"/>
      <c r="L601" s="122"/>
      <c r="M601" s="122"/>
      <c r="N601" s="122"/>
      <c r="O601" s="120"/>
      <c r="P601" s="120"/>
      <c r="Q601" s="120"/>
    </row>
    <row r="602" spans="1:17" ht="14.4" x14ac:dyDescent="0.35">
      <c r="A602" s="120"/>
      <c r="B602" s="120"/>
      <c r="C602" s="120"/>
      <c r="D602" s="120"/>
      <c r="E602" s="120"/>
      <c r="F602" s="120"/>
      <c r="G602" s="120"/>
      <c r="H602" s="120"/>
      <c r="I602" s="122"/>
      <c r="J602" s="122"/>
      <c r="K602" s="122"/>
      <c r="L602" s="122"/>
      <c r="M602" s="122"/>
      <c r="N602" s="122"/>
      <c r="O602" s="120"/>
      <c r="P602" s="120"/>
      <c r="Q602" s="120"/>
    </row>
    <row r="603" spans="1:17" ht="14.4" x14ac:dyDescent="0.35">
      <c r="A603" s="120"/>
      <c r="B603" s="120"/>
      <c r="C603" s="120"/>
      <c r="D603" s="120"/>
      <c r="E603" s="120"/>
      <c r="F603" s="120"/>
      <c r="G603" s="120"/>
      <c r="H603" s="120"/>
      <c r="I603" s="122"/>
      <c r="J603" s="122"/>
      <c r="K603" s="122"/>
      <c r="L603" s="122"/>
      <c r="M603" s="122"/>
      <c r="N603" s="122"/>
      <c r="O603" s="120"/>
      <c r="P603" s="120"/>
      <c r="Q603" s="120"/>
    </row>
    <row r="604" spans="1:17" ht="14.4" x14ac:dyDescent="0.35">
      <c r="A604" s="120"/>
      <c r="B604" s="120"/>
      <c r="C604" s="120"/>
      <c r="D604" s="120"/>
      <c r="E604" s="120"/>
      <c r="F604" s="120"/>
      <c r="G604" s="120"/>
      <c r="H604" s="120"/>
      <c r="I604" s="122"/>
      <c r="J604" s="122"/>
      <c r="K604" s="122"/>
      <c r="L604" s="122"/>
      <c r="M604" s="122"/>
      <c r="N604" s="122"/>
      <c r="O604" s="120"/>
      <c r="P604" s="120"/>
      <c r="Q604" s="120"/>
    </row>
    <row r="605" spans="1:17" ht="14.4" x14ac:dyDescent="0.35">
      <c r="A605" s="120"/>
      <c r="B605" s="120"/>
      <c r="C605" s="120"/>
      <c r="D605" s="120"/>
      <c r="E605" s="120"/>
      <c r="F605" s="120"/>
      <c r="G605" s="120"/>
      <c r="H605" s="120"/>
      <c r="I605" s="122"/>
      <c r="J605" s="122"/>
      <c r="K605" s="122"/>
      <c r="L605" s="122"/>
      <c r="M605" s="122"/>
      <c r="N605" s="122"/>
      <c r="O605" s="120"/>
      <c r="P605" s="120"/>
      <c r="Q605" s="120"/>
    </row>
    <row r="606" spans="1:17" ht="14.4" x14ac:dyDescent="0.35">
      <c r="A606" s="120"/>
      <c r="B606" s="120"/>
      <c r="C606" s="120"/>
      <c r="D606" s="120"/>
      <c r="E606" s="120"/>
      <c r="F606" s="120"/>
      <c r="G606" s="120"/>
      <c r="H606" s="120"/>
      <c r="I606" s="122"/>
      <c r="J606" s="122"/>
      <c r="K606" s="122"/>
      <c r="L606" s="122"/>
      <c r="M606" s="122"/>
      <c r="N606" s="122"/>
      <c r="O606" s="120"/>
      <c r="P606" s="120"/>
      <c r="Q606" s="120"/>
    </row>
    <row r="607" spans="1:17" ht="14.4" x14ac:dyDescent="0.35">
      <c r="A607" s="120"/>
      <c r="B607" s="120"/>
      <c r="C607" s="120"/>
      <c r="D607" s="120"/>
      <c r="E607" s="120"/>
      <c r="F607" s="120"/>
      <c r="G607" s="120"/>
      <c r="H607" s="120"/>
      <c r="I607" s="122"/>
      <c r="J607" s="122"/>
      <c r="K607" s="122"/>
      <c r="L607" s="122"/>
      <c r="M607" s="122"/>
      <c r="N607" s="122"/>
      <c r="O607" s="120"/>
      <c r="P607" s="120"/>
      <c r="Q607" s="120"/>
    </row>
    <row r="608" spans="1:17" ht="14.4" x14ac:dyDescent="0.35">
      <c r="A608" s="120"/>
      <c r="B608" s="120"/>
      <c r="C608" s="120"/>
      <c r="D608" s="120"/>
      <c r="E608" s="120"/>
      <c r="F608" s="120"/>
      <c r="G608" s="120"/>
      <c r="H608" s="120"/>
      <c r="I608" s="122"/>
      <c r="J608" s="122"/>
      <c r="K608" s="122"/>
      <c r="L608" s="122"/>
      <c r="M608" s="122"/>
      <c r="N608" s="122"/>
      <c r="O608" s="120"/>
      <c r="P608" s="120"/>
      <c r="Q608" s="120"/>
    </row>
    <row r="609" spans="1:17" ht="14.4" x14ac:dyDescent="0.35">
      <c r="A609" s="120"/>
      <c r="B609" s="120"/>
      <c r="C609" s="120"/>
      <c r="D609" s="120"/>
      <c r="E609" s="120"/>
      <c r="F609" s="120"/>
      <c r="G609" s="120"/>
      <c r="H609" s="120"/>
      <c r="I609" s="122"/>
      <c r="J609" s="122"/>
      <c r="K609" s="122"/>
      <c r="L609" s="122"/>
      <c r="M609" s="122"/>
      <c r="N609" s="122"/>
      <c r="O609" s="120"/>
      <c r="P609" s="120"/>
      <c r="Q609" s="120"/>
    </row>
    <row r="610" spans="1:17" ht="14.4" x14ac:dyDescent="0.35">
      <c r="A610" s="120"/>
      <c r="B610" s="120"/>
      <c r="C610" s="120"/>
      <c r="D610" s="120"/>
      <c r="E610" s="120"/>
      <c r="F610" s="120"/>
      <c r="G610" s="120"/>
      <c r="H610" s="120"/>
      <c r="I610" s="122"/>
      <c r="J610" s="122"/>
      <c r="K610" s="122"/>
      <c r="L610" s="122"/>
      <c r="M610" s="122"/>
      <c r="N610" s="122"/>
      <c r="O610" s="120"/>
      <c r="P610" s="120"/>
      <c r="Q610" s="120"/>
    </row>
    <row r="611" spans="1:17" ht="14.4" x14ac:dyDescent="0.35">
      <c r="A611" s="120"/>
      <c r="B611" s="120"/>
      <c r="C611" s="120"/>
      <c r="D611" s="120"/>
      <c r="E611" s="120"/>
      <c r="F611" s="120"/>
      <c r="G611" s="120"/>
      <c r="H611" s="120"/>
      <c r="I611" s="122"/>
      <c r="J611" s="122"/>
      <c r="K611" s="122"/>
      <c r="L611" s="122"/>
      <c r="M611" s="122"/>
      <c r="N611" s="122"/>
      <c r="O611" s="120"/>
      <c r="P611" s="120"/>
      <c r="Q611" s="120"/>
    </row>
    <row r="612" spans="1:17" ht="14.4" x14ac:dyDescent="0.35">
      <c r="A612" s="120"/>
      <c r="B612" s="120"/>
      <c r="C612" s="120"/>
      <c r="D612" s="120"/>
      <c r="E612" s="120"/>
      <c r="F612" s="120"/>
      <c r="G612" s="120"/>
      <c r="H612" s="120"/>
      <c r="I612" s="122"/>
      <c r="J612" s="122"/>
      <c r="K612" s="122"/>
      <c r="L612" s="122"/>
      <c r="M612" s="122"/>
      <c r="N612" s="122"/>
      <c r="O612" s="120"/>
      <c r="P612" s="120"/>
      <c r="Q612" s="120"/>
    </row>
    <row r="613" spans="1:17" ht="14.4" x14ac:dyDescent="0.35">
      <c r="A613" s="120"/>
      <c r="B613" s="120"/>
      <c r="C613" s="120"/>
      <c r="D613" s="120"/>
      <c r="E613" s="120"/>
      <c r="F613" s="120"/>
      <c r="G613" s="120"/>
      <c r="H613" s="120"/>
      <c r="I613" s="122"/>
      <c r="J613" s="122"/>
      <c r="K613" s="122"/>
      <c r="L613" s="122"/>
      <c r="M613" s="122"/>
      <c r="N613" s="122"/>
      <c r="O613" s="120"/>
      <c r="P613" s="120"/>
      <c r="Q613" s="120"/>
    </row>
    <row r="614" spans="1:17" ht="14.4" x14ac:dyDescent="0.35">
      <c r="A614" s="120"/>
      <c r="B614" s="120"/>
      <c r="C614" s="120"/>
      <c r="D614" s="120"/>
      <c r="E614" s="120"/>
      <c r="F614" s="120"/>
      <c r="G614" s="120"/>
      <c r="H614" s="120"/>
      <c r="I614" s="122"/>
      <c r="J614" s="122"/>
      <c r="K614" s="122"/>
      <c r="L614" s="122"/>
      <c r="M614" s="122"/>
      <c r="N614" s="122"/>
      <c r="O614" s="120"/>
      <c r="P614" s="120"/>
      <c r="Q614" s="120"/>
    </row>
    <row r="615" spans="1:17" ht="14.4" x14ac:dyDescent="0.35">
      <c r="A615" s="120"/>
      <c r="B615" s="120"/>
      <c r="C615" s="120"/>
      <c r="D615" s="120"/>
      <c r="E615" s="120"/>
      <c r="F615" s="120"/>
      <c r="G615" s="120"/>
      <c r="H615" s="120"/>
      <c r="I615" s="122"/>
      <c r="J615" s="122"/>
      <c r="K615" s="122"/>
      <c r="L615" s="122"/>
      <c r="M615" s="122"/>
      <c r="N615" s="122"/>
      <c r="O615" s="120"/>
      <c r="P615" s="120"/>
      <c r="Q615" s="120"/>
    </row>
    <row r="616" spans="1:17" ht="14.4" x14ac:dyDescent="0.35">
      <c r="A616" s="120"/>
      <c r="B616" s="120"/>
      <c r="C616" s="120"/>
      <c r="D616" s="120"/>
      <c r="E616" s="120"/>
      <c r="F616" s="120"/>
      <c r="G616" s="120"/>
      <c r="H616" s="120"/>
      <c r="I616" s="122"/>
      <c r="J616" s="122"/>
      <c r="K616" s="122"/>
      <c r="L616" s="122"/>
      <c r="M616" s="122"/>
      <c r="N616" s="122"/>
      <c r="O616" s="120"/>
      <c r="P616" s="120"/>
      <c r="Q616" s="120"/>
    </row>
    <row r="617" spans="1:17" ht="14.4" x14ac:dyDescent="0.35">
      <c r="A617" s="120"/>
      <c r="B617" s="120"/>
      <c r="C617" s="120"/>
      <c r="D617" s="120"/>
      <c r="E617" s="120"/>
      <c r="F617" s="120"/>
      <c r="G617" s="120"/>
      <c r="H617" s="120"/>
      <c r="I617" s="122"/>
      <c r="J617" s="122"/>
      <c r="K617" s="122"/>
      <c r="L617" s="122"/>
      <c r="M617" s="122"/>
      <c r="N617" s="122"/>
      <c r="O617" s="120"/>
      <c r="P617" s="120"/>
      <c r="Q617" s="120"/>
    </row>
    <row r="618" spans="1:17" ht="14.4" x14ac:dyDescent="0.35">
      <c r="A618" s="120"/>
      <c r="B618" s="120"/>
      <c r="C618" s="120"/>
      <c r="D618" s="120"/>
      <c r="E618" s="120"/>
      <c r="F618" s="120"/>
      <c r="G618" s="120"/>
      <c r="H618" s="120"/>
      <c r="I618" s="122"/>
      <c r="J618" s="122"/>
      <c r="K618" s="122"/>
      <c r="L618" s="122"/>
      <c r="M618" s="122"/>
      <c r="N618" s="122"/>
      <c r="O618" s="120"/>
      <c r="P618" s="120"/>
      <c r="Q618" s="120"/>
    </row>
    <row r="619" spans="1:17" ht="14.4" x14ac:dyDescent="0.35">
      <c r="A619" s="120"/>
      <c r="B619" s="120"/>
      <c r="C619" s="120"/>
      <c r="D619" s="120"/>
      <c r="E619" s="120"/>
      <c r="F619" s="120"/>
      <c r="G619" s="120"/>
      <c r="H619" s="120"/>
      <c r="I619" s="122"/>
      <c r="J619" s="122"/>
      <c r="K619" s="122"/>
      <c r="L619" s="122"/>
      <c r="M619" s="122"/>
      <c r="N619" s="122"/>
      <c r="O619" s="120"/>
      <c r="P619" s="120"/>
      <c r="Q619" s="120"/>
    </row>
    <row r="620" spans="1:17" ht="14.4" x14ac:dyDescent="0.35">
      <c r="A620" s="120"/>
      <c r="B620" s="120"/>
      <c r="C620" s="120"/>
      <c r="D620" s="120"/>
      <c r="E620" s="120"/>
      <c r="F620" s="120"/>
      <c r="G620" s="120"/>
      <c r="H620" s="120"/>
      <c r="I620" s="122"/>
      <c r="J620" s="122"/>
      <c r="K620" s="122"/>
      <c r="L620" s="122"/>
      <c r="M620" s="122"/>
      <c r="N620" s="122"/>
      <c r="O620" s="120"/>
      <c r="P620" s="120"/>
      <c r="Q620" s="120"/>
    </row>
    <row r="621" spans="1:17" ht="14.4" x14ac:dyDescent="0.35">
      <c r="A621" s="120"/>
      <c r="B621" s="120"/>
      <c r="C621" s="120"/>
      <c r="D621" s="120"/>
      <c r="E621" s="120"/>
      <c r="F621" s="120"/>
      <c r="G621" s="120"/>
      <c r="H621" s="120"/>
      <c r="I621" s="122"/>
      <c r="J621" s="122"/>
      <c r="K621" s="122"/>
      <c r="L621" s="122"/>
      <c r="M621" s="122"/>
      <c r="N621" s="122"/>
      <c r="O621" s="120"/>
      <c r="P621" s="120"/>
      <c r="Q621" s="120"/>
    </row>
    <row r="622" spans="1:17" ht="14.4" x14ac:dyDescent="0.35">
      <c r="A622" s="120"/>
      <c r="B622" s="120"/>
      <c r="C622" s="120"/>
      <c r="D622" s="120"/>
      <c r="E622" s="120"/>
      <c r="F622" s="120"/>
      <c r="G622" s="120"/>
      <c r="H622" s="120"/>
      <c r="I622" s="122"/>
      <c r="J622" s="122"/>
      <c r="K622" s="122"/>
      <c r="L622" s="122"/>
      <c r="M622" s="122"/>
      <c r="N622" s="122"/>
      <c r="O622" s="120"/>
      <c r="P622" s="120"/>
      <c r="Q622" s="120"/>
    </row>
    <row r="623" spans="1:17" ht="14.4" x14ac:dyDescent="0.35">
      <c r="A623" s="120"/>
      <c r="B623" s="120"/>
      <c r="C623" s="120"/>
      <c r="D623" s="120"/>
      <c r="E623" s="120"/>
      <c r="F623" s="120"/>
      <c r="G623" s="120"/>
      <c r="H623" s="120"/>
      <c r="I623" s="122"/>
      <c r="J623" s="122"/>
      <c r="K623" s="122"/>
      <c r="L623" s="122"/>
      <c r="M623" s="122"/>
      <c r="N623" s="122"/>
      <c r="O623" s="120"/>
      <c r="P623" s="120"/>
      <c r="Q623" s="120"/>
    </row>
    <row r="624" spans="1:17" ht="14.4" x14ac:dyDescent="0.35">
      <c r="A624" s="120"/>
      <c r="B624" s="120"/>
      <c r="C624" s="120"/>
      <c r="D624" s="120"/>
      <c r="E624" s="120"/>
      <c r="F624" s="120"/>
      <c r="G624" s="120"/>
      <c r="H624" s="120"/>
      <c r="I624" s="122"/>
      <c r="J624" s="122"/>
      <c r="K624" s="122"/>
      <c r="L624" s="122"/>
      <c r="M624" s="122"/>
      <c r="N624" s="122"/>
      <c r="O624" s="120"/>
      <c r="P624" s="120"/>
      <c r="Q624" s="120"/>
    </row>
    <row r="625" spans="1:17" ht="14.4" x14ac:dyDescent="0.35">
      <c r="A625" s="120"/>
      <c r="B625" s="120"/>
      <c r="C625" s="120"/>
      <c r="D625" s="120"/>
      <c r="E625" s="120"/>
      <c r="F625" s="120"/>
      <c r="G625" s="120"/>
      <c r="H625" s="120"/>
      <c r="I625" s="122"/>
      <c r="J625" s="122"/>
      <c r="K625" s="122"/>
      <c r="L625" s="122"/>
      <c r="M625" s="122"/>
      <c r="N625" s="122"/>
      <c r="O625" s="120"/>
      <c r="P625" s="120"/>
      <c r="Q625" s="120"/>
    </row>
    <row r="626" spans="1:17" ht="14.4" x14ac:dyDescent="0.35">
      <c r="A626" s="120"/>
      <c r="B626" s="120"/>
      <c r="C626" s="120"/>
      <c r="D626" s="120"/>
      <c r="E626" s="120"/>
      <c r="F626" s="120"/>
      <c r="G626" s="120"/>
      <c r="H626" s="120"/>
      <c r="I626" s="122"/>
      <c r="J626" s="122"/>
      <c r="K626" s="122"/>
      <c r="L626" s="122"/>
      <c r="M626" s="122"/>
      <c r="N626" s="122"/>
      <c r="O626" s="120"/>
      <c r="P626" s="120"/>
      <c r="Q626" s="120"/>
    </row>
    <row r="627" spans="1:17" ht="14.4" x14ac:dyDescent="0.35">
      <c r="A627" s="120"/>
      <c r="B627" s="120"/>
      <c r="C627" s="120"/>
      <c r="D627" s="120"/>
      <c r="E627" s="120"/>
      <c r="F627" s="120"/>
      <c r="G627" s="120"/>
      <c r="H627" s="120"/>
      <c r="I627" s="122"/>
      <c r="J627" s="122"/>
      <c r="K627" s="122"/>
      <c r="L627" s="122"/>
      <c r="M627" s="122"/>
      <c r="N627" s="122"/>
      <c r="O627" s="120"/>
      <c r="P627" s="120"/>
      <c r="Q627" s="120"/>
    </row>
    <row r="628" spans="1:17" ht="14.4" x14ac:dyDescent="0.35">
      <c r="A628" s="120"/>
      <c r="B628" s="120"/>
      <c r="C628" s="120"/>
      <c r="D628" s="120"/>
      <c r="E628" s="120"/>
      <c r="F628" s="120"/>
      <c r="G628" s="120"/>
      <c r="H628" s="120"/>
      <c r="I628" s="122"/>
      <c r="J628" s="122"/>
      <c r="K628" s="122"/>
      <c r="L628" s="122"/>
      <c r="M628" s="122"/>
      <c r="N628" s="122"/>
      <c r="O628" s="120"/>
      <c r="P628" s="120"/>
      <c r="Q628" s="120"/>
    </row>
    <row r="629" spans="1:17" ht="14.4" x14ac:dyDescent="0.35">
      <c r="A629" s="120"/>
      <c r="B629" s="120"/>
      <c r="C629" s="120"/>
      <c r="D629" s="120"/>
      <c r="E629" s="120"/>
      <c r="F629" s="120"/>
      <c r="G629" s="120"/>
      <c r="H629" s="120"/>
      <c r="I629" s="122"/>
      <c r="J629" s="122"/>
      <c r="K629" s="122"/>
      <c r="L629" s="122"/>
      <c r="M629" s="122"/>
      <c r="N629" s="122"/>
      <c r="O629" s="120"/>
      <c r="P629" s="120"/>
      <c r="Q629" s="120"/>
    </row>
    <row r="630" spans="1:17" ht="14.4" x14ac:dyDescent="0.35">
      <c r="A630" s="120"/>
      <c r="B630" s="120"/>
      <c r="C630" s="120"/>
      <c r="D630" s="120"/>
      <c r="E630" s="120"/>
      <c r="F630" s="120"/>
      <c r="G630" s="120"/>
      <c r="H630" s="120"/>
      <c r="I630" s="122"/>
      <c r="J630" s="122"/>
      <c r="K630" s="122"/>
      <c r="L630" s="122"/>
      <c r="M630" s="122"/>
      <c r="N630" s="122"/>
      <c r="O630" s="120"/>
      <c r="P630" s="120"/>
      <c r="Q630" s="120"/>
    </row>
    <row r="631" spans="1:17" ht="14.4" x14ac:dyDescent="0.35">
      <c r="A631" s="120"/>
      <c r="B631" s="120"/>
      <c r="C631" s="120"/>
      <c r="D631" s="120"/>
      <c r="E631" s="120"/>
      <c r="F631" s="120"/>
      <c r="G631" s="120"/>
      <c r="H631" s="120"/>
      <c r="I631" s="122"/>
      <c r="J631" s="122"/>
      <c r="K631" s="122"/>
      <c r="L631" s="122"/>
      <c r="M631" s="122"/>
      <c r="N631" s="122"/>
      <c r="O631" s="120"/>
      <c r="P631" s="120"/>
      <c r="Q631" s="120"/>
    </row>
    <row r="632" spans="1:17" ht="14.4" x14ac:dyDescent="0.35">
      <c r="A632" s="120"/>
      <c r="B632" s="120"/>
      <c r="C632" s="120"/>
      <c r="D632" s="120"/>
      <c r="E632" s="120"/>
      <c r="F632" s="120"/>
      <c r="G632" s="120"/>
      <c r="H632" s="120"/>
      <c r="I632" s="122"/>
      <c r="J632" s="122"/>
      <c r="K632" s="122"/>
      <c r="L632" s="122"/>
      <c r="M632" s="122"/>
      <c r="N632" s="122"/>
      <c r="O632" s="120"/>
      <c r="P632" s="120"/>
      <c r="Q632" s="120"/>
    </row>
    <row r="633" spans="1:17" ht="14.4" x14ac:dyDescent="0.35">
      <c r="A633" s="120"/>
      <c r="B633" s="120"/>
      <c r="C633" s="120"/>
      <c r="D633" s="120"/>
      <c r="E633" s="120"/>
      <c r="F633" s="120"/>
      <c r="G633" s="120"/>
      <c r="H633" s="120"/>
      <c r="I633" s="122"/>
      <c r="J633" s="122"/>
      <c r="K633" s="122"/>
      <c r="L633" s="122"/>
      <c r="M633" s="122"/>
      <c r="N633" s="122"/>
      <c r="O633" s="120"/>
      <c r="P633" s="120"/>
      <c r="Q633" s="120"/>
    </row>
    <row r="634" spans="1:17" ht="14.4" x14ac:dyDescent="0.35">
      <c r="A634" s="120"/>
      <c r="B634" s="120"/>
      <c r="C634" s="120"/>
      <c r="D634" s="120"/>
      <c r="E634" s="120"/>
      <c r="F634" s="120"/>
      <c r="G634" s="120"/>
      <c r="H634" s="120"/>
      <c r="I634" s="122"/>
      <c r="J634" s="122"/>
      <c r="K634" s="122"/>
      <c r="L634" s="122"/>
      <c r="M634" s="122"/>
      <c r="N634" s="122"/>
      <c r="O634" s="120"/>
      <c r="P634" s="120"/>
      <c r="Q634" s="120"/>
    </row>
    <row r="635" spans="1:17" ht="14.4" x14ac:dyDescent="0.35">
      <c r="A635" s="120"/>
      <c r="B635" s="120"/>
      <c r="C635" s="120"/>
      <c r="D635" s="120"/>
      <c r="E635" s="120"/>
      <c r="F635" s="120"/>
      <c r="G635" s="120"/>
      <c r="H635" s="120"/>
      <c r="I635" s="122"/>
      <c r="J635" s="122"/>
      <c r="K635" s="122"/>
      <c r="L635" s="122"/>
      <c r="M635" s="122"/>
      <c r="N635" s="122"/>
      <c r="O635" s="120"/>
      <c r="P635" s="120"/>
      <c r="Q635" s="120"/>
    </row>
    <row r="636" spans="1:17" ht="14.4" x14ac:dyDescent="0.35">
      <c r="A636" s="120"/>
      <c r="B636" s="120"/>
      <c r="C636" s="120"/>
      <c r="D636" s="120"/>
      <c r="E636" s="120"/>
      <c r="F636" s="120"/>
      <c r="G636" s="120"/>
      <c r="H636" s="120"/>
      <c r="I636" s="122"/>
      <c r="J636" s="122"/>
      <c r="K636" s="122"/>
      <c r="L636" s="122"/>
      <c r="M636" s="122"/>
      <c r="N636" s="122"/>
      <c r="O636" s="120"/>
      <c r="P636" s="120"/>
      <c r="Q636" s="120"/>
    </row>
    <row r="637" spans="1:17" ht="14.4" x14ac:dyDescent="0.35">
      <c r="A637" s="120"/>
      <c r="B637" s="120"/>
      <c r="C637" s="120"/>
      <c r="D637" s="120"/>
      <c r="E637" s="120"/>
      <c r="F637" s="120"/>
      <c r="G637" s="120"/>
      <c r="H637" s="120"/>
      <c r="I637" s="122"/>
      <c r="J637" s="122"/>
      <c r="K637" s="122"/>
      <c r="L637" s="122"/>
      <c r="M637" s="122"/>
      <c r="N637" s="122"/>
      <c r="O637" s="120"/>
      <c r="P637" s="120"/>
      <c r="Q637" s="120"/>
    </row>
    <row r="638" spans="1:17" ht="14.4" x14ac:dyDescent="0.35">
      <c r="A638" s="120"/>
      <c r="B638" s="120"/>
      <c r="C638" s="120"/>
      <c r="D638" s="120"/>
      <c r="E638" s="120"/>
      <c r="F638" s="120"/>
      <c r="G638" s="120"/>
      <c r="H638" s="120"/>
      <c r="I638" s="122"/>
      <c r="J638" s="122"/>
      <c r="K638" s="122"/>
      <c r="L638" s="122"/>
      <c r="M638" s="122"/>
      <c r="N638" s="122"/>
      <c r="O638" s="120"/>
      <c r="P638" s="120"/>
      <c r="Q638" s="120"/>
    </row>
    <row r="639" spans="1:17" ht="14.4" x14ac:dyDescent="0.35">
      <c r="A639" s="120"/>
      <c r="B639" s="120"/>
      <c r="C639" s="120"/>
      <c r="D639" s="120"/>
      <c r="E639" s="120"/>
      <c r="F639" s="120"/>
      <c r="G639" s="120"/>
      <c r="H639" s="120"/>
      <c r="I639" s="122"/>
      <c r="J639" s="122"/>
      <c r="K639" s="122"/>
      <c r="L639" s="122"/>
      <c r="M639" s="122"/>
      <c r="N639" s="122"/>
      <c r="O639" s="120"/>
      <c r="P639" s="120"/>
      <c r="Q639" s="120"/>
    </row>
    <row r="640" spans="1:17" ht="14.4" x14ac:dyDescent="0.35">
      <c r="A640" s="120"/>
      <c r="B640" s="120"/>
      <c r="C640" s="120"/>
      <c r="D640" s="120"/>
      <c r="E640" s="120"/>
      <c r="F640" s="120"/>
      <c r="G640" s="120"/>
      <c r="H640" s="120"/>
      <c r="I640" s="122"/>
      <c r="J640" s="122"/>
      <c r="K640" s="122"/>
      <c r="L640" s="122"/>
      <c r="M640" s="122"/>
      <c r="N640" s="122"/>
      <c r="O640" s="120"/>
      <c r="P640" s="120"/>
      <c r="Q640" s="120"/>
    </row>
    <row r="641" spans="1:17" ht="14.4" x14ac:dyDescent="0.35">
      <c r="A641" s="120"/>
      <c r="B641" s="120"/>
      <c r="C641" s="120"/>
      <c r="D641" s="120"/>
      <c r="E641" s="120"/>
      <c r="F641" s="120"/>
      <c r="G641" s="120"/>
      <c r="H641" s="120"/>
      <c r="I641" s="122"/>
      <c r="J641" s="122"/>
      <c r="K641" s="122"/>
      <c r="L641" s="122"/>
      <c r="M641" s="122"/>
      <c r="N641" s="122"/>
      <c r="O641" s="120"/>
      <c r="P641" s="120"/>
      <c r="Q641" s="120"/>
    </row>
    <row r="642" spans="1:17" ht="14.4" x14ac:dyDescent="0.35">
      <c r="A642" s="120"/>
      <c r="B642" s="120"/>
      <c r="C642" s="120"/>
      <c r="D642" s="120"/>
      <c r="E642" s="120"/>
      <c r="F642" s="120"/>
      <c r="G642" s="120"/>
      <c r="H642" s="120"/>
      <c r="I642" s="122"/>
      <c r="J642" s="122"/>
      <c r="K642" s="122"/>
      <c r="L642" s="122"/>
      <c r="M642" s="122"/>
      <c r="N642" s="122"/>
      <c r="O642" s="120"/>
      <c r="P642" s="120"/>
      <c r="Q642" s="120"/>
    </row>
    <row r="643" spans="1:17" ht="14.4" x14ac:dyDescent="0.35">
      <c r="A643" s="120"/>
      <c r="B643" s="120"/>
      <c r="C643" s="120"/>
      <c r="D643" s="120"/>
      <c r="E643" s="120"/>
      <c r="F643" s="120"/>
      <c r="G643" s="120"/>
      <c r="H643" s="120"/>
      <c r="I643" s="122"/>
      <c r="J643" s="122"/>
      <c r="K643" s="122"/>
      <c r="L643" s="122"/>
      <c r="M643" s="122"/>
      <c r="N643" s="122"/>
      <c r="O643" s="120"/>
      <c r="P643" s="120"/>
      <c r="Q643" s="120"/>
    </row>
    <row r="644" spans="1:17" ht="14.4" x14ac:dyDescent="0.35">
      <c r="A644" s="120"/>
      <c r="B644" s="120"/>
      <c r="C644" s="120"/>
      <c r="D644" s="120"/>
      <c r="E644" s="120"/>
      <c r="F644" s="120"/>
      <c r="G644" s="120"/>
      <c r="H644" s="120"/>
      <c r="I644" s="122"/>
      <c r="J644" s="122"/>
      <c r="K644" s="122"/>
      <c r="L644" s="122"/>
      <c r="M644" s="122"/>
      <c r="N644" s="122"/>
      <c r="O644" s="120"/>
      <c r="P644" s="120"/>
      <c r="Q644" s="120"/>
    </row>
    <row r="645" spans="1:17" ht="14.4" x14ac:dyDescent="0.35">
      <c r="A645" s="120"/>
      <c r="B645" s="120"/>
      <c r="C645" s="120"/>
      <c r="D645" s="120"/>
      <c r="E645" s="120"/>
      <c r="F645" s="120"/>
      <c r="G645" s="120"/>
      <c r="H645" s="120"/>
      <c r="I645" s="122"/>
      <c r="J645" s="122"/>
      <c r="K645" s="122"/>
      <c r="L645" s="122"/>
      <c r="M645" s="122"/>
      <c r="N645" s="122"/>
      <c r="O645" s="120"/>
      <c r="P645" s="120"/>
      <c r="Q645" s="120"/>
    </row>
    <row r="646" spans="1:17" ht="14.4" x14ac:dyDescent="0.35">
      <c r="A646" s="120"/>
      <c r="B646" s="120"/>
      <c r="C646" s="120"/>
      <c r="D646" s="120"/>
      <c r="E646" s="120"/>
      <c r="F646" s="120"/>
      <c r="G646" s="120"/>
      <c r="H646" s="120"/>
      <c r="I646" s="122"/>
      <c r="J646" s="122"/>
      <c r="K646" s="122"/>
      <c r="L646" s="122"/>
      <c r="M646" s="122"/>
      <c r="N646" s="122"/>
      <c r="O646" s="120"/>
      <c r="P646" s="120"/>
      <c r="Q646" s="120"/>
    </row>
    <row r="647" spans="1:17" ht="14.4" x14ac:dyDescent="0.35">
      <c r="A647" s="120"/>
      <c r="B647" s="120"/>
      <c r="C647" s="120"/>
      <c r="D647" s="120"/>
      <c r="E647" s="120"/>
      <c r="F647" s="120"/>
      <c r="G647" s="120"/>
      <c r="H647" s="120"/>
      <c r="I647" s="122"/>
      <c r="J647" s="122"/>
      <c r="K647" s="122"/>
      <c r="L647" s="122"/>
      <c r="M647" s="122"/>
      <c r="N647" s="122"/>
      <c r="O647" s="120"/>
      <c r="P647" s="120"/>
      <c r="Q647" s="120"/>
    </row>
    <row r="648" spans="1:17" ht="14.4" x14ac:dyDescent="0.35">
      <c r="A648" s="120"/>
      <c r="B648" s="120"/>
      <c r="C648" s="120"/>
      <c r="D648" s="120"/>
      <c r="E648" s="120"/>
      <c r="F648" s="120"/>
      <c r="G648" s="120"/>
      <c r="H648" s="120"/>
      <c r="I648" s="122"/>
      <c r="J648" s="122"/>
      <c r="K648" s="122"/>
      <c r="L648" s="122"/>
      <c r="M648" s="122"/>
      <c r="N648" s="122"/>
      <c r="O648" s="120"/>
      <c r="P648" s="120"/>
      <c r="Q648" s="120"/>
    </row>
    <row r="649" spans="1:17" ht="14.4" x14ac:dyDescent="0.35">
      <c r="A649" s="120"/>
      <c r="B649" s="120"/>
      <c r="C649" s="120"/>
      <c r="D649" s="120"/>
      <c r="E649" s="120"/>
      <c r="F649" s="120"/>
      <c r="G649" s="120"/>
      <c r="H649" s="120"/>
      <c r="I649" s="122"/>
      <c r="J649" s="122"/>
      <c r="K649" s="122"/>
      <c r="L649" s="122"/>
      <c r="M649" s="122"/>
      <c r="N649" s="122"/>
      <c r="O649" s="120"/>
      <c r="P649" s="120"/>
      <c r="Q649" s="120"/>
    </row>
    <row r="650" spans="1:17" ht="14.4" x14ac:dyDescent="0.35">
      <c r="A650" s="120"/>
      <c r="B650" s="120"/>
      <c r="C650" s="120"/>
      <c r="D650" s="120"/>
      <c r="E650" s="120"/>
      <c r="F650" s="120"/>
      <c r="G650" s="120"/>
      <c r="H650" s="120"/>
      <c r="I650" s="122"/>
      <c r="J650" s="122"/>
      <c r="K650" s="122"/>
      <c r="L650" s="122"/>
      <c r="M650" s="122"/>
      <c r="N650" s="122"/>
      <c r="O650" s="120"/>
      <c r="P650" s="120"/>
      <c r="Q650" s="120"/>
    </row>
    <row r="651" spans="1:17" ht="14.4" x14ac:dyDescent="0.35">
      <c r="A651" s="120"/>
      <c r="B651" s="120"/>
      <c r="C651" s="120"/>
      <c r="D651" s="120"/>
      <c r="E651" s="120"/>
      <c r="F651" s="120"/>
      <c r="G651" s="120"/>
      <c r="H651" s="120"/>
      <c r="I651" s="122"/>
      <c r="J651" s="122"/>
      <c r="K651" s="122"/>
      <c r="L651" s="122"/>
      <c r="M651" s="122"/>
      <c r="N651" s="122"/>
      <c r="O651" s="120"/>
      <c r="P651" s="120"/>
      <c r="Q651" s="120"/>
    </row>
    <row r="652" spans="1:17" ht="14.4" x14ac:dyDescent="0.35">
      <c r="A652" s="120"/>
      <c r="B652" s="120"/>
      <c r="C652" s="120"/>
      <c r="D652" s="120"/>
      <c r="E652" s="120"/>
      <c r="F652" s="120"/>
      <c r="G652" s="120"/>
      <c r="H652" s="120"/>
      <c r="I652" s="122"/>
      <c r="J652" s="122"/>
      <c r="K652" s="122"/>
      <c r="L652" s="122"/>
      <c r="M652" s="122"/>
      <c r="N652" s="122"/>
      <c r="O652" s="120"/>
      <c r="P652" s="120"/>
      <c r="Q652" s="120"/>
    </row>
    <row r="653" spans="1:17" ht="14.4" x14ac:dyDescent="0.35">
      <c r="A653" s="120"/>
      <c r="B653" s="120"/>
      <c r="C653" s="120"/>
      <c r="D653" s="120"/>
      <c r="E653" s="120"/>
      <c r="F653" s="120"/>
      <c r="G653" s="120"/>
      <c r="H653" s="120"/>
      <c r="I653" s="122"/>
      <c r="J653" s="122"/>
      <c r="K653" s="122"/>
      <c r="L653" s="122"/>
      <c r="M653" s="122"/>
      <c r="N653" s="122"/>
      <c r="O653" s="120"/>
      <c r="P653" s="120"/>
      <c r="Q653" s="120"/>
    </row>
    <row r="654" spans="1:17" ht="14.4" x14ac:dyDescent="0.35">
      <c r="A654" s="120"/>
      <c r="B654" s="120"/>
      <c r="C654" s="120"/>
      <c r="D654" s="120"/>
      <c r="E654" s="120"/>
      <c r="F654" s="120"/>
      <c r="G654" s="120"/>
      <c r="H654" s="120"/>
      <c r="I654" s="122"/>
      <c r="J654" s="122"/>
      <c r="K654" s="122"/>
      <c r="L654" s="122"/>
      <c r="M654" s="122"/>
      <c r="N654" s="122"/>
      <c r="O654" s="120"/>
      <c r="P654" s="120"/>
      <c r="Q654" s="120"/>
    </row>
    <row r="655" spans="1:17" ht="14.4" x14ac:dyDescent="0.35">
      <c r="A655" s="120"/>
      <c r="B655" s="120"/>
      <c r="C655" s="120"/>
      <c r="D655" s="120"/>
      <c r="E655" s="120"/>
      <c r="F655" s="120"/>
      <c r="G655" s="120"/>
      <c r="H655" s="120"/>
      <c r="I655" s="122"/>
      <c r="J655" s="122"/>
      <c r="K655" s="122"/>
      <c r="L655" s="122"/>
      <c r="M655" s="122"/>
      <c r="N655" s="122"/>
      <c r="O655" s="120"/>
      <c r="P655" s="120"/>
      <c r="Q655" s="120"/>
    </row>
    <row r="656" spans="1:17" ht="14.4" x14ac:dyDescent="0.35">
      <c r="A656" s="120"/>
      <c r="B656" s="120"/>
      <c r="C656" s="120"/>
      <c r="D656" s="120"/>
      <c r="E656" s="120"/>
      <c r="F656" s="120"/>
      <c r="G656" s="120"/>
      <c r="H656" s="120"/>
      <c r="I656" s="122"/>
      <c r="J656" s="122"/>
      <c r="K656" s="122"/>
      <c r="L656" s="122"/>
      <c r="M656" s="122"/>
      <c r="N656" s="122"/>
      <c r="O656" s="120"/>
      <c r="P656" s="120"/>
      <c r="Q656" s="120"/>
    </row>
    <row r="657" spans="1:17" ht="14.4" x14ac:dyDescent="0.35">
      <c r="A657" s="120"/>
      <c r="B657" s="120"/>
      <c r="C657" s="120"/>
      <c r="D657" s="120"/>
      <c r="E657" s="120"/>
      <c r="F657" s="120"/>
      <c r="G657" s="120"/>
      <c r="H657" s="120"/>
      <c r="I657" s="122"/>
      <c r="J657" s="122"/>
      <c r="K657" s="122"/>
      <c r="L657" s="122"/>
      <c r="M657" s="122"/>
      <c r="N657" s="122"/>
      <c r="O657" s="120"/>
      <c r="P657" s="120"/>
      <c r="Q657" s="120"/>
    </row>
    <row r="658" spans="1:17" ht="14.4" x14ac:dyDescent="0.35">
      <c r="A658" s="120"/>
      <c r="B658" s="120"/>
      <c r="C658" s="120"/>
      <c r="D658" s="120"/>
      <c r="E658" s="120"/>
      <c r="F658" s="120"/>
      <c r="G658" s="120"/>
      <c r="H658" s="120"/>
      <c r="I658" s="122"/>
      <c r="J658" s="122"/>
      <c r="K658" s="122"/>
      <c r="L658" s="122"/>
      <c r="M658" s="122"/>
      <c r="N658" s="122"/>
      <c r="O658" s="120"/>
      <c r="P658" s="120"/>
      <c r="Q658" s="120"/>
    </row>
    <row r="659" spans="1:17" ht="14.4" x14ac:dyDescent="0.35">
      <c r="A659" s="120"/>
      <c r="B659" s="120"/>
      <c r="C659" s="120"/>
      <c r="D659" s="120"/>
      <c r="E659" s="120"/>
      <c r="F659" s="120"/>
      <c r="G659" s="120"/>
      <c r="H659" s="120"/>
      <c r="I659" s="122"/>
      <c r="J659" s="122"/>
      <c r="K659" s="122"/>
      <c r="L659" s="122"/>
      <c r="M659" s="122"/>
      <c r="N659" s="122"/>
      <c r="O659" s="120"/>
      <c r="P659" s="120"/>
      <c r="Q659" s="120"/>
    </row>
    <row r="660" spans="1:17" ht="14.4" x14ac:dyDescent="0.35">
      <c r="A660" s="120"/>
      <c r="B660" s="120"/>
      <c r="C660" s="120"/>
      <c r="D660" s="120"/>
      <c r="E660" s="120"/>
      <c r="F660" s="120"/>
      <c r="G660" s="120"/>
      <c r="H660" s="120"/>
      <c r="I660" s="122"/>
      <c r="J660" s="122"/>
      <c r="K660" s="122"/>
      <c r="L660" s="122"/>
      <c r="M660" s="122"/>
      <c r="N660" s="122"/>
      <c r="O660" s="120"/>
      <c r="P660" s="120"/>
      <c r="Q660" s="120"/>
    </row>
    <row r="661" spans="1:17" ht="14.4" x14ac:dyDescent="0.35">
      <c r="A661" s="120"/>
      <c r="B661" s="120"/>
      <c r="C661" s="120"/>
      <c r="D661" s="120"/>
      <c r="E661" s="120"/>
      <c r="F661" s="120"/>
      <c r="G661" s="120"/>
      <c r="H661" s="120"/>
      <c r="I661" s="122"/>
      <c r="J661" s="122"/>
      <c r="K661" s="122"/>
      <c r="L661" s="122"/>
      <c r="M661" s="122"/>
      <c r="N661" s="122"/>
      <c r="O661" s="120"/>
      <c r="P661" s="120"/>
      <c r="Q661" s="120"/>
    </row>
    <row r="662" spans="1:17" ht="14.4" x14ac:dyDescent="0.35">
      <c r="A662" s="120"/>
      <c r="B662" s="120"/>
      <c r="C662" s="120"/>
      <c r="D662" s="120"/>
      <c r="E662" s="120"/>
      <c r="F662" s="120"/>
      <c r="G662" s="120"/>
      <c r="H662" s="120"/>
      <c r="I662" s="122"/>
      <c r="J662" s="122"/>
      <c r="K662" s="122"/>
      <c r="L662" s="122"/>
      <c r="M662" s="122"/>
      <c r="N662" s="122"/>
      <c r="O662" s="120"/>
      <c r="P662" s="120"/>
      <c r="Q662" s="120"/>
    </row>
    <row r="663" spans="1:17" ht="14.4" x14ac:dyDescent="0.35">
      <c r="A663" s="120"/>
      <c r="B663" s="120"/>
      <c r="C663" s="120"/>
      <c r="D663" s="120"/>
      <c r="E663" s="120"/>
      <c r="F663" s="120"/>
      <c r="G663" s="120"/>
      <c r="H663" s="120"/>
      <c r="I663" s="122"/>
      <c r="J663" s="122"/>
      <c r="K663" s="122"/>
      <c r="L663" s="122"/>
      <c r="M663" s="122"/>
      <c r="N663" s="122"/>
      <c r="O663" s="120"/>
      <c r="P663" s="120"/>
      <c r="Q663" s="120"/>
    </row>
    <row r="664" spans="1:17" ht="14.4" x14ac:dyDescent="0.35">
      <c r="A664" s="120"/>
      <c r="B664" s="120"/>
      <c r="C664" s="120"/>
      <c r="D664" s="120"/>
      <c r="E664" s="120"/>
      <c r="F664" s="120"/>
      <c r="G664" s="120"/>
      <c r="H664" s="120"/>
      <c r="I664" s="122"/>
      <c r="J664" s="122"/>
      <c r="K664" s="122"/>
      <c r="L664" s="122"/>
      <c r="M664" s="122"/>
      <c r="N664" s="122"/>
      <c r="O664" s="120"/>
      <c r="P664" s="120"/>
      <c r="Q664" s="120"/>
    </row>
    <row r="665" spans="1:17" ht="14.4" x14ac:dyDescent="0.35">
      <c r="A665" s="120"/>
      <c r="B665" s="120"/>
      <c r="C665" s="120"/>
      <c r="D665" s="120"/>
      <c r="E665" s="120"/>
      <c r="F665" s="120"/>
      <c r="G665" s="120"/>
      <c r="H665" s="120"/>
      <c r="I665" s="122"/>
      <c r="J665" s="122"/>
      <c r="K665" s="122"/>
      <c r="L665" s="122"/>
      <c r="M665" s="122"/>
      <c r="N665" s="122"/>
      <c r="O665" s="120"/>
      <c r="P665" s="120"/>
      <c r="Q665" s="120"/>
    </row>
    <row r="666" spans="1:17" ht="14.4" x14ac:dyDescent="0.35">
      <c r="A666" s="120"/>
      <c r="B666" s="120"/>
      <c r="C666" s="120"/>
      <c r="D666" s="120"/>
      <c r="E666" s="120"/>
      <c r="F666" s="120"/>
      <c r="G666" s="120"/>
      <c r="H666" s="120"/>
      <c r="I666" s="122"/>
      <c r="J666" s="122"/>
      <c r="K666" s="122"/>
      <c r="L666" s="122"/>
      <c r="M666" s="122"/>
      <c r="N666" s="122"/>
      <c r="O666" s="120"/>
      <c r="P666" s="120"/>
      <c r="Q666" s="120"/>
    </row>
    <row r="667" spans="1:17" ht="14.4" x14ac:dyDescent="0.35">
      <c r="A667" s="120"/>
      <c r="B667" s="120"/>
      <c r="C667" s="120"/>
      <c r="D667" s="120"/>
      <c r="E667" s="120"/>
      <c r="F667" s="120"/>
      <c r="G667" s="120"/>
      <c r="H667" s="120"/>
      <c r="I667" s="122"/>
      <c r="J667" s="122"/>
      <c r="K667" s="122"/>
      <c r="L667" s="122"/>
      <c r="M667" s="122"/>
      <c r="N667" s="122"/>
      <c r="O667" s="120"/>
      <c r="P667" s="120"/>
      <c r="Q667" s="120"/>
    </row>
    <row r="668" spans="1:17" ht="14.4" x14ac:dyDescent="0.35">
      <c r="A668" s="120"/>
      <c r="B668" s="120"/>
      <c r="C668" s="120"/>
      <c r="D668" s="120"/>
      <c r="E668" s="120"/>
      <c r="F668" s="120"/>
      <c r="G668" s="120"/>
      <c r="H668" s="120"/>
      <c r="I668" s="122"/>
      <c r="J668" s="122"/>
      <c r="K668" s="122"/>
      <c r="L668" s="122"/>
      <c r="M668" s="122"/>
      <c r="N668" s="122"/>
      <c r="O668" s="120"/>
      <c r="P668" s="120"/>
      <c r="Q668" s="120"/>
    </row>
    <row r="669" spans="1:17" ht="14.4" x14ac:dyDescent="0.35">
      <c r="A669" s="120"/>
      <c r="B669" s="120"/>
      <c r="C669" s="120"/>
      <c r="D669" s="120"/>
      <c r="E669" s="120"/>
      <c r="F669" s="120"/>
      <c r="G669" s="120"/>
      <c r="H669" s="120"/>
      <c r="I669" s="122"/>
      <c r="J669" s="122"/>
      <c r="K669" s="122"/>
      <c r="L669" s="122"/>
      <c r="M669" s="122"/>
      <c r="N669" s="122"/>
      <c r="O669" s="120"/>
      <c r="P669" s="120"/>
      <c r="Q669" s="120"/>
    </row>
    <row r="670" spans="1:17" ht="14.4" x14ac:dyDescent="0.35">
      <c r="A670" s="120"/>
      <c r="B670" s="120"/>
      <c r="C670" s="120"/>
      <c r="D670" s="120"/>
      <c r="E670" s="120"/>
      <c r="F670" s="120"/>
      <c r="G670" s="120"/>
      <c r="H670" s="120"/>
      <c r="I670" s="122"/>
      <c r="J670" s="122"/>
      <c r="K670" s="122"/>
      <c r="L670" s="122"/>
      <c r="M670" s="122"/>
      <c r="N670" s="122"/>
      <c r="O670" s="120"/>
      <c r="P670" s="120"/>
      <c r="Q670" s="120"/>
    </row>
    <row r="671" spans="1:17" ht="14.4" x14ac:dyDescent="0.35">
      <c r="A671" s="120"/>
      <c r="B671" s="120"/>
      <c r="C671" s="120"/>
      <c r="D671" s="120"/>
      <c r="E671" s="120"/>
      <c r="F671" s="120"/>
      <c r="G671" s="120"/>
      <c r="H671" s="120"/>
      <c r="I671" s="122"/>
      <c r="J671" s="122"/>
      <c r="K671" s="122"/>
      <c r="L671" s="122"/>
      <c r="M671" s="122"/>
      <c r="N671" s="122"/>
      <c r="O671" s="120"/>
      <c r="P671" s="120"/>
      <c r="Q671" s="120"/>
    </row>
    <row r="672" spans="1:17" ht="14.4" x14ac:dyDescent="0.35">
      <c r="A672" s="120"/>
      <c r="B672" s="120"/>
      <c r="C672" s="120"/>
      <c r="D672" s="120"/>
      <c r="E672" s="120"/>
      <c r="F672" s="120"/>
      <c r="G672" s="120"/>
      <c r="H672" s="120"/>
      <c r="I672" s="122"/>
      <c r="J672" s="122"/>
      <c r="K672" s="122"/>
      <c r="L672" s="122"/>
      <c r="M672" s="122"/>
      <c r="N672" s="122"/>
      <c r="O672" s="120"/>
      <c r="P672" s="120"/>
      <c r="Q672" s="120"/>
    </row>
    <row r="673" spans="1:17" ht="14.4" x14ac:dyDescent="0.35">
      <c r="A673" s="120"/>
      <c r="B673" s="120"/>
      <c r="C673" s="120"/>
      <c r="D673" s="120"/>
      <c r="E673" s="120"/>
      <c r="F673" s="120"/>
      <c r="G673" s="120"/>
      <c r="H673" s="120"/>
      <c r="I673" s="122"/>
      <c r="J673" s="122"/>
      <c r="K673" s="122"/>
      <c r="L673" s="122"/>
      <c r="M673" s="122"/>
      <c r="N673" s="122"/>
      <c r="O673" s="120"/>
      <c r="P673" s="120"/>
      <c r="Q673" s="120"/>
    </row>
    <row r="674" spans="1:17" ht="14.4" x14ac:dyDescent="0.35">
      <c r="A674" s="120"/>
      <c r="B674" s="120"/>
      <c r="C674" s="120"/>
      <c r="D674" s="120"/>
      <c r="E674" s="120"/>
      <c r="F674" s="120"/>
      <c r="G674" s="120"/>
      <c r="H674" s="120"/>
      <c r="I674" s="122"/>
      <c r="J674" s="122"/>
      <c r="K674" s="122"/>
      <c r="L674" s="122"/>
      <c r="M674" s="122"/>
      <c r="N674" s="122"/>
      <c r="O674" s="120"/>
      <c r="P674" s="120"/>
      <c r="Q674" s="120"/>
    </row>
    <row r="675" spans="1:17" ht="14.4" x14ac:dyDescent="0.35">
      <c r="A675" s="120"/>
      <c r="B675" s="120"/>
      <c r="C675" s="120"/>
      <c r="D675" s="120"/>
      <c r="E675" s="120"/>
      <c r="F675" s="120"/>
      <c r="G675" s="120"/>
      <c r="H675" s="120"/>
      <c r="I675" s="122"/>
      <c r="J675" s="122"/>
      <c r="K675" s="122"/>
      <c r="L675" s="122"/>
      <c r="M675" s="122"/>
      <c r="N675" s="122"/>
      <c r="O675" s="120"/>
      <c r="P675" s="120"/>
      <c r="Q675" s="120"/>
    </row>
    <row r="676" spans="1:17" ht="14.4" x14ac:dyDescent="0.35">
      <c r="A676" s="120"/>
      <c r="B676" s="120"/>
      <c r="C676" s="120"/>
      <c r="D676" s="120"/>
      <c r="E676" s="120"/>
      <c r="F676" s="120"/>
      <c r="G676" s="120"/>
      <c r="H676" s="120"/>
      <c r="I676" s="122"/>
      <c r="J676" s="122"/>
      <c r="K676" s="122"/>
      <c r="L676" s="122"/>
      <c r="M676" s="122"/>
      <c r="N676" s="122"/>
      <c r="O676" s="120"/>
      <c r="P676" s="120"/>
      <c r="Q676" s="120"/>
    </row>
    <row r="677" spans="1:17" ht="14.4" x14ac:dyDescent="0.35">
      <c r="A677" s="120"/>
      <c r="B677" s="120"/>
      <c r="C677" s="120"/>
      <c r="D677" s="120"/>
      <c r="E677" s="120"/>
      <c r="F677" s="120"/>
      <c r="G677" s="120"/>
      <c r="H677" s="120"/>
      <c r="I677" s="122"/>
      <c r="J677" s="122"/>
      <c r="K677" s="122"/>
      <c r="L677" s="122"/>
      <c r="M677" s="122"/>
      <c r="N677" s="122"/>
      <c r="O677" s="120"/>
      <c r="P677" s="120"/>
      <c r="Q677" s="120"/>
    </row>
    <row r="678" spans="1:17" ht="14.4" x14ac:dyDescent="0.35">
      <c r="A678" s="120"/>
      <c r="B678" s="120"/>
      <c r="C678" s="120"/>
      <c r="D678" s="120"/>
      <c r="E678" s="120"/>
      <c r="F678" s="120"/>
      <c r="G678" s="120"/>
      <c r="H678" s="120"/>
      <c r="I678" s="122"/>
      <c r="J678" s="122"/>
      <c r="K678" s="122"/>
      <c r="L678" s="122"/>
      <c r="M678" s="122"/>
      <c r="N678" s="122"/>
      <c r="O678" s="120"/>
      <c r="P678" s="120"/>
      <c r="Q678" s="120"/>
    </row>
    <row r="679" spans="1:17" ht="14.4" x14ac:dyDescent="0.35">
      <c r="A679" s="120"/>
      <c r="B679" s="120"/>
      <c r="C679" s="120"/>
      <c r="D679" s="120"/>
      <c r="E679" s="120"/>
      <c r="F679" s="120"/>
      <c r="G679" s="120"/>
      <c r="H679" s="120"/>
      <c r="I679" s="122"/>
      <c r="J679" s="122"/>
      <c r="K679" s="122"/>
      <c r="L679" s="122"/>
      <c r="M679" s="122"/>
      <c r="N679" s="122"/>
      <c r="O679" s="120"/>
      <c r="P679" s="120"/>
      <c r="Q679" s="120"/>
    </row>
    <row r="680" spans="1:17" ht="14.4" x14ac:dyDescent="0.35">
      <c r="A680" s="120"/>
      <c r="B680" s="120"/>
      <c r="C680" s="120"/>
      <c r="D680" s="120"/>
      <c r="E680" s="120"/>
      <c r="F680" s="120"/>
      <c r="G680" s="120"/>
      <c r="H680" s="120"/>
      <c r="I680" s="122"/>
      <c r="J680" s="122"/>
      <c r="K680" s="122"/>
      <c r="L680" s="122"/>
      <c r="M680" s="122"/>
      <c r="N680" s="122"/>
      <c r="O680" s="120"/>
      <c r="P680" s="120"/>
      <c r="Q680" s="120"/>
    </row>
    <row r="681" spans="1:17" ht="14.4" x14ac:dyDescent="0.35">
      <c r="A681" s="120"/>
      <c r="B681" s="120"/>
      <c r="C681" s="120"/>
      <c r="D681" s="120"/>
      <c r="E681" s="120"/>
      <c r="F681" s="120"/>
      <c r="G681" s="120"/>
      <c r="H681" s="120"/>
      <c r="I681" s="122"/>
      <c r="J681" s="122"/>
      <c r="K681" s="122"/>
      <c r="L681" s="122"/>
      <c r="M681" s="122"/>
      <c r="N681" s="122"/>
      <c r="O681" s="120"/>
      <c r="P681" s="120"/>
      <c r="Q681" s="120"/>
    </row>
    <row r="682" spans="1:17" ht="14.4" x14ac:dyDescent="0.35">
      <c r="A682" s="120"/>
      <c r="B682" s="120"/>
      <c r="C682" s="120"/>
      <c r="D682" s="120"/>
      <c r="E682" s="120"/>
      <c r="F682" s="120"/>
      <c r="G682" s="120"/>
      <c r="H682" s="120"/>
      <c r="I682" s="122"/>
      <c r="J682" s="122"/>
      <c r="K682" s="122"/>
      <c r="L682" s="122"/>
      <c r="M682" s="122"/>
      <c r="N682" s="122"/>
      <c r="O682" s="120"/>
      <c r="P682" s="120"/>
      <c r="Q682" s="120"/>
    </row>
    <row r="683" spans="1:17" ht="14.4" x14ac:dyDescent="0.35">
      <c r="A683" s="120"/>
      <c r="B683" s="120"/>
      <c r="C683" s="120"/>
      <c r="D683" s="120"/>
      <c r="E683" s="120"/>
      <c r="F683" s="120"/>
      <c r="G683" s="120"/>
      <c r="H683" s="120"/>
      <c r="I683" s="122"/>
      <c r="J683" s="122"/>
      <c r="K683" s="122"/>
      <c r="L683" s="122"/>
      <c r="M683" s="122"/>
      <c r="N683" s="122"/>
      <c r="O683" s="120"/>
      <c r="P683" s="120"/>
      <c r="Q683" s="120"/>
    </row>
    <row r="684" spans="1:17" ht="14.4" x14ac:dyDescent="0.35">
      <c r="A684" s="120"/>
      <c r="B684" s="120"/>
      <c r="C684" s="120"/>
      <c r="D684" s="120"/>
      <c r="E684" s="120"/>
      <c r="F684" s="120"/>
      <c r="G684" s="120"/>
      <c r="H684" s="120"/>
      <c r="I684" s="122"/>
      <c r="J684" s="122"/>
      <c r="K684" s="122"/>
      <c r="L684" s="122"/>
      <c r="M684" s="122"/>
      <c r="N684" s="122"/>
      <c r="O684" s="120"/>
      <c r="P684" s="120"/>
      <c r="Q684" s="120"/>
    </row>
    <row r="685" spans="1:17" ht="14.4" x14ac:dyDescent="0.35">
      <c r="A685" s="120"/>
      <c r="B685" s="120"/>
      <c r="C685" s="120"/>
      <c r="D685" s="120"/>
      <c r="E685" s="120"/>
      <c r="F685" s="120"/>
      <c r="G685" s="120"/>
      <c r="H685" s="120"/>
      <c r="I685" s="122"/>
      <c r="J685" s="122"/>
      <c r="K685" s="122"/>
      <c r="L685" s="122"/>
      <c r="M685" s="122"/>
      <c r="N685" s="122"/>
      <c r="O685" s="120"/>
      <c r="P685" s="120"/>
      <c r="Q685" s="120"/>
    </row>
    <row r="686" spans="1:17" ht="14.4" x14ac:dyDescent="0.35">
      <c r="A686" s="120"/>
      <c r="B686" s="120"/>
      <c r="C686" s="120"/>
      <c r="D686" s="120"/>
      <c r="E686" s="120"/>
      <c r="F686" s="120"/>
      <c r="G686" s="120"/>
      <c r="H686" s="120"/>
      <c r="I686" s="122"/>
      <c r="J686" s="122"/>
      <c r="K686" s="122"/>
      <c r="L686" s="122"/>
      <c r="M686" s="122"/>
      <c r="N686" s="122"/>
      <c r="O686" s="120"/>
      <c r="P686" s="120"/>
      <c r="Q686" s="120"/>
    </row>
    <row r="687" spans="1:17" ht="14.4" x14ac:dyDescent="0.35">
      <c r="A687" s="120"/>
      <c r="B687" s="120"/>
      <c r="C687" s="120"/>
      <c r="D687" s="120"/>
      <c r="E687" s="120"/>
      <c r="F687" s="120"/>
      <c r="G687" s="120"/>
      <c r="H687" s="120"/>
      <c r="I687" s="122"/>
      <c r="J687" s="122"/>
      <c r="K687" s="122"/>
      <c r="L687" s="122"/>
      <c r="M687" s="122"/>
      <c r="N687" s="122"/>
      <c r="O687" s="120"/>
      <c r="P687" s="120"/>
      <c r="Q687" s="120"/>
    </row>
    <row r="688" spans="1:17" ht="14.4" x14ac:dyDescent="0.35">
      <c r="A688" s="120"/>
      <c r="B688" s="120"/>
      <c r="C688" s="120"/>
      <c r="D688" s="120"/>
      <c r="E688" s="120"/>
      <c r="F688" s="120"/>
      <c r="G688" s="120"/>
      <c r="H688" s="120"/>
      <c r="I688" s="122"/>
      <c r="J688" s="122"/>
      <c r="K688" s="122"/>
      <c r="L688" s="122"/>
      <c r="M688" s="122"/>
      <c r="N688" s="122"/>
      <c r="O688" s="120"/>
      <c r="P688" s="120"/>
      <c r="Q688" s="120"/>
    </row>
    <row r="689" spans="1:17" ht="14.4" x14ac:dyDescent="0.35">
      <c r="A689" s="120"/>
      <c r="B689" s="120"/>
      <c r="C689" s="120"/>
      <c r="D689" s="120"/>
      <c r="E689" s="120"/>
      <c r="F689" s="120"/>
      <c r="G689" s="120"/>
      <c r="H689" s="120"/>
      <c r="I689" s="122"/>
      <c r="J689" s="122"/>
      <c r="K689" s="122"/>
      <c r="L689" s="122"/>
      <c r="M689" s="122"/>
      <c r="N689" s="122"/>
      <c r="O689" s="120"/>
      <c r="P689" s="120"/>
      <c r="Q689" s="120"/>
    </row>
    <row r="690" spans="1:17" ht="14.4" x14ac:dyDescent="0.35">
      <c r="A690" s="120"/>
      <c r="B690" s="120"/>
      <c r="C690" s="120"/>
      <c r="D690" s="120"/>
      <c r="E690" s="120"/>
      <c r="F690" s="120"/>
      <c r="G690" s="120"/>
      <c r="H690" s="120"/>
      <c r="I690" s="122"/>
      <c r="J690" s="122"/>
      <c r="K690" s="122"/>
      <c r="L690" s="122"/>
      <c r="M690" s="122"/>
      <c r="N690" s="122"/>
      <c r="O690" s="120"/>
      <c r="P690" s="120"/>
      <c r="Q690" s="120"/>
    </row>
    <row r="691" spans="1:17" ht="14.4" x14ac:dyDescent="0.35">
      <c r="A691" s="120"/>
      <c r="B691" s="120"/>
      <c r="C691" s="120"/>
      <c r="D691" s="120"/>
      <c r="E691" s="120"/>
      <c r="F691" s="120"/>
      <c r="G691" s="120"/>
      <c r="H691" s="120"/>
      <c r="I691" s="122"/>
      <c r="J691" s="122"/>
      <c r="K691" s="122"/>
      <c r="L691" s="122"/>
      <c r="M691" s="122"/>
      <c r="N691" s="122"/>
      <c r="O691" s="120"/>
      <c r="P691" s="120"/>
      <c r="Q691" s="120"/>
    </row>
    <row r="692" spans="1:17" ht="14.4" x14ac:dyDescent="0.35">
      <c r="A692" s="120"/>
      <c r="B692" s="120"/>
      <c r="C692" s="120"/>
      <c r="D692" s="120"/>
      <c r="E692" s="120"/>
      <c r="F692" s="120"/>
      <c r="G692" s="120"/>
      <c r="H692" s="120"/>
      <c r="I692" s="122"/>
      <c r="J692" s="122"/>
      <c r="K692" s="122"/>
      <c r="L692" s="122"/>
      <c r="M692" s="122"/>
      <c r="N692" s="122"/>
      <c r="O692" s="120"/>
      <c r="P692" s="120"/>
      <c r="Q692" s="120"/>
    </row>
    <row r="693" spans="1:17" ht="14.4" x14ac:dyDescent="0.35">
      <c r="A693" s="120"/>
      <c r="B693" s="120"/>
      <c r="C693" s="120"/>
      <c r="D693" s="120"/>
      <c r="E693" s="120"/>
      <c r="F693" s="120"/>
      <c r="G693" s="120"/>
      <c r="H693" s="120"/>
      <c r="I693" s="122"/>
      <c r="J693" s="122"/>
      <c r="K693" s="122"/>
      <c r="L693" s="122"/>
      <c r="M693" s="122"/>
      <c r="N693" s="122"/>
      <c r="O693" s="120"/>
      <c r="P693" s="120"/>
      <c r="Q693" s="120"/>
    </row>
    <row r="694" spans="1:17" ht="14.4" x14ac:dyDescent="0.35">
      <c r="A694" s="120"/>
      <c r="B694" s="120"/>
      <c r="C694" s="120"/>
      <c r="D694" s="120"/>
      <c r="E694" s="120"/>
      <c r="F694" s="120"/>
      <c r="G694" s="120"/>
      <c r="H694" s="120"/>
      <c r="I694" s="122"/>
      <c r="J694" s="122"/>
      <c r="K694" s="122"/>
      <c r="L694" s="122"/>
      <c r="M694" s="122"/>
      <c r="N694" s="122"/>
      <c r="O694" s="120"/>
      <c r="P694" s="120"/>
      <c r="Q694" s="120"/>
    </row>
    <row r="695" spans="1:17" ht="14.4" x14ac:dyDescent="0.35">
      <c r="A695" s="120"/>
      <c r="B695" s="120"/>
      <c r="C695" s="120"/>
      <c r="D695" s="120"/>
      <c r="E695" s="120"/>
      <c r="F695" s="120"/>
      <c r="G695" s="120"/>
      <c r="H695" s="120"/>
      <c r="I695" s="122"/>
      <c r="J695" s="122"/>
      <c r="K695" s="122"/>
      <c r="L695" s="122"/>
      <c r="M695" s="122"/>
      <c r="N695" s="122"/>
      <c r="O695" s="120"/>
      <c r="P695" s="120"/>
      <c r="Q695" s="120"/>
    </row>
    <row r="696" spans="1:17" ht="14.4" x14ac:dyDescent="0.35">
      <c r="A696" s="120"/>
      <c r="B696" s="120"/>
      <c r="C696" s="120"/>
      <c r="D696" s="120"/>
      <c r="E696" s="120"/>
      <c r="F696" s="120"/>
      <c r="G696" s="120"/>
      <c r="H696" s="120"/>
      <c r="I696" s="122"/>
      <c r="J696" s="122"/>
      <c r="K696" s="122"/>
      <c r="L696" s="122"/>
      <c r="M696" s="122"/>
      <c r="N696" s="122"/>
      <c r="O696" s="120"/>
      <c r="P696" s="120"/>
      <c r="Q696" s="120"/>
    </row>
    <row r="697" spans="1:17" ht="14.4" x14ac:dyDescent="0.35">
      <c r="A697" s="120"/>
      <c r="B697" s="120"/>
      <c r="C697" s="120"/>
      <c r="D697" s="120"/>
      <c r="E697" s="120"/>
      <c r="F697" s="120"/>
      <c r="G697" s="120"/>
      <c r="H697" s="120"/>
      <c r="I697" s="122"/>
      <c r="J697" s="122"/>
      <c r="K697" s="122"/>
      <c r="L697" s="122"/>
      <c r="M697" s="122"/>
      <c r="N697" s="122"/>
      <c r="O697" s="120"/>
      <c r="P697" s="120"/>
      <c r="Q697" s="120"/>
    </row>
    <row r="698" spans="1:17" ht="14.4" x14ac:dyDescent="0.35">
      <c r="A698" s="120"/>
      <c r="B698" s="120"/>
      <c r="C698" s="120"/>
      <c r="D698" s="120"/>
      <c r="E698" s="120"/>
      <c r="F698" s="120"/>
      <c r="G698" s="120"/>
      <c r="H698" s="120"/>
      <c r="I698" s="122"/>
      <c r="J698" s="122"/>
      <c r="K698" s="122"/>
      <c r="L698" s="122"/>
      <c r="M698" s="122"/>
      <c r="N698" s="122"/>
      <c r="O698" s="120"/>
      <c r="P698" s="120"/>
      <c r="Q698" s="120"/>
    </row>
    <row r="699" spans="1:17" ht="14.4" x14ac:dyDescent="0.35">
      <c r="A699" s="120"/>
      <c r="B699" s="120"/>
      <c r="C699" s="120"/>
      <c r="D699" s="120"/>
      <c r="E699" s="120"/>
      <c r="F699" s="120"/>
      <c r="G699" s="120"/>
      <c r="H699" s="120"/>
      <c r="I699" s="122"/>
      <c r="J699" s="122"/>
      <c r="K699" s="122"/>
      <c r="L699" s="122"/>
      <c r="M699" s="122"/>
      <c r="N699" s="122"/>
      <c r="O699" s="120"/>
      <c r="P699" s="120"/>
      <c r="Q699" s="120"/>
    </row>
    <row r="700" spans="1:17" ht="14.4" x14ac:dyDescent="0.35">
      <c r="A700" s="120"/>
      <c r="B700" s="120"/>
      <c r="C700" s="120"/>
      <c r="D700" s="120"/>
      <c r="E700" s="120"/>
      <c r="F700" s="120"/>
      <c r="G700" s="120"/>
      <c r="H700" s="120"/>
      <c r="I700" s="122"/>
      <c r="J700" s="122"/>
      <c r="K700" s="122"/>
      <c r="L700" s="122"/>
      <c r="M700" s="122"/>
      <c r="N700" s="122"/>
      <c r="O700" s="120"/>
      <c r="P700" s="120"/>
      <c r="Q700" s="120"/>
    </row>
    <row r="701" spans="1:17" ht="14.4" x14ac:dyDescent="0.35">
      <c r="A701" s="120"/>
      <c r="B701" s="120"/>
      <c r="C701" s="120"/>
      <c r="D701" s="120"/>
      <c r="E701" s="120"/>
      <c r="F701" s="120"/>
      <c r="G701" s="120"/>
      <c r="H701" s="120"/>
      <c r="I701" s="122"/>
      <c r="J701" s="122"/>
      <c r="K701" s="122"/>
      <c r="L701" s="122"/>
      <c r="M701" s="122"/>
      <c r="N701" s="122"/>
      <c r="O701" s="120"/>
      <c r="P701" s="120"/>
      <c r="Q701" s="120"/>
    </row>
    <row r="702" spans="1:17" ht="14.4" x14ac:dyDescent="0.35">
      <c r="A702" s="120"/>
      <c r="B702" s="120"/>
      <c r="C702" s="120"/>
      <c r="D702" s="120"/>
      <c r="E702" s="120"/>
      <c r="F702" s="120"/>
      <c r="G702" s="120"/>
      <c r="H702" s="120"/>
      <c r="I702" s="122"/>
      <c r="J702" s="122"/>
      <c r="K702" s="122"/>
      <c r="L702" s="122"/>
      <c r="M702" s="122"/>
      <c r="N702" s="122"/>
      <c r="O702" s="120"/>
      <c r="P702" s="120"/>
      <c r="Q702" s="120"/>
    </row>
    <row r="703" spans="1:17" ht="14.4" x14ac:dyDescent="0.35">
      <c r="A703" s="120"/>
      <c r="B703" s="120"/>
      <c r="C703" s="120"/>
      <c r="D703" s="120"/>
      <c r="E703" s="120"/>
      <c r="F703" s="120"/>
      <c r="G703" s="120"/>
      <c r="H703" s="120"/>
      <c r="I703" s="122"/>
      <c r="J703" s="122"/>
      <c r="K703" s="122"/>
      <c r="L703" s="122"/>
      <c r="M703" s="122"/>
      <c r="N703" s="122"/>
      <c r="O703" s="120"/>
      <c r="P703" s="120"/>
      <c r="Q703" s="120"/>
    </row>
    <row r="704" spans="1:17" ht="14.4" x14ac:dyDescent="0.35">
      <c r="A704" s="120"/>
      <c r="B704" s="120"/>
      <c r="C704" s="120"/>
      <c r="D704" s="120"/>
      <c r="E704" s="120"/>
      <c r="F704" s="120"/>
      <c r="G704" s="120"/>
      <c r="H704" s="120"/>
      <c r="I704" s="122"/>
      <c r="J704" s="122"/>
      <c r="K704" s="122"/>
      <c r="L704" s="122"/>
      <c r="M704" s="122"/>
      <c r="N704" s="122"/>
      <c r="O704" s="120"/>
      <c r="P704" s="120"/>
      <c r="Q704" s="120"/>
    </row>
    <row r="705" spans="1:17" ht="14.4" x14ac:dyDescent="0.35">
      <c r="A705" s="120"/>
      <c r="B705" s="120"/>
      <c r="C705" s="120"/>
      <c r="D705" s="120"/>
      <c r="E705" s="120"/>
      <c r="F705" s="120"/>
      <c r="G705" s="120"/>
      <c r="H705" s="120"/>
      <c r="I705" s="122"/>
      <c r="J705" s="122"/>
      <c r="K705" s="122"/>
      <c r="L705" s="122"/>
      <c r="M705" s="122"/>
      <c r="N705" s="122"/>
      <c r="O705" s="120"/>
      <c r="P705" s="120"/>
      <c r="Q705" s="120"/>
    </row>
    <row r="706" spans="1:17" ht="14.4" x14ac:dyDescent="0.35">
      <c r="A706" s="120"/>
      <c r="B706" s="120"/>
      <c r="C706" s="120"/>
      <c r="D706" s="120"/>
      <c r="E706" s="120"/>
      <c r="F706" s="120"/>
      <c r="G706" s="120"/>
      <c r="H706" s="120"/>
      <c r="I706" s="122"/>
      <c r="J706" s="122"/>
      <c r="K706" s="122"/>
      <c r="L706" s="122"/>
      <c r="M706" s="122"/>
      <c r="N706" s="122"/>
      <c r="O706" s="120"/>
      <c r="P706" s="120"/>
      <c r="Q706" s="120"/>
    </row>
    <row r="707" spans="1:17" ht="14.4" x14ac:dyDescent="0.35">
      <c r="A707" s="120"/>
      <c r="B707" s="120"/>
      <c r="C707" s="120"/>
      <c r="D707" s="120"/>
      <c r="E707" s="120"/>
      <c r="F707" s="120"/>
      <c r="G707" s="120"/>
      <c r="H707" s="120"/>
      <c r="I707" s="122"/>
      <c r="J707" s="122"/>
      <c r="K707" s="122"/>
      <c r="L707" s="122"/>
      <c r="M707" s="122"/>
      <c r="N707" s="122"/>
      <c r="O707" s="120"/>
      <c r="P707" s="120"/>
      <c r="Q707" s="120"/>
    </row>
    <row r="708" spans="1:17" ht="14.4" x14ac:dyDescent="0.35">
      <c r="A708" s="120"/>
      <c r="B708" s="120"/>
      <c r="C708" s="120"/>
      <c r="D708" s="120"/>
      <c r="E708" s="120"/>
      <c r="F708" s="120"/>
      <c r="G708" s="120"/>
      <c r="H708" s="120"/>
      <c r="I708" s="122"/>
      <c r="J708" s="122"/>
      <c r="K708" s="122"/>
      <c r="L708" s="122"/>
      <c r="M708" s="122"/>
      <c r="N708" s="122"/>
      <c r="O708" s="120"/>
      <c r="P708" s="120"/>
      <c r="Q708" s="120"/>
    </row>
    <row r="709" spans="1:17" ht="14.4" x14ac:dyDescent="0.35">
      <c r="A709" s="120"/>
      <c r="B709" s="120"/>
      <c r="C709" s="120"/>
      <c r="D709" s="120"/>
      <c r="E709" s="120"/>
      <c r="F709" s="120"/>
      <c r="G709" s="120"/>
      <c r="H709" s="120"/>
      <c r="I709" s="122"/>
      <c r="J709" s="122"/>
      <c r="K709" s="122"/>
      <c r="L709" s="122"/>
      <c r="M709" s="122"/>
      <c r="N709" s="122"/>
      <c r="O709" s="120"/>
      <c r="P709" s="120"/>
      <c r="Q709" s="120"/>
    </row>
    <row r="710" spans="1:17" ht="14.4" x14ac:dyDescent="0.35">
      <c r="A710" s="120"/>
      <c r="B710" s="120"/>
      <c r="C710" s="120"/>
      <c r="D710" s="120"/>
      <c r="E710" s="120"/>
      <c r="F710" s="120"/>
      <c r="G710" s="120"/>
      <c r="H710" s="120"/>
      <c r="I710" s="122"/>
      <c r="J710" s="122"/>
      <c r="K710" s="122"/>
      <c r="L710" s="122"/>
      <c r="M710" s="122"/>
      <c r="N710" s="122"/>
      <c r="O710" s="120"/>
      <c r="P710" s="120"/>
      <c r="Q710" s="120"/>
    </row>
    <row r="711" spans="1:17" ht="14.4" x14ac:dyDescent="0.35">
      <c r="A711" s="120"/>
      <c r="B711" s="120"/>
      <c r="C711" s="120"/>
      <c r="D711" s="120"/>
      <c r="E711" s="120"/>
      <c r="F711" s="120"/>
      <c r="G711" s="120"/>
      <c r="H711" s="120"/>
      <c r="I711" s="122"/>
      <c r="J711" s="122"/>
      <c r="K711" s="122"/>
      <c r="L711" s="122"/>
      <c r="M711" s="122"/>
      <c r="N711" s="122"/>
      <c r="O711" s="120"/>
      <c r="P711" s="120"/>
      <c r="Q711" s="120"/>
    </row>
    <row r="712" spans="1:17" ht="14.4" x14ac:dyDescent="0.35">
      <c r="A712" s="120"/>
      <c r="B712" s="120"/>
      <c r="C712" s="120"/>
      <c r="D712" s="120"/>
      <c r="E712" s="120"/>
      <c r="F712" s="120"/>
      <c r="G712" s="120"/>
      <c r="H712" s="120"/>
      <c r="I712" s="122"/>
      <c r="J712" s="122"/>
      <c r="K712" s="122"/>
      <c r="L712" s="122"/>
      <c r="M712" s="122"/>
      <c r="N712" s="122"/>
      <c r="O712" s="120"/>
      <c r="P712" s="120"/>
      <c r="Q712" s="120"/>
    </row>
    <row r="713" spans="1:17" ht="14.4" x14ac:dyDescent="0.35">
      <c r="A713" s="120"/>
      <c r="B713" s="120"/>
      <c r="C713" s="120"/>
      <c r="D713" s="120"/>
      <c r="E713" s="120"/>
      <c r="F713" s="120"/>
      <c r="G713" s="120"/>
      <c r="H713" s="120"/>
      <c r="I713" s="122"/>
      <c r="J713" s="122"/>
      <c r="K713" s="122"/>
      <c r="L713" s="122"/>
      <c r="M713" s="122"/>
      <c r="N713" s="122"/>
      <c r="O713" s="120"/>
      <c r="P713" s="120"/>
      <c r="Q713" s="120"/>
    </row>
    <row r="714" spans="1:17" ht="14.4" x14ac:dyDescent="0.35">
      <c r="A714" s="120"/>
      <c r="B714" s="120"/>
      <c r="C714" s="120"/>
      <c r="D714" s="120"/>
      <c r="E714" s="120"/>
      <c r="F714" s="120"/>
      <c r="G714" s="120"/>
      <c r="H714" s="120"/>
      <c r="I714" s="122"/>
      <c r="J714" s="122"/>
      <c r="K714" s="122"/>
      <c r="L714" s="122"/>
      <c r="M714" s="122"/>
      <c r="N714" s="122"/>
      <c r="O714" s="120"/>
      <c r="P714" s="120"/>
      <c r="Q714" s="120"/>
    </row>
    <row r="715" spans="1:17" ht="14.4" x14ac:dyDescent="0.35">
      <c r="A715" s="120"/>
      <c r="B715" s="120"/>
      <c r="C715" s="120"/>
      <c r="D715" s="120"/>
      <c r="E715" s="120"/>
      <c r="F715" s="120"/>
      <c r="G715" s="120"/>
      <c r="H715" s="120"/>
      <c r="I715" s="122"/>
      <c r="J715" s="122"/>
      <c r="K715" s="122"/>
      <c r="L715" s="122"/>
      <c r="M715" s="122"/>
      <c r="N715" s="122"/>
      <c r="O715" s="120"/>
      <c r="P715" s="120"/>
      <c r="Q715" s="120"/>
    </row>
    <row r="716" spans="1:17" ht="14.4" x14ac:dyDescent="0.35">
      <c r="A716" s="120"/>
      <c r="B716" s="120"/>
      <c r="C716" s="120"/>
      <c r="D716" s="120"/>
      <c r="E716" s="120"/>
      <c r="F716" s="120"/>
      <c r="G716" s="120"/>
      <c r="H716" s="120"/>
      <c r="I716" s="122"/>
      <c r="J716" s="122"/>
      <c r="K716" s="122"/>
      <c r="L716" s="122"/>
      <c r="M716" s="122"/>
      <c r="N716" s="122"/>
      <c r="O716" s="120"/>
      <c r="P716" s="120"/>
      <c r="Q716" s="120"/>
    </row>
    <row r="717" spans="1:17" ht="14.4" x14ac:dyDescent="0.35">
      <c r="A717" s="120"/>
      <c r="B717" s="120"/>
      <c r="C717" s="120"/>
      <c r="D717" s="120"/>
      <c r="E717" s="120"/>
      <c r="F717" s="120"/>
      <c r="G717" s="120"/>
      <c r="H717" s="120"/>
      <c r="I717" s="122"/>
      <c r="J717" s="122"/>
      <c r="K717" s="122"/>
      <c r="L717" s="122"/>
      <c r="M717" s="122"/>
      <c r="N717" s="122"/>
      <c r="O717" s="120"/>
      <c r="P717" s="120"/>
      <c r="Q717" s="120"/>
    </row>
    <row r="718" spans="1:17" ht="14.4" x14ac:dyDescent="0.35">
      <c r="A718" s="120"/>
      <c r="B718" s="120"/>
      <c r="C718" s="120"/>
      <c r="D718" s="120"/>
      <c r="E718" s="120"/>
      <c r="F718" s="120"/>
      <c r="G718" s="120"/>
      <c r="H718" s="120"/>
      <c r="I718" s="122"/>
      <c r="J718" s="122"/>
      <c r="K718" s="122"/>
      <c r="L718" s="122"/>
      <c r="M718" s="122"/>
      <c r="N718" s="122"/>
      <c r="O718" s="120"/>
      <c r="P718" s="120"/>
      <c r="Q718" s="120"/>
    </row>
    <row r="719" spans="1:17" ht="14.4" x14ac:dyDescent="0.35">
      <c r="A719" s="120"/>
      <c r="B719" s="120"/>
      <c r="C719" s="120"/>
      <c r="D719" s="120"/>
      <c r="E719" s="120"/>
      <c r="F719" s="120"/>
      <c r="G719" s="120"/>
      <c r="H719" s="120"/>
      <c r="I719" s="122"/>
      <c r="J719" s="122"/>
      <c r="K719" s="122"/>
      <c r="L719" s="122"/>
      <c r="M719" s="122"/>
      <c r="N719" s="122"/>
      <c r="O719" s="120"/>
      <c r="P719" s="120"/>
      <c r="Q719" s="120"/>
    </row>
    <row r="720" spans="1:17" ht="14.4" x14ac:dyDescent="0.35">
      <c r="A720" s="120"/>
      <c r="B720" s="120"/>
      <c r="C720" s="120"/>
      <c r="D720" s="120"/>
      <c r="E720" s="120"/>
      <c r="F720" s="120"/>
      <c r="G720" s="120"/>
      <c r="H720" s="120"/>
      <c r="I720" s="122"/>
      <c r="J720" s="122"/>
      <c r="K720" s="122"/>
      <c r="L720" s="122"/>
      <c r="M720" s="122"/>
      <c r="N720" s="122"/>
      <c r="O720" s="120"/>
      <c r="P720" s="120"/>
      <c r="Q720" s="120"/>
    </row>
    <row r="721" spans="1:17" ht="14.4" x14ac:dyDescent="0.35">
      <c r="A721" s="120"/>
      <c r="B721" s="120"/>
      <c r="C721" s="120"/>
      <c r="D721" s="120"/>
      <c r="E721" s="120"/>
      <c r="F721" s="120"/>
      <c r="G721" s="120"/>
      <c r="H721" s="120"/>
      <c r="I721" s="122"/>
      <c r="J721" s="122"/>
      <c r="K721" s="122"/>
      <c r="L721" s="122"/>
      <c r="M721" s="122"/>
      <c r="N721" s="122"/>
      <c r="O721" s="120"/>
      <c r="P721" s="120"/>
      <c r="Q721" s="120"/>
    </row>
    <row r="722" spans="1:17" ht="14.4" x14ac:dyDescent="0.35">
      <c r="A722" s="120"/>
      <c r="B722" s="120"/>
      <c r="C722" s="120"/>
      <c r="D722" s="120"/>
      <c r="E722" s="120"/>
      <c r="F722" s="120"/>
      <c r="G722" s="120"/>
      <c r="H722" s="120"/>
      <c r="I722" s="122"/>
      <c r="J722" s="122"/>
      <c r="K722" s="122"/>
      <c r="L722" s="122"/>
      <c r="M722" s="122"/>
      <c r="N722" s="122"/>
      <c r="O722" s="120"/>
      <c r="P722" s="120"/>
      <c r="Q722" s="120"/>
    </row>
    <row r="723" spans="1:17" ht="14.4" x14ac:dyDescent="0.35">
      <c r="A723" s="120"/>
      <c r="B723" s="120"/>
      <c r="C723" s="120"/>
      <c r="D723" s="120"/>
      <c r="E723" s="120"/>
      <c r="F723" s="120"/>
      <c r="G723" s="120"/>
      <c r="H723" s="120"/>
      <c r="I723" s="122"/>
      <c r="J723" s="122"/>
      <c r="K723" s="122"/>
      <c r="L723" s="122"/>
      <c r="M723" s="122"/>
      <c r="N723" s="122"/>
      <c r="O723" s="120"/>
      <c r="P723" s="120"/>
      <c r="Q723" s="120"/>
    </row>
    <row r="724" spans="1:17" ht="14.4" x14ac:dyDescent="0.35">
      <c r="A724" s="120"/>
      <c r="B724" s="120"/>
      <c r="C724" s="120"/>
      <c r="D724" s="120"/>
      <c r="E724" s="120"/>
      <c r="F724" s="120"/>
      <c r="G724" s="120"/>
      <c r="H724" s="120"/>
      <c r="I724" s="122"/>
      <c r="J724" s="122"/>
      <c r="K724" s="122"/>
      <c r="L724" s="122"/>
      <c r="M724" s="122"/>
      <c r="N724" s="122"/>
      <c r="O724" s="120"/>
      <c r="P724" s="120"/>
      <c r="Q724" s="120"/>
    </row>
    <row r="725" spans="1:17" ht="14.4" x14ac:dyDescent="0.35">
      <c r="A725" s="120"/>
      <c r="B725" s="120"/>
      <c r="C725" s="120"/>
      <c r="D725" s="120"/>
      <c r="E725" s="120"/>
      <c r="F725" s="120"/>
      <c r="G725" s="120"/>
      <c r="H725" s="120"/>
      <c r="I725" s="122"/>
      <c r="J725" s="122"/>
      <c r="K725" s="122"/>
      <c r="L725" s="122"/>
      <c r="M725" s="122"/>
      <c r="N725" s="122"/>
      <c r="O725" s="120"/>
      <c r="P725" s="120"/>
      <c r="Q725" s="120"/>
    </row>
    <row r="726" spans="1:17" ht="14.4" x14ac:dyDescent="0.35">
      <c r="A726" s="120"/>
      <c r="B726" s="120"/>
      <c r="C726" s="120"/>
      <c r="D726" s="120"/>
      <c r="E726" s="120"/>
      <c r="F726" s="120"/>
      <c r="G726" s="120"/>
      <c r="H726" s="120"/>
      <c r="I726" s="122"/>
      <c r="J726" s="122"/>
      <c r="K726" s="122"/>
      <c r="L726" s="122"/>
      <c r="M726" s="122"/>
      <c r="N726" s="122"/>
      <c r="O726" s="120"/>
      <c r="P726" s="120"/>
      <c r="Q726" s="120"/>
    </row>
    <row r="727" spans="1:17" ht="14.4" x14ac:dyDescent="0.35">
      <c r="A727" s="120"/>
      <c r="B727" s="120"/>
      <c r="C727" s="120"/>
      <c r="D727" s="120"/>
      <c r="E727" s="120"/>
      <c r="F727" s="120"/>
      <c r="G727" s="120"/>
      <c r="H727" s="120"/>
      <c r="I727" s="122"/>
      <c r="J727" s="122"/>
      <c r="K727" s="122"/>
      <c r="L727" s="122"/>
      <c r="M727" s="122"/>
      <c r="N727" s="122"/>
      <c r="O727" s="120"/>
      <c r="P727" s="120"/>
      <c r="Q727" s="120"/>
    </row>
    <row r="728" spans="1:17" ht="14.4" x14ac:dyDescent="0.35">
      <c r="A728" s="120"/>
      <c r="B728" s="120"/>
      <c r="C728" s="120"/>
      <c r="D728" s="120"/>
      <c r="E728" s="120"/>
      <c r="F728" s="120"/>
      <c r="G728" s="120"/>
      <c r="H728" s="120"/>
      <c r="I728" s="122"/>
      <c r="J728" s="122"/>
      <c r="K728" s="122"/>
      <c r="L728" s="122"/>
      <c r="M728" s="122"/>
      <c r="N728" s="122"/>
      <c r="O728" s="120"/>
      <c r="P728" s="120"/>
      <c r="Q728" s="120"/>
    </row>
    <row r="729" spans="1:17" ht="14.4" x14ac:dyDescent="0.35">
      <c r="A729" s="120"/>
      <c r="B729" s="120"/>
      <c r="C729" s="120"/>
      <c r="D729" s="120"/>
      <c r="E729" s="120"/>
      <c r="F729" s="120"/>
      <c r="G729" s="120"/>
      <c r="H729" s="120"/>
      <c r="I729" s="122"/>
      <c r="J729" s="122"/>
      <c r="K729" s="122"/>
      <c r="L729" s="122"/>
      <c r="M729" s="122"/>
      <c r="N729" s="122"/>
      <c r="O729" s="120"/>
      <c r="P729" s="120"/>
      <c r="Q729" s="120"/>
    </row>
    <row r="730" spans="1:17" ht="14.4" x14ac:dyDescent="0.35">
      <c r="A730" s="120"/>
      <c r="B730" s="120"/>
      <c r="C730" s="120"/>
      <c r="D730" s="120"/>
      <c r="E730" s="120"/>
      <c r="F730" s="120"/>
      <c r="G730" s="120"/>
      <c r="H730" s="120"/>
      <c r="I730" s="122"/>
      <c r="J730" s="122"/>
      <c r="K730" s="122"/>
      <c r="L730" s="122"/>
      <c r="M730" s="122"/>
      <c r="N730" s="122"/>
      <c r="O730" s="120"/>
      <c r="P730" s="120"/>
      <c r="Q730" s="120"/>
    </row>
    <row r="731" spans="1:17" ht="14.4" x14ac:dyDescent="0.35">
      <c r="A731" s="120"/>
      <c r="B731" s="120"/>
      <c r="C731" s="120"/>
      <c r="D731" s="120"/>
      <c r="E731" s="120"/>
      <c r="F731" s="120"/>
      <c r="G731" s="120"/>
      <c r="H731" s="120"/>
      <c r="I731" s="122"/>
      <c r="J731" s="122"/>
      <c r="K731" s="122"/>
      <c r="L731" s="122"/>
      <c r="M731" s="122"/>
      <c r="N731" s="122"/>
      <c r="O731" s="120"/>
      <c r="P731" s="120"/>
      <c r="Q731" s="120"/>
    </row>
    <row r="732" spans="1:17" ht="14.4" x14ac:dyDescent="0.35">
      <c r="A732" s="120"/>
      <c r="B732" s="120"/>
      <c r="C732" s="120"/>
      <c r="D732" s="120"/>
      <c r="E732" s="120"/>
      <c r="F732" s="120"/>
      <c r="G732" s="120"/>
      <c r="H732" s="120"/>
      <c r="I732" s="122"/>
      <c r="J732" s="122"/>
      <c r="K732" s="122"/>
      <c r="L732" s="122"/>
      <c r="M732" s="122"/>
      <c r="N732" s="122"/>
      <c r="O732" s="120"/>
      <c r="P732" s="120"/>
      <c r="Q732" s="120"/>
    </row>
    <row r="733" spans="1:17" ht="14.4" x14ac:dyDescent="0.35">
      <c r="A733" s="120"/>
      <c r="B733" s="120"/>
      <c r="C733" s="120"/>
      <c r="D733" s="120"/>
      <c r="E733" s="120"/>
      <c r="F733" s="120"/>
      <c r="G733" s="120"/>
      <c r="H733" s="120"/>
      <c r="I733" s="122"/>
      <c r="J733" s="122"/>
      <c r="K733" s="122"/>
      <c r="L733" s="122"/>
      <c r="M733" s="122"/>
      <c r="N733" s="122"/>
      <c r="O733" s="120"/>
      <c r="P733" s="120"/>
      <c r="Q733" s="120"/>
    </row>
    <row r="734" spans="1:17" ht="14.4" x14ac:dyDescent="0.35">
      <c r="A734" s="120"/>
      <c r="B734" s="120"/>
      <c r="C734" s="120"/>
      <c r="D734" s="120"/>
      <c r="E734" s="120"/>
      <c r="F734" s="120"/>
      <c r="G734" s="120"/>
      <c r="H734" s="120"/>
      <c r="I734" s="122"/>
      <c r="J734" s="122"/>
      <c r="K734" s="122"/>
      <c r="L734" s="122"/>
      <c r="M734" s="122"/>
      <c r="N734" s="122"/>
      <c r="O734" s="120"/>
      <c r="P734" s="120"/>
      <c r="Q734" s="120"/>
    </row>
    <row r="735" spans="1:17" ht="14.4" x14ac:dyDescent="0.35">
      <c r="A735" s="120"/>
      <c r="B735" s="120"/>
      <c r="C735" s="120"/>
      <c r="D735" s="120"/>
      <c r="E735" s="120"/>
      <c r="F735" s="120"/>
      <c r="G735" s="120"/>
      <c r="H735" s="120"/>
      <c r="I735" s="122"/>
      <c r="J735" s="122"/>
      <c r="K735" s="122"/>
      <c r="L735" s="122"/>
      <c r="M735" s="122"/>
      <c r="N735" s="122"/>
      <c r="O735" s="120"/>
      <c r="P735" s="120"/>
      <c r="Q735" s="120"/>
    </row>
    <row r="736" spans="1:17" ht="14.4" x14ac:dyDescent="0.35">
      <c r="A736" s="120"/>
      <c r="B736" s="120"/>
      <c r="C736" s="120"/>
      <c r="D736" s="120"/>
      <c r="E736" s="120"/>
      <c r="F736" s="120"/>
      <c r="G736" s="120"/>
      <c r="H736" s="120"/>
      <c r="I736" s="122"/>
      <c r="J736" s="122"/>
      <c r="K736" s="122"/>
      <c r="L736" s="122"/>
      <c r="M736" s="122"/>
      <c r="N736" s="122"/>
      <c r="O736" s="120"/>
      <c r="P736" s="120"/>
      <c r="Q736" s="120"/>
    </row>
    <row r="737" spans="1:17" ht="14.4" x14ac:dyDescent="0.35">
      <c r="A737" s="120"/>
      <c r="B737" s="120"/>
      <c r="C737" s="120"/>
      <c r="D737" s="120"/>
      <c r="E737" s="120"/>
      <c r="F737" s="120"/>
      <c r="G737" s="120"/>
      <c r="H737" s="120"/>
      <c r="I737" s="122"/>
      <c r="J737" s="122"/>
      <c r="K737" s="122"/>
      <c r="L737" s="122"/>
      <c r="M737" s="122"/>
      <c r="N737" s="122"/>
      <c r="O737" s="120"/>
      <c r="P737" s="120"/>
      <c r="Q737" s="120"/>
    </row>
    <row r="738" spans="1:17" ht="14.4" x14ac:dyDescent="0.35">
      <c r="A738" s="120"/>
      <c r="B738" s="120"/>
      <c r="C738" s="120"/>
      <c r="D738" s="120"/>
      <c r="E738" s="120"/>
      <c r="F738" s="120"/>
      <c r="G738" s="120"/>
      <c r="H738" s="120"/>
      <c r="I738" s="122"/>
      <c r="J738" s="122"/>
      <c r="K738" s="122"/>
      <c r="L738" s="122"/>
      <c r="M738" s="122"/>
      <c r="N738" s="122"/>
      <c r="O738" s="120"/>
      <c r="P738" s="120"/>
      <c r="Q738" s="120"/>
    </row>
    <row r="739" spans="1:17" ht="14.4" x14ac:dyDescent="0.35">
      <c r="A739" s="120"/>
      <c r="B739" s="120"/>
      <c r="C739" s="120"/>
      <c r="D739" s="120"/>
      <c r="E739" s="120"/>
      <c r="F739" s="120"/>
      <c r="G739" s="120"/>
      <c r="H739" s="120"/>
      <c r="I739" s="122"/>
      <c r="J739" s="122"/>
      <c r="K739" s="122"/>
      <c r="L739" s="122"/>
      <c r="M739" s="122"/>
      <c r="N739" s="122"/>
      <c r="O739" s="120"/>
      <c r="P739" s="120"/>
      <c r="Q739" s="120"/>
    </row>
    <row r="740" spans="1:17" ht="14.4" x14ac:dyDescent="0.35">
      <c r="A740" s="120"/>
      <c r="B740" s="120"/>
      <c r="C740" s="120"/>
      <c r="D740" s="120"/>
      <c r="E740" s="120"/>
      <c r="F740" s="120"/>
      <c r="G740" s="120"/>
      <c r="H740" s="120"/>
      <c r="I740" s="122"/>
      <c r="J740" s="122"/>
      <c r="K740" s="122"/>
      <c r="L740" s="122"/>
      <c r="M740" s="122"/>
      <c r="N740" s="122"/>
      <c r="O740" s="120"/>
      <c r="P740" s="120"/>
      <c r="Q740" s="120"/>
    </row>
    <row r="741" spans="1:17" ht="14.4" x14ac:dyDescent="0.35">
      <c r="A741" s="120"/>
      <c r="B741" s="120"/>
      <c r="C741" s="120"/>
      <c r="D741" s="120"/>
      <c r="E741" s="120"/>
      <c r="F741" s="120"/>
      <c r="G741" s="120"/>
      <c r="H741" s="120"/>
      <c r="I741" s="122"/>
      <c r="J741" s="122"/>
      <c r="K741" s="122"/>
      <c r="L741" s="122"/>
      <c r="M741" s="122"/>
      <c r="N741" s="122"/>
      <c r="O741" s="120"/>
      <c r="P741" s="120"/>
      <c r="Q741" s="120"/>
    </row>
    <row r="742" spans="1:17" ht="14.4" x14ac:dyDescent="0.35">
      <c r="A742" s="120"/>
      <c r="B742" s="120"/>
      <c r="C742" s="120"/>
      <c r="D742" s="120"/>
      <c r="E742" s="120"/>
      <c r="F742" s="120"/>
      <c r="G742" s="120"/>
      <c r="H742" s="120"/>
      <c r="I742" s="122"/>
      <c r="J742" s="122"/>
      <c r="K742" s="122"/>
      <c r="L742" s="122"/>
      <c r="M742" s="122"/>
      <c r="N742" s="122"/>
      <c r="O742" s="120"/>
      <c r="P742" s="120"/>
      <c r="Q742" s="120"/>
    </row>
    <row r="743" spans="1:17" ht="14.4" x14ac:dyDescent="0.35">
      <c r="A743" s="120"/>
      <c r="B743" s="120"/>
      <c r="C743" s="120"/>
      <c r="D743" s="120"/>
      <c r="E743" s="120"/>
      <c r="F743" s="120"/>
      <c r="G743" s="120"/>
      <c r="H743" s="120"/>
      <c r="I743" s="122"/>
      <c r="J743" s="122"/>
      <c r="K743" s="122"/>
      <c r="L743" s="122"/>
      <c r="M743" s="122"/>
      <c r="N743" s="122"/>
      <c r="O743" s="120"/>
      <c r="P743" s="120"/>
      <c r="Q743" s="120"/>
    </row>
    <row r="744" spans="1:17" ht="14.4" x14ac:dyDescent="0.35">
      <c r="A744" s="120"/>
      <c r="B744" s="120"/>
      <c r="C744" s="120"/>
      <c r="D744" s="120"/>
      <c r="E744" s="120"/>
      <c r="F744" s="120"/>
      <c r="G744" s="120"/>
      <c r="H744" s="120"/>
      <c r="I744" s="122"/>
      <c r="J744" s="122"/>
      <c r="K744" s="122"/>
      <c r="L744" s="122"/>
      <c r="M744" s="122"/>
      <c r="N744" s="122"/>
      <c r="O744" s="120"/>
      <c r="P744" s="120"/>
      <c r="Q744" s="120"/>
    </row>
    <row r="745" spans="1:17" ht="14.4" x14ac:dyDescent="0.35">
      <c r="A745" s="120"/>
      <c r="B745" s="120"/>
      <c r="C745" s="120"/>
      <c r="D745" s="120"/>
      <c r="E745" s="120"/>
      <c r="F745" s="120"/>
      <c r="G745" s="120"/>
      <c r="H745" s="120"/>
      <c r="I745" s="122"/>
      <c r="J745" s="122"/>
      <c r="K745" s="122"/>
      <c r="L745" s="122"/>
      <c r="M745" s="122"/>
      <c r="N745" s="122"/>
      <c r="O745" s="120"/>
      <c r="P745" s="120"/>
      <c r="Q745" s="120"/>
    </row>
    <row r="746" spans="1:17" ht="14.4" x14ac:dyDescent="0.35">
      <c r="A746" s="120"/>
      <c r="B746" s="120"/>
      <c r="C746" s="120"/>
      <c r="D746" s="120"/>
      <c r="E746" s="120"/>
      <c r="F746" s="120"/>
      <c r="G746" s="120"/>
      <c r="H746" s="120"/>
      <c r="I746" s="122"/>
      <c r="J746" s="122"/>
      <c r="K746" s="122"/>
      <c r="L746" s="122"/>
      <c r="M746" s="122"/>
      <c r="N746" s="122"/>
      <c r="O746" s="120"/>
      <c r="P746" s="120"/>
      <c r="Q746" s="120"/>
    </row>
    <row r="747" spans="1:17" ht="14.4" x14ac:dyDescent="0.35">
      <c r="A747" s="120"/>
      <c r="B747" s="120"/>
      <c r="C747" s="120"/>
      <c r="D747" s="120"/>
      <c r="E747" s="120"/>
      <c r="F747" s="120"/>
      <c r="G747" s="120"/>
      <c r="H747" s="120"/>
      <c r="I747" s="122"/>
      <c r="J747" s="122"/>
      <c r="K747" s="122"/>
      <c r="L747" s="122"/>
      <c r="M747" s="122"/>
      <c r="N747" s="122"/>
      <c r="O747" s="120"/>
      <c r="P747" s="120"/>
      <c r="Q747" s="120"/>
    </row>
    <row r="748" spans="1:17" ht="14.4" x14ac:dyDescent="0.35">
      <c r="A748" s="120"/>
      <c r="B748" s="120"/>
      <c r="C748" s="120"/>
      <c r="D748" s="120"/>
      <c r="E748" s="120"/>
      <c r="F748" s="120"/>
      <c r="G748" s="120"/>
      <c r="H748" s="120"/>
      <c r="I748" s="122"/>
      <c r="J748" s="122"/>
      <c r="K748" s="122"/>
      <c r="L748" s="122"/>
      <c r="M748" s="122"/>
      <c r="N748" s="122"/>
      <c r="O748" s="120"/>
      <c r="P748" s="120"/>
      <c r="Q748" s="120"/>
    </row>
    <row r="749" spans="1:17" ht="14.4" x14ac:dyDescent="0.35">
      <c r="A749" s="120"/>
      <c r="B749" s="120"/>
      <c r="C749" s="120"/>
      <c r="D749" s="120"/>
      <c r="E749" s="120"/>
      <c r="F749" s="120"/>
      <c r="G749" s="120"/>
      <c r="H749" s="120"/>
      <c r="I749" s="122"/>
      <c r="J749" s="122"/>
      <c r="K749" s="122"/>
      <c r="L749" s="122"/>
      <c r="M749" s="122"/>
      <c r="N749" s="122"/>
      <c r="O749" s="120"/>
      <c r="P749" s="120"/>
      <c r="Q749" s="120"/>
    </row>
    <row r="750" spans="1:17" ht="14.4" x14ac:dyDescent="0.35">
      <c r="A750" s="120"/>
      <c r="B750" s="120"/>
      <c r="C750" s="120"/>
      <c r="D750" s="120"/>
      <c r="E750" s="120"/>
      <c r="F750" s="120"/>
      <c r="G750" s="120"/>
      <c r="H750" s="120"/>
      <c r="I750" s="122"/>
      <c r="J750" s="122"/>
      <c r="K750" s="122"/>
      <c r="L750" s="122"/>
      <c r="M750" s="122"/>
      <c r="N750" s="122"/>
      <c r="O750" s="120"/>
      <c r="P750" s="120"/>
      <c r="Q750" s="120"/>
    </row>
    <row r="751" spans="1:17" ht="14.4" x14ac:dyDescent="0.35">
      <c r="A751" s="120"/>
      <c r="B751" s="120"/>
      <c r="C751" s="120"/>
      <c r="D751" s="120"/>
      <c r="E751" s="120"/>
      <c r="F751" s="120"/>
      <c r="G751" s="120"/>
      <c r="H751" s="120"/>
      <c r="I751" s="122"/>
      <c r="J751" s="122"/>
      <c r="K751" s="122"/>
      <c r="L751" s="122"/>
      <c r="M751" s="122"/>
      <c r="N751" s="122"/>
      <c r="O751" s="120"/>
      <c r="P751" s="120"/>
      <c r="Q751" s="120"/>
    </row>
    <row r="752" spans="1:17" ht="14.4" x14ac:dyDescent="0.35">
      <c r="A752" s="120"/>
      <c r="B752" s="120"/>
      <c r="C752" s="120"/>
      <c r="D752" s="120"/>
      <c r="E752" s="120"/>
      <c r="F752" s="120"/>
      <c r="G752" s="120"/>
      <c r="H752" s="120"/>
      <c r="I752" s="122"/>
      <c r="J752" s="122"/>
      <c r="K752" s="122"/>
      <c r="L752" s="122"/>
      <c r="M752" s="122"/>
      <c r="N752" s="122"/>
      <c r="O752" s="120"/>
      <c r="P752" s="120"/>
      <c r="Q752" s="120"/>
    </row>
    <row r="753" spans="1:17" ht="14.4" x14ac:dyDescent="0.35">
      <c r="A753" s="120"/>
      <c r="B753" s="120"/>
      <c r="C753" s="120"/>
      <c r="D753" s="120"/>
      <c r="E753" s="120"/>
      <c r="F753" s="120"/>
      <c r="G753" s="120"/>
      <c r="H753" s="120"/>
      <c r="I753" s="122"/>
      <c r="J753" s="122"/>
      <c r="K753" s="122"/>
      <c r="L753" s="122"/>
      <c r="M753" s="122"/>
      <c r="N753" s="122"/>
      <c r="O753" s="120"/>
      <c r="P753" s="120"/>
      <c r="Q753" s="120"/>
    </row>
    <row r="754" spans="1:17" ht="14.4" x14ac:dyDescent="0.35">
      <c r="A754" s="120"/>
      <c r="B754" s="120"/>
      <c r="C754" s="120"/>
      <c r="D754" s="120"/>
      <c r="E754" s="120"/>
      <c r="F754" s="120"/>
      <c r="G754" s="120"/>
      <c r="H754" s="120"/>
      <c r="I754" s="122"/>
      <c r="J754" s="122"/>
      <c r="K754" s="122"/>
      <c r="L754" s="122"/>
      <c r="M754" s="122"/>
      <c r="N754" s="122"/>
      <c r="O754" s="120"/>
      <c r="P754" s="120"/>
      <c r="Q754" s="120"/>
    </row>
    <row r="755" spans="1:17" ht="14.4" x14ac:dyDescent="0.35">
      <c r="A755" s="120"/>
      <c r="B755" s="120"/>
      <c r="C755" s="120"/>
      <c r="D755" s="120"/>
      <c r="E755" s="120"/>
      <c r="F755" s="120"/>
      <c r="G755" s="120"/>
      <c r="H755" s="120"/>
      <c r="I755" s="122"/>
      <c r="J755" s="122"/>
      <c r="K755" s="122"/>
      <c r="L755" s="122"/>
      <c r="M755" s="122"/>
      <c r="N755" s="122"/>
      <c r="O755" s="120"/>
      <c r="P755" s="120"/>
      <c r="Q755" s="120"/>
    </row>
    <row r="756" spans="1:17" ht="14.4" x14ac:dyDescent="0.35">
      <c r="A756" s="120"/>
      <c r="B756" s="120"/>
      <c r="C756" s="120"/>
      <c r="D756" s="120"/>
      <c r="E756" s="120"/>
      <c r="F756" s="120"/>
      <c r="G756" s="120"/>
      <c r="H756" s="120"/>
      <c r="I756" s="122"/>
      <c r="J756" s="122"/>
      <c r="K756" s="122"/>
      <c r="L756" s="122"/>
      <c r="M756" s="122"/>
      <c r="N756" s="122"/>
      <c r="O756" s="120"/>
      <c r="P756" s="120"/>
      <c r="Q756" s="120"/>
    </row>
    <row r="757" spans="1:17" ht="14.4" x14ac:dyDescent="0.35">
      <c r="A757" s="120"/>
      <c r="B757" s="120"/>
      <c r="C757" s="120"/>
      <c r="D757" s="120"/>
      <c r="E757" s="120"/>
      <c r="F757" s="120"/>
      <c r="G757" s="120"/>
      <c r="H757" s="120"/>
      <c r="I757" s="122"/>
      <c r="J757" s="122"/>
      <c r="K757" s="122"/>
      <c r="L757" s="122"/>
      <c r="M757" s="122"/>
      <c r="N757" s="122"/>
      <c r="O757" s="120"/>
      <c r="P757" s="120"/>
      <c r="Q757" s="120"/>
    </row>
    <row r="758" spans="1:17" ht="14.4" x14ac:dyDescent="0.35">
      <c r="A758" s="120"/>
      <c r="B758" s="120"/>
      <c r="C758" s="120"/>
      <c r="D758" s="120"/>
      <c r="E758" s="120"/>
      <c r="F758" s="120"/>
      <c r="G758" s="120"/>
      <c r="H758" s="120"/>
      <c r="I758" s="122"/>
      <c r="J758" s="122"/>
      <c r="K758" s="122"/>
      <c r="L758" s="122"/>
      <c r="M758" s="122"/>
      <c r="N758" s="122"/>
      <c r="O758" s="120"/>
      <c r="P758" s="120"/>
      <c r="Q758" s="120"/>
    </row>
    <row r="759" spans="1:17" ht="14.4" x14ac:dyDescent="0.35">
      <c r="A759" s="120"/>
      <c r="B759" s="120"/>
      <c r="C759" s="120"/>
      <c r="D759" s="120"/>
      <c r="E759" s="120"/>
      <c r="F759" s="120"/>
      <c r="G759" s="120"/>
      <c r="H759" s="120"/>
      <c r="I759" s="122"/>
      <c r="J759" s="122"/>
      <c r="K759" s="122"/>
      <c r="L759" s="122"/>
      <c r="M759" s="122"/>
      <c r="N759" s="122"/>
      <c r="O759" s="120"/>
      <c r="P759" s="120"/>
      <c r="Q759" s="120"/>
    </row>
    <row r="760" spans="1:17" ht="14.4" x14ac:dyDescent="0.35">
      <c r="A760" s="120"/>
      <c r="B760" s="120"/>
      <c r="C760" s="120"/>
      <c r="D760" s="120"/>
      <c r="E760" s="120"/>
      <c r="F760" s="120"/>
      <c r="G760" s="120"/>
      <c r="H760" s="120"/>
      <c r="I760" s="122"/>
      <c r="J760" s="122"/>
      <c r="K760" s="122"/>
      <c r="L760" s="122"/>
      <c r="M760" s="122"/>
      <c r="N760" s="122"/>
      <c r="O760" s="120"/>
      <c r="P760" s="120"/>
      <c r="Q760" s="120"/>
    </row>
    <row r="761" spans="1:17" ht="14.4" x14ac:dyDescent="0.35">
      <c r="A761" s="120"/>
      <c r="B761" s="120"/>
      <c r="C761" s="120"/>
      <c r="D761" s="120"/>
      <c r="E761" s="120"/>
      <c r="F761" s="120"/>
      <c r="G761" s="120"/>
      <c r="H761" s="120"/>
      <c r="I761" s="122"/>
      <c r="J761" s="122"/>
      <c r="K761" s="122"/>
      <c r="L761" s="122"/>
      <c r="M761" s="122"/>
      <c r="N761" s="122"/>
      <c r="O761" s="120"/>
      <c r="P761" s="120"/>
      <c r="Q761" s="120"/>
    </row>
    <row r="762" spans="1:17" ht="14.4" x14ac:dyDescent="0.35">
      <c r="A762" s="120"/>
      <c r="B762" s="120"/>
      <c r="C762" s="120"/>
      <c r="D762" s="120"/>
      <c r="E762" s="120"/>
      <c r="F762" s="120"/>
      <c r="G762" s="120"/>
      <c r="H762" s="120"/>
      <c r="I762" s="122"/>
      <c r="J762" s="122"/>
      <c r="K762" s="122"/>
      <c r="L762" s="122"/>
      <c r="M762" s="122"/>
      <c r="N762" s="122"/>
      <c r="O762" s="120"/>
      <c r="P762" s="120"/>
      <c r="Q762" s="120"/>
    </row>
    <row r="763" spans="1:17" ht="14.4" x14ac:dyDescent="0.35">
      <c r="A763" s="120"/>
      <c r="B763" s="120"/>
      <c r="C763" s="120"/>
      <c r="D763" s="120"/>
      <c r="E763" s="120"/>
      <c r="F763" s="120"/>
      <c r="G763" s="120"/>
      <c r="H763" s="120"/>
      <c r="I763" s="122"/>
      <c r="J763" s="122"/>
      <c r="K763" s="122"/>
      <c r="L763" s="122"/>
      <c r="M763" s="122"/>
      <c r="N763" s="122"/>
      <c r="O763" s="120"/>
      <c r="P763" s="120"/>
      <c r="Q763" s="120"/>
    </row>
    <row r="764" spans="1:17" ht="14.4" x14ac:dyDescent="0.35">
      <c r="A764" s="120"/>
      <c r="B764" s="120"/>
      <c r="C764" s="120"/>
      <c r="D764" s="120"/>
      <c r="E764" s="120"/>
      <c r="F764" s="120"/>
      <c r="G764" s="120"/>
      <c r="H764" s="120"/>
      <c r="I764" s="122"/>
      <c r="J764" s="122"/>
      <c r="K764" s="122"/>
      <c r="L764" s="122"/>
      <c r="M764" s="122"/>
      <c r="N764" s="122"/>
      <c r="O764" s="120"/>
      <c r="P764" s="120"/>
      <c r="Q764" s="120"/>
    </row>
    <row r="765" spans="1:17" ht="14.4" x14ac:dyDescent="0.35">
      <c r="A765" s="120"/>
      <c r="B765" s="120"/>
      <c r="C765" s="120"/>
      <c r="D765" s="120"/>
      <c r="E765" s="120"/>
      <c r="F765" s="120"/>
      <c r="G765" s="120"/>
      <c r="H765" s="120"/>
      <c r="I765" s="122"/>
      <c r="J765" s="122"/>
      <c r="K765" s="122"/>
      <c r="L765" s="122"/>
      <c r="M765" s="122"/>
      <c r="N765" s="122"/>
      <c r="O765" s="120"/>
      <c r="P765" s="120"/>
      <c r="Q765" s="120"/>
    </row>
    <row r="766" spans="1:17" ht="14.4" x14ac:dyDescent="0.35">
      <c r="A766" s="120"/>
      <c r="B766" s="120"/>
      <c r="C766" s="120"/>
      <c r="D766" s="120"/>
      <c r="E766" s="120"/>
      <c r="F766" s="120"/>
      <c r="G766" s="120"/>
      <c r="H766" s="120"/>
      <c r="I766" s="122"/>
      <c r="J766" s="122"/>
      <c r="K766" s="122"/>
      <c r="L766" s="122"/>
      <c r="M766" s="122"/>
      <c r="N766" s="122"/>
      <c r="O766" s="120"/>
      <c r="P766" s="120"/>
      <c r="Q766" s="120"/>
    </row>
    <row r="767" spans="1:17" ht="14.4" x14ac:dyDescent="0.35">
      <c r="A767" s="120"/>
      <c r="B767" s="120"/>
      <c r="C767" s="120"/>
      <c r="D767" s="120"/>
      <c r="E767" s="120"/>
      <c r="F767" s="120"/>
      <c r="G767" s="120"/>
      <c r="H767" s="120"/>
      <c r="I767" s="122"/>
      <c r="J767" s="122"/>
      <c r="K767" s="122"/>
      <c r="L767" s="122"/>
      <c r="M767" s="122"/>
      <c r="N767" s="122"/>
      <c r="O767" s="120"/>
      <c r="P767" s="120"/>
      <c r="Q767" s="120"/>
    </row>
    <row r="768" spans="1:17" ht="14.4" x14ac:dyDescent="0.35">
      <c r="A768" s="120"/>
      <c r="B768" s="120"/>
      <c r="C768" s="120"/>
      <c r="D768" s="120"/>
      <c r="E768" s="120"/>
      <c r="F768" s="120"/>
      <c r="G768" s="120"/>
      <c r="H768" s="120"/>
      <c r="I768" s="122"/>
      <c r="J768" s="122"/>
      <c r="K768" s="122"/>
      <c r="L768" s="122"/>
      <c r="M768" s="122"/>
      <c r="N768" s="122"/>
      <c r="O768" s="120"/>
      <c r="P768" s="120"/>
      <c r="Q768" s="120"/>
    </row>
    <row r="769" spans="1:17" ht="14.4" x14ac:dyDescent="0.35">
      <c r="A769" s="120"/>
      <c r="B769" s="120"/>
      <c r="C769" s="120"/>
      <c r="D769" s="120"/>
      <c r="E769" s="120"/>
      <c r="F769" s="120"/>
      <c r="G769" s="120"/>
      <c r="H769" s="120"/>
      <c r="I769" s="122"/>
      <c r="J769" s="122"/>
      <c r="K769" s="122"/>
      <c r="L769" s="122"/>
      <c r="M769" s="122"/>
      <c r="N769" s="122"/>
      <c r="O769" s="120"/>
      <c r="P769" s="120"/>
      <c r="Q769" s="120"/>
    </row>
    <row r="770" spans="1:17" ht="14.4" x14ac:dyDescent="0.35">
      <c r="A770" s="120"/>
      <c r="B770" s="120"/>
      <c r="C770" s="120"/>
      <c r="D770" s="120"/>
      <c r="E770" s="120"/>
      <c r="F770" s="120"/>
      <c r="G770" s="120"/>
      <c r="H770" s="120"/>
      <c r="I770" s="122"/>
      <c r="J770" s="122"/>
      <c r="K770" s="122"/>
      <c r="L770" s="122"/>
      <c r="M770" s="122"/>
      <c r="N770" s="122"/>
      <c r="O770" s="120"/>
      <c r="P770" s="120"/>
      <c r="Q770" s="120"/>
    </row>
    <row r="771" spans="1:17" ht="14.4" x14ac:dyDescent="0.35">
      <c r="A771" s="120"/>
      <c r="B771" s="120"/>
      <c r="C771" s="120"/>
      <c r="D771" s="120"/>
      <c r="E771" s="120"/>
      <c r="F771" s="120"/>
      <c r="G771" s="120"/>
      <c r="H771" s="120"/>
      <c r="I771" s="122"/>
      <c r="J771" s="122"/>
      <c r="K771" s="122"/>
      <c r="L771" s="122"/>
      <c r="M771" s="122"/>
      <c r="N771" s="122"/>
      <c r="O771" s="120"/>
      <c r="P771" s="120"/>
      <c r="Q771" s="120"/>
    </row>
    <row r="772" spans="1:17" ht="14.4" x14ac:dyDescent="0.35">
      <c r="A772" s="120"/>
      <c r="B772" s="120"/>
      <c r="C772" s="120"/>
      <c r="D772" s="120"/>
      <c r="E772" s="120"/>
      <c r="F772" s="120"/>
      <c r="G772" s="120"/>
      <c r="H772" s="120"/>
      <c r="I772" s="122"/>
      <c r="J772" s="122"/>
      <c r="K772" s="122"/>
      <c r="L772" s="122"/>
      <c r="M772" s="122"/>
      <c r="N772" s="122"/>
      <c r="O772" s="120"/>
      <c r="P772" s="120"/>
      <c r="Q772" s="120"/>
    </row>
    <row r="773" spans="1:17" ht="14.4" x14ac:dyDescent="0.35">
      <c r="A773" s="120"/>
      <c r="B773" s="120"/>
      <c r="C773" s="120"/>
      <c r="D773" s="120"/>
      <c r="E773" s="120"/>
      <c r="F773" s="120"/>
      <c r="G773" s="120"/>
      <c r="H773" s="120"/>
      <c r="I773" s="122"/>
      <c r="J773" s="122"/>
      <c r="K773" s="122"/>
      <c r="L773" s="122"/>
      <c r="M773" s="122"/>
      <c r="N773" s="122"/>
      <c r="O773" s="120"/>
      <c r="P773" s="120"/>
      <c r="Q773" s="120"/>
    </row>
    <row r="774" spans="1:17" ht="14.4" x14ac:dyDescent="0.35">
      <c r="A774" s="120"/>
      <c r="B774" s="120"/>
      <c r="C774" s="120"/>
      <c r="D774" s="120"/>
      <c r="E774" s="120"/>
      <c r="F774" s="120"/>
      <c r="G774" s="120"/>
      <c r="H774" s="120"/>
      <c r="I774" s="122"/>
      <c r="J774" s="122"/>
      <c r="K774" s="122"/>
      <c r="L774" s="122"/>
      <c r="M774" s="122"/>
      <c r="N774" s="122"/>
      <c r="O774" s="120"/>
      <c r="P774" s="120"/>
      <c r="Q774" s="120"/>
    </row>
    <row r="775" spans="1:17" ht="14.4" x14ac:dyDescent="0.35">
      <c r="A775" s="120"/>
      <c r="B775" s="120"/>
      <c r="C775" s="120"/>
      <c r="D775" s="120"/>
      <c r="E775" s="120"/>
      <c r="F775" s="120"/>
      <c r="G775" s="120"/>
      <c r="H775" s="120"/>
      <c r="I775" s="122"/>
      <c r="J775" s="122"/>
      <c r="K775" s="122"/>
      <c r="L775" s="122"/>
      <c r="M775" s="122"/>
      <c r="N775" s="122"/>
      <c r="O775" s="120"/>
      <c r="P775" s="120"/>
      <c r="Q775" s="120"/>
    </row>
    <row r="776" spans="1:17" ht="14.4" x14ac:dyDescent="0.35">
      <c r="A776" s="120"/>
      <c r="B776" s="120"/>
      <c r="C776" s="120"/>
      <c r="D776" s="120"/>
      <c r="E776" s="120"/>
      <c r="F776" s="120"/>
      <c r="G776" s="120"/>
      <c r="H776" s="120"/>
      <c r="I776" s="122"/>
      <c r="J776" s="122"/>
      <c r="K776" s="122"/>
      <c r="L776" s="122"/>
      <c r="M776" s="122"/>
      <c r="N776" s="122"/>
      <c r="O776" s="120"/>
      <c r="P776" s="120"/>
      <c r="Q776" s="120"/>
    </row>
    <row r="777" spans="1:17" ht="14.4" x14ac:dyDescent="0.35">
      <c r="A777" s="120"/>
      <c r="B777" s="120"/>
      <c r="C777" s="120"/>
      <c r="D777" s="120"/>
      <c r="E777" s="120"/>
      <c r="F777" s="120"/>
      <c r="G777" s="120"/>
      <c r="H777" s="120"/>
      <c r="I777" s="122"/>
      <c r="J777" s="122"/>
      <c r="K777" s="122"/>
      <c r="L777" s="122"/>
      <c r="M777" s="122"/>
      <c r="N777" s="122"/>
      <c r="O777" s="120"/>
      <c r="P777" s="120"/>
      <c r="Q777" s="120"/>
    </row>
    <row r="778" spans="1:17" ht="14.4" x14ac:dyDescent="0.35">
      <c r="A778" s="120"/>
      <c r="B778" s="120"/>
      <c r="C778" s="120"/>
      <c r="D778" s="120"/>
      <c r="E778" s="120"/>
      <c r="F778" s="120"/>
      <c r="G778" s="120"/>
      <c r="H778" s="120"/>
      <c r="I778" s="122"/>
      <c r="J778" s="122"/>
      <c r="K778" s="122"/>
      <c r="L778" s="122"/>
      <c r="M778" s="122"/>
      <c r="N778" s="122"/>
      <c r="O778" s="120"/>
      <c r="P778" s="120"/>
      <c r="Q778" s="120"/>
    </row>
    <row r="779" spans="1:17" ht="14.4" x14ac:dyDescent="0.35">
      <c r="A779" s="120"/>
      <c r="B779" s="120"/>
      <c r="C779" s="120"/>
      <c r="D779" s="120"/>
      <c r="E779" s="120"/>
      <c r="F779" s="120"/>
      <c r="G779" s="120"/>
      <c r="H779" s="120"/>
      <c r="I779" s="122"/>
      <c r="J779" s="122"/>
      <c r="K779" s="122"/>
      <c r="L779" s="122"/>
      <c r="M779" s="122"/>
      <c r="N779" s="122"/>
      <c r="O779" s="120"/>
      <c r="P779" s="120"/>
      <c r="Q779" s="120"/>
    </row>
    <row r="780" spans="1:17" ht="14.4" x14ac:dyDescent="0.35">
      <c r="A780" s="120"/>
      <c r="B780" s="120"/>
      <c r="C780" s="120"/>
      <c r="D780" s="120"/>
      <c r="E780" s="120"/>
      <c r="F780" s="120"/>
      <c r="G780" s="120"/>
      <c r="H780" s="120"/>
      <c r="I780" s="122"/>
      <c r="J780" s="122"/>
      <c r="K780" s="122"/>
      <c r="L780" s="122"/>
      <c r="M780" s="122"/>
      <c r="N780" s="122"/>
      <c r="O780" s="120"/>
      <c r="P780" s="120"/>
      <c r="Q780" s="120"/>
    </row>
    <row r="781" spans="1:17" ht="14.4" x14ac:dyDescent="0.35">
      <c r="A781" s="120"/>
      <c r="B781" s="120"/>
      <c r="C781" s="120"/>
      <c r="D781" s="120"/>
      <c r="E781" s="120"/>
      <c r="F781" s="120"/>
      <c r="G781" s="120"/>
      <c r="H781" s="120"/>
      <c r="I781" s="122"/>
      <c r="J781" s="122"/>
      <c r="K781" s="122"/>
      <c r="L781" s="122"/>
      <c r="M781" s="122"/>
      <c r="N781" s="122"/>
      <c r="O781" s="120"/>
      <c r="P781" s="120"/>
      <c r="Q781" s="120"/>
    </row>
    <row r="782" spans="1:17" ht="14.4" x14ac:dyDescent="0.35">
      <c r="A782" s="120"/>
      <c r="B782" s="120"/>
      <c r="C782" s="120"/>
      <c r="D782" s="120"/>
      <c r="E782" s="120"/>
      <c r="F782" s="120"/>
      <c r="G782" s="120"/>
      <c r="H782" s="120"/>
      <c r="I782" s="122"/>
      <c r="J782" s="122"/>
      <c r="K782" s="122"/>
      <c r="L782" s="122"/>
      <c r="M782" s="122"/>
      <c r="N782" s="122"/>
      <c r="O782" s="120"/>
      <c r="P782" s="120"/>
      <c r="Q782" s="120"/>
    </row>
    <row r="783" spans="1:17" ht="14.4" x14ac:dyDescent="0.35">
      <c r="A783" s="120"/>
      <c r="B783" s="120"/>
      <c r="C783" s="120"/>
      <c r="D783" s="120"/>
      <c r="E783" s="120"/>
      <c r="F783" s="120"/>
      <c r="G783" s="120"/>
      <c r="H783" s="120"/>
      <c r="I783" s="122"/>
      <c r="J783" s="122"/>
      <c r="K783" s="122"/>
      <c r="L783" s="122"/>
      <c r="M783" s="122"/>
      <c r="N783" s="122"/>
      <c r="O783" s="120"/>
      <c r="P783" s="120"/>
      <c r="Q783" s="120"/>
    </row>
    <row r="784" spans="1:17" ht="14.4" x14ac:dyDescent="0.35">
      <c r="A784" s="120"/>
      <c r="B784" s="120"/>
      <c r="C784" s="120"/>
      <c r="D784" s="120"/>
      <c r="E784" s="120"/>
      <c r="F784" s="120"/>
      <c r="G784" s="120"/>
      <c r="H784" s="120"/>
      <c r="I784" s="122"/>
      <c r="J784" s="122"/>
      <c r="K784" s="122"/>
      <c r="L784" s="122"/>
      <c r="M784" s="122"/>
      <c r="N784" s="122"/>
      <c r="O784" s="120"/>
      <c r="P784" s="120"/>
      <c r="Q784" s="120"/>
    </row>
    <row r="785" spans="1:17" ht="14.4" x14ac:dyDescent="0.35">
      <c r="A785" s="120"/>
      <c r="B785" s="120"/>
      <c r="C785" s="120"/>
      <c r="D785" s="120"/>
      <c r="E785" s="120"/>
      <c r="F785" s="120"/>
      <c r="G785" s="120"/>
      <c r="H785" s="120"/>
      <c r="I785" s="122"/>
      <c r="J785" s="122"/>
      <c r="K785" s="122"/>
      <c r="L785" s="122"/>
      <c r="M785" s="122"/>
      <c r="N785" s="122"/>
      <c r="O785" s="120"/>
      <c r="P785" s="120"/>
      <c r="Q785" s="120"/>
    </row>
    <row r="786" spans="1:17" ht="14.4" x14ac:dyDescent="0.35">
      <c r="A786" s="120"/>
      <c r="B786" s="120"/>
      <c r="C786" s="120"/>
      <c r="D786" s="120"/>
      <c r="E786" s="120"/>
      <c r="F786" s="120"/>
      <c r="G786" s="120"/>
      <c r="H786" s="120"/>
      <c r="I786" s="122"/>
      <c r="J786" s="122"/>
      <c r="K786" s="122"/>
      <c r="L786" s="122"/>
      <c r="M786" s="122"/>
      <c r="N786" s="122"/>
      <c r="O786" s="120"/>
      <c r="P786" s="120"/>
      <c r="Q786" s="120"/>
    </row>
    <row r="787" spans="1:17" ht="14.4" x14ac:dyDescent="0.35">
      <c r="A787" s="120"/>
      <c r="B787" s="120"/>
      <c r="C787" s="120"/>
      <c r="D787" s="120"/>
      <c r="E787" s="120"/>
      <c r="F787" s="120"/>
      <c r="G787" s="120"/>
      <c r="H787" s="120"/>
      <c r="I787" s="122"/>
      <c r="J787" s="122"/>
      <c r="K787" s="122"/>
      <c r="L787" s="122"/>
      <c r="M787" s="122"/>
      <c r="N787" s="122"/>
      <c r="O787" s="120"/>
      <c r="P787" s="120"/>
      <c r="Q787" s="120"/>
    </row>
    <row r="788" spans="1:17" ht="14.4" x14ac:dyDescent="0.35">
      <c r="A788" s="120"/>
      <c r="B788" s="120"/>
      <c r="C788" s="120"/>
      <c r="D788" s="120"/>
      <c r="E788" s="120"/>
      <c r="F788" s="120"/>
      <c r="G788" s="120"/>
      <c r="H788" s="120"/>
      <c r="I788" s="122"/>
      <c r="J788" s="122"/>
      <c r="K788" s="122"/>
      <c r="L788" s="122"/>
      <c r="M788" s="122"/>
      <c r="N788" s="122"/>
      <c r="O788" s="120"/>
      <c r="P788" s="120"/>
      <c r="Q788" s="120"/>
    </row>
    <row r="789" spans="1:17" ht="14.4" x14ac:dyDescent="0.35">
      <c r="A789" s="120"/>
      <c r="B789" s="120"/>
      <c r="C789" s="120"/>
      <c r="D789" s="120"/>
      <c r="E789" s="120"/>
      <c r="F789" s="120"/>
      <c r="G789" s="120"/>
      <c r="H789" s="120"/>
      <c r="I789" s="122"/>
      <c r="J789" s="122"/>
      <c r="K789" s="122"/>
      <c r="L789" s="122"/>
      <c r="M789" s="122"/>
      <c r="N789" s="122"/>
      <c r="O789" s="120"/>
      <c r="P789" s="120"/>
      <c r="Q789" s="120"/>
    </row>
    <row r="790" spans="1:17" ht="14.4" x14ac:dyDescent="0.35">
      <c r="A790" s="120"/>
      <c r="B790" s="120"/>
      <c r="C790" s="120"/>
      <c r="D790" s="120"/>
      <c r="E790" s="120"/>
      <c r="F790" s="120"/>
      <c r="G790" s="120"/>
      <c r="H790" s="120"/>
      <c r="I790" s="122"/>
      <c r="J790" s="122"/>
      <c r="K790" s="122"/>
      <c r="L790" s="122"/>
      <c r="M790" s="122"/>
      <c r="N790" s="122"/>
      <c r="O790" s="120"/>
      <c r="P790" s="120"/>
      <c r="Q790" s="120"/>
    </row>
    <row r="791" spans="1:17" ht="14.4" x14ac:dyDescent="0.35">
      <c r="A791" s="120"/>
      <c r="B791" s="120"/>
      <c r="C791" s="120"/>
      <c r="D791" s="120"/>
      <c r="E791" s="120"/>
      <c r="F791" s="120"/>
      <c r="G791" s="120"/>
      <c r="H791" s="120"/>
      <c r="I791" s="122"/>
      <c r="J791" s="122"/>
      <c r="K791" s="122"/>
      <c r="L791" s="122"/>
      <c r="M791" s="122"/>
      <c r="N791" s="122"/>
      <c r="O791" s="120"/>
      <c r="P791" s="120"/>
      <c r="Q791" s="120"/>
    </row>
    <row r="792" spans="1:17" ht="14.4" x14ac:dyDescent="0.35">
      <c r="A792" s="120"/>
      <c r="B792" s="120"/>
      <c r="C792" s="120"/>
      <c r="D792" s="120"/>
      <c r="E792" s="120"/>
      <c r="F792" s="120"/>
      <c r="G792" s="120"/>
      <c r="H792" s="120"/>
      <c r="I792" s="122"/>
      <c r="J792" s="122"/>
      <c r="K792" s="122"/>
      <c r="L792" s="122"/>
      <c r="M792" s="122"/>
      <c r="N792" s="122"/>
      <c r="O792" s="120"/>
      <c r="P792" s="120"/>
      <c r="Q792" s="120"/>
    </row>
    <row r="793" spans="1:17" ht="14.4" x14ac:dyDescent="0.35">
      <c r="A793" s="120"/>
      <c r="B793" s="120"/>
      <c r="C793" s="120"/>
      <c r="D793" s="120"/>
      <c r="E793" s="120"/>
      <c r="F793" s="120"/>
      <c r="G793" s="120"/>
      <c r="H793" s="120"/>
      <c r="I793" s="122"/>
      <c r="J793" s="122"/>
      <c r="K793" s="122"/>
      <c r="L793" s="122"/>
      <c r="M793" s="122"/>
      <c r="N793" s="122"/>
      <c r="O793" s="120"/>
      <c r="P793" s="120"/>
      <c r="Q793" s="120"/>
    </row>
    <row r="794" spans="1:17" ht="14.4" x14ac:dyDescent="0.35">
      <c r="A794" s="120"/>
      <c r="B794" s="120"/>
      <c r="C794" s="120"/>
      <c r="D794" s="120"/>
      <c r="E794" s="120"/>
      <c r="F794" s="120"/>
      <c r="G794" s="120"/>
      <c r="H794" s="120"/>
      <c r="I794" s="122"/>
      <c r="J794" s="122"/>
      <c r="K794" s="122"/>
      <c r="L794" s="122"/>
      <c r="M794" s="122"/>
      <c r="N794" s="122"/>
      <c r="O794" s="120"/>
      <c r="P794" s="120"/>
      <c r="Q794" s="120"/>
    </row>
    <row r="795" spans="1:17" ht="14.4" x14ac:dyDescent="0.35">
      <c r="A795" s="120"/>
      <c r="B795" s="120"/>
      <c r="C795" s="120"/>
      <c r="D795" s="120"/>
      <c r="E795" s="120"/>
      <c r="F795" s="120"/>
      <c r="G795" s="120"/>
      <c r="H795" s="120"/>
      <c r="I795" s="122"/>
      <c r="J795" s="122"/>
      <c r="K795" s="122"/>
      <c r="L795" s="122"/>
      <c r="M795" s="122"/>
      <c r="N795" s="122"/>
      <c r="O795" s="120"/>
      <c r="P795" s="120"/>
      <c r="Q795" s="120"/>
    </row>
    <row r="796" spans="1:17" ht="14.4" x14ac:dyDescent="0.35">
      <c r="A796" s="120"/>
      <c r="B796" s="120"/>
      <c r="C796" s="120"/>
      <c r="D796" s="120"/>
      <c r="E796" s="120"/>
      <c r="F796" s="120"/>
      <c r="G796" s="120"/>
      <c r="H796" s="120"/>
      <c r="I796" s="122"/>
      <c r="J796" s="122"/>
      <c r="K796" s="122"/>
      <c r="L796" s="122"/>
      <c r="M796" s="122"/>
      <c r="N796" s="122"/>
      <c r="O796" s="120"/>
      <c r="P796" s="120"/>
      <c r="Q796" s="120"/>
    </row>
    <row r="797" spans="1:17" ht="14.4" x14ac:dyDescent="0.35">
      <c r="A797" s="120"/>
      <c r="B797" s="120"/>
      <c r="C797" s="120"/>
      <c r="D797" s="120"/>
      <c r="E797" s="120"/>
      <c r="F797" s="120"/>
      <c r="G797" s="120"/>
      <c r="H797" s="120"/>
      <c r="I797" s="122"/>
      <c r="J797" s="122"/>
      <c r="K797" s="122"/>
      <c r="L797" s="122"/>
      <c r="M797" s="122"/>
      <c r="N797" s="122"/>
      <c r="O797" s="120"/>
      <c r="P797" s="120"/>
      <c r="Q797" s="120"/>
    </row>
    <row r="798" spans="1:17" ht="14.4" x14ac:dyDescent="0.35">
      <c r="A798" s="120"/>
      <c r="B798" s="120"/>
      <c r="C798" s="120"/>
      <c r="D798" s="120"/>
      <c r="E798" s="120"/>
      <c r="F798" s="120"/>
      <c r="G798" s="120"/>
      <c r="H798" s="120"/>
      <c r="I798" s="122"/>
      <c r="J798" s="122"/>
      <c r="K798" s="122"/>
      <c r="L798" s="122"/>
      <c r="M798" s="122"/>
      <c r="N798" s="122"/>
      <c r="O798" s="120"/>
      <c r="P798" s="120"/>
      <c r="Q798" s="120"/>
    </row>
    <row r="799" spans="1:17" ht="14.4" x14ac:dyDescent="0.35">
      <c r="A799" s="120"/>
      <c r="B799" s="120"/>
      <c r="C799" s="120"/>
      <c r="D799" s="120"/>
      <c r="E799" s="120"/>
      <c r="F799" s="120"/>
      <c r="G799" s="120"/>
      <c r="H799" s="120"/>
      <c r="I799" s="122"/>
      <c r="J799" s="122"/>
      <c r="K799" s="122"/>
      <c r="L799" s="122"/>
      <c r="M799" s="122"/>
      <c r="N799" s="122"/>
      <c r="O799" s="120"/>
      <c r="P799" s="120"/>
      <c r="Q799" s="120"/>
    </row>
    <row r="800" spans="1:17" ht="14.4" x14ac:dyDescent="0.35">
      <c r="A800" s="120"/>
      <c r="B800" s="120"/>
      <c r="C800" s="120"/>
      <c r="D800" s="120"/>
      <c r="E800" s="120"/>
      <c r="F800" s="120"/>
      <c r="G800" s="120"/>
      <c r="H800" s="120"/>
      <c r="I800" s="122"/>
      <c r="J800" s="122"/>
      <c r="K800" s="122"/>
      <c r="L800" s="122"/>
      <c r="M800" s="122"/>
      <c r="N800" s="122"/>
      <c r="O800" s="120"/>
      <c r="P800" s="120"/>
      <c r="Q800" s="120"/>
    </row>
    <row r="801" spans="1:17" ht="14.4" x14ac:dyDescent="0.35">
      <c r="A801" s="120"/>
      <c r="B801" s="120"/>
      <c r="C801" s="120"/>
      <c r="D801" s="120"/>
      <c r="E801" s="120"/>
      <c r="F801" s="120"/>
      <c r="G801" s="120"/>
      <c r="H801" s="120"/>
      <c r="I801" s="122"/>
      <c r="J801" s="122"/>
      <c r="K801" s="122"/>
      <c r="L801" s="122"/>
      <c r="M801" s="122"/>
      <c r="N801" s="122"/>
      <c r="O801" s="120"/>
      <c r="P801" s="120"/>
      <c r="Q801" s="120"/>
    </row>
    <row r="802" spans="1:17" ht="14.4" x14ac:dyDescent="0.35">
      <c r="A802" s="120"/>
      <c r="B802" s="120"/>
      <c r="C802" s="120"/>
      <c r="D802" s="120"/>
      <c r="E802" s="120"/>
      <c r="F802" s="120"/>
      <c r="G802" s="120"/>
      <c r="H802" s="120"/>
      <c r="I802" s="122"/>
      <c r="J802" s="122"/>
      <c r="K802" s="122"/>
      <c r="L802" s="122"/>
      <c r="M802" s="122"/>
      <c r="N802" s="122"/>
      <c r="O802" s="120"/>
      <c r="P802" s="120"/>
      <c r="Q802" s="120"/>
    </row>
    <row r="803" spans="1:17" ht="14.4" x14ac:dyDescent="0.35">
      <c r="A803" s="120"/>
      <c r="B803" s="120"/>
      <c r="C803" s="120"/>
      <c r="D803" s="120"/>
      <c r="E803" s="120"/>
      <c r="F803" s="120"/>
      <c r="G803" s="120"/>
      <c r="H803" s="120"/>
      <c r="I803" s="122"/>
      <c r="J803" s="122"/>
      <c r="K803" s="122"/>
      <c r="L803" s="122"/>
      <c r="M803" s="122"/>
      <c r="N803" s="122"/>
      <c r="O803" s="120"/>
      <c r="P803" s="120"/>
      <c r="Q803" s="120"/>
    </row>
    <row r="804" spans="1:17" ht="14.4" x14ac:dyDescent="0.35">
      <c r="A804" s="120"/>
      <c r="B804" s="120"/>
      <c r="C804" s="120"/>
      <c r="D804" s="120"/>
      <c r="E804" s="120"/>
      <c r="F804" s="120"/>
      <c r="G804" s="120"/>
      <c r="H804" s="120"/>
      <c r="I804" s="122"/>
      <c r="J804" s="122"/>
      <c r="K804" s="122"/>
      <c r="L804" s="122"/>
      <c r="M804" s="122"/>
      <c r="N804" s="122"/>
      <c r="O804" s="120"/>
      <c r="P804" s="120"/>
      <c r="Q804" s="120"/>
    </row>
    <row r="805" spans="1:17" ht="14.4" x14ac:dyDescent="0.35">
      <c r="A805" s="120"/>
      <c r="B805" s="120"/>
      <c r="C805" s="120"/>
      <c r="D805" s="120"/>
      <c r="E805" s="120"/>
      <c r="F805" s="120"/>
      <c r="G805" s="120"/>
      <c r="H805" s="120"/>
      <c r="I805" s="122"/>
      <c r="J805" s="122"/>
      <c r="K805" s="122"/>
      <c r="L805" s="122"/>
      <c r="M805" s="122"/>
      <c r="N805" s="122"/>
      <c r="O805" s="120"/>
      <c r="P805" s="120"/>
      <c r="Q805" s="120"/>
    </row>
    <row r="806" spans="1:17" ht="14.4" x14ac:dyDescent="0.35">
      <c r="A806" s="120"/>
      <c r="B806" s="120"/>
      <c r="C806" s="120"/>
      <c r="D806" s="120"/>
      <c r="E806" s="120"/>
      <c r="F806" s="120"/>
      <c r="G806" s="120"/>
      <c r="H806" s="120"/>
      <c r="I806" s="122"/>
      <c r="J806" s="122"/>
      <c r="K806" s="122"/>
      <c r="L806" s="122"/>
      <c r="M806" s="122"/>
      <c r="N806" s="122"/>
      <c r="O806" s="120"/>
      <c r="P806" s="120"/>
      <c r="Q806" s="120"/>
    </row>
    <row r="807" spans="1:17" ht="14.4" x14ac:dyDescent="0.35">
      <c r="A807" s="120"/>
      <c r="B807" s="120"/>
      <c r="C807" s="120"/>
      <c r="D807" s="120"/>
      <c r="E807" s="120"/>
      <c r="F807" s="120"/>
      <c r="G807" s="120"/>
      <c r="H807" s="120"/>
      <c r="I807" s="122"/>
      <c r="J807" s="122"/>
      <c r="K807" s="122"/>
      <c r="L807" s="122"/>
      <c r="M807" s="122"/>
      <c r="N807" s="122"/>
      <c r="O807" s="120"/>
      <c r="P807" s="120"/>
      <c r="Q807" s="120"/>
    </row>
    <row r="808" spans="1:17" ht="14.4" x14ac:dyDescent="0.35">
      <c r="A808" s="120"/>
      <c r="B808" s="120"/>
      <c r="C808" s="120"/>
      <c r="D808" s="120"/>
      <c r="E808" s="120"/>
      <c r="F808" s="120"/>
      <c r="G808" s="120"/>
      <c r="H808" s="120"/>
      <c r="I808" s="122"/>
      <c r="J808" s="122"/>
      <c r="K808" s="122"/>
      <c r="L808" s="122"/>
      <c r="M808" s="122"/>
      <c r="N808" s="122"/>
      <c r="O808" s="120"/>
      <c r="P808" s="120"/>
      <c r="Q808" s="120"/>
    </row>
    <row r="809" spans="1:17" ht="14.4" x14ac:dyDescent="0.35">
      <c r="A809" s="120"/>
      <c r="B809" s="120"/>
      <c r="C809" s="120"/>
      <c r="D809" s="120"/>
      <c r="E809" s="120"/>
      <c r="F809" s="120"/>
      <c r="G809" s="120"/>
      <c r="H809" s="120"/>
      <c r="I809" s="122"/>
      <c r="J809" s="122"/>
      <c r="K809" s="122"/>
      <c r="L809" s="122"/>
      <c r="M809" s="122"/>
      <c r="N809" s="122"/>
      <c r="O809" s="120"/>
      <c r="P809" s="120"/>
      <c r="Q809" s="120"/>
    </row>
    <row r="810" spans="1:17" ht="14.4" x14ac:dyDescent="0.35">
      <c r="A810" s="120"/>
      <c r="B810" s="120"/>
      <c r="C810" s="120"/>
      <c r="D810" s="120"/>
      <c r="E810" s="120"/>
      <c r="F810" s="120"/>
      <c r="G810" s="120"/>
      <c r="H810" s="120"/>
      <c r="I810" s="122"/>
      <c r="J810" s="122"/>
      <c r="K810" s="122"/>
      <c r="L810" s="122"/>
      <c r="M810" s="122"/>
      <c r="N810" s="122"/>
      <c r="O810" s="120"/>
      <c r="P810" s="120"/>
      <c r="Q810" s="120"/>
    </row>
    <row r="811" spans="1:17" ht="14.4" x14ac:dyDescent="0.35">
      <c r="A811" s="120"/>
      <c r="B811" s="120"/>
      <c r="C811" s="120"/>
      <c r="D811" s="120"/>
      <c r="E811" s="120"/>
      <c r="F811" s="120"/>
      <c r="G811" s="120"/>
      <c r="H811" s="120"/>
      <c r="I811" s="122"/>
      <c r="J811" s="122"/>
      <c r="K811" s="122"/>
      <c r="L811" s="122"/>
      <c r="M811" s="122"/>
      <c r="N811" s="122"/>
      <c r="O811" s="120"/>
      <c r="P811" s="120"/>
      <c r="Q811" s="120"/>
    </row>
    <row r="812" spans="1:17" ht="14.4" x14ac:dyDescent="0.35">
      <c r="A812" s="120"/>
      <c r="B812" s="120"/>
      <c r="C812" s="120"/>
      <c r="D812" s="120"/>
      <c r="E812" s="120"/>
      <c r="F812" s="120"/>
      <c r="G812" s="120"/>
      <c r="H812" s="120"/>
      <c r="I812" s="122"/>
      <c r="J812" s="122"/>
      <c r="K812" s="122"/>
      <c r="L812" s="122"/>
      <c r="M812" s="122"/>
      <c r="N812" s="122"/>
      <c r="O812" s="120"/>
      <c r="P812" s="120"/>
      <c r="Q812" s="120"/>
    </row>
    <row r="813" spans="1:17" ht="14.4" x14ac:dyDescent="0.35">
      <c r="A813" s="120"/>
      <c r="B813" s="120"/>
      <c r="C813" s="120"/>
      <c r="D813" s="120"/>
      <c r="E813" s="120"/>
      <c r="F813" s="120"/>
      <c r="G813" s="120"/>
      <c r="H813" s="120"/>
      <c r="I813" s="122"/>
      <c r="J813" s="122"/>
      <c r="K813" s="122"/>
      <c r="L813" s="122"/>
      <c r="M813" s="122"/>
      <c r="N813" s="122"/>
      <c r="O813" s="120"/>
      <c r="P813" s="120"/>
      <c r="Q813" s="120"/>
    </row>
    <row r="814" spans="1:17" ht="14.4" x14ac:dyDescent="0.35">
      <c r="A814" s="120"/>
      <c r="B814" s="120"/>
      <c r="C814" s="120"/>
      <c r="D814" s="120"/>
      <c r="E814" s="120"/>
      <c r="F814" s="120"/>
      <c r="G814" s="120"/>
      <c r="H814" s="120"/>
      <c r="I814" s="122"/>
      <c r="J814" s="122"/>
      <c r="K814" s="122"/>
      <c r="L814" s="122"/>
      <c r="M814" s="122"/>
      <c r="N814" s="122"/>
      <c r="O814" s="120"/>
      <c r="P814" s="120"/>
      <c r="Q814" s="120"/>
    </row>
    <row r="815" spans="1:17" ht="14.4" x14ac:dyDescent="0.35">
      <c r="A815" s="120"/>
      <c r="B815" s="120"/>
      <c r="C815" s="120"/>
      <c r="D815" s="120"/>
      <c r="E815" s="120"/>
      <c r="F815" s="120"/>
      <c r="G815" s="120"/>
      <c r="H815" s="120"/>
      <c r="I815" s="122"/>
      <c r="J815" s="122"/>
      <c r="K815" s="122"/>
      <c r="L815" s="122"/>
      <c r="M815" s="122"/>
      <c r="N815" s="122"/>
      <c r="O815" s="120"/>
      <c r="P815" s="120"/>
      <c r="Q815" s="120"/>
    </row>
    <row r="816" spans="1:17" ht="14.4" x14ac:dyDescent="0.35">
      <c r="A816" s="120"/>
      <c r="B816" s="120"/>
      <c r="C816" s="120"/>
      <c r="D816" s="120"/>
      <c r="E816" s="120"/>
      <c r="F816" s="120"/>
      <c r="G816" s="120"/>
      <c r="H816" s="120"/>
      <c r="I816" s="122"/>
      <c r="J816" s="122"/>
      <c r="K816" s="122"/>
      <c r="L816" s="122"/>
      <c r="M816" s="122"/>
      <c r="N816" s="122"/>
      <c r="O816" s="120"/>
      <c r="P816" s="120"/>
      <c r="Q816" s="120"/>
    </row>
    <row r="817" spans="1:17" ht="14.4" x14ac:dyDescent="0.35">
      <c r="A817" s="120"/>
      <c r="B817" s="120"/>
      <c r="C817" s="120"/>
      <c r="D817" s="120"/>
      <c r="E817" s="120"/>
      <c r="F817" s="120"/>
      <c r="G817" s="120"/>
      <c r="H817" s="120"/>
      <c r="I817" s="122"/>
      <c r="J817" s="122"/>
      <c r="K817" s="122"/>
      <c r="L817" s="122"/>
      <c r="M817" s="122"/>
      <c r="N817" s="122"/>
      <c r="O817" s="120"/>
      <c r="P817" s="120"/>
      <c r="Q817" s="120"/>
    </row>
    <row r="818" spans="1:17" ht="14.4" x14ac:dyDescent="0.35">
      <c r="A818" s="120"/>
      <c r="B818" s="120"/>
      <c r="C818" s="120"/>
      <c r="D818" s="120"/>
      <c r="E818" s="120"/>
      <c r="F818" s="120"/>
      <c r="G818" s="120"/>
      <c r="H818" s="120"/>
      <c r="I818" s="122"/>
      <c r="J818" s="122"/>
      <c r="K818" s="122"/>
      <c r="L818" s="122"/>
      <c r="M818" s="122"/>
      <c r="N818" s="122"/>
      <c r="O818" s="120"/>
      <c r="P818" s="120"/>
      <c r="Q818" s="120"/>
    </row>
    <row r="819" spans="1:17" ht="14.4" x14ac:dyDescent="0.35">
      <c r="A819" s="120"/>
      <c r="B819" s="120"/>
      <c r="C819" s="120"/>
      <c r="D819" s="120"/>
      <c r="E819" s="120"/>
      <c r="F819" s="120"/>
      <c r="G819" s="120"/>
      <c r="H819" s="120"/>
      <c r="I819" s="122"/>
      <c r="J819" s="122"/>
      <c r="K819" s="122"/>
      <c r="L819" s="122"/>
      <c r="M819" s="122"/>
      <c r="N819" s="122"/>
      <c r="O819" s="120"/>
      <c r="P819" s="120"/>
      <c r="Q819" s="120"/>
    </row>
    <row r="820" spans="1:17" ht="14.4" x14ac:dyDescent="0.35">
      <c r="A820" s="120"/>
      <c r="B820" s="120"/>
      <c r="C820" s="120"/>
      <c r="D820" s="120"/>
      <c r="E820" s="120"/>
      <c r="F820" s="120"/>
      <c r="G820" s="120"/>
      <c r="H820" s="120"/>
      <c r="I820" s="122"/>
      <c r="J820" s="122"/>
      <c r="K820" s="122"/>
      <c r="L820" s="122"/>
      <c r="M820" s="122"/>
      <c r="N820" s="122"/>
      <c r="O820" s="120"/>
      <c r="P820" s="120"/>
      <c r="Q820" s="120"/>
    </row>
    <row r="821" spans="1:17" ht="14.4" x14ac:dyDescent="0.35">
      <c r="A821" s="120"/>
      <c r="B821" s="120"/>
      <c r="C821" s="120"/>
      <c r="D821" s="120"/>
      <c r="E821" s="120"/>
      <c r="F821" s="120"/>
      <c r="G821" s="120"/>
      <c r="H821" s="120"/>
      <c r="I821" s="122"/>
      <c r="J821" s="122"/>
      <c r="K821" s="122"/>
      <c r="L821" s="122"/>
      <c r="M821" s="122"/>
      <c r="N821" s="122"/>
      <c r="O821" s="120"/>
      <c r="P821" s="120"/>
      <c r="Q821" s="120"/>
    </row>
    <row r="822" spans="1:17" ht="14.4" x14ac:dyDescent="0.35">
      <c r="A822" s="120"/>
      <c r="B822" s="120"/>
      <c r="C822" s="120"/>
      <c r="D822" s="120"/>
      <c r="E822" s="120"/>
      <c r="F822" s="120"/>
      <c r="G822" s="120"/>
      <c r="H822" s="120"/>
      <c r="I822" s="122"/>
      <c r="J822" s="122"/>
      <c r="K822" s="122"/>
      <c r="L822" s="122"/>
      <c r="M822" s="122"/>
      <c r="N822" s="122"/>
      <c r="O822" s="120"/>
      <c r="P822" s="120"/>
      <c r="Q822" s="120"/>
    </row>
    <row r="823" spans="1:17" ht="14.4" x14ac:dyDescent="0.35">
      <c r="A823" s="120"/>
      <c r="B823" s="120"/>
      <c r="C823" s="120"/>
      <c r="D823" s="120"/>
      <c r="E823" s="120"/>
      <c r="F823" s="120"/>
      <c r="G823" s="120"/>
      <c r="H823" s="120"/>
      <c r="I823" s="122"/>
      <c r="J823" s="122"/>
      <c r="K823" s="122"/>
      <c r="L823" s="122"/>
      <c r="M823" s="122"/>
      <c r="N823" s="122"/>
      <c r="O823" s="120"/>
      <c r="P823" s="120"/>
      <c r="Q823" s="120"/>
    </row>
    <row r="824" spans="1:17" ht="14.4" x14ac:dyDescent="0.35">
      <c r="A824" s="120"/>
      <c r="B824" s="120"/>
      <c r="C824" s="120"/>
      <c r="D824" s="120"/>
      <c r="E824" s="120"/>
      <c r="F824" s="120"/>
      <c r="G824" s="120"/>
      <c r="H824" s="120"/>
      <c r="I824" s="122"/>
      <c r="J824" s="122"/>
      <c r="K824" s="122"/>
      <c r="L824" s="122"/>
      <c r="M824" s="122"/>
      <c r="N824" s="122"/>
      <c r="O824" s="120"/>
      <c r="P824" s="120"/>
      <c r="Q824" s="120"/>
    </row>
    <row r="825" spans="1:17" ht="14.4" x14ac:dyDescent="0.35">
      <c r="A825" s="120"/>
      <c r="B825" s="120"/>
      <c r="C825" s="120"/>
      <c r="D825" s="120"/>
      <c r="E825" s="120"/>
      <c r="F825" s="120"/>
      <c r="G825" s="120"/>
      <c r="H825" s="120"/>
      <c r="I825" s="122"/>
      <c r="J825" s="122"/>
      <c r="K825" s="122"/>
      <c r="L825" s="122"/>
      <c r="M825" s="122"/>
      <c r="N825" s="122"/>
      <c r="O825" s="120"/>
      <c r="P825" s="120"/>
      <c r="Q825" s="120"/>
    </row>
    <row r="826" spans="1:17" ht="14.4" x14ac:dyDescent="0.35">
      <c r="A826" s="120"/>
      <c r="B826" s="120"/>
      <c r="C826" s="120"/>
      <c r="D826" s="120"/>
      <c r="E826" s="120"/>
      <c r="F826" s="120"/>
      <c r="G826" s="120"/>
      <c r="H826" s="120"/>
      <c r="I826" s="122"/>
      <c r="J826" s="122"/>
      <c r="K826" s="122"/>
      <c r="L826" s="122"/>
      <c r="M826" s="122"/>
      <c r="N826" s="122"/>
      <c r="O826" s="120"/>
      <c r="P826" s="120"/>
      <c r="Q826" s="120"/>
    </row>
    <row r="827" spans="1:17" ht="14.4" x14ac:dyDescent="0.35">
      <c r="A827" s="120"/>
      <c r="B827" s="120"/>
      <c r="C827" s="120"/>
      <c r="D827" s="120"/>
      <c r="E827" s="120"/>
      <c r="F827" s="120"/>
      <c r="G827" s="120"/>
      <c r="H827" s="120"/>
      <c r="I827" s="122"/>
      <c r="J827" s="122"/>
      <c r="K827" s="122"/>
      <c r="L827" s="122"/>
      <c r="M827" s="122"/>
      <c r="N827" s="122"/>
      <c r="O827" s="120"/>
      <c r="P827" s="120"/>
      <c r="Q827" s="120"/>
    </row>
    <row r="828" spans="1:17" ht="14.4" x14ac:dyDescent="0.35">
      <c r="A828" s="120"/>
      <c r="B828" s="120"/>
      <c r="C828" s="120"/>
      <c r="D828" s="120"/>
      <c r="E828" s="120"/>
      <c r="F828" s="120"/>
      <c r="G828" s="120"/>
      <c r="H828" s="120"/>
      <c r="I828" s="122"/>
      <c r="J828" s="122"/>
      <c r="K828" s="122"/>
      <c r="L828" s="122"/>
      <c r="M828" s="122"/>
      <c r="N828" s="122"/>
      <c r="O828" s="120"/>
      <c r="P828" s="120"/>
      <c r="Q828" s="120"/>
    </row>
    <row r="829" spans="1:17" ht="14.4" x14ac:dyDescent="0.35">
      <c r="A829" s="120"/>
      <c r="B829" s="120"/>
      <c r="C829" s="120"/>
      <c r="D829" s="120"/>
      <c r="E829" s="120"/>
      <c r="F829" s="120"/>
      <c r="G829" s="120"/>
      <c r="H829" s="120"/>
      <c r="I829" s="122"/>
      <c r="J829" s="122"/>
      <c r="K829" s="122"/>
      <c r="L829" s="122"/>
      <c r="M829" s="122"/>
      <c r="N829" s="122"/>
      <c r="O829" s="120"/>
      <c r="P829" s="120"/>
      <c r="Q829" s="120"/>
    </row>
    <row r="830" spans="1:17" ht="14.4" x14ac:dyDescent="0.35">
      <c r="A830" s="120"/>
      <c r="B830" s="120"/>
      <c r="C830" s="120"/>
      <c r="D830" s="120"/>
      <c r="E830" s="120"/>
      <c r="F830" s="120"/>
      <c r="G830" s="120"/>
      <c r="H830" s="120"/>
      <c r="I830" s="122"/>
      <c r="J830" s="122"/>
      <c r="K830" s="122"/>
      <c r="L830" s="122"/>
      <c r="M830" s="122"/>
      <c r="N830" s="122"/>
      <c r="O830" s="120"/>
      <c r="P830" s="120"/>
      <c r="Q830" s="120"/>
    </row>
    <row r="831" spans="1:17" ht="14.4" x14ac:dyDescent="0.35">
      <c r="A831" s="120"/>
      <c r="B831" s="120"/>
      <c r="C831" s="120"/>
      <c r="D831" s="120"/>
      <c r="E831" s="120"/>
      <c r="F831" s="120"/>
      <c r="G831" s="120"/>
      <c r="H831" s="120"/>
      <c r="I831" s="122"/>
      <c r="J831" s="122"/>
      <c r="K831" s="122"/>
      <c r="L831" s="122"/>
      <c r="M831" s="122"/>
      <c r="N831" s="122"/>
      <c r="O831" s="120"/>
      <c r="P831" s="120"/>
      <c r="Q831" s="120"/>
    </row>
    <row r="832" spans="1:17" ht="14.4" x14ac:dyDescent="0.35">
      <c r="A832" s="120"/>
      <c r="B832" s="120"/>
      <c r="C832" s="120"/>
      <c r="D832" s="120"/>
      <c r="E832" s="120"/>
      <c r="F832" s="120"/>
      <c r="G832" s="120"/>
      <c r="H832" s="120"/>
      <c r="I832" s="122"/>
      <c r="J832" s="122"/>
      <c r="K832" s="122"/>
      <c r="L832" s="122"/>
      <c r="M832" s="122"/>
      <c r="N832" s="122"/>
      <c r="O832" s="120"/>
      <c r="P832" s="120"/>
      <c r="Q832" s="120"/>
    </row>
    <row r="833" spans="1:17" ht="14.4" x14ac:dyDescent="0.35">
      <c r="A833" s="120"/>
      <c r="B833" s="120"/>
      <c r="C833" s="120"/>
      <c r="D833" s="120"/>
      <c r="E833" s="120"/>
      <c r="F833" s="120"/>
      <c r="G833" s="120"/>
      <c r="H833" s="120"/>
      <c r="I833" s="122"/>
      <c r="J833" s="122"/>
      <c r="K833" s="122"/>
      <c r="L833" s="122"/>
      <c r="M833" s="122"/>
      <c r="N833" s="122"/>
      <c r="O833" s="120"/>
      <c r="P833" s="120"/>
      <c r="Q833" s="120"/>
    </row>
    <row r="834" spans="1:17" ht="14.4" x14ac:dyDescent="0.35">
      <c r="A834" s="120"/>
      <c r="B834" s="120"/>
      <c r="C834" s="120"/>
      <c r="D834" s="120"/>
      <c r="E834" s="120"/>
      <c r="F834" s="120"/>
      <c r="G834" s="120"/>
      <c r="H834" s="120"/>
      <c r="I834" s="122"/>
      <c r="J834" s="122"/>
      <c r="K834" s="122"/>
      <c r="L834" s="122"/>
      <c r="M834" s="122"/>
      <c r="N834" s="122"/>
      <c r="O834" s="120"/>
      <c r="P834" s="120"/>
      <c r="Q834" s="120"/>
    </row>
    <row r="835" spans="1:17" ht="14.4" x14ac:dyDescent="0.35">
      <c r="A835" s="120"/>
      <c r="B835" s="120"/>
      <c r="C835" s="120"/>
      <c r="D835" s="120"/>
      <c r="E835" s="120"/>
      <c r="F835" s="120"/>
      <c r="G835" s="120"/>
      <c r="H835" s="120"/>
      <c r="I835" s="122"/>
      <c r="J835" s="122"/>
      <c r="K835" s="122"/>
      <c r="L835" s="122"/>
      <c r="M835" s="122"/>
      <c r="N835" s="122"/>
      <c r="O835" s="120"/>
      <c r="P835" s="120"/>
      <c r="Q835" s="120"/>
    </row>
    <row r="836" spans="1:17" ht="14.4" x14ac:dyDescent="0.35">
      <c r="A836" s="120"/>
      <c r="B836" s="120"/>
      <c r="C836" s="120"/>
      <c r="D836" s="120"/>
      <c r="E836" s="120"/>
      <c r="F836" s="120"/>
      <c r="G836" s="120"/>
      <c r="H836" s="120"/>
      <c r="I836" s="122"/>
      <c r="J836" s="122"/>
      <c r="K836" s="122"/>
      <c r="L836" s="122"/>
      <c r="M836" s="122"/>
      <c r="N836" s="122"/>
      <c r="O836" s="120"/>
      <c r="P836" s="120"/>
      <c r="Q836" s="120"/>
    </row>
    <row r="837" spans="1:17" ht="14.4" x14ac:dyDescent="0.35">
      <c r="A837" s="120"/>
      <c r="B837" s="120"/>
      <c r="C837" s="120"/>
      <c r="D837" s="120"/>
      <c r="E837" s="120"/>
      <c r="F837" s="120"/>
      <c r="G837" s="120"/>
      <c r="H837" s="120"/>
      <c r="I837" s="122"/>
      <c r="J837" s="122"/>
      <c r="K837" s="122"/>
      <c r="L837" s="122"/>
      <c r="M837" s="122"/>
      <c r="N837" s="122"/>
      <c r="O837" s="120"/>
      <c r="P837" s="120"/>
      <c r="Q837" s="120"/>
    </row>
    <row r="838" spans="1:17" ht="14.4" x14ac:dyDescent="0.35">
      <c r="A838" s="120"/>
      <c r="B838" s="120"/>
      <c r="C838" s="120"/>
      <c r="D838" s="120"/>
      <c r="E838" s="120"/>
      <c r="F838" s="120"/>
      <c r="G838" s="120"/>
      <c r="H838" s="120"/>
      <c r="I838" s="122"/>
      <c r="J838" s="122"/>
      <c r="K838" s="122"/>
      <c r="L838" s="122"/>
      <c r="M838" s="122"/>
      <c r="N838" s="122"/>
      <c r="O838" s="120"/>
      <c r="P838" s="120"/>
      <c r="Q838" s="120"/>
    </row>
    <row r="839" spans="1:17" ht="14.4" x14ac:dyDescent="0.35">
      <c r="A839" s="120"/>
      <c r="B839" s="120"/>
      <c r="C839" s="120"/>
      <c r="D839" s="120"/>
      <c r="E839" s="120"/>
      <c r="F839" s="120"/>
      <c r="G839" s="120"/>
      <c r="H839" s="120"/>
      <c r="I839" s="122"/>
      <c r="J839" s="122"/>
      <c r="K839" s="122"/>
      <c r="L839" s="122"/>
      <c r="M839" s="122"/>
      <c r="N839" s="122"/>
      <c r="O839" s="120"/>
      <c r="P839" s="120"/>
      <c r="Q839" s="120"/>
    </row>
    <row r="840" spans="1:17" ht="14.4" x14ac:dyDescent="0.35">
      <c r="A840" s="120"/>
      <c r="B840" s="120"/>
      <c r="C840" s="120"/>
      <c r="D840" s="120"/>
      <c r="E840" s="120"/>
      <c r="F840" s="120"/>
      <c r="G840" s="120"/>
      <c r="H840" s="120"/>
      <c r="I840" s="122"/>
      <c r="J840" s="122"/>
      <c r="K840" s="122"/>
      <c r="L840" s="122"/>
      <c r="M840" s="122"/>
      <c r="N840" s="122"/>
      <c r="O840" s="120"/>
      <c r="P840" s="120"/>
      <c r="Q840" s="120"/>
    </row>
    <row r="841" spans="1:17" ht="14.4" x14ac:dyDescent="0.35">
      <c r="A841" s="120"/>
      <c r="B841" s="120"/>
      <c r="C841" s="120"/>
      <c r="D841" s="120"/>
      <c r="E841" s="120"/>
      <c r="F841" s="120"/>
      <c r="G841" s="120"/>
      <c r="H841" s="120"/>
      <c r="I841" s="122"/>
      <c r="J841" s="122"/>
      <c r="K841" s="122"/>
      <c r="L841" s="122"/>
      <c r="M841" s="122"/>
      <c r="N841" s="122"/>
      <c r="O841" s="120"/>
      <c r="P841" s="120"/>
      <c r="Q841" s="120"/>
    </row>
    <row r="842" spans="1:17" ht="14.4" x14ac:dyDescent="0.35">
      <c r="A842" s="120"/>
      <c r="B842" s="120"/>
      <c r="C842" s="120"/>
      <c r="D842" s="120"/>
      <c r="E842" s="120"/>
      <c r="F842" s="120"/>
      <c r="G842" s="120"/>
      <c r="H842" s="120"/>
      <c r="I842" s="122"/>
      <c r="J842" s="122"/>
      <c r="K842" s="122"/>
      <c r="L842" s="122"/>
      <c r="M842" s="122"/>
      <c r="N842" s="122"/>
      <c r="O842" s="120"/>
      <c r="P842" s="120"/>
      <c r="Q842" s="120"/>
    </row>
    <row r="843" spans="1:17" ht="14.4" x14ac:dyDescent="0.35">
      <c r="A843" s="120"/>
      <c r="B843" s="120"/>
      <c r="C843" s="120"/>
      <c r="D843" s="120"/>
      <c r="E843" s="120"/>
      <c r="F843" s="120"/>
      <c r="G843" s="120"/>
      <c r="H843" s="120"/>
      <c r="I843" s="122"/>
      <c r="J843" s="122"/>
      <c r="K843" s="122"/>
      <c r="L843" s="122"/>
      <c r="M843" s="122"/>
      <c r="N843" s="122"/>
      <c r="O843" s="120"/>
      <c r="P843" s="120"/>
      <c r="Q843" s="120"/>
    </row>
    <row r="844" spans="1:17" ht="14.4" x14ac:dyDescent="0.35">
      <c r="A844" s="120"/>
      <c r="B844" s="120"/>
      <c r="C844" s="120"/>
      <c r="D844" s="120"/>
      <c r="E844" s="120"/>
      <c r="F844" s="120"/>
      <c r="G844" s="120"/>
      <c r="H844" s="120"/>
      <c r="I844" s="122"/>
      <c r="J844" s="122"/>
      <c r="K844" s="122"/>
      <c r="L844" s="122"/>
      <c r="M844" s="122"/>
      <c r="N844" s="122"/>
      <c r="O844" s="120"/>
      <c r="P844" s="120"/>
      <c r="Q844" s="120"/>
    </row>
    <row r="845" spans="1:17" ht="14.4" x14ac:dyDescent="0.35">
      <c r="A845" s="120"/>
      <c r="B845" s="120"/>
      <c r="C845" s="120"/>
      <c r="D845" s="120"/>
      <c r="E845" s="120"/>
      <c r="F845" s="120"/>
      <c r="G845" s="120"/>
      <c r="H845" s="120"/>
      <c r="I845" s="122"/>
      <c r="J845" s="122"/>
      <c r="K845" s="122"/>
      <c r="L845" s="122"/>
      <c r="M845" s="122"/>
      <c r="N845" s="122"/>
      <c r="O845" s="120"/>
      <c r="P845" s="120"/>
      <c r="Q845" s="120"/>
    </row>
    <row r="846" spans="1:17" ht="14.4" x14ac:dyDescent="0.35">
      <c r="A846" s="120"/>
      <c r="B846" s="120"/>
      <c r="C846" s="120"/>
      <c r="D846" s="120"/>
      <c r="E846" s="120"/>
      <c r="F846" s="120"/>
      <c r="G846" s="120"/>
      <c r="H846" s="120"/>
      <c r="I846" s="122"/>
      <c r="J846" s="122"/>
      <c r="K846" s="122"/>
      <c r="L846" s="122"/>
      <c r="M846" s="122"/>
      <c r="N846" s="122"/>
      <c r="O846" s="120"/>
      <c r="P846" s="120"/>
      <c r="Q846" s="120"/>
    </row>
    <row r="847" spans="1:17" ht="14.4" x14ac:dyDescent="0.35">
      <c r="A847" s="120"/>
      <c r="B847" s="120"/>
      <c r="C847" s="120"/>
      <c r="D847" s="120"/>
      <c r="E847" s="120"/>
      <c r="F847" s="120"/>
      <c r="G847" s="120"/>
      <c r="H847" s="120"/>
      <c r="I847" s="122"/>
      <c r="J847" s="122"/>
      <c r="K847" s="122"/>
      <c r="L847" s="122"/>
      <c r="M847" s="122"/>
      <c r="N847" s="122"/>
      <c r="O847" s="120"/>
      <c r="P847" s="120"/>
      <c r="Q847" s="120"/>
    </row>
    <row r="848" spans="1:17" ht="14.4" x14ac:dyDescent="0.35">
      <c r="A848" s="120"/>
      <c r="B848" s="120"/>
      <c r="C848" s="120"/>
      <c r="D848" s="120"/>
      <c r="E848" s="120"/>
      <c r="F848" s="120"/>
      <c r="G848" s="120"/>
      <c r="H848" s="120"/>
      <c r="I848" s="122"/>
      <c r="J848" s="122"/>
      <c r="K848" s="122"/>
      <c r="L848" s="122"/>
      <c r="M848" s="122"/>
      <c r="N848" s="122"/>
      <c r="O848" s="120"/>
      <c r="P848" s="120"/>
      <c r="Q848" s="120"/>
    </row>
    <row r="849" spans="1:17" ht="14.4" x14ac:dyDescent="0.35">
      <c r="A849" s="120"/>
      <c r="B849" s="120"/>
      <c r="C849" s="120"/>
      <c r="D849" s="120"/>
      <c r="E849" s="120"/>
      <c r="F849" s="120"/>
      <c r="G849" s="120"/>
      <c r="H849" s="120"/>
      <c r="I849" s="122"/>
      <c r="J849" s="122"/>
      <c r="K849" s="122"/>
      <c r="L849" s="122"/>
      <c r="M849" s="122"/>
      <c r="N849" s="122"/>
      <c r="O849" s="120"/>
      <c r="P849" s="120"/>
      <c r="Q849" s="120"/>
    </row>
    <row r="850" spans="1:17" ht="14.4" x14ac:dyDescent="0.35">
      <c r="A850" s="120"/>
      <c r="B850" s="120"/>
      <c r="C850" s="120"/>
      <c r="D850" s="120"/>
      <c r="E850" s="120"/>
      <c r="F850" s="120"/>
      <c r="G850" s="120"/>
      <c r="H850" s="120"/>
      <c r="I850" s="122"/>
      <c r="J850" s="122"/>
      <c r="K850" s="122"/>
      <c r="L850" s="122"/>
      <c r="M850" s="122"/>
      <c r="N850" s="122"/>
      <c r="O850" s="120"/>
      <c r="P850" s="120"/>
      <c r="Q850" s="120"/>
    </row>
    <row r="851" spans="1:17" ht="14.4" x14ac:dyDescent="0.35">
      <c r="A851" s="120"/>
      <c r="B851" s="120"/>
      <c r="C851" s="120"/>
      <c r="D851" s="120"/>
      <c r="E851" s="120"/>
      <c r="F851" s="120"/>
      <c r="G851" s="120"/>
      <c r="H851" s="120"/>
      <c r="I851" s="122"/>
      <c r="J851" s="122"/>
      <c r="K851" s="122"/>
      <c r="L851" s="122"/>
      <c r="M851" s="122"/>
      <c r="N851" s="122"/>
      <c r="O851" s="120"/>
      <c r="P851" s="120"/>
      <c r="Q851" s="120"/>
    </row>
    <row r="852" spans="1:17" ht="14.4" x14ac:dyDescent="0.35">
      <c r="A852" s="120"/>
      <c r="B852" s="120"/>
      <c r="C852" s="120"/>
      <c r="D852" s="120"/>
      <c r="E852" s="120"/>
      <c r="F852" s="120"/>
      <c r="G852" s="120"/>
      <c r="H852" s="120"/>
      <c r="I852" s="122"/>
      <c r="J852" s="122"/>
      <c r="K852" s="122"/>
      <c r="L852" s="122"/>
      <c r="M852" s="122"/>
      <c r="N852" s="122"/>
      <c r="O852" s="120"/>
      <c r="P852" s="120"/>
      <c r="Q852" s="120"/>
    </row>
    <row r="853" spans="1:17" ht="14.4" x14ac:dyDescent="0.35">
      <c r="A853" s="120"/>
      <c r="B853" s="120"/>
      <c r="C853" s="120"/>
      <c r="D853" s="120"/>
      <c r="E853" s="120"/>
      <c r="F853" s="120"/>
      <c r="G853" s="120"/>
      <c r="H853" s="120"/>
      <c r="I853" s="122"/>
      <c r="J853" s="122"/>
      <c r="K853" s="122"/>
      <c r="L853" s="122"/>
      <c r="M853" s="122"/>
      <c r="N853" s="122"/>
      <c r="O853" s="120"/>
      <c r="P853" s="120"/>
      <c r="Q853" s="120"/>
    </row>
    <row r="854" spans="1:17" ht="14.4" x14ac:dyDescent="0.35">
      <c r="A854" s="120"/>
      <c r="B854" s="120"/>
      <c r="C854" s="120"/>
      <c r="D854" s="120"/>
      <c r="E854" s="120"/>
      <c r="F854" s="120"/>
      <c r="G854" s="120"/>
      <c r="H854" s="120"/>
      <c r="I854" s="122"/>
      <c r="J854" s="122"/>
      <c r="K854" s="122"/>
      <c r="L854" s="122"/>
      <c r="M854" s="122"/>
      <c r="N854" s="122"/>
      <c r="O854" s="120"/>
      <c r="P854" s="120"/>
      <c r="Q854" s="120"/>
    </row>
    <row r="855" spans="1:17" ht="14.4" x14ac:dyDescent="0.35">
      <c r="A855" s="120"/>
      <c r="B855" s="120"/>
      <c r="C855" s="120"/>
      <c r="D855" s="120"/>
      <c r="E855" s="120"/>
      <c r="F855" s="120"/>
      <c r="G855" s="120"/>
      <c r="H855" s="120"/>
      <c r="I855" s="122"/>
      <c r="J855" s="122"/>
      <c r="K855" s="122"/>
      <c r="L855" s="122"/>
      <c r="M855" s="122"/>
      <c r="N855" s="122"/>
      <c r="O855" s="120"/>
      <c r="P855" s="120"/>
      <c r="Q855" s="120"/>
    </row>
    <row r="856" spans="1:17" ht="14.4" x14ac:dyDescent="0.35">
      <c r="A856" s="120"/>
      <c r="B856" s="120"/>
      <c r="C856" s="120"/>
      <c r="D856" s="120"/>
      <c r="E856" s="120"/>
      <c r="F856" s="120"/>
      <c r="G856" s="120"/>
      <c r="H856" s="120"/>
      <c r="I856" s="122"/>
      <c r="J856" s="122"/>
      <c r="K856" s="122"/>
      <c r="L856" s="122"/>
      <c r="M856" s="122"/>
      <c r="N856" s="122"/>
      <c r="O856" s="120"/>
      <c r="P856" s="120"/>
      <c r="Q856" s="120"/>
    </row>
    <row r="857" spans="1:17" ht="14.4" x14ac:dyDescent="0.35">
      <c r="A857" s="120"/>
      <c r="B857" s="120"/>
      <c r="C857" s="120"/>
      <c r="D857" s="120"/>
      <c r="E857" s="120"/>
      <c r="F857" s="120"/>
      <c r="G857" s="120"/>
      <c r="H857" s="120"/>
      <c r="I857" s="122"/>
      <c r="J857" s="122"/>
      <c r="K857" s="122"/>
      <c r="L857" s="122"/>
      <c r="M857" s="122"/>
      <c r="N857" s="122"/>
      <c r="O857" s="120"/>
      <c r="P857" s="120"/>
      <c r="Q857" s="120"/>
    </row>
    <row r="858" spans="1:17" ht="14.4" x14ac:dyDescent="0.35">
      <c r="A858" s="120"/>
      <c r="B858" s="120"/>
      <c r="C858" s="120"/>
      <c r="D858" s="120"/>
      <c r="E858" s="120"/>
      <c r="F858" s="120"/>
      <c r="G858" s="120"/>
      <c r="H858" s="120"/>
      <c r="I858" s="122"/>
      <c r="J858" s="122"/>
      <c r="K858" s="122"/>
      <c r="L858" s="122"/>
      <c r="M858" s="122"/>
      <c r="N858" s="122"/>
      <c r="O858" s="120"/>
      <c r="P858" s="120"/>
      <c r="Q858" s="120"/>
    </row>
    <row r="859" spans="1:17" ht="14.4" x14ac:dyDescent="0.35">
      <c r="A859" s="120"/>
      <c r="B859" s="120"/>
      <c r="C859" s="120"/>
      <c r="D859" s="120"/>
      <c r="E859" s="120"/>
      <c r="F859" s="120"/>
      <c r="G859" s="120"/>
      <c r="H859" s="120"/>
      <c r="I859" s="122"/>
      <c r="J859" s="122"/>
      <c r="K859" s="122"/>
      <c r="L859" s="122"/>
      <c r="M859" s="122"/>
      <c r="N859" s="122"/>
      <c r="O859" s="120"/>
      <c r="P859" s="120"/>
      <c r="Q859" s="120"/>
    </row>
    <row r="860" spans="1:17" ht="14.4" x14ac:dyDescent="0.35">
      <c r="A860" s="120"/>
      <c r="B860" s="120"/>
      <c r="C860" s="120"/>
      <c r="D860" s="120"/>
      <c r="E860" s="120"/>
      <c r="F860" s="120"/>
      <c r="G860" s="120"/>
      <c r="H860" s="120"/>
      <c r="I860" s="122"/>
      <c r="J860" s="122"/>
      <c r="K860" s="122"/>
      <c r="L860" s="122"/>
      <c r="M860" s="122"/>
      <c r="N860" s="122"/>
      <c r="O860" s="120"/>
      <c r="P860" s="120"/>
      <c r="Q860" s="120"/>
    </row>
    <row r="861" spans="1:17" ht="14.4" x14ac:dyDescent="0.35">
      <c r="A861" s="120"/>
      <c r="B861" s="120"/>
      <c r="C861" s="120"/>
      <c r="D861" s="120"/>
      <c r="E861" s="120"/>
      <c r="F861" s="120"/>
      <c r="G861" s="120"/>
      <c r="H861" s="120"/>
      <c r="I861" s="122"/>
      <c r="J861" s="122"/>
      <c r="K861" s="122"/>
      <c r="L861" s="122"/>
      <c r="M861" s="122"/>
      <c r="N861" s="122"/>
      <c r="O861" s="120"/>
      <c r="P861" s="120"/>
      <c r="Q861" s="120"/>
    </row>
    <row r="862" spans="1:17" ht="14.4" x14ac:dyDescent="0.35">
      <c r="A862" s="120"/>
      <c r="B862" s="120"/>
      <c r="C862" s="120"/>
      <c r="D862" s="120"/>
      <c r="E862" s="120"/>
      <c r="F862" s="120"/>
      <c r="G862" s="120"/>
      <c r="H862" s="120"/>
      <c r="I862" s="122"/>
      <c r="J862" s="122"/>
      <c r="K862" s="122"/>
      <c r="L862" s="122"/>
      <c r="M862" s="122"/>
      <c r="N862" s="122"/>
      <c r="O862" s="120"/>
      <c r="P862" s="120"/>
      <c r="Q862" s="120"/>
    </row>
    <row r="863" spans="1:17" ht="14.4" x14ac:dyDescent="0.35">
      <c r="A863" s="120"/>
      <c r="B863" s="120"/>
      <c r="C863" s="120"/>
      <c r="D863" s="120"/>
      <c r="E863" s="120"/>
      <c r="F863" s="120"/>
      <c r="G863" s="120"/>
      <c r="H863" s="120"/>
      <c r="I863" s="122"/>
      <c r="J863" s="122"/>
      <c r="K863" s="122"/>
      <c r="L863" s="122"/>
      <c r="M863" s="122"/>
      <c r="N863" s="122"/>
      <c r="O863" s="120"/>
      <c r="P863" s="120"/>
      <c r="Q863" s="120"/>
    </row>
    <row r="864" spans="1:17" ht="14.4" x14ac:dyDescent="0.35">
      <c r="A864" s="120"/>
      <c r="B864" s="120"/>
      <c r="C864" s="120"/>
      <c r="D864" s="120"/>
      <c r="E864" s="120"/>
      <c r="F864" s="120"/>
      <c r="G864" s="120"/>
      <c r="H864" s="120"/>
      <c r="I864" s="122"/>
      <c r="J864" s="122"/>
      <c r="K864" s="122"/>
      <c r="L864" s="122"/>
      <c r="M864" s="122"/>
      <c r="N864" s="122"/>
      <c r="O864" s="120"/>
      <c r="P864" s="120"/>
      <c r="Q864" s="120"/>
    </row>
    <row r="865" spans="1:17" ht="14.4" x14ac:dyDescent="0.35">
      <c r="A865" s="120"/>
      <c r="B865" s="120"/>
      <c r="C865" s="120"/>
      <c r="D865" s="120"/>
      <c r="E865" s="120"/>
      <c r="F865" s="120"/>
      <c r="G865" s="120"/>
      <c r="H865" s="120"/>
      <c r="I865" s="122"/>
      <c r="J865" s="122"/>
      <c r="K865" s="122"/>
      <c r="L865" s="122"/>
      <c r="M865" s="122"/>
      <c r="N865" s="122"/>
      <c r="O865" s="120"/>
      <c r="P865" s="120"/>
      <c r="Q865" s="120"/>
    </row>
    <row r="866" spans="1:17" ht="14.4" x14ac:dyDescent="0.35">
      <c r="A866" s="120"/>
      <c r="B866" s="120"/>
      <c r="C866" s="120"/>
      <c r="D866" s="120"/>
      <c r="E866" s="120"/>
      <c r="F866" s="120"/>
      <c r="G866" s="120"/>
      <c r="H866" s="120"/>
      <c r="I866" s="122"/>
      <c r="J866" s="122"/>
      <c r="K866" s="122"/>
      <c r="L866" s="122"/>
      <c r="M866" s="122"/>
      <c r="N866" s="122"/>
      <c r="O866" s="120"/>
      <c r="P866" s="120"/>
      <c r="Q866" s="120"/>
    </row>
    <row r="867" spans="1:17" ht="14.4" x14ac:dyDescent="0.35">
      <c r="A867" s="120"/>
      <c r="B867" s="120"/>
      <c r="C867" s="120"/>
      <c r="D867" s="120"/>
      <c r="E867" s="120"/>
      <c r="F867" s="120"/>
      <c r="G867" s="120"/>
      <c r="H867" s="120"/>
      <c r="I867" s="122"/>
      <c r="J867" s="122"/>
      <c r="K867" s="122"/>
      <c r="L867" s="122"/>
      <c r="M867" s="122"/>
      <c r="N867" s="122"/>
      <c r="O867" s="120"/>
      <c r="P867" s="120"/>
      <c r="Q867" s="120"/>
    </row>
    <row r="868" spans="1:17" ht="14.4" x14ac:dyDescent="0.35">
      <c r="A868" s="120"/>
      <c r="B868" s="120"/>
      <c r="C868" s="120"/>
      <c r="D868" s="120"/>
      <c r="E868" s="120"/>
      <c r="F868" s="120"/>
      <c r="G868" s="120"/>
      <c r="H868" s="120"/>
      <c r="I868" s="122"/>
      <c r="J868" s="122"/>
      <c r="K868" s="122"/>
      <c r="L868" s="122"/>
      <c r="M868" s="122"/>
      <c r="N868" s="122"/>
      <c r="O868" s="120"/>
      <c r="P868" s="120"/>
      <c r="Q868" s="120"/>
    </row>
    <row r="869" spans="1:17" ht="14.4" x14ac:dyDescent="0.35">
      <c r="A869" s="120"/>
      <c r="B869" s="120"/>
      <c r="C869" s="120"/>
      <c r="D869" s="120"/>
      <c r="E869" s="120"/>
      <c r="F869" s="120"/>
      <c r="G869" s="120"/>
      <c r="H869" s="120"/>
      <c r="I869" s="122"/>
      <c r="J869" s="122"/>
      <c r="K869" s="122"/>
      <c r="L869" s="122"/>
      <c r="M869" s="122"/>
      <c r="N869" s="122"/>
      <c r="O869" s="120"/>
      <c r="P869" s="120"/>
      <c r="Q869" s="120"/>
    </row>
    <row r="870" spans="1:17" ht="14.4" x14ac:dyDescent="0.35">
      <c r="A870" s="120"/>
      <c r="B870" s="120"/>
      <c r="C870" s="120"/>
      <c r="D870" s="120"/>
      <c r="E870" s="120"/>
      <c r="F870" s="120"/>
      <c r="G870" s="120"/>
      <c r="H870" s="120"/>
      <c r="I870" s="122"/>
      <c r="J870" s="122"/>
      <c r="K870" s="122"/>
      <c r="L870" s="122"/>
      <c r="M870" s="122"/>
      <c r="N870" s="122"/>
      <c r="O870" s="120"/>
      <c r="P870" s="120"/>
      <c r="Q870" s="120"/>
    </row>
    <row r="871" spans="1:17" ht="14.4" x14ac:dyDescent="0.35">
      <c r="A871" s="120"/>
      <c r="B871" s="120"/>
      <c r="C871" s="120"/>
      <c r="D871" s="120"/>
      <c r="E871" s="120"/>
      <c r="F871" s="120"/>
      <c r="G871" s="120"/>
      <c r="H871" s="120"/>
      <c r="I871" s="122"/>
      <c r="J871" s="122"/>
      <c r="K871" s="122"/>
      <c r="L871" s="122"/>
      <c r="M871" s="122"/>
      <c r="N871" s="122"/>
      <c r="O871" s="120"/>
      <c r="P871" s="120"/>
      <c r="Q871" s="120"/>
    </row>
    <row r="872" spans="1:17" ht="14.4" x14ac:dyDescent="0.35">
      <c r="A872" s="120"/>
      <c r="B872" s="120"/>
      <c r="C872" s="120"/>
      <c r="D872" s="120"/>
      <c r="E872" s="120"/>
      <c r="F872" s="120"/>
      <c r="G872" s="120"/>
      <c r="H872" s="120"/>
      <c r="I872" s="122"/>
      <c r="J872" s="122"/>
      <c r="K872" s="122"/>
      <c r="L872" s="122"/>
      <c r="M872" s="122"/>
      <c r="N872" s="122"/>
      <c r="O872" s="120"/>
      <c r="P872" s="120"/>
      <c r="Q872" s="120"/>
    </row>
    <row r="873" spans="1:17" ht="14.4" x14ac:dyDescent="0.35">
      <c r="A873" s="120"/>
      <c r="B873" s="120"/>
      <c r="C873" s="120"/>
      <c r="D873" s="120"/>
      <c r="E873" s="120"/>
      <c r="F873" s="120"/>
      <c r="G873" s="120"/>
      <c r="H873" s="120"/>
      <c r="I873" s="122"/>
      <c r="J873" s="122"/>
      <c r="K873" s="122"/>
      <c r="L873" s="122"/>
      <c r="M873" s="122"/>
      <c r="N873" s="122"/>
      <c r="O873" s="120"/>
      <c r="P873" s="120"/>
      <c r="Q873" s="120"/>
    </row>
    <row r="874" spans="1:17" ht="14.4" x14ac:dyDescent="0.35">
      <c r="A874" s="120"/>
      <c r="B874" s="120"/>
      <c r="C874" s="120"/>
      <c r="D874" s="120"/>
      <c r="E874" s="120"/>
      <c r="F874" s="120"/>
      <c r="G874" s="120"/>
      <c r="H874" s="120"/>
      <c r="I874" s="122"/>
      <c r="J874" s="122"/>
      <c r="K874" s="122"/>
      <c r="L874" s="122"/>
      <c r="M874" s="122"/>
      <c r="N874" s="122"/>
      <c r="O874" s="120"/>
      <c r="P874" s="120"/>
      <c r="Q874" s="120"/>
    </row>
    <row r="875" spans="1:17" ht="14.4" x14ac:dyDescent="0.35">
      <c r="A875" s="120"/>
      <c r="B875" s="120"/>
      <c r="C875" s="120"/>
      <c r="D875" s="120"/>
      <c r="E875" s="120"/>
      <c r="F875" s="120"/>
      <c r="G875" s="120"/>
      <c r="H875" s="120"/>
      <c r="I875" s="122"/>
      <c r="J875" s="122"/>
      <c r="K875" s="122"/>
      <c r="L875" s="122"/>
      <c r="M875" s="122"/>
      <c r="N875" s="122"/>
      <c r="O875" s="120"/>
      <c r="P875" s="120"/>
      <c r="Q875" s="120"/>
    </row>
    <row r="876" spans="1:17" ht="14.4" x14ac:dyDescent="0.35">
      <c r="A876" s="120"/>
      <c r="B876" s="120"/>
      <c r="C876" s="120"/>
      <c r="D876" s="120"/>
      <c r="E876" s="120"/>
      <c r="F876" s="120"/>
      <c r="G876" s="120"/>
      <c r="H876" s="120"/>
      <c r="I876" s="122"/>
      <c r="J876" s="122"/>
      <c r="K876" s="122"/>
      <c r="L876" s="122"/>
      <c r="M876" s="122"/>
      <c r="N876" s="122"/>
      <c r="O876" s="120"/>
      <c r="P876" s="120"/>
      <c r="Q876" s="120"/>
    </row>
    <row r="877" spans="1:17" ht="14.4" x14ac:dyDescent="0.35">
      <c r="A877" s="120"/>
      <c r="B877" s="120"/>
      <c r="C877" s="120"/>
      <c r="D877" s="120"/>
      <c r="E877" s="120"/>
      <c r="F877" s="120"/>
      <c r="G877" s="120"/>
      <c r="H877" s="120"/>
      <c r="I877" s="122"/>
      <c r="J877" s="122"/>
      <c r="K877" s="122"/>
      <c r="L877" s="122"/>
      <c r="M877" s="122"/>
      <c r="N877" s="122"/>
      <c r="O877" s="120"/>
      <c r="P877" s="120"/>
      <c r="Q877" s="120"/>
    </row>
    <row r="878" spans="1:17" ht="14.4" x14ac:dyDescent="0.35">
      <c r="A878" s="120"/>
      <c r="B878" s="120"/>
      <c r="C878" s="120"/>
      <c r="D878" s="120"/>
      <c r="E878" s="120"/>
      <c r="F878" s="120"/>
      <c r="G878" s="120"/>
      <c r="H878" s="120"/>
      <c r="I878" s="122"/>
      <c r="J878" s="122"/>
      <c r="K878" s="122"/>
      <c r="L878" s="122"/>
      <c r="M878" s="122"/>
      <c r="N878" s="122"/>
      <c r="O878" s="120"/>
      <c r="P878" s="120"/>
      <c r="Q878" s="120"/>
    </row>
    <row r="879" spans="1:17" ht="14.4" x14ac:dyDescent="0.35">
      <c r="A879" s="120"/>
      <c r="B879" s="120"/>
      <c r="C879" s="120"/>
      <c r="D879" s="120"/>
      <c r="E879" s="120"/>
      <c r="F879" s="120"/>
      <c r="G879" s="120"/>
      <c r="H879" s="120"/>
      <c r="I879" s="122"/>
      <c r="J879" s="122"/>
      <c r="K879" s="122"/>
      <c r="L879" s="122"/>
      <c r="M879" s="122"/>
      <c r="N879" s="122"/>
      <c r="O879" s="120"/>
      <c r="P879" s="120"/>
      <c r="Q879" s="120"/>
    </row>
    <row r="880" spans="1:17" ht="14.4" x14ac:dyDescent="0.35">
      <c r="A880" s="120"/>
      <c r="B880" s="120"/>
      <c r="C880" s="120"/>
      <c r="D880" s="120"/>
      <c r="E880" s="120"/>
      <c r="F880" s="120"/>
      <c r="G880" s="120"/>
      <c r="H880" s="120"/>
      <c r="I880" s="122"/>
      <c r="J880" s="122"/>
      <c r="K880" s="122"/>
      <c r="L880" s="122"/>
      <c r="M880" s="122"/>
      <c r="N880" s="122"/>
      <c r="O880" s="120"/>
      <c r="P880" s="120"/>
      <c r="Q880" s="120"/>
    </row>
    <row r="881" spans="1:17" ht="14.4" x14ac:dyDescent="0.35">
      <c r="A881" s="120"/>
      <c r="B881" s="120"/>
      <c r="C881" s="120"/>
      <c r="D881" s="120"/>
      <c r="E881" s="120"/>
      <c r="F881" s="120"/>
      <c r="G881" s="120"/>
      <c r="H881" s="120"/>
      <c r="I881" s="122"/>
      <c r="J881" s="122"/>
      <c r="K881" s="122"/>
      <c r="L881" s="122"/>
      <c r="M881" s="122"/>
      <c r="N881" s="122"/>
      <c r="O881" s="120"/>
      <c r="P881" s="120"/>
      <c r="Q881" s="120"/>
    </row>
    <row r="882" spans="1:17" ht="14.4" x14ac:dyDescent="0.35">
      <c r="A882" s="120"/>
      <c r="B882" s="120"/>
      <c r="C882" s="120"/>
      <c r="D882" s="120"/>
      <c r="E882" s="120"/>
      <c r="F882" s="120"/>
      <c r="G882" s="120"/>
      <c r="H882" s="120"/>
      <c r="I882" s="122"/>
      <c r="J882" s="122"/>
      <c r="K882" s="122"/>
      <c r="L882" s="122"/>
      <c r="M882" s="122"/>
      <c r="N882" s="122"/>
      <c r="O882" s="120"/>
      <c r="P882" s="120"/>
      <c r="Q882" s="120"/>
    </row>
    <row r="883" spans="1:17" ht="14.4" x14ac:dyDescent="0.35">
      <c r="A883" s="120"/>
      <c r="B883" s="120"/>
      <c r="C883" s="120"/>
      <c r="D883" s="120"/>
      <c r="E883" s="120"/>
      <c r="F883" s="120"/>
      <c r="G883" s="120"/>
      <c r="H883" s="120"/>
      <c r="I883" s="122"/>
      <c r="J883" s="122"/>
      <c r="K883" s="122"/>
      <c r="L883" s="122"/>
      <c r="M883" s="122"/>
      <c r="N883" s="122"/>
      <c r="O883" s="120"/>
      <c r="P883" s="120"/>
      <c r="Q883" s="120"/>
    </row>
    <row r="884" spans="1:17" ht="14.4" x14ac:dyDescent="0.35">
      <c r="A884" s="120"/>
      <c r="B884" s="120"/>
      <c r="C884" s="120"/>
      <c r="D884" s="120"/>
      <c r="E884" s="120"/>
      <c r="F884" s="120"/>
      <c r="G884" s="120"/>
      <c r="H884" s="120"/>
      <c r="I884" s="122"/>
      <c r="J884" s="122"/>
      <c r="K884" s="122"/>
      <c r="L884" s="122"/>
      <c r="M884" s="122"/>
      <c r="N884" s="122"/>
      <c r="O884" s="120"/>
      <c r="P884" s="120"/>
      <c r="Q884" s="120"/>
    </row>
    <row r="885" spans="1:17" ht="14.4" x14ac:dyDescent="0.35">
      <c r="A885" s="120"/>
      <c r="B885" s="120"/>
      <c r="C885" s="120"/>
      <c r="D885" s="120"/>
      <c r="E885" s="120"/>
      <c r="F885" s="120"/>
      <c r="G885" s="120"/>
      <c r="H885" s="120"/>
      <c r="I885" s="122"/>
      <c r="J885" s="122"/>
      <c r="K885" s="122"/>
      <c r="L885" s="122"/>
      <c r="M885" s="122"/>
      <c r="N885" s="122"/>
      <c r="O885" s="120"/>
      <c r="P885" s="120"/>
      <c r="Q885" s="120"/>
    </row>
    <row r="886" spans="1:17" ht="14.4" x14ac:dyDescent="0.35">
      <c r="A886" s="120"/>
      <c r="B886" s="120"/>
      <c r="C886" s="120"/>
      <c r="D886" s="120"/>
      <c r="E886" s="120"/>
      <c r="F886" s="120"/>
      <c r="G886" s="120"/>
      <c r="H886" s="120"/>
      <c r="I886" s="122"/>
      <c r="J886" s="122"/>
      <c r="K886" s="122"/>
      <c r="L886" s="122"/>
      <c r="M886" s="122"/>
      <c r="N886" s="122"/>
      <c r="O886" s="120"/>
      <c r="P886" s="120"/>
      <c r="Q886" s="120"/>
    </row>
    <row r="887" spans="1:17" ht="14.4" x14ac:dyDescent="0.35">
      <c r="A887" s="120"/>
      <c r="B887" s="120"/>
      <c r="C887" s="120"/>
      <c r="D887" s="120"/>
      <c r="E887" s="120"/>
      <c r="F887" s="120"/>
      <c r="G887" s="120"/>
      <c r="H887" s="120"/>
      <c r="I887" s="122"/>
      <c r="J887" s="122"/>
      <c r="K887" s="122"/>
      <c r="L887" s="122"/>
      <c r="M887" s="122"/>
      <c r="N887" s="122"/>
      <c r="O887" s="120"/>
      <c r="P887" s="120"/>
      <c r="Q887" s="120"/>
    </row>
    <row r="888" spans="1:17" ht="14.4" x14ac:dyDescent="0.35">
      <c r="A888" s="120"/>
      <c r="B888" s="120"/>
      <c r="C888" s="120"/>
      <c r="D888" s="120"/>
      <c r="E888" s="120"/>
      <c r="F888" s="120"/>
      <c r="G888" s="120"/>
      <c r="H888" s="120"/>
      <c r="I888" s="122"/>
      <c r="J888" s="122"/>
      <c r="K888" s="122"/>
      <c r="L888" s="122"/>
      <c r="M888" s="122"/>
      <c r="N888" s="122"/>
      <c r="O888" s="120"/>
      <c r="P888" s="120"/>
      <c r="Q888" s="120"/>
    </row>
    <row r="889" spans="1:17" ht="14.4" x14ac:dyDescent="0.35">
      <c r="A889" s="120"/>
      <c r="B889" s="120"/>
      <c r="C889" s="120"/>
      <c r="D889" s="120"/>
      <c r="E889" s="120"/>
      <c r="F889" s="120"/>
      <c r="G889" s="120"/>
      <c r="H889" s="120"/>
      <c r="I889" s="122"/>
      <c r="J889" s="122"/>
      <c r="K889" s="122"/>
      <c r="L889" s="122"/>
      <c r="M889" s="122"/>
      <c r="N889" s="122"/>
      <c r="O889" s="120"/>
      <c r="P889" s="120"/>
      <c r="Q889" s="120"/>
    </row>
    <row r="890" spans="1:17" ht="14.4" x14ac:dyDescent="0.35">
      <c r="A890" s="120"/>
      <c r="B890" s="120"/>
      <c r="C890" s="120"/>
      <c r="D890" s="120"/>
      <c r="E890" s="120"/>
      <c r="F890" s="120"/>
      <c r="G890" s="120"/>
      <c r="H890" s="120"/>
      <c r="I890" s="122"/>
      <c r="J890" s="122"/>
      <c r="K890" s="122"/>
      <c r="L890" s="122"/>
      <c r="M890" s="122"/>
      <c r="N890" s="122"/>
      <c r="O890" s="120"/>
      <c r="P890" s="120"/>
      <c r="Q890" s="120"/>
    </row>
    <row r="891" spans="1:17" ht="14.4" x14ac:dyDescent="0.35">
      <c r="A891" s="120"/>
      <c r="B891" s="120"/>
      <c r="C891" s="120"/>
      <c r="D891" s="120"/>
      <c r="E891" s="120"/>
      <c r="F891" s="120"/>
      <c r="G891" s="120"/>
      <c r="H891" s="120"/>
      <c r="I891" s="122"/>
      <c r="J891" s="122"/>
      <c r="K891" s="122"/>
      <c r="L891" s="122"/>
      <c r="M891" s="122"/>
      <c r="N891" s="122"/>
      <c r="O891" s="120"/>
      <c r="P891" s="120"/>
      <c r="Q891" s="120"/>
    </row>
    <row r="892" spans="1:17" ht="14.4" x14ac:dyDescent="0.35">
      <c r="A892" s="120"/>
      <c r="B892" s="120"/>
      <c r="C892" s="120"/>
      <c r="D892" s="120"/>
      <c r="E892" s="120"/>
      <c r="F892" s="120"/>
      <c r="G892" s="120"/>
      <c r="H892" s="120"/>
      <c r="I892" s="122"/>
      <c r="J892" s="122"/>
      <c r="K892" s="122"/>
      <c r="L892" s="122"/>
      <c r="M892" s="122"/>
      <c r="N892" s="122"/>
      <c r="O892" s="120"/>
      <c r="P892" s="120"/>
      <c r="Q892" s="120"/>
    </row>
    <row r="893" spans="1:17" ht="14.4" x14ac:dyDescent="0.35">
      <c r="A893" s="120"/>
      <c r="B893" s="120"/>
      <c r="C893" s="120"/>
      <c r="D893" s="120"/>
      <c r="E893" s="120"/>
      <c r="F893" s="120"/>
      <c r="G893" s="120"/>
      <c r="H893" s="120"/>
      <c r="I893" s="122"/>
      <c r="J893" s="122"/>
      <c r="K893" s="122"/>
      <c r="L893" s="122"/>
      <c r="M893" s="122"/>
      <c r="N893" s="122"/>
      <c r="O893" s="120"/>
      <c r="P893" s="120"/>
      <c r="Q893" s="120"/>
    </row>
    <row r="894" spans="1:17" ht="14.4" x14ac:dyDescent="0.35">
      <c r="A894" s="120"/>
      <c r="B894" s="120"/>
      <c r="C894" s="120"/>
      <c r="D894" s="120"/>
      <c r="E894" s="120"/>
      <c r="F894" s="120"/>
      <c r="G894" s="120"/>
      <c r="H894" s="120"/>
      <c r="I894" s="122"/>
      <c r="J894" s="122"/>
      <c r="K894" s="122"/>
      <c r="L894" s="122"/>
      <c r="M894" s="122"/>
      <c r="N894" s="122"/>
      <c r="O894" s="120"/>
      <c r="P894" s="120"/>
      <c r="Q894" s="120"/>
    </row>
    <row r="895" spans="1:17" ht="14.4" x14ac:dyDescent="0.35">
      <c r="A895" s="120"/>
      <c r="B895" s="120"/>
      <c r="C895" s="120"/>
      <c r="D895" s="120"/>
      <c r="E895" s="120"/>
      <c r="F895" s="120"/>
      <c r="G895" s="120"/>
      <c r="H895" s="120"/>
      <c r="I895" s="122"/>
      <c r="J895" s="122"/>
      <c r="K895" s="122"/>
      <c r="L895" s="122"/>
      <c r="M895" s="122"/>
      <c r="N895" s="122"/>
      <c r="O895" s="120"/>
      <c r="P895" s="120"/>
      <c r="Q895" s="120"/>
    </row>
    <row r="896" spans="1:17" ht="14.4" x14ac:dyDescent="0.35">
      <c r="A896" s="120"/>
      <c r="B896" s="120"/>
      <c r="C896" s="120"/>
      <c r="D896" s="120"/>
      <c r="E896" s="120"/>
      <c r="F896" s="120"/>
      <c r="G896" s="120"/>
      <c r="H896" s="120"/>
      <c r="I896" s="122"/>
      <c r="J896" s="122"/>
      <c r="K896" s="122"/>
      <c r="L896" s="122"/>
      <c r="M896" s="122"/>
      <c r="N896" s="122"/>
      <c r="O896" s="120"/>
      <c r="P896" s="120"/>
      <c r="Q896" s="120"/>
    </row>
    <row r="897" spans="1:17" ht="14.4" x14ac:dyDescent="0.35">
      <c r="A897" s="120"/>
      <c r="B897" s="120"/>
      <c r="C897" s="120"/>
      <c r="D897" s="120"/>
      <c r="E897" s="120"/>
      <c r="F897" s="120"/>
      <c r="G897" s="120"/>
      <c r="H897" s="120"/>
      <c r="I897" s="122"/>
      <c r="J897" s="122"/>
      <c r="K897" s="122"/>
      <c r="L897" s="122"/>
      <c r="M897" s="122"/>
      <c r="N897" s="122"/>
      <c r="O897" s="120"/>
      <c r="P897" s="120"/>
      <c r="Q897" s="120"/>
    </row>
    <row r="898" spans="1:17" ht="14.4" x14ac:dyDescent="0.35">
      <c r="A898" s="120"/>
      <c r="B898" s="120"/>
      <c r="C898" s="120"/>
      <c r="D898" s="120"/>
      <c r="E898" s="120"/>
      <c r="F898" s="120"/>
      <c r="G898" s="120"/>
      <c r="H898" s="120"/>
      <c r="I898" s="122"/>
      <c r="J898" s="122"/>
      <c r="K898" s="122"/>
      <c r="L898" s="122"/>
      <c r="M898" s="122"/>
      <c r="N898" s="122"/>
      <c r="O898" s="120"/>
      <c r="P898" s="120"/>
      <c r="Q898" s="120"/>
    </row>
    <row r="899" spans="1:17" ht="14.4" x14ac:dyDescent="0.35">
      <c r="A899" s="120"/>
      <c r="B899" s="120"/>
      <c r="C899" s="120"/>
      <c r="D899" s="120"/>
      <c r="E899" s="120"/>
      <c r="F899" s="120"/>
      <c r="G899" s="120"/>
      <c r="H899" s="120"/>
      <c r="I899" s="122"/>
      <c r="J899" s="122"/>
      <c r="K899" s="122"/>
      <c r="L899" s="122"/>
      <c r="M899" s="122"/>
      <c r="N899" s="122"/>
      <c r="O899" s="120"/>
      <c r="P899" s="120"/>
      <c r="Q899" s="120"/>
    </row>
    <row r="900" spans="1:17" ht="14.4" x14ac:dyDescent="0.35">
      <c r="A900" s="120"/>
      <c r="B900" s="120"/>
      <c r="C900" s="120"/>
      <c r="D900" s="120"/>
      <c r="E900" s="120"/>
      <c r="F900" s="120"/>
      <c r="G900" s="120"/>
      <c r="H900" s="120"/>
      <c r="I900" s="122"/>
      <c r="J900" s="122"/>
      <c r="K900" s="122"/>
      <c r="L900" s="122"/>
      <c r="M900" s="122"/>
      <c r="N900" s="122"/>
      <c r="O900" s="120"/>
      <c r="P900" s="120"/>
      <c r="Q900" s="120"/>
    </row>
    <row r="901" spans="1:17" ht="14.4" x14ac:dyDescent="0.35">
      <c r="A901" s="120"/>
      <c r="B901" s="120"/>
      <c r="C901" s="120"/>
      <c r="D901" s="120"/>
      <c r="E901" s="120"/>
      <c r="F901" s="120"/>
      <c r="G901" s="120"/>
      <c r="H901" s="120"/>
      <c r="I901" s="122"/>
      <c r="J901" s="122"/>
      <c r="K901" s="122"/>
      <c r="L901" s="122"/>
      <c r="M901" s="122"/>
      <c r="N901" s="122"/>
      <c r="O901" s="120"/>
      <c r="P901" s="120"/>
      <c r="Q901" s="120"/>
    </row>
    <row r="902" spans="1:17" ht="14.4" x14ac:dyDescent="0.35">
      <c r="A902" s="120"/>
      <c r="B902" s="120"/>
      <c r="C902" s="120"/>
      <c r="D902" s="120"/>
      <c r="E902" s="120"/>
      <c r="F902" s="120"/>
      <c r="G902" s="120"/>
      <c r="H902" s="120"/>
      <c r="I902" s="122"/>
      <c r="J902" s="122"/>
      <c r="K902" s="122"/>
      <c r="L902" s="122"/>
      <c r="M902" s="122"/>
      <c r="N902" s="122"/>
      <c r="O902" s="120"/>
      <c r="P902" s="120"/>
      <c r="Q902" s="120"/>
    </row>
    <row r="903" spans="1:17" ht="14.4" x14ac:dyDescent="0.35">
      <c r="A903" s="120"/>
      <c r="B903" s="120"/>
      <c r="C903" s="120"/>
      <c r="D903" s="120"/>
      <c r="E903" s="120"/>
      <c r="F903" s="120"/>
      <c r="G903" s="120"/>
      <c r="H903" s="120"/>
      <c r="I903" s="122"/>
      <c r="J903" s="122"/>
      <c r="K903" s="122"/>
      <c r="L903" s="122"/>
      <c r="M903" s="122"/>
      <c r="N903" s="122"/>
      <c r="O903" s="120"/>
      <c r="P903" s="120"/>
      <c r="Q903" s="120"/>
    </row>
    <row r="904" spans="1:17" ht="14.4" x14ac:dyDescent="0.35">
      <c r="A904" s="120"/>
      <c r="B904" s="120"/>
      <c r="C904" s="120"/>
      <c r="D904" s="120"/>
      <c r="E904" s="120"/>
      <c r="F904" s="120"/>
      <c r="G904" s="120"/>
      <c r="H904" s="120"/>
      <c r="I904" s="122"/>
      <c r="J904" s="122"/>
      <c r="K904" s="122"/>
      <c r="L904" s="122"/>
      <c r="M904" s="122"/>
      <c r="N904" s="122"/>
      <c r="O904" s="120"/>
      <c r="P904" s="120"/>
      <c r="Q904" s="120"/>
    </row>
    <row r="905" spans="1:17" ht="14.4" x14ac:dyDescent="0.35">
      <c r="A905" s="120"/>
      <c r="B905" s="120"/>
      <c r="C905" s="120"/>
      <c r="D905" s="120"/>
      <c r="E905" s="120"/>
      <c r="F905" s="120"/>
      <c r="G905" s="120"/>
      <c r="H905" s="120"/>
      <c r="I905" s="122"/>
      <c r="J905" s="122"/>
      <c r="K905" s="122"/>
      <c r="L905" s="122"/>
      <c r="M905" s="122"/>
      <c r="N905" s="122"/>
      <c r="O905" s="120"/>
      <c r="P905" s="120"/>
      <c r="Q905" s="120"/>
    </row>
    <row r="906" spans="1:17" ht="14.4" x14ac:dyDescent="0.35">
      <c r="A906" s="120"/>
      <c r="B906" s="120"/>
      <c r="C906" s="120"/>
      <c r="D906" s="120"/>
      <c r="E906" s="120"/>
      <c r="F906" s="120"/>
      <c r="G906" s="120"/>
      <c r="H906" s="120"/>
      <c r="I906" s="122"/>
      <c r="J906" s="122"/>
      <c r="K906" s="122"/>
      <c r="L906" s="122"/>
      <c r="M906" s="122"/>
      <c r="N906" s="122"/>
      <c r="O906" s="120"/>
      <c r="P906" s="120"/>
      <c r="Q906" s="120"/>
    </row>
    <row r="907" spans="1:17" ht="14.4" x14ac:dyDescent="0.35">
      <c r="A907" s="120"/>
      <c r="B907" s="120"/>
      <c r="C907" s="120"/>
      <c r="D907" s="120"/>
      <c r="E907" s="120"/>
      <c r="F907" s="120"/>
      <c r="G907" s="120"/>
      <c r="H907" s="120"/>
      <c r="I907" s="122"/>
      <c r="J907" s="122"/>
      <c r="K907" s="122"/>
      <c r="L907" s="122"/>
      <c r="M907" s="122"/>
      <c r="N907" s="122"/>
      <c r="O907" s="120"/>
      <c r="P907" s="120"/>
      <c r="Q907" s="120"/>
    </row>
    <row r="908" spans="1:17" ht="14.4" x14ac:dyDescent="0.35">
      <c r="A908" s="120"/>
      <c r="B908" s="120"/>
      <c r="C908" s="120"/>
      <c r="D908" s="120"/>
      <c r="E908" s="120"/>
      <c r="F908" s="120"/>
      <c r="G908" s="120"/>
      <c r="H908" s="120"/>
      <c r="I908" s="122"/>
      <c r="J908" s="122"/>
      <c r="K908" s="122"/>
      <c r="L908" s="122"/>
      <c r="M908" s="122"/>
      <c r="N908" s="122"/>
      <c r="O908" s="120"/>
      <c r="P908" s="120"/>
      <c r="Q908" s="120"/>
    </row>
    <row r="909" spans="1:17" ht="14.4" x14ac:dyDescent="0.35">
      <c r="A909" s="120"/>
      <c r="B909" s="120"/>
      <c r="C909" s="120"/>
      <c r="D909" s="120"/>
      <c r="E909" s="120"/>
      <c r="F909" s="120"/>
      <c r="G909" s="120"/>
      <c r="H909" s="120"/>
      <c r="I909" s="122"/>
      <c r="J909" s="122"/>
      <c r="K909" s="122"/>
      <c r="L909" s="122"/>
      <c r="M909" s="122"/>
      <c r="N909" s="122"/>
      <c r="O909" s="120"/>
      <c r="P909" s="120"/>
      <c r="Q909" s="120"/>
    </row>
    <row r="910" spans="1:17" ht="14.4" x14ac:dyDescent="0.35">
      <c r="A910" s="120"/>
      <c r="B910" s="120"/>
      <c r="C910" s="120"/>
      <c r="D910" s="120"/>
      <c r="E910" s="120"/>
      <c r="F910" s="120"/>
      <c r="G910" s="120"/>
      <c r="H910" s="120"/>
      <c r="I910" s="122"/>
      <c r="J910" s="122"/>
      <c r="K910" s="122"/>
      <c r="L910" s="122"/>
      <c r="M910" s="122"/>
      <c r="N910" s="122"/>
      <c r="O910" s="120"/>
      <c r="P910" s="120"/>
      <c r="Q910" s="120"/>
    </row>
    <row r="911" spans="1:17" ht="14.4" x14ac:dyDescent="0.35">
      <c r="A911" s="120"/>
      <c r="B911" s="120"/>
      <c r="C911" s="120"/>
      <c r="D911" s="120"/>
      <c r="E911" s="120"/>
      <c r="F911" s="120"/>
      <c r="G911" s="120"/>
      <c r="H911" s="120"/>
      <c r="I911" s="122"/>
      <c r="J911" s="122"/>
      <c r="K911" s="122"/>
      <c r="L911" s="122"/>
      <c r="M911" s="122"/>
      <c r="N911" s="122"/>
      <c r="O911" s="120"/>
      <c r="P911" s="120"/>
      <c r="Q911" s="120"/>
    </row>
    <row r="912" spans="1:17" ht="14.4" x14ac:dyDescent="0.35">
      <c r="A912" s="120"/>
      <c r="B912" s="120"/>
      <c r="C912" s="120"/>
      <c r="D912" s="120"/>
      <c r="E912" s="120"/>
      <c r="F912" s="120"/>
      <c r="G912" s="120"/>
      <c r="H912" s="120"/>
      <c r="I912" s="122"/>
      <c r="J912" s="122"/>
      <c r="K912" s="122"/>
      <c r="L912" s="122"/>
      <c r="M912" s="122"/>
      <c r="N912" s="122"/>
      <c r="O912" s="120"/>
      <c r="P912" s="120"/>
      <c r="Q912" s="120"/>
    </row>
    <row r="913" spans="1:17" ht="14.4" x14ac:dyDescent="0.35">
      <c r="A913" s="120"/>
      <c r="B913" s="120"/>
      <c r="C913" s="120"/>
      <c r="D913" s="120"/>
      <c r="E913" s="120"/>
      <c r="F913" s="120"/>
      <c r="G913" s="120"/>
      <c r="H913" s="120"/>
      <c r="I913" s="122"/>
      <c r="J913" s="122"/>
      <c r="K913" s="122"/>
      <c r="L913" s="122"/>
      <c r="M913" s="122"/>
      <c r="N913" s="122"/>
      <c r="O913" s="120"/>
      <c r="P913" s="120"/>
      <c r="Q913" s="120"/>
    </row>
    <row r="914" spans="1:17" ht="14.4" x14ac:dyDescent="0.35">
      <c r="A914" s="120"/>
      <c r="B914" s="120"/>
      <c r="C914" s="120"/>
      <c r="D914" s="120"/>
      <c r="E914" s="120"/>
      <c r="F914" s="120"/>
      <c r="G914" s="120"/>
      <c r="H914" s="120"/>
      <c r="I914" s="122"/>
      <c r="J914" s="122"/>
      <c r="K914" s="122"/>
      <c r="L914" s="122"/>
      <c r="M914" s="122"/>
      <c r="N914" s="122"/>
      <c r="O914" s="120"/>
      <c r="P914" s="120"/>
      <c r="Q914" s="120"/>
    </row>
    <row r="915" spans="1:17" ht="14.4" x14ac:dyDescent="0.35">
      <c r="A915" s="120"/>
      <c r="B915" s="120"/>
      <c r="C915" s="120"/>
      <c r="D915" s="120"/>
      <c r="E915" s="120"/>
      <c r="F915" s="120"/>
      <c r="G915" s="120"/>
      <c r="H915" s="120"/>
      <c r="I915" s="122"/>
      <c r="J915" s="122"/>
      <c r="K915" s="122"/>
      <c r="L915" s="122"/>
      <c r="M915" s="122"/>
      <c r="N915" s="122"/>
      <c r="O915" s="120"/>
      <c r="P915" s="120"/>
      <c r="Q915" s="120"/>
    </row>
    <row r="916" spans="1:17" ht="14.4" x14ac:dyDescent="0.35">
      <c r="A916" s="120"/>
      <c r="B916" s="120"/>
      <c r="C916" s="120"/>
      <c r="D916" s="120"/>
      <c r="E916" s="120"/>
      <c r="F916" s="120"/>
      <c r="G916" s="120"/>
      <c r="H916" s="120"/>
      <c r="I916" s="122"/>
      <c r="J916" s="122"/>
      <c r="K916" s="122"/>
      <c r="L916" s="122"/>
      <c r="M916" s="122"/>
      <c r="N916" s="122"/>
      <c r="O916" s="120"/>
      <c r="P916" s="120"/>
      <c r="Q916" s="120"/>
    </row>
    <row r="917" spans="1:17" ht="14.4" x14ac:dyDescent="0.35">
      <c r="A917" s="120"/>
      <c r="B917" s="120"/>
      <c r="C917" s="120"/>
      <c r="D917" s="120"/>
      <c r="E917" s="120"/>
      <c r="F917" s="120"/>
      <c r="G917" s="120"/>
      <c r="H917" s="120"/>
      <c r="I917" s="122"/>
      <c r="J917" s="122"/>
      <c r="K917" s="122"/>
      <c r="L917" s="122"/>
      <c r="M917" s="122"/>
      <c r="N917" s="122"/>
      <c r="O917" s="120"/>
      <c r="P917" s="120"/>
      <c r="Q917" s="120"/>
    </row>
    <row r="918" spans="1:17" ht="14.4" x14ac:dyDescent="0.35">
      <c r="A918" s="120"/>
      <c r="B918" s="120"/>
      <c r="C918" s="120"/>
      <c r="D918" s="120"/>
      <c r="E918" s="120"/>
      <c r="F918" s="120"/>
      <c r="G918" s="120"/>
      <c r="H918" s="120"/>
      <c r="I918" s="122"/>
      <c r="J918" s="122"/>
      <c r="K918" s="122"/>
      <c r="L918" s="122"/>
      <c r="M918" s="122"/>
      <c r="N918" s="122"/>
      <c r="O918" s="120"/>
      <c r="P918" s="120"/>
      <c r="Q918" s="120"/>
    </row>
    <row r="919" spans="1:17" ht="14.4" x14ac:dyDescent="0.35">
      <c r="A919" s="120"/>
      <c r="B919" s="120"/>
      <c r="C919" s="120"/>
      <c r="D919" s="120"/>
      <c r="E919" s="120"/>
      <c r="F919" s="120"/>
      <c r="G919" s="120"/>
      <c r="H919" s="120"/>
      <c r="I919" s="122"/>
      <c r="J919" s="122"/>
      <c r="K919" s="122"/>
      <c r="L919" s="122"/>
      <c r="M919" s="122"/>
      <c r="N919" s="122"/>
      <c r="O919" s="120"/>
      <c r="P919" s="120"/>
      <c r="Q919" s="120"/>
    </row>
    <row r="920" spans="1:17" ht="14.4" x14ac:dyDescent="0.35">
      <c r="A920" s="120"/>
      <c r="B920" s="120"/>
      <c r="C920" s="120"/>
      <c r="D920" s="120"/>
      <c r="E920" s="120"/>
      <c r="F920" s="120"/>
      <c r="G920" s="120"/>
      <c r="H920" s="120"/>
      <c r="I920" s="122"/>
      <c r="J920" s="122"/>
      <c r="K920" s="122"/>
      <c r="L920" s="122"/>
      <c r="M920" s="122"/>
      <c r="N920" s="122"/>
      <c r="O920" s="120"/>
      <c r="P920" s="120"/>
      <c r="Q920" s="120"/>
    </row>
    <row r="921" spans="1:17" ht="14.4" x14ac:dyDescent="0.35">
      <c r="A921" s="120"/>
      <c r="B921" s="120"/>
      <c r="C921" s="120"/>
      <c r="D921" s="120"/>
      <c r="E921" s="120"/>
      <c r="F921" s="120"/>
      <c r="G921" s="120"/>
      <c r="H921" s="120"/>
      <c r="I921" s="122"/>
      <c r="J921" s="122"/>
      <c r="K921" s="122"/>
      <c r="L921" s="122"/>
      <c r="M921" s="122"/>
      <c r="N921" s="122"/>
      <c r="O921" s="120"/>
      <c r="P921" s="120"/>
      <c r="Q921" s="120"/>
    </row>
    <row r="922" spans="1:17" ht="14.4" x14ac:dyDescent="0.35">
      <c r="A922" s="120"/>
      <c r="B922" s="120"/>
      <c r="C922" s="120"/>
      <c r="D922" s="120"/>
      <c r="E922" s="120"/>
      <c r="F922" s="120"/>
      <c r="G922" s="120"/>
      <c r="H922" s="120"/>
      <c r="I922" s="122"/>
      <c r="J922" s="122"/>
      <c r="K922" s="122"/>
      <c r="L922" s="122"/>
      <c r="M922" s="122"/>
      <c r="N922" s="122"/>
      <c r="O922" s="120"/>
      <c r="P922" s="120"/>
      <c r="Q922" s="120"/>
    </row>
    <row r="923" spans="1:17" ht="14.4" x14ac:dyDescent="0.35">
      <c r="A923" s="120"/>
      <c r="B923" s="120"/>
      <c r="C923" s="120"/>
      <c r="D923" s="120"/>
      <c r="E923" s="120"/>
      <c r="F923" s="120"/>
      <c r="G923" s="120"/>
      <c r="H923" s="120"/>
      <c r="I923" s="122"/>
      <c r="J923" s="122"/>
      <c r="K923" s="122"/>
      <c r="L923" s="122"/>
      <c r="M923" s="122"/>
      <c r="N923" s="122"/>
      <c r="O923" s="120"/>
      <c r="P923" s="120"/>
      <c r="Q923" s="120"/>
    </row>
    <row r="924" spans="1:17" ht="14.4" x14ac:dyDescent="0.35">
      <c r="A924" s="120"/>
      <c r="B924" s="120"/>
      <c r="C924" s="120"/>
      <c r="D924" s="120"/>
      <c r="E924" s="120"/>
      <c r="F924" s="120"/>
      <c r="G924" s="120"/>
      <c r="H924" s="120"/>
      <c r="I924" s="122"/>
      <c r="J924" s="122"/>
      <c r="K924" s="122"/>
      <c r="L924" s="122"/>
      <c r="M924" s="122"/>
      <c r="N924" s="122"/>
      <c r="O924" s="120"/>
      <c r="P924" s="120"/>
      <c r="Q924" s="120"/>
    </row>
    <row r="925" spans="1:17" ht="14.4" x14ac:dyDescent="0.35">
      <c r="A925" s="120"/>
      <c r="B925" s="120"/>
      <c r="C925" s="120"/>
      <c r="D925" s="120"/>
      <c r="E925" s="120"/>
      <c r="F925" s="120"/>
      <c r="G925" s="120"/>
      <c r="H925" s="120"/>
      <c r="I925" s="122"/>
      <c r="J925" s="122"/>
      <c r="K925" s="122"/>
      <c r="L925" s="122"/>
      <c r="M925" s="122"/>
      <c r="N925" s="122"/>
      <c r="O925" s="120"/>
      <c r="P925" s="120"/>
      <c r="Q925" s="120"/>
    </row>
    <row r="926" spans="1:17" ht="14.4" x14ac:dyDescent="0.35">
      <c r="A926" s="120"/>
      <c r="B926" s="120"/>
      <c r="C926" s="120"/>
      <c r="D926" s="120"/>
      <c r="E926" s="120"/>
      <c r="F926" s="120"/>
      <c r="G926" s="120"/>
      <c r="H926" s="120"/>
      <c r="I926" s="122"/>
      <c r="J926" s="122"/>
      <c r="K926" s="122"/>
      <c r="L926" s="122"/>
      <c r="M926" s="122"/>
      <c r="N926" s="122"/>
      <c r="O926" s="120"/>
      <c r="P926" s="120"/>
      <c r="Q926" s="120"/>
    </row>
    <row r="927" spans="1:17" ht="14.4" x14ac:dyDescent="0.35">
      <c r="A927" s="120"/>
      <c r="B927" s="120"/>
      <c r="C927" s="120"/>
      <c r="D927" s="120"/>
      <c r="E927" s="120"/>
      <c r="F927" s="120"/>
      <c r="G927" s="120"/>
      <c r="H927" s="120"/>
      <c r="I927" s="122"/>
      <c r="J927" s="122"/>
      <c r="K927" s="122"/>
      <c r="L927" s="122"/>
      <c r="M927" s="122"/>
      <c r="N927" s="122"/>
      <c r="O927" s="120"/>
      <c r="P927" s="120"/>
      <c r="Q927" s="120"/>
    </row>
    <row r="928" spans="1:17" ht="14.4" x14ac:dyDescent="0.35">
      <c r="A928" s="120"/>
      <c r="B928" s="120"/>
      <c r="C928" s="120"/>
      <c r="D928" s="120"/>
      <c r="E928" s="120"/>
      <c r="F928" s="120"/>
      <c r="G928" s="120"/>
      <c r="H928" s="120"/>
      <c r="I928" s="122"/>
      <c r="J928" s="122"/>
      <c r="K928" s="122"/>
      <c r="L928" s="122"/>
      <c r="M928" s="122"/>
      <c r="N928" s="122"/>
      <c r="O928" s="120"/>
      <c r="P928" s="120"/>
      <c r="Q928" s="120"/>
    </row>
    <row r="929" spans="1:17" ht="14.4" x14ac:dyDescent="0.35">
      <c r="A929" s="120"/>
      <c r="B929" s="120"/>
      <c r="C929" s="120"/>
      <c r="D929" s="120"/>
      <c r="E929" s="120"/>
      <c r="F929" s="120"/>
      <c r="G929" s="120"/>
      <c r="H929" s="120"/>
      <c r="I929" s="122"/>
      <c r="J929" s="122"/>
      <c r="K929" s="122"/>
      <c r="L929" s="122"/>
      <c r="M929" s="122"/>
      <c r="N929" s="122"/>
      <c r="O929" s="120"/>
      <c r="P929" s="120"/>
      <c r="Q929" s="120"/>
    </row>
    <row r="930" spans="1:17" ht="14.4" x14ac:dyDescent="0.35">
      <c r="A930" s="120"/>
      <c r="B930" s="120"/>
      <c r="C930" s="120"/>
      <c r="D930" s="120"/>
      <c r="E930" s="120"/>
      <c r="F930" s="120"/>
      <c r="G930" s="120"/>
      <c r="H930" s="120"/>
      <c r="I930" s="122"/>
      <c r="J930" s="122"/>
      <c r="K930" s="122"/>
      <c r="L930" s="122"/>
      <c r="M930" s="122"/>
      <c r="N930" s="122"/>
      <c r="O930" s="120"/>
      <c r="P930" s="120"/>
      <c r="Q930" s="120"/>
    </row>
    <row r="931" spans="1:17" ht="14.4" x14ac:dyDescent="0.35">
      <c r="A931" s="120"/>
      <c r="B931" s="120"/>
      <c r="C931" s="120"/>
      <c r="D931" s="120"/>
      <c r="E931" s="120"/>
      <c r="F931" s="120"/>
      <c r="G931" s="120"/>
      <c r="H931" s="120"/>
      <c r="I931" s="122"/>
      <c r="J931" s="122"/>
      <c r="K931" s="122"/>
      <c r="L931" s="122"/>
      <c r="M931" s="122"/>
      <c r="N931" s="122"/>
      <c r="O931" s="120"/>
      <c r="P931" s="120"/>
      <c r="Q931" s="120"/>
    </row>
    <row r="932" spans="1:17" ht="14.4" x14ac:dyDescent="0.35">
      <c r="A932" s="120"/>
      <c r="B932" s="120"/>
      <c r="C932" s="120"/>
      <c r="D932" s="120"/>
      <c r="E932" s="120"/>
      <c r="F932" s="120"/>
      <c r="G932" s="120"/>
      <c r="H932" s="120"/>
      <c r="I932" s="122"/>
      <c r="J932" s="122"/>
      <c r="K932" s="122"/>
      <c r="L932" s="122"/>
      <c r="M932" s="122"/>
      <c r="N932" s="122"/>
      <c r="O932" s="120"/>
      <c r="P932" s="120"/>
      <c r="Q932" s="120"/>
    </row>
    <row r="933" spans="1:17" ht="14.4" x14ac:dyDescent="0.35">
      <c r="A933" s="120"/>
      <c r="B933" s="120"/>
      <c r="C933" s="120"/>
      <c r="D933" s="120"/>
      <c r="E933" s="120"/>
      <c r="F933" s="120"/>
      <c r="G933" s="120"/>
      <c r="H933" s="120"/>
      <c r="I933" s="122"/>
      <c r="J933" s="122"/>
      <c r="K933" s="122"/>
      <c r="L933" s="122"/>
      <c r="M933" s="122"/>
      <c r="N933" s="122"/>
      <c r="O933" s="120"/>
      <c r="P933" s="120"/>
      <c r="Q933" s="120"/>
    </row>
    <row r="934" spans="1:17" ht="14.4" x14ac:dyDescent="0.35">
      <c r="A934" s="120"/>
      <c r="B934" s="120"/>
      <c r="C934" s="120"/>
      <c r="D934" s="120"/>
      <c r="E934" s="120"/>
      <c r="F934" s="120"/>
      <c r="G934" s="120"/>
      <c r="H934" s="120"/>
      <c r="I934" s="122"/>
      <c r="J934" s="122"/>
      <c r="K934" s="122"/>
      <c r="L934" s="122"/>
      <c r="M934" s="122"/>
      <c r="N934" s="122"/>
      <c r="O934" s="120"/>
      <c r="P934" s="120"/>
      <c r="Q934" s="120"/>
    </row>
    <row r="935" spans="1:17" ht="14.4" x14ac:dyDescent="0.35">
      <c r="A935" s="120"/>
      <c r="B935" s="120"/>
      <c r="C935" s="120"/>
      <c r="D935" s="120"/>
      <c r="E935" s="120"/>
      <c r="F935" s="120"/>
      <c r="G935" s="120"/>
      <c r="H935" s="120"/>
      <c r="I935" s="122"/>
      <c r="J935" s="122"/>
      <c r="K935" s="122"/>
      <c r="L935" s="122"/>
      <c r="M935" s="122"/>
      <c r="N935" s="122"/>
      <c r="O935" s="120"/>
      <c r="P935" s="120"/>
      <c r="Q935" s="120"/>
    </row>
    <row r="936" spans="1:17" ht="14.4" x14ac:dyDescent="0.35">
      <c r="A936" s="120"/>
      <c r="B936" s="120"/>
      <c r="C936" s="120"/>
      <c r="D936" s="120"/>
      <c r="E936" s="120"/>
      <c r="F936" s="120"/>
      <c r="G936" s="120"/>
      <c r="H936" s="120"/>
      <c r="I936" s="122"/>
      <c r="J936" s="122"/>
      <c r="K936" s="122"/>
      <c r="L936" s="122"/>
      <c r="M936" s="122"/>
      <c r="N936" s="122"/>
      <c r="O936" s="120"/>
      <c r="P936" s="120"/>
      <c r="Q936" s="120"/>
    </row>
    <row r="937" spans="1:17" ht="14.4" x14ac:dyDescent="0.35">
      <c r="A937" s="120"/>
      <c r="B937" s="120"/>
      <c r="C937" s="120"/>
      <c r="D937" s="120"/>
      <c r="E937" s="120"/>
      <c r="F937" s="120"/>
      <c r="G937" s="120"/>
      <c r="H937" s="120"/>
      <c r="I937" s="122"/>
      <c r="J937" s="122"/>
      <c r="K937" s="122"/>
      <c r="L937" s="122"/>
      <c r="M937" s="122"/>
      <c r="N937" s="122"/>
      <c r="O937" s="120"/>
      <c r="P937" s="120"/>
      <c r="Q937" s="120"/>
    </row>
    <row r="938" spans="1:17" ht="14.4" x14ac:dyDescent="0.35">
      <c r="A938" s="120"/>
      <c r="B938" s="120"/>
      <c r="C938" s="120"/>
      <c r="D938" s="120"/>
      <c r="E938" s="120"/>
      <c r="F938" s="120"/>
      <c r="G938" s="120"/>
      <c r="H938" s="120"/>
      <c r="I938" s="122"/>
      <c r="J938" s="122"/>
      <c r="K938" s="122"/>
      <c r="L938" s="122"/>
      <c r="M938" s="122"/>
      <c r="N938" s="122"/>
      <c r="O938" s="120"/>
      <c r="P938" s="120"/>
      <c r="Q938" s="120"/>
    </row>
    <row r="939" spans="1:17" ht="14.4" x14ac:dyDescent="0.35">
      <c r="A939" s="120"/>
      <c r="B939" s="120"/>
      <c r="C939" s="120"/>
      <c r="D939" s="120"/>
      <c r="E939" s="120"/>
      <c r="F939" s="120"/>
      <c r="G939" s="120"/>
      <c r="H939" s="120"/>
      <c r="I939" s="122"/>
      <c r="J939" s="122"/>
      <c r="K939" s="122"/>
      <c r="L939" s="122"/>
      <c r="M939" s="122"/>
      <c r="N939" s="122"/>
      <c r="O939" s="120"/>
      <c r="P939" s="120"/>
      <c r="Q939" s="120"/>
    </row>
    <row r="940" spans="1:17" ht="14.4" x14ac:dyDescent="0.35">
      <c r="A940" s="120"/>
      <c r="B940" s="120"/>
      <c r="C940" s="120"/>
      <c r="D940" s="120"/>
      <c r="E940" s="120"/>
      <c r="F940" s="120"/>
      <c r="G940" s="120"/>
      <c r="H940" s="120"/>
      <c r="I940" s="122"/>
      <c r="J940" s="122"/>
      <c r="K940" s="122"/>
      <c r="L940" s="122"/>
      <c r="M940" s="122"/>
      <c r="N940" s="122"/>
      <c r="O940" s="120"/>
      <c r="P940" s="120"/>
      <c r="Q940" s="120"/>
    </row>
    <row r="941" spans="1:17" ht="14.4" x14ac:dyDescent="0.35">
      <c r="A941" s="120"/>
      <c r="B941" s="120"/>
      <c r="C941" s="120"/>
      <c r="D941" s="120"/>
      <c r="E941" s="120"/>
      <c r="F941" s="120"/>
      <c r="G941" s="120"/>
      <c r="H941" s="120"/>
      <c r="I941" s="122"/>
      <c r="J941" s="122"/>
      <c r="K941" s="122"/>
      <c r="L941" s="122"/>
      <c r="M941" s="122"/>
      <c r="N941" s="122"/>
      <c r="O941" s="120"/>
      <c r="P941" s="120"/>
      <c r="Q941" s="120"/>
    </row>
    <row r="942" spans="1:17" ht="14.4" x14ac:dyDescent="0.35">
      <c r="A942" s="120"/>
      <c r="B942" s="120"/>
      <c r="C942" s="120"/>
      <c r="D942" s="120"/>
      <c r="E942" s="120"/>
      <c r="F942" s="120"/>
      <c r="G942" s="120"/>
      <c r="H942" s="120"/>
      <c r="I942" s="122"/>
      <c r="J942" s="122"/>
      <c r="K942" s="122"/>
      <c r="L942" s="122"/>
      <c r="M942" s="122"/>
      <c r="N942" s="122"/>
      <c r="O942" s="120"/>
      <c r="P942" s="120"/>
      <c r="Q942" s="120"/>
    </row>
    <row r="943" spans="1:17" ht="14.4" x14ac:dyDescent="0.35">
      <c r="A943" s="120"/>
      <c r="B943" s="120"/>
      <c r="C943" s="120"/>
      <c r="D943" s="120"/>
      <c r="E943" s="120"/>
      <c r="F943" s="120"/>
      <c r="G943" s="120"/>
      <c r="H943" s="120"/>
      <c r="I943" s="122"/>
      <c r="J943" s="122"/>
      <c r="K943" s="122"/>
      <c r="L943" s="122"/>
      <c r="M943" s="122"/>
      <c r="N943" s="122"/>
      <c r="O943" s="120"/>
      <c r="P943" s="120"/>
      <c r="Q943" s="120"/>
    </row>
    <row r="944" spans="1:17" ht="14.4" x14ac:dyDescent="0.35">
      <c r="A944" s="120"/>
      <c r="B944" s="120"/>
      <c r="C944" s="120"/>
      <c r="D944" s="120"/>
      <c r="E944" s="120"/>
      <c r="F944" s="120"/>
      <c r="G944" s="120"/>
      <c r="H944" s="120"/>
      <c r="I944" s="122"/>
      <c r="J944" s="122"/>
      <c r="K944" s="122"/>
      <c r="L944" s="122"/>
      <c r="M944" s="122"/>
      <c r="N944" s="122"/>
      <c r="O944" s="120"/>
      <c r="P944" s="120"/>
      <c r="Q944" s="120"/>
    </row>
    <row r="945" spans="1:17" ht="14.4" x14ac:dyDescent="0.35">
      <c r="A945" s="120"/>
      <c r="B945" s="120"/>
      <c r="C945" s="120"/>
      <c r="D945" s="120"/>
      <c r="E945" s="120"/>
      <c r="F945" s="120"/>
      <c r="G945" s="120"/>
      <c r="H945" s="120"/>
      <c r="I945" s="122"/>
      <c r="J945" s="122"/>
      <c r="K945" s="122"/>
      <c r="L945" s="122"/>
      <c r="M945" s="122"/>
      <c r="N945" s="122"/>
      <c r="O945" s="120"/>
      <c r="P945" s="120"/>
      <c r="Q945" s="120"/>
    </row>
    <row r="946" spans="1:17" ht="14.4" x14ac:dyDescent="0.35">
      <c r="A946" s="120"/>
      <c r="B946" s="120"/>
      <c r="C946" s="120"/>
      <c r="D946" s="120"/>
      <c r="E946" s="120"/>
      <c r="F946" s="120"/>
      <c r="G946" s="120"/>
      <c r="H946" s="120"/>
      <c r="I946" s="122"/>
      <c r="J946" s="122"/>
      <c r="K946" s="122"/>
      <c r="L946" s="122"/>
      <c r="M946" s="122"/>
      <c r="N946" s="122"/>
      <c r="O946" s="120"/>
      <c r="P946" s="120"/>
      <c r="Q946" s="120"/>
    </row>
    <row r="947" spans="1:17" ht="14.4" x14ac:dyDescent="0.35">
      <c r="A947" s="120"/>
      <c r="B947" s="120"/>
      <c r="C947" s="120"/>
      <c r="D947" s="120"/>
      <c r="E947" s="120"/>
      <c r="F947" s="120"/>
      <c r="G947" s="120"/>
      <c r="H947" s="120"/>
      <c r="I947" s="122"/>
      <c r="J947" s="122"/>
      <c r="K947" s="122"/>
      <c r="L947" s="122"/>
      <c r="M947" s="122"/>
      <c r="N947" s="122"/>
      <c r="O947" s="120"/>
      <c r="P947" s="120"/>
      <c r="Q947" s="120"/>
    </row>
    <row r="948" spans="1:17" ht="14.4" x14ac:dyDescent="0.35">
      <c r="A948" s="120"/>
      <c r="B948" s="120"/>
      <c r="C948" s="120"/>
      <c r="D948" s="120"/>
      <c r="E948" s="120"/>
      <c r="F948" s="120"/>
      <c r="G948" s="120"/>
      <c r="H948" s="120"/>
      <c r="I948" s="122"/>
      <c r="J948" s="122"/>
      <c r="K948" s="122"/>
      <c r="L948" s="122"/>
      <c r="M948" s="122"/>
      <c r="N948" s="122"/>
      <c r="O948" s="120"/>
      <c r="P948" s="120"/>
      <c r="Q948" s="120"/>
    </row>
    <row r="949" spans="1:17" ht="14.4" x14ac:dyDescent="0.35">
      <c r="A949" s="120"/>
      <c r="B949" s="120"/>
      <c r="C949" s="120"/>
      <c r="D949" s="120"/>
      <c r="E949" s="120"/>
      <c r="F949" s="120"/>
      <c r="G949" s="120"/>
      <c r="H949" s="120"/>
      <c r="I949" s="122"/>
      <c r="J949" s="122"/>
      <c r="K949" s="122"/>
      <c r="L949" s="122"/>
      <c r="M949" s="122"/>
      <c r="N949" s="122"/>
      <c r="O949" s="120"/>
      <c r="P949" s="120"/>
      <c r="Q949" s="120"/>
    </row>
    <row r="950" spans="1:17" ht="14.4" x14ac:dyDescent="0.35">
      <c r="A950" s="120"/>
      <c r="B950" s="120"/>
      <c r="C950" s="120"/>
      <c r="D950" s="120"/>
      <c r="E950" s="120"/>
      <c r="F950" s="120"/>
      <c r="G950" s="120"/>
      <c r="H950" s="120"/>
      <c r="I950" s="122"/>
      <c r="J950" s="122"/>
      <c r="K950" s="122"/>
      <c r="L950" s="122"/>
      <c r="M950" s="122"/>
      <c r="N950" s="122"/>
      <c r="O950" s="120"/>
      <c r="P950" s="120"/>
      <c r="Q950" s="120"/>
    </row>
    <row r="951" spans="1:17" ht="14.4" x14ac:dyDescent="0.35">
      <c r="A951" s="120"/>
      <c r="B951" s="120"/>
      <c r="C951" s="120"/>
      <c r="D951" s="120"/>
      <c r="E951" s="120"/>
      <c r="F951" s="120"/>
      <c r="G951" s="120"/>
      <c r="H951" s="120"/>
      <c r="I951" s="122"/>
      <c r="J951" s="122"/>
      <c r="K951" s="122"/>
      <c r="L951" s="122"/>
      <c r="M951" s="122"/>
      <c r="N951" s="122"/>
      <c r="O951" s="120"/>
      <c r="P951" s="120"/>
      <c r="Q951" s="120"/>
    </row>
    <row r="952" spans="1:17" ht="14.4" x14ac:dyDescent="0.35">
      <c r="A952" s="120"/>
      <c r="B952" s="120"/>
      <c r="C952" s="120"/>
      <c r="D952" s="120"/>
      <c r="E952" s="120"/>
      <c r="F952" s="120"/>
      <c r="G952" s="120"/>
      <c r="H952" s="120"/>
      <c r="I952" s="122"/>
      <c r="J952" s="122"/>
      <c r="K952" s="122"/>
      <c r="L952" s="122"/>
      <c r="M952" s="122"/>
      <c r="N952" s="122"/>
      <c r="O952" s="120"/>
      <c r="P952" s="120"/>
      <c r="Q952" s="120"/>
    </row>
    <row r="953" spans="1:17" ht="14.4" x14ac:dyDescent="0.35">
      <c r="A953" s="120"/>
      <c r="B953" s="120"/>
      <c r="C953" s="120"/>
      <c r="D953" s="120"/>
      <c r="E953" s="120"/>
      <c r="F953" s="120"/>
      <c r="G953" s="120"/>
      <c r="H953" s="120"/>
      <c r="I953" s="122"/>
      <c r="J953" s="122"/>
      <c r="K953" s="122"/>
      <c r="L953" s="122"/>
      <c r="M953" s="122"/>
      <c r="N953" s="122"/>
      <c r="O953" s="120"/>
      <c r="P953" s="120"/>
      <c r="Q953" s="120"/>
    </row>
    <row r="954" spans="1:17" ht="14.4" x14ac:dyDescent="0.35">
      <c r="A954" s="120"/>
      <c r="B954" s="120"/>
      <c r="C954" s="120"/>
      <c r="D954" s="120"/>
      <c r="E954" s="120"/>
      <c r="F954" s="120"/>
      <c r="G954" s="120"/>
      <c r="H954" s="120"/>
      <c r="I954" s="122"/>
      <c r="J954" s="122"/>
      <c r="K954" s="122"/>
      <c r="L954" s="122"/>
      <c r="M954" s="122"/>
      <c r="N954" s="122"/>
      <c r="O954" s="120"/>
      <c r="P954" s="120"/>
      <c r="Q954" s="120"/>
    </row>
    <row r="955" spans="1:17" ht="14.4" x14ac:dyDescent="0.35">
      <c r="A955" s="120"/>
      <c r="B955" s="120"/>
      <c r="C955" s="120"/>
      <c r="D955" s="120"/>
      <c r="E955" s="120"/>
      <c r="F955" s="120"/>
      <c r="G955" s="120"/>
      <c r="H955" s="120"/>
      <c r="I955" s="122"/>
      <c r="J955" s="122"/>
      <c r="K955" s="122"/>
      <c r="L955" s="122"/>
      <c r="M955" s="122"/>
      <c r="N955" s="122"/>
      <c r="O955" s="120"/>
      <c r="P955" s="120"/>
      <c r="Q955" s="120"/>
    </row>
    <row r="956" spans="1:17" ht="14.4" x14ac:dyDescent="0.35">
      <c r="A956" s="120"/>
      <c r="B956" s="120"/>
      <c r="C956" s="120"/>
      <c r="D956" s="120"/>
      <c r="E956" s="120"/>
      <c r="F956" s="120"/>
      <c r="G956" s="120"/>
      <c r="H956" s="120"/>
      <c r="I956" s="122"/>
      <c r="J956" s="122"/>
      <c r="K956" s="122"/>
      <c r="L956" s="122"/>
      <c r="M956" s="122"/>
      <c r="N956" s="122"/>
      <c r="O956" s="120"/>
      <c r="P956" s="120"/>
      <c r="Q956" s="120"/>
    </row>
    <row r="957" spans="1:17" ht="14.4" x14ac:dyDescent="0.35">
      <c r="A957" s="120"/>
      <c r="B957" s="120"/>
      <c r="C957" s="120"/>
      <c r="D957" s="120"/>
      <c r="E957" s="120"/>
      <c r="F957" s="120"/>
      <c r="G957" s="120"/>
      <c r="H957" s="120"/>
      <c r="I957" s="122"/>
      <c r="J957" s="122"/>
      <c r="K957" s="122"/>
      <c r="L957" s="122"/>
      <c r="M957" s="122"/>
      <c r="N957" s="122"/>
      <c r="O957" s="120"/>
      <c r="P957" s="120"/>
      <c r="Q957" s="120"/>
    </row>
    <row r="958" spans="1:17" ht="14.4" x14ac:dyDescent="0.35">
      <c r="A958" s="120"/>
      <c r="B958" s="120"/>
      <c r="C958" s="120"/>
      <c r="D958" s="120"/>
      <c r="E958" s="120"/>
      <c r="F958" s="120"/>
      <c r="G958" s="120"/>
      <c r="H958" s="120"/>
      <c r="I958" s="122"/>
      <c r="J958" s="122"/>
      <c r="K958" s="122"/>
      <c r="L958" s="122"/>
      <c r="M958" s="122"/>
      <c r="N958" s="122"/>
      <c r="O958" s="120"/>
      <c r="P958" s="120"/>
      <c r="Q958" s="120"/>
    </row>
    <row r="959" spans="1:17" ht="14.4" x14ac:dyDescent="0.35">
      <c r="A959" s="120"/>
      <c r="B959" s="120"/>
      <c r="C959" s="120"/>
      <c r="D959" s="120"/>
      <c r="E959" s="120"/>
      <c r="F959" s="120"/>
      <c r="G959" s="120"/>
      <c r="H959" s="120"/>
      <c r="I959" s="122"/>
      <c r="J959" s="122"/>
      <c r="K959" s="122"/>
      <c r="L959" s="122"/>
      <c r="M959" s="122"/>
      <c r="N959" s="122"/>
      <c r="O959" s="120"/>
      <c r="P959" s="120"/>
      <c r="Q959" s="120"/>
    </row>
    <row r="960" spans="1:17" ht="14.4" x14ac:dyDescent="0.35">
      <c r="A960" s="120"/>
      <c r="B960" s="120"/>
      <c r="C960" s="120"/>
      <c r="D960" s="120"/>
      <c r="E960" s="120"/>
      <c r="F960" s="120"/>
      <c r="G960" s="120"/>
      <c r="H960" s="120"/>
      <c r="I960" s="122"/>
      <c r="J960" s="122"/>
      <c r="K960" s="122"/>
      <c r="L960" s="122"/>
      <c r="M960" s="122"/>
      <c r="N960" s="122"/>
      <c r="O960" s="120"/>
      <c r="P960" s="120"/>
      <c r="Q960" s="120"/>
    </row>
    <row r="961" spans="1:17" ht="14.4" x14ac:dyDescent="0.35">
      <c r="A961" s="120"/>
      <c r="B961" s="120"/>
      <c r="C961" s="120"/>
      <c r="D961" s="120"/>
      <c r="E961" s="120"/>
      <c r="F961" s="120"/>
      <c r="G961" s="120"/>
      <c r="H961" s="120"/>
      <c r="I961" s="122"/>
      <c r="J961" s="122"/>
      <c r="K961" s="122"/>
      <c r="L961" s="122"/>
      <c r="M961" s="122"/>
      <c r="N961" s="122"/>
      <c r="O961" s="120"/>
      <c r="P961" s="120"/>
      <c r="Q961" s="120"/>
    </row>
    <row r="962" spans="1:17" ht="14.4" x14ac:dyDescent="0.35">
      <c r="A962" s="120"/>
      <c r="B962" s="120"/>
      <c r="C962" s="120"/>
      <c r="D962" s="120"/>
      <c r="E962" s="120"/>
      <c r="F962" s="120"/>
      <c r="G962" s="120"/>
      <c r="H962" s="120"/>
      <c r="I962" s="122"/>
      <c r="J962" s="122"/>
      <c r="K962" s="122"/>
      <c r="L962" s="122"/>
      <c r="M962" s="122"/>
      <c r="N962" s="122"/>
      <c r="O962" s="120"/>
      <c r="P962" s="120"/>
      <c r="Q962" s="120"/>
    </row>
    <row r="963" spans="1:17" ht="14.4" x14ac:dyDescent="0.35">
      <c r="A963" s="120"/>
      <c r="B963" s="120"/>
      <c r="C963" s="120"/>
      <c r="D963" s="120"/>
      <c r="E963" s="120"/>
      <c r="F963" s="120"/>
      <c r="G963" s="120"/>
      <c r="H963" s="120"/>
      <c r="I963" s="122"/>
      <c r="J963" s="122"/>
      <c r="K963" s="122"/>
      <c r="L963" s="122"/>
      <c r="M963" s="122"/>
      <c r="N963" s="122"/>
      <c r="O963" s="120"/>
      <c r="P963" s="120"/>
      <c r="Q963" s="120"/>
    </row>
    <row r="964" spans="1:17" ht="14.4" x14ac:dyDescent="0.35">
      <c r="A964" s="120"/>
      <c r="B964" s="120"/>
      <c r="C964" s="120"/>
      <c r="D964" s="120"/>
      <c r="E964" s="120"/>
      <c r="F964" s="120"/>
      <c r="G964" s="120"/>
      <c r="H964" s="120"/>
      <c r="I964" s="122"/>
      <c r="J964" s="122"/>
      <c r="K964" s="122"/>
      <c r="L964" s="122"/>
      <c r="M964" s="122"/>
      <c r="N964" s="122"/>
      <c r="O964" s="120"/>
      <c r="P964" s="120"/>
      <c r="Q964" s="120"/>
    </row>
    <row r="965" spans="1:17" ht="14.4" x14ac:dyDescent="0.35">
      <c r="A965" s="120"/>
      <c r="B965" s="120"/>
      <c r="C965" s="120"/>
      <c r="D965" s="120"/>
      <c r="E965" s="120"/>
      <c r="F965" s="120"/>
      <c r="G965" s="120"/>
      <c r="H965" s="120"/>
      <c r="I965" s="122"/>
      <c r="J965" s="122"/>
      <c r="K965" s="122"/>
      <c r="L965" s="122"/>
      <c r="M965" s="122"/>
      <c r="N965" s="122"/>
      <c r="O965" s="120"/>
      <c r="P965" s="120"/>
      <c r="Q965" s="120"/>
    </row>
    <row r="966" spans="1:17" ht="14.4" x14ac:dyDescent="0.35">
      <c r="A966" s="120"/>
      <c r="B966" s="120"/>
      <c r="C966" s="120"/>
      <c r="D966" s="120"/>
      <c r="E966" s="120"/>
      <c r="F966" s="120"/>
      <c r="G966" s="120"/>
      <c r="H966" s="120"/>
      <c r="I966" s="122"/>
      <c r="J966" s="122"/>
      <c r="K966" s="122"/>
      <c r="L966" s="122"/>
      <c r="M966" s="122"/>
      <c r="N966" s="122"/>
      <c r="O966" s="120"/>
      <c r="P966" s="120"/>
      <c r="Q966" s="120"/>
    </row>
    <row r="967" spans="1:17" ht="14.4" x14ac:dyDescent="0.35">
      <c r="A967" s="120"/>
      <c r="B967" s="120"/>
      <c r="C967" s="120"/>
      <c r="D967" s="120"/>
      <c r="E967" s="120"/>
      <c r="F967" s="120"/>
      <c r="G967" s="120"/>
      <c r="H967" s="120"/>
      <c r="I967" s="122"/>
      <c r="J967" s="122"/>
      <c r="K967" s="122"/>
      <c r="L967" s="122"/>
      <c r="M967" s="122"/>
      <c r="N967" s="122"/>
      <c r="O967" s="120"/>
      <c r="P967" s="120"/>
      <c r="Q967" s="120"/>
    </row>
    <row r="968" spans="1:17" ht="14.4" x14ac:dyDescent="0.35">
      <c r="A968" s="120"/>
      <c r="B968" s="120"/>
      <c r="C968" s="120"/>
      <c r="D968" s="120"/>
      <c r="E968" s="120"/>
      <c r="F968" s="120"/>
      <c r="G968" s="120"/>
      <c r="H968" s="120"/>
      <c r="I968" s="122"/>
      <c r="J968" s="122"/>
      <c r="K968" s="122"/>
      <c r="L968" s="122"/>
      <c r="M968" s="122"/>
      <c r="N968" s="122"/>
      <c r="O968" s="120"/>
      <c r="P968" s="120"/>
      <c r="Q968" s="120"/>
    </row>
    <row r="969" spans="1:17" ht="14.4" x14ac:dyDescent="0.35">
      <c r="A969" s="120"/>
      <c r="B969" s="120"/>
      <c r="C969" s="120"/>
      <c r="D969" s="120"/>
      <c r="E969" s="120"/>
      <c r="F969" s="120"/>
      <c r="G969" s="120"/>
      <c r="H969" s="120"/>
      <c r="I969" s="122"/>
      <c r="J969" s="122"/>
      <c r="K969" s="122"/>
      <c r="L969" s="122"/>
      <c r="M969" s="122"/>
      <c r="N969" s="122"/>
      <c r="O969" s="120"/>
      <c r="P969" s="120"/>
      <c r="Q969" s="120"/>
    </row>
    <row r="970" spans="1:17" ht="14.4" x14ac:dyDescent="0.35">
      <c r="A970" s="120"/>
      <c r="B970" s="120"/>
      <c r="C970" s="120"/>
      <c r="D970" s="120"/>
      <c r="E970" s="120"/>
      <c r="F970" s="120"/>
      <c r="G970" s="120"/>
      <c r="H970" s="120"/>
      <c r="I970" s="122"/>
      <c r="J970" s="122"/>
      <c r="K970" s="122"/>
      <c r="L970" s="122"/>
      <c r="M970" s="122"/>
      <c r="N970" s="122"/>
      <c r="O970" s="120"/>
      <c r="P970" s="120"/>
      <c r="Q970" s="120"/>
    </row>
    <row r="971" spans="1:17" ht="14.4" x14ac:dyDescent="0.35">
      <c r="A971" s="120"/>
      <c r="B971" s="120"/>
      <c r="C971" s="120"/>
      <c r="D971" s="120"/>
      <c r="E971" s="120"/>
      <c r="F971" s="120"/>
      <c r="G971" s="120"/>
      <c r="H971" s="120"/>
      <c r="I971" s="122"/>
      <c r="J971" s="122"/>
      <c r="K971" s="122"/>
      <c r="L971" s="122"/>
      <c r="M971" s="122"/>
      <c r="N971" s="122"/>
      <c r="O971" s="120"/>
      <c r="P971" s="120"/>
      <c r="Q971" s="120"/>
    </row>
    <row r="972" spans="1:17" ht="14.4" x14ac:dyDescent="0.35">
      <c r="A972" s="120"/>
      <c r="B972" s="120"/>
      <c r="C972" s="120"/>
      <c r="D972" s="120"/>
      <c r="E972" s="120"/>
      <c r="F972" s="120"/>
      <c r="G972" s="120"/>
      <c r="H972" s="120"/>
      <c r="I972" s="122"/>
      <c r="J972" s="122"/>
      <c r="K972" s="122"/>
      <c r="L972" s="122"/>
      <c r="M972" s="122"/>
      <c r="N972" s="122"/>
      <c r="O972" s="120"/>
      <c r="P972" s="120"/>
      <c r="Q972" s="120"/>
    </row>
    <row r="973" spans="1:17" ht="14.4" x14ac:dyDescent="0.35">
      <c r="A973" s="120"/>
      <c r="B973" s="120"/>
      <c r="C973" s="120"/>
      <c r="D973" s="120"/>
      <c r="E973" s="120"/>
      <c r="F973" s="120"/>
      <c r="G973" s="120"/>
      <c r="H973" s="120"/>
      <c r="I973" s="122"/>
      <c r="J973" s="122"/>
      <c r="K973" s="122"/>
      <c r="L973" s="122"/>
      <c r="M973" s="122"/>
      <c r="N973" s="122"/>
      <c r="O973" s="120"/>
      <c r="P973" s="120"/>
      <c r="Q973" s="120"/>
    </row>
    <row r="974" spans="1:17" ht="14.4" x14ac:dyDescent="0.35">
      <c r="A974" s="120"/>
      <c r="B974" s="120"/>
      <c r="C974" s="120"/>
      <c r="D974" s="120"/>
      <c r="E974" s="120"/>
      <c r="F974" s="120"/>
      <c r="G974" s="120"/>
      <c r="H974" s="120"/>
      <c r="I974" s="122"/>
      <c r="J974" s="122"/>
      <c r="K974" s="122"/>
      <c r="L974" s="122"/>
      <c r="M974" s="122"/>
      <c r="N974" s="122"/>
      <c r="O974" s="120"/>
      <c r="P974" s="120"/>
      <c r="Q974" s="120"/>
    </row>
    <row r="975" spans="1:17" ht="14.4" x14ac:dyDescent="0.35">
      <c r="A975" s="120"/>
      <c r="B975" s="120"/>
      <c r="C975" s="120"/>
      <c r="D975" s="120"/>
      <c r="E975" s="120"/>
      <c r="F975" s="120"/>
      <c r="G975" s="120"/>
      <c r="H975" s="120"/>
      <c r="I975" s="122"/>
      <c r="J975" s="122"/>
      <c r="K975" s="122"/>
      <c r="L975" s="122"/>
      <c r="M975" s="122"/>
      <c r="N975" s="122"/>
      <c r="O975" s="120"/>
      <c r="P975" s="120"/>
      <c r="Q975" s="120"/>
    </row>
    <row r="976" spans="1:17" ht="14.4" x14ac:dyDescent="0.35">
      <c r="A976" s="120"/>
      <c r="B976" s="120"/>
      <c r="C976" s="120"/>
      <c r="D976" s="120"/>
      <c r="E976" s="120"/>
      <c r="F976" s="120"/>
      <c r="G976" s="120"/>
      <c r="H976" s="120"/>
      <c r="I976" s="122"/>
      <c r="J976" s="122"/>
      <c r="K976" s="122"/>
      <c r="L976" s="122"/>
      <c r="M976" s="122"/>
      <c r="N976" s="122"/>
      <c r="O976" s="120"/>
      <c r="P976" s="120"/>
      <c r="Q976" s="120"/>
    </row>
    <row r="977" spans="1:17" ht="14.4" x14ac:dyDescent="0.35">
      <c r="A977" s="120"/>
      <c r="B977" s="120"/>
      <c r="C977" s="120"/>
      <c r="D977" s="120"/>
      <c r="E977" s="120"/>
      <c r="F977" s="120"/>
      <c r="G977" s="120"/>
      <c r="H977" s="120"/>
      <c r="I977" s="122"/>
      <c r="J977" s="122"/>
      <c r="K977" s="122"/>
      <c r="L977" s="122"/>
      <c r="M977" s="122"/>
      <c r="N977" s="122"/>
      <c r="O977" s="120"/>
      <c r="P977" s="120"/>
      <c r="Q977" s="120"/>
    </row>
    <row r="978" spans="1:17" ht="14.4" x14ac:dyDescent="0.35">
      <c r="A978" s="120"/>
      <c r="B978" s="120"/>
      <c r="C978" s="120"/>
      <c r="D978" s="120"/>
      <c r="E978" s="120"/>
      <c r="F978" s="120"/>
      <c r="G978" s="120"/>
      <c r="H978" s="120"/>
      <c r="I978" s="122"/>
      <c r="J978" s="122"/>
      <c r="K978" s="122"/>
      <c r="L978" s="122"/>
      <c r="M978" s="122"/>
      <c r="N978" s="122"/>
      <c r="O978" s="120"/>
      <c r="P978" s="120"/>
      <c r="Q978" s="120"/>
    </row>
    <row r="979" spans="1:17" ht="14.4" x14ac:dyDescent="0.35">
      <c r="A979" s="120"/>
      <c r="B979" s="120"/>
      <c r="C979" s="120"/>
      <c r="D979" s="120"/>
      <c r="E979" s="120"/>
      <c r="F979" s="120"/>
      <c r="G979" s="120"/>
      <c r="H979" s="120"/>
      <c r="I979" s="122"/>
      <c r="J979" s="122"/>
      <c r="K979" s="122"/>
      <c r="L979" s="122"/>
      <c r="M979" s="122"/>
      <c r="N979" s="122"/>
      <c r="O979" s="120"/>
      <c r="P979" s="120"/>
      <c r="Q979" s="120"/>
    </row>
    <row r="980" spans="1:17" ht="14.4" x14ac:dyDescent="0.35">
      <c r="A980" s="120"/>
      <c r="B980" s="120"/>
      <c r="C980" s="120"/>
      <c r="D980" s="120"/>
      <c r="E980" s="120"/>
      <c r="F980" s="120"/>
      <c r="G980" s="120"/>
      <c r="H980" s="120"/>
      <c r="I980" s="122"/>
      <c r="J980" s="122"/>
      <c r="K980" s="122"/>
      <c r="L980" s="122"/>
      <c r="M980" s="122"/>
      <c r="N980" s="122"/>
      <c r="O980" s="120"/>
      <c r="P980" s="120"/>
      <c r="Q980" s="120"/>
    </row>
    <row r="981" spans="1:17" ht="14.4" x14ac:dyDescent="0.35">
      <c r="A981" s="120"/>
      <c r="B981" s="120"/>
      <c r="C981" s="120"/>
      <c r="D981" s="120"/>
      <c r="E981" s="120"/>
      <c r="F981" s="120"/>
      <c r="G981" s="120"/>
      <c r="H981" s="120"/>
      <c r="I981" s="122"/>
      <c r="J981" s="122"/>
      <c r="K981" s="122"/>
      <c r="L981" s="122"/>
      <c r="M981" s="122"/>
      <c r="N981" s="122"/>
      <c r="O981" s="120"/>
      <c r="P981" s="120"/>
      <c r="Q981" s="120"/>
    </row>
    <row r="982" spans="1:17" ht="14.4" x14ac:dyDescent="0.35">
      <c r="A982" s="120"/>
      <c r="B982" s="120"/>
      <c r="C982" s="120"/>
      <c r="D982" s="120"/>
      <c r="E982" s="120"/>
      <c r="F982" s="120"/>
      <c r="G982" s="120"/>
      <c r="H982" s="120"/>
      <c r="I982" s="122"/>
      <c r="J982" s="122"/>
      <c r="K982" s="122"/>
      <c r="L982" s="122"/>
      <c r="M982" s="122"/>
      <c r="N982" s="122"/>
      <c r="O982" s="120"/>
      <c r="P982" s="120"/>
      <c r="Q982" s="120"/>
    </row>
    <row r="983" spans="1:17" ht="14.4" x14ac:dyDescent="0.35">
      <c r="A983" s="120"/>
      <c r="B983" s="120"/>
      <c r="C983" s="120"/>
      <c r="D983" s="120"/>
      <c r="E983" s="120"/>
      <c r="F983" s="120"/>
      <c r="G983" s="120"/>
      <c r="H983" s="120"/>
      <c r="I983" s="122"/>
      <c r="J983" s="122"/>
      <c r="K983" s="122"/>
      <c r="L983" s="122"/>
      <c r="M983" s="122"/>
      <c r="N983" s="122"/>
      <c r="O983" s="120"/>
      <c r="P983" s="120"/>
      <c r="Q983" s="120"/>
    </row>
  </sheetData>
  <conditionalFormatting sqref="H13:H25 I2:M7 N2:N9">
    <cfRule type="cellIs" dxfId="228" priority="2" operator="equal">
      <formula>"Zone 1"</formula>
    </cfRule>
    <cfRule type="cellIs" dxfId="227" priority="3" operator="equal">
      <formula>"Zone 2"</formula>
    </cfRule>
    <cfRule type="cellIs" dxfId="226" priority="4" operator="equal">
      <formula>"Zone 3"</formula>
    </cfRule>
    <cfRule type="cellIs" dxfId="225" priority="5" operator="equal">
      <formula>"Zone 4"</formula>
    </cfRule>
    <cfRule type="cellIs" dxfId="224" priority="6" operator="equal">
      <formula>"Zone 5"</formula>
    </cfRule>
    <cfRule type="cellIs" dxfId="223" priority="7" operator="equal">
      <formula>"Zone 6"</formula>
    </cfRule>
    <cfRule type="cellIs" dxfId="222" priority="8" operator="equal">
      <formula>"Zone 7"</formula>
    </cfRule>
    <cfRule type="cellIs" dxfId="221" priority="9" operator="equal">
      <formula>"Zone 8"</formula>
    </cfRule>
    <cfRule type="cellIs" dxfId="220" priority="10" operator="equal">
      <formula>"Zone 9"</formula>
    </cfRule>
    <cfRule type="cellIs" dxfId="219" priority="11" operator="equal">
      <formula>"Zone 10"</formula>
    </cfRule>
    <cfRule type="cellIs" dxfId="218" priority="12" operator="equal">
      <formula>"Zone 11"</formula>
    </cfRule>
    <cfRule type="cellIs" dxfId="217" priority="13" operator="equal">
      <formula>"Zone 12"</formula>
    </cfRule>
  </conditionalFormatting>
  <conditionalFormatting sqref="J13:J25">
    <cfRule type="colorScale" priority="14">
      <colorScale>
        <cfvo type="min"/>
        <cfvo type="max"/>
        <color rgb="FFD9EAD3"/>
        <color rgb="FF26A69A"/>
      </colorScale>
    </cfRule>
  </conditionalFormatting>
  <conditionalFormatting pivot="1" sqref="F9:F43">
    <cfRule type="cellIs" dxfId="216" priority="1" operator="greaterThan">
      <formula>0</formula>
    </cfRule>
  </conditionalFormatting>
  <pageMargins left="0.7" right="0.7" top="0.75" bottom="0.75"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5C1A2-5B82-4015-819E-2E3B6D27FB2E}">
  <sheetPr codeName="Sheet13">
    <tabColor theme="9" tint="0.59999389629810485"/>
    <outlinePr summaryBelow="0" summaryRight="0"/>
  </sheetPr>
  <dimension ref="A1:O1106"/>
  <sheetViews>
    <sheetView showGridLines="0" workbookViewId="0">
      <pane xSplit="3" ySplit="6" topLeftCell="D375" activePane="bottomRight" state="frozen"/>
      <selection pane="topRight" activeCell="D1" sqref="D1"/>
      <selection pane="bottomLeft" activeCell="A7" sqref="A7"/>
      <selection pane="bottomRight" activeCell="C375" sqref="C375"/>
    </sheetView>
  </sheetViews>
  <sheetFormatPr defaultColWidth="12.6640625" defaultRowHeight="15.75" customHeight="1" x14ac:dyDescent="0.65"/>
  <cols>
    <col min="1" max="1" width="46.21875" style="14" bestFit="1" customWidth="1"/>
    <col min="2" max="2" width="20.77734375" style="14" bestFit="1" customWidth="1"/>
    <col min="3" max="3" width="29" style="14" customWidth="1"/>
    <col min="4" max="4" width="14.77734375" style="14" bestFit="1" customWidth="1"/>
    <col min="5" max="5" width="23.88671875" style="14" customWidth="1"/>
    <col min="6" max="6" width="11.44140625" style="245" customWidth="1"/>
    <col min="7" max="7" width="53.88671875" customWidth="1"/>
    <col min="8" max="10" width="12.6640625" hidden="1" customWidth="1"/>
    <col min="12" max="12" width="16.77734375" style="14" customWidth="1"/>
    <col min="13" max="14" width="12.6640625" style="14" customWidth="1"/>
    <col min="15" max="16384" width="12.6640625" style="14"/>
  </cols>
  <sheetData>
    <row r="1" spans="1:11" ht="29.4" customHeight="1" x14ac:dyDescent="0.85">
      <c r="A1" s="62" t="s">
        <v>75</v>
      </c>
      <c r="D1" s="186">
        <f>SUBTOTAL(3,tbl_Customers[Facility Type])</f>
        <v>466</v>
      </c>
      <c r="E1" s="186" t="s">
        <v>4</v>
      </c>
      <c r="G1" s="14"/>
      <c r="H1" s="14"/>
      <c r="I1" s="14"/>
      <c r="J1" s="14"/>
      <c r="K1" s="14"/>
    </row>
    <row r="2" spans="1:11" ht="15.75" customHeight="1" x14ac:dyDescent="0.65">
      <c r="G2" s="14"/>
      <c r="H2" s="14"/>
      <c r="I2" s="14"/>
      <c r="J2" s="14"/>
      <c r="K2" s="14"/>
    </row>
    <row r="3" spans="1:11" ht="15.75" customHeight="1" x14ac:dyDescent="0.65">
      <c r="G3" s="14"/>
      <c r="H3" s="14"/>
      <c r="I3" s="14"/>
      <c r="J3" s="14"/>
      <c r="K3" s="14"/>
    </row>
    <row r="4" spans="1:11" ht="15.75" customHeight="1" x14ac:dyDescent="0.65">
      <c r="G4" s="14"/>
      <c r="H4" s="14"/>
      <c r="I4" s="14"/>
      <c r="J4" s="14"/>
      <c r="K4" s="14"/>
    </row>
    <row r="5" spans="1:11" ht="112.2" customHeight="1" x14ac:dyDescent="0.65">
      <c r="G5" s="14"/>
      <c r="H5" s="14"/>
      <c r="I5" s="14"/>
      <c r="J5" s="14"/>
      <c r="K5" s="14"/>
    </row>
    <row r="6" spans="1:11" ht="18.600000000000001" x14ac:dyDescent="0.65">
      <c r="A6" s="13" t="s">
        <v>0</v>
      </c>
      <c r="B6" s="29" t="s">
        <v>41</v>
      </c>
      <c r="C6" s="29" t="s">
        <v>38</v>
      </c>
      <c r="D6" s="29" t="s">
        <v>39</v>
      </c>
      <c r="E6" s="29" t="s">
        <v>40</v>
      </c>
      <c r="F6" s="246" t="s">
        <v>744</v>
      </c>
      <c r="G6" s="244" t="s">
        <v>705</v>
      </c>
      <c r="H6" s="105" t="s">
        <v>685</v>
      </c>
      <c r="I6" s="105" t="s">
        <v>686</v>
      </c>
      <c r="J6" s="105" t="s">
        <v>688</v>
      </c>
      <c r="K6" s="14"/>
    </row>
    <row r="7" spans="1:11" ht="18.600000000000001" x14ac:dyDescent="0.65">
      <c r="A7" s="137" t="s">
        <v>305</v>
      </c>
      <c r="C7" s="141" t="s">
        <v>306</v>
      </c>
      <c r="D7" s="141" t="s">
        <v>307</v>
      </c>
      <c r="E7" s="141" t="s">
        <v>302</v>
      </c>
      <c r="F7" s="247" t="s">
        <v>745</v>
      </c>
      <c r="G7" s="141"/>
      <c r="H7" s="104" t="str">
        <f>IF(_xlfn.MAXIFS(tbl_orders[InvoiceDate],tbl_orders[Facility],tbl_Customers[[#This Row],[Facility]])=0,"",_xlfn.MAXIFS(tbl_orders[InvoiceDate],tbl_orders[Facility],tbl_Customers[[#This Row],[Facility]]))</f>
        <v/>
      </c>
      <c r="I7" s="14" t="str">
        <f>IF(ISNUMBER(tbl_Customers[[#This Row],[Last Purchased]]),"Active","Inactive")</f>
        <v>Inactive</v>
      </c>
      <c r="J7" s="14" t="str">
        <f ca="1">IF(COUNTIF(tbl_targeted_CustomerList[],tbl_Customers[[#This Row],[Facility]])&gt;0,"Targeted","Untargeted")</f>
        <v>Untargeted</v>
      </c>
      <c r="K7" s="14"/>
    </row>
    <row r="8" spans="1:11" ht="18.600000000000001" x14ac:dyDescent="0.65">
      <c r="A8" s="138" t="s">
        <v>82</v>
      </c>
      <c r="B8" s="14" t="s">
        <v>103</v>
      </c>
      <c r="C8" s="141" t="s">
        <v>308</v>
      </c>
      <c r="D8" s="141" t="s">
        <v>307</v>
      </c>
      <c r="E8" s="141" t="s">
        <v>301</v>
      </c>
      <c r="F8" s="247" t="s">
        <v>745</v>
      </c>
      <c r="G8" s="141"/>
      <c r="H8" s="104">
        <f>IF(_xlfn.MAXIFS(tbl_orders[InvoiceDate],tbl_orders[Facility],tbl_Customers[[#This Row],[Facility]])=0,"",_xlfn.MAXIFS(tbl_orders[InvoiceDate],tbl_orders[Facility],tbl_Customers[[#This Row],[Facility]]))</f>
        <v>45300</v>
      </c>
      <c r="I8" s="14" t="str">
        <f>IF(ISNUMBER(tbl_Customers[[#This Row],[Last Purchased]]),"Active","Inactive")</f>
        <v>Active</v>
      </c>
      <c r="J8" s="14" t="str">
        <f ca="1">IF(COUNTIF(tbl_targeted_CustomerList[],tbl_Customers[[#This Row],[Facility]])&gt;0,"Targeted","Untargeted")</f>
        <v>Targeted</v>
      </c>
      <c r="K8" s="14"/>
    </row>
    <row r="9" spans="1:11" ht="18.600000000000001" x14ac:dyDescent="0.65">
      <c r="A9" s="139" t="s">
        <v>689</v>
      </c>
      <c r="C9" s="141" t="s">
        <v>330</v>
      </c>
      <c r="D9" s="141" t="s">
        <v>307</v>
      </c>
      <c r="E9" s="141" t="s">
        <v>301</v>
      </c>
      <c r="F9" s="247" t="s">
        <v>745</v>
      </c>
      <c r="G9" s="141"/>
      <c r="H9" s="104" t="str">
        <f>IF(_xlfn.MAXIFS(tbl_orders[InvoiceDate],tbl_orders[Facility],tbl_Customers[[#This Row],[Facility]])=0,"",_xlfn.MAXIFS(tbl_orders[InvoiceDate],tbl_orders[Facility],tbl_Customers[[#This Row],[Facility]]))</f>
        <v/>
      </c>
      <c r="I9" s="14" t="str">
        <f>IF(ISNUMBER(tbl_Customers[[#This Row],[Last Purchased]]),"Active","Inactive")</f>
        <v>Inactive</v>
      </c>
      <c r="J9" s="14" t="str">
        <f ca="1">IF(COUNTIF(tbl_targeted_CustomerList[],tbl_Customers[[#This Row],[Facility]])&gt;0,"Targeted","Untargeted")</f>
        <v>Targeted</v>
      </c>
      <c r="K9" s="14"/>
    </row>
    <row r="10" spans="1:11" ht="18.600000000000001" x14ac:dyDescent="0.65">
      <c r="A10" s="138" t="s">
        <v>309</v>
      </c>
      <c r="C10" s="141" t="s">
        <v>310</v>
      </c>
      <c r="D10" s="141" t="s">
        <v>307</v>
      </c>
      <c r="E10" s="141" t="s">
        <v>302</v>
      </c>
      <c r="F10" s="247" t="s">
        <v>745</v>
      </c>
      <c r="G10" s="141"/>
      <c r="H10" s="104" t="str">
        <f>IF(_xlfn.MAXIFS(tbl_orders[InvoiceDate],tbl_orders[Facility],tbl_Customers[[#This Row],[Facility]])=0,"",_xlfn.MAXIFS(tbl_orders[InvoiceDate],tbl_orders[Facility],tbl_Customers[[#This Row],[Facility]]))</f>
        <v/>
      </c>
      <c r="I10" s="14" t="str">
        <f>IF(ISNUMBER(tbl_Customers[[#This Row],[Last Purchased]]),"Active","Inactive")</f>
        <v>Inactive</v>
      </c>
      <c r="J10" s="14" t="str">
        <f ca="1">IF(COUNTIF(tbl_targeted_CustomerList[],tbl_Customers[[#This Row],[Facility]])&gt;0,"Targeted","Untargeted")</f>
        <v>Untargeted</v>
      </c>
      <c r="K10" s="14"/>
    </row>
    <row r="11" spans="1:11" ht="18.600000000000001" x14ac:dyDescent="0.65">
      <c r="A11" s="137" t="s">
        <v>311</v>
      </c>
      <c r="C11" s="141" t="s">
        <v>312</v>
      </c>
      <c r="D11" s="141" t="s">
        <v>313</v>
      </c>
      <c r="E11" s="141" t="s">
        <v>301</v>
      </c>
      <c r="F11" s="247" t="s">
        <v>745</v>
      </c>
      <c r="G11" s="141"/>
      <c r="H11" s="104" t="str">
        <f>IF(_xlfn.MAXIFS(tbl_orders[InvoiceDate],tbl_orders[Facility],tbl_Customers[[#This Row],[Facility]])=0,"",_xlfn.MAXIFS(tbl_orders[InvoiceDate],tbl_orders[Facility],tbl_Customers[[#This Row],[Facility]]))</f>
        <v/>
      </c>
      <c r="I11" s="14" t="str">
        <f>IF(ISNUMBER(tbl_Customers[[#This Row],[Last Purchased]]),"Active","Inactive")</f>
        <v>Inactive</v>
      </c>
      <c r="J11" s="14" t="str">
        <f ca="1">IF(COUNTIF(tbl_targeted_CustomerList[],tbl_Customers[[#This Row],[Facility]])&gt;0,"Targeted","Untargeted")</f>
        <v>Untargeted</v>
      </c>
      <c r="K11" s="14"/>
    </row>
    <row r="12" spans="1:11" ht="18.600000000000001" x14ac:dyDescent="0.65">
      <c r="A12" s="137" t="s">
        <v>314</v>
      </c>
      <c r="B12" s="14" t="s">
        <v>165</v>
      </c>
      <c r="C12" s="14" t="s">
        <v>310</v>
      </c>
      <c r="D12" s="14" t="s">
        <v>307</v>
      </c>
      <c r="E12" s="14" t="s">
        <v>61</v>
      </c>
      <c r="F12" s="247" t="s">
        <v>746</v>
      </c>
      <c r="G12" s="141"/>
      <c r="H12" s="104" t="str">
        <f>IF(_xlfn.MAXIFS(tbl_orders[InvoiceDate],tbl_orders[Facility],tbl_Customers[[#This Row],[Facility]])=0,"",_xlfn.MAXIFS(tbl_orders[InvoiceDate],tbl_orders[Facility],tbl_Customers[[#This Row],[Facility]]))</f>
        <v/>
      </c>
      <c r="I12" s="14" t="str">
        <f>IF(ISNUMBER(tbl_Customers[[#This Row],[Last Purchased]]),"Active","Inactive")</f>
        <v>Inactive</v>
      </c>
      <c r="J12" s="14" t="str">
        <f ca="1">IF(COUNTIF(tbl_targeted_CustomerList[],tbl_Customers[[#This Row],[Facility]])&gt;0,"Targeted","Untargeted")</f>
        <v>Untargeted</v>
      </c>
      <c r="K12" s="14"/>
    </row>
    <row r="13" spans="1:11" ht="18.600000000000001" x14ac:dyDescent="0.65">
      <c r="A13" s="137" t="s">
        <v>315</v>
      </c>
      <c r="B13" s="14" t="s">
        <v>166</v>
      </c>
      <c r="C13" s="14" t="s">
        <v>308</v>
      </c>
      <c r="D13" s="14" t="s">
        <v>307</v>
      </c>
      <c r="E13" s="14" t="s">
        <v>61</v>
      </c>
      <c r="F13" s="247" t="s">
        <v>746</v>
      </c>
      <c r="G13" s="141"/>
      <c r="H13" s="104" t="str">
        <f>IF(_xlfn.MAXIFS(tbl_orders[InvoiceDate],tbl_orders[Facility],tbl_Customers[[#This Row],[Facility]])=0,"",_xlfn.MAXIFS(tbl_orders[InvoiceDate],tbl_orders[Facility],tbl_Customers[[#This Row],[Facility]]))</f>
        <v/>
      </c>
      <c r="I13" s="14" t="str">
        <f>IF(ISNUMBER(tbl_Customers[[#This Row],[Last Purchased]]),"Active","Inactive")</f>
        <v>Inactive</v>
      </c>
      <c r="J13" s="14" t="str">
        <f ca="1">IF(COUNTIF(tbl_targeted_CustomerList[],tbl_Customers[[#This Row],[Facility]])&gt;0,"Targeted","Untargeted")</f>
        <v>Untargeted</v>
      </c>
      <c r="K13" s="14"/>
    </row>
    <row r="14" spans="1:11" ht="18.600000000000001" x14ac:dyDescent="0.65">
      <c r="A14" s="137" t="s">
        <v>196</v>
      </c>
      <c r="B14" s="14" t="s">
        <v>107</v>
      </c>
      <c r="C14" s="141" t="s">
        <v>316</v>
      </c>
      <c r="D14" s="141" t="s">
        <v>307</v>
      </c>
      <c r="E14" s="141" t="s">
        <v>62</v>
      </c>
      <c r="F14" s="247" t="s">
        <v>745</v>
      </c>
      <c r="G14" s="141"/>
      <c r="H14" s="104">
        <f>IF(_xlfn.MAXIFS(tbl_orders[InvoiceDate],tbl_orders[Facility],tbl_Customers[[#This Row],[Facility]])=0,"",_xlfn.MAXIFS(tbl_orders[InvoiceDate],tbl_orders[Facility],tbl_Customers[[#This Row],[Facility]]))</f>
        <v>45329</v>
      </c>
      <c r="I14" s="14" t="str">
        <f>IF(ISNUMBER(tbl_Customers[[#This Row],[Last Purchased]]),"Active","Inactive")</f>
        <v>Active</v>
      </c>
      <c r="J14" s="14" t="str">
        <f ca="1">IF(COUNTIF(tbl_targeted_CustomerList[],tbl_Customers[[#This Row],[Facility]])&gt;0,"Targeted","Untargeted")</f>
        <v>Targeted</v>
      </c>
      <c r="K14" s="14"/>
    </row>
    <row r="15" spans="1:11" ht="18.600000000000001" x14ac:dyDescent="0.65">
      <c r="A15" s="137" t="s">
        <v>317</v>
      </c>
      <c r="B15" s="14" t="s">
        <v>141</v>
      </c>
      <c r="C15" s="141" t="s">
        <v>318</v>
      </c>
      <c r="D15" s="141" t="s">
        <v>307</v>
      </c>
      <c r="E15" s="141" t="s">
        <v>61</v>
      </c>
      <c r="F15" s="247" t="s">
        <v>745</v>
      </c>
      <c r="G15" s="141"/>
      <c r="H15" s="104" t="str">
        <f>IF(_xlfn.MAXIFS(tbl_orders[InvoiceDate],tbl_orders[Facility],tbl_Customers[[#This Row],[Facility]])=0,"",_xlfn.MAXIFS(tbl_orders[InvoiceDate],tbl_orders[Facility],tbl_Customers[[#This Row],[Facility]]))</f>
        <v/>
      </c>
      <c r="I15" s="14" t="str">
        <f>IF(ISNUMBER(tbl_Customers[[#This Row],[Last Purchased]]),"Active","Inactive")</f>
        <v>Inactive</v>
      </c>
      <c r="J15" s="14" t="str">
        <f ca="1">IF(COUNTIF(tbl_targeted_CustomerList[],tbl_Customers[[#This Row],[Facility]])&gt;0,"Targeted","Untargeted")</f>
        <v>Untargeted</v>
      </c>
      <c r="K15" s="14"/>
    </row>
    <row r="16" spans="1:11" ht="18.600000000000001" x14ac:dyDescent="0.65">
      <c r="A16" s="137" t="s">
        <v>319</v>
      </c>
      <c r="B16" s="14" t="s">
        <v>109</v>
      </c>
      <c r="C16" s="141" t="s">
        <v>318</v>
      </c>
      <c r="D16" s="141" t="s">
        <v>307</v>
      </c>
      <c r="E16" s="141" t="s">
        <v>61</v>
      </c>
      <c r="F16" s="247" t="s">
        <v>745</v>
      </c>
      <c r="G16" s="141"/>
      <c r="H16" s="104" t="str">
        <f>IF(_xlfn.MAXIFS(tbl_orders[InvoiceDate],tbl_orders[Facility],tbl_Customers[[#This Row],[Facility]])=0,"",_xlfn.MAXIFS(tbl_orders[InvoiceDate],tbl_orders[Facility],tbl_Customers[[#This Row],[Facility]]))</f>
        <v/>
      </c>
      <c r="I16" s="14" t="str">
        <f>IF(ISNUMBER(tbl_Customers[[#This Row],[Last Purchased]]),"Active","Inactive")</f>
        <v>Inactive</v>
      </c>
      <c r="J16" s="14" t="str">
        <f ca="1">IF(COUNTIF(tbl_targeted_CustomerList[],tbl_Customers[[#This Row],[Facility]])&gt;0,"Targeted","Untargeted")</f>
        <v>Untargeted</v>
      </c>
      <c r="K16" s="14"/>
    </row>
    <row r="17" spans="1:11" ht="18.600000000000001" x14ac:dyDescent="0.65">
      <c r="A17" s="137" t="s">
        <v>320</v>
      </c>
      <c r="B17" s="14" t="s">
        <v>141</v>
      </c>
      <c r="C17" s="141" t="s">
        <v>318</v>
      </c>
      <c r="D17" s="141" t="s">
        <v>307</v>
      </c>
      <c r="E17" s="141" t="s">
        <v>61</v>
      </c>
      <c r="F17" s="247" t="s">
        <v>745</v>
      </c>
      <c r="G17" s="141"/>
      <c r="H17" s="104" t="str">
        <f>IF(_xlfn.MAXIFS(tbl_orders[InvoiceDate],tbl_orders[Facility],tbl_Customers[[#This Row],[Facility]])=0,"",_xlfn.MAXIFS(tbl_orders[InvoiceDate],tbl_orders[Facility],tbl_Customers[[#This Row],[Facility]]))</f>
        <v/>
      </c>
      <c r="I17" s="14" t="str">
        <f>IF(ISNUMBER(tbl_Customers[[#This Row],[Last Purchased]]),"Active","Inactive")</f>
        <v>Inactive</v>
      </c>
      <c r="J17" s="14" t="str">
        <f ca="1">IF(COUNTIF(tbl_targeted_CustomerList[],tbl_Customers[[#This Row],[Facility]])&gt;0,"Targeted","Untargeted")</f>
        <v>Untargeted</v>
      </c>
      <c r="K17" s="14"/>
    </row>
    <row r="18" spans="1:11" ht="18.600000000000001" x14ac:dyDescent="0.65">
      <c r="A18" s="137" t="s">
        <v>321</v>
      </c>
      <c r="C18" s="141" t="s">
        <v>312</v>
      </c>
      <c r="D18" s="141" t="s">
        <v>322</v>
      </c>
      <c r="E18" s="141" t="s">
        <v>302</v>
      </c>
      <c r="F18" s="247" t="s">
        <v>745</v>
      </c>
      <c r="G18" s="141"/>
      <c r="H18" s="104" t="str">
        <f>IF(_xlfn.MAXIFS(tbl_orders[InvoiceDate],tbl_orders[Facility],tbl_Customers[[#This Row],[Facility]])=0,"",_xlfn.MAXIFS(tbl_orders[InvoiceDate],tbl_orders[Facility],tbl_Customers[[#This Row],[Facility]]))</f>
        <v/>
      </c>
      <c r="I18" s="14" t="str">
        <f>IF(ISNUMBER(tbl_Customers[[#This Row],[Last Purchased]]),"Active","Inactive")</f>
        <v>Inactive</v>
      </c>
      <c r="J18" s="14" t="str">
        <f ca="1">IF(COUNTIF(tbl_targeted_CustomerList[],tbl_Customers[[#This Row],[Facility]])&gt;0,"Targeted","Untargeted")</f>
        <v>Targeted</v>
      </c>
      <c r="K18" s="14"/>
    </row>
    <row r="19" spans="1:11" ht="18.600000000000001" x14ac:dyDescent="0.65">
      <c r="A19" s="137" t="s">
        <v>323</v>
      </c>
      <c r="B19" s="14" t="s">
        <v>110</v>
      </c>
      <c r="C19" s="141" t="s">
        <v>318</v>
      </c>
      <c r="D19" s="141" t="s">
        <v>307</v>
      </c>
      <c r="E19" s="141" t="s">
        <v>61</v>
      </c>
      <c r="F19" s="247" t="s">
        <v>745</v>
      </c>
      <c r="G19" s="141"/>
      <c r="H19" s="104" t="str">
        <f>IF(_xlfn.MAXIFS(tbl_orders[InvoiceDate],tbl_orders[Facility],tbl_Customers[[#This Row],[Facility]])=0,"",_xlfn.MAXIFS(tbl_orders[InvoiceDate],tbl_orders[Facility],tbl_Customers[[#This Row],[Facility]]))</f>
        <v/>
      </c>
      <c r="I19" s="14" t="str">
        <f>IF(ISNUMBER(tbl_Customers[[#This Row],[Last Purchased]]),"Active","Inactive")</f>
        <v>Inactive</v>
      </c>
      <c r="J19" s="14" t="str">
        <f ca="1">IF(COUNTIF(tbl_targeted_CustomerList[],tbl_Customers[[#This Row],[Facility]])&gt;0,"Targeted","Untargeted")</f>
        <v>Untargeted</v>
      </c>
      <c r="K19" s="14"/>
    </row>
    <row r="20" spans="1:11" ht="18.600000000000001" x14ac:dyDescent="0.65">
      <c r="A20" s="137" t="s">
        <v>37</v>
      </c>
      <c r="B20" s="14" t="s">
        <v>104</v>
      </c>
      <c r="C20" s="141" t="s">
        <v>324</v>
      </c>
      <c r="D20" s="141" t="s">
        <v>307</v>
      </c>
      <c r="E20" s="141" t="s">
        <v>302</v>
      </c>
      <c r="F20" s="247" t="s">
        <v>745</v>
      </c>
      <c r="G20" s="141"/>
      <c r="H20" s="104">
        <f>IF(_xlfn.MAXIFS(tbl_orders[InvoiceDate],tbl_orders[Facility],tbl_Customers[[#This Row],[Facility]])=0,"",_xlfn.MAXIFS(tbl_orders[InvoiceDate],tbl_orders[Facility],tbl_Customers[[#This Row],[Facility]]))</f>
        <v>45113</v>
      </c>
      <c r="I20" s="14" t="str">
        <f>IF(ISNUMBER(tbl_Customers[[#This Row],[Last Purchased]]),"Active","Inactive")</f>
        <v>Active</v>
      </c>
      <c r="J20" s="14" t="str">
        <f ca="1">IF(COUNTIF(tbl_targeted_CustomerList[],tbl_Customers[[#This Row],[Facility]])&gt;0,"Targeted","Untargeted")</f>
        <v>Targeted</v>
      </c>
      <c r="K20" s="14"/>
    </row>
    <row r="21" spans="1:11" ht="18.600000000000001" x14ac:dyDescent="0.65">
      <c r="A21" s="137" t="s">
        <v>325</v>
      </c>
      <c r="B21" s="14" t="s">
        <v>103</v>
      </c>
      <c r="C21" s="141" t="s">
        <v>308</v>
      </c>
      <c r="D21" s="141" t="s">
        <v>307</v>
      </c>
      <c r="E21" s="141" t="s">
        <v>302</v>
      </c>
      <c r="F21" s="247" t="s">
        <v>745</v>
      </c>
      <c r="G21" s="141"/>
      <c r="H21" s="104" t="str">
        <f>IF(_xlfn.MAXIFS(tbl_orders[InvoiceDate],tbl_orders[Facility],tbl_Customers[[#This Row],[Facility]])=0,"",_xlfn.MAXIFS(tbl_orders[InvoiceDate],tbl_orders[Facility],tbl_Customers[[#This Row],[Facility]]))</f>
        <v/>
      </c>
      <c r="I21" s="14" t="str">
        <f>IF(ISNUMBER(tbl_Customers[[#This Row],[Last Purchased]]),"Active","Inactive")</f>
        <v>Inactive</v>
      </c>
      <c r="J21" s="14" t="str">
        <f ca="1">IF(COUNTIF(tbl_targeted_CustomerList[],tbl_Customers[[#This Row],[Facility]])&gt;0,"Targeted","Untargeted")</f>
        <v>Untargeted</v>
      </c>
      <c r="K21" s="14"/>
    </row>
    <row r="22" spans="1:11" ht="18.600000000000001" x14ac:dyDescent="0.65">
      <c r="A22" s="137" t="s">
        <v>326</v>
      </c>
      <c r="C22" s="141" t="s">
        <v>312</v>
      </c>
      <c r="D22" s="141" t="s">
        <v>313</v>
      </c>
      <c r="E22" s="141" t="s">
        <v>301</v>
      </c>
      <c r="F22" s="247" t="s">
        <v>745</v>
      </c>
      <c r="G22" s="141"/>
      <c r="H22" s="104" t="str">
        <f>IF(_xlfn.MAXIFS(tbl_orders[InvoiceDate],tbl_orders[Facility],tbl_Customers[[#This Row],[Facility]])=0,"",_xlfn.MAXIFS(tbl_orders[InvoiceDate],tbl_orders[Facility],tbl_Customers[[#This Row],[Facility]]))</f>
        <v/>
      </c>
      <c r="I22" s="14" t="str">
        <f>IF(ISNUMBER(tbl_Customers[[#This Row],[Last Purchased]]),"Active","Inactive")</f>
        <v>Inactive</v>
      </c>
      <c r="J22" s="14" t="str">
        <f ca="1">IF(COUNTIF(tbl_targeted_CustomerList[],tbl_Customers[[#This Row],[Facility]])&gt;0,"Targeted","Untargeted")</f>
        <v>Targeted</v>
      </c>
      <c r="K22" s="14"/>
    </row>
    <row r="23" spans="1:11" ht="18.600000000000001" x14ac:dyDescent="0.65">
      <c r="A23" s="137" t="s">
        <v>327</v>
      </c>
      <c r="C23" s="141" t="s">
        <v>328</v>
      </c>
      <c r="D23" s="141" t="s">
        <v>307</v>
      </c>
      <c r="E23" s="141" t="s">
        <v>61</v>
      </c>
      <c r="F23" s="247" t="s">
        <v>745</v>
      </c>
      <c r="G23" s="141"/>
      <c r="H23" s="104">
        <f>IF(_xlfn.MAXIFS(tbl_orders[InvoiceDate],tbl_orders[Facility],tbl_Customers[[#This Row],[Facility]])=0,"",_xlfn.MAXIFS(tbl_orders[InvoiceDate],tbl_orders[Facility],tbl_Customers[[#This Row],[Facility]]))</f>
        <v>44964</v>
      </c>
      <c r="I23" s="14" t="str">
        <f>IF(ISNUMBER(tbl_Customers[[#This Row],[Last Purchased]]),"Active","Inactive")</f>
        <v>Active</v>
      </c>
      <c r="J23" s="14" t="str">
        <f ca="1">IF(COUNTIF(tbl_targeted_CustomerList[],tbl_Customers[[#This Row],[Facility]])&gt;0,"Targeted","Untargeted")</f>
        <v>Untargeted</v>
      </c>
      <c r="K23" s="14"/>
    </row>
    <row r="24" spans="1:11" ht="18.600000000000001" x14ac:dyDescent="0.65">
      <c r="A24" s="137" t="s">
        <v>329</v>
      </c>
      <c r="B24" s="14" t="s">
        <v>143</v>
      </c>
      <c r="C24" s="141" t="s">
        <v>330</v>
      </c>
      <c r="D24" s="141" t="s">
        <v>307</v>
      </c>
      <c r="E24" s="141" t="s">
        <v>61</v>
      </c>
      <c r="F24" s="247" t="s">
        <v>745</v>
      </c>
      <c r="G24" s="141"/>
      <c r="H24" s="104" t="str">
        <f>IF(_xlfn.MAXIFS(tbl_orders[InvoiceDate],tbl_orders[Facility],tbl_Customers[[#This Row],[Facility]])=0,"",_xlfn.MAXIFS(tbl_orders[InvoiceDate],tbl_orders[Facility],tbl_Customers[[#This Row],[Facility]]))</f>
        <v/>
      </c>
      <c r="I24" s="14" t="str">
        <f>IF(ISNUMBER(tbl_Customers[[#This Row],[Last Purchased]]),"Active","Inactive")</f>
        <v>Inactive</v>
      </c>
      <c r="J24" s="14" t="str">
        <f ca="1">IF(COUNTIF(tbl_targeted_CustomerList[],tbl_Customers[[#This Row],[Facility]])&gt;0,"Targeted","Untargeted")</f>
        <v>Untargeted</v>
      </c>
      <c r="K24" s="14"/>
    </row>
    <row r="25" spans="1:11" ht="18.600000000000001" x14ac:dyDescent="0.65">
      <c r="A25" s="137" t="s">
        <v>331</v>
      </c>
      <c r="B25" s="14" t="s">
        <v>132</v>
      </c>
      <c r="C25" s="141" t="s">
        <v>328</v>
      </c>
      <c r="D25" s="141" t="s">
        <v>307</v>
      </c>
      <c r="E25" s="141" t="s">
        <v>61</v>
      </c>
      <c r="F25" s="247" t="s">
        <v>745</v>
      </c>
      <c r="G25" s="141"/>
      <c r="H25" s="104" t="str">
        <f>IF(_xlfn.MAXIFS(tbl_orders[InvoiceDate],tbl_orders[Facility],tbl_Customers[[#This Row],[Facility]])=0,"",_xlfn.MAXIFS(tbl_orders[InvoiceDate],tbl_orders[Facility],tbl_Customers[[#This Row],[Facility]]))</f>
        <v/>
      </c>
      <c r="I25" s="14" t="str">
        <f>IF(ISNUMBER(tbl_Customers[[#This Row],[Last Purchased]]),"Active","Inactive")</f>
        <v>Inactive</v>
      </c>
      <c r="J25" s="14" t="str">
        <f ca="1">IF(COUNTIF(tbl_targeted_CustomerList[],tbl_Customers[[#This Row],[Facility]])&gt;0,"Targeted","Untargeted")</f>
        <v>Untargeted</v>
      </c>
      <c r="K25" s="14"/>
    </row>
    <row r="26" spans="1:11" ht="18.600000000000001" x14ac:dyDescent="0.65">
      <c r="A26" s="137" t="s">
        <v>167</v>
      </c>
      <c r="B26" s="14" t="s">
        <v>149</v>
      </c>
      <c r="C26" s="141" t="s">
        <v>332</v>
      </c>
      <c r="D26" s="141" t="s">
        <v>307</v>
      </c>
      <c r="E26" s="141" t="s">
        <v>61</v>
      </c>
      <c r="F26" s="247" t="s">
        <v>745</v>
      </c>
      <c r="G26" s="141"/>
      <c r="H26" s="104" t="str">
        <f>IF(_xlfn.MAXIFS(tbl_orders[InvoiceDate],tbl_orders[Facility],tbl_Customers[[#This Row],[Facility]])=0,"",_xlfn.MAXIFS(tbl_orders[InvoiceDate],tbl_orders[Facility],tbl_Customers[[#This Row],[Facility]]))</f>
        <v/>
      </c>
      <c r="I26" s="14" t="str">
        <f>IF(ISNUMBER(tbl_Customers[[#This Row],[Last Purchased]]),"Active","Inactive")</f>
        <v>Inactive</v>
      </c>
      <c r="J26" s="14" t="str">
        <f ca="1">IF(COUNTIF(tbl_targeted_CustomerList[],tbl_Customers[[#This Row],[Facility]])&gt;0,"Targeted","Untargeted")</f>
        <v>Targeted</v>
      </c>
      <c r="K26" s="14"/>
    </row>
    <row r="27" spans="1:11" ht="18.600000000000001" x14ac:dyDescent="0.65">
      <c r="A27" s="137" t="s">
        <v>333</v>
      </c>
      <c r="B27" s="14" t="s">
        <v>165</v>
      </c>
      <c r="C27" s="141" t="s">
        <v>310</v>
      </c>
      <c r="D27" s="141" t="s">
        <v>307</v>
      </c>
      <c r="E27" s="141" t="s">
        <v>61</v>
      </c>
      <c r="F27" s="247" t="s">
        <v>745</v>
      </c>
      <c r="G27" s="141"/>
      <c r="H27" s="104" t="str">
        <f>IF(_xlfn.MAXIFS(tbl_orders[InvoiceDate],tbl_orders[Facility],tbl_Customers[[#This Row],[Facility]])=0,"",_xlfn.MAXIFS(tbl_orders[InvoiceDate],tbl_orders[Facility],tbl_Customers[[#This Row],[Facility]]))</f>
        <v/>
      </c>
      <c r="I27" s="14" t="str">
        <f>IF(ISNUMBER(tbl_Customers[[#This Row],[Last Purchased]]),"Active","Inactive")</f>
        <v>Inactive</v>
      </c>
      <c r="J27" s="14" t="str">
        <f ca="1">IF(COUNTIF(tbl_targeted_CustomerList[],tbl_Customers[[#This Row],[Facility]])&gt;0,"Targeted","Untargeted")</f>
        <v>Untargeted</v>
      </c>
      <c r="K27" s="14"/>
    </row>
    <row r="28" spans="1:11" ht="18.600000000000001" x14ac:dyDescent="0.65">
      <c r="A28" s="137" t="s">
        <v>334</v>
      </c>
      <c r="B28" s="14" t="s">
        <v>168</v>
      </c>
      <c r="C28" s="141" t="s">
        <v>306</v>
      </c>
      <c r="D28" s="141" t="s">
        <v>307</v>
      </c>
      <c r="E28" s="141" t="s">
        <v>61</v>
      </c>
      <c r="F28" s="247" t="s">
        <v>745</v>
      </c>
      <c r="G28" s="141"/>
      <c r="H28" s="104" t="str">
        <f>IF(_xlfn.MAXIFS(tbl_orders[InvoiceDate],tbl_orders[Facility],tbl_Customers[[#This Row],[Facility]])=0,"",_xlfn.MAXIFS(tbl_orders[InvoiceDate],tbl_orders[Facility],tbl_Customers[[#This Row],[Facility]]))</f>
        <v/>
      </c>
      <c r="I28" s="14" t="str">
        <f>IF(ISNUMBER(tbl_Customers[[#This Row],[Last Purchased]]),"Active","Inactive")</f>
        <v>Inactive</v>
      </c>
      <c r="J28" s="14" t="str">
        <f ca="1">IF(COUNTIF(tbl_targeted_CustomerList[],tbl_Customers[[#This Row],[Facility]])&gt;0,"Targeted","Untargeted")</f>
        <v>Untargeted</v>
      </c>
      <c r="K28" s="14"/>
    </row>
    <row r="29" spans="1:11" ht="18.600000000000001" x14ac:dyDescent="0.65">
      <c r="A29" s="137" t="s">
        <v>335</v>
      </c>
      <c r="B29" s="14" t="s">
        <v>103</v>
      </c>
      <c r="C29" s="141" t="s">
        <v>308</v>
      </c>
      <c r="D29" s="141" t="s">
        <v>307</v>
      </c>
      <c r="E29" s="141" t="s">
        <v>302</v>
      </c>
      <c r="F29" s="247" t="s">
        <v>745</v>
      </c>
      <c r="G29" s="141"/>
      <c r="H29" s="104" t="str">
        <f>IF(_xlfn.MAXIFS(tbl_orders[InvoiceDate],tbl_orders[Facility],tbl_Customers[[#This Row],[Facility]])=0,"",_xlfn.MAXIFS(tbl_orders[InvoiceDate],tbl_orders[Facility],tbl_Customers[[#This Row],[Facility]]))</f>
        <v/>
      </c>
      <c r="I29" s="14" t="str">
        <f>IF(ISNUMBER(tbl_Customers[[#This Row],[Last Purchased]]),"Active","Inactive")</f>
        <v>Inactive</v>
      </c>
      <c r="J29" s="14" t="str">
        <f ca="1">IF(COUNTIF(tbl_targeted_CustomerList[],tbl_Customers[[#This Row],[Facility]])&gt;0,"Targeted","Untargeted")</f>
        <v>Untargeted</v>
      </c>
      <c r="K29" s="14"/>
    </row>
    <row r="30" spans="1:11" ht="18.600000000000001" x14ac:dyDescent="0.65">
      <c r="A30" s="137" t="s">
        <v>336</v>
      </c>
      <c r="C30" s="141" t="s">
        <v>312</v>
      </c>
      <c r="D30" s="141" t="s">
        <v>322</v>
      </c>
      <c r="E30" s="141" t="s">
        <v>301</v>
      </c>
      <c r="F30" s="247" t="s">
        <v>745</v>
      </c>
      <c r="G30" s="141"/>
      <c r="H30" s="104" t="str">
        <f>IF(_xlfn.MAXIFS(tbl_orders[InvoiceDate],tbl_orders[Facility],tbl_Customers[[#This Row],[Facility]])=0,"",_xlfn.MAXIFS(tbl_orders[InvoiceDate],tbl_orders[Facility],tbl_Customers[[#This Row],[Facility]]))</f>
        <v/>
      </c>
      <c r="I30" s="14" t="str">
        <f>IF(ISNUMBER(tbl_Customers[[#This Row],[Last Purchased]]),"Active","Inactive")</f>
        <v>Inactive</v>
      </c>
      <c r="J30" s="14" t="str">
        <f ca="1">IF(COUNTIF(tbl_targeted_CustomerList[],tbl_Customers[[#This Row],[Facility]])&gt;0,"Targeted","Untargeted")</f>
        <v>Untargeted</v>
      </c>
      <c r="K30" s="14"/>
    </row>
    <row r="31" spans="1:11" ht="18.600000000000001" x14ac:dyDescent="0.65">
      <c r="A31" s="137" t="s">
        <v>337</v>
      </c>
      <c r="B31" s="14" t="s">
        <v>110</v>
      </c>
      <c r="C31" s="141" t="s">
        <v>318</v>
      </c>
      <c r="D31" s="141" t="s">
        <v>307</v>
      </c>
      <c r="E31" s="141" t="s">
        <v>61</v>
      </c>
      <c r="F31" s="247" t="s">
        <v>745</v>
      </c>
      <c r="G31" s="141"/>
      <c r="H31" s="104" t="str">
        <f>IF(_xlfn.MAXIFS(tbl_orders[InvoiceDate],tbl_orders[Facility],tbl_Customers[[#This Row],[Facility]])=0,"",_xlfn.MAXIFS(tbl_orders[InvoiceDate],tbl_orders[Facility],tbl_Customers[[#This Row],[Facility]]))</f>
        <v/>
      </c>
      <c r="I31" s="14" t="str">
        <f>IF(ISNUMBER(tbl_Customers[[#This Row],[Last Purchased]]),"Active","Inactive")</f>
        <v>Inactive</v>
      </c>
      <c r="J31" s="14" t="str">
        <f ca="1">IF(COUNTIF(tbl_targeted_CustomerList[],tbl_Customers[[#This Row],[Facility]])&gt;0,"Targeted","Untargeted")</f>
        <v>Untargeted</v>
      </c>
      <c r="K31" s="14"/>
    </row>
    <row r="32" spans="1:11" ht="18.600000000000001" x14ac:dyDescent="0.65">
      <c r="A32" s="137" t="s">
        <v>338</v>
      </c>
      <c r="B32" s="14" t="s">
        <v>105</v>
      </c>
      <c r="C32" s="141" t="s">
        <v>105</v>
      </c>
      <c r="D32" s="141" t="s">
        <v>307</v>
      </c>
      <c r="E32" s="141" t="s">
        <v>301</v>
      </c>
      <c r="F32" s="247" t="s">
        <v>745</v>
      </c>
      <c r="G32" s="141"/>
      <c r="H32" s="104" t="str">
        <f>IF(_xlfn.MAXIFS(tbl_orders[InvoiceDate],tbl_orders[Facility],tbl_Customers[[#This Row],[Facility]])=0,"",_xlfn.MAXIFS(tbl_orders[InvoiceDate],tbl_orders[Facility],tbl_Customers[[#This Row],[Facility]]))</f>
        <v/>
      </c>
      <c r="I32" s="14" t="str">
        <f>IF(ISNUMBER(tbl_Customers[[#This Row],[Last Purchased]]),"Active","Inactive")</f>
        <v>Inactive</v>
      </c>
      <c r="J32" s="14" t="str">
        <f ca="1">IF(COUNTIF(tbl_targeted_CustomerList[],tbl_Customers[[#This Row],[Facility]])&gt;0,"Targeted","Untargeted")</f>
        <v>Untargeted</v>
      </c>
      <c r="K32" s="14"/>
    </row>
    <row r="33" spans="1:11" ht="18.600000000000001" x14ac:dyDescent="0.65">
      <c r="A33" s="137" t="s">
        <v>169</v>
      </c>
      <c r="B33" s="14" t="s">
        <v>105</v>
      </c>
      <c r="C33" s="141" t="s">
        <v>105</v>
      </c>
      <c r="D33" s="141" t="s">
        <v>307</v>
      </c>
      <c r="E33" s="141" t="s">
        <v>61</v>
      </c>
      <c r="F33" s="247" t="s">
        <v>745</v>
      </c>
      <c r="G33" s="141"/>
      <c r="H33" s="104" t="str">
        <f>IF(_xlfn.MAXIFS(tbl_orders[InvoiceDate],tbl_orders[Facility],tbl_Customers[[#This Row],[Facility]])=0,"",_xlfn.MAXIFS(tbl_orders[InvoiceDate],tbl_orders[Facility],tbl_Customers[[#This Row],[Facility]]))</f>
        <v/>
      </c>
      <c r="I33" s="14" t="str">
        <f>IF(ISNUMBER(tbl_Customers[[#This Row],[Last Purchased]]),"Active","Inactive")</f>
        <v>Inactive</v>
      </c>
      <c r="J33" s="14" t="str">
        <f ca="1">IF(COUNTIF(tbl_targeted_CustomerList[],tbl_Customers[[#This Row],[Facility]])&gt;0,"Targeted","Untargeted")</f>
        <v>Targeted</v>
      </c>
      <c r="K33" s="14"/>
    </row>
    <row r="34" spans="1:11" ht="18.600000000000001" x14ac:dyDescent="0.65">
      <c r="A34" s="137" t="s">
        <v>339</v>
      </c>
      <c r="B34" s="14" t="s">
        <v>105</v>
      </c>
      <c r="C34" s="141" t="s">
        <v>105</v>
      </c>
      <c r="D34" s="141" t="s">
        <v>307</v>
      </c>
      <c r="E34" s="141" t="s">
        <v>301</v>
      </c>
      <c r="F34" s="247" t="s">
        <v>745</v>
      </c>
      <c r="G34" s="141"/>
      <c r="H34" s="104" t="str">
        <f>IF(_xlfn.MAXIFS(tbl_orders[InvoiceDate],tbl_orders[Facility],tbl_Customers[[#This Row],[Facility]])=0,"",_xlfn.MAXIFS(tbl_orders[InvoiceDate],tbl_orders[Facility],tbl_Customers[[#This Row],[Facility]]))</f>
        <v/>
      </c>
      <c r="I34" s="14" t="str">
        <f>IF(ISNUMBER(tbl_Customers[[#This Row],[Last Purchased]]),"Active","Inactive")</f>
        <v>Inactive</v>
      </c>
      <c r="J34" s="14" t="str">
        <f ca="1">IF(COUNTIF(tbl_targeted_CustomerList[],tbl_Customers[[#This Row],[Facility]])&gt;0,"Targeted","Untargeted")</f>
        <v>Untargeted</v>
      </c>
      <c r="K34" s="14"/>
    </row>
    <row r="35" spans="1:11" ht="18.600000000000001" x14ac:dyDescent="0.65">
      <c r="A35" s="138" t="s">
        <v>106</v>
      </c>
      <c r="C35" s="141" t="s">
        <v>312</v>
      </c>
      <c r="D35" s="141" t="s">
        <v>322</v>
      </c>
      <c r="E35" s="141" t="s">
        <v>302</v>
      </c>
      <c r="F35" s="247" t="s">
        <v>745</v>
      </c>
      <c r="G35" s="141"/>
      <c r="H35" s="104">
        <f>IF(_xlfn.MAXIFS(tbl_orders[InvoiceDate],tbl_orders[Facility],tbl_Customers[[#This Row],[Facility]])=0,"",_xlfn.MAXIFS(tbl_orders[InvoiceDate],tbl_orders[Facility],tbl_Customers[[#This Row],[Facility]]))</f>
        <v>45295</v>
      </c>
      <c r="I35" s="14" t="str">
        <f>IF(ISNUMBER(tbl_Customers[[#This Row],[Last Purchased]]),"Active","Inactive")</f>
        <v>Active</v>
      </c>
      <c r="J35" s="14" t="str">
        <f ca="1">IF(COUNTIF(tbl_targeted_CustomerList[],tbl_Customers[[#This Row],[Facility]])&gt;0,"Targeted","Untargeted")</f>
        <v>Targeted</v>
      </c>
      <c r="K35" s="14"/>
    </row>
    <row r="36" spans="1:11" ht="18.600000000000001" x14ac:dyDescent="0.65">
      <c r="A36" s="137" t="s">
        <v>160</v>
      </c>
      <c r="C36" s="141" t="s">
        <v>340</v>
      </c>
      <c r="D36" s="141" t="s">
        <v>340</v>
      </c>
      <c r="E36" s="141" t="s">
        <v>301</v>
      </c>
      <c r="F36" s="247" t="s">
        <v>745</v>
      </c>
      <c r="G36" s="141"/>
      <c r="H36" s="104" t="str">
        <f>IF(_xlfn.MAXIFS(tbl_orders[InvoiceDate],tbl_orders[Facility],tbl_Customers[[#This Row],[Facility]])=0,"",_xlfn.MAXIFS(tbl_orders[InvoiceDate],tbl_orders[Facility],tbl_Customers[[#This Row],[Facility]]))</f>
        <v/>
      </c>
      <c r="I36" s="14" t="str">
        <f>IF(ISNUMBER(tbl_Customers[[#This Row],[Last Purchased]]),"Active","Inactive")</f>
        <v>Inactive</v>
      </c>
      <c r="J36" s="14" t="str">
        <f ca="1">IF(COUNTIF(tbl_targeted_CustomerList[],tbl_Customers[[#This Row],[Facility]])&gt;0,"Targeted","Untargeted")</f>
        <v>Untargeted</v>
      </c>
      <c r="K36" s="14"/>
    </row>
    <row r="37" spans="1:11" ht="18.600000000000001" x14ac:dyDescent="0.65">
      <c r="A37" s="137" t="s">
        <v>83</v>
      </c>
      <c r="B37" s="14" t="s">
        <v>123</v>
      </c>
      <c r="C37" s="141" t="s">
        <v>330</v>
      </c>
      <c r="D37" s="141" t="s">
        <v>307</v>
      </c>
      <c r="E37" s="141" t="s">
        <v>61</v>
      </c>
      <c r="F37" s="247" t="s">
        <v>745</v>
      </c>
      <c r="G37" s="141"/>
      <c r="H37" s="104" t="str">
        <f>IF(_xlfn.MAXIFS(tbl_orders[InvoiceDate],tbl_orders[Facility],tbl_Customers[[#This Row],[Facility]])=0,"",_xlfn.MAXIFS(tbl_orders[InvoiceDate],tbl_orders[Facility],tbl_Customers[[#This Row],[Facility]]))</f>
        <v/>
      </c>
      <c r="I37" s="14" t="str">
        <f>IF(ISNUMBER(tbl_Customers[[#This Row],[Last Purchased]]),"Active","Inactive")</f>
        <v>Inactive</v>
      </c>
      <c r="J37" s="14" t="str">
        <f ca="1">IF(COUNTIF(tbl_targeted_CustomerList[],tbl_Customers[[#This Row],[Facility]])&gt;0,"Targeted","Untargeted")</f>
        <v>Targeted</v>
      </c>
      <c r="K37" s="14"/>
    </row>
    <row r="38" spans="1:11" ht="18.600000000000001" x14ac:dyDescent="0.65">
      <c r="A38" s="137" t="s">
        <v>341</v>
      </c>
      <c r="B38" s="14" t="s">
        <v>107</v>
      </c>
      <c r="C38" s="141" t="s">
        <v>316</v>
      </c>
      <c r="D38" s="141" t="s">
        <v>307</v>
      </c>
      <c r="E38" s="141" t="s">
        <v>302</v>
      </c>
      <c r="F38" s="247" t="s">
        <v>745</v>
      </c>
      <c r="G38" s="141"/>
      <c r="H38" s="104" t="str">
        <f>IF(_xlfn.MAXIFS(tbl_orders[InvoiceDate],tbl_orders[Facility],tbl_Customers[[#This Row],[Facility]])=0,"",_xlfn.MAXIFS(tbl_orders[InvoiceDate],tbl_orders[Facility],tbl_Customers[[#This Row],[Facility]]))</f>
        <v/>
      </c>
      <c r="I38" s="14" t="str">
        <f>IF(ISNUMBER(tbl_Customers[[#This Row],[Last Purchased]]),"Active","Inactive")</f>
        <v>Inactive</v>
      </c>
      <c r="J38" s="14" t="str">
        <f ca="1">IF(COUNTIF(tbl_targeted_CustomerList[],tbl_Customers[[#This Row],[Facility]])&gt;0,"Targeted","Untargeted")</f>
        <v>Untargeted</v>
      </c>
      <c r="K38" s="14"/>
    </row>
    <row r="39" spans="1:11" ht="15.75" customHeight="1" x14ac:dyDescent="0.65">
      <c r="A39" s="138" t="s">
        <v>342</v>
      </c>
      <c r="B39" s="14" t="s">
        <v>109</v>
      </c>
      <c r="C39" s="141" t="s">
        <v>318</v>
      </c>
      <c r="D39" s="141" t="s">
        <v>307</v>
      </c>
      <c r="E39" s="141" t="s">
        <v>61</v>
      </c>
      <c r="F39" s="247" t="s">
        <v>745</v>
      </c>
      <c r="G39" s="141"/>
      <c r="H39" s="104" t="str">
        <f>IF(_xlfn.MAXIFS(tbl_orders[InvoiceDate],tbl_orders[Facility],tbl_Customers[[#This Row],[Facility]])=0,"",_xlfn.MAXIFS(tbl_orders[InvoiceDate],tbl_orders[Facility],tbl_Customers[[#This Row],[Facility]]))</f>
        <v/>
      </c>
      <c r="I39" s="14" t="str">
        <f>IF(ISNUMBER(tbl_Customers[[#This Row],[Last Purchased]]),"Active","Inactive")</f>
        <v>Inactive</v>
      </c>
      <c r="J39" s="14" t="str">
        <f ca="1">IF(COUNTIF(tbl_targeted_CustomerList[],tbl_Customers[[#This Row],[Facility]])&gt;0,"Targeted","Untargeted")</f>
        <v>Untargeted</v>
      </c>
      <c r="K39" s="14"/>
    </row>
    <row r="40" spans="1:11" ht="15.75" customHeight="1" x14ac:dyDescent="0.65">
      <c r="A40" s="137" t="s">
        <v>197</v>
      </c>
      <c r="C40" s="141" t="s">
        <v>324</v>
      </c>
      <c r="D40" s="141" t="s">
        <v>307</v>
      </c>
      <c r="E40" s="141" t="s">
        <v>62</v>
      </c>
      <c r="F40" s="247" t="s">
        <v>745</v>
      </c>
      <c r="G40" s="141"/>
      <c r="H40" s="104">
        <f>IF(_xlfn.MAXIFS(tbl_orders[InvoiceDate],tbl_orders[Facility],tbl_Customers[[#This Row],[Facility]])=0,"",_xlfn.MAXIFS(tbl_orders[InvoiceDate],tbl_orders[Facility],tbl_Customers[[#This Row],[Facility]]))</f>
        <v>45341</v>
      </c>
      <c r="I40" s="14" t="str">
        <f>IF(ISNUMBER(tbl_Customers[[#This Row],[Last Purchased]]),"Active","Inactive")</f>
        <v>Active</v>
      </c>
      <c r="J40" s="14" t="str">
        <f ca="1">IF(COUNTIF(tbl_targeted_CustomerList[],tbl_Customers[[#This Row],[Facility]])&gt;0,"Targeted","Untargeted")</f>
        <v>Targeted</v>
      </c>
      <c r="K40" s="14"/>
    </row>
    <row r="41" spans="1:11" ht="15.75" customHeight="1" x14ac:dyDescent="0.65">
      <c r="A41" s="137" t="s">
        <v>343</v>
      </c>
      <c r="C41" s="14" t="s">
        <v>324</v>
      </c>
      <c r="D41" s="14" t="s">
        <v>307</v>
      </c>
      <c r="E41" s="14" t="s">
        <v>61</v>
      </c>
      <c r="F41" s="247" t="s">
        <v>746</v>
      </c>
      <c r="G41" s="141"/>
      <c r="H41" s="104" t="str">
        <f>IF(_xlfn.MAXIFS(tbl_orders[InvoiceDate],tbl_orders[Facility],tbl_Customers[[#This Row],[Facility]])=0,"",_xlfn.MAXIFS(tbl_orders[InvoiceDate],tbl_orders[Facility],tbl_Customers[[#This Row],[Facility]]))</f>
        <v/>
      </c>
      <c r="I41" s="14" t="str">
        <f>IF(ISNUMBER(tbl_Customers[[#This Row],[Last Purchased]]),"Active","Inactive")</f>
        <v>Inactive</v>
      </c>
      <c r="J41" s="14" t="str">
        <f ca="1">IF(COUNTIF(tbl_targeted_CustomerList[],tbl_Customers[[#This Row],[Facility]])&gt;0,"Targeted","Untargeted")</f>
        <v>Untargeted</v>
      </c>
      <c r="K41" s="14"/>
    </row>
    <row r="42" spans="1:11" ht="15.75" customHeight="1" x14ac:dyDescent="0.65">
      <c r="A42" s="137" t="s">
        <v>344</v>
      </c>
      <c r="C42" s="14" t="s">
        <v>318</v>
      </c>
      <c r="D42" s="14" t="s">
        <v>307</v>
      </c>
      <c r="E42" s="14" t="s">
        <v>61</v>
      </c>
      <c r="F42" s="247" t="s">
        <v>746</v>
      </c>
      <c r="G42" s="141"/>
      <c r="H42" s="104" t="str">
        <f>IF(_xlfn.MAXIFS(tbl_orders[InvoiceDate],tbl_orders[Facility],tbl_Customers[[#This Row],[Facility]])=0,"",_xlfn.MAXIFS(tbl_orders[InvoiceDate],tbl_orders[Facility],tbl_Customers[[#This Row],[Facility]]))</f>
        <v/>
      </c>
      <c r="I42" s="14" t="str">
        <f>IF(ISNUMBER(tbl_Customers[[#This Row],[Last Purchased]]),"Active","Inactive")</f>
        <v>Inactive</v>
      </c>
      <c r="J42" s="14" t="str">
        <f ca="1">IF(COUNTIF(tbl_targeted_CustomerList[],tbl_Customers[[#This Row],[Facility]])&gt;0,"Targeted","Untargeted")</f>
        <v>Untargeted</v>
      </c>
      <c r="K42" s="14"/>
    </row>
    <row r="43" spans="1:11" ht="15.75" customHeight="1" x14ac:dyDescent="0.65">
      <c r="A43" s="137" t="s">
        <v>345</v>
      </c>
      <c r="C43" s="14" t="s">
        <v>330</v>
      </c>
      <c r="D43" s="14" t="s">
        <v>307</v>
      </c>
      <c r="E43" s="14" t="s">
        <v>61</v>
      </c>
      <c r="F43" s="247" t="s">
        <v>746</v>
      </c>
      <c r="G43" s="141"/>
      <c r="H43" s="104" t="str">
        <f>IF(_xlfn.MAXIFS(tbl_orders[InvoiceDate],tbl_orders[Facility],tbl_Customers[[#This Row],[Facility]])=0,"",_xlfn.MAXIFS(tbl_orders[InvoiceDate],tbl_orders[Facility],tbl_Customers[[#This Row],[Facility]]))</f>
        <v/>
      </c>
      <c r="I43" s="14" t="str">
        <f>IF(ISNUMBER(tbl_Customers[[#This Row],[Last Purchased]]),"Active","Inactive")</f>
        <v>Inactive</v>
      </c>
      <c r="J43" s="14" t="str">
        <f ca="1">IF(COUNTIF(tbl_targeted_CustomerList[],tbl_Customers[[#This Row],[Facility]])&gt;0,"Targeted","Untargeted")</f>
        <v>Untargeted</v>
      </c>
      <c r="K43" s="14"/>
    </row>
    <row r="44" spans="1:11" ht="15.75" customHeight="1" x14ac:dyDescent="0.65">
      <c r="A44" s="137" t="s">
        <v>346</v>
      </c>
      <c r="C44" s="14" t="s">
        <v>105</v>
      </c>
      <c r="D44" s="14" t="s">
        <v>307</v>
      </c>
      <c r="E44" s="14" t="s">
        <v>62</v>
      </c>
      <c r="F44" s="247" t="s">
        <v>746</v>
      </c>
      <c r="G44" s="141"/>
      <c r="H44" s="104" t="str">
        <f>IF(_xlfn.MAXIFS(tbl_orders[InvoiceDate],tbl_orders[Facility],tbl_Customers[[#This Row],[Facility]])=0,"",_xlfn.MAXIFS(tbl_orders[InvoiceDate],tbl_orders[Facility],tbl_Customers[[#This Row],[Facility]]))</f>
        <v/>
      </c>
      <c r="I44" s="14" t="str">
        <f>IF(ISNUMBER(tbl_Customers[[#This Row],[Last Purchased]]),"Active","Inactive")</f>
        <v>Inactive</v>
      </c>
      <c r="J44" s="14" t="str">
        <f ca="1">IF(COUNTIF(tbl_targeted_CustomerList[],tbl_Customers[[#This Row],[Facility]])&gt;0,"Targeted","Untargeted")</f>
        <v>Untargeted</v>
      </c>
      <c r="K44" s="14"/>
    </row>
    <row r="45" spans="1:11" ht="15.75" customHeight="1" x14ac:dyDescent="0.65">
      <c r="A45" s="137" t="s">
        <v>347</v>
      </c>
      <c r="B45" s="14" t="s">
        <v>109</v>
      </c>
      <c r="C45" s="141" t="s">
        <v>318</v>
      </c>
      <c r="D45" s="141" t="s">
        <v>307</v>
      </c>
      <c r="E45" s="141" t="s">
        <v>61</v>
      </c>
      <c r="F45" s="247" t="s">
        <v>745</v>
      </c>
      <c r="G45" s="141"/>
      <c r="H45" s="104" t="str">
        <f>IF(_xlfn.MAXIFS(tbl_orders[InvoiceDate],tbl_orders[Facility],tbl_Customers[[#This Row],[Facility]])=0,"",_xlfn.MAXIFS(tbl_orders[InvoiceDate],tbl_orders[Facility],tbl_Customers[[#This Row],[Facility]]))</f>
        <v/>
      </c>
      <c r="I45" s="14" t="str">
        <f>IF(ISNUMBER(tbl_Customers[[#This Row],[Last Purchased]]),"Active","Inactive")</f>
        <v>Inactive</v>
      </c>
      <c r="J45" s="14" t="str">
        <f ca="1">IF(COUNTIF(tbl_targeted_CustomerList[],tbl_Customers[[#This Row],[Facility]])&gt;0,"Targeted","Untargeted")</f>
        <v>Untargeted</v>
      </c>
      <c r="K45" s="14"/>
    </row>
    <row r="46" spans="1:11" ht="15.75" customHeight="1" x14ac:dyDescent="0.65">
      <c r="A46" s="137" t="s">
        <v>348</v>
      </c>
      <c r="B46" s="14" t="s">
        <v>123</v>
      </c>
      <c r="C46" s="141" t="s">
        <v>330</v>
      </c>
      <c r="D46" s="141" t="s">
        <v>307</v>
      </c>
      <c r="E46" s="141" t="s">
        <v>61</v>
      </c>
      <c r="F46" s="247" t="s">
        <v>745</v>
      </c>
      <c r="G46" s="141"/>
      <c r="H46" s="104" t="str">
        <f>IF(_xlfn.MAXIFS(tbl_orders[InvoiceDate],tbl_orders[Facility],tbl_Customers[[#This Row],[Facility]])=0,"",_xlfn.MAXIFS(tbl_orders[InvoiceDate],tbl_orders[Facility],tbl_Customers[[#This Row],[Facility]]))</f>
        <v/>
      </c>
      <c r="I46" s="14" t="str">
        <f>IF(ISNUMBER(tbl_Customers[[#This Row],[Last Purchased]]),"Active","Inactive")</f>
        <v>Inactive</v>
      </c>
      <c r="J46" s="14" t="str">
        <f ca="1">IF(COUNTIF(tbl_targeted_CustomerList[],tbl_Customers[[#This Row],[Facility]])&gt;0,"Targeted","Untargeted")</f>
        <v>Untargeted</v>
      </c>
      <c r="K46" s="14"/>
    </row>
    <row r="47" spans="1:11" ht="15.75" customHeight="1" x14ac:dyDescent="0.65">
      <c r="A47" s="137" t="s">
        <v>108</v>
      </c>
      <c r="B47" s="14" t="s">
        <v>109</v>
      </c>
      <c r="C47" s="141" t="s">
        <v>318</v>
      </c>
      <c r="D47" s="141" t="s">
        <v>307</v>
      </c>
      <c r="E47" s="141" t="s">
        <v>302</v>
      </c>
      <c r="F47" s="247" t="s">
        <v>745</v>
      </c>
      <c r="G47" s="141"/>
      <c r="H47" s="104" t="str">
        <f>IF(_xlfn.MAXIFS(tbl_orders[InvoiceDate],tbl_orders[Facility],tbl_Customers[[#This Row],[Facility]])=0,"",_xlfn.MAXIFS(tbl_orders[InvoiceDate],tbl_orders[Facility],tbl_Customers[[#This Row],[Facility]]))</f>
        <v/>
      </c>
      <c r="I47" s="14" t="str">
        <f>IF(ISNUMBER(tbl_Customers[[#This Row],[Last Purchased]]),"Active","Inactive")</f>
        <v>Inactive</v>
      </c>
      <c r="J47" s="14" t="str">
        <f ca="1">IF(COUNTIF(tbl_targeted_CustomerList[],tbl_Customers[[#This Row],[Facility]])&gt;0,"Targeted","Untargeted")</f>
        <v>Untargeted</v>
      </c>
      <c r="K47" s="14"/>
    </row>
    <row r="48" spans="1:11" ht="15.75" customHeight="1" x14ac:dyDescent="0.65">
      <c r="A48" s="137" t="s">
        <v>84</v>
      </c>
      <c r="C48" s="141" t="s">
        <v>310</v>
      </c>
      <c r="D48" s="141" t="s">
        <v>307</v>
      </c>
      <c r="E48" s="141" t="s">
        <v>302</v>
      </c>
      <c r="F48" s="247" t="s">
        <v>745</v>
      </c>
      <c r="G48" s="141"/>
      <c r="H48" s="104" t="str">
        <f>IF(_xlfn.MAXIFS(tbl_orders[InvoiceDate],tbl_orders[Facility],tbl_Customers[[#This Row],[Facility]])=0,"",_xlfn.MAXIFS(tbl_orders[InvoiceDate],tbl_orders[Facility],tbl_Customers[[#This Row],[Facility]]))</f>
        <v/>
      </c>
      <c r="I48" s="14" t="str">
        <f>IF(ISNUMBER(tbl_Customers[[#This Row],[Last Purchased]]),"Active","Inactive")</f>
        <v>Inactive</v>
      </c>
      <c r="J48" s="14" t="str">
        <f ca="1">IF(COUNTIF(tbl_targeted_CustomerList[],tbl_Customers[[#This Row],[Facility]])&gt;0,"Targeted","Untargeted")</f>
        <v>Untargeted</v>
      </c>
      <c r="K48" s="14"/>
    </row>
    <row r="49" spans="1:11" ht="15.75" customHeight="1" x14ac:dyDescent="0.65">
      <c r="A49" s="137" t="s">
        <v>349</v>
      </c>
      <c r="B49" s="14" t="s">
        <v>110</v>
      </c>
      <c r="C49" s="141" t="s">
        <v>318</v>
      </c>
      <c r="D49" s="141" t="s">
        <v>307</v>
      </c>
      <c r="E49" s="141" t="s">
        <v>302</v>
      </c>
      <c r="F49" s="247" t="s">
        <v>745</v>
      </c>
      <c r="G49" s="141"/>
      <c r="H49" s="104" t="str">
        <f>IF(_xlfn.MAXIFS(tbl_orders[InvoiceDate],tbl_orders[Facility],tbl_Customers[[#This Row],[Facility]])=0,"",_xlfn.MAXIFS(tbl_orders[InvoiceDate],tbl_orders[Facility],tbl_Customers[[#This Row],[Facility]]))</f>
        <v/>
      </c>
      <c r="I49" s="14" t="str">
        <f>IF(ISNUMBER(tbl_Customers[[#This Row],[Last Purchased]]),"Active","Inactive")</f>
        <v>Inactive</v>
      </c>
      <c r="J49" s="14" t="str">
        <f ca="1">IF(COUNTIF(tbl_targeted_CustomerList[],tbl_Customers[[#This Row],[Facility]])&gt;0,"Targeted","Untargeted")</f>
        <v>Untargeted</v>
      </c>
      <c r="K49" s="14"/>
    </row>
    <row r="50" spans="1:11" ht="15.75" customHeight="1" x14ac:dyDescent="0.65">
      <c r="A50" s="137" t="s">
        <v>350</v>
      </c>
      <c r="C50" s="141" t="s">
        <v>310</v>
      </c>
      <c r="D50" s="141" t="s">
        <v>307</v>
      </c>
      <c r="E50" s="141" t="s">
        <v>302</v>
      </c>
      <c r="F50" s="247" t="s">
        <v>745</v>
      </c>
      <c r="G50" s="141"/>
      <c r="H50" s="104" t="str">
        <f>IF(_xlfn.MAXIFS(tbl_orders[InvoiceDate],tbl_orders[Facility],tbl_Customers[[#This Row],[Facility]])=0,"",_xlfn.MAXIFS(tbl_orders[InvoiceDate],tbl_orders[Facility],tbl_Customers[[#This Row],[Facility]]))</f>
        <v/>
      </c>
      <c r="I50" s="14" t="str">
        <f>IF(ISNUMBER(tbl_Customers[[#This Row],[Last Purchased]]),"Active","Inactive")</f>
        <v>Inactive</v>
      </c>
      <c r="J50" s="14" t="str">
        <f ca="1">IF(COUNTIF(tbl_targeted_CustomerList[],tbl_Customers[[#This Row],[Facility]])&gt;0,"Targeted","Untargeted")</f>
        <v>Untargeted</v>
      </c>
      <c r="K50" s="14"/>
    </row>
    <row r="51" spans="1:11" ht="15.75" customHeight="1" x14ac:dyDescent="0.65">
      <c r="A51" s="137" t="s">
        <v>351</v>
      </c>
      <c r="C51" s="141" t="s">
        <v>312</v>
      </c>
      <c r="D51" s="141" t="s">
        <v>322</v>
      </c>
      <c r="E51" s="141" t="s">
        <v>301</v>
      </c>
      <c r="F51" s="247" t="s">
        <v>745</v>
      </c>
      <c r="G51" s="141"/>
      <c r="H51" s="104" t="str">
        <f>IF(_xlfn.MAXIFS(tbl_orders[InvoiceDate],tbl_orders[Facility],tbl_Customers[[#This Row],[Facility]])=0,"",_xlfn.MAXIFS(tbl_orders[InvoiceDate],tbl_orders[Facility],tbl_Customers[[#This Row],[Facility]]))</f>
        <v/>
      </c>
      <c r="I51" s="14" t="str">
        <f>IF(ISNUMBER(tbl_Customers[[#This Row],[Last Purchased]]),"Active","Inactive")</f>
        <v>Inactive</v>
      </c>
      <c r="J51" s="14" t="str">
        <f ca="1">IF(COUNTIF(tbl_targeted_CustomerList[],tbl_Customers[[#This Row],[Facility]])&gt;0,"Targeted","Untargeted")</f>
        <v>Untargeted</v>
      </c>
      <c r="K51" s="14"/>
    </row>
    <row r="52" spans="1:11" ht="15.75" customHeight="1" x14ac:dyDescent="0.65">
      <c r="A52" s="137" t="s">
        <v>170</v>
      </c>
      <c r="B52" s="14" t="s">
        <v>149</v>
      </c>
      <c r="C52" s="141" t="s">
        <v>332</v>
      </c>
      <c r="D52" s="141" t="s">
        <v>307</v>
      </c>
      <c r="E52" s="141" t="s">
        <v>61</v>
      </c>
      <c r="F52" s="247" t="s">
        <v>745</v>
      </c>
      <c r="G52" s="141"/>
      <c r="H52" s="104">
        <f>IF(_xlfn.MAXIFS(tbl_orders[InvoiceDate],tbl_orders[Facility],tbl_Customers[[#This Row],[Facility]])=0,"",_xlfn.MAXIFS(tbl_orders[InvoiceDate],tbl_orders[Facility],tbl_Customers[[#This Row],[Facility]]))</f>
        <v>45246</v>
      </c>
      <c r="I52" s="14" t="str">
        <f>IF(ISNUMBER(tbl_Customers[[#This Row],[Last Purchased]]),"Active","Inactive")</f>
        <v>Active</v>
      </c>
      <c r="J52" s="14" t="str">
        <f ca="1">IF(COUNTIF(tbl_targeted_CustomerList[],tbl_Customers[[#This Row],[Facility]])&gt;0,"Targeted","Untargeted")</f>
        <v>Targeted</v>
      </c>
      <c r="K52" s="14"/>
    </row>
    <row r="53" spans="1:11" ht="15.75" customHeight="1" x14ac:dyDescent="0.65">
      <c r="A53" s="137" t="s">
        <v>747</v>
      </c>
      <c r="C53" s="141" t="s">
        <v>354</v>
      </c>
      <c r="D53" s="141" t="s">
        <v>307</v>
      </c>
      <c r="E53" s="141" t="s">
        <v>61</v>
      </c>
      <c r="F53" s="247" t="s">
        <v>745</v>
      </c>
      <c r="G53" s="141"/>
      <c r="H53" s="104" t="str">
        <f>IF(_xlfn.MAXIFS(tbl_orders[InvoiceDate],tbl_orders[Facility],tbl_Customers[[#This Row],[Facility]])=0,"",_xlfn.MAXIFS(tbl_orders[InvoiceDate],tbl_orders[Facility],tbl_Customers[[#This Row],[Facility]]))</f>
        <v/>
      </c>
      <c r="I53" s="14" t="str">
        <f>IF(ISNUMBER(tbl_Customers[[#This Row],[Last Purchased]]),"Active","Inactive")</f>
        <v>Inactive</v>
      </c>
      <c r="J53" s="14" t="str">
        <f ca="1">IF(COUNTIF(tbl_targeted_CustomerList[],tbl_Customers[[#This Row],[Facility]])&gt;0,"Targeted","Untargeted")</f>
        <v>Untargeted</v>
      </c>
      <c r="K53" s="14"/>
    </row>
    <row r="54" spans="1:11" ht="15.75" customHeight="1" x14ac:dyDescent="0.65">
      <c r="A54" s="137" t="s">
        <v>352</v>
      </c>
      <c r="B54" s="14" t="s">
        <v>353</v>
      </c>
      <c r="C54" s="14" t="s">
        <v>354</v>
      </c>
      <c r="D54" s="14" t="s">
        <v>307</v>
      </c>
      <c r="E54" s="14" t="s">
        <v>61</v>
      </c>
      <c r="F54" s="247" t="s">
        <v>746</v>
      </c>
      <c r="G54" s="141"/>
      <c r="H54" s="104" t="str">
        <f>IF(_xlfn.MAXIFS(tbl_orders[InvoiceDate],tbl_orders[Facility],tbl_Customers[[#This Row],[Facility]])=0,"",_xlfn.MAXIFS(tbl_orders[InvoiceDate],tbl_orders[Facility],tbl_Customers[[#This Row],[Facility]]))</f>
        <v/>
      </c>
      <c r="I54" s="14" t="str">
        <f>IF(ISNUMBER(tbl_Customers[[#This Row],[Last Purchased]]),"Active","Inactive")</f>
        <v>Inactive</v>
      </c>
      <c r="J54" s="14" t="str">
        <f ca="1">IF(COUNTIF(tbl_targeted_CustomerList[],tbl_Customers[[#This Row],[Facility]])&gt;0,"Targeted","Untargeted")</f>
        <v>Untargeted</v>
      </c>
      <c r="K54" s="14"/>
    </row>
    <row r="55" spans="1:11" ht="15.75" customHeight="1" x14ac:dyDescent="0.65">
      <c r="A55" s="137" t="s">
        <v>355</v>
      </c>
      <c r="B55" s="14" t="s">
        <v>107</v>
      </c>
      <c r="C55" s="14" t="s">
        <v>316</v>
      </c>
      <c r="D55" s="14" t="s">
        <v>307</v>
      </c>
      <c r="E55" s="14" t="s">
        <v>61</v>
      </c>
      <c r="F55" s="247" t="s">
        <v>746</v>
      </c>
      <c r="G55" s="141"/>
      <c r="H55" s="104" t="str">
        <f>IF(_xlfn.MAXIFS(tbl_orders[InvoiceDate],tbl_orders[Facility],tbl_Customers[[#This Row],[Facility]])=0,"",_xlfn.MAXIFS(tbl_orders[InvoiceDate],tbl_orders[Facility],tbl_Customers[[#This Row],[Facility]]))</f>
        <v/>
      </c>
      <c r="I55" s="14" t="str">
        <f>IF(ISNUMBER(tbl_Customers[[#This Row],[Last Purchased]]),"Active","Inactive")</f>
        <v>Inactive</v>
      </c>
      <c r="J55" s="14" t="str">
        <f ca="1">IF(COUNTIF(tbl_targeted_CustomerList[],tbl_Customers[[#This Row],[Facility]])&gt;0,"Targeted","Untargeted")</f>
        <v>Untargeted</v>
      </c>
      <c r="K55" s="14"/>
    </row>
    <row r="56" spans="1:11" ht="15.75" customHeight="1" x14ac:dyDescent="0.65">
      <c r="A56" s="137" t="s">
        <v>356</v>
      </c>
      <c r="B56" s="14" t="s">
        <v>109</v>
      </c>
      <c r="C56" s="141" t="s">
        <v>318</v>
      </c>
      <c r="D56" s="141" t="s">
        <v>307</v>
      </c>
      <c r="E56" s="141" t="s">
        <v>302</v>
      </c>
      <c r="F56" s="247" t="s">
        <v>745</v>
      </c>
      <c r="G56" s="141"/>
      <c r="H56" s="104" t="str">
        <f>IF(_xlfn.MAXIFS(tbl_orders[InvoiceDate],tbl_orders[Facility],tbl_Customers[[#This Row],[Facility]])=0,"",_xlfn.MAXIFS(tbl_orders[InvoiceDate],tbl_orders[Facility],tbl_Customers[[#This Row],[Facility]]))</f>
        <v/>
      </c>
      <c r="I56" s="14" t="str">
        <f>IF(ISNUMBER(tbl_Customers[[#This Row],[Last Purchased]]),"Active","Inactive")</f>
        <v>Inactive</v>
      </c>
      <c r="J56" s="14" t="str">
        <f ca="1">IF(COUNTIF(tbl_targeted_CustomerList[],tbl_Customers[[#This Row],[Facility]])&gt;0,"Targeted","Untargeted")</f>
        <v>Untargeted</v>
      </c>
      <c r="K56" s="14"/>
    </row>
    <row r="57" spans="1:11" ht="15.75" customHeight="1" x14ac:dyDescent="0.65">
      <c r="A57" s="137" t="s">
        <v>162</v>
      </c>
      <c r="C57" s="141" t="s">
        <v>310</v>
      </c>
      <c r="D57" s="141" t="s">
        <v>307</v>
      </c>
      <c r="E57" s="141" t="s">
        <v>61</v>
      </c>
      <c r="F57" s="247" t="s">
        <v>745</v>
      </c>
      <c r="G57" s="141"/>
      <c r="H57" s="104" t="str">
        <f>IF(_xlfn.MAXIFS(tbl_orders[InvoiceDate],tbl_orders[Facility],tbl_Customers[[#This Row],[Facility]])=0,"",_xlfn.MAXIFS(tbl_orders[InvoiceDate],tbl_orders[Facility],tbl_Customers[[#This Row],[Facility]]))</f>
        <v/>
      </c>
      <c r="I57" s="14" t="str">
        <f>IF(ISNUMBER(tbl_Customers[[#This Row],[Last Purchased]]),"Active","Inactive")</f>
        <v>Inactive</v>
      </c>
      <c r="J57" s="14" t="str">
        <f ca="1">IF(COUNTIF(tbl_targeted_CustomerList[],tbl_Customers[[#This Row],[Facility]])&gt;0,"Targeted","Untargeted")</f>
        <v>Untargeted</v>
      </c>
      <c r="K57" s="14"/>
    </row>
    <row r="58" spans="1:11" ht="15.75" customHeight="1" x14ac:dyDescent="0.65">
      <c r="A58" s="137" t="s">
        <v>357</v>
      </c>
      <c r="B58" s="14" t="s">
        <v>358</v>
      </c>
      <c r="C58" s="14" t="s">
        <v>324</v>
      </c>
      <c r="D58" s="14" t="s">
        <v>307</v>
      </c>
      <c r="E58" s="14" t="s">
        <v>61</v>
      </c>
      <c r="F58" s="247" t="s">
        <v>746</v>
      </c>
      <c r="G58" s="141"/>
      <c r="H58" s="104" t="str">
        <f>IF(_xlfn.MAXIFS(tbl_orders[InvoiceDate],tbl_orders[Facility],tbl_Customers[[#This Row],[Facility]])=0,"",_xlfn.MAXIFS(tbl_orders[InvoiceDate],tbl_orders[Facility],tbl_Customers[[#This Row],[Facility]]))</f>
        <v/>
      </c>
      <c r="I58" s="14" t="str">
        <f>IF(ISNUMBER(tbl_Customers[[#This Row],[Last Purchased]]),"Active","Inactive")</f>
        <v>Inactive</v>
      </c>
      <c r="J58" s="14" t="str">
        <f ca="1">IF(COUNTIF(tbl_targeted_CustomerList[],tbl_Customers[[#This Row],[Facility]])&gt;0,"Targeted","Untargeted")</f>
        <v>Untargeted</v>
      </c>
      <c r="K58" s="14"/>
    </row>
    <row r="59" spans="1:11" ht="15.75" customHeight="1" x14ac:dyDescent="0.65">
      <c r="A59" s="137" t="s">
        <v>359</v>
      </c>
      <c r="B59" s="14" t="s">
        <v>165</v>
      </c>
      <c r="C59" s="14" t="s">
        <v>310</v>
      </c>
      <c r="D59" s="14" t="s">
        <v>307</v>
      </c>
      <c r="E59" s="14" t="s">
        <v>61</v>
      </c>
      <c r="F59" s="247" t="s">
        <v>746</v>
      </c>
      <c r="G59" s="141"/>
      <c r="H59" s="104" t="str">
        <f>IF(_xlfn.MAXIFS(tbl_orders[InvoiceDate],tbl_orders[Facility],tbl_Customers[[#This Row],[Facility]])=0,"",_xlfn.MAXIFS(tbl_orders[InvoiceDate],tbl_orders[Facility],tbl_Customers[[#This Row],[Facility]]))</f>
        <v/>
      </c>
      <c r="I59" s="14" t="str">
        <f>IF(ISNUMBER(tbl_Customers[[#This Row],[Last Purchased]]),"Active","Inactive")</f>
        <v>Inactive</v>
      </c>
      <c r="J59" s="14" t="str">
        <f ca="1">IF(COUNTIF(tbl_targeted_CustomerList[],tbl_Customers[[#This Row],[Facility]])&gt;0,"Targeted","Untargeted")</f>
        <v>Untargeted</v>
      </c>
      <c r="K59" s="14"/>
    </row>
    <row r="60" spans="1:11" ht="15.75" customHeight="1" x14ac:dyDescent="0.65">
      <c r="A60" s="137" t="s">
        <v>360</v>
      </c>
      <c r="B60" s="14" t="s">
        <v>165</v>
      </c>
      <c r="C60" s="14" t="s">
        <v>310</v>
      </c>
      <c r="D60" s="14" t="s">
        <v>307</v>
      </c>
      <c r="E60" s="14" t="s">
        <v>61</v>
      </c>
      <c r="F60" s="247" t="s">
        <v>746</v>
      </c>
      <c r="G60" s="141"/>
      <c r="H60" s="104" t="str">
        <f>IF(_xlfn.MAXIFS(tbl_orders[InvoiceDate],tbl_orders[Facility],tbl_Customers[[#This Row],[Facility]])=0,"",_xlfn.MAXIFS(tbl_orders[InvoiceDate],tbl_orders[Facility],tbl_Customers[[#This Row],[Facility]]))</f>
        <v/>
      </c>
      <c r="I60" s="14" t="str">
        <f>IF(ISNUMBER(tbl_Customers[[#This Row],[Last Purchased]]),"Active","Inactive")</f>
        <v>Inactive</v>
      </c>
      <c r="J60" s="14" t="str">
        <f ca="1">IF(COUNTIF(tbl_targeted_CustomerList[],tbl_Customers[[#This Row],[Facility]])&gt;0,"Targeted","Untargeted")</f>
        <v>Untargeted</v>
      </c>
      <c r="K60" s="14"/>
    </row>
    <row r="61" spans="1:11" ht="15.75" customHeight="1" x14ac:dyDescent="0.65">
      <c r="A61" s="137" t="s">
        <v>361</v>
      </c>
      <c r="B61" s="14" t="s">
        <v>168</v>
      </c>
      <c r="C61" s="14" t="s">
        <v>306</v>
      </c>
      <c r="D61" s="14" t="s">
        <v>307</v>
      </c>
      <c r="E61" s="14" t="s">
        <v>61</v>
      </c>
      <c r="F61" s="247" t="s">
        <v>746</v>
      </c>
      <c r="G61" s="141"/>
      <c r="H61" s="104" t="str">
        <f>IF(_xlfn.MAXIFS(tbl_orders[InvoiceDate],tbl_orders[Facility],tbl_Customers[[#This Row],[Facility]])=0,"",_xlfn.MAXIFS(tbl_orders[InvoiceDate],tbl_orders[Facility],tbl_Customers[[#This Row],[Facility]]))</f>
        <v/>
      </c>
      <c r="I61" s="14" t="str">
        <f>IF(ISNUMBER(tbl_Customers[[#This Row],[Last Purchased]]),"Active","Inactive")</f>
        <v>Inactive</v>
      </c>
      <c r="J61" s="14" t="str">
        <f ca="1">IF(COUNTIF(tbl_targeted_CustomerList[],tbl_Customers[[#This Row],[Facility]])&gt;0,"Targeted","Untargeted")</f>
        <v>Untargeted</v>
      </c>
      <c r="K61" s="14"/>
    </row>
    <row r="62" spans="1:11" ht="15.75" customHeight="1" x14ac:dyDescent="0.65">
      <c r="A62" s="137" t="s">
        <v>362</v>
      </c>
      <c r="B62" s="14" t="s">
        <v>168</v>
      </c>
      <c r="C62" s="14" t="s">
        <v>306</v>
      </c>
      <c r="D62" s="14" t="s">
        <v>307</v>
      </c>
      <c r="E62" s="14" t="s">
        <v>61</v>
      </c>
      <c r="F62" s="247" t="s">
        <v>746</v>
      </c>
      <c r="G62" s="141"/>
      <c r="H62" s="104" t="str">
        <f>IF(_xlfn.MAXIFS(tbl_orders[InvoiceDate],tbl_orders[Facility],tbl_Customers[[#This Row],[Facility]])=0,"",_xlfn.MAXIFS(tbl_orders[InvoiceDate],tbl_orders[Facility],tbl_Customers[[#This Row],[Facility]]))</f>
        <v/>
      </c>
      <c r="I62" s="14" t="str">
        <f>IF(ISNUMBER(tbl_Customers[[#This Row],[Last Purchased]]),"Active","Inactive")</f>
        <v>Inactive</v>
      </c>
      <c r="J62" s="14" t="str">
        <f ca="1">IF(COUNTIF(tbl_targeted_CustomerList[],tbl_Customers[[#This Row],[Facility]])&gt;0,"Targeted","Untargeted")</f>
        <v>Untargeted</v>
      </c>
      <c r="K62" s="14"/>
    </row>
    <row r="63" spans="1:11" ht="15.75" customHeight="1" x14ac:dyDescent="0.65">
      <c r="A63" s="137" t="s">
        <v>363</v>
      </c>
      <c r="B63" s="14" t="s">
        <v>168</v>
      </c>
      <c r="C63" s="14" t="s">
        <v>306</v>
      </c>
      <c r="D63" s="14" t="s">
        <v>307</v>
      </c>
      <c r="E63" s="14" t="s">
        <v>61</v>
      </c>
      <c r="F63" s="247" t="s">
        <v>746</v>
      </c>
      <c r="G63" s="141"/>
      <c r="H63" s="104" t="str">
        <f>IF(_xlfn.MAXIFS(tbl_orders[InvoiceDate],tbl_orders[Facility],tbl_Customers[[#This Row],[Facility]])=0,"",_xlfn.MAXIFS(tbl_orders[InvoiceDate],tbl_orders[Facility],tbl_Customers[[#This Row],[Facility]]))</f>
        <v/>
      </c>
      <c r="I63" s="14" t="str">
        <f>IF(ISNUMBER(tbl_Customers[[#This Row],[Last Purchased]]),"Active","Inactive")</f>
        <v>Inactive</v>
      </c>
      <c r="J63" s="14" t="str">
        <f ca="1">IF(COUNTIF(tbl_targeted_CustomerList[],tbl_Customers[[#This Row],[Facility]])&gt;0,"Targeted","Untargeted")</f>
        <v>Untargeted</v>
      </c>
      <c r="K63" s="14"/>
    </row>
    <row r="64" spans="1:11" ht="15.75" customHeight="1" x14ac:dyDescent="0.65">
      <c r="A64" s="137" t="s">
        <v>364</v>
      </c>
      <c r="B64" s="14" t="s">
        <v>165</v>
      </c>
      <c r="C64" s="14" t="s">
        <v>310</v>
      </c>
      <c r="D64" s="14" t="s">
        <v>307</v>
      </c>
      <c r="E64" s="14" t="s">
        <v>61</v>
      </c>
      <c r="F64" s="247" t="s">
        <v>746</v>
      </c>
      <c r="G64" s="141"/>
      <c r="H64" s="104" t="str">
        <f>IF(_xlfn.MAXIFS(tbl_orders[InvoiceDate],tbl_orders[Facility],tbl_Customers[[#This Row],[Facility]])=0,"",_xlfn.MAXIFS(tbl_orders[InvoiceDate],tbl_orders[Facility],tbl_Customers[[#This Row],[Facility]]))</f>
        <v/>
      </c>
      <c r="I64" s="14" t="str">
        <f>IF(ISNUMBER(tbl_Customers[[#This Row],[Last Purchased]]),"Active","Inactive")</f>
        <v>Inactive</v>
      </c>
      <c r="J64" s="14" t="str">
        <f ca="1">IF(COUNTIF(tbl_targeted_CustomerList[],tbl_Customers[[#This Row],[Facility]])&gt;0,"Targeted","Untargeted")</f>
        <v>Untargeted</v>
      </c>
      <c r="K64" s="14"/>
    </row>
    <row r="65" spans="1:11" ht="15.75" customHeight="1" x14ac:dyDescent="0.65">
      <c r="A65" s="137" t="s">
        <v>365</v>
      </c>
      <c r="B65" s="14" t="s">
        <v>109</v>
      </c>
      <c r="C65" s="14" t="s">
        <v>318</v>
      </c>
      <c r="D65" s="14" t="s">
        <v>307</v>
      </c>
      <c r="E65" s="14" t="s">
        <v>61</v>
      </c>
      <c r="F65" s="247" t="s">
        <v>746</v>
      </c>
      <c r="G65" s="141"/>
      <c r="H65" s="104" t="str">
        <f>IF(_xlfn.MAXIFS(tbl_orders[InvoiceDate],tbl_orders[Facility],tbl_Customers[[#This Row],[Facility]])=0,"",_xlfn.MAXIFS(tbl_orders[InvoiceDate],tbl_orders[Facility],tbl_Customers[[#This Row],[Facility]]))</f>
        <v/>
      </c>
      <c r="I65" s="14" t="str">
        <f>IF(ISNUMBER(tbl_Customers[[#This Row],[Last Purchased]]),"Active","Inactive")</f>
        <v>Inactive</v>
      </c>
      <c r="J65" s="14" t="str">
        <f ca="1">IF(COUNTIF(tbl_targeted_CustomerList[],tbl_Customers[[#This Row],[Facility]])&gt;0,"Targeted","Untargeted")</f>
        <v>Untargeted</v>
      </c>
      <c r="K65" s="14"/>
    </row>
    <row r="66" spans="1:11" ht="15.75" customHeight="1" x14ac:dyDescent="0.65">
      <c r="A66" s="137" t="s">
        <v>366</v>
      </c>
      <c r="B66" s="14" t="s">
        <v>107</v>
      </c>
      <c r="C66" s="14" t="s">
        <v>316</v>
      </c>
      <c r="D66" s="14" t="s">
        <v>307</v>
      </c>
      <c r="E66" s="14" t="s">
        <v>61</v>
      </c>
      <c r="F66" s="247" t="s">
        <v>746</v>
      </c>
      <c r="G66" s="141"/>
      <c r="H66" s="104" t="str">
        <f>IF(_xlfn.MAXIFS(tbl_orders[InvoiceDate],tbl_orders[Facility],tbl_Customers[[#This Row],[Facility]])=0,"",_xlfn.MAXIFS(tbl_orders[InvoiceDate],tbl_orders[Facility],tbl_Customers[[#This Row],[Facility]]))</f>
        <v/>
      </c>
      <c r="I66" s="14" t="str">
        <f>IF(ISNUMBER(tbl_Customers[[#This Row],[Last Purchased]]),"Active","Inactive")</f>
        <v>Inactive</v>
      </c>
      <c r="J66" s="14" t="str">
        <f ca="1">IF(COUNTIF(tbl_targeted_CustomerList[],tbl_Customers[[#This Row],[Facility]])&gt;0,"Targeted","Untargeted")</f>
        <v>Untargeted</v>
      </c>
      <c r="K66" s="14"/>
    </row>
    <row r="67" spans="1:11" ht="15.75" customHeight="1" x14ac:dyDescent="0.65">
      <c r="A67" s="137" t="s">
        <v>367</v>
      </c>
      <c r="B67" s="14" t="s">
        <v>168</v>
      </c>
      <c r="C67" s="14" t="s">
        <v>306</v>
      </c>
      <c r="D67" s="14" t="s">
        <v>307</v>
      </c>
      <c r="E67" s="14" t="s">
        <v>61</v>
      </c>
      <c r="F67" s="247" t="s">
        <v>746</v>
      </c>
      <c r="G67" s="141"/>
      <c r="H67" s="104" t="str">
        <f>IF(_xlfn.MAXIFS(tbl_orders[InvoiceDate],tbl_orders[Facility],tbl_Customers[[#This Row],[Facility]])=0,"",_xlfn.MAXIFS(tbl_orders[InvoiceDate],tbl_orders[Facility],tbl_Customers[[#This Row],[Facility]]))</f>
        <v/>
      </c>
      <c r="I67" s="14" t="str">
        <f>IF(ISNUMBER(tbl_Customers[[#This Row],[Last Purchased]]),"Active","Inactive")</f>
        <v>Inactive</v>
      </c>
      <c r="J67" s="14" t="str">
        <f ca="1">IF(COUNTIF(tbl_targeted_CustomerList[],tbl_Customers[[#This Row],[Facility]])&gt;0,"Targeted","Untargeted")</f>
        <v>Untargeted</v>
      </c>
      <c r="K67" s="14"/>
    </row>
    <row r="68" spans="1:11" ht="15.75" customHeight="1" x14ac:dyDescent="0.65">
      <c r="A68" s="137" t="s">
        <v>368</v>
      </c>
      <c r="B68" s="14" t="s">
        <v>107</v>
      </c>
      <c r="C68" s="14" t="s">
        <v>316</v>
      </c>
      <c r="D68" s="14" t="s">
        <v>307</v>
      </c>
      <c r="E68" s="14" t="s">
        <v>61</v>
      </c>
      <c r="F68" s="247" t="s">
        <v>746</v>
      </c>
      <c r="G68" s="141"/>
      <c r="H68" s="104" t="str">
        <f>IF(_xlfn.MAXIFS(tbl_orders[InvoiceDate],tbl_orders[Facility],tbl_Customers[[#This Row],[Facility]])=0,"",_xlfn.MAXIFS(tbl_orders[InvoiceDate],tbl_orders[Facility],tbl_Customers[[#This Row],[Facility]]))</f>
        <v/>
      </c>
      <c r="I68" s="14" t="str">
        <f>IF(ISNUMBER(tbl_Customers[[#This Row],[Last Purchased]]),"Active","Inactive")</f>
        <v>Inactive</v>
      </c>
      <c r="J68" s="14" t="str">
        <f ca="1">IF(COUNTIF(tbl_targeted_CustomerList[],tbl_Customers[[#This Row],[Facility]])&gt;0,"Targeted","Untargeted")</f>
        <v>Untargeted</v>
      </c>
      <c r="K68" s="14"/>
    </row>
    <row r="69" spans="1:11" ht="15.75" customHeight="1" x14ac:dyDescent="0.65">
      <c r="A69" s="137" t="s">
        <v>369</v>
      </c>
      <c r="B69" s="14" t="s">
        <v>109</v>
      </c>
      <c r="C69" s="14" t="s">
        <v>318</v>
      </c>
      <c r="D69" s="14" t="s">
        <v>307</v>
      </c>
      <c r="E69" s="14" t="s">
        <v>61</v>
      </c>
      <c r="F69" s="247" t="s">
        <v>746</v>
      </c>
      <c r="G69" s="141"/>
      <c r="H69" s="104" t="str">
        <f>IF(_xlfn.MAXIFS(tbl_orders[InvoiceDate],tbl_orders[Facility],tbl_Customers[[#This Row],[Facility]])=0,"",_xlfn.MAXIFS(tbl_orders[InvoiceDate],tbl_orders[Facility],tbl_Customers[[#This Row],[Facility]]))</f>
        <v/>
      </c>
      <c r="I69" s="14" t="str">
        <f>IF(ISNUMBER(tbl_Customers[[#This Row],[Last Purchased]]),"Active","Inactive")</f>
        <v>Inactive</v>
      </c>
      <c r="J69" s="14" t="str">
        <f ca="1">IF(COUNTIF(tbl_targeted_CustomerList[],tbl_Customers[[#This Row],[Facility]])&gt;0,"Targeted","Untargeted")</f>
        <v>Untargeted</v>
      </c>
      <c r="K69" s="14"/>
    </row>
    <row r="70" spans="1:11" ht="15.75" customHeight="1" x14ac:dyDescent="0.65">
      <c r="A70" s="137" t="s">
        <v>171</v>
      </c>
      <c r="B70" s="14" t="s">
        <v>165</v>
      </c>
      <c r="C70" s="141" t="s">
        <v>310</v>
      </c>
      <c r="D70" s="141" t="s">
        <v>307</v>
      </c>
      <c r="E70" s="141" t="s">
        <v>61</v>
      </c>
      <c r="F70" s="247" t="s">
        <v>745</v>
      </c>
      <c r="G70" s="141"/>
      <c r="H70" s="104" t="str">
        <f>IF(_xlfn.MAXIFS(tbl_orders[InvoiceDate],tbl_orders[Facility],tbl_Customers[[#This Row],[Facility]])=0,"",_xlfn.MAXIFS(tbl_orders[InvoiceDate],tbl_orders[Facility],tbl_Customers[[#This Row],[Facility]]))</f>
        <v/>
      </c>
      <c r="I70" s="14" t="str">
        <f>IF(ISNUMBER(tbl_Customers[[#This Row],[Last Purchased]]),"Active","Inactive")</f>
        <v>Inactive</v>
      </c>
      <c r="J70" s="14" t="str">
        <f ca="1">IF(COUNTIF(tbl_targeted_CustomerList[],tbl_Customers[[#This Row],[Facility]])&gt;0,"Targeted","Untargeted")</f>
        <v>Untargeted</v>
      </c>
      <c r="K70" s="14"/>
    </row>
    <row r="71" spans="1:11" ht="15.75" customHeight="1" x14ac:dyDescent="0.65">
      <c r="A71" s="137" t="s">
        <v>172</v>
      </c>
      <c r="C71" s="14" t="s">
        <v>308</v>
      </c>
      <c r="D71" s="14" t="s">
        <v>307</v>
      </c>
      <c r="E71" s="14" t="s">
        <v>61</v>
      </c>
      <c r="F71" s="247" t="s">
        <v>746</v>
      </c>
      <c r="G71" s="141"/>
      <c r="H71" s="104">
        <f>IF(_xlfn.MAXIFS(tbl_orders[InvoiceDate],tbl_orders[Facility],tbl_Customers[[#This Row],[Facility]])=0,"",_xlfn.MAXIFS(tbl_orders[InvoiceDate],tbl_orders[Facility],tbl_Customers[[#This Row],[Facility]]))</f>
        <v>45111</v>
      </c>
      <c r="I71" s="14" t="str">
        <f>IF(ISNUMBER(tbl_Customers[[#This Row],[Last Purchased]]),"Active","Inactive")</f>
        <v>Active</v>
      </c>
      <c r="J71" s="14" t="str">
        <f ca="1">IF(COUNTIF(tbl_targeted_CustomerList[],tbl_Customers[[#This Row],[Facility]])&gt;0,"Targeted","Untargeted")</f>
        <v>Targeted</v>
      </c>
      <c r="K71" s="14"/>
    </row>
    <row r="72" spans="1:11" ht="15.75" customHeight="1" x14ac:dyDescent="0.65">
      <c r="A72" s="137" t="s">
        <v>370</v>
      </c>
      <c r="B72" s="14" t="s">
        <v>107</v>
      </c>
      <c r="C72" s="141" t="s">
        <v>316</v>
      </c>
      <c r="D72" s="141" t="s">
        <v>307</v>
      </c>
      <c r="E72" s="141" t="s">
        <v>302</v>
      </c>
      <c r="F72" s="247" t="s">
        <v>745</v>
      </c>
      <c r="G72" s="141"/>
      <c r="H72" s="104" t="str">
        <f>IF(_xlfn.MAXIFS(tbl_orders[InvoiceDate],tbl_orders[Facility],tbl_Customers[[#This Row],[Facility]])=0,"",_xlfn.MAXIFS(tbl_orders[InvoiceDate],tbl_orders[Facility],tbl_Customers[[#This Row],[Facility]]))</f>
        <v/>
      </c>
      <c r="I72" s="14" t="str">
        <f>IF(ISNUMBER(tbl_Customers[[#This Row],[Last Purchased]]),"Active","Inactive")</f>
        <v>Inactive</v>
      </c>
      <c r="J72" s="14" t="str">
        <f ca="1">IF(COUNTIF(tbl_targeted_CustomerList[],tbl_Customers[[#This Row],[Facility]])&gt;0,"Targeted","Untargeted")</f>
        <v>Untargeted</v>
      </c>
      <c r="K72" s="14"/>
    </row>
    <row r="73" spans="1:11" ht="15.75" customHeight="1" x14ac:dyDescent="0.65">
      <c r="A73" s="137" t="s">
        <v>371</v>
      </c>
      <c r="B73" s="14" t="s">
        <v>123</v>
      </c>
      <c r="C73" s="141" t="s">
        <v>330</v>
      </c>
      <c r="D73" s="141" t="s">
        <v>307</v>
      </c>
      <c r="E73" s="141" t="s">
        <v>61</v>
      </c>
      <c r="F73" s="247" t="s">
        <v>745</v>
      </c>
      <c r="G73" s="141"/>
      <c r="H73" s="104" t="str">
        <f>IF(_xlfn.MAXIFS(tbl_orders[InvoiceDate],tbl_orders[Facility],tbl_Customers[[#This Row],[Facility]])=0,"",_xlfn.MAXIFS(tbl_orders[InvoiceDate],tbl_orders[Facility],tbl_Customers[[#This Row],[Facility]]))</f>
        <v/>
      </c>
      <c r="I73" s="14" t="str">
        <f>IF(ISNUMBER(tbl_Customers[[#This Row],[Last Purchased]]),"Active","Inactive")</f>
        <v>Inactive</v>
      </c>
      <c r="J73" s="14" t="str">
        <f ca="1">IF(COUNTIF(tbl_targeted_CustomerList[],tbl_Customers[[#This Row],[Facility]])&gt;0,"Targeted","Untargeted")</f>
        <v>Untargeted</v>
      </c>
      <c r="K73" s="14"/>
    </row>
    <row r="74" spans="1:11" ht="15.75" customHeight="1" x14ac:dyDescent="0.65">
      <c r="A74" s="137" t="s">
        <v>372</v>
      </c>
      <c r="B74" s="14" t="s">
        <v>110</v>
      </c>
      <c r="C74" s="141" t="s">
        <v>318</v>
      </c>
      <c r="D74" s="141" t="s">
        <v>307</v>
      </c>
      <c r="E74" s="141" t="s">
        <v>61</v>
      </c>
      <c r="F74" s="247" t="s">
        <v>745</v>
      </c>
      <c r="G74" s="141"/>
      <c r="H74" s="104" t="str">
        <f>IF(_xlfn.MAXIFS(tbl_orders[InvoiceDate],tbl_orders[Facility],tbl_Customers[[#This Row],[Facility]])=0,"",_xlfn.MAXIFS(tbl_orders[InvoiceDate],tbl_orders[Facility],tbl_Customers[[#This Row],[Facility]]))</f>
        <v/>
      </c>
      <c r="I74" s="14" t="str">
        <f>IF(ISNUMBER(tbl_Customers[[#This Row],[Last Purchased]]),"Active","Inactive")</f>
        <v>Inactive</v>
      </c>
      <c r="J74" s="14" t="str">
        <f ca="1">IF(COUNTIF(tbl_targeted_CustomerList[],tbl_Customers[[#This Row],[Facility]])&gt;0,"Targeted","Untargeted")</f>
        <v>Untargeted</v>
      </c>
      <c r="K74" s="14"/>
    </row>
    <row r="75" spans="1:11" ht="15.75" customHeight="1" x14ac:dyDescent="0.65">
      <c r="A75" s="137" t="s">
        <v>373</v>
      </c>
      <c r="B75" s="14" t="s">
        <v>110</v>
      </c>
      <c r="C75" s="141" t="s">
        <v>318</v>
      </c>
      <c r="D75" s="141" t="s">
        <v>307</v>
      </c>
      <c r="E75" s="141" t="s">
        <v>61</v>
      </c>
      <c r="F75" s="247" t="s">
        <v>745</v>
      </c>
      <c r="G75" s="141"/>
      <c r="H75" s="104" t="str">
        <f>IF(_xlfn.MAXIFS(tbl_orders[InvoiceDate],tbl_orders[Facility],tbl_Customers[[#This Row],[Facility]])=0,"",_xlfn.MAXIFS(tbl_orders[InvoiceDate],tbl_orders[Facility],tbl_Customers[[#This Row],[Facility]]))</f>
        <v/>
      </c>
      <c r="I75" s="14" t="str">
        <f>IF(ISNUMBER(tbl_Customers[[#This Row],[Last Purchased]]),"Active","Inactive")</f>
        <v>Inactive</v>
      </c>
      <c r="J75" s="14" t="str">
        <f ca="1">IF(COUNTIF(tbl_targeted_CustomerList[],tbl_Customers[[#This Row],[Facility]])&gt;0,"Targeted","Untargeted")</f>
        <v>Untargeted</v>
      </c>
      <c r="K75" s="14"/>
    </row>
    <row r="76" spans="1:11" ht="15.75" customHeight="1" x14ac:dyDescent="0.65">
      <c r="A76" s="137" t="s">
        <v>173</v>
      </c>
      <c r="B76" s="14" t="s">
        <v>109</v>
      </c>
      <c r="C76" s="141" t="s">
        <v>318</v>
      </c>
      <c r="D76" s="141" t="s">
        <v>307</v>
      </c>
      <c r="E76" s="141" t="s">
        <v>61</v>
      </c>
      <c r="F76" s="247" t="s">
        <v>745</v>
      </c>
      <c r="G76" s="141"/>
      <c r="H76" s="104">
        <f>IF(_xlfn.MAXIFS(tbl_orders[InvoiceDate],tbl_orders[Facility],tbl_Customers[[#This Row],[Facility]])=0,"",_xlfn.MAXIFS(tbl_orders[InvoiceDate],tbl_orders[Facility],tbl_Customers[[#This Row],[Facility]]))</f>
        <v>45338</v>
      </c>
      <c r="I76" s="14" t="str">
        <f>IF(ISNUMBER(tbl_Customers[[#This Row],[Last Purchased]]),"Active","Inactive")</f>
        <v>Active</v>
      </c>
      <c r="J76" s="14" t="str">
        <f ca="1">IF(COUNTIF(tbl_targeted_CustomerList[],tbl_Customers[[#This Row],[Facility]])&gt;0,"Targeted","Untargeted")</f>
        <v>Targeted</v>
      </c>
      <c r="K76" s="14"/>
    </row>
    <row r="77" spans="1:11" ht="15.75" customHeight="1" x14ac:dyDescent="0.65">
      <c r="A77" s="137" t="s">
        <v>374</v>
      </c>
      <c r="B77" s="14" t="s">
        <v>375</v>
      </c>
      <c r="C77" s="141" t="s">
        <v>330</v>
      </c>
      <c r="D77" s="141" t="s">
        <v>307</v>
      </c>
      <c r="E77" s="141" t="s">
        <v>61</v>
      </c>
      <c r="F77" s="247" t="s">
        <v>745</v>
      </c>
      <c r="G77" s="141"/>
      <c r="H77" s="104" t="str">
        <f>IF(_xlfn.MAXIFS(tbl_orders[InvoiceDate],tbl_orders[Facility],tbl_Customers[[#This Row],[Facility]])=0,"",_xlfn.MAXIFS(tbl_orders[InvoiceDate],tbl_orders[Facility],tbl_Customers[[#This Row],[Facility]]))</f>
        <v/>
      </c>
      <c r="I77" s="14" t="str">
        <f>IF(ISNUMBER(tbl_Customers[[#This Row],[Last Purchased]]),"Active","Inactive")</f>
        <v>Inactive</v>
      </c>
      <c r="J77" s="14" t="str">
        <f ca="1">IF(COUNTIF(tbl_targeted_CustomerList[],tbl_Customers[[#This Row],[Facility]])&gt;0,"Targeted","Untargeted")</f>
        <v>Untargeted</v>
      </c>
      <c r="K77" s="14"/>
    </row>
    <row r="78" spans="1:11" ht="15.75" customHeight="1" x14ac:dyDescent="0.65">
      <c r="A78" s="137" t="s">
        <v>376</v>
      </c>
      <c r="B78" s="14" t="s">
        <v>375</v>
      </c>
      <c r="C78" s="141" t="s">
        <v>330</v>
      </c>
      <c r="D78" s="141" t="s">
        <v>307</v>
      </c>
      <c r="E78" s="141" t="s">
        <v>61</v>
      </c>
      <c r="F78" s="247" t="s">
        <v>745</v>
      </c>
      <c r="G78" s="141"/>
      <c r="H78" s="104" t="str">
        <f>IF(_xlfn.MAXIFS(tbl_orders[InvoiceDate],tbl_orders[Facility],tbl_Customers[[#This Row],[Facility]])=0,"",_xlfn.MAXIFS(tbl_orders[InvoiceDate],tbl_orders[Facility],tbl_Customers[[#This Row],[Facility]]))</f>
        <v/>
      </c>
      <c r="I78" s="14" t="str">
        <f>IF(ISNUMBER(tbl_Customers[[#This Row],[Last Purchased]]),"Active","Inactive")</f>
        <v>Inactive</v>
      </c>
      <c r="J78" s="14" t="str">
        <f ca="1">IF(COUNTIF(tbl_targeted_CustomerList[],tbl_Customers[[#This Row],[Facility]])&gt;0,"Targeted","Untargeted")</f>
        <v>Untargeted</v>
      </c>
      <c r="K78" s="14"/>
    </row>
    <row r="79" spans="1:11" ht="15.75" customHeight="1" x14ac:dyDescent="0.65">
      <c r="A79" s="137" t="s">
        <v>111</v>
      </c>
      <c r="B79" s="14" t="s">
        <v>377</v>
      </c>
      <c r="C79" s="141" t="s">
        <v>312</v>
      </c>
      <c r="D79" s="141" t="s">
        <v>313</v>
      </c>
      <c r="E79" s="141" t="s">
        <v>301</v>
      </c>
      <c r="F79" s="247" t="s">
        <v>745</v>
      </c>
      <c r="G79" s="141"/>
      <c r="H79" s="104">
        <f>IF(_xlfn.MAXIFS(tbl_orders[InvoiceDate],tbl_orders[Facility],tbl_Customers[[#This Row],[Facility]])=0,"",_xlfn.MAXIFS(tbl_orders[InvoiceDate],tbl_orders[Facility],tbl_Customers[[#This Row],[Facility]]))</f>
        <v>45218</v>
      </c>
      <c r="I79" s="14" t="str">
        <f>IF(ISNUMBER(tbl_Customers[[#This Row],[Last Purchased]]),"Active","Inactive")</f>
        <v>Active</v>
      </c>
      <c r="J79" s="14" t="str">
        <f ca="1">IF(COUNTIF(tbl_targeted_CustomerList[],tbl_Customers[[#This Row],[Facility]])&gt;0,"Targeted","Untargeted")</f>
        <v>Targeted</v>
      </c>
      <c r="K79" s="14"/>
    </row>
    <row r="80" spans="1:11" ht="15.75" customHeight="1" x14ac:dyDescent="0.65">
      <c r="A80" s="137" t="s">
        <v>85</v>
      </c>
      <c r="B80" s="14" t="s">
        <v>165</v>
      </c>
      <c r="C80" s="141" t="s">
        <v>310</v>
      </c>
      <c r="D80" s="141" t="s">
        <v>307</v>
      </c>
      <c r="E80" s="141" t="s">
        <v>61</v>
      </c>
      <c r="F80" s="247" t="s">
        <v>745</v>
      </c>
      <c r="G80" s="141"/>
      <c r="H80" s="104">
        <f>IF(_xlfn.MAXIFS(tbl_orders[InvoiceDate],tbl_orders[Facility],tbl_Customers[[#This Row],[Facility]])=0,"",_xlfn.MAXIFS(tbl_orders[InvoiceDate],tbl_orders[Facility],tbl_Customers[[#This Row],[Facility]]))</f>
        <v>45240</v>
      </c>
      <c r="I80" s="14" t="str">
        <f>IF(ISNUMBER(tbl_Customers[[#This Row],[Last Purchased]]),"Active","Inactive")</f>
        <v>Active</v>
      </c>
      <c r="J80" s="14" t="str">
        <f ca="1">IF(COUNTIF(tbl_targeted_CustomerList[],tbl_Customers[[#This Row],[Facility]])&gt;0,"Targeted","Untargeted")</f>
        <v>Targeted</v>
      </c>
      <c r="K80" s="14"/>
    </row>
    <row r="81" spans="1:11" ht="15.75" customHeight="1" x14ac:dyDescent="0.65">
      <c r="A81" s="137" t="s">
        <v>174</v>
      </c>
      <c r="C81" s="141" t="s">
        <v>312</v>
      </c>
      <c r="D81" s="141" t="s">
        <v>378</v>
      </c>
      <c r="E81" s="141" t="s">
        <v>61</v>
      </c>
      <c r="F81" s="247" t="s">
        <v>745</v>
      </c>
      <c r="G81" s="141"/>
      <c r="H81" s="104">
        <f>IF(_xlfn.MAXIFS(tbl_orders[InvoiceDate],tbl_orders[Facility],tbl_Customers[[#This Row],[Facility]])=0,"",_xlfn.MAXIFS(tbl_orders[InvoiceDate],tbl_orders[Facility],tbl_Customers[[#This Row],[Facility]]))</f>
        <v>45232</v>
      </c>
      <c r="I81" s="14" t="str">
        <f>IF(ISNUMBER(tbl_Customers[[#This Row],[Last Purchased]]),"Active","Inactive")</f>
        <v>Active</v>
      </c>
      <c r="J81" s="14" t="str">
        <f ca="1">IF(COUNTIF(tbl_targeted_CustomerList[],tbl_Customers[[#This Row],[Facility]])&gt;0,"Targeted","Untargeted")</f>
        <v>Targeted</v>
      </c>
      <c r="K81" s="14"/>
    </row>
    <row r="82" spans="1:11" ht="15.75" customHeight="1" x14ac:dyDescent="0.65">
      <c r="A82" s="137" t="s">
        <v>379</v>
      </c>
      <c r="B82" s="14" t="s">
        <v>380</v>
      </c>
      <c r="C82" s="141" t="s">
        <v>354</v>
      </c>
      <c r="D82" s="141" t="s">
        <v>307</v>
      </c>
      <c r="E82" s="141" t="s">
        <v>302</v>
      </c>
      <c r="F82" s="247" t="s">
        <v>745</v>
      </c>
      <c r="G82" s="141"/>
      <c r="H82" s="104">
        <f>IF(_xlfn.MAXIFS(tbl_orders[InvoiceDate],tbl_orders[Facility],tbl_Customers[[#This Row],[Facility]])=0,"",_xlfn.MAXIFS(tbl_orders[InvoiceDate],tbl_orders[Facility],tbl_Customers[[#This Row],[Facility]]))</f>
        <v>45057</v>
      </c>
      <c r="I82" s="14" t="str">
        <f>IF(ISNUMBER(tbl_Customers[[#This Row],[Last Purchased]]),"Active","Inactive")</f>
        <v>Active</v>
      </c>
      <c r="J82" s="14" t="str">
        <f ca="1">IF(COUNTIF(tbl_targeted_CustomerList[],tbl_Customers[[#This Row],[Facility]])&gt;0,"Targeted","Untargeted")</f>
        <v>Untargeted</v>
      </c>
      <c r="K82" s="14"/>
    </row>
    <row r="83" spans="1:11" ht="15.75" customHeight="1" x14ac:dyDescent="0.65">
      <c r="A83" s="137" t="s">
        <v>175</v>
      </c>
      <c r="C83" s="141" t="s">
        <v>312</v>
      </c>
      <c r="D83" s="141" t="s">
        <v>313</v>
      </c>
      <c r="E83" s="141" t="s">
        <v>61</v>
      </c>
      <c r="F83" s="247" t="s">
        <v>745</v>
      </c>
      <c r="G83" s="141"/>
      <c r="H83" s="104" t="str">
        <f>IF(_xlfn.MAXIFS(tbl_orders[InvoiceDate],tbl_orders[Facility],tbl_Customers[[#This Row],[Facility]])=0,"",_xlfn.MAXIFS(tbl_orders[InvoiceDate],tbl_orders[Facility],tbl_Customers[[#This Row],[Facility]]))</f>
        <v/>
      </c>
      <c r="I83" s="14" t="str">
        <f>IF(ISNUMBER(tbl_Customers[[#This Row],[Last Purchased]]),"Active","Inactive")</f>
        <v>Inactive</v>
      </c>
      <c r="J83" s="14" t="str">
        <f ca="1">IF(COUNTIF(tbl_targeted_CustomerList[],tbl_Customers[[#This Row],[Facility]])&gt;0,"Targeted","Untargeted")</f>
        <v>Untargeted</v>
      </c>
      <c r="K83" s="14"/>
    </row>
    <row r="84" spans="1:11" ht="15.75" customHeight="1" x14ac:dyDescent="0.65">
      <c r="A84" s="137" t="s">
        <v>381</v>
      </c>
      <c r="B84" s="14" t="s">
        <v>168</v>
      </c>
      <c r="C84" s="141" t="s">
        <v>382</v>
      </c>
      <c r="D84" s="141" t="s">
        <v>307</v>
      </c>
      <c r="E84" s="141" t="s">
        <v>61</v>
      </c>
      <c r="F84" s="247" t="s">
        <v>745</v>
      </c>
      <c r="G84" s="141"/>
      <c r="H84" s="104" t="str">
        <f>IF(_xlfn.MAXIFS(tbl_orders[InvoiceDate],tbl_orders[Facility],tbl_Customers[[#This Row],[Facility]])=0,"",_xlfn.MAXIFS(tbl_orders[InvoiceDate],tbl_orders[Facility],tbl_Customers[[#This Row],[Facility]]))</f>
        <v/>
      </c>
      <c r="I84" s="14" t="str">
        <f>IF(ISNUMBER(tbl_Customers[[#This Row],[Last Purchased]]),"Active","Inactive")</f>
        <v>Inactive</v>
      </c>
      <c r="J84" s="14" t="str">
        <f ca="1">IF(COUNTIF(tbl_targeted_CustomerList[],tbl_Customers[[#This Row],[Facility]])&gt;0,"Targeted","Untargeted")</f>
        <v>Untargeted</v>
      </c>
      <c r="K84" s="14"/>
    </row>
    <row r="85" spans="1:11" ht="15.75" customHeight="1" x14ac:dyDescent="0.65">
      <c r="A85" s="137" t="s">
        <v>383</v>
      </c>
      <c r="B85" s="14" t="s">
        <v>168</v>
      </c>
      <c r="C85" s="141" t="s">
        <v>382</v>
      </c>
      <c r="D85" s="141" t="s">
        <v>307</v>
      </c>
      <c r="E85" s="141" t="s">
        <v>61</v>
      </c>
      <c r="F85" s="247" t="s">
        <v>745</v>
      </c>
      <c r="G85" s="141"/>
      <c r="H85" s="104" t="str">
        <f>IF(_xlfn.MAXIFS(tbl_orders[InvoiceDate],tbl_orders[Facility],tbl_Customers[[#This Row],[Facility]])=0,"",_xlfn.MAXIFS(tbl_orders[InvoiceDate],tbl_orders[Facility],tbl_Customers[[#This Row],[Facility]]))</f>
        <v/>
      </c>
      <c r="I85" s="14" t="str">
        <f>IF(ISNUMBER(tbl_Customers[[#This Row],[Last Purchased]]),"Active","Inactive")</f>
        <v>Inactive</v>
      </c>
      <c r="J85" s="14" t="str">
        <f ca="1">IF(COUNTIF(tbl_targeted_CustomerList[],tbl_Customers[[#This Row],[Facility]])&gt;0,"Targeted","Untargeted")</f>
        <v>Untargeted</v>
      </c>
      <c r="K85" s="14"/>
    </row>
    <row r="86" spans="1:11" ht="15.75" customHeight="1" x14ac:dyDescent="0.65">
      <c r="A86" s="137" t="s">
        <v>384</v>
      </c>
      <c r="B86" s="14" t="s">
        <v>109</v>
      </c>
      <c r="C86" s="141" t="s">
        <v>318</v>
      </c>
      <c r="D86" s="141" t="s">
        <v>307</v>
      </c>
      <c r="E86" s="141" t="s">
        <v>61</v>
      </c>
      <c r="F86" s="247" t="s">
        <v>745</v>
      </c>
      <c r="G86" s="141"/>
      <c r="H86" s="104" t="str">
        <f>IF(_xlfn.MAXIFS(tbl_orders[InvoiceDate],tbl_orders[Facility],tbl_Customers[[#This Row],[Facility]])=0,"",_xlfn.MAXIFS(tbl_orders[InvoiceDate],tbl_orders[Facility],tbl_Customers[[#This Row],[Facility]]))</f>
        <v/>
      </c>
      <c r="I86" s="14" t="str">
        <f>IF(ISNUMBER(tbl_Customers[[#This Row],[Last Purchased]]),"Active","Inactive")</f>
        <v>Inactive</v>
      </c>
      <c r="J86" s="14" t="str">
        <f ca="1">IF(COUNTIF(tbl_targeted_CustomerList[],tbl_Customers[[#This Row],[Facility]])&gt;0,"Targeted","Untargeted")</f>
        <v>Untargeted</v>
      </c>
      <c r="K86" s="14"/>
    </row>
    <row r="87" spans="1:11" ht="15.75" customHeight="1" x14ac:dyDescent="0.65">
      <c r="A87" s="137" t="s">
        <v>385</v>
      </c>
      <c r="B87" s="14" t="s">
        <v>104</v>
      </c>
      <c r="C87" s="141" t="s">
        <v>324</v>
      </c>
      <c r="D87" s="141" t="s">
        <v>307</v>
      </c>
      <c r="E87" s="141" t="s">
        <v>302</v>
      </c>
      <c r="F87" s="247" t="s">
        <v>745</v>
      </c>
      <c r="G87" s="141"/>
      <c r="H87" s="104" t="str">
        <f>IF(_xlfn.MAXIFS(tbl_orders[InvoiceDate],tbl_orders[Facility],tbl_Customers[[#This Row],[Facility]])=0,"",_xlfn.MAXIFS(tbl_orders[InvoiceDate],tbl_orders[Facility],tbl_Customers[[#This Row],[Facility]]))</f>
        <v/>
      </c>
      <c r="I87" s="14" t="str">
        <f>IF(ISNUMBER(tbl_Customers[[#This Row],[Last Purchased]]),"Active","Inactive")</f>
        <v>Inactive</v>
      </c>
      <c r="J87" s="14" t="str">
        <f ca="1">IF(COUNTIF(tbl_targeted_CustomerList[],tbl_Customers[[#This Row],[Facility]])&gt;0,"Targeted","Untargeted")</f>
        <v>Untargeted</v>
      </c>
      <c r="K87" s="14"/>
    </row>
    <row r="88" spans="1:11" ht="15.75" customHeight="1" x14ac:dyDescent="0.65">
      <c r="A88" s="137" t="s">
        <v>386</v>
      </c>
      <c r="C88" s="141" t="s">
        <v>306</v>
      </c>
      <c r="D88" s="141" t="s">
        <v>307</v>
      </c>
      <c r="E88" s="141" t="s">
        <v>302</v>
      </c>
      <c r="F88" s="247" t="s">
        <v>745</v>
      </c>
      <c r="G88" s="141"/>
      <c r="H88" s="104" t="str">
        <f>IF(_xlfn.MAXIFS(tbl_orders[InvoiceDate],tbl_orders[Facility],tbl_Customers[[#This Row],[Facility]])=0,"",_xlfn.MAXIFS(tbl_orders[InvoiceDate],tbl_orders[Facility],tbl_Customers[[#This Row],[Facility]]))</f>
        <v/>
      </c>
      <c r="I88" s="14" t="str">
        <f>IF(ISNUMBER(tbl_Customers[[#This Row],[Last Purchased]]),"Active","Inactive")</f>
        <v>Inactive</v>
      </c>
      <c r="J88" s="14" t="str">
        <f ca="1">IF(COUNTIF(tbl_targeted_CustomerList[],tbl_Customers[[#This Row],[Facility]])&gt;0,"Targeted","Untargeted")</f>
        <v>Untargeted</v>
      </c>
      <c r="K88" s="14"/>
    </row>
    <row r="89" spans="1:11" ht="15.75" customHeight="1" x14ac:dyDescent="0.65">
      <c r="A89" s="137" t="s">
        <v>112</v>
      </c>
      <c r="C89" s="14" t="s">
        <v>310</v>
      </c>
      <c r="D89" s="14" t="s">
        <v>307</v>
      </c>
      <c r="E89" s="14" t="s">
        <v>302</v>
      </c>
      <c r="F89" s="247" t="s">
        <v>746</v>
      </c>
      <c r="G89" s="141"/>
      <c r="H89" s="104" t="str">
        <f>IF(_xlfn.MAXIFS(tbl_orders[InvoiceDate],tbl_orders[Facility],tbl_Customers[[#This Row],[Facility]])=0,"",_xlfn.MAXIFS(tbl_orders[InvoiceDate],tbl_orders[Facility],tbl_Customers[[#This Row],[Facility]]))</f>
        <v/>
      </c>
      <c r="I89" s="14" t="str">
        <f>IF(ISNUMBER(tbl_Customers[[#This Row],[Last Purchased]]),"Active","Inactive")</f>
        <v>Inactive</v>
      </c>
      <c r="J89" s="14" t="str">
        <f ca="1">IF(COUNTIF(tbl_targeted_CustomerList[],tbl_Customers[[#This Row],[Facility]])&gt;0,"Targeted","Untargeted")</f>
        <v>Targeted</v>
      </c>
      <c r="K89" s="14"/>
    </row>
    <row r="90" spans="1:11" ht="15.75" customHeight="1" x14ac:dyDescent="0.65">
      <c r="A90" s="137" t="s">
        <v>387</v>
      </c>
      <c r="B90" s="14" t="s">
        <v>388</v>
      </c>
      <c r="C90" s="141" t="s">
        <v>316</v>
      </c>
      <c r="D90" s="141" t="s">
        <v>307</v>
      </c>
      <c r="E90" s="141" t="s">
        <v>61</v>
      </c>
      <c r="F90" s="247" t="s">
        <v>745</v>
      </c>
      <c r="G90" s="141"/>
      <c r="H90" s="104" t="str">
        <f>IF(_xlfn.MAXIFS(tbl_orders[InvoiceDate],tbl_orders[Facility],tbl_Customers[[#This Row],[Facility]])=0,"",_xlfn.MAXIFS(tbl_orders[InvoiceDate],tbl_orders[Facility],tbl_Customers[[#This Row],[Facility]]))</f>
        <v/>
      </c>
      <c r="I90" s="14" t="str">
        <f>IF(ISNUMBER(tbl_Customers[[#This Row],[Last Purchased]]),"Active","Inactive")</f>
        <v>Inactive</v>
      </c>
      <c r="J90" s="14" t="str">
        <f ca="1">IF(COUNTIF(tbl_targeted_CustomerList[],tbl_Customers[[#This Row],[Facility]])&gt;0,"Targeted","Untargeted")</f>
        <v>Untargeted</v>
      </c>
      <c r="K90" s="14"/>
    </row>
    <row r="91" spans="1:11" ht="15.75" customHeight="1" x14ac:dyDescent="0.65">
      <c r="A91" s="137" t="s">
        <v>389</v>
      </c>
      <c r="B91" s="14" t="s">
        <v>165</v>
      </c>
      <c r="C91" s="141" t="s">
        <v>310</v>
      </c>
      <c r="D91" s="141" t="s">
        <v>307</v>
      </c>
      <c r="E91" s="141" t="s">
        <v>61</v>
      </c>
      <c r="F91" s="247" t="s">
        <v>745</v>
      </c>
      <c r="G91" s="141"/>
      <c r="H91" s="104" t="str">
        <f>IF(_xlfn.MAXIFS(tbl_orders[InvoiceDate],tbl_orders[Facility],tbl_Customers[[#This Row],[Facility]])=0,"",_xlfn.MAXIFS(tbl_orders[InvoiceDate],tbl_orders[Facility],tbl_Customers[[#This Row],[Facility]]))</f>
        <v/>
      </c>
      <c r="I91" s="14" t="str">
        <f>IF(ISNUMBER(tbl_Customers[[#This Row],[Last Purchased]]),"Active","Inactive")</f>
        <v>Inactive</v>
      </c>
      <c r="J91" s="14" t="str">
        <f ca="1">IF(COUNTIF(tbl_targeted_CustomerList[],tbl_Customers[[#This Row],[Facility]])&gt;0,"Targeted","Untargeted")</f>
        <v>Untargeted</v>
      </c>
      <c r="K91" s="14"/>
    </row>
    <row r="92" spans="1:11" ht="15.75" customHeight="1" x14ac:dyDescent="0.65">
      <c r="A92" s="137" t="s">
        <v>390</v>
      </c>
      <c r="B92" s="14" t="s">
        <v>109</v>
      </c>
      <c r="C92" s="141" t="s">
        <v>318</v>
      </c>
      <c r="D92" s="141" t="s">
        <v>307</v>
      </c>
      <c r="E92" s="141" t="s">
        <v>302</v>
      </c>
      <c r="F92" s="247" t="s">
        <v>745</v>
      </c>
      <c r="G92" s="141"/>
      <c r="H92" s="104" t="str">
        <f>IF(_xlfn.MAXIFS(tbl_orders[InvoiceDate],tbl_orders[Facility],tbl_Customers[[#This Row],[Facility]])=0,"",_xlfn.MAXIFS(tbl_orders[InvoiceDate],tbl_orders[Facility],tbl_Customers[[#This Row],[Facility]]))</f>
        <v/>
      </c>
      <c r="I92" s="14" t="str">
        <f>IF(ISNUMBER(tbl_Customers[[#This Row],[Last Purchased]]),"Active","Inactive")</f>
        <v>Inactive</v>
      </c>
      <c r="J92" s="14" t="str">
        <f ca="1">IF(COUNTIF(tbl_targeted_CustomerList[],tbl_Customers[[#This Row],[Facility]])&gt;0,"Targeted","Untargeted")</f>
        <v>Untargeted</v>
      </c>
      <c r="K92" s="14"/>
    </row>
    <row r="93" spans="1:11" ht="15.75" customHeight="1" x14ac:dyDescent="0.65">
      <c r="A93" s="137" t="s">
        <v>391</v>
      </c>
      <c r="B93" s="14" t="s">
        <v>143</v>
      </c>
      <c r="C93" s="141" t="s">
        <v>330</v>
      </c>
      <c r="D93" s="141" t="s">
        <v>307</v>
      </c>
      <c r="E93" s="141" t="s">
        <v>61</v>
      </c>
      <c r="F93" s="247" t="s">
        <v>745</v>
      </c>
      <c r="G93" s="141"/>
      <c r="H93" s="104" t="str">
        <f>IF(_xlfn.MAXIFS(tbl_orders[InvoiceDate],tbl_orders[Facility],tbl_Customers[[#This Row],[Facility]])=0,"",_xlfn.MAXIFS(tbl_orders[InvoiceDate],tbl_orders[Facility],tbl_Customers[[#This Row],[Facility]]))</f>
        <v/>
      </c>
      <c r="I93" s="14" t="str">
        <f>IF(ISNUMBER(tbl_Customers[[#This Row],[Last Purchased]]),"Active","Inactive")</f>
        <v>Inactive</v>
      </c>
      <c r="J93" s="14" t="str">
        <f ca="1">IF(COUNTIF(tbl_targeted_CustomerList[],tbl_Customers[[#This Row],[Facility]])&gt;0,"Targeted","Untargeted")</f>
        <v>Untargeted</v>
      </c>
      <c r="K93" s="14"/>
    </row>
    <row r="94" spans="1:11" ht="15.75" customHeight="1" x14ac:dyDescent="0.65">
      <c r="A94" s="137" t="s">
        <v>176</v>
      </c>
      <c r="B94" s="14" t="s">
        <v>141</v>
      </c>
      <c r="C94" s="141" t="s">
        <v>318</v>
      </c>
      <c r="D94" s="141" t="s">
        <v>307</v>
      </c>
      <c r="E94" s="141" t="s">
        <v>61</v>
      </c>
      <c r="F94" s="247" t="s">
        <v>745</v>
      </c>
      <c r="G94" s="141"/>
      <c r="H94" s="104">
        <f>IF(_xlfn.MAXIFS(tbl_orders[InvoiceDate],tbl_orders[Facility],tbl_Customers[[#This Row],[Facility]])=0,"",_xlfn.MAXIFS(tbl_orders[InvoiceDate],tbl_orders[Facility],tbl_Customers[[#This Row],[Facility]]))</f>
        <v>45073</v>
      </c>
      <c r="I94" s="14" t="str">
        <f>IF(ISNUMBER(tbl_Customers[[#This Row],[Last Purchased]]),"Active","Inactive")</f>
        <v>Active</v>
      </c>
      <c r="J94" s="14" t="str">
        <f ca="1">IF(COUNTIF(tbl_targeted_CustomerList[],tbl_Customers[[#This Row],[Facility]])&gt;0,"Targeted","Untargeted")</f>
        <v>Targeted</v>
      </c>
      <c r="K94" s="14"/>
    </row>
    <row r="95" spans="1:11" ht="15.75" customHeight="1" x14ac:dyDescent="0.65">
      <c r="A95" s="137" t="s">
        <v>392</v>
      </c>
      <c r="B95" s="14" t="s">
        <v>393</v>
      </c>
      <c r="C95" s="141" t="s">
        <v>318</v>
      </c>
      <c r="D95" s="141" t="s">
        <v>307</v>
      </c>
      <c r="E95" s="141" t="s">
        <v>61</v>
      </c>
      <c r="F95" s="247" t="s">
        <v>745</v>
      </c>
      <c r="G95" s="141"/>
      <c r="H95" s="104" t="str">
        <f>IF(_xlfn.MAXIFS(tbl_orders[InvoiceDate],tbl_orders[Facility],tbl_Customers[[#This Row],[Facility]])=0,"",_xlfn.MAXIFS(tbl_orders[InvoiceDate],tbl_orders[Facility],tbl_Customers[[#This Row],[Facility]]))</f>
        <v/>
      </c>
      <c r="I95" s="14" t="str">
        <f>IF(ISNUMBER(tbl_Customers[[#This Row],[Last Purchased]]),"Active","Inactive")</f>
        <v>Inactive</v>
      </c>
      <c r="J95" s="14" t="str">
        <f ca="1">IF(COUNTIF(tbl_targeted_CustomerList[],tbl_Customers[[#This Row],[Facility]])&gt;0,"Targeted","Untargeted")</f>
        <v>Untargeted</v>
      </c>
      <c r="K95" s="14"/>
    </row>
    <row r="96" spans="1:11" ht="15.75" customHeight="1" x14ac:dyDescent="0.65">
      <c r="A96" s="137" t="s">
        <v>394</v>
      </c>
      <c r="B96" s="14" t="s">
        <v>109</v>
      </c>
      <c r="C96" s="141" t="s">
        <v>318</v>
      </c>
      <c r="D96" s="141" t="s">
        <v>307</v>
      </c>
      <c r="E96" s="141" t="s">
        <v>61</v>
      </c>
      <c r="F96" s="247" t="s">
        <v>745</v>
      </c>
      <c r="G96" s="141"/>
      <c r="H96" s="104" t="str">
        <f>IF(_xlfn.MAXIFS(tbl_orders[InvoiceDate],tbl_orders[Facility],tbl_Customers[[#This Row],[Facility]])=0,"",_xlfn.MAXIFS(tbl_orders[InvoiceDate],tbl_orders[Facility],tbl_Customers[[#This Row],[Facility]]))</f>
        <v/>
      </c>
      <c r="I96" s="14" t="str">
        <f>IF(ISNUMBER(tbl_Customers[[#This Row],[Last Purchased]]),"Active","Inactive")</f>
        <v>Inactive</v>
      </c>
      <c r="J96" s="14" t="str">
        <f ca="1">IF(COUNTIF(tbl_targeted_CustomerList[],tbl_Customers[[#This Row],[Facility]])&gt;0,"Targeted","Untargeted")</f>
        <v>Untargeted</v>
      </c>
      <c r="K96" s="14"/>
    </row>
    <row r="97" spans="1:11" ht="15.75" customHeight="1" x14ac:dyDescent="0.65">
      <c r="A97" s="137" t="s">
        <v>395</v>
      </c>
      <c r="C97" s="141" t="s">
        <v>330</v>
      </c>
      <c r="D97" s="141" t="s">
        <v>307</v>
      </c>
      <c r="E97" s="141" t="s">
        <v>61</v>
      </c>
      <c r="F97" s="247" t="s">
        <v>745</v>
      </c>
      <c r="G97" s="141"/>
      <c r="H97" s="104">
        <f>IF(_xlfn.MAXIFS(tbl_orders[InvoiceDate],tbl_orders[Facility],tbl_Customers[[#This Row],[Facility]])=0,"",_xlfn.MAXIFS(tbl_orders[InvoiceDate],tbl_orders[Facility],tbl_Customers[[#This Row],[Facility]]))</f>
        <v>44958</v>
      </c>
      <c r="I97" s="14" t="str">
        <f>IF(ISNUMBER(tbl_Customers[[#This Row],[Last Purchased]]),"Active","Inactive")</f>
        <v>Active</v>
      </c>
      <c r="J97" s="14" t="str">
        <f ca="1">IF(COUNTIF(tbl_targeted_CustomerList[],tbl_Customers[[#This Row],[Facility]])&gt;0,"Targeted","Untargeted")</f>
        <v>Untargeted</v>
      </c>
      <c r="K97" s="14"/>
    </row>
    <row r="98" spans="1:11" ht="15.75" customHeight="1" x14ac:dyDescent="0.65">
      <c r="A98" s="137" t="s">
        <v>396</v>
      </c>
      <c r="B98" s="14" t="s">
        <v>143</v>
      </c>
      <c r="C98" s="141" t="s">
        <v>330</v>
      </c>
      <c r="D98" s="141" t="s">
        <v>307</v>
      </c>
      <c r="E98" s="141" t="s">
        <v>61</v>
      </c>
      <c r="F98" s="247" t="s">
        <v>745</v>
      </c>
      <c r="G98" s="141"/>
      <c r="H98" s="104" t="str">
        <f>IF(_xlfn.MAXIFS(tbl_orders[InvoiceDate],tbl_orders[Facility],tbl_Customers[[#This Row],[Facility]])=0,"",_xlfn.MAXIFS(tbl_orders[InvoiceDate],tbl_orders[Facility],tbl_Customers[[#This Row],[Facility]]))</f>
        <v/>
      </c>
      <c r="I98" s="14" t="str">
        <f>IF(ISNUMBER(tbl_Customers[[#This Row],[Last Purchased]]),"Active","Inactive")</f>
        <v>Inactive</v>
      </c>
      <c r="J98" s="14" t="str">
        <f ca="1">IF(COUNTIF(tbl_targeted_CustomerList[],tbl_Customers[[#This Row],[Facility]])&gt;0,"Targeted","Untargeted")</f>
        <v>Untargeted</v>
      </c>
      <c r="K98" s="14"/>
    </row>
    <row r="99" spans="1:11" ht="15.75" customHeight="1" x14ac:dyDescent="0.65">
      <c r="A99" s="137" t="s">
        <v>113</v>
      </c>
      <c r="B99" s="14" t="s">
        <v>107</v>
      </c>
      <c r="C99" s="141" t="s">
        <v>316</v>
      </c>
      <c r="D99" s="141" t="s">
        <v>307</v>
      </c>
      <c r="E99" s="141" t="s">
        <v>302</v>
      </c>
      <c r="F99" s="247" t="s">
        <v>745</v>
      </c>
      <c r="G99" s="141"/>
      <c r="H99" s="104">
        <f>IF(_xlfn.MAXIFS(tbl_orders[InvoiceDate],tbl_orders[Facility],tbl_Customers[[#This Row],[Facility]])=0,"",_xlfn.MAXIFS(tbl_orders[InvoiceDate],tbl_orders[Facility],tbl_Customers[[#This Row],[Facility]]))</f>
        <v>45118</v>
      </c>
      <c r="I99" s="14" t="str">
        <f>IF(ISNUMBER(tbl_Customers[[#This Row],[Last Purchased]]),"Active","Inactive")</f>
        <v>Active</v>
      </c>
      <c r="J99" s="14" t="str">
        <f ca="1">IF(COUNTIF(tbl_targeted_CustomerList[],tbl_Customers[[#This Row],[Facility]])&gt;0,"Targeted","Untargeted")</f>
        <v>Targeted</v>
      </c>
      <c r="K99" s="14"/>
    </row>
    <row r="100" spans="1:11" ht="15.75" customHeight="1" x14ac:dyDescent="0.65">
      <c r="A100" s="137" t="s">
        <v>397</v>
      </c>
      <c r="B100" s="14" t="s">
        <v>380</v>
      </c>
      <c r="C100" s="14" t="s">
        <v>354</v>
      </c>
      <c r="D100" s="14" t="s">
        <v>307</v>
      </c>
      <c r="E100" s="14" t="s">
        <v>61</v>
      </c>
      <c r="F100" s="247" t="s">
        <v>746</v>
      </c>
      <c r="G100" s="141"/>
      <c r="H100" s="104" t="str">
        <f>IF(_xlfn.MAXIFS(tbl_orders[InvoiceDate],tbl_orders[Facility],tbl_Customers[[#This Row],[Facility]])=0,"",_xlfn.MAXIFS(tbl_orders[InvoiceDate],tbl_orders[Facility],tbl_Customers[[#This Row],[Facility]]))</f>
        <v/>
      </c>
      <c r="I100" s="14" t="str">
        <f>IF(ISNUMBER(tbl_Customers[[#This Row],[Last Purchased]]),"Active","Inactive")</f>
        <v>Inactive</v>
      </c>
      <c r="J100" s="14" t="str">
        <f ca="1">IF(COUNTIF(tbl_targeted_CustomerList[],tbl_Customers[[#This Row],[Facility]])&gt;0,"Targeted","Untargeted")</f>
        <v>Untargeted</v>
      </c>
      <c r="K100" s="14"/>
    </row>
    <row r="101" spans="1:11" ht="15.75" customHeight="1" x14ac:dyDescent="0.65">
      <c r="A101" s="137" t="s">
        <v>398</v>
      </c>
      <c r="B101" s="14" t="s">
        <v>399</v>
      </c>
      <c r="C101" s="14" t="s">
        <v>354</v>
      </c>
      <c r="D101" s="14" t="s">
        <v>307</v>
      </c>
      <c r="E101" s="14" t="s">
        <v>61</v>
      </c>
      <c r="F101" s="247" t="s">
        <v>746</v>
      </c>
      <c r="G101" s="141"/>
      <c r="H101" s="104" t="str">
        <f>IF(_xlfn.MAXIFS(tbl_orders[InvoiceDate],tbl_orders[Facility],tbl_Customers[[#This Row],[Facility]])=0,"",_xlfn.MAXIFS(tbl_orders[InvoiceDate],tbl_orders[Facility],tbl_Customers[[#This Row],[Facility]]))</f>
        <v/>
      </c>
      <c r="I101" s="14" t="str">
        <f>IF(ISNUMBER(tbl_Customers[[#This Row],[Last Purchased]]),"Active","Inactive")</f>
        <v>Inactive</v>
      </c>
      <c r="J101" s="14" t="str">
        <f ca="1">IF(COUNTIF(tbl_targeted_CustomerList[],tbl_Customers[[#This Row],[Facility]])&gt;0,"Targeted","Untargeted")</f>
        <v>Untargeted</v>
      </c>
      <c r="K101" s="14"/>
    </row>
    <row r="102" spans="1:11" ht="15.75" customHeight="1" x14ac:dyDescent="0.65">
      <c r="A102" s="137" t="s">
        <v>400</v>
      </c>
      <c r="B102" s="14" t="s">
        <v>375</v>
      </c>
      <c r="C102" s="141" t="s">
        <v>330</v>
      </c>
      <c r="D102" s="141" t="s">
        <v>307</v>
      </c>
      <c r="E102" s="141" t="s">
        <v>61</v>
      </c>
      <c r="F102" s="247" t="s">
        <v>745</v>
      </c>
      <c r="G102" s="141"/>
      <c r="H102" s="104" t="str">
        <f>IF(_xlfn.MAXIFS(tbl_orders[InvoiceDate],tbl_orders[Facility],tbl_Customers[[#This Row],[Facility]])=0,"",_xlfn.MAXIFS(tbl_orders[InvoiceDate],tbl_orders[Facility],tbl_Customers[[#This Row],[Facility]]))</f>
        <v/>
      </c>
      <c r="I102" s="14" t="str">
        <f>IF(ISNUMBER(tbl_Customers[[#This Row],[Last Purchased]]),"Active","Inactive")</f>
        <v>Inactive</v>
      </c>
      <c r="J102" s="14" t="str">
        <f ca="1">IF(COUNTIF(tbl_targeted_CustomerList[],tbl_Customers[[#This Row],[Facility]])&gt;0,"Targeted","Untargeted")</f>
        <v>Untargeted</v>
      </c>
      <c r="K102" s="14"/>
    </row>
    <row r="103" spans="1:11" ht="15.75" customHeight="1" x14ac:dyDescent="0.65">
      <c r="A103" s="137" t="s">
        <v>114</v>
      </c>
      <c r="B103" s="14" t="s">
        <v>105</v>
      </c>
      <c r="C103" s="141" t="s">
        <v>105</v>
      </c>
      <c r="D103" s="141" t="s">
        <v>307</v>
      </c>
      <c r="E103" s="141" t="s">
        <v>302</v>
      </c>
      <c r="F103" s="247" t="s">
        <v>745</v>
      </c>
      <c r="G103" s="141"/>
      <c r="H103" s="104" t="str">
        <f>IF(_xlfn.MAXIFS(tbl_orders[InvoiceDate],tbl_orders[Facility],tbl_Customers[[#This Row],[Facility]])=0,"",_xlfn.MAXIFS(tbl_orders[InvoiceDate],tbl_orders[Facility],tbl_Customers[[#This Row],[Facility]]))</f>
        <v/>
      </c>
      <c r="I103" s="14" t="str">
        <f>IF(ISNUMBER(tbl_Customers[[#This Row],[Last Purchased]]),"Active","Inactive")</f>
        <v>Inactive</v>
      </c>
      <c r="J103" s="14" t="str">
        <f ca="1">IF(COUNTIF(tbl_targeted_CustomerList[],tbl_Customers[[#This Row],[Facility]])&gt;0,"Targeted","Untargeted")</f>
        <v>Targeted</v>
      </c>
      <c r="K103" s="14"/>
    </row>
    <row r="104" spans="1:11" ht="15.75" customHeight="1" x14ac:dyDescent="0.65">
      <c r="A104" s="137" t="s">
        <v>401</v>
      </c>
      <c r="B104" s="14" t="s">
        <v>105</v>
      </c>
      <c r="C104" s="141" t="s">
        <v>105</v>
      </c>
      <c r="D104" s="141" t="s">
        <v>307</v>
      </c>
      <c r="E104" s="141" t="s">
        <v>61</v>
      </c>
      <c r="F104" s="247" t="s">
        <v>745</v>
      </c>
      <c r="G104" s="141"/>
      <c r="H104" s="104" t="str">
        <f>IF(_xlfn.MAXIFS(tbl_orders[InvoiceDate],tbl_orders[Facility],tbl_Customers[[#This Row],[Facility]])=0,"",_xlfn.MAXIFS(tbl_orders[InvoiceDate],tbl_orders[Facility],tbl_Customers[[#This Row],[Facility]]))</f>
        <v/>
      </c>
      <c r="I104" s="14" t="str">
        <f>IF(ISNUMBER(tbl_Customers[[#This Row],[Last Purchased]]),"Active","Inactive")</f>
        <v>Inactive</v>
      </c>
      <c r="J104" s="14" t="str">
        <f ca="1">IF(COUNTIF(tbl_targeted_CustomerList[],tbl_Customers[[#This Row],[Facility]])&gt;0,"Targeted","Untargeted")</f>
        <v>Untargeted</v>
      </c>
      <c r="K104" s="14"/>
    </row>
    <row r="105" spans="1:11" ht="15.75" customHeight="1" x14ac:dyDescent="0.65">
      <c r="A105" s="137" t="s">
        <v>402</v>
      </c>
      <c r="B105" s="14" t="s">
        <v>105</v>
      </c>
      <c r="C105" s="141" t="s">
        <v>105</v>
      </c>
      <c r="D105" s="141" t="s">
        <v>307</v>
      </c>
      <c r="E105" s="141" t="s">
        <v>61</v>
      </c>
      <c r="F105" s="247" t="s">
        <v>745</v>
      </c>
      <c r="G105" s="141"/>
      <c r="H105" s="104" t="str">
        <f>IF(_xlfn.MAXIFS(tbl_orders[InvoiceDate],tbl_orders[Facility],tbl_Customers[[#This Row],[Facility]])=0,"",_xlfn.MAXIFS(tbl_orders[InvoiceDate],tbl_orders[Facility],tbl_Customers[[#This Row],[Facility]]))</f>
        <v/>
      </c>
      <c r="I105" s="14" t="str">
        <f>IF(ISNUMBER(tbl_Customers[[#This Row],[Last Purchased]]),"Active","Inactive")</f>
        <v>Inactive</v>
      </c>
      <c r="J105" s="14" t="str">
        <f ca="1">IF(COUNTIF(tbl_targeted_CustomerList[],tbl_Customers[[#This Row],[Facility]])&gt;0,"Targeted","Untargeted")</f>
        <v>Untargeted</v>
      </c>
      <c r="K105" s="14"/>
    </row>
    <row r="106" spans="1:11" ht="15.75" customHeight="1" x14ac:dyDescent="0.65">
      <c r="A106" s="137" t="s">
        <v>403</v>
      </c>
      <c r="B106" s="14" t="s">
        <v>404</v>
      </c>
      <c r="C106" s="141" t="s">
        <v>328</v>
      </c>
      <c r="D106" s="141" t="s">
        <v>307</v>
      </c>
      <c r="E106" s="141" t="s">
        <v>302</v>
      </c>
      <c r="F106" s="247" t="s">
        <v>745</v>
      </c>
      <c r="G106" s="141"/>
      <c r="H106" s="104" t="str">
        <f>IF(_xlfn.MAXIFS(tbl_orders[InvoiceDate],tbl_orders[Facility],tbl_Customers[[#This Row],[Facility]])=0,"",_xlfn.MAXIFS(tbl_orders[InvoiceDate],tbl_orders[Facility],tbl_Customers[[#This Row],[Facility]]))</f>
        <v/>
      </c>
      <c r="I106" s="14" t="str">
        <f>IF(ISNUMBER(tbl_Customers[[#This Row],[Last Purchased]]),"Active","Inactive")</f>
        <v>Inactive</v>
      </c>
      <c r="J106" s="14" t="str">
        <f ca="1">IF(COUNTIF(tbl_targeted_CustomerList[],tbl_Customers[[#This Row],[Facility]])&gt;0,"Targeted","Untargeted")</f>
        <v>Untargeted</v>
      </c>
      <c r="K106" s="14"/>
    </row>
    <row r="107" spans="1:11" ht="15.75" customHeight="1" x14ac:dyDescent="0.65">
      <c r="A107" s="137" t="s">
        <v>115</v>
      </c>
      <c r="B107" s="14" t="s">
        <v>109</v>
      </c>
      <c r="C107" s="141" t="s">
        <v>318</v>
      </c>
      <c r="D107" s="141" t="s">
        <v>307</v>
      </c>
      <c r="E107" s="141" t="s">
        <v>302</v>
      </c>
      <c r="F107" s="247" t="s">
        <v>745</v>
      </c>
      <c r="G107" s="141"/>
      <c r="H107" s="104" t="str">
        <f>IF(_xlfn.MAXIFS(tbl_orders[InvoiceDate],tbl_orders[Facility],tbl_Customers[[#This Row],[Facility]])=0,"",_xlfn.MAXIFS(tbl_orders[InvoiceDate],tbl_orders[Facility],tbl_Customers[[#This Row],[Facility]]))</f>
        <v/>
      </c>
      <c r="I107" s="14" t="str">
        <f>IF(ISNUMBER(tbl_Customers[[#This Row],[Last Purchased]]),"Active","Inactive")</f>
        <v>Inactive</v>
      </c>
      <c r="J107" s="14" t="str">
        <f ca="1">IF(COUNTIF(tbl_targeted_CustomerList[],tbl_Customers[[#This Row],[Facility]])&gt;0,"Targeted","Untargeted")</f>
        <v>Targeted</v>
      </c>
      <c r="K107" s="14"/>
    </row>
    <row r="108" spans="1:11" ht="15.75" customHeight="1" x14ac:dyDescent="0.65">
      <c r="A108" s="137" t="s">
        <v>405</v>
      </c>
      <c r="B108" s="14" t="s">
        <v>109</v>
      </c>
      <c r="C108" s="141" t="s">
        <v>318</v>
      </c>
      <c r="D108" s="141" t="s">
        <v>307</v>
      </c>
      <c r="E108" s="141" t="s">
        <v>61</v>
      </c>
      <c r="F108" s="247" t="s">
        <v>745</v>
      </c>
      <c r="G108" s="141"/>
      <c r="H108" s="104" t="str">
        <f>IF(_xlfn.MAXIFS(tbl_orders[InvoiceDate],tbl_orders[Facility],tbl_Customers[[#This Row],[Facility]])=0,"",_xlfn.MAXIFS(tbl_orders[InvoiceDate],tbl_orders[Facility],tbl_Customers[[#This Row],[Facility]]))</f>
        <v/>
      </c>
      <c r="I108" s="14" t="str">
        <f>IF(ISNUMBER(tbl_Customers[[#This Row],[Last Purchased]]),"Active","Inactive")</f>
        <v>Inactive</v>
      </c>
      <c r="J108" s="14" t="str">
        <f ca="1">IF(COUNTIF(tbl_targeted_CustomerList[],tbl_Customers[[#This Row],[Facility]])&gt;0,"Targeted","Untargeted")</f>
        <v>Untargeted</v>
      </c>
      <c r="K108" s="14"/>
    </row>
    <row r="109" spans="1:11" ht="15.75" customHeight="1" x14ac:dyDescent="0.65">
      <c r="A109" s="137" t="s">
        <v>406</v>
      </c>
      <c r="B109" s="14" t="s">
        <v>375</v>
      </c>
      <c r="C109" s="141" t="s">
        <v>330</v>
      </c>
      <c r="D109" s="141" t="s">
        <v>307</v>
      </c>
      <c r="E109" s="141" t="s">
        <v>61</v>
      </c>
      <c r="F109" s="247" t="s">
        <v>745</v>
      </c>
      <c r="G109" s="141"/>
      <c r="H109" s="104" t="str">
        <f>IF(_xlfn.MAXIFS(tbl_orders[InvoiceDate],tbl_orders[Facility],tbl_Customers[[#This Row],[Facility]])=0,"",_xlfn.MAXIFS(tbl_orders[InvoiceDate],tbl_orders[Facility],tbl_Customers[[#This Row],[Facility]]))</f>
        <v/>
      </c>
      <c r="I109" s="14" t="str">
        <f>IF(ISNUMBER(tbl_Customers[[#This Row],[Last Purchased]]),"Active","Inactive")</f>
        <v>Inactive</v>
      </c>
      <c r="J109" s="14" t="str">
        <f ca="1">IF(COUNTIF(tbl_targeted_CustomerList[],tbl_Customers[[#This Row],[Facility]])&gt;0,"Targeted","Untargeted")</f>
        <v>Untargeted</v>
      </c>
      <c r="K109" s="14"/>
    </row>
    <row r="110" spans="1:11" ht="15.75" customHeight="1" x14ac:dyDescent="0.65">
      <c r="A110" s="137" t="s">
        <v>407</v>
      </c>
      <c r="B110" s="14" t="s">
        <v>109</v>
      </c>
      <c r="C110" s="141" t="s">
        <v>318</v>
      </c>
      <c r="D110" s="141" t="s">
        <v>307</v>
      </c>
      <c r="E110" s="141" t="s">
        <v>61</v>
      </c>
      <c r="F110" s="247" t="s">
        <v>745</v>
      </c>
      <c r="G110" s="141"/>
      <c r="H110" s="104" t="str">
        <f>IF(_xlfn.MAXIFS(tbl_orders[InvoiceDate],tbl_orders[Facility],tbl_Customers[[#This Row],[Facility]])=0,"",_xlfn.MAXIFS(tbl_orders[InvoiceDate],tbl_orders[Facility],tbl_Customers[[#This Row],[Facility]]))</f>
        <v/>
      </c>
      <c r="I110" s="14" t="str">
        <f>IF(ISNUMBER(tbl_Customers[[#This Row],[Last Purchased]]),"Active","Inactive")</f>
        <v>Inactive</v>
      </c>
      <c r="J110" s="14" t="str">
        <f ca="1">IF(COUNTIF(tbl_targeted_CustomerList[],tbl_Customers[[#This Row],[Facility]])&gt;0,"Targeted","Untargeted")</f>
        <v>Untargeted</v>
      </c>
      <c r="K110" s="14"/>
    </row>
    <row r="111" spans="1:11" ht="15.75" customHeight="1" x14ac:dyDescent="0.65">
      <c r="A111" s="137" t="s">
        <v>408</v>
      </c>
      <c r="B111" s="14" t="s">
        <v>110</v>
      </c>
      <c r="C111" s="141" t="s">
        <v>318</v>
      </c>
      <c r="D111" s="141" t="s">
        <v>307</v>
      </c>
      <c r="E111" s="141" t="s">
        <v>302</v>
      </c>
      <c r="F111" s="247" t="s">
        <v>745</v>
      </c>
      <c r="G111" s="141"/>
      <c r="H111" s="104" t="str">
        <f>IF(_xlfn.MAXIFS(tbl_orders[InvoiceDate],tbl_orders[Facility],tbl_Customers[[#This Row],[Facility]])=0,"",_xlfn.MAXIFS(tbl_orders[InvoiceDate],tbl_orders[Facility],tbl_Customers[[#This Row],[Facility]]))</f>
        <v/>
      </c>
      <c r="I111" s="14" t="str">
        <f>IF(ISNUMBER(tbl_Customers[[#This Row],[Last Purchased]]),"Active","Inactive")</f>
        <v>Inactive</v>
      </c>
      <c r="J111" s="14" t="str">
        <f ca="1">IF(COUNTIF(tbl_targeted_CustomerList[],tbl_Customers[[#This Row],[Facility]])&gt;0,"Targeted","Untargeted")</f>
        <v>Untargeted</v>
      </c>
      <c r="K111" s="14"/>
    </row>
    <row r="112" spans="1:11" ht="15.75" customHeight="1" x14ac:dyDescent="0.65">
      <c r="A112" s="137" t="s">
        <v>409</v>
      </c>
      <c r="B112" s="14" t="s">
        <v>375</v>
      </c>
      <c r="C112" s="141" t="s">
        <v>330</v>
      </c>
      <c r="D112" s="141" t="s">
        <v>307</v>
      </c>
      <c r="E112" s="141" t="s">
        <v>301</v>
      </c>
      <c r="F112" s="247" t="s">
        <v>745</v>
      </c>
      <c r="G112" s="141"/>
      <c r="H112" s="104" t="str">
        <f>IF(_xlfn.MAXIFS(tbl_orders[InvoiceDate],tbl_orders[Facility],tbl_Customers[[#This Row],[Facility]])=0,"",_xlfn.MAXIFS(tbl_orders[InvoiceDate],tbl_orders[Facility],tbl_Customers[[#This Row],[Facility]]))</f>
        <v/>
      </c>
      <c r="I112" s="14" t="str">
        <f>IF(ISNUMBER(tbl_Customers[[#This Row],[Last Purchased]]),"Active","Inactive")</f>
        <v>Inactive</v>
      </c>
      <c r="J112" s="14" t="str">
        <f ca="1">IF(COUNTIF(tbl_targeted_CustomerList[],tbl_Customers[[#This Row],[Facility]])&gt;0,"Targeted","Untargeted")</f>
        <v>Untargeted</v>
      </c>
      <c r="K112" s="14"/>
    </row>
    <row r="113" spans="1:11" ht="15.75" customHeight="1" x14ac:dyDescent="0.65">
      <c r="A113" s="137" t="s">
        <v>86</v>
      </c>
      <c r="B113" s="14" t="s">
        <v>168</v>
      </c>
      <c r="C113" s="141" t="s">
        <v>306</v>
      </c>
      <c r="D113" s="141" t="s">
        <v>307</v>
      </c>
      <c r="E113" s="141" t="s">
        <v>61</v>
      </c>
      <c r="F113" s="247" t="s">
        <v>745</v>
      </c>
      <c r="G113" s="141"/>
      <c r="H113" s="104">
        <f>IF(_xlfn.MAXIFS(tbl_orders[InvoiceDate],tbl_orders[Facility],tbl_Customers[[#This Row],[Facility]])=0,"",_xlfn.MAXIFS(tbl_orders[InvoiceDate],tbl_orders[Facility],tbl_Customers[[#This Row],[Facility]]))</f>
        <v>45134</v>
      </c>
      <c r="I113" s="14" t="str">
        <f>IF(ISNUMBER(tbl_Customers[[#This Row],[Last Purchased]]),"Active","Inactive")</f>
        <v>Active</v>
      </c>
      <c r="J113" s="14" t="str">
        <f ca="1">IF(COUNTIF(tbl_targeted_CustomerList[],tbl_Customers[[#This Row],[Facility]])&gt;0,"Targeted","Untargeted")</f>
        <v>Targeted</v>
      </c>
      <c r="K113" s="14"/>
    </row>
    <row r="114" spans="1:11" ht="15.75" customHeight="1" x14ac:dyDescent="0.65">
      <c r="A114" s="137" t="s">
        <v>410</v>
      </c>
      <c r="B114" s="14" t="s">
        <v>168</v>
      </c>
      <c r="C114" s="14" t="s">
        <v>306</v>
      </c>
      <c r="D114" s="14" t="s">
        <v>307</v>
      </c>
      <c r="E114" s="14" t="s">
        <v>61</v>
      </c>
      <c r="F114" s="247" t="s">
        <v>746</v>
      </c>
      <c r="G114" s="141"/>
      <c r="H114" s="104" t="str">
        <f>IF(_xlfn.MAXIFS(tbl_orders[InvoiceDate],tbl_orders[Facility],tbl_Customers[[#This Row],[Facility]])=0,"",_xlfn.MAXIFS(tbl_orders[InvoiceDate],tbl_orders[Facility],tbl_Customers[[#This Row],[Facility]]))</f>
        <v/>
      </c>
      <c r="I114" s="14" t="str">
        <f>IF(ISNUMBER(tbl_Customers[[#This Row],[Last Purchased]]),"Active","Inactive")</f>
        <v>Inactive</v>
      </c>
      <c r="J114" s="14" t="str">
        <f ca="1">IF(COUNTIF(tbl_targeted_CustomerList[],tbl_Customers[[#This Row],[Facility]])&gt;0,"Targeted","Untargeted")</f>
        <v>Untargeted</v>
      </c>
      <c r="K114" s="14"/>
    </row>
    <row r="115" spans="1:11" ht="15.75" customHeight="1" x14ac:dyDescent="0.65">
      <c r="A115" s="137" t="s">
        <v>411</v>
      </c>
      <c r="B115" s="14" t="s">
        <v>165</v>
      </c>
      <c r="C115" s="14" t="s">
        <v>310</v>
      </c>
      <c r="D115" s="14" t="s">
        <v>307</v>
      </c>
      <c r="E115" s="14" t="s">
        <v>61</v>
      </c>
      <c r="F115" s="247" t="s">
        <v>746</v>
      </c>
      <c r="G115" s="141"/>
      <c r="H115" s="104" t="str">
        <f>IF(_xlfn.MAXIFS(tbl_orders[InvoiceDate],tbl_orders[Facility],tbl_Customers[[#This Row],[Facility]])=0,"",_xlfn.MAXIFS(tbl_orders[InvoiceDate],tbl_orders[Facility],tbl_Customers[[#This Row],[Facility]]))</f>
        <v/>
      </c>
      <c r="I115" s="14" t="str">
        <f>IF(ISNUMBER(tbl_Customers[[#This Row],[Last Purchased]]),"Active","Inactive")</f>
        <v>Inactive</v>
      </c>
      <c r="J115" s="14" t="str">
        <f ca="1">IF(COUNTIF(tbl_targeted_CustomerList[],tbl_Customers[[#This Row],[Facility]])&gt;0,"Targeted","Untargeted")</f>
        <v>Untargeted</v>
      </c>
      <c r="K115" s="14"/>
    </row>
    <row r="116" spans="1:11" ht="15.75" customHeight="1" x14ac:dyDescent="0.65">
      <c r="A116" s="137" t="s">
        <v>412</v>
      </c>
      <c r="B116" s="14" t="s">
        <v>165</v>
      </c>
      <c r="C116" s="14" t="s">
        <v>310</v>
      </c>
      <c r="D116" s="14" t="s">
        <v>307</v>
      </c>
      <c r="E116" s="14" t="s">
        <v>61</v>
      </c>
      <c r="F116" s="247" t="s">
        <v>746</v>
      </c>
      <c r="G116" s="141"/>
      <c r="H116" s="104" t="str">
        <f>IF(_xlfn.MAXIFS(tbl_orders[InvoiceDate],tbl_orders[Facility],tbl_Customers[[#This Row],[Facility]])=0,"",_xlfn.MAXIFS(tbl_orders[InvoiceDate],tbl_orders[Facility],tbl_Customers[[#This Row],[Facility]]))</f>
        <v/>
      </c>
      <c r="I116" s="14" t="str">
        <f>IF(ISNUMBER(tbl_Customers[[#This Row],[Last Purchased]]),"Active","Inactive")</f>
        <v>Inactive</v>
      </c>
      <c r="J116" s="14" t="str">
        <f ca="1">IF(COUNTIF(tbl_targeted_CustomerList[],tbl_Customers[[#This Row],[Facility]])&gt;0,"Targeted","Untargeted")</f>
        <v>Untargeted</v>
      </c>
      <c r="K116" s="14"/>
    </row>
    <row r="117" spans="1:11" ht="15.75" customHeight="1" x14ac:dyDescent="0.65">
      <c r="A117" s="137" t="s">
        <v>413</v>
      </c>
      <c r="B117" s="14" t="s">
        <v>109</v>
      </c>
      <c r="C117" s="14" t="s">
        <v>318</v>
      </c>
      <c r="D117" s="14" t="s">
        <v>307</v>
      </c>
      <c r="E117" s="14" t="s">
        <v>61</v>
      </c>
      <c r="F117" s="247" t="s">
        <v>746</v>
      </c>
      <c r="G117" s="141"/>
      <c r="H117" s="104" t="str">
        <f>IF(_xlfn.MAXIFS(tbl_orders[InvoiceDate],tbl_orders[Facility],tbl_Customers[[#This Row],[Facility]])=0,"",_xlfn.MAXIFS(tbl_orders[InvoiceDate],tbl_orders[Facility],tbl_Customers[[#This Row],[Facility]]))</f>
        <v/>
      </c>
      <c r="I117" s="14" t="str">
        <f>IF(ISNUMBER(tbl_Customers[[#This Row],[Last Purchased]]),"Active","Inactive")</f>
        <v>Inactive</v>
      </c>
      <c r="J117" s="14" t="str">
        <f ca="1">IF(COUNTIF(tbl_targeted_CustomerList[],tbl_Customers[[#This Row],[Facility]])&gt;0,"Targeted","Untargeted")</f>
        <v>Untargeted</v>
      </c>
      <c r="K117" s="14"/>
    </row>
    <row r="118" spans="1:11" ht="15.75" customHeight="1" x14ac:dyDescent="0.65">
      <c r="A118" s="137" t="s">
        <v>414</v>
      </c>
      <c r="B118" s="14" t="s">
        <v>165</v>
      </c>
      <c r="C118" s="14" t="s">
        <v>310</v>
      </c>
      <c r="D118" s="14" t="s">
        <v>307</v>
      </c>
      <c r="E118" s="14" t="s">
        <v>61</v>
      </c>
      <c r="F118" s="247" t="s">
        <v>746</v>
      </c>
      <c r="G118" s="141"/>
      <c r="H118" s="104" t="str">
        <f>IF(_xlfn.MAXIFS(tbl_orders[InvoiceDate],tbl_orders[Facility],tbl_Customers[[#This Row],[Facility]])=0,"",_xlfn.MAXIFS(tbl_orders[InvoiceDate],tbl_orders[Facility],tbl_Customers[[#This Row],[Facility]]))</f>
        <v/>
      </c>
      <c r="I118" s="14" t="str">
        <f>IF(ISNUMBER(tbl_Customers[[#This Row],[Last Purchased]]),"Active","Inactive")</f>
        <v>Inactive</v>
      </c>
      <c r="J118" s="14" t="str">
        <f ca="1">IF(COUNTIF(tbl_targeted_CustomerList[],tbl_Customers[[#This Row],[Facility]])&gt;0,"Targeted","Untargeted")</f>
        <v>Untargeted</v>
      </c>
      <c r="K118" s="14"/>
    </row>
    <row r="119" spans="1:11" ht="15.75" customHeight="1" x14ac:dyDescent="0.65">
      <c r="A119" s="137" t="s">
        <v>415</v>
      </c>
      <c r="B119" s="14" t="s">
        <v>168</v>
      </c>
      <c r="C119" s="14" t="s">
        <v>382</v>
      </c>
      <c r="D119" s="14" t="s">
        <v>307</v>
      </c>
      <c r="E119" s="14" t="s">
        <v>61</v>
      </c>
      <c r="F119" s="247" t="s">
        <v>746</v>
      </c>
      <c r="G119" s="141"/>
      <c r="H119" s="104" t="str">
        <f>IF(_xlfn.MAXIFS(tbl_orders[InvoiceDate],tbl_orders[Facility],tbl_Customers[[#This Row],[Facility]])=0,"",_xlfn.MAXIFS(tbl_orders[InvoiceDate],tbl_orders[Facility],tbl_Customers[[#This Row],[Facility]]))</f>
        <v/>
      </c>
      <c r="I119" s="14" t="str">
        <f>IF(ISNUMBER(tbl_Customers[[#This Row],[Last Purchased]]),"Active","Inactive")</f>
        <v>Inactive</v>
      </c>
      <c r="J119" s="14" t="str">
        <f ca="1">IF(COUNTIF(tbl_targeted_CustomerList[],tbl_Customers[[#This Row],[Facility]])&gt;0,"Targeted","Untargeted")</f>
        <v>Untargeted</v>
      </c>
      <c r="K119" s="14"/>
    </row>
    <row r="120" spans="1:11" ht="15.75" customHeight="1" x14ac:dyDescent="0.65">
      <c r="A120" s="137" t="s">
        <v>198</v>
      </c>
      <c r="C120" s="141" t="s">
        <v>324</v>
      </c>
      <c r="D120" s="141" t="s">
        <v>307</v>
      </c>
      <c r="E120" s="141" t="s">
        <v>62</v>
      </c>
      <c r="F120" s="247" t="s">
        <v>745</v>
      </c>
      <c r="G120" s="141"/>
      <c r="H120" s="104">
        <f>IF(_xlfn.MAXIFS(tbl_orders[InvoiceDate],tbl_orders[Facility],tbl_Customers[[#This Row],[Facility]])=0,"",_xlfn.MAXIFS(tbl_orders[InvoiceDate],tbl_orders[Facility],tbl_Customers[[#This Row],[Facility]]))</f>
        <v>45313</v>
      </c>
      <c r="I120" s="14" t="str">
        <f>IF(ISNUMBER(tbl_Customers[[#This Row],[Last Purchased]]),"Active","Inactive")</f>
        <v>Active</v>
      </c>
      <c r="J120" s="14" t="str">
        <f ca="1">IF(COUNTIF(tbl_targeted_CustomerList[],tbl_Customers[[#This Row],[Facility]])&gt;0,"Targeted","Untargeted")</f>
        <v>Targeted</v>
      </c>
      <c r="K120" s="14"/>
    </row>
    <row r="121" spans="1:11" ht="15.75" customHeight="1" x14ac:dyDescent="0.65">
      <c r="A121" s="137" t="s">
        <v>416</v>
      </c>
      <c r="B121" s="14" t="s">
        <v>104</v>
      </c>
      <c r="C121" s="14" t="s">
        <v>324</v>
      </c>
      <c r="D121" s="14" t="s">
        <v>307</v>
      </c>
      <c r="E121" s="14" t="s">
        <v>61</v>
      </c>
      <c r="F121" s="247" t="s">
        <v>746</v>
      </c>
      <c r="G121" s="141"/>
      <c r="H121" s="104" t="str">
        <f>IF(_xlfn.MAXIFS(tbl_orders[InvoiceDate],tbl_orders[Facility],tbl_Customers[[#This Row],[Facility]])=0,"",_xlfn.MAXIFS(tbl_orders[InvoiceDate],tbl_orders[Facility],tbl_Customers[[#This Row],[Facility]]))</f>
        <v/>
      </c>
      <c r="I121" s="14" t="str">
        <f>IF(ISNUMBER(tbl_Customers[[#This Row],[Last Purchased]]),"Active","Inactive")</f>
        <v>Inactive</v>
      </c>
      <c r="J121" s="14" t="str">
        <f ca="1">IF(COUNTIF(tbl_targeted_CustomerList[],tbl_Customers[[#This Row],[Facility]])&gt;0,"Targeted","Untargeted")</f>
        <v>Untargeted</v>
      </c>
      <c r="K121" s="14"/>
    </row>
    <row r="122" spans="1:11" ht="15.75" customHeight="1" x14ac:dyDescent="0.65">
      <c r="A122" s="137" t="s">
        <v>417</v>
      </c>
      <c r="B122" s="14" t="s">
        <v>104</v>
      </c>
      <c r="C122" s="14" t="s">
        <v>324</v>
      </c>
      <c r="D122" s="14" t="s">
        <v>307</v>
      </c>
      <c r="E122" s="14" t="s">
        <v>61</v>
      </c>
      <c r="F122" s="247" t="s">
        <v>746</v>
      </c>
      <c r="G122" s="141"/>
      <c r="H122" s="104" t="str">
        <f>IF(_xlfn.MAXIFS(tbl_orders[InvoiceDate],tbl_orders[Facility],tbl_Customers[[#This Row],[Facility]])=0,"",_xlfn.MAXIFS(tbl_orders[InvoiceDate],tbl_orders[Facility],tbl_Customers[[#This Row],[Facility]]))</f>
        <v/>
      </c>
      <c r="I122" s="14" t="str">
        <f>IF(ISNUMBER(tbl_Customers[[#This Row],[Last Purchased]]),"Active","Inactive")</f>
        <v>Inactive</v>
      </c>
      <c r="J122" s="14" t="str">
        <f ca="1">IF(COUNTIF(tbl_targeted_CustomerList[],tbl_Customers[[#This Row],[Facility]])&gt;0,"Targeted","Untargeted")</f>
        <v>Untargeted</v>
      </c>
      <c r="K122" s="14"/>
    </row>
    <row r="123" spans="1:11" ht="15.75" customHeight="1" x14ac:dyDescent="0.65">
      <c r="A123" s="137" t="s">
        <v>418</v>
      </c>
      <c r="B123" s="14" t="s">
        <v>168</v>
      </c>
      <c r="C123" s="141" t="s">
        <v>382</v>
      </c>
      <c r="D123" s="141" t="s">
        <v>307</v>
      </c>
      <c r="E123" s="141" t="s">
        <v>61</v>
      </c>
      <c r="F123" s="247" t="s">
        <v>745</v>
      </c>
      <c r="G123" s="141"/>
      <c r="H123" s="104" t="str">
        <f>IF(_xlfn.MAXIFS(tbl_orders[InvoiceDate],tbl_orders[Facility],tbl_Customers[[#This Row],[Facility]])=0,"",_xlfn.MAXIFS(tbl_orders[InvoiceDate],tbl_orders[Facility],tbl_Customers[[#This Row],[Facility]]))</f>
        <v/>
      </c>
      <c r="I123" s="14" t="str">
        <f>IF(ISNUMBER(tbl_Customers[[#This Row],[Last Purchased]]),"Active","Inactive")</f>
        <v>Inactive</v>
      </c>
      <c r="J123" s="14" t="str">
        <f ca="1">IF(COUNTIF(tbl_targeted_CustomerList[],tbl_Customers[[#This Row],[Facility]])&gt;0,"Targeted","Untargeted")</f>
        <v>Untargeted</v>
      </c>
      <c r="K123" s="14"/>
    </row>
    <row r="124" spans="1:11" ht="15.75" customHeight="1" x14ac:dyDescent="0.65">
      <c r="A124" s="137" t="s">
        <v>419</v>
      </c>
      <c r="B124" s="14" t="s">
        <v>420</v>
      </c>
      <c r="C124" s="141" t="s">
        <v>330</v>
      </c>
      <c r="D124" s="141" t="s">
        <v>307</v>
      </c>
      <c r="E124" s="141" t="s">
        <v>61</v>
      </c>
      <c r="F124" s="247" t="s">
        <v>745</v>
      </c>
      <c r="G124" s="141"/>
      <c r="H124" s="104" t="str">
        <f>IF(_xlfn.MAXIFS(tbl_orders[InvoiceDate],tbl_orders[Facility],tbl_Customers[[#This Row],[Facility]])=0,"",_xlfn.MAXIFS(tbl_orders[InvoiceDate],tbl_orders[Facility],tbl_Customers[[#This Row],[Facility]]))</f>
        <v/>
      </c>
      <c r="I124" s="14" t="str">
        <f>IF(ISNUMBER(tbl_Customers[[#This Row],[Last Purchased]]),"Active","Inactive")</f>
        <v>Inactive</v>
      </c>
      <c r="J124" s="14" t="str">
        <f ca="1">IF(COUNTIF(tbl_targeted_CustomerList[],tbl_Customers[[#This Row],[Facility]])&gt;0,"Targeted","Untargeted")</f>
        <v>Untargeted</v>
      </c>
      <c r="K124" s="14"/>
    </row>
    <row r="125" spans="1:11" ht="15.75" customHeight="1" x14ac:dyDescent="0.65">
      <c r="A125" s="137" t="s">
        <v>116</v>
      </c>
      <c r="C125" s="141" t="s">
        <v>328</v>
      </c>
      <c r="D125" s="141" t="s">
        <v>307</v>
      </c>
      <c r="E125" s="141" t="s">
        <v>62</v>
      </c>
      <c r="F125" s="247" t="s">
        <v>745</v>
      </c>
      <c r="G125" s="141"/>
      <c r="H125" s="104">
        <f>IF(_xlfn.MAXIFS(tbl_orders[InvoiceDate],tbl_orders[Facility],tbl_Customers[[#This Row],[Facility]])=0,"",_xlfn.MAXIFS(tbl_orders[InvoiceDate],tbl_orders[Facility],tbl_Customers[[#This Row],[Facility]]))</f>
        <v>45188</v>
      </c>
      <c r="I125" s="14" t="str">
        <f>IF(ISNUMBER(tbl_Customers[[#This Row],[Last Purchased]]),"Active","Inactive")</f>
        <v>Active</v>
      </c>
      <c r="J125" s="14" t="str">
        <f ca="1">IF(COUNTIF(tbl_targeted_CustomerList[],tbl_Customers[[#This Row],[Facility]])&gt;0,"Targeted","Untargeted")</f>
        <v>Targeted</v>
      </c>
      <c r="K125" s="14"/>
    </row>
    <row r="126" spans="1:11" ht="15.75" customHeight="1" x14ac:dyDescent="0.65">
      <c r="A126" s="137" t="s">
        <v>421</v>
      </c>
      <c r="B126" s="14" t="s">
        <v>358</v>
      </c>
      <c r="C126" s="141" t="s">
        <v>324</v>
      </c>
      <c r="D126" s="141" t="s">
        <v>307</v>
      </c>
      <c r="E126" s="141" t="s">
        <v>61</v>
      </c>
      <c r="F126" s="247" t="s">
        <v>745</v>
      </c>
      <c r="G126" s="141"/>
      <c r="H126" s="104" t="str">
        <f>IF(_xlfn.MAXIFS(tbl_orders[InvoiceDate],tbl_orders[Facility],tbl_Customers[[#This Row],[Facility]])=0,"",_xlfn.MAXIFS(tbl_orders[InvoiceDate],tbl_orders[Facility],tbl_Customers[[#This Row],[Facility]]))</f>
        <v/>
      </c>
      <c r="I126" s="14" t="str">
        <f>IF(ISNUMBER(tbl_Customers[[#This Row],[Last Purchased]]),"Active","Inactive")</f>
        <v>Inactive</v>
      </c>
      <c r="J126" s="14" t="str">
        <f ca="1">IF(COUNTIF(tbl_targeted_CustomerList[],tbl_Customers[[#This Row],[Facility]])&gt;0,"Targeted","Untargeted")</f>
        <v>Untargeted</v>
      </c>
      <c r="K126" s="14"/>
    </row>
    <row r="127" spans="1:11" ht="15.75" customHeight="1" x14ac:dyDescent="0.65">
      <c r="A127" s="137" t="s">
        <v>422</v>
      </c>
      <c r="B127" s="14" t="s">
        <v>105</v>
      </c>
      <c r="C127" s="141" t="s">
        <v>105</v>
      </c>
      <c r="D127" s="141" t="s">
        <v>307</v>
      </c>
      <c r="E127" s="141" t="s">
        <v>302</v>
      </c>
      <c r="F127" s="247" t="s">
        <v>745</v>
      </c>
      <c r="G127" s="141"/>
      <c r="H127" s="104" t="str">
        <f>IF(_xlfn.MAXIFS(tbl_orders[InvoiceDate],tbl_orders[Facility],tbl_Customers[[#This Row],[Facility]])=0,"",_xlfn.MAXIFS(tbl_orders[InvoiceDate],tbl_orders[Facility],tbl_Customers[[#This Row],[Facility]]))</f>
        <v/>
      </c>
      <c r="I127" s="14" t="str">
        <f>IF(ISNUMBER(tbl_Customers[[#This Row],[Last Purchased]]),"Active","Inactive")</f>
        <v>Inactive</v>
      </c>
      <c r="J127" s="14" t="str">
        <f ca="1">IF(COUNTIF(tbl_targeted_CustomerList[],tbl_Customers[[#This Row],[Facility]])&gt;0,"Targeted","Untargeted")</f>
        <v>Untargeted</v>
      </c>
      <c r="K127" s="14"/>
    </row>
    <row r="128" spans="1:11" ht="15.75" customHeight="1" x14ac:dyDescent="0.65">
      <c r="A128" s="137" t="s">
        <v>117</v>
      </c>
      <c r="B128" s="14" t="s">
        <v>423</v>
      </c>
      <c r="C128" s="141" t="s">
        <v>312</v>
      </c>
      <c r="D128" s="141" t="s">
        <v>378</v>
      </c>
      <c r="E128" s="141" t="s">
        <v>301</v>
      </c>
      <c r="F128" s="247" t="s">
        <v>745</v>
      </c>
      <c r="G128" s="141"/>
      <c r="H128" s="104">
        <f>IF(_xlfn.MAXIFS(tbl_orders[InvoiceDate],tbl_orders[Facility],tbl_Customers[[#This Row],[Facility]])=0,"",_xlfn.MAXIFS(tbl_orders[InvoiceDate],tbl_orders[Facility],tbl_Customers[[#This Row],[Facility]]))</f>
        <v>45226</v>
      </c>
      <c r="I128" s="14" t="str">
        <f>IF(ISNUMBER(tbl_Customers[[#This Row],[Last Purchased]]),"Active","Inactive")</f>
        <v>Active</v>
      </c>
      <c r="J128" s="14" t="str">
        <f ca="1">IF(COUNTIF(tbl_targeted_CustomerList[],tbl_Customers[[#This Row],[Facility]])&gt;0,"Targeted","Untargeted")</f>
        <v>Targeted</v>
      </c>
      <c r="K128" s="14"/>
    </row>
    <row r="129" spans="1:11" ht="15.75" customHeight="1" x14ac:dyDescent="0.65">
      <c r="A129" s="137" t="s">
        <v>424</v>
      </c>
      <c r="B129" s="14" t="s">
        <v>109</v>
      </c>
      <c r="C129" s="14" t="s">
        <v>318</v>
      </c>
      <c r="D129" s="14" t="s">
        <v>307</v>
      </c>
      <c r="E129" s="14" t="s">
        <v>61</v>
      </c>
      <c r="F129" s="247" t="s">
        <v>746</v>
      </c>
      <c r="G129" s="141"/>
      <c r="H129" s="104" t="str">
        <f>IF(_xlfn.MAXIFS(tbl_orders[InvoiceDate],tbl_orders[Facility],tbl_Customers[[#This Row],[Facility]])=0,"",_xlfn.MAXIFS(tbl_orders[InvoiceDate],tbl_orders[Facility],tbl_Customers[[#This Row],[Facility]]))</f>
        <v/>
      </c>
      <c r="I129" s="14" t="str">
        <f>IF(ISNUMBER(tbl_Customers[[#This Row],[Last Purchased]]),"Active","Inactive")</f>
        <v>Inactive</v>
      </c>
      <c r="J129" s="14" t="str">
        <f ca="1">IF(COUNTIF(tbl_targeted_CustomerList[],tbl_Customers[[#This Row],[Facility]])&gt;0,"Targeted","Untargeted")</f>
        <v>Untargeted</v>
      </c>
      <c r="K129" s="14"/>
    </row>
    <row r="130" spans="1:11" ht="15.75" customHeight="1" x14ac:dyDescent="0.65">
      <c r="A130" s="137" t="s">
        <v>425</v>
      </c>
      <c r="B130" s="14" t="s">
        <v>107</v>
      </c>
      <c r="C130" s="14" t="s">
        <v>316</v>
      </c>
      <c r="D130" s="14" t="s">
        <v>307</v>
      </c>
      <c r="E130" s="14" t="s">
        <v>61</v>
      </c>
      <c r="F130" s="247" t="s">
        <v>746</v>
      </c>
      <c r="G130" s="141"/>
      <c r="H130" s="104" t="str">
        <f>IF(_xlfn.MAXIFS(tbl_orders[InvoiceDate],tbl_orders[Facility],tbl_Customers[[#This Row],[Facility]])=0,"",_xlfn.MAXIFS(tbl_orders[InvoiceDate],tbl_orders[Facility],tbl_Customers[[#This Row],[Facility]]))</f>
        <v/>
      </c>
      <c r="I130" s="14" t="str">
        <f>IF(ISNUMBER(tbl_Customers[[#This Row],[Last Purchased]]),"Active","Inactive")</f>
        <v>Inactive</v>
      </c>
      <c r="J130" s="14" t="str">
        <f ca="1">IF(COUNTIF(tbl_targeted_CustomerList[],tbl_Customers[[#This Row],[Facility]])&gt;0,"Targeted","Untargeted")</f>
        <v>Untargeted</v>
      </c>
      <c r="K130" s="14"/>
    </row>
    <row r="131" spans="1:11" ht="15.75" customHeight="1" x14ac:dyDescent="0.65">
      <c r="A131" s="137" t="s">
        <v>426</v>
      </c>
      <c r="B131" s="14" t="s">
        <v>104</v>
      </c>
      <c r="C131" s="14" t="s">
        <v>324</v>
      </c>
      <c r="D131" s="14" t="s">
        <v>307</v>
      </c>
      <c r="E131" s="14" t="s">
        <v>61</v>
      </c>
      <c r="F131" s="247" t="s">
        <v>746</v>
      </c>
      <c r="G131" s="141"/>
      <c r="H131" s="104" t="str">
        <f>IF(_xlfn.MAXIFS(tbl_orders[InvoiceDate],tbl_orders[Facility],tbl_Customers[[#This Row],[Facility]])=0,"",_xlfn.MAXIFS(tbl_orders[InvoiceDate],tbl_orders[Facility],tbl_Customers[[#This Row],[Facility]]))</f>
        <v/>
      </c>
      <c r="I131" s="14" t="str">
        <f>IF(ISNUMBER(tbl_Customers[[#This Row],[Last Purchased]]),"Active","Inactive")</f>
        <v>Inactive</v>
      </c>
      <c r="J131" s="14" t="str">
        <f ca="1">IF(COUNTIF(tbl_targeted_CustomerList[],tbl_Customers[[#This Row],[Facility]])&gt;0,"Targeted","Untargeted")</f>
        <v>Untargeted</v>
      </c>
      <c r="K131" s="14"/>
    </row>
    <row r="132" spans="1:11" ht="15.75" customHeight="1" x14ac:dyDescent="0.65">
      <c r="A132" s="137" t="s">
        <v>199</v>
      </c>
      <c r="C132" s="141" t="s">
        <v>316</v>
      </c>
      <c r="D132" s="141" t="s">
        <v>307</v>
      </c>
      <c r="E132" s="141" t="s">
        <v>62</v>
      </c>
      <c r="F132" s="247" t="s">
        <v>745</v>
      </c>
      <c r="G132" s="141"/>
      <c r="H132" s="104">
        <f>IF(_xlfn.MAXIFS(tbl_orders[InvoiceDate],tbl_orders[Facility],tbl_Customers[[#This Row],[Facility]])=0,"",_xlfn.MAXIFS(tbl_orders[InvoiceDate],tbl_orders[Facility],tbl_Customers[[#This Row],[Facility]]))</f>
        <v>45322</v>
      </c>
      <c r="I132" s="14" t="str">
        <f>IF(ISNUMBER(tbl_Customers[[#This Row],[Last Purchased]]),"Active","Inactive")</f>
        <v>Active</v>
      </c>
      <c r="J132" s="14" t="str">
        <f ca="1">IF(COUNTIF(tbl_targeted_CustomerList[],tbl_Customers[[#This Row],[Facility]])&gt;0,"Targeted","Untargeted")</f>
        <v>Targeted</v>
      </c>
      <c r="K132" s="14"/>
    </row>
    <row r="133" spans="1:11" ht="15.75" customHeight="1" x14ac:dyDescent="0.65">
      <c r="A133" s="137" t="s">
        <v>427</v>
      </c>
      <c r="B133" s="14" t="s">
        <v>165</v>
      </c>
      <c r="C133" s="14" t="s">
        <v>310</v>
      </c>
      <c r="D133" s="14" t="s">
        <v>307</v>
      </c>
      <c r="E133" s="14" t="s">
        <v>61</v>
      </c>
      <c r="F133" s="247" t="s">
        <v>746</v>
      </c>
      <c r="G133" s="141"/>
      <c r="H133" s="104" t="str">
        <f>IF(_xlfn.MAXIFS(tbl_orders[InvoiceDate],tbl_orders[Facility],tbl_Customers[[#This Row],[Facility]])=0,"",_xlfn.MAXIFS(tbl_orders[InvoiceDate],tbl_orders[Facility],tbl_Customers[[#This Row],[Facility]]))</f>
        <v/>
      </c>
      <c r="I133" s="14" t="str">
        <f>IF(ISNUMBER(tbl_Customers[[#This Row],[Last Purchased]]),"Active","Inactive")</f>
        <v>Inactive</v>
      </c>
      <c r="J133" s="14" t="str">
        <f ca="1">IF(COUNTIF(tbl_targeted_CustomerList[],tbl_Customers[[#This Row],[Facility]])&gt;0,"Targeted","Untargeted")</f>
        <v>Untargeted</v>
      </c>
      <c r="K133" s="14"/>
    </row>
    <row r="134" spans="1:11" ht="15.75" customHeight="1" x14ac:dyDescent="0.65">
      <c r="A134" s="137" t="s">
        <v>428</v>
      </c>
      <c r="B134" s="14" t="s">
        <v>107</v>
      </c>
      <c r="C134" s="14" t="s">
        <v>316</v>
      </c>
      <c r="D134" s="14" t="s">
        <v>307</v>
      </c>
      <c r="E134" s="14" t="s">
        <v>61</v>
      </c>
      <c r="F134" s="247" t="s">
        <v>746</v>
      </c>
      <c r="G134" s="141"/>
      <c r="H134" s="104" t="str">
        <f>IF(_xlfn.MAXIFS(tbl_orders[InvoiceDate],tbl_orders[Facility],tbl_Customers[[#This Row],[Facility]])=0,"",_xlfn.MAXIFS(tbl_orders[InvoiceDate],tbl_orders[Facility],tbl_Customers[[#This Row],[Facility]]))</f>
        <v/>
      </c>
      <c r="I134" s="14" t="str">
        <f>IF(ISNUMBER(tbl_Customers[[#This Row],[Last Purchased]]),"Active","Inactive")</f>
        <v>Inactive</v>
      </c>
      <c r="J134" s="14" t="str">
        <f ca="1">IF(COUNTIF(tbl_targeted_CustomerList[],tbl_Customers[[#This Row],[Facility]])&gt;0,"Targeted","Untargeted")</f>
        <v>Untargeted</v>
      </c>
      <c r="K134" s="14"/>
    </row>
    <row r="135" spans="1:11" ht="15.75" customHeight="1" x14ac:dyDescent="0.65">
      <c r="A135" s="137" t="s">
        <v>429</v>
      </c>
      <c r="C135" s="141" t="s">
        <v>306</v>
      </c>
      <c r="D135" s="141" t="s">
        <v>307</v>
      </c>
      <c r="E135" s="141" t="s">
        <v>302</v>
      </c>
      <c r="F135" s="247" t="s">
        <v>745</v>
      </c>
      <c r="G135" s="141"/>
      <c r="H135" s="104" t="str">
        <f>IF(_xlfn.MAXIFS(tbl_orders[InvoiceDate],tbl_orders[Facility],tbl_Customers[[#This Row],[Facility]])=0,"",_xlfn.MAXIFS(tbl_orders[InvoiceDate],tbl_orders[Facility],tbl_Customers[[#This Row],[Facility]]))</f>
        <v/>
      </c>
      <c r="I135" s="14" t="str">
        <f>IF(ISNUMBER(tbl_Customers[[#This Row],[Last Purchased]]),"Active","Inactive")</f>
        <v>Inactive</v>
      </c>
      <c r="J135" s="14" t="str">
        <f ca="1">IF(COUNTIF(tbl_targeted_CustomerList[],tbl_Customers[[#This Row],[Facility]])&gt;0,"Targeted","Untargeted")</f>
        <v>Untargeted</v>
      </c>
      <c r="K135" s="14"/>
    </row>
    <row r="136" spans="1:11" ht="15.75" customHeight="1" x14ac:dyDescent="0.65">
      <c r="A136" s="137" t="s">
        <v>430</v>
      </c>
      <c r="C136" s="141" t="s">
        <v>312</v>
      </c>
      <c r="D136" s="141" t="s">
        <v>322</v>
      </c>
      <c r="E136" s="141" t="s">
        <v>301</v>
      </c>
      <c r="F136" s="247" t="s">
        <v>745</v>
      </c>
      <c r="G136" s="141" t="s">
        <v>753</v>
      </c>
      <c r="H136" s="104" t="str">
        <f>IF(_xlfn.MAXIFS(tbl_orders[InvoiceDate],tbl_orders[Facility],tbl_Customers[[#This Row],[Facility]])=0,"",_xlfn.MAXIFS(tbl_orders[InvoiceDate],tbl_orders[Facility],tbl_Customers[[#This Row],[Facility]]))</f>
        <v/>
      </c>
      <c r="I136" s="14" t="str">
        <f>IF(ISNUMBER(tbl_Customers[[#This Row],[Last Purchased]]),"Active","Inactive")</f>
        <v>Inactive</v>
      </c>
      <c r="J136" s="14" t="str">
        <f ca="1">IF(COUNTIF(tbl_targeted_CustomerList[],tbl_Customers[[#This Row],[Facility]])&gt;0,"Targeted","Untargeted")</f>
        <v>Untargeted</v>
      </c>
      <c r="K136" s="14"/>
    </row>
    <row r="137" spans="1:11" ht="15.75" customHeight="1" x14ac:dyDescent="0.65">
      <c r="A137" s="137" t="s">
        <v>87</v>
      </c>
      <c r="B137" s="14" t="s">
        <v>105</v>
      </c>
      <c r="C137" s="141" t="s">
        <v>105</v>
      </c>
      <c r="D137" s="141" t="s">
        <v>307</v>
      </c>
      <c r="E137" s="141" t="s">
        <v>61</v>
      </c>
      <c r="F137" s="247" t="s">
        <v>745</v>
      </c>
      <c r="G137" s="141"/>
      <c r="H137" s="104">
        <f>IF(_xlfn.MAXIFS(tbl_orders[InvoiceDate],tbl_orders[Facility],tbl_Customers[[#This Row],[Facility]])=0,"",_xlfn.MAXIFS(tbl_orders[InvoiceDate],tbl_orders[Facility],tbl_Customers[[#This Row],[Facility]]))</f>
        <v>45257</v>
      </c>
      <c r="I137" s="14" t="str">
        <f>IF(ISNUMBER(tbl_Customers[[#This Row],[Last Purchased]]),"Active","Inactive")</f>
        <v>Active</v>
      </c>
      <c r="J137" s="14" t="str">
        <f ca="1">IF(COUNTIF(tbl_targeted_CustomerList[],tbl_Customers[[#This Row],[Facility]])&gt;0,"Targeted","Untargeted")</f>
        <v>Targeted</v>
      </c>
      <c r="K137" s="14"/>
    </row>
    <row r="138" spans="1:11" ht="15.75" customHeight="1" x14ac:dyDescent="0.65">
      <c r="A138" s="137" t="s">
        <v>431</v>
      </c>
      <c r="B138" s="14" t="s">
        <v>165</v>
      </c>
      <c r="C138" s="141" t="s">
        <v>310</v>
      </c>
      <c r="D138" s="141" t="s">
        <v>307</v>
      </c>
      <c r="E138" s="141" t="s">
        <v>61</v>
      </c>
      <c r="F138" s="247" t="s">
        <v>745</v>
      </c>
      <c r="G138" s="141"/>
      <c r="H138" s="104" t="str">
        <f>IF(_xlfn.MAXIFS(tbl_orders[InvoiceDate],tbl_orders[Facility],tbl_Customers[[#This Row],[Facility]])=0,"",_xlfn.MAXIFS(tbl_orders[InvoiceDate],tbl_orders[Facility],tbl_Customers[[#This Row],[Facility]]))</f>
        <v/>
      </c>
      <c r="I138" s="14" t="str">
        <f>IF(ISNUMBER(tbl_Customers[[#This Row],[Last Purchased]]),"Active","Inactive")</f>
        <v>Inactive</v>
      </c>
      <c r="J138" s="14" t="str">
        <f ca="1">IF(COUNTIF(tbl_targeted_CustomerList[],tbl_Customers[[#This Row],[Facility]])&gt;0,"Targeted","Untargeted")</f>
        <v>Untargeted</v>
      </c>
      <c r="K138" s="14"/>
    </row>
    <row r="139" spans="1:11" ht="15.75" customHeight="1" x14ac:dyDescent="0.65">
      <c r="A139" s="137" t="s">
        <v>432</v>
      </c>
      <c r="B139" s="14" t="s">
        <v>110</v>
      </c>
      <c r="C139" s="141" t="s">
        <v>318</v>
      </c>
      <c r="D139" s="141" t="s">
        <v>307</v>
      </c>
      <c r="E139" s="141" t="s">
        <v>61</v>
      </c>
      <c r="F139" s="247" t="s">
        <v>745</v>
      </c>
      <c r="G139" s="141"/>
      <c r="H139" s="104" t="str">
        <f>IF(_xlfn.MAXIFS(tbl_orders[InvoiceDate],tbl_orders[Facility],tbl_Customers[[#This Row],[Facility]])=0,"",_xlfn.MAXIFS(tbl_orders[InvoiceDate],tbl_orders[Facility],tbl_Customers[[#This Row],[Facility]]))</f>
        <v/>
      </c>
      <c r="I139" s="14" t="str">
        <f>IF(ISNUMBER(tbl_Customers[[#This Row],[Last Purchased]]),"Active","Inactive")</f>
        <v>Inactive</v>
      </c>
      <c r="J139" s="14" t="str">
        <f ca="1">IF(COUNTIF(tbl_targeted_CustomerList[],tbl_Customers[[#This Row],[Facility]])&gt;0,"Targeted","Untargeted")</f>
        <v>Untargeted</v>
      </c>
      <c r="K139" s="14"/>
    </row>
    <row r="140" spans="1:11" ht="15.75" customHeight="1" x14ac:dyDescent="0.65">
      <c r="A140" s="137" t="s">
        <v>433</v>
      </c>
      <c r="C140" s="141" t="s">
        <v>310</v>
      </c>
      <c r="D140" s="141" t="s">
        <v>307</v>
      </c>
      <c r="E140" s="141" t="s">
        <v>302</v>
      </c>
      <c r="F140" s="247" t="s">
        <v>745</v>
      </c>
      <c r="G140" s="141"/>
      <c r="H140" s="104" t="str">
        <f>IF(_xlfn.MAXIFS(tbl_orders[InvoiceDate],tbl_orders[Facility],tbl_Customers[[#This Row],[Facility]])=0,"",_xlfn.MAXIFS(tbl_orders[InvoiceDate],tbl_orders[Facility],tbl_Customers[[#This Row],[Facility]]))</f>
        <v/>
      </c>
      <c r="I140" s="14" t="str">
        <f>IF(ISNUMBER(tbl_Customers[[#This Row],[Last Purchased]]),"Active","Inactive")</f>
        <v>Inactive</v>
      </c>
      <c r="J140" s="14" t="str">
        <f ca="1">IF(COUNTIF(tbl_targeted_CustomerList[],tbl_Customers[[#This Row],[Facility]])&gt;0,"Targeted","Untargeted")</f>
        <v>Untargeted</v>
      </c>
      <c r="K140" s="14"/>
    </row>
    <row r="141" spans="1:11" ht="15.75" customHeight="1" x14ac:dyDescent="0.65">
      <c r="A141" s="137" t="s">
        <v>434</v>
      </c>
      <c r="B141" s="14" t="s">
        <v>375</v>
      </c>
      <c r="C141" s="141" t="s">
        <v>330</v>
      </c>
      <c r="D141" s="141" t="s">
        <v>307</v>
      </c>
      <c r="E141" s="141" t="s">
        <v>61</v>
      </c>
      <c r="F141" s="247" t="s">
        <v>745</v>
      </c>
      <c r="G141" s="141"/>
      <c r="H141" s="104" t="str">
        <f>IF(_xlfn.MAXIFS(tbl_orders[InvoiceDate],tbl_orders[Facility],tbl_Customers[[#This Row],[Facility]])=0,"",_xlfn.MAXIFS(tbl_orders[InvoiceDate],tbl_orders[Facility],tbl_Customers[[#This Row],[Facility]]))</f>
        <v/>
      </c>
      <c r="I141" s="14" t="str">
        <f>IF(ISNUMBER(tbl_Customers[[#This Row],[Last Purchased]]),"Active","Inactive")</f>
        <v>Inactive</v>
      </c>
      <c r="J141" s="14" t="str">
        <f ca="1">IF(COUNTIF(tbl_targeted_CustomerList[],tbl_Customers[[#This Row],[Facility]])&gt;0,"Targeted","Untargeted")</f>
        <v>Untargeted</v>
      </c>
      <c r="K141" s="14"/>
    </row>
    <row r="142" spans="1:11" ht="15.75" customHeight="1" x14ac:dyDescent="0.65">
      <c r="A142" s="137" t="s">
        <v>435</v>
      </c>
      <c r="B142" s="14" t="s">
        <v>143</v>
      </c>
      <c r="C142" s="141" t="s">
        <v>330</v>
      </c>
      <c r="D142" s="141" t="s">
        <v>307</v>
      </c>
      <c r="E142" s="141" t="s">
        <v>61</v>
      </c>
      <c r="F142" s="247" t="s">
        <v>745</v>
      </c>
      <c r="G142" s="141"/>
      <c r="H142" s="104" t="str">
        <f>IF(_xlfn.MAXIFS(tbl_orders[InvoiceDate],tbl_orders[Facility],tbl_Customers[[#This Row],[Facility]])=0,"",_xlfn.MAXIFS(tbl_orders[InvoiceDate],tbl_orders[Facility],tbl_Customers[[#This Row],[Facility]]))</f>
        <v/>
      </c>
      <c r="I142" s="14" t="str">
        <f>IF(ISNUMBER(tbl_Customers[[#This Row],[Last Purchased]]),"Active","Inactive")</f>
        <v>Inactive</v>
      </c>
      <c r="J142" s="14" t="str">
        <f ca="1">IF(COUNTIF(tbl_targeted_CustomerList[],tbl_Customers[[#This Row],[Facility]])&gt;0,"Targeted","Untargeted")</f>
        <v>Untargeted</v>
      </c>
      <c r="K142" s="14"/>
    </row>
    <row r="143" spans="1:11" ht="15.75" customHeight="1" x14ac:dyDescent="0.65">
      <c r="A143" s="137" t="s">
        <v>436</v>
      </c>
      <c r="C143" s="141" t="s">
        <v>312</v>
      </c>
      <c r="D143" s="141" t="s">
        <v>378</v>
      </c>
      <c r="E143" s="141" t="s">
        <v>301</v>
      </c>
      <c r="F143" s="247" t="s">
        <v>745</v>
      </c>
      <c r="G143" s="141"/>
      <c r="H143" s="104" t="str">
        <f>IF(_xlfn.MAXIFS(tbl_orders[InvoiceDate],tbl_orders[Facility],tbl_Customers[[#This Row],[Facility]])=0,"",_xlfn.MAXIFS(tbl_orders[InvoiceDate],tbl_orders[Facility],tbl_Customers[[#This Row],[Facility]]))</f>
        <v/>
      </c>
      <c r="I143" s="14" t="str">
        <f>IF(ISNUMBER(tbl_Customers[[#This Row],[Last Purchased]]),"Active","Inactive")</f>
        <v>Inactive</v>
      </c>
      <c r="J143" s="14" t="str">
        <f ca="1">IF(COUNTIF(tbl_targeted_CustomerList[],tbl_Customers[[#This Row],[Facility]])&gt;0,"Targeted","Untargeted")</f>
        <v>Untargeted</v>
      </c>
      <c r="K143" s="14"/>
    </row>
    <row r="144" spans="1:11" ht="15.75" customHeight="1" x14ac:dyDescent="0.65">
      <c r="A144" s="137" t="s">
        <v>690</v>
      </c>
      <c r="C144" s="141" t="s">
        <v>318</v>
      </c>
      <c r="D144" s="141" t="s">
        <v>307</v>
      </c>
      <c r="E144" s="141" t="s">
        <v>61</v>
      </c>
      <c r="F144" s="247" t="s">
        <v>745</v>
      </c>
      <c r="G144" s="141"/>
      <c r="H144" s="104" t="str">
        <f>IF(_xlfn.MAXIFS(tbl_orders[InvoiceDate],tbl_orders[Facility],tbl_Customers[[#This Row],[Facility]])=0,"",_xlfn.MAXIFS(tbl_orders[InvoiceDate],tbl_orders[Facility],tbl_Customers[[#This Row],[Facility]]))</f>
        <v/>
      </c>
      <c r="I144" s="14" t="str">
        <f>IF(ISNUMBER(tbl_Customers[[#This Row],[Last Purchased]]),"Active","Inactive")</f>
        <v>Inactive</v>
      </c>
      <c r="J144" s="14" t="str">
        <f ca="1">IF(COUNTIF(tbl_targeted_CustomerList[],tbl_Customers[[#This Row],[Facility]])&gt;0,"Targeted","Untargeted")</f>
        <v>Targeted</v>
      </c>
      <c r="K144" s="14"/>
    </row>
    <row r="145" spans="1:11" ht="15.75" customHeight="1" x14ac:dyDescent="0.65">
      <c r="A145" s="137" t="s">
        <v>437</v>
      </c>
      <c r="B145" s="14" t="s">
        <v>109</v>
      </c>
      <c r="C145" s="14" t="s">
        <v>318</v>
      </c>
      <c r="D145" s="14" t="s">
        <v>307</v>
      </c>
      <c r="E145" s="14" t="s">
        <v>61</v>
      </c>
      <c r="F145" s="247" t="s">
        <v>746</v>
      </c>
      <c r="G145" s="141"/>
      <c r="H145" s="104" t="str">
        <f>IF(_xlfn.MAXIFS(tbl_orders[InvoiceDate],tbl_orders[Facility],tbl_Customers[[#This Row],[Facility]])=0,"",_xlfn.MAXIFS(tbl_orders[InvoiceDate],tbl_orders[Facility],tbl_Customers[[#This Row],[Facility]]))</f>
        <v/>
      </c>
      <c r="I145" s="14" t="str">
        <f>IF(ISNUMBER(tbl_Customers[[#This Row],[Last Purchased]]),"Active","Inactive")</f>
        <v>Inactive</v>
      </c>
      <c r="J145" s="14" t="str">
        <f ca="1">IF(COUNTIF(tbl_targeted_CustomerList[],tbl_Customers[[#This Row],[Facility]])&gt;0,"Targeted","Untargeted")</f>
        <v>Untargeted</v>
      </c>
      <c r="K145" s="14"/>
    </row>
    <row r="146" spans="1:11" ht="15.75" customHeight="1" x14ac:dyDescent="0.65">
      <c r="A146" s="137" t="s">
        <v>438</v>
      </c>
      <c r="B146" s="14" t="s">
        <v>109</v>
      </c>
      <c r="C146" s="14" t="s">
        <v>318</v>
      </c>
      <c r="D146" s="14" t="s">
        <v>307</v>
      </c>
      <c r="E146" s="14" t="s">
        <v>61</v>
      </c>
      <c r="F146" s="247" t="s">
        <v>746</v>
      </c>
      <c r="G146" s="141"/>
      <c r="H146" s="104" t="str">
        <f>IF(_xlfn.MAXIFS(tbl_orders[InvoiceDate],tbl_orders[Facility],tbl_Customers[[#This Row],[Facility]])=0,"",_xlfn.MAXIFS(tbl_orders[InvoiceDate],tbl_orders[Facility],tbl_Customers[[#This Row],[Facility]]))</f>
        <v/>
      </c>
      <c r="I146" s="14" t="str">
        <f>IF(ISNUMBER(tbl_Customers[[#This Row],[Last Purchased]]),"Active","Inactive")</f>
        <v>Inactive</v>
      </c>
      <c r="J146" s="14" t="str">
        <f ca="1">IF(COUNTIF(tbl_targeted_CustomerList[],tbl_Customers[[#This Row],[Facility]])&gt;0,"Targeted","Untargeted")</f>
        <v>Untargeted</v>
      </c>
      <c r="K146" s="14"/>
    </row>
    <row r="147" spans="1:11" ht="15.75" customHeight="1" x14ac:dyDescent="0.65">
      <c r="A147" s="137" t="s">
        <v>439</v>
      </c>
      <c r="B147" s="14" t="s">
        <v>109</v>
      </c>
      <c r="C147" s="14" t="s">
        <v>318</v>
      </c>
      <c r="D147" s="14" t="s">
        <v>307</v>
      </c>
      <c r="E147" s="14" t="s">
        <v>61</v>
      </c>
      <c r="F147" s="247" t="s">
        <v>746</v>
      </c>
      <c r="G147" s="141"/>
      <c r="H147" s="104" t="str">
        <f>IF(_xlfn.MAXIFS(tbl_orders[InvoiceDate],tbl_orders[Facility],tbl_Customers[[#This Row],[Facility]])=0,"",_xlfn.MAXIFS(tbl_orders[InvoiceDate],tbl_orders[Facility],tbl_Customers[[#This Row],[Facility]]))</f>
        <v/>
      </c>
      <c r="I147" s="14" t="str">
        <f>IF(ISNUMBER(tbl_Customers[[#This Row],[Last Purchased]]),"Active","Inactive")</f>
        <v>Inactive</v>
      </c>
      <c r="J147" s="14" t="str">
        <f ca="1">IF(COUNTIF(tbl_targeted_CustomerList[],tbl_Customers[[#This Row],[Facility]])&gt;0,"Targeted","Untargeted")</f>
        <v>Untargeted</v>
      </c>
      <c r="K147" s="14"/>
    </row>
    <row r="148" spans="1:11" ht="15.75" customHeight="1" x14ac:dyDescent="0.65">
      <c r="A148" s="137" t="s">
        <v>177</v>
      </c>
      <c r="B148" s="14" t="s">
        <v>440</v>
      </c>
      <c r="C148" s="141" t="s">
        <v>312</v>
      </c>
      <c r="D148" s="141" t="s">
        <v>313</v>
      </c>
      <c r="E148" s="141" t="s">
        <v>61</v>
      </c>
      <c r="F148" s="247" t="s">
        <v>745</v>
      </c>
      <c r="G148" s="141"/>
      <c r="H148" s="104">
        <f>IF(_xlfn.MAXIFS(tbl_orders[InvoiceDate],tbl_orders[Facility],tbl_Customers[[#This Row],[Facility]])=0,"",_xlfn.MAXIFS(tbl_orders[InvoiceDate],tbl_orders[Facility],tbl_Customers[[#This Row],[Facility]]))</f>
        <v>45203</v>
      </c>
      <c r="I148" s="14" t="str">
        <f>IF(ISNUMBER(tbl_Customers[[#This Row],[Last Purchased]]),"Active","Inactive")</f>
        <v>Active</v>
      </c>
      <c r="J148" s="14" t="str">
        <f ca="1">IF(COUNTIF(tbl_targeted_CustomerList[],tbl_Customers[[#This Row],[Facility]])&gt;0,"Targeted","Untargeted")</f>
        <v>Targeted</v>
      </c>
      <c r="K148" s="14"/>
    </row>
    <row r="149" spans="1:11" ht="15.75" customHeight="1" x14ac:dyDescent="0.65">
      <c r="A149" s="137" t="s">
        <v>178</v>
      </c>
      <c r="B149" s="14" t="s">
        <v>109</v>
      </c>
      <c r="C149" s="141" t="s">
        <v>318</v>
      </c>
      <c r="D149" s="141" t="s">
        <v>307</v>
      </c>
      <c r="E149" s="141" t="s">
        <v>61</v>
      </c>
      <c r="F149" s="247" t="s">
        <v>745</v>
      </c>
      <c r="G149" s="141"/>
      <c r="H149" s="104">
        <f>IF(_xlfn.MAXIFS(tbl_orders[InvoiceDate],tbl_orders[Facility],tbl_Customers[[#This Row],[Facility]])=0,"",_xlfn.MAXIFS(tbl_orders[InvoiceDate],tbl_orders[Facility],tbl_Customers[[#This Row],[Facility]]))</f>
        <v>45245</v>
      </c>
      <c r="I149" s="14" t="str">
        <f>IF(ISNUMBER(tbl_Customers[[#This Row],[Last Purchased]]),"Active","Inactive")</f>
        <v>Active</v>
      </c>
      <c r="J149" s="14" t="str">
        <f ca="1">IF(COUNTIF(tbl_targeted_CustomerList[],tbl_Customers[[#This Row],[Facility]])&gt;0,"Targeted","Untargeted")</f>
        <v>Targeted</v>
      </c>
      <c r="K149" s="14"/>
    </row>
    <row r="150" spans="1:11" ht="15.75" customHeight="1" x14ac:dyDescent="0.65">
      <c r="A150" s="137" t="s">
        <v>441</v>
      </c>
      <c r="B150" s="14" t="s">
        <v>104</v>
      </c>
      <c r="C150" s="14" t="s">
        <v>324</v>
      </c>
      <c r="D150" s="14" t="s">
        <v>307</v>
      </c>
      <c r="E150" s="14" t="s">
        <v>61</v>
      </c>
      <c r="F150" s="247" t="s">
        <v>746</v>
      </c>
      <c r="G150" s="141"/>
      <c r="H150" s="104" t="str">
        <f>IF(_xlfn.MAXIFS(tbl_orders[InvoiceDate],tbl_orders[Facility],tbl_Customers[[#This Row],[Facility]])=0,"",_xlfn.MAXIFS(tbl_orders[InvoiceDate],tbl_orders[Facility],tbl_Customers[[#This Row],[Facility]]))</f>
        <v/>
      </c>
      <c r="I150" s="14" t="str">
        <f>IF(ISNUMBER(tbl_Customers[[#This Row],[Last Purchased]]),"Active","Inactive")</f>
        <v>Inactive</v>
      </c>
      <c r="J150" s="14" t="str">
        <f ca="1">IF(COUNTIF(tbl_targeted_CustomerList[],tbl_Customers[[#This Row],[Facility]])&gt;0,"Targeted","Untargeted")</f>
        <v>Untargeted</v>
      </c>
      <c r="K150" s="14"/>
    </row>
    <row r="151" spans="1:11" ht="15.75" customHeight="1" x14ac:dyDescent="0.65">
      <c r="A151" s="137" t="s">
        <v>442</v>
      </c>
      <c r="B151" s="14" t="s">
        <v>109</v>
      </c>
      <c r="C151" s="14" t="s">
        <v>318</v>
      </c>
      <c r="D151" s="14" t="s">
        <v>307</v>
      </c>
      <c r="E151" s="14" t="s">
        <v>61</v>
      </c>
      <c r="F151" s="247" t="s">
        <v>746</v>
      </c>
      <c r="G151" s="141"/>
      <c r="H151" s="104" t="str">
        <f>IF(_xlfn.MAXIFS(tbl_orders[InvoiceDate],tbl_orders[Facility],tbl_Customers[[#This Row],[Facility]])=0,"",_xlfn.MAXIFS(tbl_orders[InvoiceDate],tbl_orders[Facility],tbl_Customers[[#This Row],[Facility]]))</f>
        <v/>
      </c>
      <c r="I151" s="14" t="str">
        <f>IF(ISNUMBER(tbl_Customers[[#This Row],[Last Purchased]]),"Active","Inactive")</f>
        <v>Inactive</v>
      </c>
      <c r="J151" s="14" t="str">
        <f ca="1">IF(COUNTIF(tbl_targeted_CustomerList[],tbl_Customers[[#This Row],[Facility]])&gt;0,"Targeted","Untargeted")</f>
        <v>Untargeted</v>
      </c>
      <c r="K151" s="14"/>
    </row>
    <row r="152" spans="1:11" ht="15.75" customHeight="1" x14ac:dyDescent="0.65">
      <c r="A152" s="137" t="s">
        <v>443</v>
      </c>
      <c r="B152" s="14" t="s">
        <v>107</v>
      </c>
      <c r="C152" s="14" t="s">
        <v>316</v>
      </c>
      <c r="D152" s="14" t="s">
        <v>307</v>
      </c>
      <c r="E152" s="14" t="s">
        <v>61</v>
      </c>
      <c r="F152" s="247" t="s">
        <v>746</v>
      </c>
      <c r="G152" s="141"/>
      <c r="H152" s="104" t="str">
        <f>IF(_xlfn.MAXIFS(tbl_orders[InvoiceDate],tbl_orders[Facility],tbl_Customers[[#This Row],[Facility]])=0,"",_xlfn.MAXIFS(tbl_orders[InvoiceDate],tbl_orders[Facility],tbl_Customers[[#This Row],[Facility]]))</f>
        <v/>
      </c>
      <c r="I152" s="14" t="str">
        <f>IF(ISNUMBER(tbl_Customers[[#This Row],[Last Purchased]]),"Active","Inactive")</f>
        <v>Inactive</v>
      </c>
      <c r="J152" s="14" t="str">
        <f ca="1">IF(COUNTIF(tbl_targeted_CustomerList[],tbl_Customers[[#This Row],[Facility]])&gt;0,"Targeted","Untargeted")</f>
        <v>Untargeted</v>
      </c>
      <c r="K152" s="14"/>
    </row>
    <row r="153" spans="1:11" ht="15.75" customHeight="1" x14ac:dyDescent="0.65">
      <c r="A153" s="137" t="s">
        <v>444</v>
      </c>
      <c r="B153" s="14" t="s">
        <v>445</v>
      </c>
      <c r="C153" s="14" t="s">
        <v>308</v>
      </c>
      <c r="D153" s="14" t="s">
        <v>307</v>
      </c>
      <c r="E153" s="14" t="s">
        <v>61</v>
      </c>
      <c r="F153" s="247" t="s">
        <v>746</v>
      </c>
      <c r="G153" s="141"/>
      <c r="H153" s="104" t="str">
        <f>IF(_xlfn.MAXIFS(tbl_orders[InvoiceDate],tbl_orders[Facility],tbl_Customers[[#This Row],[Facility]])=0,"",_xlfn.MAXIFS(tbl_orders[InvoiceDate],tbl_orders[Facility],tbl_Customers[[#This Row],[Facility]]))</f>
        <v/>
      </c>
      <c r="I153" s="14" t="str">
        <f>IF(ISNUMBER(tbl_Customers[[#This Row],[Last Purchased]]),"Active","Inactive")</f>
        <v>Inactive</v>
      </c>
      <c r="J153" s="14" t="str">
        <f ca="1">IF(COUNTIF(tbl_targeted_CustomerList[],tbl_Customers[[#This Row],[Facility]])&gt;0,"Targeted","Untargeted")</f>
        <v>Untargeted</v>
      </c>
      <c r="K153" s="14"/>
    </row>
    <row r="154" spans="1:11" ht="15.75" customHeight="1" x14ac:dyDescent="0.65">
      <c r="A154" s="137" t="s">
        <v>446</v>
      </c>
      <c r="B154" s="14" t="s">
        <v>109</v>
      </c>
      <c r="C154" s="14" t="s">
        <v>318</v>
      </c>
      <c r="D154" s="14" t="s">
        <v>307</v>
      </c>
      <c r="E154" s="14" t="s">
        <v>61</v>
      </c>
      <c r="F154" s="247" t="s">
        <v>746</v>
      </c>
      <c r="G154" s="141"/>
      <c r="H154" s="104" t="str">
        <f>IF(_xlfn.MAXIFS(tbl_orders[InvoiceDate],tbl_orders[Facility],tbl_Customers[[#This Row],[Facility]])=0,"",_xlfn.MAXIFS(tbl_orders[InvoiceDate],tbl_orders[Facility],tbl_Customers[[#This Row],[Facility]]))</f>
        <v/>
      </c>
      <c r="I154" s="14" t="str">
        <f>IF(ISNUMBER(tbl_Customers[[#This Row],[Last Purchased]]),"Active","Inactive")</f>
        <v>Inactive</v>
      </c>
      <c r="J154" s="14" t="str">
        <f ca="1">IF(COUNTIF(tbl_targeted_CustomerList[],tbl_Customers[[#This Row],[Facility]])&gt;0,"Targeted","Untargeted")</f>
        <v>Untargeted</v>
      </c>
      <c r="K154" s="14"/>
    </row>
    <row r="155" spans="1:11" ht="15.75" customHeight="1" x14ac:dyDescent="0.65">
      <c r="A155" s="137" t="s">
        <v>447</v>
      </c>
      <c r="B155" s="14" t="s">
        <v>109</v>
      </c>
      <c r="C155" s="14" t="s">
        <v>318</v>
      </c>
      <c r="D155" s="14" t="s">
        <v>307</v>
      </c>
      <c r="E155" s="14" t="s">
        <v>61</v>
      </c>
      <c r="F155" s="247" t="s">
        <v>746</v>
      </c>
      <c r="G155" s="141"/>
      <c r="H155" s="104" t="str">
        <f>IF(_xlfn.MAXIFS(tbl_orders[InvoiceDate],tbl_orders[Facility],tbl_Customers[[#This Row],[Facility]])=0,"",_xlfn.MAXIFS(tbl_orders[InvoiceDate],tbl_orders[Facility],tbl_Customers[[#This Row],[Facility]]))</f>
        <v/>
      </c>
      <c r="I155" s="14" t="str">
        <f>IF(ISNUMBER(tbl_Customers[[#This Row],[Last Purchased]]),"Active","Inactive")</f>
        <v>Inactive</v>
      </c>
      <c r="J155" s="14" t="str">
        <f ca="1">IF(COUNTIF(tbl_targeted_CustomerList[],tbl_Customers[[#This Row],[Facility]])&gt;0,"Targeted","Untargeted")</f>
        <v>Untargeted</v>
      </c>
      <c r="K155" s="14"/>
    </row>
    <row r="156" spans="1:11" ht="15.75" customHeight="1" x14ac:dyDescent="0.65">
      <c r="A156" s="137" t="s">
        <v>448</v>
      </c>
      <c r="B156" s="14" t="s">
        <v>107</v>
      </c>
      <c r="C156" s="14" t="s">
        <v>316</v>
      </c>
      <c r="D156" s="14" t="s">
        <v>307</v>
      </c>
      <c r="E156" s="14" t="s">
        <v>61</v>
      </c>
      <c r="F156" s="247" t="s">
        <v>746</v>
      </c>
      <c r="G156" s="141"/>
      <c r="H156" s="104" t="str">
        <f>IF(_xlfn.MAXIFS(tbl_orders[InvoiceDate],tbl_orders[Facility],tbl_Customers[[#This Row],[Facility]])=0,"",_xlfn.MAXIFS(tbl_orders[InvoiceDate],tbl_orders[Facility],tbl_Customers[[#This Row],[Facility]]))</f>
        <v/>
      </c>
      <c r="I156" s="14" t="str">
        <f>IF(ISNUMBER(tbl_Customers[[#This Row],[Last Purchased]]),"Active","Inactive")</f>
        <v>Inactive</v>
      </c>
      <c r="J156" s="14" t="str">
        <f ca="1">IF(COUNTIF(tbl_targeted_CustomerList[],tbl_Customers[[#This Row],[Facility]])&gt;0,"Targeted","Untargeted")</f>
        <v>Untargeted</v>
      </c>
      <c r="K156" s="14"/>
    </row>
    <row r="157" spans="1:11" ht="15.75" customHeight="1" x14ac:dyDescent="0.65">
      <c r="A157" s="137" t="s">
        <v>449</v>
      </c>
      <c r="C157" s="14" t="s">
        <v>324</v>
      </c>
      <c r="D157" s="14" t="s">
        <v>307</v>
      </c>
      <c r="E157" s="14" t="s">
        <v>61</v>
      </c>
      <c r="F157" s="247" t="s">
        <v>746</v>
      </c>
      <c r="G157" s="141"/>
      <c r="H157" s="104" t="str">
        <f>IF(_xlfn.MAXIFS(tbl_orders[InvoiceDate],tbl_orders[Facility],tbl_Customers[[#This Row],[Facility]])=0,"",_xlfn.MAXIFS(tbl_orders[InvoiceDate],tbl_orders[Facility],tbl_Customers[[#This Row],[Facility]]))</f>
        <v/>
      </c>
      <c r="I157" s="14" t="str">
        <f>IF(ISNUMBER(tbl_Customers[[#This Row],[Last Purchased]]),"Active","Inactive")</f>
        <v>Inactive</v>
      </c>
      <c r="J157" s="14" t="str">
        <f ca="1">IF(COUNTIF(tbl_targeted_CustomerList[],tbl_Customers[[#This Row],[Facility]])&gt;0,"Targeted","Untargeted")</f>
        <v>Untargeted</v>
      </c>
      <c r="K157" s="14"/>
    </row>
    <row r="158" spans="1:11" ht="15.75" customHeight="1" x14ac:dyDescent="0.65">
      <c r="A158" s="137" t="s">
        <v>450</v>
      </c>
      <c r="B158" s="14" t="s">
        <v>168</v>
      </c>
      <c r="C158" s="141" t="s">
        <v>382</v>
      </c>
      <c r="D158" s="141" t="s">
        <v>307</v>
      </c>
      <c r="E158" s="141" t="s">
        <v>61</v>
      </c>
      <c r="F158" s="247" t="s">
        <v>745</v>
      </c>
      <c r="G158" s="141"/>
      <c r="H158" s="104" t="str">
        <f>IF(_xlfn.MAXIFS(tbl_orders[InvoiceDate],tbl_orders[Facility],tbl_Customers[[#This Row],[Facility]])=0,"",_xlfn.MAXIFS(tbl_orders[InvoiceDate],tbl_orders[Facility],tbl_Customers[[#This Row],[Facility]]))</f>
        <v/>
      </c>
      <c r="I158" s="14" t="str">
        <f>IF(ISNUMBER(tbl_Customers[[#This Row],[Last Purchased]]),"Active","Inactive")</f>
        <v>Inactive</v>
      </c>
      <c r="J158" s="14" t="str">
        <f ca="1">IF(COUNTIF(tbl_targeted_CustomerList[],tbl_Customers[[#This Row],[Facility]])&gt;0,"Targeted","Untargeted")</f>
        <v>Untargeted</v>
      </c>
      <c r="K158" s="14"/>
    </row>
    <row r="159" spans="1:11" ht="15.75" customHeight="1" x14ac:dyDescent="0.65">
      <c r="A159" s="137" t="s">
        <v>118</v>
      </c>
      <c r="B159" s="14" t="s">
        <v>451</v>
      </c>
      <c r="C159" s="141" t="s">
        <v>308</v>
      </c>
      <c r="D159" s="141" t="s">
        <v>307</v>
      </c>
      <c r="E159" s="141" t="s">
        <v>302</v>
      </c>
      <c r="F159" s="247" t="s">
        <v>745</v>
      </c>
      <c r="G159" s="141"/>
      <c r="H159" s="104" t="str">
        <f>IF(_xlfn.MAXIFS(tbl_orders[InvoiceDate],tbl_orders[Facility],tbl_Customers[[#This Row],[Facility]])=0,"",_xlfn.MAXIFS(tbl_orders[InvoiceDate],tbl_orders[Facility],tbl_Customers[[#This Row],[Facility]]))</f>
        <v/>
      </c>
      <c r="I159" s="14" t="str">
        <f>IF(ISNUMBER(tbl_Customers[[#This Row],[Last Purchased]]),"Active","Inactive")</f>
        <v>Inactive</v>
      </c>
      <c r="J159" s="14" t="str">
        <f ca="1">IF(COUNTIF(tbl_targeted_CustomerList[],tbl_Customers[[#This Row],[Facility]])&gt;0,"Targeted","Untargeted")</f>
        <v>Untargeted</v>
      </c>
      <c r="K159" s="14"/>
    </row>
    <row r="160" spans="1:11" ht="15.75" customHeight="1" x14ac:dyDescent="0.65">
      <c r="A160" s="137" t="s">
        <v>179</v>
      </c>
      <c r="C160" s="141" t="s">
        <v>312</v>
      </c>
      <c r="D160" s="141" t="s">
        <v>378</v>
      </c>
      <c r="E160" s="141" t="s">
        <v>61</v>
      </c>
      <c r="F160" s="247" t="s">
        <v>745</v>
      </c>
      <c r="G160" s="141"/>
      <c r="H160" s="104">
        <f>IF(_xlfn.MAXIFS(tbl_orders[InvoiceDate],tbl_orders[Facility],tbl_Customers[[#This Row],[Facility]])=0,"",_xlfn.MAXIFS(tbl_orders[InvoiceDate],tbl_orders[Facility],tbl_Customers[[#This Row],[Facility]]))</f>
        <v>44937</v>
      </c>
      <c r="I160" s="14" t="str">
        <f>IF(ISNUMBER(tbl_Customers[[#This Row],[Last Purchased]]),"Active","Inactive")</f>
        <v>Active</v>
      </c>
      <c r="J160" s="14" t="str">
        <f ca="1">IF(COUNTIF(tbl_targeted_CustomerList[],tbl_Customers[[#This Row],[Facility]])&gt;0,"Targeted","Untargeted")</f>
        <v>Targeted</v>
      </c>
      <c r="K160" s="14"/>
    </row>
    <row r="161" spans="1:11" ht="15.75" customHeight="1" x14ac:dyDescent="0.65">
      <c r="A161" s="137" t="s">
        <v>452</v>
      </c>
      <c r="B161" s="14" t="s">
        <v>143</v>
      </c>
      <c r="C161" s="141" t="s">
        <v>330</v>
      </c>
      <c r="D161" s="141" t="s">
        <v>307</v>
      </c>
      <c r="E161" s="141" t="s">
        <v>61</v>
      </c>
      <c r="F161" s="247" t="s">
        <v>745</v>
      </c>
      <c r="G161" s="141"/>
      <c r="H161" s="104" t="str">
        <f>IF(_xlfn.MAXIFS(tbl_orders[InvoiceDate],tbl_orders[Facility],tbl_Customers[[#This Row],[Facility]])=0,"",_xlfn.MAXIFS(tbl_orders[InvoiceDate],tbl_orders[Facility],tbl_Customers[[#This Row],[Facility]]))</f>
        <v/>
      </c>
      <c r="I161" s="14" t="str">
        <f>IF(ISNUMBER(tbl_Customers[[#This Row],[Last Purchased]]),"Active","Inactive")</f>
        <v>Inactive</v>
      </c>
      <c r="J161" s="14" t="str">
        <f ca="1">IF(COUNTIF(tbl_targeted_CustomerList[],tbl_Customers[[#This Row],[Facility]])&gt;0,"Targeted","Untargeted")</f>
        <v>Untargeted</v>
      </c>
      <c r="K161" s="14"/>
    </row>
    <row r="162" spans="1:11" ht="15.75" customHeight="1" x14ac:dyDescent="0.65">
      <c r="A162" s="137" t="s">
        <v>453</v>
      </c>
      <c r="B162" s="14" t="s">
        <v>375</v>
      </c>
      <c r="C162" s="141" t="s">
        <v>330</v>
      </c>
      <c r="D162" s="141" t="s">
        <v>307</v>
      </c>
      <c r="E162" s="141" t="s">
        <v>61</v>
      </c>
      <c r="F162" s="247" t="s">
        <v>745</v>
      </c>
      <c r="G162" s="141"/>
      <c r="H162" s="104" t="str">
        <f>IF(_xlfn.MAXIFS(tbl_orders[InvoiceDate],tbl_orders[Facility],tbl_Customers[[#This Row],[Facility]])=0,"",_xlfn.MAXIFS(tbl_orders[InvoiceDate],tbl_orders[Facility],tbl_Customers[[#This Row],[Facility]]))</f>
        <v/>
      </c>
      <c r="I162" s="14" t="str">
        <f>IF(ISNUMBER(tbl_Customers[[#This Row],[Last Purchased]]),"Active","Inactive")</f>
        <v>Inactive</v>
      </c>
      <c r="J162" s="14" t="str">
        <f ca="1">IF(COUNTIF(tbl_targeted_CustomerList[],tbl_Customers[[#This Row],[Facility]])&gt;0,"Targeted","Untargeted")</f>
        <v>Untargeted</v>
      </c>
      <c r="K162" s="14"/>
    </row>
    <row r="163" spans="1:11" ht="15.75" customHeight="1" x14ac:dyDescent="0.65">
      <c r="A163" s="137" t="s">
        <v>454</v>
      </c>
      <c r="B163" s="14" t="s">
        <v>375</v>
      </c>
      <c r="C163" s="141" t="s">
        <v>330</v>
      </c>
      <c r="D163" s="141" t="s">
        <v>307</v>
      </c>
      <c r="E163" s="141" t="s">
        <v>61</v>
      </c>
      <c r="F163" s="247" t="s">
        <v>745</v>
      </c>
      <c r="G163" s="141"/>
      <c r="H163" s="104" t="str">
        <f>IF(_xlfn.MAXIFS(tbl_orders[InvoiceDate],tbl_orders[Facility],tbl_Customers[[#This Row],[Facility]])=0,"",_xlfn.MAXIFS(tbl_orders[InvoiceDate],tbl_orders[Facility],tbl_Customers[[#This Row],[Facility]]))</f>
        <v/>
      </c>
      <c r="I163" s="14" t="str">
        <f>IF(ISNUMBER(tbl_Customers[[#This Row],[Last Purchased]]),"Active","Inactive")</f>
        <v>Inactive</v>
      </c>
      <c r="J163" s="14" t="str">
        <f ca="1">IF(COUNTIF(tbl_targeted_CustomerList[],tbl_Customers[[#This Row],[Facility]])&gt;0,"Targeted","Untargeted")</f>
        <v>Untargeted</v>
      </c>
      <c r="K163" s="14"/>
    </row>
    <row r="164" spans="1:11" ht="15.75" customHeight="1" x14ac:dyDescent="0.65">
      <c r="A164" s="137" t="s">
        <v>119</v>
      </c>
      <c r="B164" s="14" t="s">
        <v>399</v>
      </c>
      <c r="C164" s="141" t="s">
        <v>354</v>
      </c>
      <c r="D164" s="141" t="s">
        <v>307</v>
      </c>
      <c r="E164" s="141" t="s">
        <v>302</v>
      </c>
      <c r="F164" s="247" t="s">
        <v>745</v>
      </c>
      <c r="G164" s="141"/>
      <c r="H164" s="104" t="str">
        <f>IF(_xlfn.MAXIFS(tbl_orders[InvoiceDate],tbl_orders[Facility],tbl_Customers[[#This Row],[Facility]])=0,"",_xlfn.MAXIFS(tbl_orders[InvoiceDate],tbl_orders[Facility],tbl_Customers[[#This Row],[Facility]]))</f>
        <v/>
      </c>
      <c r="I164" s="14" t="str">
        <f>IF(ISNUMBER(tbl_Customers[[#This Row],[Last Purchased]]),"Active","Inactive")</f>
        <v>Inactive</v>
      </c>
      <c r="J164" s="14" t="str">
        <f ca="1">IF(COUNTIF(tbl_targeted_CustomerList[],tbl_Customers[[#This Row],[Facility]])&gt;0,"Targeted","Untargeted")</f>
        <v>Targeted</v>
      </c>
      <c r="K164" s="14"/>
    </row>
    <row r="165" spans="1:11" ht="15.75" customHeight="1" x14ac:dyDescent="0.65">
      <c r="A165" s="137" t="s">
        <v>455</v>
      </c>
      <c r="B165" s="14" t="s">
        <v>375</v>
      </c>
      <c r="C165" s="141" t="s">
        <v>330</v>
      </c>
      <c r="D165" s="141" t="s">
        <v>307</v>
      </c>
      <c r="E165" s="141" t="s">
        <v>61</v>
      </c>
      <c r="F165" s="247" t="s">
        <v>745</v>
      </c>
      <c r="G165" s="141"/>
      <c r="H165" s="104" t="str">
        <f>IF(_xlfn.MAXIFS(tbl_orders[InvoiceDate],tbl_orders[Facility],tbl_Customers[[#This Row],[Facility]])=0,"",_xlfn.MAXIFS(tbl_orders[InvoiceDate],tbl_orders[Facility],tbl_Customers[[#This Row],[Facility]]))</f>
        <v/>
      </c>
      <c r="I165" s="14" t="str">
        <f>IF(ISNUMBER(tbl_Customers[[#This Row],[Last Purchased]]),"Active","Inactive")</f>
        <v>Inactive</v>
      </c>
      <c r="J165" s="14" t="str">
        <f ca="1">IF(COUNTIF(tbl_targeted_CustomerList[],tbl_Customers[[#This Row],[Facility]])&gt;0,"Targeted","Untargeted")</f>
        <v>Untargeted</v>
      </c>
      <c r="K165" s="14"/>
    </row>
    <row r="166" spans="1:11" ht="15.75" customHeight="1" x14ac:dyDescent="0.65">
      <c r="A166" s="137" t="s">
        <v>456</v>
      </c>
      <c r="B166" s="14" t="s">
        <v>420</v>
      </c>
      <c r="C166" s="141" t="s">
        <v>330</v>
      </c>
      <c r="D166" s="141" t="s">
        <v>307</v>
      </c>
      <c r="E166" s="141" t="s">
        <v>61</v>
      </c>
      <c r="F166" s="247" t="s">
        <v>745</v>
      </c>
      <c r="G166" s="141"/>
      <c r="H166" s="104" t="str">
        <f>IF(_xlfn.MAXIFS(tbl_orders[InvoiceDate],tbl_orders[Facility],tbl_Customers[[#This Row],[Facility]])=0,"",_xlfn.MAXIFS(tbl_orders[InvoiceDate],tbl_orders[Facility],tbl_Customers[[#This Row],[Facility]]))</f>
        <v/>
      </c>
      <c r="I166" s="14" t="str">
        <f>IF(ISNUMBER(tbl_Customers[[#This Row],[Last Purchased]]),"Active","Inactive")</f>
        <v>Inactive</v>
      </c>
      <c r="J166" s="14" t="str">
        <f ca="1">IF(COUNTIF(tbl_targeted_CustomerList[],tbl_Customers[[#This Row],[Facility]])&gt;0,"Targeted","Untargeted")</f>
        <v>Untargeted</v>
      </c>
      <c r="K166" s="14"/>
    </row>
    <row r="167" spans="1:11" ht="15.75" customHeight="1" x14ac:dyDescent="0.65">
      <c r="A167" s="137" t="s">
        <v>457</v>
      </c>
      <c r="C167" s="141" t="s">
        <v>310</v>
      </c>
      <c r="D167" s="141" t="s">
        <v>307</v>
      </c>
      <c r="E167" s="141" t="s">
        <v>302</v>
      </c>
      <c r="F167" s="247" t="s">
        <v>745</v>
      </c>
      <c r="G167" s="141"/>
      <c r="H167" s="104" t="str">
        <f>IF(_xlfn.MAXIFS(tbl_orders[InvoiceDate],tbl_orders[Facility],tbl_Customers[[#This Row],[Facility]])=0,"",_xlfn.MAXIFS(tbl_orders[InvoiceDate],tbl_orders[Facility],tbl_Customers[[#This Row],[Facility]]))</f>
        <v/>
      </c>
      <c r="I167" s="14" t="str">
        <f>IF(ISNUMBER(tbl_Customers[[#This Row],[Last Purchased]]),"Active","Inactive")</f>
        <v>Inactive</v>
      </c>
      <c r="J167" s="14" t="str">
        <f ca="1">IF(COUNTIF(tbl_targeted_CustomerList[],tbl_Customers[[#This Row],[Facility]])&gt;0,"Targeted","Untargeted")</f>
        <v>Untargeted</v>
      </c>
      <c r="K167" s="14"/>
    </row>
    <row r="168" spans="1:11" ht="15.75" customHeight="1" x14ac:dyDescent="0.65">
      <c r="A168" s="137" t="s">
        <v>88</v>
      </c>
      <c r="B168" s="14" t="s">
        <v>123</v>
      </c>
      <c r="C168" s="141" t="s">
        <v>330</v>
      </c>
      <c r="D168" s="141" t="s">
        <v>307</v>
      </c>
      <c r="E168" s="141" t="s">
        <v>61</v>
      </c>
      <c r="F168" s="247" t="s">
        <v>745</v>
      </c>
      <c r="G168" s="141"/>
      <c r="H168" s="104" t="str">
        <f>IF(_xlfn.MAXIFS(tbl_orders[InvoiceDate],tbl_orders[Facility],tbl_Customers[[#This Row],[Facility]])=0,"",_xlfn.MAXIFS(tbl_orders[InvoiceDate],tbl_orders[Facility],tbl_Customers[[#This Row],[Facility]]))</f>
        <v/>
      </c>
      <c r="I168" s="14" t="str">
        <f>IF(ISNUMBER(tbl_Customers[[#This Row],[Last Purchased]]),"Active","Inactive")</f>
        <v>Inactive</v>
      </c>
      <c r="J168" s="14" t="str">
        <f ca="1">IF(COUNTIF(tbl_targeted_CustomerList[],tbl_Customers[[#This Row],[Facility]])&gt;0,"Targeted","Untargeted")</f>
        <v>Untargeted</v>
      </c>
      <c r="K168" s="14"/>
    </row>
    <row r="169" spans="1:11" ht="15.75" customHeight="1" x14ac:dyDescent="0.65">
      <c r="A169" s="137" t="s">
        <v>458</v>
      </c>
      <c r="B169" s="14" t="s">
        <v>165</v>
      </c>
      <c r="C169" s="141" t="s">
        <v>310</v>
      </c>
      <c r="D169" s="141" t="s">
        <v>307</v>
      </c>
      <c r="E169" s="141" t="s">
        <v>61</v>
      </c>
      <c r="F169" s="247" t="s">
        <v>745</v>
      </c>
      <c r="G169" s="141"/>
      <c r="H169" s="104" t="str">
        <f>IF(_xlfn.MAXIFS(tbl_orders[InvoiceDate],tbl_orders[Facility],tbl_Customers[[#This Row],[Facility]])=0,"",_xlfn.MAXIFS(tbl_orders[InvoiceDate],tbl_orders[Facility],tbl_Customers[[#This Row],[Facility]]))</f>
        <v/>
      </c>
      <c r="I169" s="14" t="str">
        <f>IF(ISNUMBER(tbl_Customers[[#This Row],[Last Purchased]]),"Active","Inactive")</f>
        <v>Inactive</v>
      </c>
      <c r="J169" s="14" t="str">
        <f ca="1">IF(COUNTIF(tbl_targeted_CustomerList[],tbl_Customers[[#This Row],[Facility]])&gt;0,"Targeted","Untargeted")</f>
        <v>Untargeted</v>
      </c>
      <c r="K169" s="14"/>
    </row>
    <row r="170" spans="1:11" ht="15.75" customHeight="1" x14ac:dyDescent="0.65">
      <c r="A170" s="137" t="s">
        <v>120</v>
      </c>
      <c r="B170" s="14" t="s">
        <v>393</v>
      </c>
      <c r="C170" s="141" t="s">
        <v>318</v>
      </c>
      <c r="D170" s="141" t="s">
        <v>307</v>
      </c>
      <c r="E170" s="141" t="s">
        <v>302</v>
      </c>
      <c r="F170" s="247" t="s">
        <v>745</v>
      </c>
      <c r="G170" s="141"/>
      <c r="H170" s="104">
        <f>IF(_xlfn.MAXIFS(tbl_orders[InvoiceDate],tbl_orders[Facility],tbl_Customers[[#This Row],[Facility]])=0,"",_xlfn.MAXIFS(tbl_orders[InvoiceDate],tbl_orders[Facility],tbl_Customers[[#This Row],[Facility]]))</f>
        <v>45300</v>
      </c>
      <c r="I170" s="14" t="str">
        <f>IF(ISNUMBER(tbl_Customers[[#This Row],[Last Purchased]]),"Active","Inactive")</f>
        <v>Active</v>
      </c>
      <c r="J170" s="14" t="str">
        <f ca="1">IF(COUNTIF(tbl_targeted_CustomerList[],tbl_Customers[[#This Row],[Facility]])&gt;0,"Targeted","Untargeted")</f>
        <v>Targeted</v>
      </c>
      <c r="K170" s="14"/>
    </row>
    <row r="171" spans="1:11" ht="15.75" customHeight="1" x14ac:dyDescent="0.65">
      <c r="A171" s="137" t="s">
        <v>459</v>
      </c>
      <c r="B171" s="14" t="s">
        <v>451</v>
      </c>
      <c r="C171" s="141" t="s">
        <v>308</v>
      </c>
      <c r="D171" s="141" t="s">
        <v>307</v>
      </c>
      <c r="E171" s="141" t="s">
        <v>302</v>
      </c>
      <c r="F171" s="247" t="s">
        <v>745</v>
      </c>
      <c r="G171" s="141"/>
      <c r="H171" s="104" t="str">
        <f>IF(_xlfn.MAXIFS(tbl_orders[InvoiceDate],tbl_orders[Facility],tbl_Customers[[#This Row],[Facility]])=0,"",_xlfn.MAXIFS(tbl_orders[InvoiceDate],tbl_orders[Facility],tbl_Customers[[#This Row],[Facility]]))</f>
        <v/>
      </c>
      <c r="I171" s="14" t="str">
        <f>IF(ISNUMBER(tbl_Customers[[#This Row],[Last Purchased]]),"Active","Inactive")</f>
        <v>Inactive</v>
      </c>
      <c r="J171" s="14" t="str">
        <f ca="1">IF(COUNTIF(tbl_targeted_CustomerList[],tbl_Customers[[#This Row],[Facility]])&gt;0,"Targeted","Untargeted")</f>
        <v>Untargeted</v>
      </c>
      <c r="K171" s="14"/>
    </row>
    <row r="172" spans="1:11" ht="15.75" customHeight="1" x14ac:dyDescent="0.65">
      <c r="A172" s="137" t="s">
        <v>460</v>
      </c>
      <c r="B172" s="14" t="s">
        <v>104</v>
      </c>
      <c r="C172" s="141" t="s">
        <v>324</v>
      </c>
      <c r="D172" s="141" t="s">
        <v>307</v>
      </c>
      <c r="E172" s="141" t="s">
        <v>61</v>
      </c>
      <c r="F172" s="247" t="s">
        <v>745</v>
      </c>
      <c r="G172" s="141"/>
      <c r="H172" s="104" t="str">
        <f>IF(_xlfn.MAXIFS(tbl_orders[InvoiceDate],tbl_orders[Facility],tbl_Customers[[#This Row],[Facility]])=0,"",_xlfn.MAXIFS(tbl_orders[InvoiceDate],tbl_orders[Facility],tbl_Customers[[#This Row],[Facility]]))</f>
        <v/>
      </c>
      <c r="I172" s="14" t="str">
        <f>IF(ISNUMBER(tbl_Customers[[#This Row],[Last Purchased]]),"Active","Inactive")</f>
        <v>Inactive</v>
      </c>
      <c r="J172" s="14" t="str">
        <f ca="1">IF(COUNTIF(tbl_targeted_CustomerList[],tbl_Customers[[#This Row],[Facility]])&gt;0,"Targeted","Untargeted")</f>
        <v>Untargeted</v>
      </c>
      <c r="K172" s="14"/>
    </row>
    <row r="173" spans="1:11" ht="15.75" customHeight="1" x14ac:dyDescent="0.65">
      <c r="A173" s="137" t="s">
        <v>461</v>
      </c>
      <c r="B173" s="14" t="s">
        <v>149</v>
      </c>
      <c r="C173" s="141" t="s">
        <v>332</v>
      </c>
      <c r="D173" s="141" t="s">
        <v>307</v>
      </c>
      <c r="E173" s="141" t="s">
        <v>61</v>
      </c>
      <c r="F173" s="247" t="s">
        <v>745</v>
      </c>
      <c r="G173" s="141"/>
      <c r="H173" s="104" t="str">
        <f>IF(_xlfn.MAXIFS(tbl_orders[InvoiceDate],tbl_orders[Facility],tbl_Customers[[#This Row],[Facility]])=0,"",_xlfn.MAXIFS(tbl_orders[InvoiceDate],tbl_orders[Facility],tbl_Customers[[#This Row],[Facility]]))</f>
        <v/>
      </c>
      <c r="I173" s="14" t="str">
        <f>IF(ISNUMBER(tbl_Customers[[#This Row],[Last Purchased]]),"Active","Inactive")</f>
        <v>Inactive</v>
      </c>
      <c r="J173" s="14" t="str">
        <f ca="1">IF(COUNTIF(tbl_targeted_CustomerList[],tbl_Customers[[#This Row],[Facility]])&gt;0,"Targeted","Untargeted")</f>
        <v>Untargeted</v>
      </c>
      <c r="K173" s="14"/>
    </row>
    <row r="174" spans="1:11" ht="15.75" customHeight="1" x14ac:dyDescent="0.65">
      <c r="A174" s="137" t="s">
        <v>121</v>
      </c>
      <c r="C174" s="141" t="s">
        <v>330</v>
      </c>
      <c r="D174" s="141" t="s">
        <v>307</v>
      </c>
      <c r="E174" s="141" t="s">
        <v>301</v>
      </c>
      <c r="F174" s="247" t="s">
        <v>745</v>
      </c>
      <c r="G174" s="141"/>
      <c r="H174" s="104" t="str">
        <f>IF(_xlfn.MAXIFS(tbl_orders[InvoiceDate],tbl_orders[Facility],tbl_Customers[[#This Row],[Facility]])=0,"",_xlfn.MAXIFS(tbl_orders[InvoiceDate],tbl_orders[Facility],tbl_Customers[[#This Row],[Facility]]))</f>
        <v/>
      </c>
      <c r="I174" s="14" t="str">
        <f>IF(ISNUMBER(tbl_Customers[[#This Row],[Last Purchased]]),"Active","Inactive")</f>
        <v>Inactive</v>
      </c>
      <c r="J174" s="14" t="str">
        <f ca="1">IF(COUNTIF(tbl_targeted_CustomerList[],tbl_Customers[[#This Row],[Facility]])&gt;0,"Targeted","Untargeted")</f>
        <v>Targeted</v>
      </c>
      <c r="K174" s="14"/>
    </row>
    <row r="175" spans="1:11" ht="15.75" customHeight="1" x14ac:dyDescent="0.65">
      <c r="A175" s="137" t="s">
        <v>122</v>
      </c>
      <c r="C175" s="141" t="s">
        <v>328</v>
      </c>
      <c r="D175" s="141" t="s">
        <v>307</v>
      </c>
      <c r="E175" s="141" t="s">
        <v>301</v>
      </c>
      <c r="F175" s="247" t="s">
        <v>745</v>
      </c>
      <c r="G175" s="141"/>
      <c r="H175" s="104" t="str">
        <f>IF(_xlfn.MAXIFS(tbl_orders[InvoiceDate],tbl_orders[Facility],tbl_Customers[[#This Row],[Facility]])=0,"",_xlfn.MAXIFS(tbl_orders[InvoiceDate],tbl_orders[Facility],tbl_Customers[[#This Row],[Facility]]))</f>
        <v/>
      </c>
      <c r="I175" s="14" t="str">
        <f>IF(ISNUMBER(tbl_Customers[[#This Row],[Last Purchased]]),"Active","Inactive")</f>
        <v>Inactive</v>
      </c>
      <c r="J175" s="14" t="str">
        <f ca="1">IF(COUNTIF(tbl_targeted_CustomerList[],tbl_Customers[[#This Row],[Facility]])&gt;0,"Targeted","Untargeted")</f>
        <v>Targeted</v>
      </c>
      <c r="K175" s="14"/>
    </row>
    <row r="176" spans="1:11" ht="15.75" customHeight="1" x14ac:dyDescent="0.65">
      <c r="A176" s="137" t="s">
        <v>462</v>
      </c>
      <c r="C176" s="141" t="s">
        <v>328</v>
      </c>
      <c r="D176" s="141" t="s">
        <v>307</v>
      </c>
      <c r="E176" s="141" t="s">
        <v>301</v>
      </c>
      <c r="F176" s="247" t="s">
        <v>745</v>
      </c>
      <c r="G176" s="141"/>
      <c r="H176" s="104" t="str">
        <f>IF(_xlfn.MAXIFS(tbl_orders[InvoiceDate],tbl_orders[Facility],tbl_Customers[[#This Row],[Facility]])=0,"",_xlfn.MAXIFS(tbl_orders[InvoiceDate],tbl_orders[Facility],tbl_Customers[[#This Row],[Facility]]))</f>
        <v/>
      </c>
      <c r="I176" s="14" t="str">
        <f>IF(ISNUMBER(tbl_Customers[[#This Row],[Last Purchased]]),"Active","Inactive")</f>
        <v>Inactive</v>
      </c>
      <c r="J176" s="14" t="str">
        <f ca="1">IF(COUNTIF(tbl_targeted_CustomerList[],tbl_Customers[[#This Row],[Facility]])&gt;0,"Targeted","Untargeted")</f>
        <v>Untargeted</v>
      </c>
      <c r="K176" s="14"/>
    </row>
    <row r="177" spans="1:11" ht="15.75" customHeight="1" x14ac:dyDescent="0.65">
      <c r="A177" s="137" t="s">
        <v>180</v>
      </c>
      <c r="C177" s="141" t="s">
        <v>312</v>
      </c>
      <c r="D177" s="141" t="s">
        <v>378</v>
      </c>
      <c r="E177" s="141" t="s">
        <v>61</v>
      </c>
      <c r="F177" s="247" t="s">
        <v>745</v>
      </c>
      <c r="G177" s="141"/>
      <c r="H177" s="104">
        <f>IF(_xlfn.MAXIFS(tbl_orders[InvoiceDate],tbl_orders[Facility],tbl_Customers[[#This Row],[Facility]])=0,"",_xlfn.MAXIFS(tbl_orders[InvoiceDate],tbl_orders[Facility],tbl_Customers[[#This Row],[Facility]]))</f>
        <v>45107</v>
      </c>
      <c r="I177" s="14" t="str">
        <f>IF(ISNUMBER(tbl_Customers[[#This Row],[Last Purchased]]),"Active","Inactive")</f>
        <v>Active</v>
      </c>
      <c r="J177" s="14" t="str">
        <f ca="1">IF(COUNTIF(tbl_targeted_CustomerList[],tbl_Customers[[#This Row],[Facility]])&gt;0,"Targeted","Untargeted")</f>
        <v>Targeted</v>
      </c>
      <c r="K177" s="14"/>
    </row>
    <row r="178" spans="1:11" ht="15.75" customHeight="1" x14ac:dyDescent="0.65">
      <c r="A178" s="137" t="s">
        <v>89</v>
      </c>
      <c r="B178" s="14" t="s">
        <v>123</v>
      </c>
      <c r="C178" s="141" t="s">
        <v>330</v>
      </c>
      <c r="D178" s="141" t="s">
        <v>307</v>
      </c>
      <c r="E178" s="141" t="s">
        <v>302</v>
      </c>
      <c r="F178" s="247" t="s">
        <v>745</v>
      </c>
      <c r="G178" s="141"/>
      <c r="H178" s="104">
        <f>IF(_xlfn.MAXIFS(tbl_orders[InvoiceDate],tbl_orders[Facility],tbl_Customers[[#This Row],[Facility]])=0,"",_xlfn.MAXIFS(tbl_orders[InvoiceDate],tbl_orders[Facility],tbl_Customers[[#This Row],[Facility]]))</f>
        <v>45308</v>
      </c>
      <c r="I178" s="14" t="str">
        <f>IF(ISNUMBER(tbl_Customers[[#This Row],[Last Purchased]]),"Active","Inactive")</f>
        <v>Active</v>
      </c>
      <c r="J178" s="14" t="str">
        <f ca="1">IF(COUNTIF(tbl_targeted_CustomerList[],tbl_Customers[[#This Row],[Facility]])&gt;0,"Targeted","Untargeted")</f>
        <v>Targeted</v>
      </c>
      <c r="K178" s="14"/>
    </row>
    <row r="179" spans="1:11" ht="15.75" customHeight="1" x14ac:dyDescent="0.65">
      <c r="A179" s="137" t="s">
        <v>463</v>
      </c>
      <c r="B179" s="14" t="s">
        <v>105</v>
      </c>
      <c r="C179" s="141" t="s">
        <v>105</v>
      </c>
      <c r="D179" s="141" t="s">
        <v>307</v>
      </c>
      <c r="E179" s="141" t="s">
        <v>302</v>
      </c>
      <c r="F179" s="247" t="s">
        <v>745</v>
      </c>
      <c r="G179" s="141"/>
      <c r="H179" s="104" t="str">
        <f>IF(_xlfn.MAXIFS(tbl_orders[InvoiceDate],tbl_orders[Facility],tbl_Customers[[#This Row],[Facility]])=0,"",_xlfn.MAXIFS(tbl_orders[InvoiceDate],tbl_orders[Facility],tbl_Customers[[#This Row],[Facility]]))</f>
        <v/>
      </c>
      <c r="I179" s="14" t="str">
        <f>IF(ISNUMBER(tbl_Customers[[#This Row],[Last Purchased]]),"Active","Inactive")</f>
        <v>Inactive</v>
      </c>
      <c r="J179" s="14" t="str">
        <f ca="1">IF(COUNTIF(tbl_targeted_CustomerList[],tbl_Customers[[#This Row],[Facility]])&gt;0,"Targeted","Untargeted")</f>
        <v>Untargeted</v>
      </c>
      <c r="K179" s="14"/>
    </row>
    <row r="180" spans="1:11" ht="15.75" customHeight="1" x14ac:dyDescent="0.65">
      <c r="A180" s="137" t="s">
        <v>464</v>
      </c>
      <c r="C180" s="141" t="s">
        <v>310</v>
      </c>
      <c r="D180" s="141" t="s">
        <v>307</v>
      </c>
      <c r="E180" s="141" t="s">
        <v>302</v>
      </c>
      <c r="F180" s="247" t="s">
        <v>745</v>
      </c>
      <c r="G180" s="141"/>
      <c r="H180" s="104" t="str">
        <f>IF(_xlfn.MAXIFS(tbl_orders[InvoiceDate],tbl_orders[Facility],tbl_Customers[[#This Row],[Facility]])=0,"",_xlfn.MAXIFS(tbl_orders[InvoiceDate],tbl_orders[Facility],tbl_Customers[[#This Row],[Facility]]))</f>
        <v/>
      </c>
      <c r="I180" s="14" t="str">
        <f>IF(ISNUMBER(tbl_Customers[[#This Row],[Last Purchased]]),"Active","Inactive")</f>
        <v>Inactive</v>
      </c>
      <c r="J180" s="14" t="str">
        <f ca="1">IF(COUNTIF(tbl_targeted_CustomerList[],tbl_Customers[[#This Row],[Facility]])&gt;0,"Targeted","Untargeted")</f>
        <v>Untargeted</v>
      </c>
      <c r="K180" s="14"/>
    </row>
    <row r="181" spans="1:11" ht="15.75" customHeight="1" x14ac:dyDescent="0.65">
      <c r="A181" s="137" t="s">
        <v>465</v>
      </c>
      <c r="B181" s="14" t="s">
        <v>375</v>
      </c>
      <c r="C181" s="141" t="s">
        <v>330</v>
      </c>
      <c r="D181" s="141" t="s">
        <v>307</v>
      </c>
      <c r="E181" s="141" t="s">
        <v>61</v>
      </c>
      <c r="F181" s="247" t="s">
        <v>745</v>
      </c>
      <c r="G181" s="141"/>
      <c r="H181" s="104" t="str">
        <f>IF(_xlfn.MAXIFS(tbl_orders[InvoiceDate],tbl_orders[Facility],tbl_Customers[[#This Row],[Facility]])=0,"",_xlfn.MAXIFS(tbl_orders[InvoiceDate],tbl_orders[Facility],tbl_Customers[[#This Row],[Facility]]))</f>
        <v/>
      </c>
      <c r="I181" s="14" t="str">
        <f>IF(ISNUMBER(tbl_Customers[[#This Row],[Last Purchased]]),"Active","Inactive")</f>
        <v>Inactive</v>
      </c>
      <c r="J181" s="14" t="str">
        <f ca="1">IF(COUNTIF(tbl_targeted_CustomerList[],tbl_Customers[[#This Row],[Facility]])&gt;0,"Targeted","Untargeted")</f>
        <v>Untargeted</v>
      </c>
      <c r="K181" s="14"/>
    </row>
    <row r="182" spans="1:11" ht="15.75" customHeight="1" x14ac:dyDescent="0.65">
      <c r="A182" s="137" t="s">
        <v>466</v>
      </c>
      <c r="B182" s="14" t="s">
        <v>404</v>
      </c>
      <c r="C182" s="141" t="s">
        <v>330</v>
      </c>
      <c r="D182" s="141" t="s">
        <v>307</v>
      </c>
      <c r="E182" s="141" t="s">
        <v>302</v>
      </c>
      <c r="F182" s="247" t="s">
        <v>745</v>
      </c>
      <c r="G182" s="141"/>
      <c r="H182" s="104" t="str">
        <f>IF(_xlfn.MAXIFS(tbl_orders[InvoiceDate],tbl_orders[Facility],tbl_Customers[[#This Row],[Facility]])=0,"",_xlfn.MAXIFS(tbl_orders[InvoiceDate],tbl_orders[Facility],tbl_Customers[[#This Row],[Facility]]))</f>
        <v/>
      </c>
      <c r="I182" s="14" t="str">
        <f>IF(ISNUMBER(tbl_Customers[[#This Row],[Last Purchased]]),"Active","Inactive")</f>
        <v>Inactive</v>
      </c>
      <c r="J182" s="14" t="str">
        <f ca="1">IF(COUNTIF(tbl_targeted_CustomerList[],tbl_Customers[[#This Row],[Facility]])&gt;0,"Targeted","Untargeted")</f>
        <v>Untargeted</v>
      </c>
      <c r="K182" s="14"/>
    </row>
    <row r="183" spans="1:11" ht="15.75" customHeight="1" x14ac:dyDescent="0.65">
      <c r="A183" s="137" t="s">
        <v>467</v>
      </c>
      <c r="C183" s="141" t="s">
        <v>340</v>
      </c>
      <c r="D183" s="141" t="s">
        <v>307</v>
      </c>
      <c r="E183" s="141" t="s">
        <v>61</v>
      </c>
      <c r="F183" s="247" t="s">
        <v>745</v>
      </c>
      <c r="G183" s="141"/>
      <c r="H183" s="104">
        <f>IF(_xlfn.MAXIFS(tbl_orders[InvoiceDate],tbl_orders[Facility],tbl_Customers[[#This Row],[Facility]])=0,"",_xlfn.MAXIFS(tbl_orders[InvoiceDate],tbl_orders[Facility],tbl_Customers[[#This Row],[Facility]]))</f>
        <v>44967</v>
      </c>
      <c r="I183" s="14" t="str">
        <f>IF(ISNUMBER(tbl_Customers[[#This Row],[Last Purchased]]),"Active","Inactive")</f>
        <v>Active</v>
      </c>
      <c r="J183" s="14" t="str">
        <f ca="1">IF(COUNTIF(tbl_targeted_CustomerList[],tbl_Customers[[#This Row],[Facility]])&gt;0,"Targeted","Untargeted")</f>
        <v>Untargeted</v>
      </c>
      <c r="K183" s="14"/>
    </row>
    <row r="184" spans="1:11" ht="15.75" customHeight="1" x14ac:dyDescent="0.65">
      <c r="A184" s="137" t="s">
        <v>468</v>
      </c>
      <c r="C184" s="141" t="s">
        <v>312</v>
      </c>
      <c r="D184" s="141" t="s">
        <v>322</v>
      </c>
      <c r="E184" s="141" t="s">
        <v>61</v>
      </c>
      <c r="F184" s="247" t="s">
        <v>745</v>
      </c>
      <c r="G184" s="141"/>
      <c r="H184" s="104" t="str">
        <f>IF(_xlfn.MAXIFS(tbl_orders[InvoiceDate],tbl_orders[Facility],tbl_Customers[[#This Row],[Facility]])=0,"",_xlfn.MAXIFS(tbl_orders[InvoiceDate],tbl_orders[Facility],tbl_Customers[[#This Row],[Facility]]))</f>
        <v/>
      </c>
      <c r="I184" s="14" t="str">
        <f>IF(ISNUMBER(tbl_Customers[[#This Row],[Last Purchased]]),"Active","Inactive")</f>
        <v>Inactive</v>
      </c>
      <c r="J184" s="14" t="str">
        <f ca="1">IF(COUNTIF(tbl_targeted_CustomerList[],tbl_Customers[[#This Row],[Facility]])&gt;0,"Targeted","Untargeted")</f>
        <v>Untargeted</v>
      </c>
      <c r="K184" s="14"/>
    </row>
    <row r="185" spans="1:11" ht="15.75" customHeight="1" x14ac:dyDescent="0.65">
      <c r="A185" s="137" t="s">
        <v>469</v>
      </c>
      <c r="C185" s="141" t="s">
        <v>312</v>
      </c>
      <c r="D185" s="141" t="s">
        <v>322</v>
      </c>
      <c r="E185" s="141" t="s">
        <v>62</v>
      </c>
      <c r="F185" s="247" t="s">
        <v>745</v>
      </c>
      <c r="G185" s="141"/>
      <c r="H185" s="104" t="str">
        <f>IF(_xlfn.MAXIFS(tbl_orders[InvoiceDate],tbl_orders[Facility],tbl_Customers[[#This Row],[Facility]])=0,"",_xlfn.MAXIFS(tbl_orders[InvoiceDate],tbl_orders[Facility],tbl_Customers[[#This Row],[Facility]]))</f>
        <v/>
      </c>
      <c r="I185" s="14" t="str">
        <f>IF(ISNUMBER(tbl_Customers[[#This Row],[Last Purchased]]),"Active","Inactive")</f>
        <v>Inactive</v>
      </c>
      <c r="J185" s="14" t="str">
        <f ca="1">IF(COUNTIF(tbl_targeted_CustomerList[],tbl_Customers[[#This Row],[Facility]])&gt;0,"Targeted","Untargeted")</f>
        <v>Untargeted</v>
      </c>
      <c r="K185" s="14"/>
    </row>
    <row r="186" spans="1:11" ht="15.75" customHeight="1" x14ac:dyDescent="0.65">
      <c r="A186" s="137" t="s">
        <v>470</v>
      </c>
      <c r="C186" s="141" t="s">
        <v>310</v>
      </c>
      <c r="D186" s="141" t="s">
        <v>307</v>
      </c>
      <c r="E186" s="141" t="s">
        <v>302</v>
      </c>
      <c r="F186" s="247" t="s">
        <v>745</v>
      </c>
      <c r="G186" s="141"/>
      <c r="H186" s="104" t="str">
        <f>IF(_xlfn.MAXIFS(tbl_orders[InvoiceDate],tbl_orders[Facility],tbl_Customers[[#This Row],[Facility]])=0,"",_xlfn.MAXIFS(tbl_orders[InvoiceDate],tbl_orders[Facility],tbl_Customers[[#This Row],[Facility]]))</f>
        <v/>
      </c>
      <c r="I186" s="14" t="str">
        <f>IF(ISNUMBER(tbl_Customers[[#This Row],[Last Purchased]]),"Active","Inactive")</f>
        <v>Inactive</v>
      </c>
      <c r="J186" s="14" t="str">
        <f ca="1">IF(COUNTIF(tbl_targeted_CustomerList[],tbl_Customers[[#This Row],[Facility]])&gt;0,"Targeted","Untargeted")</f>
        <v>Untargeted</v>
      </c>
      <c r="K186" s="14"/>
    </row>
    <row r="187" spans="1:11" ht="15.75" customHeight="1" x14ac:dyDescent="0.65">
      <c r="A187" s="137" t="s">
        <v>471</v>
      </c>
      <c r="B187" s="14" t="s">
        <v>399</v>
      </c>
      <c r="C187" s="141" t="s">
        <v>354</v>
      </c>
      <c r="D187" s="141" t="s">
        <v>307</v>
      </c>
      <c r="E187" s="141" t="s">
        <v>302</v>
      </c>
      <c r="F187" s="247" t="s">
        <v>745</v>
      </c>
      <c r="G187" s="141"/>
      <c r="H187" s="104" t="str">
        <f>IF(_xlfn.MAXIFS(tbl_orders[InvoiceDate],tbl_orders[Facility],tbl_Customers[[#This Row],[Facility]])=0,"",_xlfn.MAXIFS(tbl_orders[InvoiceDate],tbl_orders[Facility],tbl_Customers[[#This Row],[Facility]]))</f>
        <v/>
      </c>
      <c r="I187" s="14" t="str">
        <f>IF(ISNUMBER(tbl_Customers[[#This Row],[Last Purchased]]),"Active","Inactive")</f>
        <v>Inactive</v>
      </c>
      <c r="J187" s="14" t="str">
        <f ca="1">IF(COUNTIF(tbl_targeted_CustomerList[],tbl_Customers[[#This Row],[Facility]])&gt;0,"Targeted","Untargeted")</f>
        <v>Untargeted</v>
      </c>
      <c r="K187" s="14"/>
    </row>
    <row r="188" spans="1:11" ht="15.75" customHeight="1" x14ac:dyDescent="0.65">
      <c r="A188" s="137" t="s">
        <v>472</v>
      </c>
      <c r="C188" s="141" t="s">
        <v>306</v>
      </c>
      <c r="D188" s="141" t="s">
        <v>307</v>
      </c>
      <c r="E188" s="141" t="s">
        <v>302</v>
      </c>
      <c r="F188" s="247" t="s">
        <v>745</v>
      </c>
      <c r="G188" s="141"/>
      <c r="H188" s="104" t="str">
        <f>IF(_xlfn.MAXIFS(tbl_orders[InvoiceDate],tbl_orders[Facility],tbl_Customers[[#This Row],[Facility]])=0,"",_xlfn.MAXIFS(tbl_orders[InvoiceDate],tbl_orders[Facility],tbl_Customers[[#This Row],[Facility]]))</f>
        <v/>
      </c>
      <c r="I188" s="14" t="str">
        <f>IF(ISNUMBER(tbl_Customers[[#This Row],[Last Purchased]]),"Active","Inactive")</f>
        <v>Inactive</v>
      </c>
      <c r="J188" s="14" t="str">
        <f ca="1">IF(COUNTIF(tbl_targeted_CustomerList[],tbl_Customers[[#This Row],[Facility]])&gt;0,"Targeted","Untargeted")</f>
        <v>Untargeted</v>
      </c>
      <c r="K188" s="14"/>
    </row>
    <row r="189" spans="1:11" ht="15.75" customHeight="1" x14ac:dyDescent="0.65">
      <c r="A189" s="137" t="s">
        <v>294</v>
      </c>
      <c r="C189" s="141" t="s">
        <v>330</v>
      </c>
      <c r="D189" s="141" t="s">
        <v>307</v>
      </c>
      <c r="E189" s="141" t="s">
        <v>61</v>
      </c>
      <c r="F189" s="247" t="s">
        <v>745</v>
      </c>
      <c r="G189" s="141"/>
      <c r="H189" s="104">
        <f>IF(_xlfn.MAXIFS(tbl_orders[InvoiceDate],tbl_orders[Facility],tbl_Customers[[#This Row],[Facility]])=0,"",_xlfn.MAXIFS(tbl_orders[InvoiceDate],tbl_orders[Facility],tbl_Customers[[#This Row],[Facility]]))</f>
        <v>45224</v>
      </c>
      <c r="I189" s="14" t="str">
        <f>IF(ISNUMBER(tbl_Customers[[#This Row],[Last Purchased]]),"Active","Inactive")</f>
        <v>Active</v>
      </c>
      <c r="J189" s="14" t="str">
        <f ca="1">IF(COUNTIF(tbl_targeted_CustomerList[],tbl_Customers[[#This Row],[Facility]])&gt;0,"Targeted","Untargeted")</f>
        <v>Targeted</v>
      </c>
      <c r="K189" s="14"/>
    </row>
    <row r="190" spans="1:11" ht="15.75" customHeight="1" x14ac:dyDescent="0.65">
      <c r="A190" s="137" t="s">
        <v>473</v>
      </c>
      <c r="B190" s="14" t="s">
        <v>109</v>
      </c>
      <c r="C190" s="141" t="s">
        <v>318</v>
      </c>
      <c r="D190" s="141" t="s">
        <v>307</v>
      </c>
      <c r="E190" s="141" t="s">
        <v>302</v>
      </c>
      <c r="F190" s="247" t="s">
        <v>745</v>
      </c>
      <c r="G190" s="141"/>
      <c r="H190" s="104" t="str">
        <f>IF(_xlfn.MAXIFS(tbl_orders[InvoiceDate],tbl_orders[Facility],tbl_Customers[[#This Row],[Facility]])=0,"",_xlfn.MAXIFS(tbl_orders[InvoiceDate],tbl_orders[Facility],tbl_Customers[[#This Row],[Facility]]))</f>
        <v/>
      </c>
      <c r="I190" s="14" t="str">
        <f>IF(ISNUMBER(tbl_Customers[[#This Row],[Last Purchased]]),"Active","Inactive")</f>
        <v>Inactive</v>
      </c>
      <c r="J190" s="14" t="str">
        <f ca="1">IF(COUNTIF(tbl_targeted_CustomerList[],tbl_Customers[[#This Row],[Facility]])&gt;0,"Targeted","Untargeted")</f>
        <v>Untargeted</v>
      </c>
      <c r="K190" s="14"/>
    </row>
    <row r="191" spans="1:11" ht="15.75" customHeight="1" x14ac:dyDescent="0.65">
      <c r="A191" s="137" t="s">
        <v>474</v>
      </c>
      <c r="B191" s="14" t="s">
        <v>353</v>
      </c>
      <c r="C191" s="141" t="s">
        <v>354</v>
      </c>
      <c r="D191" s="141" t="s">
        <v>307</v>
      </c>
      <c r="E191" s="141" t="s">
        <v>61</v>
      </c>
      <c r="F191" s="247" t="s">
        <v>745</v>
      </c>
      <c r="G191" s="141"/>
      <c r="H191" s="104" t="str">
        <f>IF(_xlfn.MAXIFS(tbl_orders[InvoiceDate],tbl_orders[Facility],tbl_Customers[[#This Row],[Facility]])=0,"",_xlfn.MAXIFS(tbl_orders[InvoiceDate],tbl_orders[Facility],tbl_Customers[[#This Row],[Facility]]))</f>
        <v/>
      </c>
      <c r="I191" s="14" t="str">
        <f>IF(ISNUMBER(tbl_Customers[[#This Row],[Last Purchased]]),"Active","Inactive")</f>
        <v>Inactive</v>
      </c>
      <c r="J191" s="14" t="str">
        <f ca="1">IF(COUNTIF(tbl_targeted_CustomerList[],tbl_Customers[[#This Row],[Facility]])&gt;0,"Targeted","Untargeted")</f>
        <v>Untargeted</v>
      </c>
      <c r="K191" s="14"/>
    </row>
    <row r="192" spans="1:11" ht="15.75" customHeight="1" x14ac:dyDescent="0.65">
      <c r="A192" s="137" t="s">
        <v>475</v>
      </c>
      <c r="B192" s="14" t="s">
        <v>104</v>
      </c>
      <c r="C192" s="141" t="s">
        <v>324</v>
      </c>
      <c r="D192" s="141" t="s">
        <v>307</v>
      </c>
      <c r="E192" s="141" t="s">
        <v>302</v>
      </c>
      <c r="F192" s="247" t="s">
        <v>745</v>
      </c>
      <c r="G192" s="141"/>
      <c r="H192" s="104" t="str">
        <f>IF(_xlfn.MAXIFS(tbl_orders[InvoiceDate],tbl_orders[Facility],tbl_Customers[[#This Row],[Facility]])=0,"",_xlfn.MAXIFS(tbl_orders[InvoiceDate],tbl_orders[Facility],tbl_Customers[[#This Row],[Facility]]))</f>
        <v/>
      </c>
      <c r="I192" s="14" t="str">
        <f>IF(ISNUMBER(tbl_Customers[[#This Row],[Last Purchased]]),"Active","Inactive")</f>
        <v>Inactive</v>
      </c>
      <c r="J192" s="14" t="str">
        <f ca="1">IF(COUNTIF(tbl_targeted_CustomerList[],tbl_Customers[[#This Row],[Facility]])&gt;0,"Targeted","Untargeted")</f>
        <v>Untargeted</v>
      </c>
      <c r="K192" s="14"/>
    </row>
    <row r="193" spans="1:11" ht="15.75" customHeight="1" x14ac:dyDescent="0.65">
      <c r="A193" s="137" t="s">
        <v>124</v>
      </c>
      <c r="C193" s="141" t="s">
        <v>310</v>
      </c>
      <c r="D193" s="141" t="s">
        <v>307</v>
      </c>
      <c r="E193" s="141" t="s">
        <v>302</v>
      </c>
      <c r="F193" s="247" t="s">
        <v>745</v>
      </c>
      <c r="G193" s="141"/>
      <c r="H193" s="104">
        <f>IF(_xlfn.MAXIFS(tbl_orders[InvoiceDate],tbl_orders[Facility],tbl_Customers[[#This Row],[Facility]])=0,"",_xlfn.MAXIFS(tbl_orders[InvoiceDate],tbl_orders[Facility],tbl_Customers[[#This Row],[Facility]]))</f>
        <v>45247</v>
      </c>
      <c r="I193" s="14" t="str">
        <f>IF(ISNUMBER(tbl_Customers[[#This Row],[Last Purchased]]),"Active","Inactive")</f>
        <v>Active</v>
      </c>
      <c r="J193" s="14" t="str">
        <f ca="1">IF(COUNTIF(tbl_targeted_CustomerList[],tbl_Customers[[#This Row],[Facility]])&gt;0,"Targeted","Untargeted")</f>
        <v>Targeted</v>
      </c>
      <c r="K193" s="14"/>
    </row>
    <row r="194" spans="1:11" ht="15.75" customHeight="1" x14ac:dyDescent="0.65">
      <c r="A194" s="137" t="s">
        <v>476</v>
      </c>
      <c r="B194" s="14" t="s">
        <v>141</v>
      </c>
      <c r="C194" s="141" t="s">
        <v>318</v>
      </c>
      <c r="D194" s="141" t="s">
        <v>307</v>
      </c>
      <c r="E194" s="141" t="s">
        <v>61</v>
      </c>
      <c r="F194" s="247" t="s">
        <v>745</v>
      </c>
      <c r="G194" s="141"/>
      <c r="H194" s="104" t="str">
        <f>IF(_xlfn.MAXIFS(tbl_orders[InvoiceDate],tbl_orders[Facility],tbl_Customers[[#This Row],[Facility]])=0,"",_xlfn.MAXIFS(tbl_orders[InvoiceDate],tbl_orders[Facility],tbl_Customers[[#This Row],[Facility]]))</f>
        <v/>
      </c>
      <c r="I194" s="14" t="str">
        <f>IF(ISNUMBER(tbl_Customers[[#This Row],[Last Purchased]]),"Active","Inactive")</f>
        <v>Inactive</v>
      </c>
      <c r="J194" s="14" t="str">
        <f ca="1">IF(COUNTIF(tbl_targeted_CustomerList[],tbl_Customers[[#This Row],[Facility]])&gt;0,"Targeted","Untargeted")</f>
        <v>Untargeted</v>
      </c>
      <c r="K194" s="14"/>
    </row>
    <row r="195" spans="1:11" ht="15.75" customHeight="1" x14ac:dyDescent="0.65">
      <c r="A195" s="137" t="s">
        <v>477</v>
      </c>
      <c r="B195" s="14" t="s">
        <v>143</v>
      </c>
      <c r="C195" s="141" t="s">
        <v>330</v>
      </c>
      <c r="D195" s="141" t="s">
        <v>307</v>
      </c>
      <c r="E195" s="141" t="s">
        <v>61</v>
      </c>
      <c r="F195" s="247" t="s">
        <v>745</v>
      </c>
      <c r="G195" s="141"/>
      <c r="H195" s="104" t="str">
        <f>IF(_xlfn.MAXIFS(tbl_orders[InvoiceDate],tbl_orders[Facility],tbl_Customers[[#This Row],[Facility]])=0,"",_xlfn.MAXIFS(tbl_orders[InvoiceDate],tbl_orders[Facility],tbl_Customers[[#This Row],[Facility]]))</f>
        <v/>
      </c>
      <c r="I195" s="14" t="str">
        <f>IF(ISNUMBER(tbl_Customers[[#This Row],[Last Purchased]]),"Active","Inactive")</f>
        <v>Inactive</v>
      </c>
      <c r="J195" s="14" t="str">
        <f ca="1">IF(COUNTIF(tbl_targeted_CustomerList[],tbl_Customers[[#This Row],[Facility]])&gt;0,"Targeted","Untargeted")</f>
        <v>Untargeted</v>
      </c>
      <c r="K195" s="14"/>
    </row>
    <row r="196" spans="1:11" ht="15.75" customHeight="1" x14ac:dyDescent="0.65">
      <c r="A196" s="137" t="s">
        <v>125</v>
      </c>
      <c r="B196" s="14" t="s">
        <v>478</v>
      </c>
      <c r="C196" s="141" t="s">
        <v>312</v>
      </c>
      <c r="D196" s="141" t="s">
        <v>313</v>
      </c>
      <c r="E196" s="141" t="s">
        <v>301</v>
      </c>
      <c r="F196" s="247" t="s">
        <v>745</v>
      </c>
      <c r="G196" s="141"/>
      <c r="H196" s="104">
        <f>IF(_xlfn.MAXIFS(tbl_orders[InvoiceDate],tbl_orders[Facility],tbl_Customers[[#This Row],[Facility]])=0,"",_xlfn.MAXIFS(tbl_orders[InvoiceDate],tbl_orders[Facility],tbl_Customers[[#This Row],[Facility]]))</f>
        <v>45204</v>
      </c>
      <c r="I196" s="14" t="str">
        <f>IF(ISNUMBER(tbl_Customers[[#This Row],[Last Purchased]]),"Active","Inactive")</f>
        <v>Active</v>
      </c>
      <c r="J196" s="14" t="str">
        <f ca="1">IF(COUNTIF(tbl_targeted_CustomerList[],tbl_Customers[[#This Row],[Facility]])&gt;0,"Targeted","Untargeted")</f>
        <v>Targeted</v>
      </c>
      <c r="K196" s="14"/>
    </row>
    <row r="197" spans="1:11" ht="15.75" customHeight="1" x14ac:dyDescent="0.65">
      <c r="A197" s="137" t="s">
        <v>479</v>
      </c>
      <c r="C197" s="141" t="s">
        <v>312</v>
      </c>
      <c r="D197" s="141" t="s">
        <v>313</v>
      </c>
      <c r="E197" s="141" t="s">
        <v>301</v>
      </c>
      <c r="F197" s="247" t="s">
        <v>745</v>
      </c>
      <c r="G197" s="141"/>
      <c r="H197" s="104" t="str">
        <f>IF(_xlfn.MAXIFS(tbl_orders[InvoiceDate],tbl_orders[Facility],tbl_Customers[[#This Row],[Facility]])=0,"",_xlfn.MAXIFS(tbl_orders[InvoiceDate],tbl_orders[Facility],tbl_Customers[[#This Row],[Facility]]))</f>
        <v/>
      </c>
      <c r="I197" s="14" t="str">
        <f>IF(ISNUMBER(tbl_Customers[[#This Row],[Last Purchased]]),"Active","Inactive")</f>
        <v>Inactive</v>
      </c>
      <c r="J197" s="14" t="str">
        <f ca="1">IF(COUNTIF(tbl_targeted_CustomerList[],tbl_Customers[[#This Row],[Facility]])&gt;0,"Targeted","Untargeted")</f>
        <v>Untargeted</v>
      </c>
      <c r="K197" s="14"/>
    </row>
    <row r="198" spans="1:11" ht="15.75" customHeight="1" x14ac:dyDescent="0.65">
      <c r="A198" s="137" t="s">
        <v>126</v>
      </c>
      <c r="B198" s="14" t="s">
        <v>478</v>
      </c>
      <c r="C198" s="141" t="s">
        <v>312</v>
      </c>
      <c r="D198" s="141" t="s">
        <v>313</v>
      </c>
      <c r="E198" s="141" t="s">
        <v>301</v>
      </c>
      <c r="F198" s="247" t="s">
        <v>745</v>
      </c>
      <c r="G198" s="141"/>
      <c r="H198" s="104">
        <f>IF(_xlfn.MAXIFS(tbl_orders[InvoiceDate],tbl_orders[Facility],tbl_Customers[[#This Row],[Facility]])=0,"",_xlfn.MAXIFS(tbl_orders[InvoiceDate],tbl_orders[Facility],tbl_Customers[[#This Row],[Facility]]))</f>
        <v>45237</v>
      </c>
      <c r="I198" s="14" t="str">
        <f>IF(ISNUMBER(tbl_Customers[[#This Row],[Last Purchased]]),"Active","Inactive")</f>
        <v>Active</v>
      </c>
      <c r="J198" s="14" t="str">
        <f ca="1">IF(COUNTIF(tbl_targeted_CustomerList[],tbl_Customers[[#This Row],[Facility]])&gt;0,"Targeted","Untargeted")</f>
        <v>Targeted</v>
      </c>
      <c r="K198" s="14"/>
    </row>
    <row r="199" spans="1:11" ht="15.75" customHeight="1" x14ac:dyDescent="0.65">
      <c r="A199" s="137" t="s">
        <v>480</v>
      </c>
      <c r="C199" s="141" t="s">
        <v>312</v>
      </c>
      <c r="D199" s="141" t="s">
        <v>378</v>
      </c>
      <c r="E199" s="141" t="s">
        <v>302</v>
      </c>
      <c r="F199" s="247" t="s">
        <v>745</v>
      </c>
      <c r="G199" s="141"/>
      <c r="H199" s="104" t="str">
        <f>IF(_xlfn.MAXIFS(tbl_orders[InvoiceDate],tbl_orders[Facility],tbl_Customers[[#This Row],[Facility]])=0,"",_xlfn.MAXIFS(tbl_orders[InvoiceDate],tbl_orders[Facility],tbl_Customers[[#This Row],[Facility]]))</f>
        <v/>
      </c>
      <c r="I199" s="14" t="str">
        <f>IF(ISNUMBER(tbl_Customers[[#This Row],[Last Purchased]]),"Active","Inactive")</f>
        <v>Inactive</v>
      </c>
      <c r="J199" s="14" t="str">
        <f ca="1">IF(COUNTIF(tbl_targeted_CustomerList[],tbl_Customers[[#This Row],[Facility]])&gt;0,"Targeted","Untargeted")</f>
        <v>Untargeted</v>
      </c>
      <c r="K199" s="14"/>
    </row>
    <row r="200" spans="1:11" ht="15.75" customHeight="1" x14ac:dyDescent="0.65">
      <c r="A200" s="137" t="s">
        <v>127</v>
      </c>
      <c r="B200" s="14" t="s">
        <v>107</v>
      </c>
      <c r="C200" s="141" t="s">
        <v>316</v>
      </c>
      <c r="D200" s="141" t="s">
        <v>307</v>
      </c>
      <c r="E200" s="141" t="s">
        <v>302</v>
      </c>
      <c r="F200" s="247" t="s">
        <v>745</v>
      </c>
      <c r="G200" s="141"/>
      <c r="H200" s="104" t="str">
        <f>IF(_xlfn.MAXIFS(tbl_orders[InvoiceDate],tbl_orders[Facility],tbl_Customers[[#This Row],[Facility]])=0,"",_xlfn.MAXIFS(tbl_orders[InvoiceDate],tbl_orders[Facility],tbl_Customers[[#This Row],[Facility]]))</f>
        <v/>
      </c>
      <c r="I200" s="14" t="str">
        <f>IF(ISNUMBER(tbl_Customers[[#This Row],[Last Purchased]]),"Active","Inactive")</f>
        <v>Inactive</v>
      </c>
      <c r="J200" s="14" t="str">
        <f ca="1">IF(COUNTIF(tbl_targeted_CustomerList[],tbl_Customers[[#This Row],[Facility]])&gt;0,"Targeted","Untargeted")</f>
        <v>Targeted</v>
      </c>
      <c r="K200" s="14"/>
    </row>
    <row r="201" spans="1:11" ht="15.75" customHeight="1" x14ac:dyDescent="0.65">
      <c r="A201" s="137" t="s">
        <v>128</v>
      </c>
      <c r="C201" s="141" t="s">
        <v>310</v>
      </c>
      <c r="D201" s="141" t="s">
        <v>307</v>
      </c>
      <c r="E201" s="141" t="s">
        <v>302</v>
      </c>
      <c r="F201" s="247" t="s">
        <v>745</v>
      </c>
      <c r="G201" s="141"/>
      <c r="H201" s="104">
        <f>IF(_xlfn.MAXIFS(tbl_orders[InvoiceDate],tbl_orders[Facility],tbl_Customers[[#This Row],[Facility]])=0,"",_xlfn.MAXIFS(tbl_orders[InvoiceDate],tbl_orders[Facility],tbl_Customers[[#This Row],[Facility]]))</f>
        <v>45324</v>
      </c>
      <c r="I201" s="14" t="str">
        <f>IF(ISNUMBER(tbl_Customers[[#This Row],[Last Purchased]]),"Active","Inactive")</f>
        <v>Active</v>
      </c>
      <c r="J201" s="14" t="str">
        <f ca="1">IF(COUNTIF(tbl_targeted_CustomerList[],tbl_Customers[[#This Row],[Facility]])&gt;0,"Targeted","Untargeted")</f>
        <v>Targeted</v>
      </c>
      <c r="K201" s="14"/>
    </row>
    <row r="202" spans="1:11" ht="15.75" customHeight="1" x14ac:dyDescent="0.65">
      <c r="A202" s="137" t="s">
        <v>481</v>
      </c>
      <c r="B202" s="14" t="s">
        <v>143</v>
      </c>
      <c r="C202" s="141" t="s">
        <v>330</v>
      </c>
      <c r="D202" s="141" t="s">
        <v>307</v>
      </c>
      <c r="E202" s="141" t="s">
        <v>61</v>
      </c>
      <c r="F202" s="247" t="s">
        <v>745</v>
      </c>
      <c r="G202" s="141"/>
      <c r="H202" s="104" t="str">
        <f>IF(_xlfn.MAXIFS(tbl_orders[InvoiceDate],tbl_orders[Facility],tbl_Customers[[#This Row],[Facility]])=0,"",_xlfn.MAXIFS(tbl_orders[InvoiceDate],tbl_orders[Facility],tbl_Customers[[#This Row],[Facility]]))</f>
        <v/>
      </c>
      <c r="I202" s="14" t="str">
        <f>IF(ISNUMBER(tbl_Customers[[#This Row],[Last Purchased]]),"Active","Inactive")</f>
        <v>Inactive</v>
      </c>
      <c r="J202" s="14" t="str">
        <f ca="1">IF(COUNTIF(tbl_targeted_CustomerList[],tbl_Customers[[#This Row],[Facility]])&gt;0,"Targeted","Untargeted")</f>
        <v>Untargeted</v>
      </c>
      <c r="K202" s="14"/>
    </row>
    <row r="203" spans="1:11" ht="15.75" customHeight="1" x14ac:dyDescent="0.65">
      <c r="A203" s="137" t="s">
        <v>482</v>
      </c>
      <c r="B203" s="14" t="s">
        <v>165</v>
      </c>
      <c r="C203" s="141" t="s">
        <v>310</v>
      </c>
      <c r="D203" s="141" t="s">
        <v>307</v>
      </c>
      <c r="E203" s="141" t="s">
        <v>61</v>
      </c>
      <c r="F203" s="247" t="s">
        <v>745</v>
      </c>
      <c r="G203" s="141"/>
      <c r="H203" s="104" t="str">
        <f>IF(_xlfn.MAXIFS(tbl_orders[InvoiceDate],tbl_orders[Facility],tbl_Customers[[#This Row],[Facility]])=0,"",_xlfn.MAXIFS(tbl_orders[InvoiceDate],tbl_orders[Facility],tbl_Customers[[#This Row],[Facility]]))</f>
        <v/>
      </c>
      <c r="I203" s="14" t="str">
        <f>IF(ISNUMBER(tbl_Customers[[#This Row],[Last Purchased]]),"Active","Inactive")</f>
        <v>Inactive</v>
      </c>
      <c r="J203" s="14" t="str">
        <f ca="1">IF(COUNTIF(tbl_targeted_CustomerList[],tbl_Customers[[#This Row],[Facility]])&gt;0,"Targeted","Untargeted")</f>
        <v>Untargeted</v>
      </c>
      <c r="K203" s="14"/>
    </row>
    <row r="204" spans="1:11" ht="15.75" customHeight="1" x14ac:dyDescent="0.65">
      <c r="A204" s="137" t="s">
        <v>129</v>
      </c>
      <c r="B204" s="14" t="s">
        <v>388</v>
      </c>
      <c r="C204" s="141" t="s">
        <v>316</v>
      </c>
      <c r="D204" s="141" t="s">
        <v>307</v>
      </c>
      <c r="E204" s="141" t="s">
        <v>302</v>
      </c>
      <c r="F204" s="247" t="s">
        <v>745</v>
      </c>
      <c r="G204" s="141"/>
      <c r="H204" s="104" t="str">
        <f>IF(_xlfn.MAXIFS(tbl_orders[InvoiceDate],tbl_orders[Facility],tbl_Customers[[#This Row],[Facility]])=0,"",_xlfn.MAXIFS(tbl_orders[InvoiceDate],tbl_orders[Facility],tbl_Customers[[#This Row],[Facility]]))</f>
        <v/>
      </c>
      <c r="I204" s="14" t="str">
        <f>IF(ISNUMBER(tbl_Customers[[#This Row],[Last Purchased]]),"Active","Inactive")</f>
        <v>Inactive</v>
      </c>
      <c r="J204" s="14" t="str">
        <f ca="1">IF(COUNTIF(tbl_targeted_CustomerList[],tbl_Customers[[#This Row],[Facility]])&gt;0,"Targeted","Untargeted")</f>
        <v>Targeted</v>
      </c>
      <c r="K204" s="14"/>
    </row>
    <row r="205" spans="1:11" ht="15.75" customHeight="1" x14ac:dyDescent="0.65">
      <c r="A205" s="137" t="s">
        <v>483</v>
      </c>
      <c r="C205" s="141" t="s">
        <v>312</v>
      </c>
      <c r="D205" s="141" t="s">
        <v>378</v>
      </c>
      <c r="E205" s="141" t="s">
        <v>301</v>
      </c>
      <c r="F205" s="247" t="s">
        <v>745</v>
      </c>
      <c r="G205" s="141"/>
      <c r="H205" s="104" t="str">
        <f>IF(_xlfn.MAXIFS(tbl_orders[InvoiceDate],tbl_orders[Facility],tbl_Customers[[#This Row],[Facility]])=0,"",_xlfn.MAXIFS(tbl_orders[InvoiceDate],tbl_orders[Facility],tbl_Customers[[#This Row],[Facility]]))</f>
        <v/>
      </c>
      <c r="I205" s="14" t="str">
        <f>IF(ISNUMBER(tbl_Customers[[#This Row],[Last Purchased]]),"Active","Inactive")</f>
        <v>Inactive</v>
      </c>
      <c r="J205" s="14" t="str">
        <f ca="1">IF(COUNTIF(tbl_targeted_CustomerList[],tbl_Customers[[#This Row],[Facility]])&gt;0,"Targeted","Untargeted")</f>
        <v>Untargeted</v>
      </c>
      <c r="K205" s="14"/>
    </row>
    <row r="206" spans="1:11" ht="15.75" customHeight="1" x14ac:dyDescent="0.65">
      <c r="A206" s="137" t="s">
        <v>484</v>
      </c>
      <c r="B206" s="14" t="s">
        <v>375</v>
      </c>
      <c r="C206" s="141" t="s">
        <v>330</v>
      </c>
      <c r="D206" s="141" t="s">
        <v>307</v>
      </c>
      <c r="E206" s="141" t="s">
        <v>61</v>
      </c>
      <c r="F206" s="247" t="s">
        <v>745</v>
      </c>
      <c r="G206" s="141"/>
      <c r="H206" s="104" t="str">
        <f>IF(_xlfn.MAXIFS(tbl_orders[InvoiceDate],tbl_orders[Facility],tbl_Customers[[#This Row],[Facility]])=0,"",_xlfn.MAXIFS(tbl_orders[InvoiceDate],tbl_orders[Facility],tbl_Customers[[#This Row],[Facility]]))</f>
        <v/>
      </c>
      <c r="I206" s="14" t="str">
        <f>IF(ISNUMBER(tbl_Customers[[#This Row],[Last Purchased]]),"Active","Inactive")</f>
        <v>Inactive</v>
      </c>
      <c r="J206" s="14" t="str">
        <f ca="1">IF(COUNTIF(tbl_targeted_CustomerList[],tbl_Customers[[#This Row],[Facility]])&gt;0,"Targeted","Untargeted")</f>
        <v>Untargeted</v>
      </c>
      <c r="K206" s="14"/>
    </row>
    <row r="207" spans="1:11" ht="15.75" customHeight="1" x14ac:dyDescent="0.65">
      <c r="A207" s="137" t="s">
        <v>485</v>
      </c>
      <c r="C207" s="141" t="s">
        <v>332</v>
      </c>
      <c r="D207" s="141" t="s">
        <v>307</v>
      </c>
      <c r="E207" s="141" t="s">
        <v>301</v>
      </c>
      <c r="F207" s="247" t="s">
        <v>745</v>
      </c>
      <c r="G207" s="141"/>
      <c r="H207" s="104" t="str">
        <f>IF(_xlfn.MAXIFS(tbl_orders[InvoiceDate],tbl_orders[Facility],tbl_Customers[[#This Row],[Facility]])=0,"",_xlfn.MAXIFS(tbl_orders[InvoiceDate],tbl_orders[Facility],tbl_Customers[[#This Row],[Facility]]))</f>
        <v/>
      </c>
      <c r="I207" s="14" t="str">
        <f>IF(ISNUMBER(tbl_Customers[[#This Row],[Last Purchased]]),"Active","Inactive")</f>
        <v>Inactive</v>
      </c>
      <c r="J207" s="14" t="str">
        <f ca="1">IF(COUNTIF(tbl_targeted_CustomerList[],tbl_Customers[[#This Row],[Facility]])&gt;0,"Targeted","Untargeted")</f>
        <v>Untargeted</v>
      </c>
      <c r="K207" s="14"/>
    </row>
    <row r="208" spans="1:11" ht="15.75" customHeight="1" x14ac:dyDescent="0.65">
      <c r="A208" s="137" t="s">
        <v>486</v>
      </c>
      <c r="B208" s="14" t="s">
        <v>487</v>
      </c>
      <c r="C208" s="141" t="s">
        <v>312</v>
      </c>
      <c r="D208" s="141" t="s">
        <v>313</v>
      </c>
      <c r="E208" s="141" t="s">
        <v>301</v>
      </c>
      <c r="F208" s="247" t="s">
        <v>745</v>
      </c>
      <c r="G208" s="141"/>
      <c r="H208" s="104" t="str">
        <f>IF(_xlfn.MAXIFS(tbl_orders[InvoiceDate],tbl_orders[Facility],tbl_Customers[[#This Row],[Facility]])=0,"",_xlfn.MAXIFS(tbl_orders[InvoiceDate],tbl_orders[Facility],tbl_Customers[[#This Row],[Facility]]))</f>
        <v/>
      </c>
      <c r="I208" s="14" t="str">
        <f>IF(ISNUMBER(tbl_Customers[[#This Row],[Last Purchased]]),"Active","Inactive")</f>
        <v>Inactive</v>
      </c>
      <c r="J208" s="14" t="str">
        <f ca="1">IF(COUNTIF(tbl_targeted_CustomerList[],tbl_Customers[[#This Row],[Facility]])&gt;0,"Targeted","Untargeted")</f>
        <v>Untargeted</v>
      </c>
      <c r="K208" s="14"/>
    </row>
    <row r="209" spans="1:11" ht="15.75" customHeight="1" x14ac:dyDescent="0.65">
      <c r="A209" s="137" t="s">
        <v>488</v>
      </c>
      <c r="C209" s="141" t="s">
        <v>312</v>
      </c>
      <c r="D209" s="141" t="s">
        <v>378</v>
      </c>
      <c r="E209" s="141" t="s">
        <v>301</v>
      </c>
      <c r="F209" s="247" t="s">
        <v>745</v>
      </c>
      <c r="G209" s="141"/>
      <c r="H209" s="104" t="str">
        <f>IF(_xlfn.MAXIFS(tbl_orders[InvoiceDate],tbl_orders[Facility],tbl_Customers[[#This Row],[Facility]])=0,"",_xlfn.MAXIFS(tbl_orders[InvoiceDate],tbl_orders[Facility],tbl_Customers[[#This Row],[Facility]]))</f>
        <v/>
      </c>
      <c r="I209" s="14" t="str">
        <f>IF(ISNUMBER(tbl_Customers[[#This Row],[Last Purchased]]),"Active","Inactive")</f>
        <v>Inactive</v>
      </c>
      <c r="J209" s="14" t="str">
        <f ca="1">IF(COUNTIF(tbl_targeted_CustomerList[],tbl_Customers[[#This Row],[Facility]])&gt;0,"Targeted","Untargeted")</f>
        <v>Untargeted</v>
      </c>
      <c r="K209" s="14"/>
    </row>
    <row r="210" spans="1:11" ht="15.75" customHeight="1" x14ac:dyDescent="0.65">
      <c r="A210" s="137" t="s">
        <v>181</v>
      </c>
      <c r="B210" s="14" t="s">
        <v>353</v>
      </c>
      <c r="C210" s="141" t="s">
        <v>354</v>
      </c>
      <c r="D210" s="141" t="s">
        <v>307</v>
      </c>
      <c r="E210" s="141" t="s">
        <v>61</v>
      </c>
      <c r="F210" s="247" t="s">
        <v>745</v>
      </c>
      <c r="G210" s="141"/>
      <c r="H210" s="104" t="str">
        <f>IF(_xlfn.MAXIFS(tbl_orders[InvoiceDate],tbl_orders[Facility],tbl_Customers[[#This Row],[Facility]])=0,"",_xlfn.MAXIFS(tbl_orders[InvoiceDate],tbl_orders[Facility],tbl_Customers[[#This Row],[Facility]]))</f>
        <v/>
      </c>
      <c r="I210" s="14" t="str">
        <f>IF(ISNUMBER(tbl_Customers[[#This Row],[Last Purchased]]),"Active","Inactive")</f>
        <v>Inactive</v>
      </c>
      <c r="J210" s="14" t="str">
        <f ca="1">IF(COUNTIF(tbl_targeted_CustomerList[],tbl_Customers[[#This Row],[Facility]])&gt;0,"Targeted","Untargeted")</f>
        <v>Untargeted</v>
      </c>
      <c r="K210" s="14"/>
    </row>
    <row r="211" spans="1:11" ht="15.75" customHeight="1" x14ac:dyDescent="0.65">
      <c r="A211" s="137" t="s">
        <v>489</v>
      </c>
      <c r="C211" s="141" t="s">
        <v>312</v>
      </c>
      <c r="D211" s="141" t="s">
        <v>490</v>
      </c>
      <c r="E211" s="141" t="s">
        <v>301</v>
      </c>
      <c r="F211" s="247" t="s">
        <v>745</v>
      </c>
      <c r="G211" s="141"/>
      <c r="H211" s="104" t="str">
        <f>IF(_xlfn.MAXIFS(tbl_orders[InvoiceDate],tbl_orders[Facility],tbl_Customers[[#This Row],[Facility]])=0,"",_xlfn.MAXIFS(tbl_orders[InvoiceDate],tbl_orders[Facility],tbl_Customers[[#This Row],[Facility]]))</f>
        <v/>
      </c>
      <c r="I211" s="14" t="str">
        <f>IF(ISNUMBER(tbl_Customers[[#This Row],[Last Purchased]]),"Active","Inactive")</f>
        <v>Inactive</v>
      </c>
      <c r="J211" s="14" t="str">
        <f ca="1">IF(COUNTIF(tbl_targeted_CustomerList[],tbl_Customers[[#This Row],[Facility]])&gt;0,"Targeted","Untargeted")</f>
        <v>Untargeted</v>
      </c>
      <c r="K211" s="14"/>
    </row>
    <row r="212" spans="1:11" ht="15.75" customHeight="1" x14ac:dyDescent="0.65">
      <c r="A212" s="137" t="s">
        <v>200</v>
      </c>
      <c r="C212" s="141" t="s">
        <v>354</v>
      </c>
      <c r="D212" s="141" t="s">
        <v>307</v>
      </c>
      <c r="E212" s="141" t="s">
        <v>62</v>
      </c>
      <c r="F212" s="247" t="s">
        <v>745</v>
      </c>
      <c r="G212" s="141"/>
      <c r="H212" s="104" t="str">
        <f>IF(_xlfn.MAXIFS(tbl_orders[InvoiceDate],tbl_orders[Facility],tbl_Customers[[#This Row],[Facility]])=0,"",_xlfn.MAXIFS(tbl_orders[InvoiceDate],tbl_orders[Facility],tbl_Customers[[#This Row],[Facility]]))</f>
        <v/>
      </c>
      <c r="I212" s="14" t="str">
        <f>IF(ISNUMBER(tbl_Customers[[#This Row],[Last Purchased]]),"Active","Inactive")</f>
        <v>Inactive</v>
      </c>
      <c r="J212" s="14" t="str">
        <f ca="1">IF(COUNTIF(tbl_targeted_CustomerList[],tbl_Customers[[#This Row],[Facility]])&gt;0,"Targeted","Untargeted")</f>
        <v>Targeted</v>
      </c>
      <c r="K212" s="14"/>
    </row>
    <row r="213" spans="1:11" ht="15.75" customHeight="1" x14ac:dyDescent="0.65">
      <c r="A213" s="137" t="s">
        <v>491</v>
      </c>
      <c r="C213" s="141" t="s">
        <v>312</v>
      </c>
      <c r="D213" s="141" t="s">
        <v>378</v>
      </c>
      <c r="E213" s="141" t="s">
        <v>301</v>
      </c>
      <c r="F213" s="247" t="s">
        <v>745</v>
      </c>
      <c r="G213" s="141"/>
      <c r="H213" s="104" t="str">
        <f>IF(_xlfn.MAXIFS(tbl_orders[InvoiceDate],tbl_orders[Facility],tbl_Customers[[#This Row],[Facility]])=0,"",_xlfn.MAXIFS(tbl_orders[InvoiceDate],tbl_orders[Facility],tbl_Customers[[#This Row],[Facility]]))</f>
        <v/>
      </c>
      <c r="I213" s="14" t="str">
        <f>IF(ISNUMBER(tbl_Customers[[#This Row],[Last Purchased]]),"Active","Inactive")</f>
        <v>Inactive</v>
      </c>
      <c r="J213" s="14" t="str">
        <f ca="1">IF(COUNTIF(tbl_targeted_CustomerList[],tbl_Customers[[#This Row],[Facility]])&gt;0,"Targeted","Untargeted")</f>
        <v>Untargeted</v>
      </c>
      <c r="K213" s="14"/>
    </row>
    <row r="214" spans="1:11" ht="15.75" customHeight="1" x14ac:dyDescent="0.65">
      <c r="A214" s="137" t="s">
        <v>130</v>
      </c>
      <c r="C214" s="141" t="s">
        <v>312</v>
      </c>
      <c r="D214" s="141" t="s">
        <v>322</v>
      </c>
      <c r="E214" s="141" t="s">
        <v>301</v>
      </c>
      <c r="F214" s="247" t="s">
        <v>745</v>
      </c>
      <c r="G214" s="141"/>
      <c r="H214" s="104" t="str">
        <f>IF(_xlfn.MAXIFS(tbl_orders[InvoiceDate],tbl_orders[Facility],tbl_Customers[[#This Row],[Facility]])=0,"",_xlfn.MAXIFS(tbl_orders[InvoiceDate],tbl_orders[Facility],tbl_Customers[[#This Row],[Facility]]))</f>
        <v/>
      </c>
      <c r="I214" s="14" t="str">
        <f>IF(ISNUMBER(tbl_Customers[[#This Row],[Last Purchased]]),"Active","Inactive")</f>
        <v>Inactive</v>
      </c>
      <c r="J214" s="14" t="str">
        <f ca="1">IF(COUNTIF(tbl_targeted_CustomerList[],tbl_Customers[[#This Row],[Facility]])&gt;0,"Targeted","Untargeted")</f>
        <v>Targeted</v>
      </c>
      <c r="K214" s="14"/>
    </row>
    <row r="215" spans="1:11" ht="15.75" customHeight="1" x14ac:dyDescent="0.65">
      <c r="A215" s="137" t="s">
        <v>131</v>
      </c>
      <c r="C215" s="141" t="s">
        <v>312</v>
      </c>
      <c r="D215" s="141" t="s">
        <v>313</v>
      </c>
      <c r="E215" s="141" t="s">
        <v>302</v>
      </c>
      <c r="F215" s="247" t="s">
        <v>745</v>
      </c>
      <c r="G215" s="141"/>
      <c r="H215" s="104">
        <f>IF(_xlfn.MAXIFS(tbl_orders[InvoiceDate],tbl_orders[Facility],tbl_Customers[[#This Row],[Facility]])=0,"",_xlfn.MAXIFS(tbl_orders[InvoiceDate],tbl_orders[Facility],tbl_Customers[[#This Row],[Facility]]))</f>
        <v>45047</v>
      </c>
      <c r="I215" s="14" t="str">
        <f>IF(ISNUMBER(tbl_Customers[[#This Row],[Last Purchased]]),"Active","Inactive")</f>
        <v>Active</v>
      </c>
      <c r="J215" s="14" t="str">
        <f ca="1">IF(COUNTIF(tbl_targeted_CustomerList[],tbl_Customers[[#This Row],[Facility]])&gt;0,"Targeted","Untargeted")</f>
        <v>Targeted</v>
      </c>
      <c r="K215" s="14"/>
    </row>
    <row r="216" spans="1:11" ht="15.75" customHeight="1" x14ac:dyDescent="0.65">
      <c r="A216" s="137" t="s">
        <v>492</v>
      </c>
      <c r="B216" s="14" t="s">
        <v>132</v>
      </c>
      <c r="C216" s="141" t="s">
        <v>328</v>
      </c>
      <c r="D216" s="141" t="s">
        <v>307</v>
      </c>
      <c r="E216" s="141" t="s">
        <v>302</v>
      </c>
      <c r="F216" s="247" t="s">
        <v>745</v>
      </c>
      <c r="G216" s="141"/>
      <c r="H216" s="104" t="str">
        <f>IF(_xlfn.MAXIFS(tbl_orders[InvoiceDate],tbl_orders[Facility],tbl_Customers[[#This Row],[Facility]])=0,"",_xlfn.MAXIFS(tbl_orders[InvoiceDate],tbl_orders[Facility],tbl_Customers[[#This Row],[Facility]]))</f>
        <v/>
      </c>
      <c r="I216" s="14" t="str">
        <f>IF(ISNUMBER(tbl_Customers[[#This Row],[Last Purchased]]),"Active","Inactive")</f>
        <v>Inactive</v>
      </c>
      <c r="J216" s="14" t="str">
        <f ca="1">IF(COUNTIF(tbl_targeted_CustomerList[],tbl_Customers[[#This Row],[Facility]])&gt;0,"Targeted","Untargeted")</f>
        <v>Untargeted</v>
      </c>
      <c r="K216" s="14"/>
    </row>
    <row r="217" spans="1:11" ht="15.75" customHeight="1" x14ac:dyDescent="0.65">
      <c r="A217" s="137" t="s">
        <v>493</v>
      </c>
      <c r="C217" s="141" t="s">
        <v>310</v>
      </c>
      <c r="D217" s="141" t="s">
        <v>307</v>
      </c>
      <c r="E217" s="141" t="s">
        <v>301</v>
      </c>
      <c r="F217" s="247" t="s">
        <v>745</v>
      </c>
      <c r="G217" s="141"/>
      <c r="H217" s="104" t="str">
        <f>IF(_xlfn.MAXIFS(tbl_orders[InvoiceDate],tbl_orders[Facility],tbl_Customers[[#This Row],[Facility]])=0,"",_xlfn.MAXIFS(tbl_orders[InvoiceDate],tbl_orders[Facility],tbl_Customers[[#This Row],[Facility]]))</f>
        <v/>
      </c>
      <c r="I217" s="14" t="str">
        <f>IF(ISNUMBER(tbl_Customers[[#This Row],[Last Purchased]]),"Active","Inactive")</f>
        <v>Inactive</v>
      </c>
      <c r="J217" s="14" t="str">
        <f ca="1">IF(COUNTIF(tbl_targeted_CustomerList[],tbl_Customers[[#This Row],[Facility]])&gt;0,"Targeted","Untargeted")</f>
        <v>Untargeted</v>
      </c>
      <c r="K217" s="14"/>
    </row>
    <row r="218" spans="1:11" ht="15.75" customHeight="1" x14ac:dyDescent="0.65">
      <c r="A218" s="137" t="s">
        <v>494</v>
      </c>
      <c r="B218" s="14" t="s">
        <v>104</v>
      </c>
      <c r="C218" s="141" t="s">
        <v>324</v>
      </c>
      <c r="D218" s="141" t="s">
        <v>307</v>
      </c>
      <c r="E218" s="141" t="s">
        <v>302</v>
      </c>
      <c r="F218" s="247" t="s">
        <v>745</v>
      </c>
      <c r="G218" s="141"/>
      <c r="H218" s="104" t="str">
        <f>IF(_xlfn.MAXIFS(tbl_orders[InvoiceDate],tbl_orders[Facility],tbl_Customers[[#This Row],[Facility]])=0,"",_xlfn.MAXIFS(tbl_orders[InvoiceDate],tbl_orders[Facility],tbl_Customers[[#This Row],[Facility]]))</f>
        <v/>
      </c>
      <c r="I218" s="14" t="str">
        <f>IF(ISNUMBER(tbl_Customers[[#This Row],[Last Purchased]]),"Active","Inactive")</f>
        <v>Inactive</v>
      </c>
      <c r="J218" s="14" t="str">
        <f ca="1">IF(COUNTIF(tbl_targeted_CustomerList[],tbl_Customers[[#This Row],[Facility]])&gt;0,"Targeted","Untargeted")</f>
        <v>Untargeted</v>
      </c>
      <c r="K218" s="14"/>
    </row>
    <row r="219" spans="1:11" ht="15.75" customHeight="1" x14ac:dyDescent="0.65">
      <c r="A219" s="137" t="s">
        <v>495</v>
      </c>
      <c r="C219" s="141" t="s">
        <v>310</v>
      </c>
      <c r="D219" s="141" t="s">
        <v>307</v>
      </c>
      <c r="E219" s="141" t="s">
        <v>302</v>
      </c>
      <c r="F219" s="247" t="s">
        <v>745</v>
      </c>
      <c r="G219" s="141"/>
      <c r="H219" s="104">
        <f>IF(_xlfn.MAXIFS(tbl_orders[InvoiceDate],tbl_orders[Facility],tbl_Customers[[#This Row],[Facility]])=0,"",_xlfn.MAXIFS(tbl_orders[InvoiceDate],tbl_orders[Facility],tbl_Customers[[#This Row],[Facility]]))</f>
        <v>44957</v>
      </c>
      <c r="I219" s="14" t="str">
        <f>IF(ISNUMBER(tbl_Customers[[#This Row],[Last Purchased]]),"Active","Inactive")</f>
        <v>Active</v>
      </c>
      <c r="J219" s="14" t="str">
        <f ca="1">IF(COUNTIF(tbl_targeted_CustomerList[],tbl_Customers[[#This Row],[Facility]])&gt;0,"Targeted","Untargeted")</f>
        <v>Untargeted</v>
      </c>
      <c r="K219" s="14"/>
    </row>
    <row r="220" spans="1:11" ht="15.75" customHeight="1" x14ac:dyDescent="0.65">
      <c r="A220" s="137" t="s">
        <v>496</v>
      </c>
      <c r="C220" s="141" t="s">
        <v>312</v>
      </c>
      <c r="D220" s="141" t="s">
        <v>322</v>
      </c>
      <c r="E220" s="141" t="s">
        <v>301</v>
      </c>
      <c r="F220" s="247" t="s">
        <v>745</v>
      </c>
      <c r="G220" s="141"/>
      <c r="H220" s="104" t="str">
        <f>IF(_xlfn.MAXIFS(tbl_orders[InvoiceDate],tbl_orders[Facility],tbl_Customers[[#This Row],[Facility]])=0,"",_xlfn.MAXIFS(tbl_orders[InvoiceDate],tbl_orders[Facility],tbl_Customers[[#This Row],[Facility]]))</f>
        <v/>
      </c>
      <c r="I220" s="14" t="str">
        <f>IF(ISNUMBER(tbl_Customers[[#This Row],[Last Purchased]]),"Active","Inactive")</f>
        <v>Inactive</v>
      </c>
      <c r="J220" s="14" t="str">
        <f ca="1">IF(COUNTIF(tbl_targeted_CustomerList[],tbl_Customers[[#This Row],[Facility]])&gt;0,"Targeted","Untargeted")</f>
        <v>Untargeted</v>
      </c>
      <c r="K220" s="14"/>
    </row>
    <row r="221" spans="1:11" ht="15.75" customHeight="1" x14ac:dyDescent="0.65">
      <c r="A221" s="137" t="s">
        <v>497</v>
      </c>
      <c r="C221" s="141" t="s">
        <v>312</v>
      </c>
      <c r="D221" s="141" t="s">
        <v>322</v>
      </c>
      <c r="E221" s="141" t="s">
        <v>301</v>
      </c>
      <c r="F221" s="247" t="s">
        <v>745</v>
      </c>
      <c r="G221" s="141"/>
      <c r="H221" s="104" t="str">
        <f>IF(_xlfn.MAXIFS(tbl_orders[InvoiceDate],tbl_orders[Facility],tbl_Customers[[#This Row],[Facility]])=0,"",_xlfn.MAXIFS(tbl_orders[InvoiceDate],tbl_orders[Facility],tbl_Customers[[#This Row],[Facility]]))</f>
        <v/>
      </c>
      <c r="I221" s="14" t="str">
        <f>IF(ISNUMBER(tbl_Customers[[#This Row],[Last Purchased]]),"Active","Inactive")</f>
        <v>Inactive</v>
      </c>
      <c r="J221" s="14" t="str">
        <f ca="1">IF(COUNTIF(tbl_targeted_CustomerList[],tbl_Customers[[#This Row],[Facility]])&gt;0,"Targeted","Untargeted")</f>
        <v>Untargeted</v>
      </c>
      <c r="K221" s="14"/>
    </row>
    <row r="222" spans="1:11" ht="15.75" customHeight="1" x14ac:dyDescent="0.65">
      <c r="A222" s="137" t="s">
        <v>498</v>
      </c>
      <c r="B222" s="14" t="s">
        <v>165</v>
      </c>
      <c r="C222" s="14" t="s">
        <v>310</v>
      </c>
      <c r="D222" s="14" t="s">
        <v>307</v>
      </c>
      <c r="E222" s="14" t="s">
        <v>61</v>
      </c>
      <c r="F222" s="247" t="s">
        <v>746</v>
      </c>
      <c r="G222" s="141"/>
      <c r="H222" s="104" t="str">
        <f>IF(_xlfn.MAXIFS(tbl_orders[InvoiceDate],tbl_orders[Facility],tbl_Customers[[#This Row],[Facility]])=0,"",_xlfn.MAXIFS(tbl_orders[InvoiceDate],tbl_orders[Facility],tbl_Customers[[#This Row],[Facility]]))</f>
        <v/>
      </c>
      <c r="I222" s="14" t="str">
        <f>IF(ISNUMBER(tbl_Customers[[#This Row],[Last Purchased]]),"Active","Inactive")</f>
        <v>Inactive</v>
      </c>
      <c r="J222" s="14" t="str">
        <f ca="1">IF(COUNTIF(tbl_targeted_CustomerList[],tbl_Customers[[#This Row],[Facility]])&gt;0,"Targeted","Untargeted")</f>
        <v>Untargeted</v>
      </c>
      <c r="K222" s="14"/>
    </row>
    <row r="223" spans="1:11" ht="15.75" customHeight="1" x14ac:dyDescent="0.65">
      <c r="A223" s="137" t="s">
        <v>499</v>
      </c>
      <c r="B223" s="14" t="s">
        <v>165</v>
      </c>
      <c r="C223" s="14" t="s">
        <v>310</v>
      </c>
      <c r="D223" s="14" t="s">
        <v>307</v>
      </c>
      <c r="E223" s="14" t="s">
        <v>61</v>
      </c>
      <c r="F223" s="247" t="s">
        <v>746</v>
      </c>
      <c r="G223" s="141"/>
      <c r="H223" s="104" t="str">
        <f>IF(_xlfn.MAXIFS(tbl_orders[InvoiceDate],tbl_orders[Facility],tbl_Customers[[#This Row],[Facility]])=0,"",_xlfn.MAXIFS(tbl_orders[InvoiceDate],tbl_orders[Facility],tbl_Customers[[#This Row],[Facility]]))</f>
        <v/>
      </c>
      <c r="I223" s="14" t="str">
        <f>IF(ISNUMBER(tbl_Customers[[#This Row],[Last Purchased]]),"Active","Inactive")</f>
        <v>Inactive</v>
      </c>
      <c r="J223" s="14" t="str">
        <f ca="1">IF(COUNTIF(tbl_targeted_CustomerList[],tbl_Customers[[#This Row],[Facility]])&gt;0,"Targeted","Untargeted")</f>
        <v>Untargeted</v>
      </c>
      <c r="K223" s="14"/>
    </row>
    <row r="224" spans="1:11" ht="15.75" customHeight="1" x14ac:dyDescent="0.65">
      <c r="A224" s="137" t="s">
        <v>748</v>
      </c>
      <c r="C224" s="141" t="s">
        <v>310</v>
      </c>
      <c r="D224" s="141" t="s">
        <v>307</v>
      </c>
      <c r="E224" s="141" t="s">
        <v>61</v>
      </c>
      <c r="F224" s="247" t="s">
        <v>745</v>
      </c>
      <c r="G224" s="141"/>
      <c r="H224" s="104" t="str">
        <f>IF(_xlfn.MAXIFS(tbl_orders[InvoiceDate],tbl_orders[Facility],tbl_Customers[[#This Row],[Facility]])=0,"",_xlfn.MAXIFS(tbl_orders[InvoiceDate],tbl_orders[Facility],tbl_Customers[[#This Row],[Facility]]))</f>
        <v/>
      </c>
      <c r="I224" s="14" t="str">
        <f>IF(ISNUMBER(tbl_Customers[[#This Row],[Last Purchased]]),"Active","Inactive")</f>
        <v>Inactive</v>
      </c>
      <c r="J224" s="14" t="str">
        <f ca="1">IF(COUNTIF(tbl_targeted_CustomerList[],tbl_Customers[[#This Row],[Facility]])&gt;0,"Targeted","Untargeted")</f>
        <v>Untargeted</v>
      </c>
      <c r="K224" s="14"/>
    </row>
    <row r="225" spans="1:11" ht="15.75" customHeight="1" x14ac:dyDescent="0.65">
      <c r="A225" s="137" t="s">
        <v>133</v>
      </c>
      <c r="C225" s="141" t="s">
        <v>310</v>
      </c>
      <c r="D225" s="141" t="s">
        <v>307</v>
      </c>
      <c r="E225" s="141" t="s">
        <v>302</v>
      </c>
      <c r="F225" s="247" t="s">
        <v>745</v>
      </c>
      <c r="G225" s="141"/>
      <c r="H225" s="104">
        <f>IF(_xlfn.MAXIFS(tbl_orders[InvoiceDate],tbl_orders[Facility],tbl_Customers[[#This Row],[Facility]])=0,"",_xlfn.MAXIFS(tbl_orders[InvoiceDate],tbl_orders[Facility],tbl_Customers[[#This Row],[Facility]]))</f>
        <v>45310</v>
      </c>
      <c r="I225" s="14" t="str">
        <f>IF(ISNUMBER(tbl_Customers[[#This Row],[Last Purchased]]),"Active","Inactive")</f>
        <v>Active</v>
      </c>
      <c r="J225" s="14" t="str">
        <f ca="1">IF(COUNTIF(tbl_targeted_CustomerList[],tbl_Customers[[#This Row],[Facility]])&gt;0,"Targeted","Untargeted")</f>
        <v>Targeted</v>
      </c>
      <c r="K225" s="14"/>
    </row>
    <row r="226" spans="1:11" ht="15.75" customHeight="1" x14ac:dyDescent="0.65">
      <c r="A226" s="137" t="s">
        <v>500</v>
      </c>
      <c r="B226" s="14" t="s">
        <v>107</v>
      </c>
      <c r="C226" s="141" t="s">
        <v>316</v>
      </c>
      <c r="D226" s="141" t="s">
        <v>307</v>
      </c>
      <c r="E226" s="141" t="s">
        <v>302</v>
      </c>
      <c r="F226" s="247" t="s">
        <v>745</v>
      </c>
      <c r="G226" s="141"/>
      <c r="H226" s="104" t="str">
        <f>IF(_xlfn.MAXIFS(tbl_orders[InvoiceDate],tbl_orders[Facility],tbl_Customers[[#This Row],[Facility]])=0,"",_xlfn.MAXIFS(tbl_orders[InvoiceDate],tbl_orders[Facility],tbl_Customers[[#This Row],[Facility]]))</f>
        <v/>
      </c>
      <c r="I226" s="14" t="str">
        <f>IF(ISNUMBER(tbl_Customers[[#This Row],[Last Purchased]]),"Active","Inactive")</f>
        <v>Inactive</v>
      </c>
      <c r="J226" s="14" t="str">
        <f ca="1">IF(COUNTIF(tbl_targeted_CustomerList[],tbl_Customers[[#This Row],[Facility]])&gt;0,"Targeted","Untargeted")</f>
        <v>Untargeted</v>
      </c>
      <c r="K226" s="14"/>
    </row>
    <row r="227" spans="1:11" ht="15.75" customHeight="1" x14ac:dyDescent="0.65">
      <c r="A227" s="137" t="s">
        <v>501</v>
      </c>
      <c r="B227" s="14" t="s">
        <v>420</v>
      </c>
      <c r="C227" s="141" t="s">
        <v>330</v>
      </c>
      <c r="D227" s="141" t="s">
        <v>307</v>
      </c>
      <c r="E227" s="141" t="s">
        <v>302</v>
      </c>
      <c r="F227" s="247" t="s">
        <v>745</v>
      </c>
      <c r="G227" s="141"/>
      <c r="H227" s="104" t="str">
        <f>IF(_xlfn.MAXIFS(tbl_orders[InvoiceDate],tbl_orders[Facility],tbl_Customers[[#This Row],[Facility]])=0,"",_xlfn.MAXIFS(tbl_orders[InvoiceDate],tbl_orders[Facility],tbl_Customers[[#This Row],[Facility]]))</f>
        <v/>
      </c>
      <c r="I227" s="14" t="str">
        <f>IF(ISNUMBER(tbl_Customers[[#This Row],[Last Purchased]]),"Active","Inactive")</f>
        <v>Inactive</v>
      </c>
      <c r="J227" s="14" t="str">
        <f ca="1">IF(COUNTIF(tbl_targeted_CustomerList[],tbl_Customers[[#This Row],[Facility]])&gt;0,"Targeted","Untargeted")</f>
        <v>Untargeted</v>
      </c>
      <c r="K227" s="14"/>
    </row>
    <row r="228" spans="1:11" ht="15.75" customHeight="1" x14ac:dyDescent="0.65">
      <c r="A228" s="137" t="s">
        <v>201</v>
      </c>
      <c r="C228" s="141" t="s">
        <v>318</v>
      </c>
      <c r="D228" s="141" t="s">
        <v>307</v>
      </c>
      <c r="E228" s="141" t="s">
        <v>62</v>
      </c>
      <c r="F228" s="247" t="s">
        <v>745</v>
      </c>
      <c r="G228" s="141"/>
      <c r="H228" s="104">
        <f>IF(_xlfn.MAXIFS(tbl_orders[InvoiceDate],tbl_orders[Facility],tbl_Customers[[#This Row],[Facility]])=0,"",_xlfn.MAXIFS(tbl_orders[InvoiceDate],tbl_orders[Facility],tbl_Customers[[#This Row],[Facility]]))</f>
        <v>45163</v>
      </c>
      <c r="I228" s="14" t="str">
        <f>IF(ISNUMBER(tbl_Customers[[#This Row],[Last Purchased]]),"Active","Inactive")</f>
        <v>Active</v>
      </c>
      <c r="J228" s="14" t="str">
        <f ca="1">IF(COUNTIF(tbl_targeted_CustomerList[],tbl_Customers[[#This Row],[Facility]])&gt;0,"Targeted","Untargeted")</f>
        <v>Targeted</v>
      </c>
      <c r="K228" s="14"/>
    </row>
    <row r="229" spans="1:11" ht="15.75" customHeight="1" x14ac:dyDescent="0.65">
      <c r="A229" s="137" t="s">
        <v>502</v>
      </c>
      <c r="C229" s="141" t="s">
        <v>382</v>
      </c>
      <c r="D229" s="141" t="s">
        <v>307</v>
      </c>
      <c r="E229" s="141" t="s">
        <v>302</v>
      </c>
      <c r="F229" s="247" t="s">
        <v>745</v>
      </c>
      <c r="G229" s="141"/>
      <c r="H229" s="104" t="str">
        <f>IF(_xlfn.MAXIFS(tbl_orders[InvoiceDate],tbl_orders[Facility],tbl_Customers[[#This Row],[Facility]])=0,"",_xlfn.MAXIFS(tbl_orders[InvoiceDate],tbl_orders[Facility],tbl_Customers[[#This Row],[Facility]]))</f>
        <v/>
      </c>
      <c r="I229" s="14" t="str">
        <f>IF(ISNUMBER(tbl_Customers[[#This Row],[Last Purchased]]),"Active","Inactive")</f>
        <v>Inactive</v>
      </c>
      <c r="J229" s="14" t="str">
        <f ca="1">IF(COUNTIF(tbl_targeted_CustomerList[],tbl_Customers[[#This Row],[Facility]])&gt;0,"Targeted","Untargeted")</f>
        <v>Untargeted</v>
      </c>
      <c r="K229" s="14"/>
    </row>
    <row r="230" spans="1:11" ht="15.75" customHeight="1" x14ac:dyDescent="0.65">
      <c r="A230" s="137" t="s">
        <v>134</v>
      </c>
      <c r="B230" s="14" t="s">
        <v>503</v>
      </c>
      <c r="C230" s="141" t="s">
        <v>318</v>
      </c>
      <c r="D230" s="141" t="s">
        <v>307</v>
      </c>
      <c r="E230" s="141" t="s">
        <v>301</v>
      </c>
      <c r="F230" s="247" t="s">
        <v>745</v>
      </c>
      <c r="G230" s="141"/>
      <c r="H230" s="104" t="str">
        <f>IF(_xlfn.MAXIFS(tbl_orders[InvoiceDate],tbl_orders[Facility],tbl_Customers[[#This Row],[Facility]])=0,"",_xlfn.MAXIFS(tbl_orders[InvoiceDate],tbl_orders[Facility],tbl_Customers[[#This Row],[Facility]]))</f>
        <v/>
      </c>
      <c r="I230" s="14" t="str">
        <f>IF(ISNUMBER(tbl_Customers[[#This Row],[Last Purchased]]),"Active","Inactive")</f>
        <v>Inactive</v>
      </c>
      <c r="J230" s="14" t="str">
        <f ca="1">IF(COUNTIF(tbl_targeted_CustomerList[],tbl_Customers[[#This Row],[Facility]])&gt;0,"Targeted","Untargeted")</f>
        <v>Targeted</v>
      </c>
      <c r="K230" s="14"/>
    </row>
    <row r="231" spans="1:11" ht="15.75" customHeight="1" x14ac:dyDescent="0.65">
      <c r="A231" s="137" t="s">
        <v>135</v>
      </c>
      <c r="B231" s="14" t="s">
        <v>399</v>
      </c>
      <c r="C231" s="141" t="s">
        <v>354</v>
      </c>
      <c r="D231" s="141" t="s">
        <v>307</v>
      </c>
      <c r="E231" s="141" t="s">
        <v>301</v>
      </c>
      <c r="F231" s="247" t="s">
        <v>745</v>
      </c>
      <c r="G231" s="141"/>
      <c r="H231" s="104" t="str">
        <f>IF(_xlfn.MAXIFS(tbl_orders[InvoiceDate],tbl_orders[Facility],tbl_Customers[[#This Row],[Facility]])=0,"",_xlfn.MAXIFS(tbl_orders[InvoiceDate],tbl_orders[Facility],tbl_Customers[[#This Row],[Facility]]))</f>
        <v/>
      </c>
      <c r="I231" s="14" t="str">
        <f>IF(ISNUMBER(tbl_Customers[[#This Row],[Last Purchased]]),"Active","Inactive")</f>
        <v>Inactive</v>
      </c>
      <c r="J231" s="14" t="str">
        <f ca="1">IF(COUNTIF(tbl_targeted_CustomerList[],tbl_Customers[[#This Row],[Facility]])&gt;0,"Targeted","Untargeted")</f>
        <v>Targeted</v>
      </c>
      <c r="K231" s="14"/>
    </row>
    <row r="232" spans="1:11" ht="15.75" customHeight="1" x14ac:dyDescent="0.65">
      <c r="A232" s="137" t="s">
        <v>504</v>
      </c>
      <c r="B232" s="14" t="s">
        <v>399</v>
      </c>
      <c r="C232" s="141" t="s">
        <v>354</v>
      </c>
      <c r="D232" s="141" t="s">
        <v>307</v>
      </c>
      <c r="E232" s="141" t="s">
        <v>301</v>
      </c>
      <c r="F232" s="247" t="s">
        <v>745</v>
      </c>
      <c r="G232" s="141"/>
      <c r="H232" s="104" t="str">
        <f>IF(_xlfn.MAXIFS(tbl_orders[InvoiceDate],tbl_orders[Facility],tbl_Customers[[#This Row],[Facility]])=0,"",_xlfn.MAXIFS(tbl_orders[InvoiceDate],tbl_orders[Facility],tbl_Customers[[#This Row],[Facility]]))</f>
        <v/>
      </c>
      <c r="I232" s="14" t="str">
        <f>IF(ISNUMBER(tbl_Customers[[#This Row],[Last Purchased]]),"Active","Inactive")</f>
        <v>Inactive</v>
      </c>
      <c r="J232" s="14" t="str">
        <f ca="1">IF(COUNTIF(tbl_targeted_CustomerList[],tbl_Customers[[#This Row],[Facility]])&gt;0,"Targeted","Untargeted")</f>
        <v>Untargeted</v>
      </c>
      <c r="K232" s="14"/>
    </row>
    <row r="233" spans="1:11" ht="15.75" customHeight="1" x14ac:dyDescent="0.65">
      <c r="A233" s="137" t="s">
        <v>691</v>
      </c>
      <c r="B233" s="14" t="s">
        <v>105</v>
      </c>
      <c r="C233" s="14" t="s">
        <v>105</v>
      </c>
      <c r="D233" s="14" t="s">
        <v>307</v>
      </c>
      <c r="E233" s="14" t="s">
        <v>61</v>
      </c>
      <c r="F233" s="247" t="s">
        <v>746</v>
      </c>
      <c r="G233" s="141"/>
      <c r="H233" s="104" t="str">
        <f>IF(_xlfn.MAXIFS(tbl_orders[InvoiceDate],tbl_orders[Facility],tbl_Customers[[#This Row],[Facility]])=0,"",_xlfn.MAXIFS(tbl_orders[InvoiceDate],tbl_orders[Facility],tbl_Customers[[#This Row],[Facility]]))</f>
        <v/>
      </c>
      <c r="I233" s="14" t="str">
        <f>IF(ISNUMBER(tbl_Customers[[#This Row],[Last Purchased]]),"Active","Inactive")</f>
        <v>Inactive</v>
      </c>
      <c r="J233" s="14" t="str">
        <f ca="1">IF(COUNTIF(tbl_targeted_CustomerList[],tbl_Customers[[#This Row],[Facility]])&gt;0,"Targeted","Untargeted")</f>
        <v>Untargeted</v>
      </c>
      <c r="K233" s="14"/>
    </row>
    <row r="234" spans="1:11" ht="15.75" customHeight="1" x14ac:dyDescent="0.65">
      <c r="A234" s="137" t="s">
        <v>505</v>
      </c>
      <c r="C234" s="14" t="s">
        <v>312</v>
      </c>
      <c r="D234" s="14" t="s">
        <v>313</v>
      </c>
      <c r="E234" s="14" t="s">
        <v>61</v>
      </c>
      <c r="F234" s="247" t="s">
        <v>746</v>
      </c>
      <c r="G234" s="141"/>
      <c r="H234" s="104" t="str">
        <f>IF(_xlfn.MAXIFS(tbl_orders[InvoiceDate],tbl_orders[Facility],tbl_Customers[[#This Row],[Facility]])=0,"",_xlfn.MAXIFS(tbl_orders[InvoiceDate],tbl_orders[Facility],tbl_Customers[[#This Row],[Facility]]))</f>
        <v/>
      </c>
      <c r="I234" s="14" t="str">
        <f>IF(ISNUMBER(tbl_Customers[[#This Row],[Last Purchased]]),"Active","Inactive")</f>
        <v>Inactive</v>
      </c>
      <c r="J234" s="14" t="str">
        <f ca="1">IF(COUNTIF(tbl_targeted_CustomerList[],tbl_Customers[[#This Row],[Facility]])&gt;0,"Targeted","Untargeted")</f>
        <v>Untargeted</v>
      </c>
      <c r="K234" s="14"/>
    </row>
    <row r="235" spans="1:11" ht="15.75" customHeight="1" x14ac:dyDescent="0.65">
      <c r="A235" s="137" t="s">
        <v>749</v>
      </c>
      <c r="C235" s="14" t="s">
        <v>316</v>
      </c>
      <c r="D235" s="14" t="s">
        <v>307</v>
      </c>
      <c r="E235" s="14" t="s">
        <v>61</v>
      </c>
      <c r="F235" s="247" t="s">
        <v>746</v>
      </c>
      <c r="G235" s="141"/>
      <c r="H235" s="104" t="str">
        <f>IF(_xlfn.MAXIFS(tbl_orders[InvoiceDate],tbl_orders[Facility],tbl_Customers[[#This Row],[Facility]])=0,"",_xlfn.MAXIFS(tbl_orders[InvoiceDate],tbl_orders[Facility],tbl_Customers[[#This Row],[Facility]]))</f>
        <v/>
      </c>
      <c r="I235" s="14" t="str">
        <f>IF(ISNUMBER(tbl_Customers[[#This Row],[Last Purchased]]),"Active","Inactive")</f>
        <v>Inactive</v>
      </c>
      <c r="J235" s="14" t="str">
        <f ca="1">IF(COUNTIF(tbl_targeted_CustomerList[],tbl_Customers[[#This Row],[Facility]])&gt;0,"Targeted","Untargeted")</f>
        <v>Untargeted</v>
      </c>
      <c r="K235" s="14"/>
    </row>
    <row r="236" spans="1:11" ht="15.75" customHeight="1" x14ac:dyDescent="0.65">
      <c r="A236" s="137" t="s">
        <v>136</v>
      </c>
      <c r="B236" s="14" t="s">
        <v>103</v>
      </c>
      <c r="C236" s="141" t="s">
        <v>308</v>
      </c>
      <c r="D236" s="141" t="s">
        <v>307</v>
      </c>
      <c r="E236" s="141" t="s">
        <v>302</v>
      </c>
      <c r="F236" s="247" t="s">
        <v>745</v>
      </c>
      <c r="G236" s="141"/>
      <c r="H236" s="104">
        <f>IF(_xlfn.MAXIFS(tbl_orders[InvoiceDate],tbl_orders[Facility],tbl_Customers[[#This Row],[Facility]])=0,"",_xlfn.MAXIFS(tbl_orders[InvoiceDate],tbl_orders[Facility],tbl_Customers[[#This Row],[Facility]]))</f>
        <v>45153</v>
      </c>
      <c r="I236" s="14" t="str">
        <f>IF(ISNUMBER(tbl_Customers[[#This Row],[Last Purchased]]),"Active","Inactive")</f>
        <v>Active</v>
      </c>
      <c r="J236" s="14" t="str">
        <f ca="1">IF(COUNTIF(tbl_targeted_CustomerList[],tbl_Customers[[#This Row],[Facility]])&gt;0,"Targeted","Untargeted")</f>
        <v>Untargeted</v>
      </c>
      <c r="K236" s="14"/>
    </row>
    <row r="237" spans="1:11" ht="15.75" customHeight="1" x14ac:dyDescent="0.65">
      <c r="A237" s="137" t="s">
        <v>137</v>
      </c>
      <c r="C237" s="141" t="s">
        <v>312</v>
      </c>
      <c r="D237" s="141" t="s">
        <v>322</v>
      </c>
      <c r="E237" s="141" t="s">
        <v>302</v>
      </c>
      <c r="F237" s="247" t="s">
        <v>745</v>
      </c>
      <c r="G237" s="141"/>
      <c r="H237" s="104" t="str">
        <f>IF(_xlfn.MAXIFS(tbl_orders[InvoiceDate],tbl_orders[Facility],tbl_Customers[[#This Row],[Facility]])=0,"",_xlfn.MAXIFS(tbl_orders[InvoiceDate],tbl_orders[Facility],tbl_Customers[[#This Row],[Facility]]))</f>
        <v/>
      </c>
      <c r="I237" s="14" t="str">
        <f>IF(ISNUMBER(tbl_Customers[[#This Row],[Last Purchased]]),"Active","Inactive")</f>
        <v>Inactive</v>
      </c>
      <c r="J237" s="14" t="str">
        <f ca="1">IF(COUNTIF(tbl_targeted_CustomerList[],tbl_Customers[[#This Row],[Facility]])&gt;0,"Targeted","Untargeted")</f>
        <v>Targeted</v>
      </c>
      <c r="K237" s="14"/>
    </row>
    <row r="238" spans="1:11" ht="15.75" customHeight="1" x14ac:dyDescent="0.65">
      <c r="A238" s="137" t="s">
        <v>182</v>
      </c>
      <c r="B238" s="14" t="s">
        <v>353</v>
      </c>
      <c r="C238" s="141" t="s">
        <v>354</v>
      </c>
      <c r="D238" s="141" t="s">
        <v>307</v>
      </c>
      <c r="E238" s="141" t="s">
        <v>61</v>
      </c>
      <c r="F238" s="247" t="s">
        <v>745</v>
      </c>
      <c r="G238" s="141"/>
      <c r="H238" s="104">
        <f>IF(_xlfn.MAXIFS(tbl_orders[InvoiceDate],tbl_orders[Facility],tbl_Customers[[#This Row],[Facility]])=0,"",_xlfn.MAXIFS(tbl_orders[InvoiceDate],tbl_orders[Facility],tbl_Customers[[#This Row],[Facility]]))</f>
        <v>45266</v>
      </c>
      <c r="I238" s="14" t="str">
        <f>IF(ISNUMBER(tbl_Customers[[#This Row],[Last Purchased]]),"Active","Inactive")</f>
        <v>Active</v>
      </c>
      <c r="J238" s="14" t="str">
        <f ca="1">IF(COUNTIF(tbl_targeted_CustomerList[],tbl_Customers[[#This Row],[Facility]])&gt;0,"Targeted","Untargeted")</f>
        <v>Targeted</v>
      </c>
      <c r="K238" s="14"/>
    </row>
    <row r="239" spans="1:11" ht="15.75" customHeight="1" x14ac:dyDescent="0.65">
      <c r="A239" s="139" t="s">
        <v>743</v>
      </c>
      <c r="C239" s="141" t="s">
        <v>312</v>
      </c>
      <c r="D239" s="141" t="s">
        <v>378</v>
      </c>
      <c r="E239" s="141" t="s">
        <v>61</v>
      </c>
      <c r="F239" s="247" t="s">
        <v>745</v>
      </c>
      <c r="G239" s="141"/>
      <c r="H239" s="104" t="str">
        <f>IF(_xlfn.MAXIFS(tbl_orders[InvoiceDate],tbl_orders[Facility],tbl_Customers[[#This Row],[Facility]])=0,"",_xlfn.MAXIFS(tbl_orders[InvoiceDate],tbl_orders[Facility],tbl_Customers[[#This Row],[Facility]]))</f>
        <v/>
      </c>
      <c r="I239" s="14" t="str">
        <f>IF(ISNUMBER(tbl_Customers[[#This Row],[Last Purchased]]),"Active","Inactive")</f>
        <v>Inactive</v>
      </c>
      <c r="J239" s="14" t="str">
        <f ca="1">IF(COUNTIF(tbl_targeted_CustomerList[],tbl_Customers[[#This Row],[Facility]])&gt;0,"Targeted","Untargeted")</f>
        <v>Untargeted</v>
      </c>
      <c r="K239" s="14"/>
    </row>
    <row r="240" spans="1:11" ht="15.75" customHeight="1" x14ac:dyDescent="0.65">
      <c r="A240" s="137" t="s">
        <v>506</v>
      </c>
      <c r="C240" s="141" t="s">
        <v>306</v>
      </c>
      <c r="D240" s="141" t="s">
        <v>307</v>
      </c>
      <c r="E240" s="141" t="s">
        <v>302</v>
      </c>
      <c r="F240" s="247" t="s">
        <v>745</v>
      </c>
      <c r="G240" s="141"/>
      <c r="H240" s="104" t="str">
        <f>IF(_xlfn.MAXIFS(tbl_orders[InvoiceDate],tbl_orders[Facility],tbl_Customers[[#This Row],[Facility]])=0,"",_xlfn.MAXIFS(tbl_orders[InvoiceDate],tbl_orders[Facility],tbl_Customers[[#This Row],[Facility]]))</f>
        <v/>
      </c>
      <c r="I240" s="14" t="str">
        <f>IF(ISNUMBER(tbl_Customers[[#This Row],[Last Purchased]]),"Active","Inactive")</f>
        <v>Inactive</v>
      </c>
      <c r="J240" s="14" t="str">
        <f ca="1">IF(COUNTIF(tbl_targeted_CustomerList[],tbl_Customers[[#This Row],[Facility]])&gt;0,"Targeted","Untargeted")</f>
        <v>Untargeted</v>
      </c>
      <c r="K240" s="14"/>
    </row>
    <row r="241" spans="1:11" ht="15.75" customHeight="1" x14ac:dyDescent="0.65">
      <c r="A241" s="137" t="s">
        <v>507</v>
      </c>
      <c r="B241" s="14" t="s">
        <v>508</v>
      </c>
      <c r="C241" s="141" t="s">
        <v>328</v>
      </c>
      <c r="D241" s="141" t="s">
        <v>307</v>
      </c>
      <c r="E241" s="141" t="s">
        <v>302</v>
      </c>
      <c r="F241" s="247" t="s">
        <v>745</v>
      </c>
      <c r="G241" s="141"/>
      <c r="H241" s="104" t="str">
        <f>IF(_xlfn.MAXIFS(tbl_orders[InvoiceDate],tbl_orders[Facility],tbl_Customers[[#This Row],[Facility]])=0,"",_xlfn.MAXIFS(tbl_orders[InvoiceDate],tbl_orders[Facility],tbl_Customers[[#This Row],[Facility]]))</f>
        <v/>
      </c>
      <c r="I241" s="14" t="str">
        <f>IF(ISNUMBER(tbl_Customers[[#This Row],[Last Purchased]]),"Active","Inactive")</f>
        <v>Inactive</v>
      </c>
      <c r="J241" s="14" t="str">
        <f ca="1">IF(COUNTIF(tbl_targeted_CustomerList[],tbl_Customers[[#This Row],[Facility]])&gt;0,"Targeted","Untargeted")</f>
        <v>Untargeted</v>
      </c>
      <c r="K241" s="14"/>
    </row>
    <row r="242" spans="1:11" ht="15.75" customHeight="1" x14ac:dyDescent="0.65">
      <c r="A242" s="137" t="s">
        <v>183</v>
      </c>
      <c r="B242" s="14" t="s">
        <v>110</v>
      </c>
      <c r="C242" s="141" t="s">
        <v>318</v>
      </c>
      <c r="D242" s="141" t="s">
        <v>307</v>
      </c>
      <c r="E242" s="141" t="s">
        <v>61</v>
      </c>
      <c r="F242" s="247" t="s">
        <v>745</v>
      </c>
      <c r="G242" s="141"/>
      <c r="H242" s="104">
        <f>IF(_xlfn.MAXIFS(tbl_orders[InvoiceDate],tbl_orders[Facility],tbl_Customers[[#This Row],[Facility]])=0,"",_xlfn.MAXIFS(tbl_orders[InvoiceDate],tbl_orders[Facility],tbl_Customers[[#This Row],[Facility]]))</f>
        <v>45141</v>
      </c>
      <c r="I242" s="14" t="str">
        <f>IF(ISNUMBER(tbl_Customers[[#This Row],[Last Purchased]]),"Active","Inactive")</f>
        <v>Active</v>
      </c>
      <c r="J242" s="14" t="str">
        <f ca="1">IF(COUNTIF(tbl_targeted_CustomerList[],tbl_Customers[[#This Row],[Facility]])&gt;0,"Targeted","Untargeted")</f>
        <v>Targeted</v>
      </c>
      <c r="K242" s="14"/>
    </row>
    <row r="243" spans="1:11" ht="15.75" customHeight="1" x14ac:dyDescent="0.65">
      <c r="A243" s="137" t="s">
        <v>509</v>
      </c>
      <c r="B243" s="14" t="s">
        <v>110</v>
      </c>
      <c r="C243" s="141" t="s">
        <v>318</v>
      </c>
      <c r="D243" s="141" t="s">
        <v>307</v>
      </c>
      <c r="E243" s="141" t="s">
        <v>301</v>
      </c>
      <c r="F243" s="247" t="s">
        <v>745</v>
      </c>
      <c r="G243" s="141"/>
      <c r="H243" s="104" t="str">
        <f>IF(_xlfn.MAXIFS(tbl_orders[InvoiceDate],tbl_orders[Facility],tbl_Customers[[#This Row],[Facility]])=0,"",_xlfn.MAXIFS(tbl_orders[InvoiceDate],tbl_orders[Facility],tbl_Customers[[#This Row],[Facility]]))</f>
        <v/>
      </c>
      <c r="I243" s="14" t="str">
        <f>IF(ISNUMBER(tbl_Customers[[#This Row],[Last Purchased]]),"Active","Inactive")</f>
        <v>Inactive</v>
      </c>
      <c r="J243" s="14" t="str">
        <f ca="1">IF(COUNTIF(tbl_targeted_CustomerList[],tbl_Customers[[#This Row],[Facility]])&gt;0,"Targeted","Untargeted")</f>
        <v>Untargeted</v>
      </c>
      <c r="K243" s="14"/>
    </row>
    <row r="244" spans="1:11" ht="15.75" customHeight="1" x14ac:dyDescent="0.65">
      <c r="A244" s="137" t="s">
        <v>138</v>
      </c>
      <c r="B244" s="14" t="s">
        <v>110</v>
      </c>
      <c r="C244" s="141" t="s">
        <v>318</v>
      </c>
      <c r="D244" s="141" t="s">
        <v>307</v>
      </c>
      <c r="E244" s="141" t="s">
        <v>301</v>
      </c>
      <c r="F244" s="247" t="s">
        <v>745</v>
      </c>
      <c r="G244" s="141"/>
      <c r="H244" s="104">
        <f>IF(_xlfn.MAXIFS(tbl_orders[InvoiceDate],tbl_orders[Facility],tbl_Customers[[#This Row],[Facility]])=0,"",_xlfn.MAXIFS(tbl_orders[InvoiceDate],tbl_orders[Facility],tbl_Customers[[#This Row],[Facility]]))</f>
        <v>45320</v>
      </c>
      <c r="I244" s="14" t="str">
        <f>IF(ISNUMBER(tbl_Customers[[#This Row],[Last Purchased]]),"Active","Inactive")</f>
        <v>Active</v>
      </c>
      <c r="J244" s="14" t="str">
        <f ca="1">IF(COUNTIF(tbl_targeted_CustomerList[],tbl_Customers[[#This Row],[Facility]])&gt;0,"Targeted","Untargeted")</f>
        <v>Targeted</v>
      </c>
      <c r="K244" s="14"/>
    </row>
    <row r="245" spans="1:11" ht="15.75" customHeight="1" x14ac:dyDescent="0.65">
      <c r="A245" s="137" t="s">
        <v>510</v>
      </c>
      <c r="B245" s="14" t="s">
        <v>107</v>
      </c>
      <c r="C245" s="141" t="s">
        <v>316</v>
      </c>
      <c r="D245" s="141" t="s">
        <v>307</v>
      </c>
      <c r="E245" s="141" t="s">
        <v>61</v>
      </c>
      <c r="F245" s="247" t="s">
        <v>745</v>
      </c>
      <c r="G245" s="141"/>
      <c r="H245" s="104" t="str">
        <f>IF(_xlfn.MAXIFS(tbl_orders[InvoiceDate],tbl_orders[Facility],tbl_Customers[[#This Row],[Facility]])=0,"",_xlfn.MAXIFS(tbl_orders[InvoiceDate],tbl_orders[Facility],tbl_Customers[[#This Row],[Facility]]))</f>
        <v/>
      </c>
      <c r="I245" s="14" t="str">
        <f>IF(ISNUMBER(tbl_Customers[[#This Row],[Last Purchased]]),"Active","Inactive")</f>
        <v>Inactive</v>
      </c>
      <c r="J245" s="14" t="str">
        <f ca="1">IF(COUNTIF(tbl_targeted_CustomerList[],tbl_Customers[[#This Row],[Facility]])&gt;0,"Targeted","Untargeted")</f>
        <v>Untargeted</v>
      </c>
      <c r="K245" s="14"/>
    </row>
    <row r="246" spans="1:11" ht="15.75" customHeight="1" x14ac:dyDescent="0.65">
      <c r="A246" s="137" t="s">
        <v>511</v>
      </c>
      <c r="B246" s="14" t="s">
        <v>132</v>
      </c>
      <c r="C246" s="141" t="s">
        <v>328</v>
      </c>
      <c r="D246" s="141" t="s">
        <v>307</v>
      </c>
      <c r="E246" s="141" t="s">
        <v>61</v>
      </c>
      <c r="F246" s="247" t="s">
        <v>745</v>
      </c>
      <c r="G246" s="141"/>
      <c r="H246" s="104" t="str">
        <f>IF(_xlfn.MAXIFS(tbl_orders[InvoiceDate],tbl_orders[Facility],tbl_Customers[[#This Row],[Facility]])=0,"",_xlfn.MAXIFS(tbl_orders[InvoiceDate],tbl_orders[Facility],tbl_Customers[[#This Row],[Facility]]))</f>
        <v/>
      </c>
      <c r="I246" s="14" t="str">
        <f>IF(ISNUMBER(tbl_Customers[[#This Row],[Last Purchased]]),"Active","Inactive")</f>
        <v>Inactive</v>
      </c>
      <c r="J246" s="14" t="str">
        <f ca="1">IF(COUNTIF(tbl_targeted_CustomerList[],tbl_Customers[[#This Row],[Facility]])&gt;0,"Targeted","Untargeted")</f>
        <v>Untargeted</v>
      </c>
      <c r="K246" s="14"/>
    </row>
    <row r="247" spans="1:11" ht="15.75" customHeight="1" x14ac:dyDescent="0.65">
      <c r="A247" s="137" t="s">
        <v>512</v>
      </c>
      <c r="B247" s="14" t="s">
        <v>358</v>
      </c>
      <c r="C247" s="141" t="s">
        <v>324</v>
      </c>
      <c r="D247" s="141" t="s">
        <v>307</v>
      </c>
      <c r="E247" s="141" t="s">
        <v>302</v>
      </c>
      <c r="F247" s="247" t="s">
        <v>745</v>
      </c>
      <c r="G247" s="141"/>
      <c r="H247" s="104" t="str">
        <f>IF(_xlfn.MAXIFS(tbl_orders[InvoiceDate],tbl_orders[Facility],tbl_Customers[[#This Row],[Facility]])=0,"",_xlfn.MAXIFS(tbl_orders[InvoiceDate],tbl_orders[Facility],tbl_Customers[[#This Row],[Facility]]))</f>
        <v/>
      </c>
      <c r="I247" s="14" t="str">
        <f>IF(ISNUMBER(tbl_Customers[[#This Row],[Last Purchased]]),"Active","Inactive")</f>
        <v>Inactive</v>
      </c>
      <c r="J247" s="14" t="str">
        <f ca="1">IF(COUNTIF(tbl_targeted_CustomerList[],tbl_Customers[[#This Row],[Facility]])&gt;0,"Targeted","Untargeted")</f>
        <v>Untargeted</v>
      </c>
      <c r="K247" s="14"/>
    </row>
    <row r="248" spans="1:11" ht="15.75" customHeight="1" x14ac:dyDescent="0.65">
      <c r="A248" s="137" t="s">
        <v>513</v>
      </c>
      <c r="B248" s="14" t="s">
        <v>358</v>
      </c>
      <c r="C248" s="141" t="s">
        <v>324</v>
      </c>
      <c r="D248" s="141" t="s">
        <v>307</v>
      </c>
      <c r="E248" s="141" t="s">
        <v>61</v>
      </c>
      <c r="F248" s="247" t="s">
        <v>745</v>
      </c>
      <c r="G248" s="141"/>
      <c r="H248" s="104" t="str">
        <f>IF(_xlfn.MAXIFS(tbl_orders[InvoiceDate],tbl_orders[Facility],tbl_Customers[[#This Row],[Facility]])=0,"",_xlfn.MAXIFS(tbl_orders[InvoiceDate],tbl_orders[Facility],tbl_Customers[[#This Row],[Facility]]))</f>
        <v/>
      </c>
      <c r="I248" s="14" t="str">
        <f>IF(ISNUMBER(tbl_Customers[[#This Row],[Last Purchased]]),"Active","Inactive")</f>
        <v>Inactive</v>
      </c>
      <c r="J248" s="14" t="str">
        <f ca="1">IF(COUNTIF(tbl_targeted_CustomerList[],tbl_Customers[[#This Row],[Facility]])&gt;0,"Targeted","Untargeted")</f>
        <v>Untargeted</v>
      </c>
      <c r="K248" s="14"/>
    </row>
    <row r="249" spans="1:11" ht="15.75" customHeight="1" x14ac:dyDescent="0.65">
      <c r="A249" s="137" t="s">
        <v>514</v>
      </c>
      <c r="B249" s="14" t="s">
        <v>420</v>
      </c>
      <c r="C249" s="141" t="s">
        <v>330</v>
      </c>
      <c r="D249" s="141" t="s">
        <v>307</v>
      </c>
      <c r="E249" s="141" t="s">
        <v>61</v>
      </c>
      <c r="F249" s="247" t="s">
        <v>745</v>
      </c>
      <c r="G249" s="141"/>
      <c r="H249" s="104" t="str">
        <f>IF(_xlfn.MAXIFS(tbl_orders[InvoiceDate],tbl_orders[Facility],tbl_Customers[[#This Row],[Facility]])=0,"",_xlfn.MAXIFS(tbl_orders[InvoiceDate],tbl_orders[Facility],tbl_Customers[[#This Row],[Facility]]))</f>
        <v/>
      </c>
      <c r="I249" s="14" t="str">
        <f>IF(ISNUMBER(tbl_Customers[[#This Row],[Last Purchased]]),"Active","Inactive")</f>
        <v>Inactive</v>
      </c>
      <c r="J249" s="14" t="str">
        <f ca="1">IF(COUNTIF(tbl_targeted_CustomerList[],tbl_Customers[[#This Row],[Facility]])&gt;0,"Targeted","Untargeted")</f>
        <v>Untargeted</v>
      </c>
      <c r="K249" s="14"/>
    </row>
    <row r="250" spans="1:11" ht="15.75" customHeight="1" x14ac:dyDescent="0.65">
      <c r="A250" s="137" t="s">
        <v>515</v>
      </c>
      <c r="C250" s="141" t="s">
        <v>354</v>
      </c>
      <c r="D250" s="141" t="s">
        <v>307</v>
      </c>
      <c r="E250" s="141" t="s">
        <v>61</v>
      </c>
      <c r="F250" s="247" t="s">
        <v>745</v>
      </c>
      <c r="G250" s="141"/>
      <c r="H250" s="104" t="str">
        <f>IF(_xlfn.MAXIFS(tbl_orders[InvoiceDate],tbl_orders[Facility],tbl_Customers[[#This Row],[Facility]])=0,"",_xlfn.MAXIFS(tbl_orders[InvoiceDate],tbl_orders[Facility],tbl_Customers[[#This Row],[Facility]]))</f>
        <v/>
      </c>
      <c r="I250" s="14" t="str">
        <f>IF(ISNUMBER(tbl_Customers[[#This Row],[Last Purchased]]),"Active","Inactive")</f>
        <v>Inactive</v>
      </c>
      <c r="J250" s="14" t="str">
        <f ca="1">IF(COUNTIF(tbl_targeted_CustomerList[],tbl_Customers[[#This Row],[Facility]])&gt;0,"Targeted","Untargeted")</f>
        <v>Untargeted</v>
      </c>
      <c r="K250" s="14"/>
    </row>
    <row r="251" spans="1:11" ht="15.75" customHeight="1" x14ac:dyDescent="0.65">
      <c r="A251" s="137" t="s">
        <v>516</v>
      </c>
      <c r="C251" s="141" t="s">
        <v>312</v>
      </c>
      <c r="D251" s="141" t="s">
        <v>322</v>
      </c>
      <c r="E251" s="141" t="s">
        <v>302</v>
      </c>
      <c r="F251" s="247" t="s">
        <v>745</v>
      </c>
      <c r="G251" s="141"/>
      <c r="H251" s="104" t="str">
        <f>IF(_xlfn.MAXIFS(tbl_orders[InvoiceDate],tbl_orders[Facility],tbl_Customers[[#This Row],[Facility]])=0,"",_xlfn.MAXIFS(tbl_orders[InvoiceDate],tbl_orders[Facility],tbl_Customers[[#This Row],[Facility]]))</f>
        <v/>
      </c>
      <c r="I251" s="14" t="str">
        <f>IF(ISNUMBER(tbl_Customers[[#This Row],[Last Purchased]]),"Active","Inactive")</f>
        <v>Inactive</v>
      </c>
      <c r="J251" s="14" t="str">
        <f ca="1">IF(COUNTIF(tbl_targeted_CustomerList[],tbl_Customers[[#This Row],[Facility]])&gt;0,"Targeted","Untargeted")</f>
        <v>Untargeted</v>
      </c>
      <c r="K251" s="14"/>
    </row>
    <row r="252" spans="1:11" ht="15.75" customHeight="1" x14ac:dyDescent="0.65">
      <c r="A252" s="137" t="s">
        <v>517</v>
      </c>
      <c r="B252" s="14" t="s">
        <v>353</v>
      </c>
      <c r="C252" s="141" t="s">
        <v>354</v>
      </c>
      <c r="D252" s="141" t="s">
        <v>307</v>
      </c>
      <c r="E252" s="141" t="s">
        <v>61</v>
      </c>
      <c r="F252" s="247" t="s">
        <v>745</v>
      </c>
      <c r="G252" s="141"/>
      <c r="H252" s="104" t="str">
        <f>IF(_xlfn.MAXIFS(tbl_orders[InvoiceDate],tbl_orders[Facility],tbl_Customers[[#This Row],[Facility]])=0,"",_xlfn.MAXIFS(tbl_orders[InvoiceDate],tbl_orders[Facility],tbl_Customers[[#This Row],[Facility]]))</f>
        <v/>
      </c>
      <c r="I252" s="14" t="str">
        <f>IF(ISNUMBER(tbl_Customers[[#This Row],[Last Purchased]]),"Active","Inactive")</f>
        <v>Inactive</v>
      </c>
      <c r="J252" s="14" t="str">
        <f ca="1">IF(COUNTIF(tbl_targeted_CustomerList[],tbl_Customers[[#This Row],[Facility]])&gt;0,"Targeted","Untargeted")</f>
        <v>Untargeted</v>
      </c>
      <c r="K252" s="14"/>
    </row>
    <row r="253" spans="1:11" ht="15.75" customHeight="1" x14ac:dyDescent="0.65">
      <c r="A253" s="137" t="s">
        <v>518</v>
      </c>
      <c r="B253" s="14" t="s">
        <v>165</v>
      </c>
      <c r="C253" s="141" t="s">
        <v>310</v>
      </c>
      <c r="D253" s="141" t="s">
        <v>307</v>
      </c>
      <c r="E253" s="141" t="s">
        <v>61</v>
      </c>
      <c r="F253" s="247" t="s">
        <v>745</v>
      </c>
      <c r="G253" s="141"/>
      <c r="H253" s="104" t="str">
        <f>IF(_xlfn.MAXIFS(tbl_orders[InvoiceDate],tbl_orders[Facility],tbl_Customers[[#This Row],[Facility]])=0,"",_xlfn.MAXIFS(tbl_orders[InvoiceDate],tbl_orders[Facility],tbl_Customers[[#This Row],[Facility]]))</f>
        <v/>
      </c>
      <c r="I253" s="14" t="str">
        <f>IF(ISNUMBER(tbl_Customers[[#This Row],[Last Purchased]]),"Active","Inactive")</f>
        <v>Inactive</v>
      </c>
      <c r="J253" s="14" t="str">
        <f ca="1">IF(COUNTIF(tbl_targeted_CustomerList[],tbl_Customers[[#This Row],[Facility]])&gt;0,"Targeted","Untargeted")</f>
        <v>Untargeted</v>
      </c>
      <c r="K253" s="14"/>
    </row>
    <row r="254" spans="1:11" ht="15.75" customHeight="1" x14ac:dyDescent="0.65">
      <c r="A254" s="137" t="s">
        <v>519</v>
      </c>
      <c r="B254" s="14" t="s">
        <v>107</v>
      </c>
      <c r="C254" s="141" t="s">
        <v>316</v>
      </c>
      <c r="D254" s="141" t="s">
        <v>307</v>
      </c>
      <c r="E254" s="141" t="s">
        <v>61</v>
      </c>
      <c r="F254" s="247" t="s">
        <v>745</v>
      </c>
      <c r="G254" s="141"/>
      <c r="H254" s="104" t="str">
        <f>IF(_xlfn.MAXIFS(tbl_orders[InvoiceDate],tbl_orders[Facility],tbl_Customers[[#This Row],[Facility]])=0,"",_xlfn.MAXIFS(tbl_orders[InvoiceDate],tbl_orders[Facility],tbl_Customers[[#This Row],[Facility]]))</f>
        <v/>
      </c>
      <c r="I254" s="14" t="str">
        <f>IF(ISNUMBER(tbl_Customers[[#This Row],[Last Purchased]]),"Active","Inactive")</f>
        <v>Inactive</v>
      </c>
      <c r="J254" s="14" t="str">
        <f ca="1">IF(COUNTIF(tbl_targeted_CustomerList[],tbl_Customers[[#This Row],[Facility]])&gt;0,"Targeted","Untargeted")</f>
        <v>Untargeted</v>
      </c>
      <c r="K254" s="14"/>
    </row>
    <row r="255" spans="1:11" ht="15.75" customHeight="1" x14ac:dyDescent="0.65">
      <c r="A255" s="137" t="s">
        <v>520</v>
      </c>
      <c r="C255" s="141" t="s">
        <v>312</v>
      </c>
      <c r="D255" s="141" t="s">
        <v>313</v>
      </c>
      <c r="E255" s="141" t="s">
        <v>301</v>
      </c>
      <c r="F255" s="247" t="s">
        <v>745</v>
      </c>
      <c r="G255" s="141"/>
      <c r="H255" s="104" t="str">
        <f>IF(_xlfn.MAXIFS(tbl_orders[InvoiceDate],tbl_orders[Facility],tbl_Customers[[#This Row],[Facility]])=0,"",_xlfn.MAXIFS(tbl_orders[InvoiceDate],tbl_orders[Facility],tbl_Customers[[#This Row],[Facility]]))</f>
        <v/>
      </c>
      <c r="I255" s="14" t="str">
        <f>IF(ISNUMBER(tbl_Customers[[#This Row],[Last Purchased]]),"Active","Inactive")</f>
        <v>Inactive</v>
      </c>
      <c r="J255" s="14" t="str">
        <f ca="1">IF(COUNTIF(tbl_targeted_CustomerList[],tbl_Customers[[#This Row],[Facility]])&gt;0,"Targeted","Untargeted")</f>
        <v>Untargeted</v>
      </c>
      <c r="K255" s="14"/>
    </row>
    <row r="256" spans="1:11" ht="15.75" customHeight="1" x14ac:dyDescent="0.65">
      <c r="A256" s="137" t="s">
        <v>184</v>
      </c>
      <c r="B256" s="14" t="s">
        <v>107</v>
      </c>
      <c r="C256" s="141" t="s">
        <v>316</v>
      </c>
      <c r="D256" s="141" t="s">
        <v>307</v>
      </c>
      <c r="E256" s="141" t="s">
        <v>61</v>
      </c>
      <c r="F256" s="247" t="s">
        <v>745</v>
      </c>
      <c r="G256" s="141"/>
      <c r="H256" s="104">
        <f>IF(_xlfn.MAXIFS(tbl_orders[InvoiceDate],tbl_orders[Facility],tbl_Customers[[#This Row],[Facility]])=0,"",_xlfn.MAXIFS(tbl_orders[InvoiceDate],tbl_orders[Facility],tbl_Customers[[#This Row],[Facility]]))</f>
        <v>45089</v>
      </c>
      <c r="I256" s="14" t="str">
        <f>IF(ISNUMBER(tbl_Customers[[#This Row],[Last Purchased]]),"Active","Inactive")</f>
        <v>Active</v>
      </c>
      <c r="J256" s="14" t="str">
        <f ca="1">IF(COUNTIF(tbl_targeted_CustomerList[],tbl_Customers[[#This Row],[Facility]])&gt;0,"Targeted","Untargeted")</f>
        <v>Targeted</v>
      </c>
      <c r="K256" s="14"/>
    </row>
    <row r="257" spans="1:11" ht="15.75" customHeight="1" x14ac:dyDescent="0.65">
      <c r="A257" s="137" t="s">
        <v>139</v>
      </c>
      <c r="C257" s="141" t="s">
        <v>312</v>
      </c>
      <c r="D257" s="141" t="s">
        <v>322</v>
      </c>
      <c r="E257" s="141" t="s">
        <v>302</v>
      </c>
      <c r="F257" s="247" t="s">
        <v>745</v>
      </c>
      <c r="G257" s="141" t="s">
        <v>754</v>
      </c>
      <c r="H257" s="104" t="str">
        <f>IF(_xlfn.MAXIFS(tbl_orders[InvoiceDate],tbl_orders[Facility],tbl_Customers[[#This Row],[Facility]])=0,"",_xlfn.MAXIFS(tbl_orders[InvoiceDate],tbl_orders[Facility],tbl_Customers[[#This Row],[Facility]]))</f>
        <v/>
      </c>
      <c r="I257" s="14" t="str">
        <f>IF(ISNUMBER(tbl_Customers[[#This Row],[Last Purchased]]),"Active","Inactive")</f>
        <v>Inactive</v>
      </c>
      <c r="J257" s="14" t="str">
        <f ca="1">IF(COUNTIF(tbl_targeted_CustomerList[],tbl_Customers[[#This Row],[Facility]])&gt;0,"Targeted","Untargeted")</f>
        <v>Targeted</v>
      </c>
      <c r="K257" s="14"/>
    </row>
    <row r="258" spans="1:11" ht="15.75" customHeight="1" x14ac:dyDescent="0.65">
      <c r="A258" s="137" t="s">
        <v>521</v>
      </c>
      <c r="B258" s="14" t="s">
        <v>168</v>
      </c>
      <c r="C258" s="141" t="s">
        <v>306</v>
      </c>
      <c r="D258" s="141" t="s">
        <v>307</v>
      </c>
      <c r="E258" s="141" t="s">
        <v>61</v>
      </c>
      <c r="F258" s="247" t="s">
        <v>745</v>
      </c>
      <c r="G258" s="141"/>
      <c r="H258" s="104" t="str">
        <f>IF(_xlfn.MAXIFS(tbl_orders[InvoiceDate],tbl_orders[Facility],tbl_Customers[[#This Row],[Facility]])=0,"",_xlfn.MAXIFS(tbl_orders[InvoiceDate],tbl_orders[Facility],tbl_Customers[[#This Row],[Facility]]))</f>
        <v/>
      </c>
      <c r="I258" s="14" t="str">
        <f>IF(ISNUMBER(tbl_Customers[[#This Row],[Last Purchased]]),"Active","Inactive")</f>
        <v>Inactive</v>
      </c>
      <c r="J258" s="14" t="str">
        <f ca="1">IF(COUNTIF(tbl_targeted_CustomerList[],tbl_Customers[[#This Row],[Facility]])&gt;0,"Targeted","Untargeted")</f>
        <v>Untargeted</v>
      </c>
      <c r="K258" s="14"/>
    </row>
    <row r="259" spans="1:11" ht="15.75" customHeight="1" x14ac:dyDescent="0.65">
      <c r="A259" s="137" t="s">
        <v>140</v>
      </c>
      <c r="C259" s="141" t="s">
        <v>330</v>
      </c>
      <c r="D259" s="141" t="s">
        <v>307</v>
      </c>
      <c r="E259" s="141" t="s">
        <v>302</v>
      </c>
      <c r="F259" s="247" t="s">
        <v>745</v>
      </c>
      <c r="G259" s="141"/>
      <c r="H259" s="104" t="str">
        <f>IF(_xlfn.MAXIFS(tbl_orders[InvoiceDate],tbl_orders[Facility],tbl_Customers[[#This Row],[Facility]])=0,"",_xlfn.MAXIFS(tbl_orders[InvoiceDate],tbl_orders[Facility],tbl_Customers[[#This Row],[Facility]]))</f>
        <v/>
      </c>
      <c r="I259" s="14" t="str">
        <f>IF(ISNUMBER(tbl_Customers[[#This Row],[Last Purchased]]),"Active","Inactive")</f>
        <v>Inactive</v>
      </c>
      <c r="J259" s="14" t="str">
        <f ca="1">IF(COUNTIF(tbl_targeted_CustomerList[],tbl_Customers[[#This Row],[Facility]])&gt;0,"Targeted","Untargeted")</f>
        <v>Targeted</v>
      </c>
      <c r="K259" s="14"/>
    </row>
    <row r="260" spans="1:11" ht="15.75" customHeight="1" x14ac:dyDescent="0.65">
      <c r="A260" s="137" t="s">
        <v>202</v>
      </c>
      <c r="C260" s="141" t="s">
        <v>316</v>
      </c>
      <c r="D260" s="141" t="s">
        <v>307</v>
      </c>
      <c r="E260" s="141" t="s">
        <v>62</v>
      </c>
      <c r="F260" s="247" t="s">
        <v>745</v>
      </c>
      <c r="G260" s="141"/>
      <c r="H260" s="104" t="str">
        <f>IF(_xlfn.MAXIFS(tbl_orders[InvoiceDate],tbl_orders[Facility],tbl_Customers[[#This Row],[Facility]])=0,"",_xlfn.MAXIFS(tbl_orders[InvoiceDate],tbl_orders[Facility],tbl_Customers[[#This Row],[Facility]]))</f>
        <v/>
      </c>
      <c r="I260" s="14" t="str">
        <f>IF(ISNUMBER(tbl_Customers[[#This Row],[Last Purchased]]),"Active","Inactive")</f>
        <v>Inactive</v>
      </c>
      <c r="J260" s="14" t="str">
        <f ca="1">IF(COUNTIF(tbl_targeted_CustomerList[],tbl_Customers[[#This Row],[Facility]])&gt;0,"Targeted","Untargeted")</f>
        <v>Targeted</v>
      </c>
      <c r="K260" s="14"/>
    </row>
    <row r="261" spans="1:11" ht="15.75" customHeight="1" x14ac:dyDescent="0.65">
      <c r="A261" s="137" t="s">
        <v>522</v>
      </c>
      <c r="B261" s="14" t="s">
        <v>165</v>
      </c>
      <c r="C261" s="14" t="s">
        <v>310</v>
      </c>
      <c r="D261" s="14" t="s">
        <v>307</v>
      </c>
      <c r="E261" s="14" t="s">
        <v>61</v>
      </c>
      <c r="F261" s="247" t="s">
        <v>746</v>
      </c>
      <c r="G261" s="141"/>
      <c r="H261" s="104" t="str">
        <f>IF(_xlfn.MAXIFS(tbl_orders[InvoiceDate],tbl_orders[Facility],tbl_Customers[[#This Row],[Facility]])=0,"",_xlfn.MAXIFS(tbl_orders[InvoiceDate],tbl_orders[Facility],tbl_Customers[[#This Row],[Facility]]))</f>
        <v/>
      </c>
      <c r="I261" s="14" t="str">
        <f>IF(ISNUMBER(tbl_Customers[[#This Row],[Last Purchased]]),"Active","Inactive")</f>
        <v>Inactive</v>
      </c>
      <c r="J261" s="14" t="str">
        <f ca="1">IF(COUNTIF(tbl_targeted_CustomerList[],tbl_Customers[[#This Row],[Facility]])&gt;0,"Targeted","Untargeted")</f>
        <v>Untargeted</v>
      </c>
      <c r="K261" s="14"/>
    </row>
    <row r="262" spans="1:11" ht="15.75" customHeight="1" x14ac:dyDescent="0.65">
      <c r="A262" s="137" t="s">
        <v>523</v>
      </c>
      <c r="B262" s="14" t="s">
        <v>165</v>
      </c>
      <c r="C262" s="14" t="s">
        <v>310</v>
      </c>
      <c r="D262" s="14" t="s">
        <v>307</v>
      </c>
      <c r="E262" s="14" t="s">
        <v>61</v>
      </c>
      <c r="F262" s="247" t="s">
        <v>746</v>
      </c>
      <c r="G262" s="141"/>
      <c r="H262" s="104" t="str">
        <f>IF(_xlfn.MAXIFS(tbl_orders[InvoiceDate],tbl_orders[Facility],tbl_Customers[[#This Row],[Facility]])=0,"",_xlfn.MAXIFS(tbl_orders[InvoiceDate],tbl_orders[Facility],tbl_Customers[[#This Row],[Facility]]))</f>
        <v/>
      </c>
      <c r="I262" s="14" t="str">
        <f>IF(ISNUMBER(tbl_Customers[[#This Row],[Last Purchased]]),"Active","Inactive")</f>
        <v>Inactive</v>
      </c>
      <c r="J262" s="14" t="str">
        <f ca="1">IF(COUNTIF(tbl_targeted_CustomerList[],tbl_Customers[[#This Row],[Facility]])&gt;0,"Targeted","Untargeted")</f>
        <v>Untargeted</v>
      </c>
      <c r="K262" s="14"/>
    </row>
    <row r="263" spans="1:11" ht="15.75" customHeight="1" x14ac:dyDescent="0.65">
      <c r="A263" s="137" t="s">
        <v>692</v>
      </c>
      <c r="B263" s="14" t="s">
        <v>358</v>
      </c>
      <c r="C263" s="14" t="s">
        <v>324</v>
      </c>
      <c r="D263" s="14" t="s">
        <v>307</v>
      </c>
      <c r="E263" s="14" t="s">
        <v>61</v>
      </c>
      <c r="F263" s="247" t="s">
        <v>746</v>
      </c>
      <c r="G263" s="141"/>
      <c r="H263" s="104" t="str">
        <f>IF(_xlfn.MAXIFS(tbl_orders[InvoiceDate],tbl_orders[Facility],tbl_Customers[[#This Row],[Facility]])=0,"",_xlfn.MAXIFS(tbl_orders[InvoiceDate],tbl_orders[Facility],tbl_Customers[[#This Row],[Facility]]))</f>
        <v/>
      </c>
      <c r="I263" s="14" t="str">
        <f>IF(ISNUMBER(tbl_Customers[[#This Row],[Last Purchased]]),"Active","Inactive")</f>
        <v>Inactive</v>
      </c>
      <c r="J263" s="14" t="str">
        <f ca="1">IF(COUNTIF(tbl_targeted_CustomerList[],tbl_Customers[[#This Row],[Facility]])&gt;0,"Targeted","Untargeted")</f>
        <v>Untargeted</v>
      </c>
      <c r="K263" s="14"/>
    </row>
    <row r="264" spans="1:11" ht="15.75" customHeight="1" x14ac:dyDescent="0.65">
      <c r="A264" s="137" t="s">
        <v>524</v>
      </c>
      <c r="B264" s="14" t="s">
        <v>107</v>
      </c>
      <c r="C264" s="14" t="s">
        <v>316</v>
      </c>
      <c r="D264" s="14" t="s">
        <v>307</v>
      </c>
      <c r="E264" s="14" t="s">
        <v>61</v>
      </c>
      <c r="F264" s="247" t="s">
        <v>746</v>
      </c>
      <c r="G264" s="141"/>
      <c r="H264" s="104" t="str">
        <f>IF(_xlfn.MAXIFS(tbl_orders[InvoiceDate],tbl_orders[Facility],tbl_Customers[[#This Row],[Facility]])=0,"",_xlfn.MAXIFS(tbl_orders[InvoiceDate],tbl_orders[Facility],tbl_Customers[[#This Row],[Facility]]))</f>
        <v/>
      </c>
      <c r="I264" s="14" t="str">
        <f>IF(ISNUMBER(tbl_Customers[[#This Row],[Last Purchased]]),"Active","Inactive")</f>
        <v>Inactive</v>
      </c>
      <c r="J264" s="14" t="str">
        <f ca="1">IF(COUNTIF(tbl_targeted_CustomerList[],tbl_Customers[[#This Row],[Facility]])&gt;0,"Targeted","Untargeted")</f>
        <v>Untargeted</v>
      </c>
      <c r="K264" s="14"/>
    </row>
    <row r="265" spans="1:11" ht="15.75" customHeight="1" x14ac:dyDescent="0.65">
      <c r="A265" s="137" t="s">
        <v>525</v>
      </c>
      <c r="B265" s="14" t="s">
        <v>420</v>
      </c>
      <c r="C265" s="141" t="s">
        <v>330</v>
      </c>
      <c r="D265" s="141" t="s">
        <v>307</v>
      </c>
      <c r="E265" s="141" t="s">
        <v>61</v>
      </c>
      <c r="F265" s="247" t="s">
        <v>745</v>
      </c>
      <c r="G265" s="141"/>
      <c r="H265" s="104" t="str">
        <f>IF(_xlfn.MAXIFS(tbl_orders[InvoiceDate],tbl_orders[Facility],tbl_Customers[[#This Row],[Facility]])=0,"",_xlfn.MAXIFS(tbl_orders[InvoiceDate],tbl_orders[Facility],tbl_Customers[[#This Row],[Facility]]))</f>
        <v/>
      </c>
      <c r="I265" s="14" t="str">
        <f>IF(ISNUMBER(tbl_Customers[[#This Row],[Last Purchased]]),"Active","Inactive")</f>
        <v>Inactive</v>
      </c>
      <c r="J265" s="14" t="str">
        <f ca="1">IF(COUNTIF(tbl_targeted_CustomerList[],tbl_Customers[[#This Row],[Facility]])&gt;0,"Targeted","Untargeted")</f>
        <v>Untargeted</v>
      </c>
      <c r="K265" s="14"/>
    </row>
    <row r="266" spans="1:11" ht="15.75" customHeight="1" x14ac:dyDescent="0.65">
      <c r="A266" s="137" t="s">
        <v>194</v>
      </c>
      <c r="C266" s="141" t="s">
        <v>330</v>
      </c>
      <c r="D266" s="141" t="s">
        <v>307</v>
      </c>
      <c r="E266" s="141" t="s">
        <v>61</v>
      </c>
      <c r="F266" s="247" t="s">
        <v>745</v>
      </c>
      <c r="G266" s="141"/>
      <c r="H266" s="104">
        <f>IF(_xlfn.MAXIFS(tbl_orders[InvoiceDate],tbl_orders[Facility],tbl_Customers[[#This Row],[Facility]])=0,"",_xlfn.MAXIFS(tbl_orders[InvoiceDate],tbl_orders[Facility],tbl_Customers[[#This Row],[Facility]]))</f>
        <v>44995</v>
      </c>
      <c r="I266" s="14" t="str">
        <f>IF(ISNUMBER(tbl_Customers[[#This Row],[Last Purchased]]),"Active","Inactive")</f>
        <v>Active</v>
      </c>
      <c r="J266" s="14" t="str">
        <f ca="1">IF(COUNTIF(tbl_targeted_CustomerList[],tbl_Customers[[#This Row],[Facility]])&gt;0,"Targeted","Untargeted")</f>
        <v>Targeted</v>
      </c>
      <c r="K266" s="14"/>
    </row>
    <row r="267" spans="1:11" ht="15.75" customHeight="1" x14ac:dyDescent="0.65">
      <c r="A267" s="137" t="s">
        <v>526</v>
      </c>
      <c r="C267" s="14" t="s">
        <v>318</v>
      </c>
      <c r="D267" s="14" t="s">
        <v>307</v>
      </c>
      <c r="E267" s="14" t="s">
        <v>61</v>
      </c>
      <c r="F267" s="247" t="s">
        <v>746</v>
      </c>
      <c r="G267" s="141"/>
      <c r="H267" s="104" t="str">
        <f>IF(_xlfn.MAXIFS(tbl_orders[InvoiceDate],tbl_orders[Facility],tbl_Customers[[#This Row],[Facility]])=0,"",_xlfn.MAXIFS(tbl_orders[InvoiceDate],tbl_orders[Facility],tbl_Customers[[#This Row],[Facility]]))</f>
        <v/>
      </c>
      <c r="I267" s="14" t="str">
        <f>IF(ISNUMBER(tbl_Customers[[#This Row],[Last Purchased]]),"Active","Inactive")</f>
        <v>Inactive</v>
      </c>
      <c r="J267" s="14" t="str">
        <f ca="1">IF(COUNTIF(tbl_targeted_CustomerList[],tbl_Customers[[#This Row],[Facility]])&gt;0,"Targeted","Untargeted")</f>
        <v>Untargeted</v>
      </c>
      <c r="K267" s="14"/>
    </row>
    <row r="268" spans="1:11" ht="15.75" customHeight="1" x14ac:dyDescent="0.65">
      <c r="A268" s="137" t="s">
        <v>527</v>
      </c>
      <c r="C268" s="14" t="s">
        <v>330</v>
      </c>
      <c r="D268" s="14" t="s">
        <v>307</v>
      </c>
      <c r="E268" s="14" t="s">
        <v>61</v>
      </c>
      <c r="F268" s="247" t="s">
        <v>746</v>
      </c>
      <c r="G268" s="141"/>
      <c r="H268" s="104" t="str">
        <f>IF(_xlfn.MAXIFS(tbl_orders[InvoiceDate],tbl_orders[Facility],tbl_Customers[[#This Row],[Facility]])=0,"",_xlfn.MAXIFS(tbl_orders[InvoiceDate],tbl_orders[Facility],tbl_Customers[[#This Row],[Facility]]))</f>
        <v/>
      </c>
      <c r="I268" s="14" t="str">
        <f>IF(ISNUMBER(tbl_Customers[[#This Row],[Last Purchased]]),"Active","Inactive")</f>
        <v>Inactive</v>
      </c>
      <c r="J268" s="14" t="str">
        <f ca="1">IF(COUNTIF(tbl_targeted_CustomerList[],tbl_Customers[[#This Row],[Facility]])&gt;0,"Targeted","Untargeted")</f>
        <v>Untargeted</v>
      </c>
      <c r="K268" s="14"/>
    </row>
    <row r="269" spans="1:11" ht="15.75" customHeight="1" x14ac:dyDescent="0.65">
      <c r="A269" s="137" t="s">
        <v>528</v>
      </c>
      <c r="B269" s="14" t="s">
        <v>375</v>
      </c>
      <c r="C269" s="141" t="s">
        <v>330</v>
      </c>
      <c r="D269" s="141" t="s">
        <v>307</v>
      </c>
      <c r="E269" s="141" t="s">
        <v>61</v>
      </c>
      <c r="F269" s="247" t="s">
        <v>745</v>
      </c>
      <c r="G269" s="141"/>
      <c r="H269" s="104" t="str">
        <f>IF(_xlfn.MAXIFS(tbl_orders[InvoiceDate],tbl_orders[Facility],tbl_Customers[[#This Row],[Facility]])=0,"",_xlfn.MAXIFS(tbl_orders[InvoiceDate],tbl_orders[Facility],tbl_Customers[[#This Row],[Facility]]))</f>
        <v/>
      </c>
      <c r="I269" s="14" t="str">
        <f>IF(ISNUMBER(tbl_Customers[[#This Row],[Last Purchased]]),"Active","Inactive")</f>
        <v>Inactive</v>
      </c>
      <c r="J269" s="14" t="str">
        <f ca="1">IF(COUNTIF(tbl_targeted_CustomerList[],tbl_Customers[[#This Row],[Facility]])&gt;0,"Targeted","Untargeted")</f>
        <v>Untargeted</v>
      </c>
      <c r="K269" s="14"/>
    </row>
    <row r="270" spans="1:11" ht="15.75" customHeight="1" x14ac:dyDescent="0.65">
      <c r="A270" s="137" t="s">
        <v>529</v>
      </c>
      <c r="B270" s="14" t="s">
        <v>440</v>
      </c>
      <c r="C270" s="141" t="s">
        <v>312</v>
      </c>
      <c r="D270" s="141" t="s">
        <v>313</v>
      </c>
      <c r="E270" s="141" t="s">
        <v>302</v>
      </c>
      <c r="F270" s="247" t="s">
        <v>745</v>
      </c>
      <c r="G270" s="141"/>
      <c r="H270" s="104" t="str">
        <f>IF(_xlfn.MAXIFS(tbl_orders[InvoiceDate],tbl_orders[Facility],tbl_Customers[[#This Row],[Facility]])=0,"",_xlfn.MAXIFS(tbl_orders[InvoiceDate],tbl_orders[Facility],tbl_Customers[[#This Row],[Facility]]))</f>
        <v/>
      </c>
      <c r="I270" s="14" t="str">
        <f>IF(ISNUMBER(tbl_Customers[[#This Row],[Last Purchased]]),"Active","Inactive")</f>
        <v>Inactive</v>
      </c>
      <c r="J270" s="14" t="str">
        <f ca="1">IF(COUNTIF(tbl_targeted_CustomerList[],tbl_Customers[[#This Row],[Facility]])&gt;0,"Targeted","Untargeted")</f>
        <v>Untargeted</v>
      </c>
      <c r="K270" s="14"/>
    </row>
    <row r="271" spans="1:11" ht="15.75" customHeight="1" x14ac:dyDescent="0.65">
      <c r="A271" s="137" t="s">
        <v>530</v>
      </c>
      <c r="C271" s="141" t="s">
        <v>310</v>
      </c>
      <c r="D271" s="141" t="s">
        <v>307</v>
      </c>
      <c r="E271" s="141" t="s">
        <v>302</v>
      </c>
      <c r="F271" s="247" t="s">
        <v>745</v>
      </c>
      <c r="G271" s="141"/>
      <c r="H271" s="104" t="str">
        <f>IF(_xlfn.MAXIFS(tbl_orders[InvoiceDate],tbl_orders[Facility],tbl_Customers[[#This Row],[Facility]])=0,"",_xlfn.MAXIFS(tbl_orders[InvoiceDate],tbl_orders[Facility],tbl_Customers[[#This Row],[Facility]]))</f>
        <v/>
      </c>
      <c r="I271" s="14" t="str">
        <f>IF(ISNUMBER(tbl_Customers[[#This Row],[Last Purchased]]),"Active","Inactive")</f>
        <v>Inactive</v>
      </c>
      <c r="J271" s="14" t="str">
        <f ca="1">IF(COUNTIF(tbl_targeted_CustomerList[],tbl_Customers[[#This Row],[Facility]])&gt;0,"Targeted","Untargeted")</f>
        <v>Untargeted</v>
      </c>
      <c r="K271" s="14"/>
    </row>
    <row r="272" spans="1:11" ht="15.75" customHeight="1" x14ac:dyDescent="0.65">
      <c r="A272" s="137" t="s">
        <v>531</v>
      </c>
      <c r="B272" s="14" t="s">
        <v>375</v>
      </c>
      <c r="C272" s="141" t="s">
        <v>330</v>
      </c>
      <c r="D272" s="141" t="s">
        <v>307</v>
      </c>
      <c r="E272" s="141" t="s">
        <v>61</v>
      </c>
      <c r="F272" s="247" t="s">
        <v>745</v>
      </c>
      <c r="G272" s="141"/>
      <c r="H272" s="104" t="str">
        <f>IF(_xlfn.MAXIFS(tbl_orders[InvoiceDate],tbl_orders[Facility],tbl_Customers[[#This Row],[Facility]])=0,"",_xlfn.MAXIFS(tbl_orders[InvoiceDate],tbl_orders[Facility],tbl_Customers[[#This Row],[Facility]]))</f>
        <v/>
      </c>
      <c r="I272" s="14" t="str">
        <f>IF(ISNUMBER(tbl_Customers[[#This Row],[Last Purchased]]),"Active","Inactive")</f>
        <v>Inactive</v>
      </c>
      <c r="J272" s="14" t="str">
        <f ca="1">IF(COUNTIF(tbl_targeted_CustomerList[],tbl_Customers[[#This Row],[Facility]])&gt;0,"Targeted","Untargeted")</f>
        <v>Untargeted</v>
      </c>
      <c r="K272" s="14"/>
    </row>
    <row r="273" spans="1:11" ht="15.75" customHeight="1" x14ac:dyDescent="0.65">
      <c r="A273" s="137" t="s">
        <v>532</v>
      </c>
      <c r="B273" s="14" t="s">
        <v>110</v>
      </c>
      <c r="C273" s="141" t="s">
        <v>318</v>
      </c>
      <c r="D273" s="141" t="s">
        <v>307</v>
      </c>
      <c r="E273" s="141" t="s">
        <v>302</v>
      </c>
      <c r="F273" s="247" t="s">
        <v>745</v>
      </c>
      <c r="G273" s="141"/>
      <c r="H273" s="104" t="str">
        <f>IF(_xlfn.MAXIFS(tbl_orders[InvoiceDate],tbl_orders[Facility],tbl_Customers[[#This Row],[Facility]])=0,"",_xlfn.MAXIFS(tbl_orders[InvoiceDate],tbl_orders[Facility],tbl_Customers[[#This Row],[Facility]]))</f>
        <v/>
      </c>
      <c r="I273" s="14" t="str">
        <f>IF(ISNUMBER(tbl_Customers[[#This Row],[Last Purchased]]),"Active","Inactive")</f>
        <v>Inactive</v>
      </c>
      <c r="J273" s="14" t="str">
        <f ca="1">IF(COUNTIF(tbl_targeted_CustomerList[],tbl_Customers[[#This Row],[Facility]])&gt;0,"Targeted","Untargeted")</f>
        <v>Untargeted</v>
      </c>
      <c r="K273" s="14"/>
    </row>
    <row r="274" spans="1:11" ht="15.75" customHeight="1" x14ac:dyDescent="0.65">
      <c r="A274" s="137" t="s">
        <v>533</v>
      </c>
      <c r="B274" s="14" t="s">
        <v>107</v>
      </c>
      <c r="C274" s="141" t="s">
        <v>316</v>
      </c>
      <c r="D274" s="141" t="s">
        <v>307</v>
      </c>
      <c r="E274" s="141" t="s">
        <v>61</v>
      </c>
      <c r="F274" s="247" t="s">
        <v>745</v>
      </c>
      <c r="G274" s="141"/>
      <c r="H274" s="104" t="str">
        <f>IF(_xlfn.MAXIFS(tbl_orders[InvoiceDate],tbl_orders[Facility],tbl_Customers[[#This Row],[Facility]])=0,"",_xlfn.MAXIFS(tbl_orders[InvoiceDate],tbl_orders[Facility],tbl_Customers[[#This Row],[Facility]]))</f>
        <v/>
      </c>
      <c r="I274" s="14" t="str">
        <f>IF(ISNUMBER(tbl_Customers[[#This Row],[Last Purchased]]),"Active","Inactive")</f>
        <v>Inactive</v>
      </c>
      <c r="J274" s="14" t="str">
        <f ca="1">IF(COUNTIF(tbl_targeted_CustomerList[],tbl_Customers[[#This Row],[Facility]])&gt;0,"Targeted","Untargeted")</f>
        <v>Untargeted</v>
      </c>
      <c r="K274" s="14"/>
    </row>
    <row r="275" spans="1:11" ht="15.75" customHeight="1" x14ac:dyDescent="0.65">
      <c r="A275" s="137" t="s">
        <v>534</v>
      </c>
      <c r="B275" s="14" t="s">
        <v>451</v>
      </c>
      <c r="C275" s="141" t="s">
        <v>308</v>
      </c>
      <c r="D275" s="141" t="s">
        <v>307</v>
      </c>
      <c r="E275" s="141" t="s">
        <v>302</v>
      </c>
      <c r="F275" s="247" t="s">
        <v>745</v>
      </c>
      <c r="G275" s="141"/>
      <c r="H275" s="104" t="str">
        <f>IF(_xlfn.MAXIFS(tbl_orders[InvoiceDate],tbl_orders[Facility],tbl_Customers[[#This Row],[Facility]])=0,"",_xlfn.MAXIFS(tbl_orders[InvoiceDate],tbl_orders[Facility],tbl_Customers[[#This Row],[Facility]]))</f>
        <v/>
      </c>
      <c r="I275" s="14" t="str">
        <f>IF(ISNUMBER(tbl_Customers[[#This Row],[Last Purchased]]),"Active","Inactive")</f>
        <v>Inactive</v>
      </c>
      <c r="J275" s="14" t="str">
        <f ca="1">IF(COUNTIF(tbl_targeted_CustomerList[],tbl_Customers[[#This Row],[Facility]])&gt;0,"Targeted","Untargeted")</f>
        <v>Untargeted</v>
      </c>
      <c r="K275" s="14"/>
    </row>
    <row r="276" spans="1:11" ht="15.75" customHeight="1" x14ac:dyDescent="0.65">
      <c r="A276" s="137" t="s">
        <v>535</v>
      </c>
      <c r="B276" s="14" t="s">
        <v>141</v>
      </c>
      <c r="C276" s="141" t="s">
        <v>318</v>
      </c>
      <c r="D276" s="141" t="s">
        <v>307</v>
      </c>
      <c r="E276" s="141" t="s">
        <v>302</v>
      </c>
      <c r="F276" s="247" t="s">
        <v>745</v>
      </c>
      <c r="G276" s="141"/>
      <c r="H276" s="104" t="str">
        <f>IF(_xlfn.MAXIFS(tbl_orders[InvoiceDate],tbl_orders[Facility],tbl_Customers[[#This Row],[Facility]])=0,"",_xlfn.MAXIFS(tbl_orders[InvoiceDate],tbl_orders[Facility],tbl_Customers[[#This Row],[Facility]]))</f>
        <v/>
      </c>
      <c r="I276" s="14" t="str">
        <f>IF(ISNUMBER(tbl_Customers[[#This Row],[Last Purchased]]),"Active","Inactive")</f>
        <v>Inactive</v>
      </c>
      <c r="J276" s="14" t="str">
        <f ca="1">IF(COUNTIF(tbl_targeted_CustomerList[],tbl_Customers[[#This Row],[Facility]])&gt;0,"Targeted","Untargeted")</f>
        <v>Untargeted</v>
      </c>
      <c r="K276" s="14"/>
    </row>
    <row r="277" spans="1:11" ht="15.75" customHeight="1" x14ac:dyDescent="0.65">
      <c r="A277" s="137" t="s">
        <v>90</v>
      </c>
      <c r="B277" s="14" t="s">
        <v>105</v>
      </c>
      <c r="C277" s="141" t="s">
        <v>105</v>
      </c>
      <c r="D277" s="141" t="s">
        <v>307</v>
      </c>
      <c r="E277" s="141" t="s">
        <v>302</v>
      </c>
      <c r="F277" s="247" t="s">
        <v>745</v>
      </c>
      <c r="G277" s="141"/>
      <c r="H277" s="104" t="str">
        <f>IF(_xlfn.MAXIFS(tbl_orders[InvoiceDate],tbl_orders[Facility],tbl_Customers[[#This Row],[Facility]])=0,"",_xlfn.MAXIFS(tbl_orders[InvoiceDate],tbl_orders[Facility],tbl_Customers[[#This Row],[Facility]]))</f>
        <v/>
      </c>
      <c r="I277" s="14" t="str">
        <f>IF(ISNUMBER(tbl_Customers[[#This Row],[Last Purchased]]),"Active","Inactive")</f>
        <v>Inactive</v>
      </c>
      <c r="J277" s="14" t="str">
        <f ca="1">IF(COUNTIF(tbl_targeted_CustomerList[],tbl_Customers[[#This Row],[Facility]])&gt;0,"Targeted","Untargeted")</f>
        <v>Untargeted</v>
      </c>
      <c r="K277" s="14"/>
    </row>
    <row r="278" spans="1:11" ht="15.75" customHeight="1" x14ac:dyDescent="0.65">
      <c r="A278" s="137" t="s">
        <v>536</v>
      </c>
      <c r="C278" s="141" t="s">
        <v>306</v>
      </c>
      <c r="D278" s="141" t="s">
        <v>307</v>
      </c>
      <c r="E278" s="141" t="s">
        <v>302</v>
      </c>
      <c r="F278" s="247" t="s">
        <v>745</v>
      </c>
      <c r="G278" s="141"/>
      <c r="H278" s="104" t="str">
        <f>IF(_xlfn.MAXIFS(tbl_orders[InvoiceDate],tbl_orders[Facility],tbl_Customers[[#This Row],[Facility]])=0,"",_xlfn.MAXIFS(tbl_orders[InvoiceDate],tbl_orders[Facility],tbl_Customers[[#This Row],[Facility]]))</f>
        <v/>
      </c>
      <c r="I278" s="14" t="str">
        <f>IF(ISNUMBER(tbl_Customers[[#This Row],[Last Purchased]]),"Active","Inactive")</f>
        <v>Inactive</v>
      </c>
      <c r="J278" s="14" t="str">
        <f ca="1">IF(COUNTIF(tbl_targeted_CustomerList[],tbl_Customers[[#This Row],[Facility]])&gt;0,"Targeted","Untargeted")</f>
        <v>Untargeted</v>
      </c>
      <c r="K278" s="14"/>
    </row>
    <row r="279" spans="1:11" ht="15.75" customHeight="1" x14ac:dyDescent="0.65">
      <c r="A279" s="137" t="s">
        <v>537</v>
      </c>
      <c r="C279" s="141" t="s">
        <v>312</v>
      </c>
      <c r="D279" s="141" t="s">
        <v>322</v>
      </c>
      <c r="E279" s="141" t="s">
        <v>61</v>
      </c>
      <c r="F279" s="247" t="s">
        <v>745</v>
      </c>
      <c r="G279" s="141"/>
      <c r="H279" s="104" t="str">
        <f>IF(_xlfn.MAXIFS(tbl_orders[InvoiceDate],tbl_orders[Facility],tbl_Customers[[#This Row],[Facility]])=0,"",_xlfn.MAXIFS(tbl_orders[InvoiceDate],tbl_orders[Facility],tbl_Customers[[#This Row],[Facility]]))</f>
        <v/>
      </c>
      <c r="I279" s="14" t="str">
        <f>IF(ISNUMBER(tbl_Customers[[#This Row],[Last Purchased]]),"Active","Inactive")</f>
        <v>Inactive</v>
      </c>
      <c r="J279" s="14" t="str">
        <f ca="1">IF(COUNTIF(tbl_targeted_CustomerList[],tbl_Customers[[#This Row],[Facility]])&gt;0,"Targeted","Untargeted")</f>
        <v>Untargeted</v>
      </c>
      <c r="K279" s="14"/>
    </row>
    <row r="280" spans="1:11" ht="15.75" customHeight="1" x14ac:dyDescent="0.65">
      <c r="A280" s="137" t="s">
        <v>185</v>
      </c>
      <c r="B280" s="14" t="s">
        <v>165</v>
      </c>
      <c r="C280" s="141" t="s">
        <v>310</v>
      </c>
      <c r="D280" s="141" t="s">
        <v>307</v>
      </c>
      <c r="E280" s="141" t="s">
        <v>61</v>
      </c>
      <c r="F280" s="247" t="s">
        <v>745</v>
      </c>
      <c r="G280" s="141"/>
      <c r="H280" s="104">
        <f>IF(_xlfn.MAXIFS(tbl_orders[InvoiceDate],tbl_orders[Facility],tbl_Customers[[#This Row],[Facility]])=0,"",_xlfn.MAXIFS(tbl_orders[InvoiceDate],tbl_orders[Facility],tbl_Customers[[#This Row],[Facility]]))</f>
        <v>45243</v>
      </c>
      <c r="I280" s="14" t="str">
        <f>IF(ISNUMBER(tbl_Customers[[#This Row],[Last Purchased]]),"Active","Inactive")</f>
        <v>Active</v>
      </c>
      <c r="J280" s="14" t="str">
        <f ca="1">IF(COUNTIF(tbl_targeted_CustomerList[],tbl_Customers[[#This Row],[Facility]])&gt;0,"Targeted","Untargeted")</f>
        <v>Targeted</v>
      </c>
      <c r="K280" s="14"/>
    </row>
    <row r="281" spans="1:11" ht="15.75" customHeight="1" x14ac:dyDescent="0.65">
      <c r="A281" s="137" t="s">
        <v>538</v>
      </c>
      <c r="B281" s="14" t="s">
        <v>168</v>
      </c>
      <c r="C281" s="141" t="s">
        <v>306</v>
      </c>
      <c r="D281" s="141" t="s">
        <v>307</v>
      </c>
      <c r="E281" s="141" t="s">
        <v>61</v>
      </c>
      <c r="F281" s="247" t="s">
        <v>745</v>
      </c>
      <c r="G281" s="141"/>
      <c r="H281" s="104" t="str">
        <f>IF(_xlfn.MAXIFS(tbl_orders[InvoiceDate],tbl_orders[Facility],tbl_Customers[[#This Row],[Facility]])=0,"",_xlfn.MAXIFS(tbl_orders[InvoiceDate],tbl_orders[Facility],tbl_Customers[[#This Row],[Facility]]))</f>
        <v/>
      </c>
      <c r="I281" s="14" t="str">
        <f>IF(ISNUMBER(tbl_Customers[[#This Row],[Last Purchased]]),"Active","Inactive")</f>
        <v>Inactive</v>
      </c>
      <c r="J281" s="14" t="str">
        <f ca="1">IF(COUNTIF(tbl_targeted_CustomerList[],tbl_Customers[[#This Row],[Facility]])&gt;0,"Targeted","Untargeted")</f>
        <v>Untargeted</v>
      </c>
      <c r="K281" s="14"/>
    </row>
    <row r="282" spans="1:11" ht="15.75" customHeight="1" x14ac:dyDescent="0.65">
      <c r="A282" s="137" t="s">
        <v>539</v>
      </c>
      <c r="B282" s="14" t="s">
        <v>105</v>
      </c>
      <c r="C282" s="141" t="s">
        <v>105</v>
      </c>
      <c r="D282" s="141" t="s">
        <v>307</v>
      </c>
      <c r="E282" s="141" t="s">
        <v>302</v>
      </c>
      <c r="F282" s="247" t="s">
        <v>745</v>
      </c>
      <c r="G282" s="141"/>
      <c r="H282" s="104" t="str">
        <f>IF(_xlfn.MAXIFS(tbl_orders[InvoiceDate],tbl_orders[Facility],tbl_Customers[[#This Row],[Facility]])=0,"",_xlfn.MAXIFS(tbl_orders[InvoiceDate],tbl_orders[Facility],tbl_Customers[[#This Row],[Facility]]))</f>
        <v/>
      </c>
      <c r="I282" s="14" t="str">
        <f>IF(ISNUMBER(tbl_Customers[[#This Row],[Last Purchased]]),"Active","Inactive")</f>
        <v>Inactive</v>
      </c>
      <c r="J282" s="14" t="str">
        <f ca="1">IF(COUNTIF(tbl_targeted_CustomerList[],tbl_Customers[[#This Row],[Facility]])&gt;0,"Targeted","Untargeted")</f>
        <v>Untargeted</v>
      </c>
      <c r="K282" s="14"/>
    </row>
    <row r="283" spans="1:11" ht="15.75" customHeight="1" x14ac:dyDescent="0.65">
      <c r="A283" s="137" t="s">
        <v>540</v>
      </c>
      <c r="C283" s="141" t="s">
        <v>382</v>
      </c>
      <c r="D283" s="141" t="s">
        <v>307</v>
      </c>
      <c r="E283" s="141" t="s">
        <v>302</v>
      </c>
      <c r="F283" s="247" t="s">
        <v>745</v>
      </c>
      <c r="G283" s="141"/>
      <c r="H283" s="104" t="str">
        <f>IF(_xlfn.MAXIFS(tbl_orders[InvoiceDate],tbl_orders[Facility],tbl_Customers[[#This Row],[Facility]])=0,"",_xlfn.MAXIFS(tbl_orders[InvoiceDate],tbl_orders[Facility],tbl_Customers[[#This Row],[Facility]]))</f>
        <v/>
      </c>
      <c r="I283" s="14" t="str">
        <f>IF(ISNUMBER(tbl_Customers[[#This Row],[Last Purchased]]),"Active","Inactive")</f>
        <v>Inactive</v>
      </c>
      <c r="J283" s="14" t="str">
        <f ca="1">IF(COUNTIF(tbl_targeted_CustomerList[],tbl_Customers[[#This Row],[Facility]])&gt;0,"Targeted","Untargeted")</f>
        <v>Untargeted</v>
      </c>
      <c r="K283" s="14"/>
    </row>
    <row r="284" spans="1:11" ht="15.75" customHeight="1" x14ac:dyDescent="0.65">
      <c r="A284" s="137" t="s">
        <v>142</v>
      </c>
      <c r="C284" s="141" t="s">
        <v>310</v>
      </c>
      <c r="D284" s="141" t="s">
        <v>307</v>
      </c>
      <c r="E284" s="141" t="s">
        <v>302</v>
      </c>
      <c r="F284" s="247" t="s">
        <v>745</v>
      </c>
      <c r="G284" s="141"/>
      <c r="H284" s="104">
        <f>IF(_xlfn.MAXIFS(tbl_orders[InvoiceDate],tbl_orders[Facility],tbl_Customers[[#This Row],[Facility]])=0,"",_xlfn.MAXIFS(tbl_orders[InvoiceDate],tbl_orders[Facility],tbl_Customers[[#This Row],[Facility]]))</f>
        <v>45245</v>
      </c>
      <c r="I284" s="14" t="str">
        <f>IF(ISNUMBER(tbl_Customers[[#This Row],[Last Purchased]]),"Active","Inactive")</f>
        <v>Active</v>
      </c>
      <c r="J284" s="14" t="str">
        <f ca="1">IF(COUNTIF(tbl_targeted_CustomerList[],tbl_Customers[[#This Row],[Facility]])&gt;0,"Targeted","Untargeted")</f>
        <v>Targeted</v>
      </c>
      <c r="K284" s="14"/>
    </row>
    <row r="285" spans="1:11" ht="15.75" customHeight="1" x14ac:dyDescent="0.65">
      <c r="A285" s="137" t="s">
        <v>541</v>
      </c>
      <c r="C285" s="141" t="s">
        <v>310</v>
      </c>
      <c r="D285" s="141" t="s">
        <v>307</v>
      </c>
      <c r="E285" s="141" t="s">
        <v>302</v>
      </c>
      <c r="F285" s="247" t="s">
        <v>745</v>
      </c>
      <c r="G285" s="141"/>
      <c r="H285" s="104" t="str">
        <f>IF(_xlfn.MAXIFS(tbl_orders[InvoiceDate],tbl_orders[Facility],tbl_Customers[[#This Row],[Facility]])=0,"",_xlfn.MAXIFS(tbl_orders[InvoiceDate],tbl_orders[Facility],tbl_Customers[[#This Row],[Facility]]))</f>
        <v/>
      </c>
      <c r="I285" s="14" t="str">
        <f>IF(ISNUMBER(tbl_Customers[[#This Row],[Last Purchased]]),"Active","Inactive")</f>
        <v>Inactive</v>
      </c>
      <c r="J285" s="14" t="str">
        <f ca="1">IF(COUNTIF(tbl_targeted_CustomerList[],tbl_Customers[[#This Row],[Facility]])&gt;0,"Targeted","Untargeted")</f>
        <v>Untargeted</v>
      </c>
      <c r="K285" s="14"/>
    </row>
    <row r="286" spans="1:11" ht="15.75" customHeight="1" x14ac:dyDescent="0.65">
      <c r="A286" s="137" t="s">
        <v>542</v>
      </c>
      <c r="B286" s="14" t="s">
        <v>143</v>
      </c>
      <c r="C286" s="141" t="s">
        <v>330</v>
      </c>
      <c r="D286" s="141" t="s">
        <v>307</v>
      </c>
      <c r="E286" s="141" t="s">
        <v>302</v>
      </c>
      <c r="F286" s="247" t="s">
        <v>745</v>
      </c>
      <c r="G286" s="141"/>
      <c r="H286" s="104" t="str">
        <f>IF(_xlfn.MAXIFS(tbl_orders[InvoiceDate],tbl_orders[Facility],tbl_Customers[[#This Row],[Facility]])=0,"",_xlfn.MAXIFS(tbl_orders[InvoiceDate],tbl_orders[Facility],tbl_Customers[[#This Row],[Facility]]))</f>
        <v/>
      </c>
      <c r="I286" s="14" t="str">
        <f>IF(ISNUMBER(tbl_Customers[[#This Row],[Last Purchased]]),"Active","Inactive")</f>
        <v>Inactive</v>
      </c>
      <c r="J286" s="14" t="str">
        <f ca="1">IF(COUNTIF(tbl_targeted_CustomerList[],tbl_Customers[[#This Row],[Facility]])&gt;0,"Targeted","Untargeted")</f>
        <v>Untargeted</v>
      </c>
      <c r="K286" s="14"/>
    </row>
    <row r="287" spans="1:11" ht="15.75" customHeight="1" x14ac:dyDescent="0.65">
      <c r="A287" s="137" t="s">
        <v>543</v>
      </c>
      <c r="B287" s="14" t="s">
        <v>105</v>
      </c>
      <c r="C287" s="141" t="s">
        <v>105</v>
      </c>
      <c r="D287" s="141" t="s">
        <v>307</v>
      </c>
      <c r="E287" s="141" t="s">
        <v>302</v>
      </c>
      <c r="F287" s="247" t="s">
        <v>745</v>
      </c>
      <c r="G287" s="141"/>
      <c r="H287" s="104" t="str">
        <f>IF(_xlfn.MAXIFS(tbl_orders[InvoiceDate],tbl_orders[Facility],tbl_Customers[[#This Row],[Facility]])=0,"",_xlfn.MAXIFS(tbl_orders[InvoiceDate],tbl_orders[Facility],tbl_Customers[[#This Row],[Facility]]))</f>
        <v/>
      </c>
      <c r="I287" s="14" t="str">
        <f>IF(ISNUMBER(tbl_Customers[[#This Row],[Last Purchased]]),"Active","Inactive")</f>
        <v>Inactive</v>
      </c>
      <c r="J287" s="14" t="str">
        <f ca="1">IF(COUNTIF(tbl_targeted_CustomerList[],tbl_Customers[[#This Row],[Facility]])&gt;0,"Targeted","Untargeted")</f>
        <v>Untargeted</v>
      </c>
      <c r="K287" s="14"/>
    </row>
    <row r="288" spans="1:11" ht="15.75" customHeight="1" x14ac:dyDescent="0.65">
      <c r="A288" s="137" t="s">
        <v>544</v>
      </c>
      <c r="C288" s="141" t="s">
        <v>382</v>
      </c>
      <c r="D288" s="141" t="s">
        <v>307</v>
      </c>
      <c r="E288" s="141" t="s">
        <v>302</v>
      </c>
      <c r="F288" s="247" t="s">
        <v>745</v>
      </c>
      <c r="G288" s="141"/>
      <c r="H288" s="104" t="str">
        <f>IF(_xlfn.MAXIFS(tbl_orders[InvoiceDate],tbl_orders[Facility],tbl_Customers[[#This Row],[Facility]])=0,"",_xlfn.MAXIFS(tbl_orders[InvoiceDate],tbl_orders[Facility],tbl_Customers[[#This Row],[Facility]]))</f>
        <v/>
      </c>
      <c r="I288" s="14" t="str">
        <f>IF(ISNUMBER(tbl_Customers[[#This Row],[Last Purchased]]),"Active","Inactive")</f>
        <v>Inactive</v>
      </c>
      <c r="J288" s="14" t="str">
        <f ca="1">IF(COUNTIF(tbl_targeted_CustomerList[],tbl_Customers[[#This Row],[Facility]])&gt;0,"Targeted","Untargeted")</f>
        <v>Untargeted</v>
      </c>
      <c r="K288" s="14"/>
    </row>
    <row r="289" spans="1:11" ht="15.75" customHeight="1" x14ac:dyDescent="0.65">
      <c r="A289" s="137" t="s">
        <v>545</v>
      </c>
      <c r="C289" s="141" t="s">
        <v>310</v>
      </c>
      <c r="D289" s="141" t="s">
        <v>307</v>
      </c>
      <c r="E289" s="141" t="s">
        <v>302</v>
      </c>
      <c r="F289" s="247" t="s">
        <v>745</v>
      </c>
      <c r="G289" s="141"/>
      <c r="H289" s="104" t="str">
        <f>IF(_xlfn.MAXIFS(tbl_orders[InvoiceDate],tbl_orders[Facility],tbl_Customers[[#This Row],[Facility]])=0,"",_xlfn.MAXIFS(tbl_orders[InvoiceDate],tbl_orders[Facility],tbl_Customers[[#This Row],[Facility]]))</f>
        <v/>
      </c>
      <c r="I289" s="14" t="str">
        <f>IF(ISNUMBER(tbl_Customers[[#This Row],[Last Purchased]]),"Active","Inactive")</f>
        <v>Inactive</v>
      </c>
      <c r="J289" s="14" t="str">
        <f ca="1">IF(COUNTIF(tbl_targeted_CustomerList[],tbl_Customers[[#This Row],[Facility]])&gt;0,"Targeted","Untargeted")</f>
        <v>Untargeted</v>
      </c>
      <c r="K289" s="14"/>
    </row>
    <row r="290" spans="1:11" ht="15.75" customHeight="1" x14ac:dyDescent="0.65">
      <c r="A290" s="137" t="s">
        <v>546</v>
      </c>
      <c r="C290" s="141" t="s">
        <v>312</v>
      </c>
      <c r="D290" s="141" t="s">
        <v>313</v>
      </c>
      <c r="E290" s="141" t="s">
        <v>302</v>
      </c>
      <c r="F290" s="247" t="s">
        <v>745</v>
      </c>
      <c r="G290" s="141"/>
      <c r="H290" s="104" t="str">
        <f>IF(_xlfn.MAXIFS(tbl_orders[InvoiceDate],tbl_orders[Facility],tbl_Customers[[#This Row],[Facility]])=0,"",_xlfn.MAXIFS(tbl_orders[InvoiceDate],tbl_orders[Facility],tbl_Customers[[#This Row],[Facility]]))</f>
        <v/>
      </c>
      <c r="I290" s="14" t="str">
        <f>IF(ISNUMBER(tbl_Customers[[#This Row],[Last Purchased]]),"Active","Inactive")</f>
        <v>Inactive</v>
      </c>
      <c r="J290" s="14" t="str">
        <f ca="1">IF(COUNTIF(tbl_targeted_CustomerList[],tbl_Customers[[#This Row],[Facility]])&gt;0,"Targeted","Untargeted")</f>
        <v>Untargeted</v>
      </c>
      <c r="K290" s="14"/>
    </row>
    <row r="291" spans="1:11" ht="15.75" customHeight="1" x14ac:dyDescent="0.65">
      <c r="A291" s="137" t="s">
        <v>547</v>
      </c>
      <c r="C291" s="141" t="s">
        <v>310</v>
      </c>
      <c r="D291" s="141" t="s">
        <v>307</v>
      </c>
      <c r="E291" s="141" t="s">
        <v>302</v>
      </c>
      <c r="F291" s="247" t="s">
        <v>745</v>
      </c>
      <c r="G291" s="141"/>
      <c r="H291" s="104" t="str">
        <f>IF(_xlfn.MAXIFS(tbl_orders[InvoiceDate],tbl_orders[Facility],tbl_Customers[[#This Row],[Facility]])=0,"",_xlfn.MAXIFS(tbl_orders[InvoiceDate],tbl_orders[Facility],tbl_Customers[[#This Row],[Facility]]))</f>
        <v/>
      </c>
      <c r="I291" s="14" t="str">
        <f>IF(ISNUMBER(tbl_Customers[[#This Row],[Last Purchased]]),"Active","Inactive")</f>
        <v>Inactive</v>
      </c>
      <c r="J291" s="14" t="str">
        <f ca="1">IF(COUNTIF(tbl_targeted_CustomerList[],tbl_Customers[[#This Row],[Facility]])&gt;0,"Targeted","Untargeted")</f>
        <v>Untargeted</v>
      </c>
      <c r="K291" s="14"/>
    </row>
    <row r="292" spans="1:11" ht="15.75" customHeight="1" x14ac:dyDescent="0.65">
      <c r="A292" s="137" t="s">
        <v>548</v>
      </c>
      <c r="C292" s="141" t="s">
        <v>310</v>
      </c>
      <c r="D292" s="141" t="s">
        <v>307</v>
      </c>
      <c r="E292" s="141" t="s">
        <v>302</v>
      </c>
      <c r="F292" s="247" t="s">
        <v>745</v>
      </c>
      <c r="G292" s="141"/>
      <c r="H292" s="104" t="str">
        <f>IF(_xlfn.MAXIFS(tbl_orders[InvoiceDate],tbl_orders[Facility],tbl_Customers[[#This Row],[Facility]])=0,"",_xlfn.MAXIFS(tbl_orders[InvoiceDate],tbl_orders[Facility],tbl_Customers[[#This Row],[Facility]]))</f>
        <v/>
      </c>
      <c r="I292" s="14" t="str">
        <f>IF(ISNUMBER(tbl_Customers[[#This Row],[Last Purchased]]),"Active","Inactive")</f>
        <v>Inactive</v>
      </c>
      <c r="J292" s="14" t="str">
        <f ca="1">IF(COUNTIF(tbl_targeted_CustomerList[],tbl_Customers[[#This Row],[Facility]])&gt;0,"Targeted","Untargeted")</f>
        <v>Untargeted</v>
      </c>
      <c r="K292" s="14"/>
    </row>
    <row r="293" spans="1:11" ht="15.75" customHeight="1" x14ac:dyDescent="0.65">
      <c r="A293" s="137" t="s">
        <v>549</v>
      </c>
      <c r="C293" s="141" t="s">
        <v>312</v>
      </c>
      <c r="D293" s="141" t="s">
        <v>322</v>
      </c>
      <c r="E293" s="141" t="s">
        <v>301</v>
      </c>
      <c r="F293" s="247" t="s">
        <v>745</v>
      </c>
      <c r="G293" s="141"/>
      <c r="H293" s="104" t="str">
        <f>IF(_xlfn.MAXIFS(tbl_orders[InvoiceDate],tbl_orders[Facility],tbl_Customers[[#This Row],[Facility]])=0,"",_xlfn.MAXIFS(tbl_orders[InvoiceDate],tbl_orders[Facility],tbl_Customers[[#This Row],[Facility]]))</f>
        <v/>
      </c>
      <c r="I293" s="14" t="str">
        <f>IF(ISNUMBER(tbl_Customers[[#This Row],[Last Purchased]]),"Active","Inactive")</f>
        <v>Inactive</v>
      </c>
      <c r="J293" s="14" t="str">
        <f ca="1">IF(COUNTIF(tbl_targeted_CustomerList[],tbl_Customers[[#This Row],[Facility]])&gt;0,"Targeted","Untargeted")</f>
        <v>Untargeted</v>
      </c>
      <c r="K293" s="14"/>
    </row>
    <row r="294" spans="1:11" ht="15.75" customHeight="1" x14ac:dyDescent="0.65">
      <c r="A294" s="137" t="s">
        <v>91</v>
      </c>
      <c r="C294" s="141" t="s">
        <v>318</v>
      </c>
      <c r="D294" s="141" t="s">
        <v>307</v>
      </c>
      <c r="E294" s="141" t="s">
        <v>62</v>
      </c>
      <c r="F294" s="247" t="s">
        <v>745</v>
      </c>
      <c r="G294" s="141"/>
      <c r="H294" s="104" t="str">
        <f>IF(_xlfn.MAXIFS(tbl_orders[InvoiceDate],tbl_orders[Facility],tbl_Customers[[#This Row],[Facility]])=0,"",_xlfn.MAXIFS(tbl_orders[InvoiceDate],tbl_orders[Facility],tbl_Customers[[#This Row],[Facility]]))</f>
        <v/>
      </c>
      <c r="I294" s="14" t="str">
        <f>IF(ISNUMBER(tbl_Customers[[#This Row],[Last Purchased]]),"Active","Inactive")</f>
        <v>Inactive</v>
      </c>
      <c r="J294" s="14" t="str">
        <f ca="1">IF(COUNTIF(tbl_targeted_CustomerList[],tbl_Customers[[#This Row],[Facility]])&gt;0,"Targeted","Untargeted")</f>
        <v>Untargeted</v>
      </c>
      <c r="K294" s="14"/>
    </row>
    <row r="295" spans="1:11" ht="15.75" customHeight="1" x14ac:dyDescent="0.65">
      <c r="A295" s="137" t="s">
        <v>550</v>
      </c>
      <c r="C295" s="141" t="s">
        <v>312</v>
      </c>
      <c r="D295" s="141" t="s">
        <v>322</v>
      </c>
      <c r="E295" s="141" t="s">
        <v>301</v>
      </c>
      <c r="F295" s="247" t="s">
        <v>745</v>
      </c>
      <c r="G295" s="141"/>
      <c r="H295" s="104" t="str">
        <f>IF(_xlfn.MAXIFS(tbl_orders[InvoiceDate],tbl_orders[Facility],tbl_Customers[[#This Row],[Facility]])=0,"",_xlfn.MAXIFS(tbl_orders[InvoiceDate],tbl_orders[Facility],tbl_Customers[[#This Row],[Facility]]))</f>
        <v/>
      </c>
      <c r="I295" s="14" t="str">
        <f>IF(ISNUMBER(tbl_Customers[[#This Row],[Last Purchased]]),"Active","Inactive")</f>
        <v>Inactive</v>
      </c>
      <c r="J295" s="14" t="str">
        <f ca="1">IF(COUNTIF(tbl_targeted_CustomerList[],tbl_Customers[[#This Row],[Facility]])&gt;0,"Targeted","Untargeted")</f>
        <v>Untargeted</v>
      </c>
      <c r="K295" s="14"/>
    </row>
    <row r="296" spans="1:11" ht="15.75" customHeight="1" x14ac:dyDescent="0.65">
      <c r="A296" s="137" t="s">
        <v>551</v>
      </c>
      <c r="B296" s="14" t="s">
        <v>123</v>
      </c>
      <c r="C296" s="141" t="s">
        <v>330</v>
      </c>
      <c r="D296" s="141" t="s">
        <v>307</v>
      </c>
      <c r="E296" s="141" t="s">
        <v>302</v>
      </c>
      <c r="F296" s="247" t="s">
        <v>745</v>
      </c>
      <c r="G296" s="141"/>
      <c r="H296" s="104" t="str">
        <f>IF(_xlfn.MAXIFS(tbl_orders[InvoiceDate],tbl_orders[Facility],tbl_Customers[[#This Row],[Facility]])=0,"",_xlfn.MAXIFS(tbl_orders[InvoiceDate],tbl_orders[Facility],tbl_Customers[[#This Row],[Facility]]))</f>
        <v/>
      </c>
      <c r="I296" s="14" t="str">
        <f>IF(ISNUMBER(tbl_Customers[[#This Row],[Last Purchased]]),"Active","Inactive")</f>
        <v>Inactive</v>
      </c>
      <c r="J296" s="14" t="str">
        <f ca="1">IF(COUNTIF(tbl_targeted_CustomerList[],tbl_Customers[[#This Row],[Facility]])&gt;0,"Targeted","Untargeted")</f>
        <v>Untargeted</v>
      </c>
      <c r="K296" s="14"/>
    </row>
    <row r="297" spans="1:11" ht="15.75" customHeight="1" x14ac:dyDescent="0.65">
      <c r="A297" s="137" t="s">
        <v>552</v>
      </c>
      <c r="B297" s="14" t="s">
        <v>109</v>
      </c>
      <c r="C297" s="141" t="s">
        <v>318</v>
      </c>
      <c r="D297" s="141" t="s">
        <v>307</v>
      </c>
      <c r="E297" s="141" t="s">
        <v>302</v>
      </c>
      <c r="F297" s="247" t="s">
        <v>745</v>
      </c>
      <c r="G297" s="141"/>
      <c r="H297" s="104" t="str">
        <f>IF(_xlfn.MAXIFS(tbl_orders[InvoiceDate],tbl_orders[Facility],tbl_Customers[[#This Row],[Facility]])=0,"",_xlfn.MAXIFS(tbl_orders[InvoiceDate],tbl_orders[Facility],tbl_Customers[[#This Row],[Facility]]))</f>
        <v/>
      </c>
      <c r="I297" s="14" t="str">
        <f>IF(ISNUMBER(tbl_Customers[[#This Row],[Last Purchased]]),"Active","Inactive")</f>
        <v>Inactive</v>
      </c>
      <c r="J297" s="14" t="str">
        <f ca="1">IF(COUNTIF(tbl_targeted_CustomerList[],tbl_Customers[[#This Row],[Facility]])&gt;0,"Targeted","Untargeted")</f>
        <v>Untargeted</v>
      </c>
      <c r="K297" s="14"/>
    </row>
    <row r="298" spans="1:11" ht="15.75" customHeight="1" x14ac:dyDescent="0.65">
      <c r="A298" s="137" t="s">
        <v>186</v>
      </c>
      <c r="B298" s="14" t="s">
        <v>420</v>
      </c>
      <c r="C298" s="141" t="s">
        <v>330</v>
      </c>
      <c r="D298" s="141" t="s">
        <v>307</v>
      </c>
      <c r="E298" s="141" t="s">
        <v>61</v>
      </c>
      <c r="F298" s="247" t="s">
        <v>745</v>
      </c>
      <c r="G298" s="141"/>
      <c r="H298" s="104" t="str">
        <f>IF(_xlfn.MAXIFS(tbl_orders[InvoiceDate],tbl_orders[Facility],tbl_Customers[[#This Row],[Facility]])=0,"",_xlfn.MAXIFS(tbl_orders[InvoiceDate],tbl_orders[Facility],tbl_Customers[[#This Row],[Facility]]))</f>
        <v/>
      </c>
      <c r="I298" s="14" t="str">
        <f>IF(ISNUMBER(tbl_Customers[[#This Row],[Last Purchased]]),"Active","Inactive")</f>
        <v>Inactive</v>
      </c>
      <c r="J298" s="14" t="str">
        <f ca="1">IF(COUNTIF(tbl_targeted_CustomerList[],tbl_Customers[[#This Row],[Facility]])&gt;0,"Targeted","Untargeted")</f>
        <v>Targeted</v>
      </c>
      <c r="K298" s="14"/>
    </row>
    <row r="299" spans="1:11" ht="15.75" customHeight="1" x14ac:dyDescent="0.65">
      <c r="A299" s="137" t="s">
        <v>144</v>
      </c>
      <c r="B299" s="14" t="s">
        <v>104</v>
      </c>
      <c r="C299" s="141" t="s">
        <v>324</v>
      </c>
      <c r="D299" s="141" t="s">
        <v>307</v>
      </c>
      <c r="E299" s="141" t="s">
        <v>302</v>
      </c>
      <c r="F299" s="247" t="s">
        <v>745</v>
      </c>
      <c r="G299" s="141"/>
      <c r="H299" s="104" t="str">
        <f>IF(_xlfn.MAXIFS(tbl_orders[InvoiceDate],tbl_orders[Facility],tbl_Customers[[#This Row],[Facility]])=0,"",_xlfn.MAXIFS(tbl_orders[InvoiceDate],tbl_orders[Facility],tbl_Customers[[#This Row],[Facility]]))</f>
        <v/>
      </c>
      <c r="I299" s="14" t="str">
        <f>IF(ISNUMBER(tbl_Customers[[#This Row],[Last Purchased]]),"Active","Inactive")</f>
        <v>Inactive</v>
      </c>
      <c r="J299" s="14" t="str">
        <f ca="1">IF(COUNTIF(tbl_targeted_CustomerList[],tbl_Customers[[#This Row],[Facility]])&gt;0,"Targeted","Untargeted")</f>
        <v>Targeted</v>
      </c>
      <c r="K299" s="14"/>
    </row>
    <row r="300" spans="1:11" ht="15.75" customHeight="1" x14ac:dyDescent="0.65">
      <c r="A300" s="137" t="s">
        <v>553</v>
      </c>
      <c r="B300" s="14" t="s">
        <v>104</v>
      </c>
      <c r="C300" s="141" t="s">
        <v>324</v>
      </c>
      <c r="D300" s="141" t="s">
        <v>307</v>
      </c>
      <c r="E300" s="141" t="s">
        <v>302</v>
      </c>
      <c r="F300" s="247" t="s">
        <v>745</v>
      </c>
      <c r="G300" s="141"/>
      <c r="H300" s="104" t="str">
        <f>IF(_xlfn.MAXIFS(tbl_orders[InvoiceDate],tbl_orders[Facility],tbl_Customers[[#This Row],[Facility]])=0,"",_xlfn.MAXIFS(tbl_orders[InvoiceDate],tbl_orders[Facility],tbl_Customers[[#This Row],[Facility]]))</f>
        <v/>
      </c>
      <c r="I300" s="14" t="str">
        <f>IF(ISNUMBER(tbl_Customers[[#This Row],[Last Purchased]]),"Active","Inactive")</f>
        <v>Inactive</v>
      </c>
      <c r="J300" s="14" t="str">
        <f ca="1">IF(COUNTIF(tbl_targeted_CustomerList[],tbl_Customers[[#This Row],[Facility]])&gt;0,"Targeted","Untargeted")</f>
        <v>Untargeted</v>
      </c>
      <c r="K300" s="14"/>
    </row>
    <row r="301" spans="1:11" ht="15.75" customHeight="1" x14ac:dyDescent="0.65">
      <c r="A301" s="137" t="s">
        <v>554</v>
      </c>
      <c r="C301" s="141" t="s">
        <v>310</v>
      </c>
      <c r="D301" s="141" t="s">
        <v>307</v>
      </c>
      <c r="E301" s="141" t="s">
        <v>302</v>
      </c>
      <c r="F301" s="247" t="s">
        <v>745</v>
      </c>
      <c r="G301" s="141"/>
      <c r="H301" s="104" t="str">
        <f>IF(_xlfn.MAXIFS(tbl_orders[InvoiceDate],tbl_orders[Facility],tbl_Customers[[#This Row],[Facility]])=0,"",_xlfn.MAXIFS(tbl_orders[InvoiceDate],tbl_orders[Facility],tbl_Customers[[#This Row],[Facility]]))</f>
        <v/>
      </c>
      <c r="I301" s="14" t="str">
        <f>IF(ISNUMBER(tbl_Customers[[#This Row],[Last Purchased]]),"Active","Inactive")</f>
        <v>Inactive</v>
      </c>
      <c r="J301" s="14" t="str">
        <f ca="1">IF(COUNTIF(tbl_targeted_CustomerList[],tbl_Customers[[#This Row],[Facility]])&gt;0,"Targeted","Untargeted")</f>
        <v>Untargeted</v>
      </c>
      <c r="K301" s="14"/>
    </row>
    <row r="302" spans="1:11" ht="15.75" customHeight="1" x14ac:dyDescent="0.65">
      <c r="A302" s="137" t="s">
        <v>555</v>
      </c>
      <c r="C302" s="141" t="s">
        <v>382</v>
      </c>
      <c r="D302" s="141" t="s">
        <v>307</v>
      </c>
      <c r="E302" s="141" t="s">
        <v>302</v>
      </c>
      <c r="F302" s="247" t="s">
        <v>745</v>
      </c>
      <c r="G302" s="141"/>
      <c r="H302" s="104" t="str">
        <f>IF(_xlfn.MAXIFS(tbl_orders[InvoiceDate],tbl_orders[Facility],tbl_Customers[[#This Row],[Facility]])=0,"",_xlfn.MAXIFS(tbl_orders[InvoiceDate],tbl_orders[Facility],tbl_Customers[[#This Row],[Facility]]))</f>
        <v/>
      </c>
      <c r="I302" s="14" t="str">
        <f>IF(ISNUMBER(tbl_Customers[[#This Row],[Last Purchased]]),"Active","Inactive")</f>
        <v>Inactive</v>
      </c>
      <c r="J302" s="14" t="str">
        <f ca="1">IF(COUNTIF(tbl_targeted_CustomerList[],tbl_Customers[[#This Row],[Facility]])&gt;0,"Targeted","Untargeted")</f>
        <v>Untargeted</v>
      </c>
      <c r="K302" s="14"/>
    </row>
    <row r="303" spans="1:11" ht="15.75" customHeight="1" x14ac:dyDescent="0.65">
      <c r="A303" s="137" t="s">
        <v>212</v>
      </c>
      <c r="C303" s="141" t="s">
        <v>318</v>
      </c>
      <c r="D303" s="141" t="s">
        <v>307</v>
      </c>
      <c r="E303" s="141" t="s">
        <v>302</v>
      </c>
      <c r="F303" s="247" t="s">
        <v>745</v>
      </c>
      <c r="G303" s="141"/>
      <c r="H303" s="104" t="str">
        <f>IF(_xlfn.MAXIFS(tbl_orders[InvoiceDate],tbl_orders[Facility],tbl_Customers[[#This Row],[Facility]])=0,"",_xlfn.MAXIFS(tbl_orders[InvoiceDate],tbl_orders[Facility],tbl_Customers[[#This Row],[Facility]]))</f>
        <v/>
      </c>
      <c r="I303" s="14" t="str">
        <f>IF(ISNUMBER(tbl_Customers[[#This Row],[Last Purchased]]),"Active","Inactive")</f>
        <v>Inactive</v>
      </c>
      <c r="J303" s="14" t="str">
        <f ca="1">IF(COUNTIF(tbl_targeted_CustomerList[],tbl_Customers[[#This Row],[Facility]])&gt;0,"Targeted","Untargeted")</f>
        <v>Targeted</v>
      </c>
      <c r="K303" s="14"/>
    </row>
    <row r="304" spans="1:11" ht="15.75" customHeight="1" x14ac:dyDescent="0.65">
      <c r="A304" s="137" t="s">
        <v>556</v>
      </c>
      <c r="B304" s="14" t="s">
        <v>105</v>
      </c>
      <c r="C304" s="141" t="s">
        <v>105</v>
      </c>
      <c r="D304" s="141" t="s">
        <v>307</v>
      </c>
      <c r="E304" s="141" t="s">
        <v>61</v>
      </c>
      <c r="F304" s="247" t="s">
        <v>745</v>
      </c>
      <c r="G304" s="141"/>
      <c r="H304" s="104" t="str">
        <f>IF(_xlfn.MAXIFS(tbl_orders[InvoiceDate],tbl_orders[Facility],tbl_Customers[[#This Row],[Facility]])=0,"",_xlfn.MAXIFS(tbl_orders[InvoiceDate],tbl_orders[Facility],tbl_Customers[[#This Row],[Facility]]))</f>
        <v/>
      </c>
      <c r="I304" s="14" t="str">
        <f>IF(ISNUMBER(tbl_Customers[[#This Row],[Last Purchased]]),"Active","Inactive")</f>
        <v>Inactive</v>
      </c>
      <c r="J304" s="14" t="str">
        <f ca="1">IF(COUNTIF(tbl_targeted_CustomerList[],tbl_Customers[[#This Row],[Facility]])&gt;0,"Targeted","Untargeted")</f>
        <v>Untargeted</v>
      </c>
      <c r="K304" s="14"/>
    </row>
    <row r="305" spans="1:11" ht="15.75" customHeight="1" x14ac:dyDescent="0.65">
      <c r="A305" s="137" t="s">
        <v>557</v>
      </c>
      <c r="B305" s="14" t="s">
        <v>558</v>
      </c>
      <c r="C305" s="141" t="s">
        <v>328</v>
      </c>
      <c r="D305" s="141" t="s">
        <v>307</v>
      </c>
      <c r="E305" s="141" t="s">
        <v>301</v>
      </c>
      <c r="F305" s="247" t="s">
        <v>745</v>
      </c>
      <c r="G305" s="141"/>
      <c r="H305" s="104" t="str">
        <f>IF(_xlfn.MAXIFS(tbl_orders[InvoiceDate],tbl_orders[Facility],tbl_Customers[[#This Row],[Facility]])=0,"",_xlfn.MAXIFS(tbl_orders[InvoiceDate],tbl_orders[Facility],tbl_Customers[[#This Row],[Facility]]))</f>
        <v/>
      </c>
      <c r="I305" s="14" t="str">
        <f>IF(ISNUMBER(tbl_Customers[[#This Row],[Last Purchased]]),"Active","Inactive")</f>
        <v>Inactive</v>
      </c>
      <c r="J305" s="14" t="str">
        <f ca="1">IF(COUNTIF(tbl_targeted_CustomerList[],tbl_Customers[[#This Row],[Facility]])&gt;0,"Targeted","Untargeted")</f>
        <v>Untargeted</v>
      </c>
      <c r="K305" s="14"/>
    </row>
    <row r="306" spans="1:11" ht="15.75" customHeight="1" x14ac:dyDescent="0.65">
      <c r="A306" s="137" t="s">
        <v>145</v>
      </c>
      <c r="B306" s="14" t="s">
        <v>110</v>
      </c>
      <c r="C306" s="141" t="s">
        <v>318</v>
      </c>
      <c r="D306" s="141" t="s">
        <v>307</v>
      </c>
      <c r="E306" s="141" t="s">
        <v>301</v>
      </c>
      <c r="F306" s="247" t="s">
        <v>745</v>
      </c>
      <c r="G306" s="141"/>
      <c r="H306" s="104">
        <f>IF(_xlfn.MAXIFS(tbl_orders[InvoiceDate],tbl_orders[Facility],tbl_Customers[[#This Row],[Facility]])=0,"",_xlfn.MAXIFS(tbl_orders[InvoiceDate],tbl_orders[Facility],tbl_Customers[[#This Row],[Facility]]))</f>
        <v>45252</v>
      </c>
      <c r="I306" s="14" t="str">
        <f>IF(ISNUMBER(tbl_Customers[[#This Row],[Last Purchased]]),"Active","Inactive")</f>
        <v>Active</v>
      </c>
      <c r="J306" s="14" t="str">
        <f ca="1">IF(COUNTIF(tbl_targeted_CustomerList[],tbl_Customers[[#This Row],[Facility]])&gt;0,"Targeted","Untargeted")</f>
        <v>Targeted</v>
      </c>
      <c r="K306" s="14"/>
    </row>
    <row r="307" spans="1:11" ht="15.75" customHeight="1" x14ac:dyDescent="0.65">
      <c r="A307" s="137" t="s">
        <v>559</v>
      </c>
      <c r="C307" s="141" t="s">
        <v>382</v>
      </c>
      <c r="D307" s="141" t="s">
        <v>307</v>
      </c>
      <c r="E307" s="141" t="s">
        <v>302</v>
      </c>
      <c r="F307" s="247" t="s">
        <v>745</v>
      </c>
      <c r="G307" s="141"/>
      <c r="H307" s="104" t="str">
        <f>IF(_xlfn.MAXIFS(tbl_orders[InvoiceDate],tbl_orders[Facility],tbl_Customers[[#This Row],[Facility]])=0,"",_xlfn.MAXIFS(tbl_orders[InvoiceDate],tbl_orders[Facility],tbl_Customers[[#This Row],[Facility]]))</f>
        <v/>
      </c>
      <c r="I307" s="14" t="str">
        <f>IF(ISNUMBER(tbl_Customers[[#This Row],[Last Purchased]]),"Active","Inactive")</f>
        <v>Inactive</v>
      </c>
      <c r="J307" s="14" t="str">
        <f ca="1">IF(COUNTIF(tbl_targeted_CustomerList[],tbl_Customers[[#This Row],[Facility]])&gt;0,"Targeted","Untargeted")</f>
        <v>Untargeted</v>
      </c>
      <c r="K307" s="14"/>
    </row>
    <row r="308" spans="1:11" ht="15.75" customHeight="1" x14ac:dyDescent="0.65">
      <c r="A308" s="137" t="s">
        <v>92</v>
      </c>
      <c r="C308" s="141" t="s">
        <v>382</v>
      </c>
      <c r="D308" s="141" t="s">
        <v>307</v>
      </c>
      <c r="E308" s="141" t="s">
        <v>61</v>
      </c>
      <c r="F308" s="247" t="s">
        <v>745</v>
      </c>
      <c r="G308" s="141"/>
      <c r="H308" s="104">
        <f>IF(_xlfn.MAXIFS(tbl_orders[InvoiceDate],tbl_orders[Facility],tbl_Customers[[#This Row],[Facility]])=0,"",_xlfn.MAXIFS(tbl_orders[InvoiceDate],tbl_orders[Facility],tbl_Customers[[#This Row],[Facility]]))</f>
        <v>45316</v>
      </c>
      <c r="I308" s="14" t="str">
        <f>IF(ISNUMBER(tbl_Customers[[#This Row],[Last Purchased]]),"Active","Inactive")</f>
        <v>Active</v>
      </c>
      <c r="J308" s="14" t="str">
        <f ca="1">IF(COUNTIF(tbl_targeted_CustomerList[],tbl_Customers[[#This Row],[Facility]])&gt;0,"Targeted","Untargeted")</f>
        <v>Targeted</v>
      </c>
      <c r="K308" s="14"/>
    </row>
    <row r="309" spans="1:11" ht="15.75" customHeight="1" x14ac:dyDescent="0.65">
      <c r="A309" s="137" t="s">
        <v>560</v>
      </c>
      <c r="C309" s="14" t="s">
        <v>354</v>
      </c>
      <c r="D309" s="14" t="s">
        <v>307</v>
      </c>
      <c r="E309" s="14" t="s">
        <v>61</v>
      </c>
      <c r="F309" s="247" t="s">
        <v>746</v>
      </c>
      <c r="G309" s="141"/>
      <c r="H309" s="104" t="str">
        <f>IF(_xlfn.MAXIFS(tbl_orders[InvoiceDate],tbl_orders[Facility],tbl_Customers[[#This Row],[Facility]])=0,"",_xlfn.MAXIFS(tbl_orders[InvoiceDate],tbl_orders[Facility],tbl_Customers[[#This Row],[Facility]]))</f>
        <v/>
      </c>
      <c r="I309" s="14" t="str">
        <f>IF(ISNUMBER(tbl_Customers[[#This Row],[Last Purchased]]),"Active","Inactive")</f>
        <v>Inactive</v>
      </c>
      <c r="J309" s="14" t="str">
        <f ca="1">IF(COUNTIF(tbl_targeted_CustomerList[],tbl_Customers[[#This Row],[Facility]])&gt;0,"Targeted","Untargeted")</f>
        <v>Untargeted</v>
      </c>
      <c r="K309" s="14"/>
    </row>
    <row r="310" spans="1:11" ht="15.75" customHeight="1" x14ac:dyDescent="0.65">
      <c r="A310" s="137" t="s">
        <v>561</v>
      </c>
      <c r="C310" s="14" t="s">
        <v>382</v>
      </c>
      <c r="D310" s="14" t="s">
        <v>307</v>
      </c>
      <c r="E310" s="14" t="s">
        <v>61</v>
      </c>
      <c r="F310" s="247" t="s">
        <v>746</v>
      </c>
      <c r="G310" s="141"/>
      <c r="H310" s="104" t="str">
        <f>IF(_xlfn.MAXIFS(tbl_orders[InvoiceDate],tbl_orders[Facility],tbl_Customers[[#This Row],[Facility]])=0,"",_xlfn.MAXIFS(tbl_orders[InvoiceDate],tbl_orders[Facility],tbl_Customers[[#This Row],[Facility]]))</f>
        <v/>
      </c>
      <c r="I310" s="14" t="str">
        <f>IF(ISNUMBER(tbl_Customers[[#This Row],[Last Purchased]]),"Active","Inactive")</f>
        <v>Inactive</v>
      </c>
      <c r="J310" s="14" t="str">
        <f ca="1">IF(COUNTIF(tbl_targeted_CustomerList[],tbl_Customers[[#This Row],[Facility]])&gt;0,"Targeted","Untargeted")</f>
        <v>Untargeted</v>
      </c>
      <c r="K310" s="14"/>
    </row>
    <row r="311" spans="1:11" ht="15.75" customHeight="1" x14ac:dyDescent="0.65">
      <c r="A311" s="137" t="s">
        <v>562</v>
      </c>
      <c r="C311" s="14" t="s">
        <v>332</v>
      </c>
      <c r="D311" s="14" t="s">
        <v>307</v>
      </c>
      <c r="E311" s="14" t="s">
        <v>61</v>
      </c>
      <c r="F311" s="247" t="s">
        <v>746</v>
      </c>
      <c r="G311" s="141"/>
      <c r="H311" s="104" t="str">
        <f>IF(_xlfn.MAXIFS(tbl_orders[InvoiceDate],tbl_orders[Facility],tbl_Customers[[#This Row],[Facility]])=0,"",_xlfn.MAXIFS(tbl_orders[InvoiceDate],tbl_orders[Facility],tbl_Customers[[#This Row],[Facility]]))</f>
        <v/>
      </c>
      <c r="I311" s="14" t="str">
        <f>IF(ISNUMBER(tbl_Customers[[#This Row],[Last Purchased]]),"Active","Inactive")</f>
        <v>Inactive</v>
      </c>
      <c r="J311" s="14" t="str">
        <f ca="1">IF(COUNTIF(tbl_targeted_CustomerList[],tbl_Customers[[#This Row],[Facility]])&gt;0,"Targeted","Untargeted")</f>
        <v>Untargeted</v>
      </c>
      <c r="K311" s="14"/>
    </row>
    <row r="312" spans="1:11" ht="15.75" customHeight="1" x14ac:dyDescent="0.65">
      <c r="A312" s="137" t="s">
        <v>563</v>
      </c>
      <c r="B312" s="14" t="s">
        <v>168</v>
      </c>
      <c r="C312" s="14" t="s">
        <v>306</v>
      </c>
      <c r="D312" s="14" t="s">
        <v>307</v>
      </c>
      <c r="E312" s="14" t="s">
        <v>61</v>
      </c>
      <c r="F312" s="247" t="s">
        <v>746</v>
      </c>
      <c r="G312" s="141"/>
      <c r="H312" s="104" t="str">
        <f>IF(_xlfn.MAXIFS(tbl_orders[InvoiceDate],tbl_orders[Facility],tbl_Customers[[#This Row],[Facility]])=0,"",_xlfn.MAXIFS(tbl_orders[InvoiceDate],tbl_orders[Facility],tbl_Customers[[#This Row],[Facility]]))</f>
        <v/>
      </c>
      <c r="I312" s="14" t="str">
        <f>IF(ISNUMBER(tbl_Customers[[#This Row],[Last Purchased]]),"Active","Inactive")</f>
        <v>Inactive</v>
      </c>
      <c r="J312" s="14" t="str">
        <f ca="1">IF(COUNTIF(tbl_targeted_CustomerList[],tbl_Customers[[#This Row],[Facility]])&gt;0,"Targeted","Untargeted")</f>
        <v>Untargeted</v>
      </c>
      <c r="K312" s="14"/>
    </row>
    <row r="313" spans="1:11" ht="15.75" customHeight="1" x14ac:dyDescent="0.65">
      <c r="A313" s="137" t="s">
        <v>564</v>
      </c>
      <c r="C313" s="14" t="s">
        <v>310</v>
      </c>
      <c r="D313" s="14" t="s">
        <v>307</v>
      </c>
      <c r="E313" s="14" t="s">
        <v>61</v>
      </c>
      <c r="F313" s="247" t="s">
        <v>746</v>
      </c>
      <c r="G313" s="141"/>
      <c r="H313" s="104" t="str">
        <f>IF(_xlfn.MAXIFS(tbl_orders[InvoiceDate],tbl_orders[Facility],tbl_Customers[[#This Row],[Facility]])=0,"",_xlfn.MAXIFS(tbl_orders[InvoiceDate],tbl_orders[Facility],tbl_Customers[[#This Row],[Facility]]))</f>
        <v/>
      </c>
      <c r="I313" s="14" t="str">
        <f>IF(ISNUMBER(tbl_Customers[[#This Row],[Last Purchased]]),"Active","Inactive")</f>
        <v>Inactive</v>
      </c>
      <c r="J313" s="14" t="str">
        <f ca="1">IF(COUNTIF(tbl_targeted_CustomerList[],tbl_Customers[[#This Row],[Facility]])&gt;0,"Targeted","Untargeted")</f>
        <v>Untargeted</v>
      </c>
      <c r="K313" s="14"/>
    </row>
    <row r="314" spans="1:11" ht="15.75" customHeight="1" x14ac:dyDescent="0.65">
      <c r="A314" s="137" t="s">
        <v>565</v>
      </c>
      <c r="B314" s="14" t="s">
        <v>165</v>
      </c>
      <c r="C314" s="14" t="s">
        <v>310</v>
      </c>
      <c r="D314" s="14" t="s">
        <v>307</v>
      </c>
      <c r="E314" s="14" t="s">
        <v>61</v>
      </c>
      <c r="F314" s="247" t="s">
        <v>746</v>
      </c>
      <c r="G314" s="141"/>
      <c r="H314" s="104" t="str">
        <f>IF(_xlfn.MAXIFS(tbl_orders[InvoiceDate],tbl_orders[Facility],tbl_Customers[[#This Row],[Facility]])=0,"",_xlfn.MAXIFS(tbl_orders[InvoiceDate],tbl_orders[Facility],tbl_Customers[[#This Row],[Facility]]))</f>
        <v/>
      </c>
      <c r="I314" s="14" t="str">
        <f>IF(ISNUMBER(tbl_Customers[[#This Row],[Last Purchased]]),"Active","Inactive")</f>
        <v>Inactive</v>
      </c>
      <c r="J314" s="14" t="str">
        <f ca="1">IF(COUNTIF(tbl_targeted_CustomerList[],tbl_Customers[[#This Row],[Facility]])&gt;0,"Targeted","Untargeted")</f>
        <v>Untargeted</v>
      </c>
      <c r="K314" s="14"/>
    </row>
    <row r="315" spans="1:11" ht="15.75" customHeight="1" x14ac:dyDescent="0.65">
      <c r="A315" s="137" t="s">
        <v>566</v>
      </c>
      <c r="B315" s="14" t="s">
        <v>168</v>
      </c>
      <c r="C315" s="14" t="s">
        <v>306</v>
      </c>
      <c r="D315" s="14" t="s">
        <v>307</v>
      </c>
      <c r="E315" s="14" t="s">
        <v>61</v>
      </c>
      <c r="F315" s="247" t="s">
        <v>746</v>
      </c>
      <c r="G315" s="141"/>
      <c r="H315" s="104" t="str">
        <f>IF(_xlfn.MAXIFS(tbl_orders[InvoiceDate],tbl_orders[Facility],tbl_Customers[[#This Row],[Facility]])=0,"",_xlfn.MAXIFS(tbl_orders[InvoiceDate],tbl_orders[Facility],tbl_Customers[[#This Row],[Facility]]))</f>
        <v/>
      </c>
      <c r="I315" s="14" t="str">
        <f>IF(ISNUMBER(tbl_Customers[[#This Row],[Last Purchased]]),"Active","Inactive")</f>
        <v>Inactive</v>
      </c>
      <c r="J315" s="14" t="str">
        <f ca="1">IF(COUNTIF(tbl_targeted_CustomerList[],tbl_Customers[[#This Row],[Facility]])&gt;0,"Targeted","Untargeted")</f>
        <v>Untargeted</v>
      </c>
      <c r="K315" s="14"/>
    </row>
    <row r="316" spans="1:11" ht="15.75" customHeight="1" x14ac:dyDescent="0.65">
      <c r="A316" s="137" t="s">
        <v>567</v>
      </c>
      <c r="B316" s="14" t="s">
        <v>109</v>
      </c>
      <c r="C316" s="14" t="s">
        <v>318</v>
      </c>
      <c r="D316" s="14" t="s">
        <v>307</v>
      </c>
      <c r="E316" s="14" t="s">
        <v>61</v>
      </c>
      <c r="F316" s="247" t="s">
        <v>746</v>
      </c>
      <c r="G316" s="141"/>
      <c r="H316" s="104" t="str">
        <f>IF(_xlfn.MAXIFS(tbl_orders[InvoiceDate],tbl_orders[Facility],tbl_Customers[[#This Row],[Facility]])=0,"",_xlfn.MAXIFS(tbl_orders[InvoiceDate],tbl_orders[Facility],tbl_Customers[[#This Row],[Facility]]))</f>
        <v/>
      </c>
      <c r="I316" s="14" t="str">
        <f>IF(ISNUMBER(tbl_Customers[[#This Row],[Last Purchased]]),"Active","Inactive")</f>
        <v>Inactive</v>
      </c>
      <c r="J316" s="14" t="str">
        <f ca="1">IF(COUNTIF(tbl_targeted_CustomerList[],tbl_Customers[[#This Row],[Facility]])&gt;0,"Targeted","Untargeted")</f>
        <v>Untargeted</v>
      </c>
      <c r="K316" s="14"/>
    </row>
    <row r="317" spans="1:11" ht="15.75" customHeight="1" x14ac:dyDescent="0.65">
      <c r="A317" s="137" t="s">
        <v>568</v>
      </c>
      <c r="C317" s="14" t="s">
        <v>382</v>
      </c>
      <c r="D317" s="14" t="s">
        <v>307</v>
      </c>
      <c r="E317" s="14" t="s">
        <v>61</v>
      </c>
      <c r="F317" s="247" t="s">
        <v>746</v>
      </c>
      <c r="G317" s="141"/>
      <c r="H317" s="104" t="str">
        <f>IF(_xlfn.MAXIFS(tbl_orders[InvoiceDate],tbl_orders[Facility],tbl_Customers[[#This Row],[Facility]])=0,"",_xlfn.MAXIFS(tbl_orders[InvoiceDate],tbl_orders[Facility],tbl_Customers[[#This Row],[Facility]]))</f>
        <v/>
      </c>
      <c r="I317" s="14" t="str">
        <f>IF(ISNUMBER(tbl_Customers[[#This Row],[Last Purchased]]),"Active","Inactive")</f>
        <v>Inactive</v>
      </c>
      <c r="J317" s="14" t="str">
        <f ca="1">IF(COUNTIF(tbl_targeted_CustomerList[],tbl_Customers[[#This Row],[Facility]])&gt;0,"Targeted","Untargeted")</f>
        <v>Untargeted</v>
      </c>
      <c r="K317" s="14"/>
    </row>
    <row r="318" spans="1:11" ht="15.75" customHeight="1" x14ac:dyDescent="0.65">
      <c r="A318" s="137" t="s">
        <v>569</v>
      </c>
      <c r="B318" s="14" t="s">
        <v>168</v>
      </c>
      <c r="C318" s="14" t="s">
        <v>382</v>
      </c>
      <c r="D318" s="14" t="s">
        <v>307</v>
      </c>
      <c r="E318" s="14" t="s">
        <v>61</v>
      </c>
      <c r="F318" s="247" t="s">
        <v>746</v>
      </c>
      <c r="G318" s="141"/>
      <c r="H318" s="104" t="str">
        <f>IF(_xlfn.MAXIFS(tbl_orders[InvoiceDate],tbl_orders[Facility],tbl_Customers[[#This Row],[Facility]])=0,"",_xlfn.MAXIFS(tbl_orders[InvoiceDate],tbl_orders[Facility],tbl_Customers[[#This Row],[Facility]]))</f>
        <v/>
      </c>
      <c r="I318" s="14" t="str">
        <f>IF(ISNUMBER(tbl_Customers[[#This Row],[Last Purchased]]),"Active","Inactive")</f>
        <v>Inactive</v>
      </c>
      <c r="J318" s="14" t="str">
        <f ca="1">IF(COUNTIF(tbl_targeted_CustomerList[],tbl_Customers[[#This Row],[Facility]])&gt;0,"Targeted","Untargeted")</f>
        <v>Untargeted</v>
      </c>
      <c r="K318" s="14"/>
    </row>
    <row r="319" spans="1:11" ht="15.75" customHeight="1" x14ac:dyDescent="0.65">
      <c r="A319" s="137" t="s">
        <v>570</v>
      </c>
      <c r="C319" s="14" t="s">
        <v>332</v>
      </c>
      <c r="D319" s="14" t="s">
        <v>307</v>
      </c>
      <c r="E319" s="14" t="s">
        <v>61</v>
      </c>
      <c r="F319" s="247" t="s">
        <v>746</v>
      </c>
      <c r="G319" s="141"/>
      <c r="H319" s="104" t="str">
        <f>IF(_xlfn.MAXIFS(tbl_orders[InvoiceDate],tbl_orders[Facility],tbl_Customers[[#This Row],[Facility]])=0,"",_xlfn.MAXIFS(tbl_orders[InvoiceDate],tbl_orders[Facility],tbl_Customers[[#This Row],[Facility]]))</f>
        <v/>
      </c>
      <c r="I319" s="14" t="str">
        <f>IF(ISNUMBER(tbl_Customers[[#This Row],[Last Purchased]]),"Active","Inactive")</f>
        <v>Inactive</v>
      </c>
      <c r="J319" s="14" t="str">
        <f ca="1">IF(COUNTIF(tbl_targeted_CustomerList[],tbl_Customers[[#This Row],[Facility]])&gt;0,"Targeted","Untargeted")</f>
        <v>Untargeted</v>
      </c>
      <c r="K319" s="14"/>
    </row>
    <row r="320" spans="1:11" ht="15.75" customHeight="1" x14ac:dyDescent="0.65">
      <c r="A320" s="137" t="s">
        <v>571</v>
      </c>
      <c r="C320" s="14" t="s">
        <v>316</v>
      </c>
      <c r="D320" s="14" t="s">
        <v>307</v>
      </c>
      <c r="E320" s="14" t="s">
        <v>61</v>
      </c>
      <c r="F320" s="247" t="s">
        <v>746</v>
      </c>
      <c r="G320" s="141"/>
      <c r="H320" s="104" t="str">
        <f>IF(_xlfn.MAXIFS(tbl_orders[InvoiceDate],tbl_orders[Facility],tbl_Customers[[#This Row],[Facility]])=0,"",_xlfn.MAXIFS(tbl_orders[InvoiceDate],tbl_orders[Facility],tbl_Customers[[#This Row],[Facility]]))</f>
        <v/>
      </c>
      <c r="I320" s="14" t="str">
        <f>IF(ISNUMBER(tbl_Customers[[#This Row],[Last Purchased]]),"Active","Inactive")</f>
        <v>Inactive</v>
      </c>
      <c r="J320" s="14" t="str">
        <f ca="1">IF(COUNTIF(tbl_targeted_CustomerList[],tbl_Customers[[#This Row],[Facility]])&gt;0,"Targeted","Untargeted")</f>
        <v>Untargeted</v>
      </c>
      <c r="K320" s="14"/>
    </row>
    <row r="321" spans="1:11" ht="15.75" customHeight="1" x14ac:dyDescent="0.65">
      <c r="A321" s="137" t="s">
        <v>572</v>
      </c>
      <c r="B321" s="14" t="s">
        <v>107</v>
      </c>
      <c r="C321" s="14" t="s">
        <v>316</v>
      </c>
      <c r="D321" s="14" t="s">
        <v>307</v>
      </c>
      <c r="E321" s="14" t="s">
        <v>61</v>
      </c>
      <c r="F321" s="247" t="s">
        <v>746</v>
      </c>
      <c r="G321" s="141"/>
      <c r="H321" s="104" t="str">
        <f>IF(_xlfn.MAXIFS(tbl_orders[InvoiceDate],tbl_orders[Facility],tbl_Customers[[#This Row],[Facility]])=0,"",_xlfn.MAXIFS(tbl_orders[InvoiceDate],tbl_orders[Facility],tbl_Customers[[#This Row],[Facility]]))</f>
        <v/>
      </c>
      <c r="I321" s="14" t="str">
        <f>IF(ISNUMBER(tbl_Customers[[#This Row],[Last Purchased]]),"Active","Inactive")</f>
        <v>Inactive</v>
      </c>
      <c r="J321" s="14" t="str">
        <f ca="1">IF(COUNTIF(tbl_targeted_CustomerList[],tbl_Customers[[#This Row],[Facility]])&gt;0,"Targeted","Untargeted")</f>
        <v>Untargeted</v>
      </c>
      <c r="K321" s="14"/>
    </row>
    <row r="322" spans="1:11" ht="15.75" customHeight="1" x14ac:dyDescent="0.65">
      <c r="A322" s="137" t="s">
        <v>573</v>
      </c>
      <c r="C322" s="141" t="s">
        <v>340</v>
      </c>
      <c r="D322" s="141" t="s">
        <v>307</v>
      </c>
      <c r="E322" s="141" t="s">
        <v>62</v>
      </c>
      <c r="F322" s="247" t="s">
        <v>745</v>
      </c>
      <c r="G322" s="141"/>
      <c r="H322" s="104">
        <f>IF(_xlfn.MAXIFS(tbl_orders[InvoiceDate],tbl_orders[Facility],tbl_Customers[[#This Row],[Facility]])=0,"",_xlfn.MAXIFS(tbl_orders[InvoiceDate],tbl_orders[Facility],tbl_Customers[[#This Row],[Facility]]))</f>
        <v>44961</v>
      </c>
      <c r="I322" s="14" t="str">
        <f>IF(ISNUMBER(tbl_Customers[[#This Row],[Last Purchased]]),"Active","Inactive")</f>
        <v>Active</v>
      </c>
      <c r="J322" s="14" t="str">
        <f ca="1">IF(COUNTIF(tbl_targeted_CustomerList[],tbl_Customers[[#This Row],[Facility]])&gt;0,"Targeted","Untargeted")</f>
        <v>Untargeted</v>
      </c>
      <c r="K322" s="14"/>
    </row>
    <row r="323" spans="1:11" ht="15.75" customHeight="1" x14ac:dyDescent="0.65">
      <c r="A323" s="137" t="s">
        <v>574</v>
      </c>
      <c r="B323" s="14" t="s">
        <v>149</v>
      </c>
      <c r="C323" s="141" t="s">
        <v>332</v>
      </c>
      <c r="D323" s="141" t="s">
        <v>307</v>
      </c>
      <c r="E323" s="141" t="s">
        <v>61</v>
      </c>
      <c r="F323" s="247" t="s">
        <v>745</v>
      </c>
      <c r="G323" s="141"/>
      <c r="H323" s="104" t="str">
        <f>IF(_xlfn.MAXIFS(tbl_orders[InvoiceDate],tbl_orders[Facility],tbl_Customers[[#This Row],[Facility]])=0,"",_xlfn.MAXIFS(tbl_orders[InvoiceDate],tbl_orders[Facility],tbl_Customers[[#This Row],[Facility]]))</f>
        <v/>
      </c>
      <c r="I323" s="14" t="str">
        <f>IF(ISNUMBER(tbl_Customers[[#This Row],[Last Purchased]]),"Active","Inactive")</f>
        <v>Inactive</v>
      </c>
      <c r="J323" s="14" t="str">
        <f ca="1">IF(COUNTIF(tbl_targeted_CustomerList[],tbl_Customers[[#This Row],[Facility]])&gt;0,"Targeted","Untargeted")</f>
        <v>Untargeted</v>
      </c>
      <c r="K323" s="14"/>
    </row>
    <row r="324" spans="1:11" ht="15.75" customHeight="1" x14ac:dyDescent="0.65">
      <c r="A324" s="137" t="s">
        <v>575</v>
      </c>
      <c r="B324" s="14" t="s">
        <v>149</v>
      </c>
      <c r="C324" s="141" t="s">
        <v>332</v>
      </c>
      <c r="D324" s="141" t="s">
        <v>307</v>
      </c>
      <c r="E324" s="141" t="s">
        <v>61</v>
      </c>
      <c r="F324" s="247" t="s">
        <v>745</v>
      </c>
      <c r="G324" s="141"/>
      <c r="H324" s="104" t="str">
        <f>IF(_xlfn.MAXIFS(tbl_orders[InvoiceDate],tbl_orders[Facility],tbl_Customers[[#This Row],[Facility]])=0,"",_xlfn.MAXIFS(tbl_orders[InvoiceDate],tbl_orders[Facility],tbl_Customers[[#This Row],[Facility]]))</f>
        <v/>
      </c>
      <c r="I324" s="14" t="str">
        <f>IF(ISNUMBER(tbl_Customers[[#This Row],[Last Purchased]]),"Active","Inactive")</f>
        <v>Inactive</v>
      </c>
      <c r="J324" s="14" t="str">
        <f ca="1">IF(COUNTIF(tbl_targeted_CustomerList[],tbl_Customers[[#This Row],[Facility]])&gt;0,"Targeted","Untargeted")</f>
        <v>Untargeted</v>
      </c>
      <c r="K324" s="14"/>
    </row>
    <row r="325" spans="1:11" ht="15.75" customHeight="1" x14ac:dyDescent="0.65">
      <c r="A325" s="137" t="s">
        <v>187</v>
      </c>
      <c r="C325" s="141" t="s">
        <v>312</v>
      </c>
      <c r="D325" s="141" t="s">
        <v>378</v>
      </c>
      <c r="E325" s="141" t="s">
        <v>61</v>
      </c>
      <c r="F325" s="247" t="s">
        <v>745</v>
      </c>
      <c r="G325" s="141"/>
      <c r="H325" s="104">
        <f>IF(_xlfn.MAXIFS(tbl_orders[InvoiceDate],tbl_orders[Facility],tbl_Customers[[#This Row],[Facility]])=0,"",_xlfn.MAXIFS(tbl_orders[InvoiceDate],tbl_orders[Facility],tbl_Customers[[#This Row],[Facility]]))</f>
        <v>45182</v>
      </c>
      <c r="I325" s="14" t="str">
        <f>IF(ISNUMBER(tbl_Customers[[#This Row],[Last Purchased]]),"Active","Inactive")</f>
        <v>Active</v>
      </c>
      <c r="J325" s="14" t="str">
        <f ca="1">IF(COUNTIF(tbl_targeted_CustomerList[],tbl_Customers[[#This Row],[Facility]])&gt;0,"Targeted","Untargeted")</f>
        <v>Targeted</v>
      </c>
      <c r="K325" s="14"/>
    </row>
    <row r="326" spans="1:11" ht="15.75" customHeight="1" x14ac:dyDescent="0.65">
      <c r="A326" s="137" t="s">
        <v>693</v>
      </c>
      <c r="C326" s="14" t="s">
        <v>308</v>
      </c>
      <c r="D326" s="141" t="s">
        <v>307</v>
      </c>
      <c r="E326" s="141" t="s">
        <v>61</v>
      </c>
      <c r="F326" s="247" t="s">
        <v>745</v>
      </c>
      <c r="G326" s="141"/>
      <c r="H326" s="104" t="str">
        <f>IF(_xlfn.MAXIFS(tbl_orders[InvoiceDate],tbl_orders[Facility],tbl_Customers[[#This Row],[Facility]])=0,"",_xlfn.MAXIFS(tbl_orders[InvoiceDate],tbl_orders[Facility],tbl_Customers[[#This Row],[Facility]]))</f>
        <v/>
      </c>
      <c r="I326" s="14" t="str">
        <f>IF(ISNUMBER(tbl_Customers[[#This Row],[Last Purchased]]),"Active","Inactive")</f>
        <v>Inactive</v>
      </c>
      <c r="J326" s="14" t="str">
        <f ca="1">IF(COUNTIF(tbl_targeted_CustomerList[],tbl_Customers[[#This Row],[Facility]])&gt;0,"Targeted","Untargeted")</f>
        <v>Targeted</v>
      </c>
      <c r="K326" s="14"/>
    </row>
    <row r="327" spans="1:11" ht="15.75" customHeight="1" x14ac:dyDescent="0.65">
      <c r="A327" s="137" t="s">
        <v>576</v>
      </c>
      <c r="B327" s="14" t="s">
        <v>104</v>
      </c>
      <c r="C327" s="14" t="s">
        <v>324</v>
      </c>
      <c r="D327" s="14" t="s">
        <v>307</v>
      </c>
      <c r="E327" s="14" t="s">
        <v>61</v>
      </c>
      <c r="F327" s="247" t="s">
        <v>746</v>
      </c>
      <c r="G327" s="141"/>
      <c r="H327" s="104" t="str">
        <f>IF(_xlfn.MAXIFS(tbl_orders[InvoiceDate],tbl_orders[Facility],tbl_Customers[[#This Row],[Facility]])=0,"",_xlfn.MAXIFS(tbl_orders[InvoiceDate],tbl_orders[Facility],tbl_Customers[[#This Row],[Facility]]))</f>
        <v/>
      </c>
      <c r="I327" s="14" t="str">
        <f>IF(ISNUMBER(tbl_Customers[[#This Row],[Last Purchased]]),"Active","Inactive")</f>
        <v>Inactive</v>
      </c>
      <c r="J327" s="14" t="str">
        <f ca="1">IF(COUNTIF(tbl_targeted_CustomerList[],tbl_Customers[[#This Row],[Facility]])&gt;0,"Targeted","Untargeted")</f>
        <v>Untargeted</v>
      </c>
      <c r="K327" s="14"/>
    </row>
    <row r="328" spans="1:11" ht="15.75" customHeight="1" x14ac:dyDescent="0.65">
      <c r="A328" s="137" t="s">
        <v>577</v>
      </c>
      <c r="B328" s="14" t="s">
        <v>451</v>
      </c>
      <c r="C328" s="14" t="s">
        <v>308</v>
      </c>
      <c r="D328" s="14" t="s">
        <v>307</v>
      </c>
      <c r="E328" s="14" t="s">
        <v>61</v>
      </c>
      <c r="F328" s="247" t="s">
        <v>746</v>
      </c>
      <c r="G328" s="141"/>
      <c r="H328" s="104" t="str">
        <f>IF(_xlfn.MAXIFS(tbl_orders[InvoiceDate],tbl_orders[Facility],tbl_Customers[[#This Row],[Facility]])=0,"",_xlfn.MAXIFS(tbl_orders[InvoiceDate],tbl_orders[Facility],tbl_Customers[[#This Row],[Facility]]))</f>
        <v/>
      </c>
      <c r="I328" s="14" t="str">
        <f>IF(ISNUMBER(tbl_Customers[[#This Row],[Last Purchased]]),"Active","Inactive")</f>
        <v>Inactive</v>
      </c>
      <c r="J328" s="14" t="str">
        <f ca="1">IF(COUNTIF(tbl_targeted_CustomerList[],tbl_Customers[[#This Row],[Facility]])&gt;0,"Targeted","Untargeted")</f>
        <v>Untargeted</v>
      </c>
      <c r="K328" s="14"/>
    </row>
    <row r="329" spans="1:11" ht="15.75" customHeight="1" x14ac:dyDescent="0.65">
      <c r="A329" s="137" t="s">
        <v>93</v>
      </c>
      <c r="B329" s="14" t="s">
        <v>393</v>
      </c>
      <c r="C329" s="141" t="s">
        <v>318</v>
      </c>
      <c r="D329" s="141" t="s">
        <v>307</v>
      </c>
      <c r="E329" s="141" t="s">
        <v>301</v>
      </c>
      <c r="F329" s="247" t="s">
        <v>745</v>
      </c>
      <c r="G329" s="141"/>
      <c r="H329" s="104" t="str">
        <f>IF(_xlfn.MAXIFS(tbl_orders[InvoiceDate],tbl_orders[Facility],tbl_Customers[[#This Row],[Facility]])=0,"",_xlfn.MAXIFS(tbl_orders[InvoiceDate],tbl_orders[Facility],tbl_Customers[[#This Row],[Facility]]))</f>
        <v/>
      </c>
      <c r="I329" s="14" t="str">
        <f>IF(ISNUMBER(tbl_Customers[[#This Row],[Last Purchased]]),"Active","Inactive")</f>
        <v>Inactive</v>
      </c>
      <c r="J329" s="14" t="str">
        <f ca="1">IF(COUNTIF(tbl_targeted_CustomerList[],tbl_Customers[[#This Row],[Facility]])&gt;0,"Targeted","Untargeted")</f>
        <v>Untargeted</v>
      </c>
      <c r="K329" s="14"/>
    </row>
    <row r="330" spans="1:11" ht="15.75" customHeight="1" x14ac:dyDescent="0.65">
      <c r="A330" s="137" t="s">
        <v>578</v>
      </c>
      <c r="B330" s="14" t="s">
        <v>353</v>
      </c>
      <c r="C330" s="141" t="s">
        <v>354</v>
      </c>
      <c r="D330" s="141" t="s">
        <v>307</v>
      </c>
      <c r="E330" s="141" t="s">
        <v>61</v>
      </c>
      <c r="F330" s="247" t="s">
        <v>745</v>
      </c>
      <c r="G330" s="141"/>
      <c r="H330" s="104" t="str">
        <f>IF(_xlfn.MAXIFS(tbl_orders[InvoiceDate],tbl_orders[Facility],tbl_Customers[[#This Row],[Facility]])=0,"",_xlfn.MAXIFS(tbl_orders[InvoiceDate],tbl_orders[Facility],tbl_Customers[[#This Row],[Facility]]))</f>
        <v/>
      </c>
      <c r="I330" s="14" t="str">
        <f>IF(ISNUMBER(tbl_Customers[[#This Row],[Last Purchased]]),"Active","Inactive")</f>
        <v>Inactive</v>
      </c>
      <c r="J330" s="14" t="str">
        <f ca="1">IF(COUNTIF(tbl_targeted_CustomerList[],tbl_Customers[[#This Row],[Facility]])&gt;0,"Targeted","Untargeted")</f>
        <v>Untargeted</v>
      </c>
      <c r="K330" s="14"/>
    </row>
    <row r="331" spans="1:11" ht="15.75" customHeight="1" x14ac:dyDescent="0.65">
      <c r="A331" s="137" t="s">
        <v>146</v>
      </c>
      <c r="B331" s="14" t="s">
        <v>110</v>
      </c>
      <c r="C331" s="141" t="s">
        <v>318</v>
      </c>
      <c r="D331" s="141" t="s">
        <v>307</v>
      </c>
      <c r="E331" s="141" t="s">
        <v>302</v>
      </c>
      <c r="F331" s="247" t="s">
        <v>745</v>
      </c>
      <c r="G331" s="141"/>
      <c r="H331" s="104">
        <f>IF(_xlfn.MAXIFS(tbl_orders[InvoiceDate],tbl_orders[Facility],tbl_Customers[[#This Row],[Facility]])=0,"",_xlfn.MAXIFS(tbl_orders[InvoiceDate],tbl_orders[Facility],tbl_Customers[[#This Row],[Facility]]))</f>
        <v>45335</v>
      </c>
      <c r="I331" s="14" t="str">
        <f>IF(ISNUMBER(tbl_Customers[[#This Row],[Last Purchased]]),"Active","Inactive")</f>
        <v>Active</v>
      </c>
      <c r="J331" s="14" t="str">
        <f ca="1">IF(COUNTIF(tbl_targeted_CustomerList[],tbl_Customers[[#This Row],[Facility]])&gt;0,"Targeted","Untargeted")</f>
        <v>Targeted</v>
      </c>
      <c r="K331" s="14"/>
    </row>
    <row r="332" spans="1:11" ht="15.75" customHeight="1" x14ac:dyDescent="0.65">
      <c r="A332" s="137" t="s">
        <v>579</v>
      </c>
      <c r="C332" s="141" t="s">
        <v>310</v>
      </c>
      <c r="D332" s="141" t="s">
        <v>307</v>
      </c>
      <c r="E332" s="141" t="s">
        <v>302</v>
      </c>
      <c r="F332" s="247" t="s">
        <v>745</v>
      </c>
      <c r="G332" s="141"/>
      <c r="H332" s="104" t="str">
        <f>IF(_xlfn.MAXIFS(tbl_orders[InvoiceDate],tbl_orders[Facility],tbl_Customers[[#This Row],[Facility]])=0,"",_xlfn.MAXIFS(tbl_orders[InvoiceDate],tbl_orders[Facility],tbl_Customers[[#This Row],[Facility]]))</f>
        <v/>
      </c>
      <c r="I332" s="14" t="str">
        <f>IF(ISNUMBER(tbl_Customers[[#This Row],[Last Purchased]]),"Active","Inactive")</f>
        <v>Inactive</v>
      </c>
      <c r="J332" s="14" t="str">
        <f ca="1">IF(COUNTIF(tbl_targeted_CustomerList[],tbl_Customers[[#This Row],[Facility]])&gt;0,"Targeted","Untargeted")</f>
        <v>Untargeted</v>
      </c>
      <c r="K332" s="14"/>
    </row>
    <row r="333" spans="1:11" ht="15.75" customHeight="1" x14ac:dyDescent="0.65">
      <c r="A333" s="137" t="s">
        <v>580</v>
      </c>
      <c r="B333" s="14" t="s">
        <v>420</v>
      </c>
      <c r="C333" s="141" t="s">
        <v>330</v>
      </c>
      <c r="D333" s="141" t="s">
        <v>307</v>
      </c>
      <c r="E333" s="141" t="s">
        <v>61</v>
      </c>
      <c r="F333" s="247" t="s">
        <v>745</v>
      </c>
      <c r="G333" s="141"/>
      <c r="H333" s="104" t="str">
        <f>IF(_xlfn.MAXIFS(tbl_orders[InvoiceDate],tbl_orders[Facility],tbl_Customers[[#This Row],[Facility]])=0,"",_xlfn.MAXIFS(tbl_orders[InvoiceDate],tbl_orders[Facility],tbl_Customers[[#This Row],[Facility]]))</f>
        <v/>
      </c>
      <c r="I333" s="14" t="str">
        <f>IF(ISNUMBER(tbl_Customers[[#This Row],[Last Purchased]]),"Active","Inactive")</f>
        <v>Inactive</v>
      </c>
      <c r="J333" s="14" t="str">
        <f ca="1">IF(COUNTIF(tbl_targeted_CustomerList[],tbl_Customers[[#This Row],[Facility]])&gt;0,"Targeted","Untargeted")</f>
        <v>Untargeted</v>
      </c>
      <c r="K333" s="14"/>
    </row>
    <row r="334" spans="1:11" ht="15.75" customHeight="1" x14ac:dyDescent="0.65">
      <c r="A334" s="137" t="s">
        <v>581</v>
      </c>
      <c r="B334" s="14" t="s">
        <v>109</v>
      </c>
      <c r="C334" s="141" t="s">
        <v>318</v>
      </c>
      <c r="D334" s="141" t="s">
        <v>307</v>
      </c>
      <c r="E334" s="141" t="s">
        <v>61</v>
      </c>
      <c r="F334" s="247" t="s">
        <v>745</v>
      </c>
      <c r="G334" s="141"/>
      <c r="H334" s="104" t="str">
        <f>IF(_xlfn.MAXIFS(tbl_orders[InvoiceDate],tbl_orders[Facility],tbl_Customers[[#This Row],[Facility]])=0,"",_xlfn.MAXIFS(tbl_orders[InvoiceDate],tbl_orders[Facility],tbl_Customers[[#This Row],[Facility]]))</f>
        <v/>
      </c>
      <c r="I334" s="14" t="str">
        <f>IF(ISNUMBER(tbl_Customers[[#This Row],[Last Purchased]]),"Active","Inactive")</f>
        <v>Inactive</v>
      </c>
      <c r="J334" s="14" t="str">
        <f ca="1">IF(COUNTIF(tbl_targeted_CustomerList[],tbl_Customers[[#This Row],[Facility]])&gt;0,"Targeted","Untargeted")</f>
        <v>Untargeted</v>
      </c>
      <c r="K334" s="14"/>
    </row>
    <row r="335" spans="1:11" ht="15.75" customHeight="1" x14ac:dyDescent="0.65">
      <c r="A335" s="137" t="s">
        <v>161</v>
      </c>
      <c r="C335" s="14" t="s">
        <v>340</v>
      </c>
      <c r="D335" s="14" t="s">
        <v>340</v>
      </c>
      <c r="E335" s="14" t="s">
        <v>61</v>
      </c>
      <c r="F335" s="247" t="s">
        <v>746</v>
      </c>
      <c r="G335" s="141"/>
      <c r="H335" s="104" t="str">
        <f>IF(_xlfn.MAXIFS(tbl_orders[InvoiceDate],tbl_orders[Facility],tbl_Customers[[#This Row],[Facility]])=0,"",_xlfn.MAXIFS(tbl_orders[InvoiceDate],tbl_orders[Facility],tbl_Customers[[#This Row],[Facility]]))</f>
        <v/>
      </c>
      <c r="I335" s="14" t="str">
        <f>IF(ISNUMBER(tbl_Customers[[#This Row],[Last Purchased]]),"Active","Inactive")</f>
        <v>Inactive</v>
      </c>
      <c r="J335" s="14" t="str">
        <f ca="1">IF(COUNTIF(tbl_targeted_CustomerList[],tbl_Customers[[#This Row],[Facility]])&gt;0,"Targeted","Untargeted")</f>
        <v>Untargeted</v>
      </c>
      <c r="K335" s="14"/>
    </row>
    <row r="336" spans="1:11" ht="15.75" customHeight="1" x14ac:dyDescent="0.65">
      <c r="A336" s="137" t="s">
        <v>582</v>
      </c>
      <c r="B336" s="14" t="s">
        <v>123</v>
      </c>
      <c r="C336" s="14" t="s">
        <v>330</v>
      </c>
      <c r="D336" s="14" t="s">
        <v>307</v>
      </c>
      <c r="E336" s="14" t="s">
        <v>61</v>
      </c>
      <c r="F336" s="247" t="s">
        <v>746</v>
      </c>
      <c r="G336" s="141"/>
      <c r="H336" s="104" t="str">
        <f>IF(_xlfn.MAXIFS(tbl_orders[InvoiceDate],tbl_orders[Facility],tbl_Customers[[#This Row],[Facility]])=0,"",_xlfn.MAXIFS(tbl_orders[InvoiceDate],tbl_orders[Facility],tbl_Customers[[#This Row],[Facility]]))</f>
        <v/>
      </c>
      <c r="I336" s="14" t="str">
        <f>IF(ISNUMBER(tbl_Customers[[#This Row],[Last Purchased]]),"Active","Inactive")</f>
        <v>Inactive</v>
      </c>
      <c r="J336" s="14" t="str">
        <f ca="1">IF(COUNTIF(tbl_targeted_CustomerList[],tbl_Customers[[#This Row],[Facility]])&gt;0,"Targeted","Untargeted")</f>
        <v>Untargeted</v>
      </c>
      <c r="K336" s="14"/>
    </row>
    <row r="337" spans="1:11" ht="15.75" customHeight="1" x14ac:dyDescent="0.65">
      <c r="A337" s="137" t="s">
        <v>583</v>
      </c>
      <c r="B337" s="14" t="s">
        <v>143</v>
      </c>
      <c r="C337" s="14" t="s">
        <v>330</v>
      </c>
      <c r="D337" s="14" t="s">
        <v>307</v>
      </c>
      <c r="E337" s="14" t="s">
        <v>61</v>
      </c>
      <c r="F337" s="247" t="s">
        <v>746</v>
      </c>
      <c r="G337" s="141"/>
      <c r="H337" s="104" t="str">
        <f>IF(_xlfn.MAXIFS(tbl_orders[InvoiceDate],tbl_orders[Facility],tbl_Customers[[#This Row],[Facility]])=0,"",_xlfn.MAXIFS(tbl_orders[InvoiceDate],tbl_orders[Facility],tbl_Customers[[#This Row],[Facility]]))</f>
        <v/>
      </c>
      <c r="I337" s="14" t="str">
        <f>IF(ISNUMBER(tbl_Customers[[#This Row],[Last Purchased]]),"Active","Inactive")</f>
        <v>Inactive</v>
      </c>
      <c r="J337" s="14" t="str">
        <f ca="1">IF(COUNTIF(tbl_targeted_CustomerList[],tbl_Customers[[#This Row],[Facility]])&gt;0,"Targeted","Untargeted")</f>
        <v>Untargeted</v>
      </c>
      <c r="K337" s="14"/>
    </row>
    <row r="338" spans="1:11" ht="15.75" customHeight="1" x14ac:dyDescent="0.65">
      <c r="A338" s="137" t="s">
        <v>584</v>
      </c>
      <c r="B338" s="14" t="s">
        <v>143</v>
      </c>
      <c r="C338" s="14" t="s">
        <v>330</v>
      </c>
      <c r="D338" s="14" t="s">
        <v>307</v>
      </c>
      <c r="E338" s="14" t="s">
        <v>61</v>
      </c>
      <c r="F338" s="247" t="s">
        <v>746</v>
      </c>
      <c r="G338" s="141"/>
      <c r="H338" s="104" t="str">
        <f>IF(_xlfn.MAXIFS(tbl_orders[InvoiceDate],tbl_orders[Facility],tbl_Customers[[#This Row],[Facility]])=0,"",_xlfn.MAXIFS(tbl_orders[InvoiceDate],tbl_orders[Facility],tbl_Customers[[#This Row],[Facility]]))</f>
        <v/>
      </c>
      <c r="I338" s="14" t="str">
        <f>IF(ISNUMBER(tbl_Customers[[#This Row],[Last Purchased]]),"Active","Inactive")</f>
        <v>Inactive</v>
      </c>
      <c r="J338" s="14" t="str">
        <f ca="1">IF(COUNTIF(tbl_targeted_CustomerList[],tbl_Customers[[#This Row],[Facility]])&gt;0,"Targeted","Untargeted")</f>
        <v>Untargeted</v>
      </c>
      <c r="K338" s="14"/>
    </row>
    <row r="339" spans="1:11" ht="15.75" customHeight="1" x14ac:dyDescent="0.65">
      <c r="A339" s="137" t="s">
        <v>750</v>
      </c>
      <c r="C339" s="141" t="s">
        <v>330</v>
      </c>
      <c r="D339" s="141" t="s">
        <v>307</v>
      </c>
      <c r="E339" s="141" t="s">
        <v>61</v>
      </c>
      <c r="F339" s="247" t="s">
        <v>745</v>
      </c>
      <c r="G339" s="141"/>
      <c r="H339" s="104">
        <f>IF(_xlfn.MAXIFS(tbl_orders[InvoiceDate],tbl_orders[Facility],tbl_Customers[[#This Row],[Facility]])=0,"",_xlfn.MAXIFS(tbl_orders[InvoiceDate],tbl_orders[Facility],tbl_Customers[[#This Row],[Facility]]))</f>
        <v>45320</v>
      </c>
      <c r="I339" s="14" t="str">
        <f>IF(ISNUMBER(tbl_Customers[[#This Row],[Last Purchased]]),"Active","Inactive")</f>
        <v>Active</v>
      </c>
      <c r="J339" s="14" t="str">
        <f ca="1">IF(COUNTIF(tbl_targeted_CustomerList[],tbl_Customers[[#This Row],[Facility]])&gt;0,"Targeted","Untargeted")</f>
        <v>Targeted</v>
      </c>
      <c r="K339" s="14"/>
    </row>
    <row r="340" spans="1:11" ht="15.75" customHeight="1" x14ac:dyDescent="0.65">
      <c r="A340" s="137" t="s">
        <v>751</v>
      </c>
      <c r="B340" s="14" t="s">
        <v>420</v>
      </c>
      <c r="C340" s="14" t="s">
        <v>330</v>
      </c>
      <c r="D340" s="14" t="s">
        <v>307</v>
      </c>
      <c r="E340" s="14" t="s">
        <v>61</v>
      </c>
      <c r="F340" s="247" t="s">
        <v>746</v>
      </c>
      <c r="G340" s="141"/>
      <c r="H340" s="104" t="str">
        <f>IF(_xlfn.MAXIFS(tbl_orders[InvoiceDate],tbl_orders[Facility],tbl_Customers[[#This Row],[Facility]])=0,"",_xlfn.MAXIFS(tbl_orders[InvoiceDate],tbl_orders[Facility],tbl_Customers[[#This Row],[Facility]]))</f>
        <v/>
      </c>
      <c r="I340" s="14" t="str">
        <f>IF(ISNUMBER(tbl_Customers[[#This Row],[Last Purchased]]),"Active","Inactive")</f>
        <v>Inactive</v>
      </c>
      <c r="J340" s="14" t="str">
        <f ca="1">IF(COUNTIF(tbl_targeted_CustomerList[],tbl_Customers[[#This Row],[Facility]])&gt;0,"Targeted","Untargeted")</f>
        <v>Untargeted</v>
      </c>
      <c r="K340" s="14"/>
    </row>
    <row r="341" spans="1:11" ht="15.75" customHeight="1" x14ac:dyDescent="0.65">
      <c r="A341" s="137" t="s">
        <v>585</v>
      </c>
      <c r="B341" s="14" t="s">
        <v>143</v>
      </c>
      <c r="C341" s="141" t="s">
        <v>330</v>
      </c>
      <c r="D341" s="141" t="s">
        <v>307</v>
      </c>
      <c r="E341" s="141" t="s">
        <v>61</v>
      </c>
      <c r="F341" s="247" t="s">
        <v>745</v>
      </c>
      <c r="G341" s="141"/>
      <c r="H341" s="104" t="str">
        <f>IF(_xlfn.MAXIFS(tbl_orders[InvoiceDate],tbl_orders[Facility],tbl_Customers[[#This Row],[Facility]])=0,"",_xlfn.MAXIFS(tbl_orders[InvoiceDate],tbl_orders[Facility],tbl_Customers[[#This Row],[Facility]]))</f>
        <v/>
      </c>
      <c r="I341" s="14" t="str">
        <f>IF(ISNUMBER(tbl_Customers[[#This Row],[Last Purchased]]),"Active","Inactive")</f>
        <v>Inactive</v>
      </c>
      <c r="J341" s="14" t="str">
        <f ca="1">IF(COUNTIF(tbl_targeted_CustomerList[],tbl_Customers[[#This Row],[Facility]])&gt;0,"Targeted","Untargeted")</f>
        <v>Untargeted</v>
      </c>
      <c r="K341" s="14"/>
    </row>
    <row r="342" spans="1:11" ht="15.75" customHeight="1" x14ac:dyDescent="0.65">
      <c r="A342" s="137" t="s">
        <v>586</v>
      </c>
      <c r="B342" s="14" t="s">
        <v>109</v>
      </c>
      <c r="C342" s="141" t="s">
        <v>318</v>
      </c>
      <c r="D342" s="141" t="s">
        <v>307</v>
      </c>
      <c r="E342" s="141" t="s">
        <v>61</v>
      </c>
      <c r="F342" s="247" t="s">
        <v>745</v>
      </c>
      <c r="G342" s="141"/>
      <c r="H342" s="104" t="str">
        <f>IF(_xlfn.MAXIFS(tbl_orders[InvoiceDate],tbl_orders[Facility],tbl_Customers[[#This Row],[Facility]])=0,"",_xlfn.MAXIFS(tbl_orders[InvoiceDate],tbl_orders[Facility],tbl_Customers[[#This Row],[Facility]]))</f>
        <v/>
      </c>
      <c r="I342" s="14" t="str">
        <f>IF(ISNUMBER(tbl_Customers[[#This Row],[Last Purchased]]),"Active","Inactive")</f>
        <v>Inactive</v>
      </c>
      <c r="J342" s="14" t="str">
        <f ca="1">IF(COUNTIF(tbl_targeted_CustomerList[],tbl_Customers[[#This Row],[Facility]])&gt;0,"Targeted","Untargeted")</f>
        <v>Untargeted</v>
      </c>
      <c r="K342" s="14"/>
    </row>
    <row r="343" spans="1:11" ht="15.75" customHeight="1" x14ac:dyDescent="0.65">
      <c r="A343" s="137" t="s">
        <v>587</v>
      </c>
      <c r="B343" s="14" t="s">
        <v>375</v>
      </c>
      <c r="C343" s="141" t="s">
        <v>330</v>
      </c>
      <c r="D343" s="141" t="s">
        <v>307</v>
      </c>
      <c r="E343" s="141" t="s">
        <v>61</v>
      </c>
      <c r="F343" s="247" t="s">
        <v>745</v>
      </c>
      <c r="G343" s="141"/>
      <c r="H343" s="104" t="str">
        <f>IF(_xlfn.MAXIFS(tbl_orders[InvoiceDate],tbl_orders[Facility],tbl_Customers[[#This Row],[Facility]])=0,"",_xlfn.MAXIFS(tbl_orders[InvoiceDate],tbl_orders[Facility],tbl_Customers[[#This Row],[Facility]]))</f>
        <v/>
      </c>
      <c r="I343" s="14" t="str">
        <f>IF(ISNUMBER(tbl_Customers[[#This Row],[Last Purchased]]),"Active","Inactive")</f>
        <v>Inactive</v>
      </c>
      <c r="J343" s="14" t="str">
        <f ca="1">IF(COUNTIF(tbl_targeted_CustomerList[],tbl_Customers[[#This Row],[Facility]])&gt;0,"Targeted","Untargeted")</f>
        <v>Untargeted</v>
      </c>
      <c r="K343" s="14"/>
    </row>
    <row r="344" spans="1:11" ht="15.75" customHeight="1" x14ac:dyDescent="0.65">
      <c r="A344" s="137" t="s">
        <v>588</v>
      </c>
      <c r="B344" s="14" t="s">
        <v>375</v>
      </c>
      <c r="C344" s="141" t="s">
        <v>330</v>
      </c>
      <c r="D344" s="141" t="s">
        <v>307</v>
      </c>
      <c r="E344" s="141" t="s">
        <v>61</v>
      </c>
      <c r="F344" s="247" t="s">
        <v>745</v>
      </c>
      <c r="G344" s="141"/>
      <c r="H344" s="104" t="str">
        <f>IF(_xlfn.MAXIFS(tbl_orders[InvoiceDate],tbl_orders[Facility],tbl_Customers[[#This Row],[Facility]])=0,"",_xlfn.MAXIFS(tbl_orders[InvoiceDate],tbl_orders[Facility],tbl_Customers[[#This Row],[Facility]]))</f>
        <v/>
      </c>
      <c r="I344" s="14" t="str">
        <f>IF(ISNUMBER(tbl_Customers[[#This Row],[Last Purchased]]),"Active","Inactive")</f>
        <v>Inactive</v>
      </c>
      <c r="J344" s="14" t="str">
        <f ca="1">IF(COUNTIF(tbl_targeted_CustomerList[],tbl_Customers[[#This Row],[Facility]])&gt;0,"Targeted","Untargeted")</f>
        <v>Untargeted</v>
      </c>
      <c r="K344" s="14"/>
    </row>
    <row r="345" spans="1:11" ht="15.75" customHeight="1" x14ac:dyDescent="0.65">
      <c r="A345" s="137" t="s">
        <v>589</v>
      </c>
      <c r="B345" s="14" t="s">
        <v>109</v>
      </c>
      <c r="C345" s="141" t="s">
        <v>318</v>
      </c>
      <c r="D345" s="141" t="s">
        <v>307</v>
      </c>
      <c r="E345" s="141" t="s">
        <v>61</v>
      </c>
      <c r="F345" s="247" t="s">
        <v>745</v>
      </c>
      <c r="G345" s="141"/>
      <c r="H345" s="104" t="str">
        <f>IF(_xlfn.MAXIFS(tbl_orders[InvoiceDate],tbl_orders[Facility],tbl_Customers[[#This Row],[Facility]])=0,"",_xlfn.MAXIFS(tbl_orders[InvoiceDate],tbl_orders[Facility],tbl_Customers[[#This Row],[Facility]]))</f>
        <v/>
      </c>
      <c r="I345" s="14" t="str">
        <f>IF(ISNUMBER(tbl_Customers[[#This Row],[Last Purchased]]),"Active","Inactive")</f>
        <v>Inactive</v>
      </c>
      <c r="J345" s="14" t="str">
        <f ca="1">IF(COUNTIF(tbl_targeted_CustomerList[],tbl_Customers[[#This Row],[Facility]])&gt;0,"Targeted","Untargeted")</f>
        <v>Untargeted</v>
      </c>
      <c r="K345" s="14"/>
    </row>
    <row r="346" spans="1:11" ht="15.75" customHeight="1" x14ac:dyDescent="0.65">
      <c r="A346" s="137" t="s">
        <v>590</v>
      </c>
      <c r="B346" s="14" t="s">
        <v>141</v>
      </c>
      <c r="C346" s="141" t="s">
        <v>318</v>
      </c>
      <c r="D346" s="141" t="s">
        <v>307</v>
      </c>
      <c r="E346" s="141" t="s">
        <v>61</v>
      </c>
      <c r="F346" s="247" t="s">
        <v>745</v>
      </c>
      <c r="G346" s="141"/>
      <c r="H346" s="104" t="str">
        <f>IF(_xlfn.MAXIFS(tbl_orders[InvoiceDate],tbl_orders[Facility],tbl_Customers[[#This Row],[Facility]])=0,"",_xlfn.MAXIFS(tbl_orders[InvoiceDate],tbl_orders[Facility],tbl_Customers[[#This Row],[Facility]]))</f>
        <v/>
      </c>
      <c r="I346" s="14" t="str">
        <f>IF(ISNUMBER(tbl_Customers[[#This Row],[Last Purchased]]),"Active","Inactive")</f>
        <v>Inactive</v>
      </c>
      <c r="J346" s="14" t="str">
        <f ca="1">IF(COUNTIF(tbl_targeted_CustomerList[],tbl_Customers[[#This Row],[Facility]])&gt;0,"Targeted","Untargeted")</f>
        <v>Untargeted</v>
      </c>
      <c r="K346" s="14"/>
    </row>
    <row r="347" spans="1:11" ht="15.75" customHeight="1" x14ac:dyDescent="0.65">
      <c r="A347" s="137" t="s">
        <v>591</v>
      </c>
      <c r="C347" s="141" t="s">
        <v>308</v>
      </c>
      <c r="D347" s="141" t="s">
        <v>307</v>
      </c>
      <c r="E347" s="141" t="s">
        <v>301</v>
      </c>
      <c r="F347" s="247" t="s">
        <v>745</v>
      </c>
      <c r="G347" s="141"/>
      <c r="H347" s="104" t="str">
        <f>IF(_xlfn.MAXIFS(tbl_orders[InvoiceDate],tbl_orders[Facility],tbl_Customers[[#This Row],[Facility]])=0,"",_xlfn.MAXIFS(tbl_orders[InvoiceDate],tbl_orders[Facility],tbl_Customers[[#This Row],[Facility]]))</f>
        <v/>
      </c>
      <c r="I347" s="14" t="str">
        <f>IF(ISNUMBER(tbl_Customers[[#This Row],[Last Purchased]]),"Active","Inactive")</f>
        <v>Inactive</v>
      </c>
      <c r="J347" s="14" t="str">
        <f ca="1">IF(COUNTIF(tbl_targeted_CustomerList[],tbl_Customers[[#This Row],[Facility]])&gt;0,"Targeted","Untargeted")</f>
        <v>Untargeted</v>
      </c>
      <c r="K347" s="14"/>
    </row>
    <row r="348" spans="1:11" ht="15.75" customHeight="1" x14ac:dyDescent="0.65">
      <c r="A348" s="137" t="s">
        <v>147</v>
      </c>
      <c r="B348" s="14" t="s">
        <v>451</v>
      </c>
      <c r="C348" s="141" t="s">
        <v>308</v>
      </c>
      <c r="D348" s="141" t="s">
        <v>307</v>
      </c>
      <c r="E348" s="141" t="s">
        <v>301</v>
      </c>
      <c r="F348" s="247" t="s">
        <v>745</v>
      </c>
      <c r="G348" s="141"/>
      <c r="H348" s="104">
        <f>IF(_xlfn.MAXIFS(tbl_orders[InvoiceDate],tbl_orders[Facility],tbl_Customers[[#This Row],[Facility]])=0,"",_xlfn.MAXIFS(tbl_orders[InvoiceDate],tbl_orders[Facility],tbl_Customers[[#This Row],[Facility]]))</f>
        <v>45281</v>
      </c>
      <c r="I348" s="14" t="str">
        <f>IF(ISNUMBER(tbl_Customers[[#This Row],[Last Purchased]]),"Active","Inactive")</f>
        <v>Active</v>
      </c>
      <c r="J348" s="14" t="str">
        <f ca="1">IF(COUNTIF(tbl_targeted_CustomerList[],tbl_Customers[[#This Row],[Facility]])&gt;0,"Targeted","Untargeted")</f>
        <v>Targeted</v>
      </c>
      <c r="K348" s="14"/>
    </row>
    <row r="349" spans="1:11" ht="15.75" customHeight="1" x14ac:dyDescent="0.65">
      <c r="A349" s="137" t="s">
        <v>94</v>
      </c>
      <c r="C349" s="141" t="s">
        <v>310</v>
      </c>
      <c r="D349" s="141" t="s">
        <v>307</v>
      </c>
      <c r="E349" s="141" t="s">
        <v>302</v>
      </c>
      <c r="F349" s="247" t="s">
        <v>745</v>
      </c>
      <c r="G349" s="141"/>
      <c r="H349" s="104">
        <f>IF(_xlfn.MAXIFS(tbl_orders[InvoiceDate],tbl_orders[Facility],tbl_Customers[[#This Row],[Facility]])=0,"",_xlfn.MAXIFS(tbl_orders[InvoiceDate],tbl_orders[Facility],tbl_Customers[[#This Row],[Facility]]))</f>
        <v>45196</v>
      </c>
      <c r="I349" s="14" t="str">
        <f>IF(ISNUMBER(tbl_Customers[[#This Row],[Last Purchased]]),"Active","Inactive")</f>
        <v>Active</v>
      </c>
      <c r="J349" s="14" t="str">
        <f ca="1">IF(COUNTIF(tbl_targeted_CustomerList[],tbl_Customers[[#This Row],[Facility]])&gt;0,"Targeted","Untargeted")</f>
        <v>Targeted</v>
      </c>
      <c r="K349" s="14"/>
    </row>
    <row r="350" spans="1:11" ht="15.75" customHeight="1" x14ac:dyDescent="0.65">
      <c r="A350" s="137" t="s">
        <v>592</v>
      </c>
      <c r="C350" s="141" t="s">
        <v>306</v>
      </c>
      <c r="D350" s="141" t="s">
        <v>307</v>
      </c>
      <c r="E350" s="141" t="s">
        <v>301</v>
      </c>
      <c r="F350" s="247" t="s">
        <v>745</v>
      </c>
      <c r="G350" s="141"/>
      <c r="H350" s="104" t="str">
        <f>IF(_xlfn.MAXIFS(tbl_orders[InvoiceDate],tbl_orders[Facility],tbl_Customers[[#This Row],[Facility]])=0,"",_xlfn.MAXIFS(tbl_orders[InvoiceDate],tbl_orders[Facility],tbl_Customers[[#This Row],[Facility]]))</f>
        <v/>
      </c>
      <c r="I350" s="14" t="str">
        <f>IF(ISNUMBER(tbl_Customers[[#This Row],[Last Purchased]]),"Active","Inactive")</f>
        <v>Inactive</v>
      </c>
      <c r="J350" s="14" t="str">
        <f ca="1">IF(COUNTIF(tbl_targeted_CustomerList[],tbl_Customers[[#This Row],[Facility]])&gt;0,"Targeted","Untargeted")</f>
        <v>Untargeted</v>
      </c>
      <c r="K350" s="14"/>
    </row>
    <row r="351" spans="1:11" ht="15.75" customHeight="1" x14ac:dyDescent="0.65">
      <c r="A351" s="137" t="s">
        <v>148</v>
      </c>
      <c r="C351" s="141" t="s">
        <v>312</v>
      </c>
      <c r="D351" s="141" t="s">
        <v>378</v>
      </c>
      <c r="E351" s="141" t="s">
        <v>301</v>
      </c>
      <c r="F351" s="247" t="s">
        <v>745</v>
      </c>
      <c r="G351" s="141"/>
      <c r="H351" s="104">
        <f>IF(_xlfn.MAXIFS(tbl_orders[InvoiceDate],tbl_orders[Facility],tbl_Customers[[#This Row],[Facility]])=0,"",_xlfn.MAXIFS(tbl_orders[InvoiceDate],tbl_orders[Facility],tbl_Customers[[#This Row],[Facility]]))</f>
        <v>45259</v>
      </c>
      <c r="I351" s="14" t="str">
        <f>IF(ISNUMBER(tbl_Customers[[#This Row],[Last Purchased]]),"Active","Inactive")</f>
        <v>Active</v>
      </c>
      <c r="J351" s="14" t="str">
        <f ca="1">IF(COUNTIF(tbl_targeted_CustomerList[],tbl_Customers[[#This Row],[Facility]])&gt;0,"Targeted","Untargeted")</f>
        <v>Targeted</v>
      </c>
      <c r="K351" s="14"/>
    </row>
    <row r="352" spans="1:11" ht="15.75" customHeight="1" x14ac:dyDescent="0.65">
      <c r="A352" s="137" t="s">
        <v>593</v>
      </c>
      <c r="B352" s="14" t="s">
        <v>110</v>
      </c>
      <c r="C352" s="141" t="s">
        <v>318</v>
      </c>
      <c r="D352" s="141" t="s">
        <v>307</v>
      </c>
      <c r="E352" s="141" t="s">
        <v>302</v>
      </c>
      <c r="F352" s="247" t="s">
        <v>745</v>
      </c>
      <c r="G352" s="141"/>
      <c r="H352" s="104" t="str">
        <f>IF(_xlfn.MAXIFS(tbl_orders[InvoiceDate],tbl_orders[Facility],tbl_Customers[[#This Row],[Facility]])=0,"",_xlfn.MAXIFS(tbl_orders[InvoiceDate],tbl_orders[Facility],tbl_Customers[[#This Row],[Facility]]))</f>
        <v/>
      </c>
      <c r="I352" s="14" t="str">
        <f>IF(ISNUMBER(tbl_Customers[[#This Row],[Last Purchased]]),"Active","Inactive")</f>
        <v>Inactive</v>
      </c>
      <c r="J352" s="14" t="str">
        <f ca="1">IF(COUNTIF(tbl_targeted_CustomerList[],tbl_Customers[[#This Row],[Facility]])&gt;0,"Targeted","Untargeted")</f>
        <v>Untargeted</v>
      </c>
      <c r="K352" s="14"/>
    </row>
    <row r="353" spans="1:11" ht="15.75" customHeight="1" x14ac:dyDescent="0.65">
      <c r="A353" s="137" t="s">
        <v>594</v>
      </c>
      <c r="B353" s="14" t="s">
        <v>420</v>
      </c>
      <c r="C353" s="141" t="s">
        <v>330</v>
      </c>
      <c r="D353" s="141" t="s">
        <v>307</v>
      </c>
      <c r="E353" s="141" t="s">
        <v>61</v>
      </c>
      <c r="F353" s="247" t="s">
        <v>745</v>
      </c>
      <c r="G353" s="141"/>
      <c r="H353" s="104" t="str">
        <f>IF(_xlfn.MAXIFS(tbl_orders[InvoiceDate],tbl_orders[Facility],tbl_Customers[[#This Row],[Facility]])=0,"",_xlfn.MAXIFS(tbl_orders[InvoiceDate],tbl_orders[Facility],tbl_Customers[[#This Row],[Facility]]))</f>
        <v/>
      </c>
      <c r="I353" s="14" t="str">
        <f>IF(ISNUMBER(tbl_Customers[[#This Row],[Last Purchased]]),"Active","Inactive")</f>
        <v>Inactive</v>
      </c>
      <c r="J353" s="14" t="str">
        <f ca="1">IF(COUNTIF(tbl_targeted_CustomerList[],tbl_Customers[[#This Row],[Facility]])&gt;0,"Targeted","Untargeted")</f>
        <v>Untargeted</v>
      </c>
      <c r="K353" s="14"/>
    </row>
    <row r="354" spans="1:11" ht="15.75" customHeight="1" x14ac:dyDescent="0.65">
      <c r="A354" s="137" t="s">
        <v>595</v>
      </c>
      <c r="B354" s="14" t="s">
        <v>358</v>
      </c>
      <c r="C354" s="141" t="s">
        <v>324</v>
      </c>
      <c r="D354" s="141" t="s">
        <v>307</v>
      </c>
      <c r="E354" s="141" t="s">
        <v>61</v>
      </c>
      <c r="F354" s="247" t="s">
        <v>745</v>
      </c>
      <c r="G354" s="141"/>
      <c r="H354" s="104" t="str">
        <f>IF(_xlfn.MAXIFS(tbl_orders[InvoiceDate],tbl_orders[Facility],tbl_Customers[[#This Row],[Facility]])=0,"",_xlfn.MAXIFS(tbl_orders[InvoiceDate],tbl_orders[Facility],tbl_Customers[[#This Row],[Facility]]))</f>
        <v/>
      </c>
      <c r="I354" s="14" t="str">
        <f>IF(ISNUMBER(tbl_Customers[[#This Row],[Last Purchased]]),"Active","Inactive")</f>
        <v>Inactive</v>
      </c>
      <c r="J354" s="14" t="str">
        <f ca="1">IF(COUNTIF(tbl_targeted_CustomerList[],tbl_Customers[[#This Row],[Facility]])&gt;0,"Targeted","Untargeted")</f>
        <v>Untargeted</v>
      </c>
      <c r="K354" s="14"/>
    </row>
    <row r="355" spans="1:11" ht="15.75" customHeight="1" x14ac:dyDescent="0.65">
      <c r="A355" s="137" t="s">
        <v>163</v>
      </c>
      <c r="C355" s="141" t="s">
        <v>340</v>
      </c>
      <c r="D355" s="141" t="s">
        <v>307</v>
      </c>
      <c r="E355" s="141" t="s">
        <v>61</v>
      </c>
      <c r="F355" s="247" t="s">
        <v>745</v>
      </c>
      <c r="G355" s="141"/>
      <c r="H355" s="104" t="str">
        <f>IF(_xlfn.MAXIFS(tbl_orders[InvoiceDate],tbl_orders[Facility],tbl_Customers[[#This Row],[Facility]])=0,"",_xlfn.MAXIFS(tbl_orders[InvoiceDate],tbl_orders[Facility],tbl_Customers[[#This Row],[Facility]]))</f>
        <v/>
      </c>
      <c r="I355" s="14" t="str">
        <f>IF(ISNUMBER(tbl_Customers[[#This Row],[Last Purchased]]),"Active","Inactive")</f>
        <v>Inactive</v>
      </c>
      <c r="J355" s="14" t="str">
        <f ca="1">IF(COUNTIF(tbl_targeted_CustomerList[],tbl_Customers[[#This Row],[Facility]])&gt;0,"Targeted","Untargeted")</f>
        <v>Untargeted</v>
      </c>
      <c r="K355" s="14"/>
    </row>
    <row r="356" spans="1:11" ht="15.75" customHeight="1" x14ac:dyDescent="0.65">
      <c r="A356" s="137" t="s">
        <v>596</v>
      </c>
      <c r="C356" s="141" t="s">
        <v>310</v>
      </c>
      <c r="D356" s="141" t="s">
        <v>307</v>
      </c>
      <c r="E356" s="141" t="s">
        <v>302</v>
      </c>
      <c r="F356" s="247" t="s">
        <v>745</v>
      </c>
      <c r="G356" s="141"/>
      <c r="H356" s="104" t="str">
        <f>IF(_xlfn.MAXIFS(tbl_orders[InvoiceDate],tbl_orders[Facility],tbl_Customers[[#This Row],[Facility]])=0,"",_xlfn.MAXIFS(tbl_orders[InvoiceDate],tbl_orders[Facility],tbl_Customers[[#This Row],[Facility]]))</f>
        <v/>
      </c>
      <c r="I356" s="14" t="str">
        <f>IF(ISNUMBER(tbl_Customers[[#This Row],[Last Purchased]]),"Active","Inactive")</f>
        <v>Inactive</v>
      </c>
      <c r="J356" s="14" t="str">
        <f ca="1">IF(COUNTIF(tbl_targeted_CustomerList[],tbl_Customers[[#This Row],[Facility]])&gt;0,"Targeted","Untargeted")</f>
        <v>Untargeted</v>
      </c>
      <c r="K356" s="14"/>
    </row>
    <row r="357" spans="1:11" ht="15.75" customHeight="1" x14ac:dyDescent="0.65">
      <c r="A357" s="137" t="s">
        <v>597</v>
      </c>
      <c r="B357" s="14" t="s">
        <v>132</v>
      </c>
      <c r="C357" s="141" t="s">
        <v>328</v>
      </c>
      <c r="D357" s="141" t="s">
        <v>307</v>
      </c>
      <c r="E357" s="141" t="s">
        <v>61</v>
      </c>
      <c r="F357" s="247" t="s">
        <v>745</v>
      </c>
      <c r="G357" s="141"/>
      <c r="H357" s="104">
        <f>IF(_xlfn.MAXIFS(tbl_orders[InvoiceDate],tbl_orders[Facility],tbl_Customers[[#This Row],[Facility]])=0,"",_xlfn.MAXIFS(tbl_orders[InvoiceDate],tbl_orders[Facility],tbl_Customers[[#This Row],[Facility]]))</f>
        <v>45325</v>
      </c>
      <c r="I357" s="14" t="str">
        <f>IF(ISNUMBER(tbl_Customers[[#This Row],[Last Purchased]]),"Active","Inactive")</f>
        <v>Active</v>
      </c>
      <c r="J357" s="14" t="str">
        <f ca="1">IF(COUNTIF(tbl_targeted_CustomerList[],tbl_Customers[[#This Row],[Facility]])&gt;0,"Targeted","Untargeted")</f>
        <v>Targeted</v>
      </c>
      <c r="K357" s="14"/>
    </row>
    <row r="358" spans="1:11" ht="15.75" customHeight="1" x14ac:dyDescent="0.65">
      <c r="A358" s="137" t="s">
        <v>188</v>
      </c>
      <c r="B358" s="14" t="s">
        <v>353</v>
      </c>
      <c r="C358" s="141" t="s">
        <v>354</v>
      </c>
      <c r="D358" s="141" t="s">
        <v>307</v>
      </c>
      <c r="E358" s="141" t="s">
        <v>61</v>
      </c>
      <c r="F358" s="247" t="s">
        <v>745</v>
      </c>
      <c r="G358" s="141"/>
      <c r="H358" s="104" t="str">
        <f>IF(_xlfn.MAXIFS(tbl_orders[InvoiceDate],tbl_orders[Facility],tbl_Customers[[#This Row],[Facility]])=0,"",_xlfn.MAXIFS(tbl_orders[InvoiceDate],tbl_orders[Facility],tbl_Customers[[#This Row],[Facility]]))</f>
        <v/>
      </c>
      <c r="I358" s="14" t="str">
        <f>IF(ISNUMBER(tbl_Customers[[#This Row],[Last Purchased]]),"Active","Inactive")</f>
        <v>Inactive</v>
      </c>
      <c r="J358" s="14" t="str">
        <f ca="1">IF(COUNTIF(tbl_targeted_CustomerList[],tbl_Customers[[#This Row],[Facility]])&gt;0,"Targeted","Untargeted")</f>
        <v>Targeted</v>
      </c>
      <c r="K358" s="14"/>
    </row>
    <row r="359" spans="1:11" ht="15.75" customHeight="1" x14ac:dyDescent="0.65">
      <c r="A359" s="137" t="s">
        <v>598</v>
      </c>
      <c r="B359" s="14" t="s">
        <v>110</v>
      </c>
      <c r="C359" s="141" t="s">
        <v>318</v>
      </c>
      <c r="D359" s="141" t="s">
        <v>307</v>
      </c>
      <c r="E359" s="141" t="s">
        <v>61</v>
      </c>
      <c r="F359" s="247" t="s">
        <v>745</v>
      </c>
      <c r="G359" s="141"/>
      <c r="H359" s="104" t="str">
        <f>IF(_xlfn.MAXIFS(tbl_orders[InvoiceDate],tbl_orders[Facility],tbl_Customers[[#This Row],[Facility]])=0,"",_xlfn.MAXIFS(tbl_orders[InvoiceDate],tbl_orders[Facility],tbl_Customers[[#This Row],[Facility]]))</f>
        <v/>
      </c>
      <c r="I359" s="14" t="str">
        <f>IF(ISNUMBER(tbl_Customers[[#This Row],[Last Purchased]]),"Active","Inactive")</f>
        <v>Inactive</v>
      </c>
      <c r="J359" s="14" t="str">
        <f ca="1">IF(COUNTIF(tbl_targeted_CustomerList[],tbl_Customers[[#This Row],[Facility]])&gt;0,"Targeted","Untargeted")</f>
        <v>Untargeted</v>
      </c>
      <c r="K359" s="14"/>
    </row>
    <row r="360" spans="1:11" ht="15.75" customHeight="1" x14ac:dyDescent="0.65">
      <c r="A360" s="137" t="s">
        <v>599</v>
      </c>
      <c r="B360" s="14" t="s">
        <v>168</v>
      </c>
      <c r="C360" s="141" t="s">
        <v>382</v>
      </c>
      <c r="D360" s="141" t="s">
        <v>307</v>
      </c>
      <c r="E360" s="141" t="s">
        <v>61</v>
      </c>
      <c r="F360" s="247" t="s">
        <v>745</v>
      </c>
      <c r="G360" s="141"/>
      <c r="H360" s="104" t="str">
        <f>IF(_xlfn.MAXIFS(tbl_orders[InvoiceDate],tbl_orders[Facility],tbl_Customers[[#This Row],[Facility]])=0,"",_xlfn.MAXIFS(tbl_orders[InvoiceDate],tbl_orders[Facility],tbl_Customers[[#This Row],[Facility]]))</f>
        <v/>
      </c>
      <c r="I360" s="14" t="str">
        <f>IF(ISNUMBER(tbl_Customers[[#This Row],[Last Purchased]]),"Active","Inactive")</f>
        <v>Inactive</v>
      </c>
      <c r="J360" s="14" t="str">
        <f ca="1">IF(COUNTIF(tbl_targeted_CustomerList[],tbl_Customers[[#This Row],[Facility]])&gt;0,"Targeted","Untargeted")</f>
        <v>Untargeted</v>
      </c>
      <c r="K360" s="14"/>
    </row>
    <row r="361" spans="1:11" ht="15.75" customHeight="1" x14ac:dyDescent="0.65">
      <c r="A361" s="137" t="s">
        <v>600</v>
      </c>
      <c r="C361" s="141" t="s">
        <v>306</v>
      </c>
      <c r="D361" s="141" t="s">
        <v>307</v>
      </c>
      <c r="E361" s="141" t="s">
        <v>61</v>
      </c>
      <c r="F361" s="247" t="s">
        <v>745</v>
      </c>
      <c r="G361" s="141"/>
      <c r="H361" s="104" t="str">
        <f>IF(_xlfn.MAXIFS(tbl_orders[InvoiceDate],tbl_orders[Facility],tbl_Customers[[#This Row],[Facility]])=0,"",_xlfn.MAXIFS(tbl_orders[InvoiceDate],tbl_orders[Facility],tbl_Customers[[#This Row],[Facility]]))</f>
        <v/>
      </c>
      <c r="I361" s="14" t="str">
        <f>IF(ISNUMBER(tbl_Customers[[#This Row],[Last Purchased]]),"Active","Inactive")</f>
        <v>Inactive</v>
      </c>
      <c r="J361" s="14" t="str">
        <f ca="1">IF(COUNTIF(tbl_targeted_CustomerList[],tbl_Customers[[#This Row],[Facility]])&gt;0,"Targeted","Untargeted")</f>
        <v>Untargeted</v>
      </c>
      <c r="K361" s="14"/>
    </row>
    <row r="362" spans="1:11" ht="15.75" customHeight="1" x14ac:dyDescent="0.65">
      <c r="A362" s="137" t="s">
        <v>601</v>
      </c>
      <c r="B362" s="14" t="s">
        <v>375</v>
      </c>
      <c r="C362" s="141" t="s">
        <v>330</v>
      </c>
      <c r="D362" s="141" t="s">
        <v>307</v>
      </c>
      <c r="E362" s="141" t="s">
        <v>61</v>
      </c>
      <c r="F362" s="247" t="s">
        <v>745</v>
      </c>
      <c r="G362" s="141"/>
      <c r="H362" s="104" t="str">
        <f>IF(_xlfn.MAXIFS(tbl_orders[InvoiceDate],tbl_orders[Facility],tbl_Customers[[#This Row],[Facility]])=0,"",_xlfn.MAXIFS(tbl_orders[InvoiceDate],tbl_orders[Facility],tbl_Customers[[#This Row],[Facility]]))</f>
        <v/>
      </c>
      <c r="I362" s="14" t="str">
        <f>IF(ISNUMBER(tbl_Customers[[#This Row],[Last Purchased]]),"Active","Inactive")</f>
        <v>Inactive</v>
      </c>
      <c r="J362" s="14" t="str">
        <f ca="1">IF(COUNTIF(tbl_targeted_CustomerList[],tbl_Customers[[#This Row],[Facility]])&gt;0,"Targeted","Untargeted")</f>
        <v>Untargeted</v>
      </c>
      <c r="K362" s="14"/>
    </row>
    <row r="363" spans="1:11" ht="15.75" customHeight="1" x14ac:dyDescent="0.65">
      <c r="A363" s="137" t="s">
        <v>189</v>
      </c>
      <c r="B363" s="14" t="s">
        <v>110</v>
      </c>
      <c r="C363" s="141" t="s">
        <v>318</v>
      </c>
      <c r="D363" s="141" t="s">
        <v>307</v>
      </c>
      <c r="E363" s="141" t="s">
        <v>61</v>
      </c>
      <c r="F363" s="247" t="s">
        <v>745</v>
      </c>
      <c r="G363" s="141"/>
      <c r="H363" s="104">
        <f>IF(_xlfn.MAXIFS(tbl_orders[InvoiceDate],tbl_orders[Facility],tbl_Customers[[#This Row],[Facility]])=0,"",_xlfn.MAXIFS(tbl_orders[InvoiceDate],tbl_orders[Facility],tbl_Customers[[#This Row],[Facility]]))</f>
        <v>45300</v>
      </c>
      <c r="I363" s="14" t="str">
        <f>IF(ISNUMBER(tbl_Customers[[#This Row],[Last Purchased]]),"Active","Inactive")</f>
        <v>Active</v>
      </c>
      <c r="J363" s="14" t="str">
        <f ca="1">IF(COUNTIF(tbl_targeted_CustomerList[],tbl_Customers[[#This Row],[Facility]])&gt;0,"Targeted","Untargeted")</f>
        <v>Targeted</v>
      </c>
      <c r="K363" s="14"/>
    </row>
    <row r="364" spans="1:11" ht="15.75" customHeight="1" x14ac:dyDescent="0.65">
      <c r="A364" s="137" t="s">
        <v>95</v>
      </c>
      <c r="C364" s="141" t="s">
        <v>310</v>
      </c>
      <c r="D364" s="141" t="s">
        <v>307</v>
      </c>
      <c r="E364" s="141" t="s">
        <v>302</v>
      </c>
      <c r="F364" s="247" t="s">
        <v>745</v>
      </c>
      <c r="G364" s="141"/>
      <c r="H364" s="104" t="str">
        <f>IF(_xlfn.MAXIFS(tbl_orders[InvoiceDate],tbl_orders[Facility],tbl_Customers[[#This Row],[Facility]])=0,"",_xlfn.MAXIFS(tbl_orders[InvoiceDate],tbl_orders[Facility],tbl_Customers[[#This Row],[Facility]]))</f>
        <v/>
      </c>
      <c r="I364" s="14" t="str">
        <f>IF(ISNUMBER(tbl_Customers[[#This Row],[Last Purchased]]),"Active","Inactive")</f>
        <v>Inactive</v>
      </c>
      <c r="J364" s="14" t="str">
        <f ca="1">IF(COUNTIF(tbl_targeted_CustomerList[],tbl_Customers[[#This Row],[Facility]])&gt;0,"Targeted","Untargeted")</f>
        <v>Untargeted</v>
      </c>
      <c r="K364" s="14"/>
    </row>
    <row r="365" spans="1:11" ht="15.75" customHeight="1" x14ac:dyDescent="0.65">
      <c r="A365" s="137" t="s">
        <v>602</v>
      </c>
      <c r="C365" s="141" t="s">
        <v>332</v>
      </c>
      <c r="D365" s="141" t="s">
        <v>307</v>
      </c>
      <c r="E365" s="141" t="s">
        <v>61</v>
      </c>
      <c r="F365" s="247" t="s">
        <v>745</v>
      </c>
      <c r="G365" s="141"/>
      <c r="H365" s="104" t="str">
        <f>IF(_xlfn.MAXIFS(tbl_orders[InvoiceDate],tbl_orders[Facility],tbl_Customers[[#This Row],[Facility]])=0,"",_xlfn.MAXIFS(tbl_orders[InvoiceDate],tbl_orders[Facility],tbl_Customers[[#This Row],[Facility]]))</f>
        <v/>
      </c>
      <c r="I365" s="14" t="str">
        <f>IF(ISNUMBER(tbl_Customers[[#This Row],[Last Purchased]]),"Active","Inactive")</f>
        <v>Inactive</v>
      </c>
      <c r="J365" s="14" t="str">
        <f ca="1">IF(COUNTIF(tbl_targeted_CustomerList[],tbl_Customers[[#This Row],[Facility]])&gt;0,"Targeted","Untargeted")</f>
        <v>Untargeted</v>
      </c>
      <c r="K365" s="14"/>
    </row>
    <row r="366" spans="1:11" ht="15.75" customHeight="1" x14ac:dyDescent="0.65">
      <c r="A366" s="137" t="s">
        <v>603</v>
      </c>
      <c r="B366" s="14" t="s">
        <v>358</v>
      </c>
      <c r="C366" s="141" t="s">
        <v>324</v>
      </c>
      <c r="D366" s="141" t="s">
        <v>307</v>
      </c>
      <c r="E366" s="141" t="s">
        <v>61</v>
      </c>
      <c r="F366" s="247" t="s">
        <v>745</v>
      </c>
      <c r="G366" s="141"/>
      <c r="H366" s="104" t="str">
        <f>IF(_xlfn.MAXIFS(tbl_orders[InvoiceDate],tbl_orders[Facility],tbl_Customers[[#This Row],[Facility]])=0,"",_xlfn.MAXIFS(tbl_orders[InvoiceDate],tbl_orders[Facility],tbl_Customers[[#This Row],[Facility]]))</f>
        <v/>
      </c>
      <c r="I366" s="14" t="str">
        <f>IF(ISNUMBER(tbl_Customers[[#This Row],[Last Purchased]]),"Active","Inactive")</f>
        <v>Inactive</v>
      </c>
      <c r="J366" s="14" t="str">
        <f ca="1">IF(COUNTIF(tbl_targeted_CustomerList[],tbl_Customers[[#This Row],[Facility]])&gt;0,"Targeted","Untargeted")</f>
        <v>Untargeted</v>
      </c>
      <c r="K366" s="14"/>
    </row>
    <row r="367" spans="1:11" ht="15.75" customHeight="1" x14ac:dyDescent="0.65">
      <c r="A367" s="137" t="s">
        <v>190</v>
      </c>
      <c r="B367" s="14" t="s">
        <v>143</v>
      </c>
      <c r="C367" s="141" t="s">
        <v>330</v>
      </c>
      <c r="D367" s="141" t="s">
        <v>307</v>
      </c>
      <c r="E367" s="141" t="s">
        <v>61</v>
      </c>
      <c r="F367" s="247" t="s">
        <v>745</v>
      </c>
      <c r="G367" s="141"/>
      <c r="H367" s="104">
        <f>IF(_xlfn.MAXIFS(tbl_orders[InvoiceDate],tbl_orders[Facility],tbl_Customers[[#This Row],[Facility]])=0,"",_xlfn.MAXIFS(tbl_orders[InvoiceDate],tbl_orders[Facility],tbl_Customers[[#This Row],[Facility]]))</f>
        <v>45338</v>
      </c>
      <c r="I367" s="14" t="str">
        <f>IF(ISNUMBER(tbl_Customers[[#This Row],[Last Purchased]]),"Active","Inactive")</f>
        <v>Active</v>
      </c>
      <c r="J367" s="14" t="str">
        <f ca="1">IF(COUNTIF(tbl_targeted_CustomerList[],tbl_Customers[[#This Row],[Facility]])&gt;0,"Targeted","Untargeted")</f>
        <v>Targeted</v>
      </c>
      <c r="K367" s="14"/>
    </row>
    <row r="368" spans="1:11" ht="15.75" customHeight="1" x14ac:dyDescent="0.65">
      <c r="A368" s="137" t="s">
        <v>604</v>
      </c>
      <c r="B368" s="14" t="s">
        <v>168</v>
      </c>
      <c r="C368" s="141" t="s">
        <v>306</v>
      </c>
      <c r="D368" s="141" t="s">
        <v>307</v>
      </c>
      <c r="E368" s="141" t="s">
        <v>61</v>
      </c>
      <c r="F368" s="247" t="s">
        <v>745</v>
      </c>
      <c r="G368" s="141"/>
      <c r="H368" s="104" t="str">
        <f>IF(_xlfn.MAXIFS(tbl_orders[InvoiceDate],tbl_orders[Facility],tbl_Customers[[#This Row],[Facility]])=0,"",_xlfn.MAXIFS(tbl_orders[InvoiceDate],tbl_orders[Facility],tbl_Customers[[#This Row],[Facility]]))</f>
        <v/>
      </c>
      <c r="I368" s="14" t="str">
        <f>IF(ISNUMBER(tbl_Customers[[#This Row],[Last Purchased]]),"Active","Inactive")</f>
        <v>Inactive</v>
      </c>
      <c r="J368" s="14" t="str">
        <f ca="1">IF(COUNTIF(tbl_targeted_CustomerList[],tbl_Customers[[#This Row],[Facility]])&gt;0,"Targeted","Untargeted")</f>
        <v>Untargeted</v>
      </c>
      <c r="K368" s="14"/>
    </row>
    <row r="369" spans="1:11" ht="15.75" customHeight="1" x14ac:dyDescent="0.65">
      <c r="A369" s="137" t="s">
        <v>605</v>
      </c>
      <c r="B369" s="14" t="s">
        <v>375</v>
      </c>
      <c r="C369" s="141" t="s">
        <v>330</v>
      </c>
      <c r="D369" s="141" t="s">
        <v>307</v>
      </c>
      <c r="E369" s="141" t="s">
        <v>61</v>
      </c>
      <c r="F369" s="247" t="s">
        <v>745</v>
      </c>
      <c r="G369" s="141"/>
      <c r="H369" s="104" t="str">
        <f>IF(_xlfn.MAXIFS(tbl_orders[InvoiceDate],tbl_orders[Facility],tbl_Customers[[#This Row],[Facility]])=0,"",_xlfn.MAXIFS(tbl_orders[InvoiceDate],tbl_orders[Facility],tbl_Customers[[#This Row],[Facility]]))</f>
        <v/>
      </c>
      <c r="I369" s="14" t="str">
        <f>IF(ISNUMBER(tbl_Customers[[#This Row],[Last Purchased]]),"Active","Inactive")</f>
        <v>Inactive</v>
      </c>
      <c r="J369" s="14" t="str">
        <f ca="1">IF(COUNTIF(tbl_targeted_CustomerList[],tbl_Customers[[#This Row],[Facility]])&gt;0,"Targeted","Untargeted")</f>
        <v>Untargeted</v>
      </c>
      <c r="K369" s="14"/>
    </row>
    <row r="370" spans="1:11" ht="15.75" customHeight="1" x14ac:dyDescent="0.65">
      <c r="A370" s="137" t="s">
        <v>606</v>
      </c>
      <c r="B370" s="14" t="s">
        <v>132</v>
      </c>
      <c r="C370" s="141" t="s">
        <v>328</v>
      </c>
      <c r="D370" s="141" t="s">
        <v>307</v>
      </c>
      <c r="E370" s="141" t="s">
        <v>61</v>
      </c>
      <c r="F370" s="247" t="s">
        <v>745</v>
      </c>
      <c r="G370" s="141"/>
      <c r="H370" s="104" t="str">
        <f>IF(_xlfn.MAXIFS(tbl_orders[InvoiceDate],tbl_orders[Facility],tbl_Customers[[#This Row],[Facility]])=0,"",_xlfn.MAXIFS(tbl_orders[InvoiceDate],tbl_orders[Facility],tbl_Customers[[#This Row],[Facility]]))</f>
        <v/>
      </c>
      <c r="I370" s="14" t="str">
        <f>IF(ISNUMBER(tbl_Customers[[#This Row],[Last Purchased]]),"Active","Inactive")</f>
        <v>Inactive</v>
      </c>
      <c r="J370" s="14" t="str">
        <f ca="1">IF(COUNTIF(tbl_targeted_CustomerList[],tbl_Customers[[#This Row],[Facility]])&gt;0,"Targeted","Untargeted")</f>
        <v>Untargeted</v>
      </c>
      <c r="K370" s="14"/>
    </row>
    <row r="371" spans="1:11" ht="15.75" customHeight="1" x14ac:dyDescent="0.65">
      <c r="A371" s="137" t="s">
        <v>607</v>
      </c>
      <c r="B371" s="14" t="s">
        <v>375</v>
      </c>
      <c r="C371" s="141" t="s">
        <v>330</v>
      </c>
      <c r="D371" s="141" t="s">
        <v>307</v>
      </c>
      <c r="E371" s="141" t="s">
        <v>61</v>
      </c>
      <c r="F371" s="247" t="s">
        <v>745</v>
      </c>
      <c r="G371" s="141"/>
      <c r="H371" s="104" t="str">
        <f>IF(_xlfn.MAXIFS(tbl_orders[InvoiceDate],tbl_orders[Facility],tbl_Customers[[#This Row],[Facility]])=0,"",_xlfn.MAXIFS(tbl_orders[InvoiceDate],tbl_orders[Facility],tbl_Customers[[#This Row],[Facility]]))</f>
        <v/>
      </c>
      <c r="I371" s="14" t="str">
        <f>IF(ISNUMBER(tbl_Customers[[#This Row],[Last Purchased]]),"Active","Inactive")</f>
        <v>Inactive</v>
      </c>
      <c r="J371" s="14" t="str">
        <f ca="1">IF(COUNTIF(tbl_targeted_CustomerList[],tbl_Customers[[#This Row],[Facility]])&gt;0,"Targeted","Untargeted")</f>
        <v>Untargeted</v>
      </c>
      <c r="K371" s="14"/>
    </row>
    <row r="372" spans="1:11" ht="15.75" customHeight="1" x14ac:dyDescent="0.65">
      <c r="A372" s="137" t="s">
        <v>608</v>
      </c>
      <c r="B372" s="14" t="s">
        <v>609</v>
      </c>
      <c r="C372" s="141" t="s">
        <v>354</v>
      </c>
      <c r="D372" s="141" t="s">
        <v>307</v>
      </c>
      <c r="E372" s="141" t="s">
        <v>302</v>
      </c>
      <c r="F372" s="247" t="s">
        <v>745</v>
      </c>
      <c r="G372" s="141"/>
      <c r="H372" s="104" t="str">
        <f>IF(_xlfn.MAXIFS(tbl_orders[InvoiceDate],tbl_orders[Facility],tbl_Customers[[#This Row],[Facility]])=0,"",_xlfn.MAXIFS(tbl_orders[InvoiceDate],tbl_orders[Facility],tbl_Customers[[#This Row],[Facility]]))</f>
        <v/>
      </c>
      <c r="I372" s="14" t="str">
        <f>IF(ISNUMBER(tbl_Customers[[#This Row],[Last Purchased]]),"Active","Inactive")</f>
        <v>Inactive</v>
      </c>
      <c r="J372" s="14" t="str">
        <f ca="1">IF(COUNTIF(tbl_targeted_CustomerList[],tbl_Customers[[#This Row],[Facility]])&gt;0,"Targeted","Untargeted")</f>
        <v>Untargeted</v>
      </c>
      <c r="K372" s="14"/>
    </row>
    <row r="373" spans="1:11" ht="15.75" customHeight="1" x14ac:dyDescent="0.65">
      <c r="A373" s="137" t="s">
        <v>610</v>
      </c>
      <c r="B373" s="14" t="s">
        <v>165</v>
      </c>
      <c r="C373" s="141" t="s">
        <v>310</v>
      </c>
      <c r="D373" s="141" t="s">
        <v>307</v>
      </c>
      <c r="E373" s="141" t="s">
        <v>61</v>
      </c>
      <c r="F373" s="247" t="s">
        <v>745</v>
      </c>
      <c r="G373" s="141"/>
      <c r="H373" s="104" t="str">
        <f>IF(_xlfn.MAXIFS(tbl_orders[InvoiceDate],tbl_orders[Facility],tbl_Customers[[#This Row],[Facility]])=0,"",_xlfn.MAXIFS(tbl_orders[InvoiceDate],tbl_orders[Facility],tbl_Customers[[#This Row],[Facility]]))</f>
        <v/>
      </c>
      <c r="I373" s="14" t="str">
        <f>IF(ISNUMBER(tbl_Customers[[#This Row],[Last Purchased]]),"Active","Inactive")</f>
        <v>Inactive</v>
      </c>
      <c r="J373" s="14" t="str">
        <f ca="1">IF(COUNTIF(tbl_targeted_CustomerList[],tbl_Customers[[#This Row],[Facility]])&gt;0,"Targeted","Untargeted")</f>
        <v>Untargeted</v>
      </c>
      <c r="K373" s="14"/>
    </row>
    <row r="374" spans="1:11" ht="15.75" customHeight="1" x14ac:dyDescent="0.65">
      <c r="A374" s="137" t="s">
        <v>611</v>
      </c>
      <c r="C374" s="141" t="s">
        <v>312</v>
      </c>
      <c r="D374" s="141" t="s">
        <v>313</v>
      </c>
      <c r="E374" s="141" t="s">
        <v>301</v>
      </c>
      <c r="F374" s="247" t="s">
        <v>745</v>
      </c>
      <c r="G374" s="141"/>
      <c r="H374" s="104" t="str">
        <f>IF(_xlfn.MAXIFS(tbl_orders[InvoiceDate],tbl_orders[Facility],tbl_Customers[[#This Row],[Facility]])=0,"",_xlfn.MAXIFS(tbl_orders[InvoiceDate],tbl_orders[Facility],tbl_Customers[[#This Row],[Facility]]))</f>
        <v/>
      </c>
      <c r="I374" s="14" t="str">
        <f>IF(ISNUMBER(tbl_Customers[[#This Row],[Last Purchased]]),"Active","Inactive")</f>
        <v>Inactive</v>
      </c>
      <c r="J374" s="14" t="str">
        <f ca="1">IF(COUNTIF(tbl_targeted_CustomerList[],tbl_Customers[[#This Row],[Facility]])&gt;0,"Targeted","Untargeted")</f>
        <v>Untargeted</v>
      </c>
      <c r="K374" s="14"/>
    </row>
    <row r="375" spans="1:11" ht="15.75" customHeight="1" x14ac:dyDescent="0.65">
      <c r="A375" s="137" t="s">
        <v>612</v>
      </c>
      <c r="B375" s="14" t="s">
        <v>388</v>
      </c>
      <c r="C375" s="141" t="s">
        <v>316</v>
      </c>
      <c r="D375" s="141" t="s">
        <v>307</v>
      </c>
      <c r="E375" s="141" t="s">
        <v>301</v>
      </c>
      <c r="F375" s="247" t="s">
        <v>745</v>
      </c>
      <c r="G375" s="141"/>
      <c r="H375" s="104" t="str">
        <f>IF(_xlfn.MAXIFS(tbl_orders[InvoiceDate],tbl_orders[Facility],tbl_Customers[[#This Row],[Facility]])=0,"",_xlfn.MAXIFS(tbl_orders[InvoiceDate],tbl_orders[Facility],tbl_Customers[[#This Row],[Facility]]))</f>
        <v/>
      </c>
      <c r="I375" s="14" t="str">
        <f>IF(ISNUMBER(tbl_Customers[[#This Row],[Last Purchased]]),"Active","Inactive")</f>
        <v>Inactive</v>
      </c>
      <c r="J375" s="14" t="str">
        <f ca="1">IF(COUNTIF(tbl_targeted_CustomerList[],tbl_Customers[[#This Row],[Facility]])&gt;0,"Targeted","Untargeted")</f>
        <v>Untargeted</v>
      </c>
      <c r="K375" s="14"/>
    </row>
    <row r="376" spans="1:11" ht="15.75" customHeight="1" x14ac:dyDescent="0.65">
      <c r="A376" s="137" t="s">
        <v>613</v>
      </c>
      <c r="B376" s="14" t="s">
        <v>123</v>
      </c>
      <c r="C376" s="141" t="s">
        <v>330</v>
      </c>
      <c r="D376" s="141" t="s">
        <v>307</v>
      </c>
      <c r="E376" s="141" t="s">
        <v>302</v>
      </c>
      <c r="F376" s="247" t="s">
        <v>745</v>
      </c>
      <c r="G376" s="141"/>
      <c r="H376" s="104" t="str">
        <f>IF(_xlfn.MAXIFS(tbl_orders[InvoiceDate],tbl_orders[Facility],tbl_Customers[[#This Row],[Facility]])=0,"",_xlfn.MAXIFS(tbl_orders[InvoiceDate],tbl_orders[Facility],tbl_Customers[[#This Row],[Facility]]))</f>
        <v/>
      </c>
      <c r="I376" s="14" t="str">
        <f>IF(ISNUMBER(tbl_Customers[[#This Row],[Last Purchased]]),"Active","Inactive")</f>
        <v>Inactive</v>
      </c>
      <c r="J376" s="14" t="str">
        <f ca="1">IF(COUNTIF(tbl_targeted_CustomerList[],tbl_Customers[[#This Row],[Facility]])&gt;0,"Targeted","Untargeted")</f>
        <v>Untargeted</v>
      </c>
      <c r="K376" s="14"/>
    </row>
    <row r="377" spans="1:11" ht="15.75" customHeight="1" x14ac:dyDescent="0.65">
      <c r="A377" s="137" t="s">
        <v>614</v>
      </c>
      <c r="B377" s="14" t="s">
        <v>107</v>
      </c>
      <c r="C377" s="141" t="s">
        <v>316</v>
      </c>
      <c r="D377" s="141" t="s">
        <v>307</v>
      </c>
      <c r="E377" s="141" t="s">
        <v>61</v>
      </c>
      <c r="F377" s="247" t="s">
        <v>745</v>
      </c>
      <c r="G377" s="141"/>
      <c r="H377" s="104" t="str">
        <f>IF(_xlfn.MAXIFS(tbl_orders[InvoiceDate],tbl_orders[Facility],tbl_Customers[[#This Row],[Facility]])=0,"",_xlfn.MAXIFS(tbl_orders[InvoiceDate],tbl_orders[Facility],tbl_Customers[[#This Row],[Facility]]))</f>
        <v/>
      </c>
      <c r="I377" s="14" t="str">
        <f>IF(ISNUMBER(tbl_Customers[[#This Row],[Last Purchased]]),"Active","Inactive")</f>
        <v>Inactive</v>
      </c>
      <c r="J377" s="14" t="str">
        <f ca="1">IF(COUNTIF(tbl_targeted_CustomerList[],tbl_Customers[[#This Row],[Facility]])&gt;0,"Targeted","Untargeted")</f>
        <v>Untargeted</v>
      </c>
      <c r="K377" s="14"/>
    </row>
    <row r="378" spans="1:11" ht="15.75" customHeight="1" x14ac:dyDescent="0.65">
      <c r="A378" s="137" t="s">
        <v>615</v>
      </c>
      <c r="B378" s="14" t="s">
        <v>168</v>
      </c>
      <c r="C378" s="141" t="s">
        <v>382</v>
      </c>
      <c r="D378" s="141" t="s">
        <v>307</v>
      </c>
      <c r="E378" s="141" t="s">
        <v>61</v>
      </c>
      <c r="F378" s="247" t="s">
        <v>745</v>
      </c>
      <c r="G378" s="141"/>
      <c r="H378" s="104" t="str">
        <f>IF(_xlfn.MAXIFS(tbl_orders[InvoiceDate],tbl_orders[Facility],tbl_Customers[[#This Row],[Facility]])=0,"",_xlfn.MAXIFS(tbl_orders[InvoiceDate],tbl_orders[Facility],tbl_Customers[[#This Row],[Facility]]))</f>
        <v/>
      </c>
      <c r="I378" s="14" t="str">
        <f>IF(ISNUMBER(tbl_Customers[[#This Row],[Last Purchased]]),"Active","Inactive")</f>
        <v>Inactive</v>
      </c>
      <c r="J378" s="14" t="str">
        <f ca="1">IF(COUNTIF(tbl_targeted_CustomerList[],tbl_Customers[[#This Row],[Facility]])&gt;0,"Targeted","Untargeted")</f>
        <v>Untargeted</v>
      </c>
      <c r="K378" s="14"/>
    </row>
    <row r="379" spans="1:11" ht="15.75" customHeight="1" x14ac:dyDescent="0.65">
      <c r="A379" s="137" t="s">
        <v>616</v>
      </c>
      <c r="C379" s="141" t="s">
        <v>312</v>
      </c>
      <c r="D379" s="141" t="s">
        <v>322</v>
      </c>
      <c r="E379" s="141" t="s">
        <v>301</v>
      </c>
      <c r="F379" s="247" t="s">
        <v>745</v>
      </c>
      <c r="G379" s="141"/>
      <c r="H379" s="104">
        <f>IF(_xlfn.MAXIFS(tbl_orders[InvoiceDate],tbl_orders[Facility],tbl_Customers[[#This Row],[Facility]])=0,"",_xlfn.MAXIFS(tbl_orders[InvoiceDate],tbl_orders[Facility],tbl_Customers[[#This Row],[Facility]]))</f>
        <v>45159</v>
      </c>
      <c r="I379" s="14" t="str">
        <f>IF(ISNUMBER(tbl_Customers[[#This Row],[Last Purchased]]),"Active","Inactive")</f>
        <v>Active</v>
      </c>
      <c r="J379" s="14" t="str">
        <f ca="1">IF(COUNTIF(tbl_targeted_CustomerList[],tbl_Customers[[#This Row],[Facility]])&gt;0,"Targeted","Untargeted")</f>
        <v>Untargeted</v>
      </c>
      <c r="K379" s="14"/>
    </row>
    <row r="380" spans="1:11" ht="15.75" customHeight="1" x14ac:dyDescent="0.65">
      <c r="A380" s="137" t="s">
        <v>617</v>
      </c>
      <c r="C380" s="141" t="s">
        <v>312</v>
      </c>
      <c r="D380" s="141" t="s">
        <v>322</v>
      </c>
      <c r="E380" s="141" t="s">
        <v>301</v>
      </c>
      <c r="F380" s="247" t="s">
        <v>745</v>
      </c>
      <c r="G380" s="141"/>
      <c r="H380" s="104" t="str">
        <f>IF(_xlfn.MAXIFS(tbl_orders[InvoiceDate],tbl_orders[Facility],tbl_Customers[[#This Row],[Facility]])=0,"",_xlfn.MAXIFS(tbl_orders[InvoiceDate],tbl_orders[Facility],tbl_Customers[[#This Row],[Facility]]))</f>
        <v/>
      </c>
      <c r="I380" s="14" t="str">
        <f>IF(ISNUMBER(tbl_Customers[[#This Row],[Last Purchased]]),"Active","Inactive")</f>
        <v>Inactive</v>
      </c>
      <c r="J380" s="14" t="str">
        <f ca="1">IF(COUNTIF(tbl_targeted_CustomerList[],tbl_Customers[[#This Row],[Facility]])&gt;0,"Targeted","Untargeted")</f>
        <v>Untargeted</v>
      </c>
      <c r="K380" s="14"/>
    </row>
    <row r="381" spans="1:11" ht="15.75" customHeight="1" x14ac:dyDescent="0.65">
      <c r="A381" s="137" t="s">
        <v>191</v>
      </c>
      <c r="C381" s="141" t="s">
        <v>312</v>
      </c>
      <c r="D381" s="141" t="s">
        <v>313</v>
      </c>
      <c r="E381" s="141" t="s">
        <v>61</v>
      </c>
      <c r="F381" s="247" t="s">
        <v>745</v>
      </c>
      <c r="G381" s="141"/>
      <c r="H381" s="104">
        <f>IF(_xlfn.MAXIFS(tbl_orders[InvoiceDate],tbl_orders[Facility],tbl_Customers[[#This Row],[Facility]])=0,"",_xlfn.MAXIFS(tbl_orders[InvoiceDate],tbl_orders[Facility],tbl_Customers[[#This Row],[Facility]]))</f>
        <v>45183</v>
      </c>
      <c r="I381" s="14" t="str">
        <f>IF(ISNUMBER(tbl_Customers[[#This Row],[Last Purchased]]),"Active","Inactive")</f>
        <v>Active</v>
      </c>
      <c r="J381" s="14" t="str">
        <f ca="1">IF(COUNTIF(tbl_targeted_CustomerList[],tbl_Customers[[#This Row],[Facility]])&gt;0,"Targeted","Untargeted")</f>
        <v>Targeted</v>
      </c>
      <c r="K381" s="14"/>
    </row>
    <row r="382" spans="1:11" ht="15.75" customHeight="1" x14ac:dyDescent="0.65">
      <c r="A382" s="137" t="s">
        <v>618</v>
      </c>
      <c r="B382" s="14" t="s">
        <v>143</v>
      </c>
      <c r="C382" s="141" t="s">
        <v>330</v>
      </c>
      <c r="D382" s="141" t="s">
        <v>307</v>
      </c>
      <c r="E382" s="141" t="s">
        <v>61</v>
      </c>
      <c r="F382" s="247" t="s">
        <v>745</v>
      </c>
      <c r="G382" s="141"/>
      <c r="H382" s="104" t="str">
        <f>IF(_xlfn.MAXIFS(tbl_orders[InvoiceDate],tbl_orders[Facility],tbl_Customers[[#This Row],[Facility]])=0,"",_xlfn.MAXIFS(tbl_orders[InvoiceDate],tbl_orders[Facility],tbl_Customers[[#This Row],[Facility]]))</f>
        <v/>
      </c>
      <c r="I382" s="14" t="str">
        <f>IF(ISNUMBER(tbl_Customers[[#This Row],[Last Purchased]]),"Active","Inactive")</f>
        <v>Inactive</v>
      </c>
      <c r="J382" s="14" t="str">
        <f ca="1">IF(COUNTIF(tbl_targeted_CustomerList[],tbl_Customers[[#This Row],[Facility]])&gt;0,"Targeted","Untargeted")</f>
        <v>Untargeted</v>
      </c>
      <c r="K382" s="14"/>
    </row>
    <row r="383" spans="1:11" ht="15.75" customHeight="1" x14ac:dyDescent="0.65">
      <c r="A383" s="137" t="s">
        <v>619</v>
      </c>
      <c r="B383" s="14" t="s">
        <v>149</v>
      </c>
      <c r="C383" s="141" t="s">
        <v>332</v>
      </c>
      <c r="D383" s="141" t="s">
        <v>307</v>
      </c>
      <c r="E383" s="141" t="s">
        <v>301</v>
      </c>
      <c r="F383" s="247" t="s">
        <v>745</v>
      </c>
      <c r="G383" s="141"/>
      <c r="H383" s="104" t="str">
        <f>IF(_xlfn.MAXIFS(tbl_orders[InvoiceDate],tbl_orders[Facility],tbl_Customers[[#This Row],[Facility]])=0,"",_xlfn.MAXIFS(tbl_orders[InvoiceDate],tbl_orders[Facility],tbl_Customers[[#This Row],[Facility]]))</f>
        <v/>
      </c>
      <c r="I383" s="14" t="str">
        <f>IF(ISNUMBER(tbl_Customers[[#This Row],[Last Purchased]]),"Active","Inactive")</f>
        <v>Inactive</v>
      </c>
      <c r="J383" s="14" t="str">
        <f ca="1">IF(COUNTIF(tbl_targeted_CustomerList[],tbl_Customers[[#This Row],[Facility]])&gt;0,"Targeted","Untargeted")</f>
        <v>Untargeted</v>
      </c>
      <c r="K383" s="14"/>
    </row>
    <row r="384" spans="1:11" ht="15.75" customHeight="1" x14ac:dyDescent="0.65">
      <c r="A384" s="137" t="s">
        <v>620</v>
      </c>
      <c r="C384" s="141" t="s">
        <v>310</v>
      </c>
      <c r="D384" s="141" t="s">
        <v>307</v>
      </c>
      <c r="E384" s="141" t="s">
        <v>302</v>
      </c>
      <c r="F384" s="247" t="s">
        <v>745</v>
      </c>
      <c r="G384" s="141"/>
      <c r="H384" s="104" t="str">
        <f>IF(_xlfn.MAXIFS(tbl_orders[InvoiceDate],tbl_orders[Facility],tbl_Customers[[#This Row],[Facility]])=0,"",_xlfn.MAXIFS(tbl_orders[InvoiceDate],tbl_orders[Facility],tbl_Customers[[#This Row],[Facility]]))</f>
        <v/>
      </c>
      <c r="I384" s="14" t="str">
        <f>IF(ISNUMBER(tbl_Customers[[#This Row],[Last Purchased]]),"Active","Inactive")</f>
        <v>Inactive</v>
      </c>
      <c r="J384" s="14" t="str">
        <f ca="1">IF(COUNTIF(tbl_targeted_CustomerList[],tbl_Customers[[#This Row],[Facility]])&gt;0,"Targeted","Untargeted")</f>
        <v>Untargeted</v>
      </c>
      <c r="K384" s="14"/>
    </row>
    <row r="385" spans="1:11" ht="15.75" customHeight="1" x14ac:dyDescent="0.65">
      <c r="A385" s="137" t="s">
        <v>621</v>
      </c>
      <c r="B385" s="14" t="s">
        <v>105</v>
      </c>
      <c r="C385" s="141" t="s">
        <v>105</v>
      </c>
      <c r="D385" s="141" t="s">
        <v>307</v>
      </c>
      <c r="E385" s="141" t="s">
        <v>302</v>
      </c>
      <c r="F385" s="247" t="s">
        <v>745</v>
      </c>
      <c r="G385" s="141"/>
      <c r="H385" s="104" t="str">
        <f>IF(_xlfn.MAXIFS(tbl_orders[InvoiceDate],tbl_orders[Facility],tbl_Customers[[#This Row],[Facility]])=0,"",_xlfn.MAXIFS(tbl_orders[InvoiceDate],tbl_orders[Facility],tbl_Customers[[#This Row],[Facility]]))</f>
        <v/>
      </c>
      <c r="I385" s="14" t="str">
        <f>IF(ISNUMBER(tbl_Customers[[#This Row],[Last Purchased]]),"Active","Inactive")</f>
        <v>Inactive</v>
      </c>
      <c r="J385" s="14" t="str">
        <f ca="1">IF(COUNTIF(tbl_targeted_CustomerList[],tbl_Customers[[#This Row],[Facility]])&gt;0,"Targeted","Untargeted")</f>
        <v>Untargeted</v>
      </c>
      <c r="K385" s="14"/>
    </row>
    <row r="386" spans="1:11" ht="15.75" customHeight="1" x14ac:dyDescent="0.65">
      <c r="A386" s="137" t="s">
        <v>622</v>
      </c>
      <c r="B386" s="14" t="s">
        <v>353</v>
      </c>
      <c r="C386" s="141" t="s">
        <v>354</v>
      </c>
      <c r="D386" s="141" t="s">
        <v>307</v>
      </c>
      <c r="E386" s="141" t="s">
        <v>61</v>
      </c>
      <c r="F386" s="247" t="s">
        <v>745</v>
      </c>
      <c r="G386" s="141"/>
      <c r="H386" s="104" t="str">
        <f>IF(_xlfn.MAXIFS(tbl_orders[InvoiceDate],tbl_orders[Facility],tbl_Customers[[#This Row],[Facility]])=0,"",_xlfn.MAXIFS(tbl_orders[InvoiceDate],tbl_orders[Facility],tbl_Customers[[#This Row],[Facility]]))</f>
        <v/>
      </c>
      <c r="I386" s="14" t="str">
        <f>IF(ISNUMBER(tbl_Customers[[#This Row],[Last Purchased]]),"Active","Inactive")</f>
        <v>Inactive</v>
      </c>
      <c r="J386" s="14" t="str">
        <f ca="1">IF(COUNTIF(tbl_targeted_CustomerList[],tbl_Customers[[#This Row],[Facility]])&gt;0,"Targeted","Untargeted")</f>
        <v>Untargeted</v>
      </c>
      <c r="K386" s="14"/>
    </row>
    <row r="387" spans="1:11" ht="15.75" customHeight="1" x14ac:dyDescent="0.65">
      <c r="A387" s="137" t="s">
        <v>623</v>
      </c>
      <c r="B387" s="14" t="s">
        <v>107</v>
      </c>
      <c r="C387" s="141" t="s">
        <v>316</v>
      </c>
      <c r="D387" s="141" t="s">
        <v>307</v>
      </c>
      <c r="E387" s="141" t="s">
        <v>301</v>
      </c>
      <c r="F387" s="247" t="s">
        <v>745</v>
      </c>
      <c r="G387" s="141"/>
      <c r="H387" s="104" t="str">
        <f>IF(_xlfn.MAXIFS(tbl_orders[InvoiceDate],tbl_orders[Facility],tbl_Customers[[#This Row],[Facility]])=0,"",_xlfn.MAXIFS(tbl_orders[InvoiceDate],tbl_orders[Facility],tbl_Customers[[#This Row],[Facility]]))</f>
        <v/>
      </c>
      <c r="I387" s="14" t="str">
        <f>IF(ISNUMBER(tbl_Customers[[#This Row],[Last Purchased]]),"Active","Inactive")</f>
        <v>Inactive</v>
      </c>
      <c r="J387" s="14" t="str">
        <f ca="1">IF(COUNTIF(tbl_targeted_CustomerList[],tbl_Customers[[#This Row],[Facility]])&gt;0,"Targeted","Untargeted")</f>
        <v>Untargeted</v>
      </c>
      <c r="K387" s="14"/>
    </row>
    <row r="388" spans="1:11" ht="15.75" customHeight="1" x14ac:dyDescent="0.65">
      <c r="A388" s="137" t="s">
        <v>624</v>
      </c>
      <c r="B388" s="14" t="s">
        <v>165</v>
      </c>
      <c r="C388" s="141" t="s">
        <v>310</v>
      </c>
      <c r="D388" s="141" t="s">
        <v>307</v>
      </c>
      <c r="E388" s="141" t="s">
        <v>61</v>
      </c>
      <c r="F388" s="247" t="s">
        <v>745</v>
      </c>
      <c r="G388" s="141"/>
      <c r="H388" s="104" t="str">
        <f>IF(_xlfn.MAXIFS(tbl_orders[InvoiceDate],tbl_orders[Facility],tbl_Customers[[#This Row],[Facility]])=0,"",_xlfn.MAXIFS(tbl_orders[InvoiceDate],tbl_orders[Facility],tbl_Customers[[#This Row],[Facility]]))</f>
        <v/>
      </c>
      <c r="I388" s="14" t="str">
        <f>IF(ISNUMBER(tbl_Customers[[#This Row],[Last Purchased]]),"Active","Inactive")</f>
        <v>Inactive</v>
      </c>
      <c r="J388" s="14" t="str">
        <f ca="1">IF(COUNTIF(tbl_targeted_CustomerList[],tbl_Customers[[#This Row],[Facility]])&gt;0,"Targeted","Untargeted")</f>
        <v>Untargeted</v>
      </c>
      <c r="K388" s="14"/>
    </row>
    <row r="389" spans="1:11" ht="15.75" customHeight="1" x14ac:dyDescent="0.65">
      <c r="A389" s="137" t="s">
        <v>625</v>
      </c>
      <c r="C389" s="141" t="s">
        <v>312</v>
      </c>
      <c r="D389" s="141" t="s">
        <v>313</v>
      </c>
      <c r="E389" s="141" t="s">
        <v>301</v>
      </c>
      <c r="F389" s="247" t="s">
        <v>745</v>
      </c>
      <c r="G389" s="141"/>
      <c r="H389" s="104" t="str">
        <f>IF(_xlfn.MAXIFS(tbl_orders[InvoiceDate],tbl_orders[Facility],tbl_Customers[[#This Row],[Facility]])=0,"",_xlfn.MAXIFS(tbl_orders[InvoiceDate],tbl_orders[Facility],tbl_Customers[[#This Row],[Facility]]))</f>
        <v/>
      </c>
      <c r="I389" s="14" t="str">
        <f>IF(ISNUMBER(tbl_Customers[[#This Row],[Last Purchased]]),"Active","Inactive")</f>
        <v>Inactive</v>
      </c>
      <c r="J389" s="14" t="str">
        <f ca="1">IF(COUNTIF(tbl_targeted_CustomerList[],tbl_Customers[[#This Row],[Facility]])&gt;0,"Targeted","Untargeted")</f>
        <v>Untargeted</v>
      </c>
      <c r="K389" s="14"/>
    </row>
    <row r="390" spans="1:11" ht="15.75" customHeight="1" x14ac:dyDescent="0.65">
      <c r="A390" s="137" t="s">
        <v>150</v>
      </c>
      <c r="B390" s="14" t="s">
        <v>626</v>
      </c>
      <c r="C390" s="141" t="s">
        <v>312</v>
      </c>
      <c r="D390" s="141" t="s">
        <v>378</v>
      </c>
      <c r="E390" s="141" t="s">
        <v>301</v>
      </c>
      <c r="F390" s="247" t="s">
        <v>745</v>
      </c>
      <c r="G390" s="141"/>
      <c r="H390" s="104">
        <f>IF(_xlfn.MAXIFS(tbl_orders[InvoiceDate],tbl_orders[Facility],tbl_Customers[[#This Row],[Facility]])=0,"",_xlfn.MAXIFS(tbl_orders[InvoiceDate],tbl_orders[Facility],tbl_Customers[[#This Row],[Facility]]))</f>
        <v>45315</v>
      </c>
      <c r="I390" s="14" t="str">
        <f>IF(ISNUMBER(tbl_Customers[[#This Row],[Last Purchased]]),"Active","Inactive")</f>
        <v>Active</v>
      </c>
      <c r="J390" s="14" t="str">
        <f ca="1">IF(COUNTIF(tbl_targeted_CustomerList[],tbl_Customers[[#This Row],[Facility]])&gt;0,"Targeted","Untargeted")</f>
        <v>Targeted</v>
      </c>
      <c r="K390" s="14"/>
    </row>
    <row r="391" spans="1:11" ht="15.75" customHeight="1" x14ac:dyDescent="0.65">
      <c r="A391" s="137" t="s">
        <v>627</v>
      </c>
      <c r="C391" s="141" t="s">
        <v>312</v>
      </c>
      <c r="D391" s="141" t="s">
        <v>628</v>
      </c>
      <c r="E391" s="141" t="s">
        <v>301</v>
      </c>
      <c r="F391" s="247" t="s">
        <v>745</v>
      </c>
      <c r="G391" s="141"/>
      <c r="H391" s="104" t="str">
        <f>IF(_xlfn.MAXIFS(tbl_orders[InvoiceDate],tbl_orders[Facility],tbl_Customers[[#This Row],[Facility]])=0,"",_xlfn.MAXIFS(tbl_orders[InvoiceDate],tbl_orders[Facility],tbl_Customers[[#This Row],[Facility]]))</f>
        <v/>
      </c>
      <c r="I391" s="14" t="str">
        <f>IF(ISNUMBER(tbl_Customers[[#This Row],[Last Purchased]]),"Active","Inactive")</f>
        <v>Inactive</v>
      </c>
      <c r="J391" s="14" t="str">
        <f ca="1">IF(COUNTIF(tbl_targeted_CustomerList[],tbl_Customers[[#This Row],[Facility]])&gt;0,"Targeted","Untargeted")</f>
        <v>Untargeted</v>
      </c>
      <c r="K391" s="14"/>
    </row>
    <row r="392" spans="1:11" ht="15.75" customHeight="1" x14ac:dyDescent="0.65">
      <c r="A392" s="137" t="s">
        <v>151</v>
      </c>
      <c r="B392" s="14" t="s">
        <v>629</v>
      </c>
      <c r="C392" s="141" t="s">
        <v>332</v>
      </c>
      <c r="D392" s="141" t="s">
        <v>307</v>
      </c>
      <c r="E392" s="141" t="s">
        <v>302</v>
      </c>
      <c r="F392" s="247" t="s">
        <v>745</v>
      </c>
      <c r="G392" s="141"/>
      <c r="H392" s="104" t="str">
        <f>IF(_xlfn.MAXIFS(tbl_orders[InvoiceDate],tbl_orders[Facility],tbl_Customers[[#This Row],[Facility]])=0,"",_xlfn.MAXIFS(tbl_orders[InvoiceDate],tbl_orders[Facility],tbl_Customers[[#This Row],[Facility]]))</f>
        <v/>
      </c>
      <c r="I392" s="14" t="str">
        <f>IF(ISNUMBER(tbl_Customers[[#This Row],[Last Purchased]]),"Active","Inactive")</f>
        <v>Inactive</v>
      </c>
      <c r="J392" s="14" t="str">
        <f ca="1">IF(COUNTIF(tbl_targeted_CustomerList[],tbl_Customers[[#This Row],[Facility]])&gt;0,"Targeted","Untargeted")</f>
        <v>Targeted</v>
      </c>
      <c r="K392" s="14"/>
    </row>
    <row r="393" spans="1:11" ht="15.75" customHeight="1" x14ac:dyDescent="0.65">
      <c r="A393" s="137" t="s">
        <v>630</v>
      </c>
      <c r="B393" s="14" t="s">
        <v>420</v>
      </c>
      <c r="C393" s="141" t="s">
        <v>330</v>
      </c>
      <c r="D393" s="141" t="s">
        <v>307</v>
      </c>
      <c r="E393" s="141" t="s">
        <v>302</v>
      </c>
      <c r="F393" s="247" t="s">
        <v>745</v>
      </c>
      <c r="G393" s="141"/>
      <c r="H393" s="104" t="str">
        <f>IF(_xlfn.MAXIFS(tbl_orders[InvoiceDate],tbl_orders[Facility],tbl_Customers[[#This Row],[Facility]])=0,"",_xlfn.MAXIFS(tbl_orders[InvoiceDate],tbl_orders[Facility],tbl_Customers[[#This Row],[Facility]]))</f>
        <v/>
      </c>
      <c r="I393" s="14" t="str">
        <f>IF(ISNUMBER(tbl_Customers[[#This Row],[Last Purchased]]),"Active","Inactive")</f>
        <v>Inactive</v>
      </c>
      <c r="J393" s="14" t="str">
        <f ca="1">IF(COUNTIF(tbl_targeted_CustomerList[],tbl_Customers[[#This Row],[Facility]])&gt;0,"Targeted","Untargeted")</f>
        <v>Untargeted</v>
      </c>
      <c r="K393" s="14"/>
    </row>
    <row r="394" spans="1:11" ht="15.75" customHeight="1" x14ac:dyDescent="0.65">
      <c r="A394" s="137" t="s">
        <v>152</v>
      </c>
      <c r="B394" s="14" t="s">
        <v>423</v>
      </c>
      <c r="C394" s="141" t="s">
        <v>312</v>
      </c>
      <c r="D394" s="141" t="s">
        <v>378</v>
      </c>
      <c r="E394" s="141" t="s">
        <v>301</v>
      </c>
      <c r="F394" s="247" t="s">
        <v>745</v>
      </c>
      <c r="G394" s="141"/>
      <c r="H394" s="104">
        <f>IF(_xlfn.MAXIFS(tbl_orders[InvoiceDate],tbl_orders[Facility],tbl_Customers[[#This Row],[Facility]])=0,"",_xlfn.MAXIFS(tbl_orders[InvoiceDate],tbl_orders[Facility],tbl_Customers[[#This Row],[Facility]]))</f>
        <v>45075</v>
      </c>
      <c r="I394" s="14" t="str">
        <f>IF(ISNUMBER(tbl_Customers[[#This Row],[Last Purchased]]),"Active","Inactive")</f>
        <v>Active</v>
      </c>
      <c r="J394" s="14" t="str">
        <f ca="1">IF(COUNTIF(tbl_targeted_CustomerList[],tbl_Customers[[#This Row],[Facility]])&gt;0,"Targeted","Untargeted")</f>
        <v>Targeted</v>
      </c>
      <c r="K394" s="14"/>
    </row>
    <row r="395" spans="1:11" ht="15.75" customHeight="1" x14ac:dyDescent="0.65">
      <c r="A395" s="137" t="s">
        <v>631</v>
      </c>
      <c r="C395" s="141" t="s">
        <v>324</v>
      </c>
      <c r="D395" s="141" t="s">
        <v>307</v>
      </c>
      <c r="E395" s="141" t="s">
        <v>302</v>
      </c>
      <c r="F395" s="247" t="s">
        <v>745</v>
      </c>
      <c r="G395" s="141"/>
      <c r="H395" s="104" t="str">
        <f>IF(_xlfn.MAXIFS(tbl_orders[InvoiceDate],tbl_orders[Facility],tbl_Customers[[#This Row],[Facility]])=0,"",_xlfn.MAXIFS(tbl_orders[InvoiceDate],tbl_orders[Facility],tbl_Customers[[#This Row],[Facility]]))</f>
        <v/>
      </c>
      <c r="I395" s="14" t="str">
        <f>IF(ISNUMBER(tbl_Customers[[#This Row],[Last Purchased]]),"Active","Inactive")</f>
        <v>Inactive</v>
      </c>
      <c r="J395" s="14" t="str">
        <f ca="1">IF(COUNTIF(tbl_targeted_CustomerList[],tbl_Customers[[#This Row],[Facility]])&gt;0,"Targeted","Untargeted")</f>
        <v>Untargeted</v>
      </c>
      <c r="K395" s="14"/>
    </row>
    <row r="396" spans="1:11" ht="15.75" customHeight="1" x14ac:dyDescent="0.65">
      <c r="A396" s="137" t="s">
        <v>632</v>
      </c>
      <c r="C396" s="141" t="s">
        <v>312</v>
      </c>
      <c r="D396" s="141" t="s">
        <v>628</v>
      </c>
      <c r="E396" s="141" t="s">
        <v>301</v>
      </c>
      <c r="F396" s="247" t="s">
        <v>745</v>
      </c>
      <c r="G396" s="141"/>
      <c r="H396" s="104" t="str">
        <f>IF(_xlfn.MAXIFS(tbl_orders[InvoiceDate],tbl_orders[Facility],tbl_Customers[[#This Row],[Facility]])=0,"",_xlfn.MAXIFS(tbl_orders[InvoiceDate],tbl_orders[Facility],tbl_Customers[[#This Row],[Facility]]))</f>
        <v/>
      </c>
      <c r="I396" s="14" t="str">
        <f>IF(ISNUMBER(tbl_Customers[[#This Row],[Last Purchased]]),"Active","Inactive")</f>
        <v>Inactive</v>
      </c>
      <c r="J396" s="14" t="str">
        <f ca="1">IF(COUNTIF(tbl_targeted_CustomerList[],tbl_Customers[[#This Row],[Facility]])&gt;0,"Targeted","Untargeted")</f>
        <v>Untargeted</v>
      </c>
      <c r="K396" s="14"/>
    </row>
    <row r="397" spans="1:11" ht="15.75" customHeight="1" x14ac:dyDescent="0.65">
      <c r="A397" s="137" t="s">
        <v>633</v>
      </c>
      <c r="B397" s="14" t="s">
        <v>143</v>
      </c>
      <c r="C397" s="141" t="s">
        <v>330</v>
      </c>
      <c r="D397" s="141" t="s">
        <v>307</v>
      </c>
      <c r="E397" s="141" t="s">
        <v>61</v>
      </c>
      <c r="F397" s="247" t="s">
        <v>745</v>
      </c>
      <c r="G397" s="141"/>
      <c r="H397" s="104" t="str">
        <f>IF(_xlfn.MAXIFS(tbl_orders[InvoiceDate],tbl_orders[Facility],tbl_Customers[[#This Row],[Facility]])=0,"",_xlfn.MAXIFS(tbl_orders[InvoiceDate],tbl_orders[Facility],tbl_Customers[[#This Row],[Facility]]))</f>
        <v/>
      </c>
      <c r="I397" s="14" t="str">
        <f>IF(ISNUMBER(tbl_Customers[[#This Row],[Last Purchased]]),"Active","Inactive")</f>
        <v>Inactive</v>
      </c>
      <c r="J397" s="14" t="str">
        <f ca="1">IF(COUNTIF(tbl_targeted_CustomerList[],tbl_Customers[[#This Row],[Facility]])&gt;0,"Targeted","Untargeted")</f>
        <v>Untargeted</v>
      </c>
      <c r="K397" s="14"/>
    </row>
    <row r="398" spans="1:11" ht="15.75" customHeight="1" x14ac:dyDescent="0.65">
      <c r="A398" s="137" t="s">
        <v>634</v>
      </c>
      <c r="B398" s="14" t="s">
        <v>104</v>
      </c>
      <c r="C398" s="141" t="s">
        <v>324</v>
      </c>
      <c r="D398" s="141" t="s">
        <v>307</v>
      </c>
      <c r="E398" s="141" t="s">
        <v>302</v>
      </c>
      <c r="F398" s="247" t="s">
        <v>745</v>
      </c>
      <c r="G398" s="141"/>
      <c r="H398" s="104" t="str">
        <f>IF(_xlfn.MAXIFS(tbl_orders[InvoiceDate],tbl_orders[Facility],tbl_Customers[[#This Row],[Facility]])=0,"",_xlfn.MAXIFS(tbl_orders[InvoiceDate],tbl_orders[Facility],tbl_Customers[[#This Row],[Facility]]))</f>
        <v/>
      </c>
      <c r="I398" s="14" t="str">
        <f>IF(ISNUMBER(tbl_Customers[[#This Row],[Last Purchased]]),"Active","Inactive")</f>
        <v>Inactive</v>
      </c>
      <c r="J398" s="14" t="str">
        <f ca="1">IF(COUNTIF(tbl_targeted_CustomerList[],tbl_Customers[[#This Row],[Facility]])&gt;0,"Targeted","Untargeted")</f>
        <v>Untargeted</v>
      </c>
      <c r="K398" s="14"/>
    </row>
    <row r="399" spans="1:11" ht="15.75" customHeight="1" x14ac:dyDescent="0.65">
      <c r="A399" s="137" t="s">
        <v>153</v>
      </c>
      <c r="B399" s="14" t="s">
        <v>635</v>
      </c>
      <c r="C399" s="141" t="s">
        <v>312</v>
      </c>
      <c r="D399" s="141" t="s">
        <v>490</v>
      </c>
      <c r="E399" s="141" t="s">
        <v>301</v>
      </c>
      <c r="F399" s="247" t="s">
        <v>745</v>
      </c>
      <c r="G399" s="141"/>
      <c r="H399" s="104">
        <f>IF(_xlfn.MAXIFS(tbl_orders[InvoiceDate],tbl_orders[Facility],tbl_Customers[[#This Row],[Facility]])=0,"",_xlfn.MAXIFS(tbl_orders[InvoiceDate],tbl_orders[Facility],tbl_Customers[[#This Row],[Facility]]))</f>
        <v>45258</v>
      </c>
      <c r="I399" s="14" t="str">
        <f>IF(ISNUMBER(tbl_Customers[[#This Row],[Last Purchased]]),"Active","Inactive")</f>
        <v>Active</v>
      </c>
      <c r="J399" s="14" t="str">
        <f ca="1">IF(COUNTIF(tbl_targeted_CustomerList[],tbl_Customers[[#This Row],[Facility]])&gt;0,"Targeted","Untargeted")</f>
        <v>Targeted</v>
      </c>
      <c r="K399" s="14"/>
    </row>
    <row r="400" spans="1:11" ht="15.75" customHeight="1" x14ac:dyDescent="0.65">
      <c r="A400" s="137" t="s">
        <v>636</v>
      </c>
      <c r="B400" s="14" t="s">
        <v>143</v>
      </c>
      <c r="C400" s="141" t="s">
        <v>330</v>
      </c>
      <c r="D400" s="141" t="s">
        <v>307</v>
      </c>
      <c r="E400" s="141" t="s">
        <v>61</v>
      </c>
      <c r="F400" s="247" t="s">
        <v>745</v>
      </c>
      <c r="G400" s="141"/>
      <c r="H400" s="104" t="str">
        <f>IF(_xlfn.MAXIFS(tbl_orders[InvoiceDate],tbl_orders[Facility],tbl_Customers[[#This Row],[Facility]])=0,"",_xlfn.MAXIFS(tbl_orders[InvoiceDate],tbl_orders[Facility],tbl_Customers[[#This Row],[Facility]]))</f>
        <v/>
      </c>
      <c r="I400" s="14" t="str">
        <f>IF(ISNUMBER(tbl_Customers[[#This Row],[Last Purchased]]),"Active","Inactive")</f>
        <v>Inactive</v>
      </c>
      <c r="J400" s="14" t="str">
        <f ca="1">IF(COUNTIF(tbl_targeted_CustomerList[],tbl_Customers[[#This Row],[Facility]])&gt;0,"Targeted","Untargeted")</f>
        <v>Untargeted</v>
      </c>
      <c r="K400" s="14"/>
    </row>
    <row r="401" spans="1:11" ht="15.75" customHeight="1" x14ac:dyDescent="0.65">
      <c r="A401" s="137" t="s">
        <v>637</v>
      </c>
      <c r="C401" s="141" t="s">
        <v>328</v>
      </c>
      <c r="D401" s="141" t="s">
        <v>307</v>
      </c>
      <c r="E401" s="141" t="s">
        <v>301</v>
      </c>
      <c r="F401" s="247" t="s">
        <v>745</v>
      </c>
      <c r="G401" s="141"/>
      <c r="H401" s="104" t="str">
        <f>IF(_xlfn.MAXIFS(tbl_orders[InvoiceDate],tbl_orders[Facility],tbl_Customers[[#This Row],[Facility]])=0,"",_xlfn.MAXIFS(tbl_orders[InvoiceDate],tbl_orders[Facility],tbl_Customers[[#This Row],[Facility]]))</f>
        <v/>
      </c>
      <c r="I401" s="14" t="str">
        <f>IF(ISNUMBER(tbl_Customers[[#This Row],[Last Purchased]]),"Active","Inactive")</f>
        <v>Inactive</v>
      </c>
      <c r="J401" s="14" t="str">
        <f ca="1">IF(COUNTIF(tbl_targeted_CustomerList[],tbl_Customers[[#This Row],[Facility]])&gt;0,"Targeted","Untargeted")</f>
        <v>Untargeted</v>
      </c>
      <c r="K401" s="14"/>
    </row>
    <row r="402" spans="1:11" ht="15.75" customHeight="1" x14ac:dyDescent="0.65">
      <c r="A402" s="137" t="s">
        <v>638</v>
      </c>
      <c r="C402" s="141" t="s">
        <v>312</v>
      </c>
      <c r="D402" s="141" t="s">
        <v>490</v>
      </c>
      <c r="E402" s="141" t="s">
        <v>301</v>
      </c>
      <c r="F402" s="247" t="s">
        <v>745</v>
      </c>
      <c r="G402" s="141"/>
      <c r="H402" s="104" t="str">
        <f>IF(_xlfn.MAXIFS(tbl_orders[InvoiceDate],tbl_orders[Facility],tbl_Customers[[#This Row],[Facility]])=0,"",_xlfn.MAXIFS(tbl_orders[InvoiceDate],tbl_orders[Facility],tbl_Customers[[#This Row],[Facility]]))</f>
        <v/>
      </c>
      <c r="I402" s="14" t="str">
        <f>IF(ISNUMBER(tbl_Customers[[#This Row],[Last Purchased]]),"Active","Inactive")</f>
        <v>Inactive</v>
      </c>
      <c r="J402" s="14" t="str">
        <f ca="1">IF(COUNTIF(tbl_targeted_CustomerList[],tbl_Customers[[#This Row],[Facility]])&gt;0,"Targeted","Untargeted")</f>
        <v>Untargeted</v>
      </c>
      <c r="K402" s="14"/>
    </row>
    <row r="403" spans="1:11" ht="15.75" customHeight="1" x14ac:dyDescent="0.65">
      <c r="A403" s="137" t="s">
        <v>154</v>
      </c>
      <c r="C403" s="141" t="s">
        <v>310</v>
      </c>
      <c r="D403" s="141" t="s">
        <v>307</v>
      </c>
      <c r="E403" s="141" t="s">
        <v>301</v>
      </c>
      <c r="F403" s="247" t="s">
        <v>745</v>
      </c>
      <c r="G403" s="141"/>
      <c r="H403" s="104" t="str">
        <f>IF(_xlfn.MAXIFS(tbl_orders[InvoiceDate],tbl_orders[Facility],tbl_Customers[[#This Row],[Facility]])=0,"",_xlfn.MAXIFS(tbl_orders[InvoiceDate],tbl_orders[Facility],tbl_Customers[[#This Row],[Facility]]))</f>
        <v/>
      </c>
      <c r="I403" s="14" t="str">
        <f>IF(ISNUMBER(tbl_Customers[[#This Row],[Last Purchased]]),"Active","Inactive")</f>
        <v>Inactive</v>
      </c>
      <c r="J403" s="14" t="str">
        <f ca="1">IF(COUNTIF(tbl_targeted_CustomerList[],tbl_Customers[[#This Row],[Facility]])&gt;0,"Targeted","Untargeted")</f>
        <v>Targeted</v>
      </c>
      <c r="K403" s="14"/>
    </row>
    <row r="404" spans="1:11" ht="15.75" customHeight="1" x14ac:dyDescent="0.65">
      <c r="A404" s="137" t="s">
        <v>639</v>
      </c>
      <c r="C404" s="141" t="s">
        <v>310</v>
      </c>
      <c r="D404" s="141" t="s">
        <v>307</v>
      </c>
      <c r="E404" s="141" t="s">
        <v>301</v>
      </c>
      <c r="F404" s="247" t="s">
        <v>745</v>
      </c>
      <c r="G404" s="141"/>
      <c r="H404" s="104" t="str">
        <f>IF(_xlfn.MAXIFS(tbl_orders[InvoiceDate],tbl_orders[Facility],tbl_Customers[[#This Row],[Facility]])=0,"",_xlfn.MAXIFS(tbl_orders[InvoiceDate],tbl_orders[Facility],tbl_Customers[[#This Row],[Facility]]))</f>
        <v/>
      </c>
      <c r="I404" s="14" t="str">
        <f>IF(ISNUMBER(tbl_Customers[[#This Row],[Last Purchased]]),"Active","Inactive")</f>
        <v>Inactive</v>
      </c>
      <c r="J404" s="14" t="str">
        <f ca="1">IF(COUNTIF(tbl_targeted_CustomerList[],tbl_Customers[[#This Row],[Facility]])&gt;0,"Targeted","Untargeted")</f>
        <v>Untargeted</v>
      </c>
      <c r="K404" s="14"/>
    </row>
    <row r="405" spans="1:11" ht="15.75" customHeight="1" x14ac:dyDescent="0.65">
      <c r="A405" s="137" t="s">
        <v>640</v>
      </c>
      <c r="C405" s="141" t="s">
        <v>310</v>
      </c>
      <c r="D405" s="141" t="s">
        <v>307</v>
      </c>
      <c r="E405" s="141" t="s">
        <v>302</v>
      </c>
      <c r="F405" s="247" t="s">
        <v>745</v>
      </c>
      <c r="G405" s="141"/>
      <c r="H405" s="104" t="str">
        <f>IF(_xlfn.MAXIFS(tbl_orders[InvoiceDate],tbl_orders[Facility],tbl_Customers[[#This Row],[Facility]])=0,"",_xlfn.MAXIFS(tbl_orders[InvoiceDate],tbl_orders[Facility],tbl_Customers[[#This Row],[Facility]]))</f>
        <v/>
      </c>
      <c r="I405" s="14" t="str">
        <f>IF(ISNUMBER(tbl_Customers[[#This Row],[Last Purchased]]),"Active","Inactive")</f>
        <v>Inactive</v>
      </c>
      <c r="J405" s="14" t="str">
        <f ca="1">IF(COUNTIF(tbl_targeted_CustomerList[],tbl_Customers[[#This Row],[Facility]])&gt;0,"Targeted","Untargeted")</f>
        <v>Untargeted</v>
      </c>
      <c r="K405" s="14"/>
    </row>
    <row r="406" spans="1:11" ht="15.75" customHeight="1" x14ac:dyDescent="0.65">
      <c r="A406" s="137" t="s">
        <v>155</v>
      </c>
      <c r="C406" s="141" t="s">
        <v>310</v>
      </c>
      <c r="D406" s="141" t="s">
        <v>307</v>
      </c>
      <c r="E406" s="141" t="s">
        <v>301</v>
      </c>
      <c r="F406" s="247" t="s">
        <v>745</v>
      </c>
      <c r="G406" s="141"/>
      <c r="H406" s="104">
        <f>IF(_xlfn.MAXIFS(tbl_orders[InvoiceDate],tbl_orders[Facility],tbl_Customers[[#This Row],[Facility]])=0,"",_xlfn.MAXIFS(tbl_orders[InvoiceDate],tbl_orders[Facility],tbl_Customers[[#This Row],[Facility]]))</f>
        <v>45169</v>
      </c>
      <c r="I406" s="14" t="str">
        <f>IF(ISNUMBER(tbl_Customers[[#This Row],[Last Purchased]]),"Active","Inactive")</f>
        <v>Active</v>
      </c>
      <c r="J406" s="14" t="str">
        <f ca="1">IF(COUNTIF(tbl_targeted_CustomerList[],tbl_Customers[[#This Row],[Facility]])&gt;0,"Targeted","Untargeted")</f>
        <v>Targeted</v>
      </c>
      <c r="K406" s="14"/>
    </row>
    <row r="407" spans="1:11" ht="15.75" customHeight="1" x14ac:dyDescent="0.65">
      <c r="A407" s="137" t="s">
        <v>641</v>
      </c>
      <c r="C407" s="141" t="s">
        <v>306</v>
      </c>
      <c r="D407" s="141" t="s">
        <v>307</v>
      </c>
      <c r="E407" s="141" t="s">
        <v>301</v>
      </c>
      <c r="F407" s="247" t="s">
        <v>745</v>
      </c>
      <c r="G407" s="141"/>
      <c r="H407" s="104" t="str">
        <f>IF(_xlfn.MAXIFS(tbl_orders[InvoiceDate],tbl_orders[Facility],tbl_Customers[[#This Row],[Facility]])=0,"",_xlfn.MAXIFS(tbl_orders[InvoiceDate],tbl_orders[Facility],tbl_Customers[[#This Row],[Facility]]))</f>
        <v/>
      </c>
      <c r="I407" s="14" t="str">
        <f>IF(ISNUMBER(tbl_Customers[[#This Row],[Last Purchased]]),"Active","Inactive")</f>
        <v>Inactive</v>
      </c>
      <c r="J407" s="14" t="str">
        <f ca="1">IF(COUNTIF(tbl_targeted_CustomerList[],tbl_Customers[[#This Row],[Facility]])&gt;0,"Targeted","Untargeted")</f>
        <v>Untargeted</v>
      </c>
      <c r="K407" s="14"/>
    </row>
    <row r="408" spans="1:11" ht="15.75" customHeight="1" x14ac:dyDescent="0.65">
      <c r="A408" s="137" t="s">
        <v>642</v>
      </c>
      <c r="C408" s="141" t="s">
        <v>310</v>
      </c>
      <c r="D408" s="141" t="s">
        <v>307</v>
      </c>
      <c r="E408" s="141" t="s">
        <v>302</v>
      </c>
      <c r="F408" s="247" t="s">
        <v>745</v>
      </c>
      <c r="G408" s="141"/>
      <c r="H408" s="104" t="str">
        <f>IF(_xlfn.MAXIFS(tbl_orders[InvoiceDate],tbl_orders[Facility],tbl_Customers[[#This Row],[Facility]])=0,"",_xlfn.MAXIFS(tbl_orders[InvoiceDate],tbl_orders[Facility],tbl_Customers[[#This Row],[Facility]]))</f>
        <v/>
      </c>
      <c r="I408" s="14" t="str">
        <f>IF(ISNUMBER(tbl_Customers[[#This Row],[Last Purchased]]),"Active","Inactive")</f>
        <v>Inactive</v>
      </c>
      <c r="J408" s="14" t="str">
        <f ca="1">IF(COUNTIF(tbl_targeted_CustomerList[],tbl_Customers[[#This Row],[Facility]])&gt;0,"Targeted","Untargeted")</f>
        <v>Untargeted</v>
      </c>
      <c r="K408" s="14"/>
    </row>
    <row r="409" spans="1:11" ht="15.75" customHeight="1" x14ac:dyDescent="0.65">
      <c r="A409" s="137" t="s">
        <v>643</v>
      </c>
      <c r="C409" s="141" t="s">
        <v>312</v>
      </c>
      <c r="D409" s="141" t="s">
        <v>322</v>
      </c>
      <c r="E409" s="141" t="s">
        <v>301</v>
      </c>
      <c r="F409" s="247" t="s">
        <v>745</v>
      </c>
      <c r="G409" s="141"/>
      <c r="H409" s="104" t="str">
        <f>IF(_xlfn.MAXIFS(tbl_orders[InvoiceDate],tbl_orders[Facility],tbl_Customers[[#This Row],[Facility]])=0,"",_xlfn.MAXIFS(tbl_orders[InvoiceDate],tbl_orders[Facility],tbl_Customers[[#This Row],[Facility]]))</f>
        <v/>
      </c>
      <c r="I409" s="14" t="str">
        <f>IF(ISNUMBER(tbl_Customers[[#This Row],[Last Purchased]]),"Active","Inactive")</f>
        <v>Inactive</v>
      </c>
      <c r="J409" s="14" t="str">
        <f ca="1">IF(COUNTIF(tbl_targeted_CustomerList[],tbl_Customers[[#This Row],[Facility]])&gt;0,"Targeted","Untargeted")</f>
        <v>Untargeted</v>
      </c>
      <c r="K409" s="14"/>
    </row>
    <row r="410" spans="1:11" ht="15.75" customHeight="1" x14ac:dyDescent="0.65">
      <c r="A410" s="137" t="s">
        <v>644</v>
      </c>
      <c r="C410" s="141" t="s">
        <v>312</v>
      </c>
      <c r="D410" s="141" t="s">
        <v>378</v>
      </c>
      <c r="E410" s="141" t="s">
        <v>301</v>
      </c>
      <c r="F410" s="247" t="s">
        <v>745</v>
      </c>
      <c r="G410" s="141"/>
      <c r="H410" s="104" t="str">
        <f>IF(_xlfn.MAXIFS(tbl_orders[InvoiceDate],tbl_orders[Facility],tbl_Customers[[#This Row],[Facility]])=0,"",_xlfn.MAXIFS(tbl_orders[InvoiceDate],tbl_orders[Facility],tbl_Customers[[#This Row],[Facility]]))</f>
        <v/>
      </c>
      <c r="I410" s="14" t="str">
        <f>IF(ISNUMBER(tbl_Customers[[#This Row],[Last Purchased]]),"Active","Inactive")</f>
        <v>Inactive</v>
      </c>
      <c r="J410" s="14" t="str">
        <f ca="1">IF(COUNTIF(tbl_targeted_CustomerList[],tbl_Customers[[#This Row],[Facility]])&gt;0,"Targeted","Untargeted")</f>
        <v>Untargeted</v>
      </c>
      <c r="K410" s="14"/>
    </row>
    <row r="411" spans="1:11" ht="15.75" customHeight="1" x14ac:dyDescent="0.65">
      <c r="A411" s="137" t="s">
        <v>156</v>
      </c>
      <c r="B411" s="14" t="s">
        <v>103</v>
      </c>
      <c r="C411" s="141" t="s">
        <v>308</v>
      </c>
      <c r="D411" s="141" t="s">
        <v>307</v>
      </c>
      <c r="E411" s="141" t="s">
        <v>302</v>
      </c>
      <c r="F411" s="247" t="s">
        <v>745</v>
      </c>
      <c r="G411" s="141"/>
      <c r="H411" s="104">
        <f>IF(_xlfn.MAXIFS(tbl_orders[InvoiceDate],tbl_orders[Facility],tbl_Customers[[#This Row],[Facility]])=0,"",_xlfn.MAXIFS(tbl_orders[InvoiceDate],tbl_orders[Facility],tbl_Customers[[#This Row],[Facility]]))</f>
        <v>45281</v>
      </c>
      <c r="I411" s="14" t="str">
        <f>IF(ISNUMBER(tbl_Customers[[#This Row],[Last Purchased]]),"Active","Inactive")</f>
        <v>Active</v>
      </c>
      <c r="J411" s="14" t="str">
        <f ca="1">IF(COUNTIF(tbl_targeted_CustomerList[],tbl_Customers[[#This Row],[Facility]])&gt;0,"Targeted","Untargeted")</f>
        <v>Targeted</v>
      </c>
      <c r="K411" s="14"/>
    </row>
    <row r="412" spans="1:11" ht="15.75" customHeight="1" x14ac:dyDescent="0.65">
      <c r="A412" s="137" t="s">
        <v>645</v>
      </c>
      <c r="B412" s="14" t="s">
        <v>380</v>
      </c>
      <c r="C412" s="141" t="s">
        <v>354</v>
      </c>
      <c r="D412" s="141" t="s">
        <v>307</v>
      </c>
      <c r="E412" s="141" t="s">
        <v>302</v>
      </c>
      <c r="F412" s="247" t="s">
        <v>745</v>
      </c>
      <c r="G412" s="141"/>
      <c r="H412" s="104" t="str">
        <f>IF(_xlfn.MAXIFS(tbl_orders[InvoiceDate],tbl_orders[Facility],tbl_Customers[[#This Row],[Facility]])=0,"",_xlfn.MAXIFS(tbl_orders[InvoiceDate],tbl_orders[Facility],tbl_Customers[[#This Row],[Facility]]))</f>
        <v/>
      </c>
      <c r="I412" s="14" t="str">
        <f>IF(ISNUMBER(tbl_Customers[[#This Row],[Last Purchased]]),"Active","Inactive")</f>
        <v>Inactive</v>
      </c>
      <c r="J412" s="14" t="str">
        <f ca="1">IF(COUNTIF(tbl_targeted_CustomerList[],tbl_Customers[[#This Row],[Facility]])&gt;0,"Targeted","Untargeted")</f>
        <v>Untargeted</v>
      </c>
      <c r="K412" s="14"/>
    </row>
    <row r="413" spans="1:11" ht="15.75" customHeight="1" x14ac:dyDescent="0.65">
      <c r="A413" s="137" t="s">
        <v>646</v>
      </c>
      <c r="B413" s="14" t="s">
        <v>168</v>
      </c>
      <c r="C413" s="141" t="s">
        <v>306</v>
      </c>
      <c r="D413" s="141" t="s">
        <v>307</v>
      </c>
      <c r="E413" s="141" t="s">
        <v>61</v>
      </c>
      <c r="F413" s="247" t="s">
        <v>745</v>
      </c>
      <c r="G413" s="141"/>
      <c r="H413" s="104" t="str">
        <f>IF(_xlfn.MAXIFS(tbl_orders[InvoiceDate],tbl_orders[Facility],tbl_Customers[[#This Row],[Facility]])=0,"",_xlfn.MAXIFS(tbl_orders[InvoiceDate],tbl_orders[Facility],tbl_Customers[[#This Row],[Facility]]))</f>
        <v/>
      </c>
      <c r="I413" s="14" t="str">
        <f>IF(ISNUMBER(tbl_Customers[[#This Row],[Last Purchased]]),"Active","Inactive")</f>
        <v>Inactive</v>
      </c>
      <c r="J413" s="14" t="str">
        <f ca="1">IF(COUNTIF(tbl_targeted_CustomerList[],tbl_Customers[[#This Row],[Facility]])&gt;0,"Targeted","Untargeted")</f>
        <v>Untargeted</v>
      </c>
      <c r="K413" s="14"/>
    </row>
    <row r="414" spans="1:11" ht="15.75" customHeight="1" x14ac:dyDescent="0.65">
      <c r="A414" s="137" t="s">
        <v>647</v>
      </c>
      <c r="B414" s="14" t="s">
        <v>107</v>
      </c>
      <c r="C414" s="141" t="s">
        <v>316</v>
      </c>
      <c r="D414" s="141" t="s">
        <v>307</v>
      </c>
      <c r="E414" s="141" t="s">
        <v>61</v>
      </c>
      <c r="F414" s="247" t="s">
        <v>745</v>
      </c>
      <c r="G414" s="141"/>
      <c r="H414" s="104" t="str">
        <f>IF(_xlfn.MAXIFS(tbl_orders[InvoiceDate],tbl_orders[Facility],tbl_Customers[[#This Row],[Facility]])=0,"",_xlfn.MAXIFS(tbl_orders[InvoiceDate],tbl_orders[Facility],tbl_Customers[[#This Row],[Facility]]))</f>
        <v/>
      </c>
      <c r="I414" s="14" t="str">
        <f>IF(ISNUMBER(tbl_Customers[[#This Row],[Last Purchased]]),"Active","Inactive")</f>
        <v>Inactive</v>
      </c>
      <c r="J414" s="14" t="str">
        <f ca="1">IF(COUNTIF(tbl_targeted_CustomerList[],tbl_Customers[[#This Row],[Facility]])&gt;0,"Targeted","Untargeted")</f>
        <v>Untargeted</v>
      </c>
      <c r="K414" s="14"/>
    </row>
    <row r="415" spans="1:11" ht="15.75" customHeight="1" x14ac:dyDescent="0.65">
      <c r="A415" s="137" t="s">
        <v>648</v>
      </c>
      <c r="B415" s="14" t="s">
        <v>375</v>
      </c>
      <c r="C415" s="141" t="s">
        <v>330</v>
      </c>
      <c r="D415" s="141" t="s">
        <v>307</v>
      </c>
      <c r="E415" s="141" t="s">
        <v>61</v>
      </c>
      <c r="F415" s="247" t="s">
        <v>745</v>
      </c>
      <c r="G415" s="141"/>
      <c r="H415" s="104" t="str">
        <f>IF(_xlfn.MAXIFS(tbl_orders[InvoiceDate],tbl_orders[Facility],tbl_Customers[[#This Row],[Facility]])=0,"",_xlfn.MAXIFS(tbl_orders[InvoiceDate],tbl_orders[Facility],tbl_Customers[[#This Row],[Facility]]))</f>
        <v/>
      </c>
      <c r="I415" s="14" t="str">
        <f>IF(ISNUMBER(tbl_Customers[[#This Row],[Last Purchased]]),"Active","Inactive")</f>
        <v>Inactive</v>
      </c>
      <c r="J415" s="14" t="str">
        <f ca="1">IF(COUNTIF(tbl_targeted_CustomerList[],tbl_Customers[[#This Row],[Facility]])&gt;0,"Targeted","Untargeted")</f>
        <v>Untargeted</v>
      </c>
      <c r="K415" s="14"/>
    </row>
    <row r="416" spans="1:11" ht="15.75" customHeight="1" x14ac:dyDescent="0.65">
      <c r="A416" s="137" t="s">
        <v>649</v>
      </c>
      <c r="B416" s="14" t="s">
        <v>165</v>
      </c>
      <c r="C416" s="14" t="s">
        <v>310</v>
      </c>
      <c r="D416" s="14" t="s">
        <v>307</v>
      </c>
      <c r="E416" s="14" t="s">
        <v>61</v>
      </c>
      <c r="F416" s="247" t="s">
        <v>746</v>
      </c>
      <c r="G416" s="141"/>
      <c r="H416" s="104" t="str">
        <f>IF(_xlfn.MAXIFS(tbl_orders[InvoiceDate],tbl_orders[Facility],tbl_Customers[[#This Row],[Facility]])=0,"",_xlfn.MAXIFS(tbl_orders[InvoiceDate],tbl_orders[Facility],tbl_Customers[[#This Row],[Facility]]))</f>
        <v/>
      </c>
      <c r="I416" s="14" t="str">
        <f>IF(ISNUMBER(tbl_Customers[[#This Row],[Last Purchased]]),"Active","Inactive")</f>
        <v>Inactive</v>
      </c>
      <c r="J416" s="14" t="str">
        <f ca="1">IF(COUNTIF(tbl_targeted_CustomerList[],tbl_Customers[[#This Row],[Facility]])&gt;0,"Targeted","Untargeted")</f>
        <v>Untargeted</v>
      </c>
      <c r="K416" s="14"/>
    </row>
    <row r="417" spans="1:11" ht="15.75" customHeight="1" x14ac:dyDescent="0.65">
      <c r="A417" s="137" t="s">
        <v>650</v>
      </c>
      <c r="B417" s="14" t="s">
        <v>165</v>
      </c>
      <c r="C417" s="14" t="s">
        <v>310</v>
      </c>
      <c r="D417" s="14" t="s">
        <v>307</v>
      </c>
      <c r="E417" s="14" t="s">
        <v>61</v>
      </c>
      <c r="F417" s="247" t="s">
        <v>746</v>
      </c>
      <c r="G417" s="141"/>
      <c r="H417" s="104" t="str">
        <f>IF(_xlfn.MAXIFS(tbl_orders[InvoiceDate],tbl_orders[Facility],tbl_Customers[[#This Row],[Facility]])=0,"",_xlfn.MAXIFS(tbl_orders[InvoiceDate],tbl_orders[Facility],tbl_Customers[[#This Row],[Facility]]))</f>
        <v/>
      </c>
      <c r="I417" s="14" t="str">
        <f>IF(ISNUMBER(tbl_Customers[[#This Row],[Last Purchased]]),"Active","Inactive")</f>
        <v>Inactive</v>
      </c>
      <c r="J417" s="14" t="str">
        <f ca="1">IF(COUNTIF(tbl_targeted_CustomerList[],tbl_Customers[[#This Row],[Facility]])&gt;0,"Targeted","Untargeted")</f>
        <v>Untargeted</v>
      </c>
      <c r="K417" s="14"/>
    </row>
    <row r="418" spans="1:11" ht="15.75" customHeight="1" x14ac:dyDescent="0.65">
      <c r="A418" s="137" t="s">
        <v>752</v>
      </c>
      <c r="C418" s="141" t="s">
        <v>310</v>
      </c>
      <c r="D418" s="141" t="s">
        <v>307</v>
      </c>
      <c r="E418" s="141" t="s">
        <v>61</v>
      </c>
      <c r="F418" s="247" t="s">
        <v>745</v>
      </c>
      <c r="G418" s="141"/>
      <c r="H418" s="104" t="str">
        <f>IF(_xlfn.MAXIFS(tbl_orders[InvoiceDate],tbl_orders[Facility],tbl_Customers[[#This Row],[Facility]])=0,"",_xlfn.MAXIFS(tbl_orders[InvoiceDate],tbl_orders[Facility],tbl_Customers[[#This Row],[Facility]]))</f>
        <v/>
      </c>
      <c r="I418" s="14" t="str">
        <f>IF(ISNUMBER(tbl_Customers[[#This Row],[Last Purchased]]),"Active","Inactive")</f>
        <v>Inactive</v>
      </c>
      <c r="J418" s="14" t="str">
        <f ca="1">IF(COUNTIF(tbl_targeted_CustomerList[],tbl_Customers[[#This Row],[Facility]])&gt;0,"Targeted","Untargeted")</f>
        <v>Untargeted</v>
      </c>
      <c r="K418" s="14"/>
    </row>
    <row r="419" spans="1:11" ht="15.75" customHeight="1" x14ac:dyDescent="0.65">
      <c r="A419" s="137" t="s">
        <v>96</v>
      </c>
      <c r="C419" s="141" t="s">
        <v>310</v>
      </c>
      <c r="D419" s="141" t="s">
        <v>307</v>
      </c>
      <c r="E419" s="141" t="s">
        <v>61</v>
      </c>
      <c r="F419" s="247" t="s">
        <v>745</v>
      </c>
      <c r="G419" s="141"/>
      <c r="H419" s="104">
        <f>IF(_xlfn.MAXIFS(tbl_orders[InvoiceDate],tbl_orders[Facility],tbl_Customers[[#This Row],[Facility]])=0,"",_xlfn.MAXIFS(tbl_orders[InvoiceDate],tbl_orders[Facility],tbl_Customers[[#This Row],[Facility]]))</f>
        <v>45331</v>
      </c>
      <c r="I419" s="14" t="str">
        <f>IF(ISNUMBER(tbl_Customers[[#This Row],[Last Purchased]]),"Active","Inactive")</f>
        <v>Active</v>
      </c>
      <c r="J419" s="14" t="str">
        <f ca="1">IF(COUNTIF(tbl_targeted_CustomerList[],tbl_Customers[[#This Row],[Facility]])&gt;0,"Targeted","Untargeted")</f>
        <v>Targeted</v>
      </c>
      <c r="K419" s="14"/>
    </row>
    <row r="420" spans="1:11" ht="15.75" customHeight="1" x14ac:dyDescent="0.65">
      <c r="A420" s="137" t="s">
        <v>651</v>
      </c>
      <c r="B420" s="14" t="s">
        <v>107</v>
      </c>
      <c r="C420" s="14" t="s">
        <v>316</v>
      </c>
      <c r="D420" s="14" t="s">
        <v>307</v>
      </c>
      <c r="E420" s="14" t="s">
        <v>61</v>
      </c>
      <c r="F420" s="247" t="s">
        <v>746</v>
      </c>
      <c r="G420" s="141"/>
      <c r="H420" s="104" t="str">
        <f>IF(_xlfn.MAXIFS(tbl_orders[InvoiceDate],tbl_orders[Facility],tbl_Customers[[#This Row],[Facility]])=0,"",_xlfn.MAXIFS(tbl_orders[InvoiceDate],tbl_orders[Facility],tbl_Customers[[#This Row],[Facility]]))</f>
        <v/>
      </c>
      <c r="I420" s="14" t="str">
        <f>IF(ISNUMBER(tbl_Customers[[#This Row],[Last Purchased]]),"Active","Inactive")</f>
        <v>Inactive</v>
      </c>
      <c r="J420" s="14" t="str">
        <f ca="1">IF(COUNTIF(tbl_targeted_CustomerList[],tbl_Customers[[#This Row],[Facility]])&gt;0,"Targeted","Untargeted")</f>
        <v>Untargeted</v>
      </c>
      <c r="K420" s="14"/>
    </row>
    <row r="421" spans="1:11" ht="15.75" customHeight="1" x14ac:dyDescent="0.65">
      <c r="A421" s="137" t="s">
        <v>652</v>
      </c>
      <c r="B421" s="14" t="s">
        <v>165</v>
      </c>
      <c r="C421" s="14" t="s">
        <v>310</v>
      </c>
      <c r="D421" s="14" t="s">
        <v>307</v>
      </c>
      <c r="E421" s="14" t="s">
        <v>61</v>
      </c>
      <c r="F421" s="247" t="s">
        <v>746</v>
      </c>
      <c r="G421" s="141"/>
      <c r="H421" s="104" t="str">
        <f>IF(_xlfn.MAXIFS(tbl_orders[InvoiceDate],tbl_orders[Facility],tbl_Customers[[#This Row],[Facility]])=0,"",_xlfn.MAXIFS(tbl_orders[InvoiceDate],tbl_orders[Facility],tbl_Customers[[#This Row],[Facility]]))</f>
        <v/>
      </c>
      <c r="I421" s="14" t="str">
        <f>IF(ISNUMBER(tbl_Customers[[#This Row],[Last Purchased]]),"Active","Inactive")</f>
        <v>Inactive</v>
      </c>
      <c r="J421" s="14" t="str">
        <f ca="1">IF(COUNTIF(tbl_targeted_CustomerList[],tbl_Customers[[#This Row],[Facility]])&gt;0,"Targeted","Untargeted")</f>
        <v>Untargeted</v>
      </c>
      <c r="K421" s="14"/>
    </row>
    <row r="422" spans="1:11" ht="15.75" customHeight="1" x14ac:dyDescent="0.65">
      <c r="A422" s="137" t="s">
        <v>203</v>
      </c>
      <c r="B422" s="14" t="s">
        <v>165</v>
      </c>
      <c r="C422" s="14" t="s">
        <v>310</v>
      </c>
      <c r="D422" s="14" t="s">
        <v>307</v>
      </c>
      <c r="E422" s="14" t="s">
        <v>62</v>
      </c>
      <c r="F422" s="247" t="s">
        <v>746</v>
      </c>
      <c r="G422" s="141"/>
      <c r="H422" s="104" t="str">
        <f>IF(_xlfn.MAXIFS(tbl_orders[InvoiceDate],tbl_orders[Facility],tbl_Customers[[#This Row],[Facility]])=0,"",_xlfn.MAXIFS(tbl_orders[InvoiceDate],tbl_orders[Facility],tbl_Customers[[#This Row],[Facility]]))</f>
        <v/>
      </c>
      <c r="I422" s="14" t="str">
        <f>IF(ISNUMBER(tbl_Customers[[#This Row],[Last Purchased]]),"Active","Inactive")</f>
        <v>Inactive</v>
      </c>
      <c r="J422" s="14" t="str">
        <f ca="1">IF(COUNTIF(tbl_targeted_CustomerList[],tbl_Customers[[#This Row],[Facility]])&gt;0,"Targeted","Untargeted")</f>
        <v>Untargeted</v>
      </c>
      <c r="K422" s="14"/>
    </row>
    <row r="423" spans="1:11" ht="15.75" customHeight="1" x14ac:dyDescent="0.65">
      <c r="A423" s="137" t="s">
        <v>653</v>
      </c>
      <c r="B423" s="14" t="s">
        <v>168</v>
      </c>
      <c r="C423" s="14" t="s">
        <v>382</v>
      </c>
      <c r="D423" s="14" t="s">
        <v>307</v>
      </c>
      <c r="E423" s="14" t="s">
        <v>61</v>
      </c>
      <c r="F423" s="247" t="s">
        <v>746</v>
      </c>
      <c r="G423" s="141"/>
      <c r="H423" s="104" t="str">
        <f>IF(_xlfn.MAXIFS(tbl_orders[InvoiceDate],tbl_orders[Facility],tbl_Customers[[#This Row],[Facility]])=0,"",_xlfn.MAXIFS(tbl_orders[InvoiceDate],tbl_orders[Facility],tbl_Customers[[#This Row],[Facility]]))</f>
        <v/>
      </c>
      <c r="I423" s="14" t="str">
        <f>IF(ISNUMBER(tbl_Customers[[#This Row],[Last Purchased]]),"Active","Inactive")</f>
        <v>Inactive</v>
      </c>
      <c r="J423" s="14" t="str">
        <f ca="1">IF(COUNTIF(tbl_targeted_CustomerList[],tbl_Customers[[#This Row],[Facility]])&gt;0,"Targeted","Untargeted")</f>
        <v>Untargeted</v>
      </c>
      <c r="K423" s="14"/>
    </row>
    <row r="424" spans="1:11" ht="15.75" customHeight="1" x14ac:dyDescent="0.65">
      <c r="A424" s="137" t="s">
        <v>654</v>
      </c>
      <c r="B424" s="14" t="s">
        <v>104</v>
      </c>
      <c r="C424" s="14" t="s">
        <v>324</v>
      </c>
      <c r="D424" s="14" t="s">
        <v>307</v>
      </c>
      <c r="E424" s="14" t="s">
        <v>61</v>
      </c>
      <c r="F424" s="247" t="s">
        <v>746</v>
      </c>
      <c r="G424" s="141"/>
      <c r="H424" s="104" t="str">
        <f>IF(_xlfn.MAXIFS(tbl_orders[InvoiceDate],tbl_orders[Facility],tbl_Customers[[#This Row],[Facility]])=0,"",_xlfn.MAXIFS(tbl_orders[InvoiceDate],tbl_orders[Facility],tbl_Customers[[#This Row],[Facility]]))</f>
        <v/>
      </c>
      <c r="I424" s="14" t="str">
        <f>IF(ISNUMBER(tbl_Customers[[#This Row],[Last Purchased]]),"Active","Inactive")</f>
        <v>Inactive</v>
      </c>
      <c r="J424" s="14" t="str">
        <f ca="1">IF(COUNTIF(tbl_targeted_CustomerList[],tbl_Customers[[#This Row],[Facility]])&gt;0,"Targeted","Untargeted")</f>
        <v>Untargeted</v>
      </c>
      <c r="K424" s="14"/>
    </row>
    <row r="425" spans="1:11" ht="15.75" customHeight="1" x14ac:dyDescent="0.65">
      <c r="A425" s="137" t="s">
        <v>655</v>
      </c>
      <c r="B425" s="14" t="s">
        <v>165</v>
      </c>
      <c r="C425" s="14" t="s">
        <v>310</v>
      </c>
      <c r="D425" s="14" t="s">
        <v>307</v>
      </c>
      <c r="E425" s="14" t="s">
        <v>61</v>
      </c>
      <c r="F425" s="247" t="s">
        <v>746</v>
      </c>
      <c r="G425" s="141"/>
      <c r="H425" s="104" t="str">
        <f>IF(_xlfn.MAXIFS(tbl_orders[InvoiceDate],tbl_orders[Facility],tbl_Customers[[#This Row],[Facility]])=0,"",_xlfn.MAXIFS(tbl_orders[InvoiceDate],tbl_orders[Facility],tbl_Customers[[#This Row],[Facility]]))</f>
        <v/>
      </c>
      <c r="I425" s="14" t="str">
        <f>IF(ISNUMBER(tbl_Customers[[#This Row],[Last Purchased]]),"Active","Inactive")</f>
        <v>Inactive</v>
      </c>
      <c r="J425" s="14" t="str">
        <f ca="1">IF(COUNTIF(tbl_targeted_CustomerList[],tbl_Customers[[#This Row],[Facility]])&gt;0,"Targeted","Untargeted")</f>
        <v>Untargeted</v>
      </c>
      <c r="K425" s="14"/>
    </row>
    <row r="426" spans="1:11" ht="15.75" customHeight="1" x14ac:dyDescent="0.65">
      <c r="A426" s="137" t="s">
        <v>656</v>
      </c>
      <c r="B426" s="14" t="s">
        <v>165</v>
      </c>
      <c r="C426" s="14" t="s">
        <v>310</v>
      </c>
      <c r="D426" s="14" t="s">
        <v>307</v>
      </c>
      <c r="E426" s="14" t="s">
        <v>61</v>
      </c>
      <c r="F426" s="247" t="s">
        <v>746</v>
      </c>
      <c r="G426" s="141"/>
      <c r="H426" s="104" t="str">
        <f>IF(_xlfn.MAXIFS(tbl_orders[InvoiceDate],tbl_orders[Facility],tbl_Customers[[#This Row],[Facility]])=0,"",_xlfn.MAXIFS(tbl_orders[InvoiceDate],tbl_orders[Facility],tbl_Customers[[#This Row],[Facility]]))</f>
        <v/>
      </c>
      <c r="I426" s="14" t="str">
        <f>IF(ISNUMBER(tbl_Customers[[#This Row],[Last Purchased]]),"Active","Inactive")</f>
        <v>Inactive</v>
      </c>
      <c r="J426" s="14" t="str">
        <f ca="1">IF(COUNTIF(tbl_targeted_CustomerList[],tbl_Customers[[#This Row],[Facility]])&gt;0,"Targeted","Untargeted")</f>
        <v>Untargeted</v>
      </c>
      <c r="K426" s="14"/>
    </row>
    <row r="427" spans="1:11" ht="15.75" customHeight="1" x14ac:dyDescent="0.65">
      <c r="A427" s="137" t="s">
        <v>657</v>
      </c>
      <c r="B427" s="14" t="s">
        <v>165</v>
      </c>
      <c r="C427" s="14" t="s">
        <v>310</v>
      </c>
      <c r="D427" s="14" t="s">
        <v>307</v>
      </c>
      <c r="E427" s="14" t="s">
        <v>61</v>
      </c>
      <c r="F427" s="247" t="s">
        <v>746</v>
      </c>
      <c r="G427" s="141"/>
      <c r="H427" s="104" t="str">
        <f>IF(_xlfn.MAXIFS(tbl_orders[InvoiceDate],tbl_orders[Facility],tbl_Customers[[#This Row],[Facility]])=0,"",_xlfn.MAXIFS(tbl_orders[InvoiceDate],tbl_orders[Facility],tbl_Customers[[#This Row],[Facility]]))</f>
        <v/>
      </c>
      <c r="I427" s="14" t="str">
        <f>IF(ISNUMBER(tbl_Customers[[#This Row],[Last Purchased]]),"Active","Inactive")</f>
        <v>Inactive</v>
      </c>
      <c r="J427" s="14" t="str">
        <f ca="1">IF(COUNTIF(tbl_targeted_CustomerList[],tbl_Customers[[#This Row],[Facility]])&gt;0,"Targeted","Untargeted")</f>
        <v>Untargeted</v>
      </c>
      <c r="K427" s="14"/>
    </row>
    <row r="428" spans="1:11" ht="15.75" customHeight="1" x14ac:dyDescent="0.65">
      <c r="A428" s="137" t="s">
        <v>658</v>
      </c>
      <c r="B428" s="14" t="s">
        <v>165</v>
      </c>
      <c r="C428" s="14" t="s">
        <v>310</v>
      </c>
      <c r="D428" s="14" t="s">
        <v>307</v>
      </c>
      <c r="E428" s="14" t="s">
        <v>61</v>
      </c>
      <c r="F428" s="247" t="s">
        <v>746</v>
      </c>
      <c r="G428" s="141"/>
      <c r="H428" s="104" t="str">
        <f>IF(_xlfn.MAXIFS(tbl_orders[InvoiceDate],tbl_orders[Facility],tbl_Customers[[#This Row],[Facility]])=0,"",_xlfn.MAXIFS(tbl_orders[InvoiceDate],tbl_orders[Facility],tbl_Customers[[#This Row],[Facility]]))</f>
        <v/>
      </c>
      <c r="I428" s="14" t="str">
        <f>IF(ISNUMBER(tbl_Customers[[#This Row],[Last Purchased]]),"Active","Inactive")</f>
        <v>Inactive</v>
      </c>
      <c r="J428" s="14" t="str">
        <f ca="1">IF(COUNTIF(tbl_targeted_CustomerList[],tbl_Customers[[#This Row],[Facility]])&gt;0,"Targeted","Untargeted")</f>
        <v>Untargeted</v>
      </c>
      <c r="K428" s="14"/>
    </row>
    <row r="429" spans="1:11" ht="15.75" customHeight="1" x14ac:dyDescent="0.65">
      <c r="A429" s="137" t="s">
        <v>659</v>
      </c>
      <c r="B429" s="14" t="s">
        <v>109</v>
      </c>
      <c r="C429" s="14" t="s">
        <v>318</v>
      </c>
      <c r="D429" s="14" t="s">
        <v>307</v>
      </c>
      <c r="E429" s="14" t="s">
        <v>61</v>
      </c>
      <c r="F429" s="247" t="s">
        <v>746</v>
      </c>
      <c r="G429" s="141"/>
      <c r="H429" s="104" t="str">
        <f>IF(_xlfn.MAXIFS(tbl_orders[InvoiceDate],tbl_orders[Facility],tbl_Customers[[#This Row],[Facility]])=0,"",_xlfn.MAXIFS(tbl_orders[InvoiceDate],tbl_orders[Facility],tbl_Customers[[#This Row],[Facility]]))</f>
        <v/>
      </c>
      <c r="I429" s="14" t="str">
        <f>IF(ISNUMBER(tbl_Customers[[#This Row],[Last Purchased]]),"Active","Inactive")</f>
        <v>Inactive</v>
      </c>
      <c r="J429" s="14" t="str">
        <f ca="1">IF(COUNTIF(tbl_targeted_CustomerList[],tbl_Customers[[#This Row],[Facility]])&gt;0,"Targeted","Untargeted")</f>
        <v>Untargeted</v>
      </c>
      <c r="K429" s="14"/>
    </row>
    <row r="430" spans="1:11" ht="15.75" customHeight="1" x14ac:dyDescent="0.65">
      <c r="A430" s="137" t="s">
        <v>660</v>
      </c>
      <c r="B430" s="14" t="s">
        <v>143</v>
      </c>
      <c r="C430" s="141" t="s">
        <v>330</v>
      </c>
      <c r="D430" s="141" t="s">
        <v>307</v>
      </c>
      <c r="E430" s="141" t="s">
        <v>61</v>
      </c>
      <c r="F430" s="247" t="s">
        <v>745</v>
      </c>
      <c r="G430" s="141"/>
      <c r="H430" s="104" t="str">
        <f>IF(_xlfn.MAXIFS(tbl_orders[InvoiceDate],tbl_orders[Facility],tbl_Customers[[#This Row],[Facility]])=0,"",_xlfn.MAXIFS(tbl_orders[InvoiceDate],tbl_orders[Facility],tbl_Customers[[#This Row],[Facility]]))</f>
        <v/>
      </c>
      <c r="I430" s="14" t="str">
        <f>IF(ISNUMBER(tbl_Customers[[#This Row],[Last Purchased]]),"Active","Inactive")</f>
        <v>Inactive</v>
      </c>
      <c r="J430" s="14" t="str">
        <f ca="1">IF(COUNTIF(tbl_targeted_CustomerList[],tbl_Customers[[#This Row],[Facility]])&gt;0,"Targeted","Untargeted")</f>
        <v>Untargeted</v>
      </c>
      <c r="K430" s="14"/>
    </row>
    <row r="431" spans="1:11" ht="15.75" customHeight="1" x14ac:dyDescent="0.65">
      <c r="A431" s="137" t="s">
        <v>661</v>
      </c>
      <c r="B431" s="14" t="s">
        <v>104</v>
      </c>
      <c r="C431" s="141" t="s">
        <v>324</v>
      </c>
      <c r="D431" s="141" t="s">
        <v>307</v>
      </c>
      <c r="E431" s="141" t="s">
        <v>302</v>
      </c>
      <c r="F431" s="247" t="s">
        <v>745</v>
      </c>
      <c r="G431" s="141"/>
      <c r="H431" s="104" t="str">
        <f>IF(_xlfn.MAXIFS(tbl_orders[InvoiceDate],tbl_orders[Facility],tbl_Customers[[#This Row],[Facility]])=0,"",_xlfn.MAXIFS(tbl_orders[InvoiceDate],tbl_orders[Facility],tbl_Customers[[#This Row],[Facility]]))</f>
        <v/>
      </c>
      <c r="I431" s="14" t="str">
        <f>IF(ISNUMBER(tbl_Customers[[#This Row],[Last Purchased]]),"Active","Inactive")</f>
        <v>Inactive</v>
      </c>
      <c r="J431" s="14" t="str">
        <f ca="1">IF(COUNTIF(tbl_targeted_CustomerList[],tbl_Customers[[#This Row],[Facility]])&gt;0,"Targeted","Untargeted")</f>
        <v>Untargeted</v>
      </c>
      <c r="K431" s="14"/>
    </row>
    <row r="432" spans="1:11" ht="15.75" customHeight="1" x14ac:dyDescent="0.65">
      <c r="A432" s="137" t="s">
        <v>192</v>
      </c>
      <c r="B432" s="14" t="s">
        <v>478</v>
      </c>
      <c r="C432" s="141" t="s">
        <v>312</v>
      </c>
      <c r="D432" s="141" t="s">
        <v>313</v>
      </c>
      <c r="E432" s="141" t="s">
        <v>61</v>
      </c>
      <c r="F432" s="247" t="s">
        <v>745</v>
      </c>
      <c r="G432" s="141"/>
      <c r="H432" s="104">
        <f>IF(_xlfn.MAXIFS(tbl_orders[InvoiceDate],tbl_orders[Facility],tbl_Customers[[#This Row],[Facility]])=0,"",_xlfn.MAXIFS(tbl_orders[InvoiceDate],tbl_orders[Facility],tbl_Customers[[#This Row],[Facility]]))</f>
        <v>45176</v>
      </c>
      <c r="I432" s="14" t="str">
        <f>IF(ISNUMBER(tbl_Customers[[#This Row],[Last Purchased]]),"Active","Inactive")</f>
        <v>Active</v>
      </c>
      <c r="J432" s="14" t="str">
        <f ca="1">IF(COUNTIF(tbl_targeted_CustomerList[],tbl_Customers[[#This Row],[Facility]])&gt;0,"Targeted","Untargeted")</f>
        <v>Targeted</v>
      </c>
      <c r="K432" s="14"/>
    </row>
    <row r="433" spans="1:11" ht="15.75" customHeight="1" x14ac:dyDescent="0.65">
      <c r="A433" s="137" t="s">
        <v>662</v>
      </c>
      <c r="B433" s="14" t="s">
        <v>375</v>
      </c>
      <c r="C433" s="14" t="s">
        <v>330</v>
      </c>
      <c r="D433" s="14" t="s">
        <v>307</v>
      </c>
      <c r="E433" s="14" t="s">
        <v>301</v>
      </c>
      <c r="F433" s="247" t="s">
        <v>746</v>
      </c>
      <c r="G433" s="141"/>
      <c r="H433" s="104" t="str">
        <f>IF(_xlfn.MAXIFS(tbl_orders[InvoiceDate],tbl_orders[Facility],tbl_Customers[[#This Row],[Facility]])=0,"",_xlfn.MAXIFS(tbl_orders[InvoiceDate],tbl_orders[Facility],tbl_Customers[[#This Row],[Facility]]))</f>
        <v/>
      </c>
      <c r="I433" s="14" t="str">
        <f>IF(ISNUMBER(tbl_Customers[[#This Row],[Last Purchased]]),"Active","Inactive")</f>
        <v>Inactive</v>
      </c>
      <c r="J433" s="14" t="str">
        <f ca="1">IF(COUNTIF(tbl_targeted_CustomerList[],tbl_Customers[[#This Row],[Facility]])&gt;0,"Targeted","Untargeted")</f>
        <v>Untargeted</v>
      </c>
      <c r="K433" s="14"/>
    </row>
    <row r="434" spans="1:11" ht="15.75" customHeight="1" x14ac:dyDescent="0.65">
      <c r="A434" s="137" t="s">
        <v>663</v>
      </c>
      <c r="C434" s="14" t="s">
        <v>318</v>
      </c>
      <c r="D434" s="14" t="s">
        <v>307</v>
      </c>
      <c r="E434" s="14" t="s">
        <v>301</v>
      </c>
      <c r="F434" s="247" t="s">
        <v>746</v>
      </c>
      <c r="G434" s="141"/>
      <c r="H434" s="104" t="str">
        <f>IF(_xlfn.MAXIFS(tbl_orders[InvoiceDate],tbl_orders[Facility],tbl_Customers[[#This Row],[Facility]])=0,"",_xlfn.MAXIFS(tbl_orders[InvoiceDate],tbl_orders[Facility],tbl_Customers[[#This Row],[Facility]]))</f>
        <v/>
      </c>
      <c r="I434" s="14" t="str">
        <f>IF(ISNUMBER(tbl_Customers[[#This Row],[Last Purchased]]),"Active","Inactive")</f>
        <v>Inactive</v>
      </c>
      <c r="J434" s="14" t="str">
        <f ca="1">IF(COUNTIF(tbl_targeted_CustomerList[],tbl_Customers[[#This Row],[Facility]])&gt;0,"Targeted","Untargeted")</f>
        <v>Untargeted</v>
      </c>
      <c r="K434" s="14"/>
    </row>
    <row r="435" spans="1:11" ht="15.75" customHeight="1" x14ac:dyDescent="0.65">
      <c r="A435" s="137" t="s">
        <v>664</v>
      </c>
      <c r="B435" s="14" t="s">
        <v>388</v>
      </c>
      <c r="C435" s="14" t="s">
        <v>316</v>
      </c>
      <c r="D435" s="14" t="s">
        <v>307</v>
      </c>
      <c r="E435" s="14" t="s">
        <v>301</v>
      </c>
      <c r="F435" s="247" t="s">
        <v>746</v>
      </c>
      <c r="G435" s="141"/>
      <c r="H435" s="104" t="str">
        <f>IF(_xlfn.MAXIFS(tbl_orders[InvoiceDate],tbl_orders[Facility],tbl_Customers[[#This Row],[Facility]])=0,"",_xlfn.MAXIFS(tbl_orders[InvoiceDate],tbl_orders[Facility],tbl_Customers[[#This Row],[Facility]]))</f>
        <v/>
      </c>
      <c r="I435" s="14" t="str">
        <f>IF(ISNUMBER(tbl_Customers[[#This Row],[Last Purchased]]),"Active","Inactive")</f>
        <v>Inactive</v>
      </c>
      <c r="J435" s="14" t="str">
        <f ca="1">IF(COUNTIF(tbl_targeted_CustomerList[],tbl_Customers[[#This Row],[Facility]])&gt;0,"Targeted","Untargeted")</f>
        <v>Untargeted</v>
      </c>
      <c r="K435" s="14"/>
    </row>
    <row r="436" spans="1:11" ht="15.75" customHeight="1" x14ac:dyDescent="0.65">
      <c r="A436" s="137" t="s">
        <v>665</v>
      </c>
      <c r="C436" s="14" t="s">
        <v>310</v>
      </c>
      <c r="D436" s="14" t="s">
        <v>307</v>
      </c>
      <c r="E436" s="14" t="s">
        <v>301</v>
      </c>
      <c r="F436" s="247" t="s">
        <v>746</v>
      </c>
      <c r="G436" s="141"/>
      <c r="H436" s="104" t="str">
        <f>IF(_xlfn.MAXIFS(tbl_orders[InvoiceDate],tbl_orders[Facility],tbl_Customers[[#This Row],[Facility]])=0,"",_xlfn.MAXIFS(tbl_orders[InvoiceDate],tbl_orders[Facility],tbl_Customers[[#This Row],[Facility]]))</f>
        <v/>
      </c>
      <c r="I436" s="14" t="str">
        <f>IF(ISNUMBER(tbl_Customers[[#This Row],[Last Purchased]]),"Active","Inactive")</f>
        <v>Inactive</v>
      </c>
      <c r="J436" s="14" t="str">
        <f ca="1">IF(COUNTIF(tbl_targeted_CustomerList[],tbl_Customers[[#This Row],[Facility]])&gt;0,"Targeted","Untargeted")</f>
        <v>Untargeted</v>
      </c>
      <c r="K436" s="14"/>
    </row>
    <row r="437" spans="1:11" ht="15.75" customHeight="1" x14ac:dyDescent="0.65">
      <c r="A437" s="137" t="s">
        <v>157</v>
      </c>
      <c r="C437" s="141" t="s">
        <v>316</v>
      </c>
      <c r="D437" s="141" t="s">
        <v>307</v>
      </c>
      <c r="E437" s="141" t="s">
        <v>301</v>
      </c>
      <c r="F437" s="247" t="s">
        <v>745</v>
      </c>
      <c r="G437" s="141"/>
      <c r="H437" s="104">
        <f>IF(_xlfn.MAXIFS(tbl_orders[InvoiceDate],tbl_orders[Facility],tbl_Customers[[#This Row],[Facility]])=0,"",_xlfn.MAXIFS(tbl_orders[InvoiceDate],tbl_orders[Facility],tbl_Customers[[#This Row],[Facility]]))</f>
        <v>44982</v>
      </c>
      <c r="I437" s="14" t="str">
        <f>IF(ISNUMBER(tbl_Customers[[#This Row],[Last Purchased]]),"Active","Inactive")</f>
        <v>Active</v>
      </c>
      <c r="J437" s="14" t="str">
        <f ca="1">IF(COUNTIF(tbl_targeted_CustomerList[],tbl_Customers[[#This Row],[Facility]])&gt;0,"Targeted","Untargeted")</f>
        <v>Targeted</v>
      </c>
      <c r="K437" s="14"/>
    </row>
    <row r="438" spans="1:11" ht="15.75" customHeight="1" x14ac:dyDescent="0.65">
      <c r="A438" s="137" t="s">
        <v>97</v>
      </c>
      <c r="B438" s="14" t="s">
        <v>503</v>
      </c>
      <c r="C438" s="141" t="s">
        <v>318</v>
      </c>
      <c r="D438" s="141" t="s">
        <v>307</v>
      </c>
      <c r="E438" s="141" t="s">
        <v>301</v>
      </c>
      <c r="F438" s="247" t="s">
        <v>745</v>
      </c>
      <c r="G438" s="141"/>
      <c r="H438" s="104">
        <f>IF(_xlfn.MAXIFS(tbl_orders[InvoiceDate],tbl_orders[Facility],tbl_Customers[[#This Row],[Facility]])=0,"",_xlfn.MAXIFS(tbl_orders[InvoiceDate],tbl_orders[Facility],tbl_Customers[[#This Row],[Facility]]))</f>
        <v>45314</v>
      </c>
      <c r="I438" s="14" t="str">
        <f>IF(ISNUMBER(tbl_Customers[[#This Row],[Last Purchased]]),"Active","Inactive")</f>
        <v>Active</v>
      </c>
      <c r="J438" s="14" t="str">
        <f ca="1">IF(COUNTIF(tbl_targeted_CustomerList[],tbl_Customers[[#This Row],[Facility]])&gt;0,"Targeted","Untargeted")</f>
        <v>Targeted</v>
      </c>
      <c r="K438" s="14"/>
    </row>
    <row r="439" spans="1:11" ht="15.75" customHeight="1" x14ac:dyDescent="0.65">
      <c r="A439" s="137" t="s">
        <v>666</v>
      </c>
      <c r="B439" s="14" t="s">
        <v>375</v>
      </c>
      <c r="C439" s="141" t="s">
        <v>330</v>
      </c>
      <c r="D439" s="141" t="s">
        <v>307</v>
      </c>
      <c r="E439" s="141" t="s">
        <v>61</v>
      </c>
      <c r="F439" s="247" t="s">
        <v>745</v>
      </c>
      <c r="G439" s="141"/>
      <c r="H439" s="104" t="str">
        <f>IF(_xlfn.MAXIFS(tbl_orders[InvoiceDate],tbl_orders[Facility],tbl_Customers[[#This Row],[Facility]])=0,"",_xlfn.MAXIFS(tbl_orders[InvoiceDate],tbl_orders[Facility],tbl_Customers[[#This Row],[Facility]]))</f>
        <v/>
      </c>
      <c r="I439" s="14" t="str">
        <f>IF(ISNUMBER(tbl_Customers[[#This Row],[Last Purchased]]),"Active","Inactive")</f>
        <v>Inactive</v>
      </c>
      <c r="J439" s="14" t="str">
        <f ca="1">IF(COUNTIF(tbl_targeted_CustomerList[],tbl_Customers[[#This Row],[Facility]])&gt;0,"Targeted","Untargeted")</f>
        <v>Untargeted</v>
      </c>
      <c r="K439" s="14"/>
    </row>
    <row r="440" spans="1:11" ht="15.75" customHeight="1" x14ac:dyDescent="0.65">
      <c r="A440" s="137" t="s">
        <v>667</v>
      </c>
      <c r="B440" s="14" t="s">
        <v>123</v>
      </c>
      <c r="C440" s="141" t="s">
        <v>330</v>
      </c>
      <c r="D440" s="141" t="s">
        <v>307</v>
      </c>
      <c r="E440" s="141" t="s">
        <v>61</v>
      </c>
      <c r="F440" s="247" t="s">
        <v>745</v>
      </c>
      <c r="G440" s="141"/>
      <c r="H440" s="104" t="str">
        <f>IF(_xlfn.MAXIFS(tbl_orders[InvoiceDate],tbl_orders[Facility],tbl_Customers[[#This Row],[Facility]])=0,"",_xlfn.MAXIFS(tbl_orders[InvoiceDate],tbl_orders[Facility],tbl_Customers[[#This Row],[Facility]]))</f>
        <v/>
      </c>
      <c r="I440" s="14" t="str">
        <f>IF(ISNUMBER(tbl_Customers[[#This Row],[Last Purchased]]),"Active","Inactive")</f>
        <v>Inactive</v>
      </c>
      <c r="J440" s="14" t="str">
        <f ca="1">IF(COUNTIF(tbl_targeted_CustomerList[],tbl_Customers[[#This Row],[Facility]])&gt;0,"Targeted","Untargeted")</f>
        <v>Untargeted</v>
      </c>
      <c r="K440" s="14"/>
    </row>
    <row r="441" spans="1:11" ht="15.75" customHeight="1" x14ac:dyDescent="0.65">
      <c r="A441" s="137" t="s">
        <v>195</v>
      </c>
      <c r="C441" s="141" t="s">
        <v>330</v>
      </c>
      <c r="D441" s="141" t="s">
        <v>307</v>
      </c>
      <c r="E441" s="141" t="s">
        <v>61</v>
      </c>
      <c r="F441" s="247" t="s">
        <v>745</v>
      </c>
      <c r="G441" s="141"/>
      <c r="H441" s="104">
        <f>IF(_xlfn.MAXIFS(tbl_orders[InvoiceDate],tbl_orders[Facility],tbl_Customers[[#This Row],[Facility]])=0,"",_xlfn.MAXIFS(tbl_orders[InvoiceDate],tbl_orders[Facility],tbl_Customers[[#This Row],[Facility]]))</f>
        <v>45230</v>
      </c>
      <c r="I441" s="14" t="str">
        <f>IF(ISNUMBER(tbl_Customers[[#This Row],[Last Purchased]]),"Active","Inactive")</f>
        <v>Active</v>
      </c>
      <c r="J441" s="14" t="str">
        <f ca="1">IF(COUNTIF(tbl_targeted_CustomerList[],tbl_Customers[[#This Row],[Facility]])&gt;0,"Targeted","Untargeted")</f>
        <v>Targeted</v>
      </c>
      <c r="K441" s="14"/>
    </row>
    <row r="442" spans="1:11" ht="15.75" customHeight="1" x14ac:dyDescent="0.65">
      <c r="A442" s="137" t="s">
        <v>204</v>
      </c>
      <c r="C442" s="141" t="s">
        <v>105</v>
      </c>
      <c r="D442" s="141" t="s">
        <v>307</v>
      </c>
      <c r="E442" s="141" t="s">
        <v>62</v>
      </c>
      <c r="F442" s="247" t="s">
        <v>745</v>
      </c>
      <c r="G442" s="141"/>
      <c r="H442" s="104">
        <f>IF(_xlfn.MAXIFS(tbl_orders[InvoiceDate],tbl_orders[Facility],tbl_Customers[[#This Row],[Facility]])=0,"",_xlfn.MAXIFS(tbl_orders[InvoiceDate],tbl_orders[Facility],tbl_Customers[[#This Row],[Facility]]))</f>
        <v>45239</v>
      </c>
      <c r="I442" s="14" t="str">
        <f>IF(ISNUMBER(tbl_Customers[[#This Row],[Last Purchased]]),"Active","Inactive")</f>
        <v>Active</v>
      </c>
      <c r="J442" s="14" t="str">
        <f ca="1">IF(COUNTIF(tbl_targeted_CustomerList[],tbl_Customers[[#This Row],[Facility]])&gt;0,"Targeted","Untargeted")</f>
        <v>Targeted</v>
      </c>
      <c r="K442" s="14"/>
    </row>
    <row r="443" spans="1:11" ht="15.75" customHeight="1" x14ac:dyDescent="0.65">
      <c r="A443" s="137" t="s">
        <v>205</v>
      </c>
      <c r="C443" s="141" t="s">
        <v>330</v>
      </c>
      <c r="D443" s="141" t="s">
        <v>307</v>
      </c>
      <c r="E443" s="141" t="s">
        <v>62</v>
      </c>
      <c r="F443" s="247" t="s">
        <v>745</v>
      </c>
      <c r="G443" s="141"/>
      <c r="H443" s="104">
        <f>IF(_xlfn.MAXIFS(tbl_orders[InvoiceDate],tbl_orders[Facility],tbl_Customers[[#This Row],[Facility]])=0,"",_xlfn.MAXIFS(tbl_orders[InvoiceDate],tbl_orders[Facility],tbl_Customers[[#This Row],[Facility]]))</f>
        <v>45231</v>
      </c>
      <c r="I443" s="14" t="str">
        <f>IF(ISNUMBER(tbl_Customers[[#This Row],[Last Purchased]]),"Active","Inactive")</f>
        <v>Active</v>
      </c>
      <c r="J443" s="14" t="str">
        <f ca="1">IF(COUNTIF(tbl_targeted_CustomerList[],tbl_Customers[[#This Row],[Facility]])&gt;0,"Targeted","Untargeted")</f>
        <v>Targeted</v>
      </c>
      <c r="K443" s="14"/>
    </row>
    <row r="444" spans="1:11" ht="15.75" customHeight="1" x14ac:dyDescent="0.65">
      <c r="A444" s="137" t="s">
        <v>206</v>
      </c>
      <c r="C444" s="141" t="s">
        <v>312</v>
      </c>
      <c r="D444" s="141" t="s">
        <v>307</v>
      </c>
      <c r="E444" s="141" t="s">
        <v>62</v>
      </c>
      <c r="F444" s="247" t="s">
        <v>745</v>
      </c>
      <c r="G444" s="141"/>
      <c r="H444" s="104">
        <f>IF(_xlfn.MAXIFS(tbl_orders[InvoiceDate],tbl_orders[Facility],tbl_Customers[[#This Row],[Facility]])=0,"",_xlfn.MAXIFS(tbl_orders[InvoiceDate],tbl_orders[Facility],tbl_Customers[[#This Row],[Facility]]))</f>
        <v>45324</v>
      </c>
      <c r="I444" s="14" t="str">
        <f>IF(ISNUMBER(tbl_Customers[[#This Row],[Last Purchased]]),"Active","Inactive")</f>
        <v>Active</v>
      </c>
      <c r="J444" s="14" t="str">
        <f ca="1">IF(COUNTIF(tbl_targeted_CustomerList[],tbl_Customers[[#This Row],[Facility]])&gt;0,"Targeted","Untargeted")</f>
        <v>Targeted</v>
      </c>
      <c r="K444" s="14"/>
    </row>
    <row r="445" spans="1:11" ht="15.75" customHeight="1" x14ac:dyDescent="0.65">
      <c r="A445" s="137" t="s">
        <v>207</v>
      </c>
      <c r="C445" s="141" t="s">
        <v>340</v>
      </c>
      <c r="D445" s="141" t="s">
        <v>307</v>
      </c>
      <c r="E445" s="141" t="s">
        <v>62</v>
      </c>
      <c r="F445" s="247" t="s">
        <v>745</v>
      </c>
      <c r="G445" s="141"/>
      <c r="H445" s="104" t="str">
        <f>IF(_xlfn.MAXIFS(tbl_orders[InvoiceDate],tbl_orders[Facility],tbl_Customers[[#This Row],[Facility]])=0,"",_xlfn.MAXIFS(tbl_orders[InvoiceDate],tbl_orders[Facility],tbl_Customers[[#This Row],[Facility]]))</f>
        <v/>
      </c>
      <c r="I445" s="14" t="str">
        <f>IF(ISNUMBER(tbl_Customers[[#This Row],[Last Purchased]]),"Active","Inactive")</f>
        <v>Inactive</v>
      </c>
      <c r="J445" s="14" t="str">
        <f ca="1">IF(COUNTIF(tbl_targeted_CustomerList[],tbl_Customers[[#This Row],[Facility]])&gt;0,"Targeted","Untargeted")</f>
        <v>Untargeted</v>
      </c>
      <c r="K445" s="14"/>
    </row>
    <row r="446" spans="1:11" ht="15.75" customHeight="1" x14ac:dyDescent="0.65">
      <c r="A446" s="137" t="s">
        <v>208</v>
      </c>
      <c r="C446" s="141" t="s">
        <v>318</v>
      </c>
      <c r="D446" s="141" t="s">
        <v>307</v>
      </c>
      <c r="E446" s="141" t="s">
        <v>62</v>
      </c>
      <c r="F446" s="247" t="s">
        <v>745</v>
      </c>
      <c r="G446" s="141"/>
      <c r="H446" s="104">
        <f>IF(_xlfn.MAXIFS(tbl_orders[InvoiceDate],tbl_orders[Facility],tbl_Customers[[#This Row],[Facility]])=0,"",_xlfn.MAXIFS(tbl_orders[InvoiceDate],tbl_orders[Facility],tbl_Customers[[#This Row],[Facility]]))</f>
        <v>45324</v>
      </c>
      <c r="I446" s="14" t="str">
        <f>IF(ISNUMBER(tbl_Customers[[#This Row],[Last Purchased]]),"Active","Inactive")</f>
        <v>Active</v>
      </c>
      <c r="J446" s="14" t="str">
        <f ca="1">IF(COUNTIF(tbl_targeted_CustomerList[],tbl_Customers[[#This Row],[Facility]])&gt;0,"Targeted","Untargeted")</f>
        <v>Targeted</v>
      </c>
      <c r="K446" s="14"/>
    </row>
    <row r="447" spans="1:11" ht="15.75" customHeight="1" x14ac:dyDescent="0.65">
      <c r="A447" s="137" t="s">
        <v>209</v>
      </c>
      <c r="C447" s="141" t="s">
        <v>328</v>
      </c>
      <c r="D447" s="141" t="s">
        <v>307</v>
      </c>
      <c r="E447" s="141" t="s">
        <v>62</v>
      </c>
      <c r="F447" s="247" t="s">
        <v>745</v>
      </c>
      <c r="G447" s="141"/>
      <c r="H447" s="104">
        <f>IF(_xlfn.MAXIFS(tbl_orders[InvoiceDate],tbl_orders[Facility],tbl_Customers[[#This Row],[Facility]])=0,"",_xlfn.MAXIFS(tbl_orders[InvoiceDate],tbl_orders[Facility],tbl_Customers[[#This Row],[Facility]]))</f>
        <v>45079</v>
      </c>
      <c r="I447" s="14" t="str">
        <f>IF(ISNUMBER(tbl_Customers[[#This Row],[Last Purchased]]),"Active","Inactive")</f>
        <v>Active</v>
      </c>
      <c r="J447" s="14" t="str">
        <f ca="1">IF(COUNTIF(tbl_targeted_CustomerList[],tbl_Customers[[#This Row],[Facility]])&gt;0,"Targeted","Untargeted")</f>
        <v>Targeted</v>
      </c>
      <c r="K447" s="14"/>
    </row>
    <row r="448" spans="1:11" ht="15.75" customHeight="1" x14ac:dyDescent="0.65">
      <c r="A448" s="137" t="s">
        <v>210</v>
      </c>
      <c r="C448" s="141" t="s">
        <v>330</v>
      </c>
      <c r="D448" s="141" t="s">
        <v>307</v>
      </c>
      <c r="E448" s="141" t="s">
        <v>62</v>
      </c>
      <c r="F448" s="247" t="s">
        <v>745</v>
      </c>
      <c r="G448" s="141"/>
      <c r="H448" s="104">
        <f>IF(_xlfn.MAXIFS(tbl_orders[InvoiceDate],tbl_orders[Facility],tbl_Customers[[#This Row],[Facility]])=0,"",_xlfn.MAXIFS(tbl_orders[InvoiceDate],tbl_orders[Facility],tbl_Customers[[#This Row],[Facility]]))</f>
        <v>45141</v>
      </c>
      <c r="I448" s="14" t="str">
        <f>IF(ISNUMBER(tbl_Customers[[#This Row],[Last Purchased]]),"Active","Inactive")</f>
        <v>Active</v>
      </c>
      <c r="J448" s="14" t="str">
        <f ca="1">IF(COUNTIF(tbl_targeted_CustomerList[],tbl_Customers[[#This Row],[Facility]])&gt;0,"Targeted","Untargeted")</f>
        <v>Targeted</v>
      </c>
      <c r="K448" s="14"/>
    </row>
    <row r="449" spans="1:11" ht="15.75" customHeight="1" x14ac:dyDescent="0.65">
      <c r="A449" s="137" t="s">
        <v>668</v>
      </c>
      <c r="C449" s="141" t="s">
        <v>310</v>
      </c>
      <c r="D449" s="141" t="s">
        <v>307</v>
      </c>
      <c r="E449" s="141" t="s">
        <v>302</v>
      </c>
      <c r="F449" s="247" t="s">
        <v>745</v>
      </c>
      <c r="G449" s="141"/>
      <c r="H449" s="104" t="str">
        <f>IF(_xlfn.MAXIFS(tbl_orders[InvoiceDate],tbl_orders[Facility],tbl_Customers[[#This Row],[Facility]])=0,"",_xlfn.MAXIFS(tbl_orders[InvoiceDate],tbl_orders[Facility],tbl_Customers[[#This Row],[Facility]]))</f>
        <v/>
      </c>
      <c r="I449" s="14" t="str">
        <f>IF(ISNUMBER(tbl_Customers[[#This Row],[Last Purchased]]),"Active","Inactive")</f>
        <v>Inactive</v>
      </c>
      <c r="J449" s="14" t="str">
        <f ca="1">IF(COUNTIF(tbl_targeted_CustomerList[],tbl_Customers[[#This Row],[Facility]])&gt;0,"Targeted","Untargeted")</f>
        <v>Untargeted</v>
      </c>
      <c r="K449" s="14"/>
    </row>
    <row r="450" spans="1:11" ht="15.75" customHeight="1" x14ac:dyDescent="0.65">
      <c r="A450" s="137" t="s">
        <v>669</v>
      </c>
      <c r="B450" s="14" t="s">
        <v>420</v>
      </c>
      <c r="C450" s="141" t="s">
        <v>330</v>
      </c>
      <c r="D450" s="141" t="s">
        <v>307</v>
      </c>
      <c r="E450" s="141" t="s">
        <v>302</v>
      </c>
      <c r="F450" s="247" t="s">
        <v>745</v>
      </c>
      <c r="G450" s="141"/>
      <c r="H450" s="104" t="str">
        <f>IF(_xlfn.MAXIFS(tbl_orders[InvoiceDate],tbl_orders[Facility],tbl_Customers[[#This Row],[Facility]])=0,"",_xlfn.MAXIFS(tbl_orders[InvoiceDate],tbl_orders[Facility],tbl_Customers[[#This Row],[Facility]]))</f>
        <v/>
      </c>
      <c r="I450" s="14" t="str">
        <f>IF(ISNUMBER(tbl_Customers[[#This Row],[Last Purchased]]),"Active","Inactive")</f>
        <v>Inactive</v>
      </c>
      <c r="J450" s="14" t="str">
        <f ca="1">IF(COUNTIF(tbl_targeted_CustomerList[],tbl_Customers[[#This Row],[Facility]])&gt;0,"Targeted","Untargeted")</f>
        <v>Untargeted</v>
      </c>
      <c r="K450" s="14"/>
    </row>
    <row r="451" spans="1:11" ht="15.75" customHeight="1" x14ac:dyDescent="0.65">
      <c r="A451" s="137" t="s">
        <v>670</v>
      </c>
      <c r="C451" s="141" t="s">
        <v>310</v>
      </c>
      <c r="D451" s="141" t="s">
        <v>307</v>
      </c>
      <c r="E451" s="141" t="s">
        <v>302</v>
      </c>
      <c r="F451" s="247" t="s">
        <v>745</v>
      </c>
      <c r="G451" s="141"/>
      <c r="H451" s="104" t="str">
        <f>IF(_xlfn.MAXIFS(tbl_orders[InvoiceDate],tbl_orders[Facility],tbl_Customers[[#This Row],[Facility]])=0,"",_xlfn.MAXIFS(tbl_orders[InvoiceDate],tbl_orders[Facility],tbl_Customers[[#This Row],[Facility]]))</f>
        <v/>
      </c>
      <c r="I451" s="14" t="str">
        <f>IF(ISNUMBER(tbl_Customers[[#This Row],[Last Purchased]]),"Active","Inactive")</f>
        <v>Inactive</v>
      </c>
      <c r="J451" s="14" t="str">
        <f ca="1">IF(COUNTIF(tbl_targeted_CustomerList[],tbl_Customers[[#This Row],[Facility]])&gt;0,"Targeted","Untargeted")</f>
        <v>Untargeted</v>
      </c>
      <c r="K451" s="14"/>
    </row>
    <row r="452" spans="1:11" ht="15.75" customHeight="1" x14ac:dyDescent="0.65">
      <c r="A452" s="137" t="s">
        <v>158</v>
      </c>
      <c r="B452" s="14" t="s">
        <v>149</v>
      </c>
      <c r="C452" s="141" t="s">
        <v>332</v>
      </c>
      <c r="D452" s="141" t="s">
        <v>307</v>
      </c>
      <c r="E452" s="141" t="s">
        <v>301</v>
      </c>
      <c r="F452" s="247" t="s">
        <v>745</v>
      </c>
      <c r="G452" s="141"/>
      <c r="H452" s="104">
        <f>IF(_xlfn.MAXIFS(tbl_orders[InvoiceDate],tbl_orders[Facility],tbl_Customers[[#This Row],[Facility]])=0,"",_xlfn.MAXIFS(tbl_orders[InvoiceDate],tbl_orders[Facility],tbl_Customers[[#This Row],[Facility]]))</f>
        <v>45308</v>
      </c>
      <c r="I452" s="14" t="str">
        <f>IF(ISNUMBER(tbl_Customers[[#This Row],[Last Purchased]]),"Active","Inactive")</f>
        <v>Active</v>
      </c>
      <c r="J452" s="14" t="str">
        <f ca="1">IF(COUNTIF(tbl_targeted_CustomerList[],tbl_Customers[[#This Row],[Facility]])&gt;0,"Targeted","Untargeted")</f>
        <v>Targeted</v>
      </c>
      <c r="K452" s="14"/>
    </row>
    <row r="453" spans="1:11" ht="15.75" customHeight="1" x14ac:dyDescent="0.65">
      <c r="A453" s="137" t="s">
        <v>164</v>
      </c>
      <c r="C453" s="141" t="s">
        <v>312</v>
      </c>
      <c r="D453" s="141" t="s">
        <v>313</v>
      </c>
      <c r="E453" s="141" t="s">
        <v>61</v>
      </c>
      <c r="F453" s="247" t="s">
        <v>745</v>
      </c>
      <c r="G453" s="141"/>
      <c r="H453" s="104" t="str">
        <f>IF(_xlfn.MAXIFS(tbl_orders[InvoiceDate],tbl_orders[Facility],tbl_Customers[[#This Row],[Facility]])=0,"",_xlfn.MAXIFS(tbl_orders[InvoiceDate],tbl_orders[Facility],tbl_Customers[[#This Row],[Facility]]))</f>
        <v/>
      </c>
      <c r="I453" s="14" t="str">
        <f>IF(ISNUMBER(tbl_Customers[[#This Row],[Last Purchased]]),"Active","Inactive")</f>
        <v>Inactive</v>
      </c>
      <c r="J453" s="14" t="str">
        <f ca="1">IF(COUNTIF(tbl_targeted_CustomerList[],tbl_Customers[[#This Row],[Facility]])&gt;0,"Targeted","Untargeted")</f>
        <v>Untargeted</v>
      </c>
      <c r="K453" s="14"/>
    </row>
    <row r="454" spans="1:11" ht="15.75" customHeight="1" x14ac:dyDescent="0.65">
      <c r="A454" s="137" t="s">
        <v>671</v>
      </c>
      <c r="B454" s="14" t="s">
        <v>165</v>
      </c>
      <c r="C454" s="141" t="s">
        <v>310</v>
      </c>
      <c r="D454" s="141" t="s">
        <v>307</v>
      </c>
      <c r="E454" s="141" t="s">
        <v>61</v>
      </c>
      <c r="F454" s="247" t="s">
        <v>745</v>
      </c>
      <c r="G454" s="141"/>
      <c r="H454" s="104" t="str">
        <f>IF(_xlfn.MAXIFS(tbl_orders[InvoiceDate],tbl_orders[Facility],tbl_Customers[[#This Row],[Facility]])=0,"",_xlfn.MAXIFS(tbl_orders[InvoiceDate],tbl_orders[Facility],tbl_Customers[[#This Row],[Facility]]))</f>
        <v/>
      </c>
      <c r="I454" s="14" t="str">
        <f>IF(ISNUMBER(tbl_Customers[[#This Row],[Last Purchased]]),"Active","Inactive")</f>
        <v>Inactive</v>
      </c>
      <c r="J454" s="14" t="str">
        <f ca="1">IF(COUNTIF(tbl_targeted_CustomerList[],tbl_Customers[[#This Row],[Facility]])&gt;0,"Targeted","Untargeted")</f>
        <v>Untargeted</v>
      </c>
      <c r="K454" s="14"/>
    </row>
    <row r="455" spans="1:11" ht="15.75" customHeight="1" x14ac:dyDescent="0.65">
      <c r="A455" s="137" t="s">
        <v>159</v>
      </c>
      <c r="B455" s="14" t="s">
        <v>440</v>
      </c>
      <c r="C455" s="141" t="s">
        <v>312</v>
      </c>
      <c r="D455" s="141" t="s">
        <v>313</v>
      </c>
      <c r="E455" s="141" t="s">
        <v>301</v>
      </c>
      <c r="F455" s="247" t="s">
        <v>745</v>
      </c>
      <c r="G455" s="141"/>
      <c r="H455" s="104" t="str">
        <f>IF(_xlfn.MAXIFS(tbl_orders[InvoiceDate],tbl_orders[Facility],tbl_Customers[[#This Row],[Facility]])=0,"",_xlfn.MAXIFS(tbl_orders[InvoiceDate],tbl_orders[Facility],tbl_Customers[[#This Row],[Facility]]))</f>
        <v/>
      </c>
      <c r="I455" s="14" t="str">
        <f>IF(ISNUMBER(tbl_Customers[[#This Row],[Last Purchased]]),"Active","Inactive")</f>
        <v>Inactive</v>
      </c>
      <c r="J455" s="14" t="str">
        <f ca="1">IF(COUNTIF(tbl_targeted_CustomerList[],tbl_Customers[[#This Row],[Facility]])&gt;0,"Targeted","Untargeted")</f>
        <v>Targeted</v>
      </c>
      <c r="K455" s="14"/>
    </row>
    <row r="456" spans="1:11" ht="15.75" customHeight="1" x14ac:dyDescent="0.65">
      <c r="A456" s="137" t="s">
        <v>672</v>
      </c>
      <c r="B456" s="14" t="s">
        <v>103</v>
      </c>
      <c r="C456" s="141" t="s">
        <v>308</v>
      </c>
      <c r="D456" s="141" t="s">
        <v>307</v>
      </c>
      <c r="E456" s="141" t="s">
        <v>302</v>
      </c>
      <c r="F456" s="247" t="s">
        <v>745</v>
      </c>
      <c r="G456" s="141"/>
      <c r="H456" s="104" t="str">
        <f>IF(_xlfn.MAXIFS(tbl_orders[InvoiceDate],tbl_orders[Facility],tbl_Customers[[#This Row],[Facility]])=0,"",_xlfn.MAXIFS(tbl_orders[InvoiceDate],tbl_orders[Facility],tbl_Customers[[#This Row],[Facility]]))</f>
        <v/>
      </c>
      <c r="I456" s="14" t="str">
        <f>IF(ISNUMBER(tbl_Customers[[#This Row],[Last Purchased]]),"Active","Inactive")</f>
        <v>Inactive</v>
      </c>
      <c r="J456" s="14" t="str">
        <f ca="1">IF(COUNTIF(tbl_targeted_CustomerList[],tbl_Customers[[#This Row],[Facility]])&gt;0,"Targeted","Untargeted")</f>
        <v>Untargeted</v>
      </c>
      <c r="K456" s="14"/>
    </row>
    <row r="457" spans="1:11" ht="15.75" customHeight="1" x14ac:dyDescent="0.65">
      <c r="A457" s="137" t="s">
        <v>673</v>
      </c>
      <c r="B457" s="14" t="s">
        <v>123</v>
      </c>
      <c r="C457" s="141" t="s">
        <v>330</v>
      </c>
      <c r="D457" s="141" t="s">
        <v>307</v>
      </c>
      <c r="E457" s="141" t="s">
        <v>302</v>
      </c>
      <c r="F457" s="247" t="s">
        <v>745</v>
      </c>
      <c r="G457" s="141"/>
      <c r="H457" s="104" t="str">
        <f>IF(_xlfn.MAXIFS(tbl_orders[InvoiceDate],tbl_orders[Facility],tbl_Customers[[#This Row],[Facility]])=0,"",_xlfn.MAXIFS(tbl_orders[InvoiceDate],tbl_orders[Facility],tbl_Customers[[#This Row],[Facility]]))</f>
        <v/>
      </c>
      <c r="I457" s="14" t="str">
        <f>IF(ISNUMBER(tbl_Customers[[#This Row],[Last Purchased]]),"Active","Inactive")</f>
        <v>Inactive</v>
      </c>
      <c r="J457" s="14" t="str">
        <f ca="1">IF(COUNTIF(tbl_targeted_CustomerList[],tbl_Customers[[#This Row],[Facility]])&gt;0,"Targeted","Untargeted")</f>
        <v>Untargeted</v>
      </c>
      <c r="K457" s="14"/>
    </row>
    <row r="458" spans="1:11" ht="15.75" customHeight="1" x14ac:dyDescent="0.65">
      <c r="A458" s="137" t="s">
        <v>674</v>
      </c>
      <c r="B458" s="14" t="s">
        <v>123</v>
      </c>
      <c r="C458" s="141" t="s">
        <v>330</v>
      </c>
      <c r="D458" s="141" t="s">
        <v>307</v>
      </c>
      <c r="E458" s="141" t="s">
        <v>61</v>
      </c>
      <c r="F458" s="247" t="s">
        <v>745</v>
      </c>
      <c r="G458" s="141"/>
      <c r="H458" s="104" t="str">
        <f>IF(_xlfn.MAXIFS(tbl_orders[InvoiceDate],tbl_orders[Facility],tbl_Customers[[#This Row],[Facility]])=0,"",_xlfn.MAXIFS(tbl_orders[InvoiceDate],tbl_orders[Facility],tbl_Customers[[#This Row],[Facility]]))</f>
        <v/>
      </c>
      <c r="I458" s="14" t="str">
        <f>IF(ISNUMBER(tbl_Customers[[#This Row],[Last Purchased]]),"Active","Inactive")</f>
        <v>Inactive</v>
      </c>
      <c r="J458" s="14" t="str">
        <f ca="1">IF(COUNTIF(tbl_targeted_CustomerList[],tbl_Customers[[#This Row],[Facility]])&gt;0,"Targeted","Untargeted")</f>
        <v>Untargeted</v>
      </c>
      <c r="K458" s="14"/>
    </row>
    <row r="459" spans="1:11" ht="15.75" customHeight="1" x14ac:dyDescent="0.65">
      <c r="A459" s="137" t="s">
        <v>98</v>
      </c>
      <c r="C459" s="141" t="s">
        <v>105</v>
      </c>
      <c r="D459" s="141" t="s">
        <v>307</v>
      </c>
      <c r="E459" s="141" t="s">
        <v>61</v>
      </c>
      <c r="F459" s="247" t="s">
        <v>745</v>
      </c>
      <c r="G459" s="141"/>
      <c r="H459" s="104" t="str">
        <f>IF(_xlfn.MAXIFS(tbl_orders[InvoiceDate],tbl_orders[Facility],tbl_Customers[[#This Row],[Facility]])=0,"",_xlfn.MAXIFS(tbl_orders[InvoiceDate],tbl_orders[Facility],tbl_Customers[[#This Row],[Facility]]))</f>
        <v/>
      </c>
      <c r="I459" s="14" t="str">
        <f>IF(ISNUMBER(tbl_Customers[[#This Row],[Last Purchased]]),"Active","Inactive")</f>
        <v>Inactive</v>
      </c>
      <c r="J459" s="14" t="str">
        <f ca="1">IF(COUNTIF(tbl_targeted_CustomerList[],tbl_Customers[[#This Row],[Facility]])&gt;0,"Targeted","Untargeted")</f>
        <v>Untargeted</v>
      </c>
      <c r="K459" s="14"/>
    </row>
    <row r="460" spans="1:11" ht="15.75" customHeight="1" x14ac:dyDescent="0.65">
      <c r="A460" s="137" t="s">
        <v>675</v>
      </c>
      <c r="B460" s="14" t="s">
        <v>105</v>
      </c>
      <c r="C460" s="14" t="s">
        <v>105</v>
      </c>
      <c r="D460" s="14" t="s">
        <v>307</v>
      </c>
      <c r="E460" s="14" t="s">
        <v>61</v>
      </c>
      <c r="F460" s="247" t="s">
        <v>746</v>
      </c>
      <c r="G460" s="141"/>
      <c r="H460" s="104" t="str">
        <f>IF(_xlfn.MAXIFS(tbl_orders[InvoiceDate],tbl_orders[Facility],tbl_Customers[[#This Row],[Facility]])=0,"",_xlfn.MAXIFS(tbl_orders[InvoiceDate],tbl_orders[Facility],tbl_Customers[[#This Row],[Facility]]))</f>
        <v/>
      </c>
      <c r="I460" s="14" t="str">
        <f>IF(ISNUMBER(tbl_Customers[[#This Row],[Last Purchased]]),"Active","Inactive")</f>
        <v>Inactive</v>
      </c>
      <c r="J460" s="14" t="str">
        <f ca="1">IF(COUNTIF(tbl_targeted_CustomerList[],tbl_Customers[[#This Row],[Facility]])&gt;0,"Targeted","Untargeted")</f>
        <v>Untargeted</v>
      </c>
      <c r="K460" s="14"/>
    </row>
    <row r="461" spans="1:11" ht="15.75" customHeight="1" x14ac:dyDescent="0.65">
      <c r="A461" s="137" t="s">
        <v>676</v>
      </c>
      <c r="B461" s="14" t="s">
        <v>143</v>
      </c>
      <c r="C461" s="141" t="s">
        <v>330</v>
      </c>
      <c r="D461" s="141" t="s">
        <v>307</v>
      </c>
      <c r="E461" s="141" t="s">
        <v>61</v>
      </c>
      <c r="F461" s="247" t="s">
        <v>745</v>
      </c>
      <c r="G461" s="141"/>
      <c r="H461" s="104" t="str">
        <f>IF(_xlfn.MAXIFS(tbl_orders[InvoiceDate],tbl_orders[Facility],tbl_Customers[[#This Row],[Facility]])=0,"",_xlfn.MAXIFS(tbl_orders[InvoiceDate],tbl_orders[Facility],tbl_Customers[[#This Row],[Facility]]))</f>
        <v/>
      </c>
      <c r="I461" s="14" t="str">
        <f>IF(ISNUMBER(tbl_Customers[[#This Row],[Last Purchased]]),"Active","Inactive")</f>
        <v>Inactive</v>
      </c>
      <c r="J461" s="14" t="str">
        <f ca="1">IF(COUNTIF(tbl_targeted_CustomerList[],tbl_Customers[[#This Row],[Facility]])&gt;0,"Targeted","Untargeted")</f>
        <v>Untargeted</v>
      </c>
      <c r="K461" s="14"/>
    </row>
    <row r="462" spans="1:11" ht="15.75" customHeight="1" x14ac:dyDescent="0.65">
      <c r="A462" s="137" t="s">
        <v>193</v>
      </c>
      <c r="C462" s="141" t="s">
        <v>324</v>
      </c>
      <c r="D462" s="141" t="s">
        <v>307</v>
      </c>
      <c r="E462" s="141" t="s">
        <v>61</v>
      </c>
      <c r="F462" s="247" t="s">
        <v>745</v>
      </c>
      <c r="G462" s="141"/>
      <c r="H462" s="104">
        <f>IF(_xlfn.MAXIFS(tbl_orders[InvoiceDate],tbl_orders[Facility],tbl_Customers[[#This Row],[Facility]])=0,"",_xlfn.MAXIFS(tbl_orders[InvoiceDate],tbl_orders[Facility],tbl_Customers[[#This Row],[Facility]]))</f>
        <v>45325</v>
      </c>
      <c r="I462" s="14" t="str">
        <f>IF(ISNUMBER(tbl_Customers[[#This Row],[Last Purchased]]),"Active","Inactive")</f>
        <v>Active</v>
      </c>
      <c r="J462" s="14" t="str">
        <f ca="1">IF(COUNTIF(tbl_targeted_CustomerList[],tbl_Customers[[#This Row],[Facility]])&gt;0,"Targeted","Untargeted")</f>
        <v>Targeted</v>
      </c>
      <c r="K462" s="14"/>
    </row>
    <row r="463" spans="1:11" ht="15.75" customHeight="1" x14ac:dyDescent="0.65">
      <c r="A463" s="137" t="s">
        <v>677</v>
      </c>
      <c r="B463" s="14" t="s">
        <v>104</v>
      </c>
      <c r="C463" s="14" t="s">
        <v>324</v>
      </c>
      <c r="D463" s="14" t="s">
        <v>307</v>
      </c>
      <c r="E463" s="14" t="s">
        <v>61</v>
      </c>
      <c r="F463" s="247" t="s">
        <v>746</v>
      </c>
      <c r="G463" s="141"/>
      <c r="H463" s="104" t="str">
        <f>IF(_xlfn.MAXIFS(tbl_orders[InvoiceDate],tbl_orders[Facility],tbl_Customers[[#This Row],[Facility]])=0,"",_xlfn.MAXIFS(tbl_orders[InvoiceDate],tbl_orders[Facility],tbl_Customers[[#This Row],[Facility]]))</f>
        <v/>
      </c>
      <c r="I463" s="14" t="str">
        <f>IF(ISNUMBER(tbl_Customers[[#This Row],[Last Purchased]]),"Active","Inactive")</f>
        <v>Inactive</v>
      </c>
      <c r="J463" s="14" t="str">
        <f ca="1">IF(COUNTIF(tbl_targeted_CustomerList[],tbl_Customers[[#This Row],[Facility]])&gt;0,"Targeted","Untargeted")</f>
        <v>Untargeted</v>
      </c>
      <c r="K463" s="14"/>
    </row>
    <row r="464" spans="1:11" ht="15.75" customHeight="1" x14ac:dyDescent="0.65">
      <c r="A464" s="137" t="s">
        <v>678</v>
      </c>
      <c r="C464" s="14" t="s">
        <v>324</v>
      </c>
      <c r="D464" s="14" t="s">
        <v>307</v>
      </c>
      <c r="E464" s="14" t="s">
        <v>61</v>
      </c>
      <c r="F464" s="247" t="s">
        <v>746</v>
      </c>
      <c r="G464" s="141"/>
      <c r="H464" s="104" t="str">
        <f>IF(_xlfn.MAXIFS(tbl_orders[InvoiceDate],tbl_orders[Facility],tbl_Customers[[#This Row],[Facility]])=0,"",_xlfn.MAXIFS(tbl_orders[InvoiceDate],tbl_orders[Facility],tbl_Customers[[#This Row],[Facility]]))</f>
        <v/>
      </c>
      <c r="I464" s="14" t="str">
        <f>IF(ISNUMBER(tbl_Customers[[#This Row],[Last Purchased]]),"Active","Inactive")</f>
        <v>Inactive</v>
      </c>
      <c r="J464" s="14" t="str">
        <f ca="1">IF(COUNTIF(tbl_targeted_CustomerList[],tbl_Customers[[#This Row],[Facility]])&gt;0,"Targeted","Untargeted")</f>
        <v>Untargeted</v>
      </c>
      <c r="K464" s="14"/>
    </row>
    <row r="465" spans="1:15" ht="15.75" customHeight="1" x14ac:dyDescent="0.65">
      <c r="A465" s="137" t="s">
        <v>679</v>
      </c>
      <c r="C465" s="14" t="s">
        <v>324</v>
      </c>
      <c r="D465" s="14" t="s">
        <v>307</v>
      </c>
      <c r="E465" s="14" t="s">
        <v>61</v>
      </c>
      <c r="F465" s="247" t="s">
        <v>746</v>
      </c>
      <c r="G465" s="141"/>
      <c r="H465" s="104" t="str">
        <f>IF(_xlfn.MAXIFS(tbl_orders[InvoiceDate],tbl_orders[Facility],tbl_Customers[[#This Row],[Facility]])=0,"",_xlfn.MAXIFS(tbl_orders[InvoiceDate],tbl_orders[Facility],tbl_Customers[[#This Row],[Facility]]))</f>
        <v/>
      </c>
      <c r="I465" s="14" t="str">
        <f>IF(ISNUMBER(tbl_Customers[[#This Row],[Last Purchased]]),"Active","Inactive")</f>
        <v>Inactive</v>
      </c>
      <c r="J465" s="14" t="str">
        <f ca="1">IF(COUNTIF(tbl_targeted_CustomerList[],tbl_Customers[[#This Row],[Facility]])&gt;0,"Targeted","Untargeted")</f>
        <v>Untargeted</v>
      </c>
      <c r="K465" s="14"/>
    </row>
    <row r="466" spans="1:15" ht="15.75" customHeight="1" x14ac:dyDescent="0.65">
      <c r="A466" s="137" t="s">
        <v>680</v>
      </c>
      <c r="C466" s="141" t="s">
        <v>312</v>
      </c>
      <c r="D466" s="141" t="s">
        <v>681</v>
      </c>
      <c r="E466" s="141" t="s">
        <v>301</v>
      </c>
      <c r="F466" s="247" t="s">
        <v>745</v>
      </c>
      <c r="G466" s="141"/>
      <c r="H466" s="104" t="str">
        <f>IF(_xlfn.MAXIFS(tbl_orders[InvoiceDate],tbl_orders[Facility],tbl_Customers[[#This Row],[Facility]])=0,"",_xlfn.MAXIFS(tbl_orders[InvoiceDate],tbl_orders[Facility],tbl_Customers[[#This Row],[Facility]]))</f>
        <v/>
      </c>
      <c r="I466" s="14" t="str">
        <f>IF(ISNUMBER(tbl_Customers[[#This Row],[Last Purchased]]),"Active","Inactive")</f>
        <v>Inactive</v>
      </c>
      <c r="J466" s="14" t="str">
        <f ca="1">IF(COUNTIF(tbl_targeted_CustomerList[],tbl_Customers[[#This Row],[Facility]])&gt;0,"Targeted","Untargeted")</f>
        <v>Untargeted</v>
      </c>
      <c r="K466" s="14"/>
    </row>
    <row r="467" spans="1:15" ht="15.75" customHeight="1" x14ac:dyDescent="0.65">
      <c r="A467" s="137" t="s">
        <v>682</v>
      </c>
      <c r="B467" s="14" t="s">
        <v>109</v>
      </c>
      <c r="C467" s="141" t="s">
        <v>318</v>
      </c>
      <c r="D467" s="141" t="s">
        <v>307</v>
      </c>
      <c r="E467" s="141" t="s">
        <v>302</v>
      </c>
      <c r="F467" s="247" t="s">
        <v>745</v>
      </c>
      <c r="G467" s="141"/>
      <c r="H467" s="104" t="str">
        <f>IF(_xlfn.MAXIFS(tbl_orders[InvoiceDate],tbl_orders[Facility],tbl_Customers[[#This Row],[Facility]])=0,"",_xlfn.MAXIFS(tbl_orders[InvoiceDate],tbl_orders[Facility],tbl_Customers[[#This Row],[Facility]]))</f>
        <v/>
      </c>
      <c r="I467" s="14" t="str">
        <f>IF(ISNUMBER(tbl_Customers[[#This Row],[Last Purchased]]),"Active","Inactive")</f>
        <v>Inactive</v>
      </c>
      <c r="J467" s="14" t="str">
        <f ca="1">IF(COUNTIF(tbl_targeted_CustomerList[],tbl_Customers[[#This Row],[Facility]])&gt;0,"Targeted","Untargeted")</f>
        <v>Untargeted</v>
      </c>
      <c r="K467" s="14"/>
    </row>
    <row r="468" spans="1:15" ht="15.75" customHeight="1" x14ac:dyDescent="0.65">
      <c r="A468" s="137" t="s">
        <v>683</v>
      </c>
      <c r="B468" s="14" t="s">
        <v>104</v>
      </c>
      <c r="C468" s="14" t="s">
        <v>324</v>
      </c>
      <c r="D468" s="14" t="s">
        <v>307</v>
      </c>
      <c r="E468" s="14" t="s">
        <v>61</v>
      </c>
      <c r="F468" s="247" t="s">
        <v>746</v>
      </c>
      <c r="G468" s="141"/>
      <c r="H468" s="104" t="str">
        <f>IF(_xlfn.MAXIFS(tbl_orders[InvoiceDate],tbl_orders[Facility],tbl_Customers[[#This Row],[Facility]])=0,"",_xlfn.MAXIFS(tbl_orders[InvoiceDate],tbl_orders[Facility],tbl_Customers[[#This Row],[Facility]]))</f>
        <v/>
      </c>
      <c r="I468" s="14" t="str">
        <f>IF(ISNUMBER(tbl_Customers[[#This Row],[Last Purchased]]),"Active","Inactive")</f>
        <v>Inactive</v>
      </c>
      <c r="J468" s="14" t="str">
        <f ca="1">IF(COUNTIF(tbl_targeted_CustomerList[],tbl_Customers[[#This Row],[Facility]])&gt;0,"Targeted","Untargeted")</f>
        <v>Untargeted</v>
      </c>
      <c r="K468" s="14"/>
    </row>
    <row r="469" spans="1:15" ht="15.75" customHeight="1" x14ac:dyDescent="0.65">
      <c r="A469" s="137" t="s">
        <v>684</v>
      </c>
      <c r="B469" s="14" t="s">
        <v>123</v>
      </c>
      <c r="C469" s="141" t="s">
        <v>330</v>
      </c>
      <c r="D469" s="141" t="s">
        <v>307</v>
      </c>
      <c r="E469" s="141" t="s">
        <v>61</v>
      </c>
      <c r="F469" s="247" t="s">
        <v>745</v>
      </c>
      <c r="G469" s="141"/>
      <c r="H469" s="104" t="str">
        <f>IF(_xlfn.MAXIFS(tbl_orders[InvoiceDate],tbl_orders[Facility],tbl_Customers[[#This Row],[Facility]])=0,"",_xlfn.MAXIFS(tbl_orders[InvoiceDate],tbl_orders[Facility],tbl_Customers[[#This Row],[Facility]]))</f>
        <v/>
      </c>
      <c r="I469" s="14" t="str">
        <f>IF(ISNUMBER(tbl_Customers[[#This Row],[Last Purchased]]),"Active","Inactive")</f>
        <v>Inactive</v>
      </c>
      <c r="J469" s="14" t="str">
        <f ca="1">IF(COUNTIF(tbl_targeted_CustomerList[],tbl_Customers[[#This Row],[Facility]])&gt;0,"Targeted","Untargeted")</f>
        <v>Untargeted</v>
      </c>
      <c r="K469" s="14"/>
    </row>
    <row r="470" spans="1:15" ht="15.75" customHeight="1" x14ac:dyDescent="0.65">
      <c r="A470" s="139" t="s">
        <v>768</v>
      </c>
      <c r="C470" s="141" t="s">
        <v>105</v>
      </c>
      <c r="D470" s="141" t="s">
        <v>307</v>
      </c>
      <c r="E470" s="141" t="s">
        <v>61</v>
      </c>
      <c r="F470" s="247" t="s">
        <v>745</v>
      </c>
      <c r="G470" s="141"/>
      <c r="H470" s="104">
        <f>IF(_xlfn.MAXIFS(tbl_orders[InvoiceDate],tbl_orders[Facility],tbl_Customers[[#This Row],[Facility]])=0,"",_xlfn.MAXIFS(tbl_orders[InvoiceDate],tbl_orders[Facility],tbl_Customers[[#This Row],[Facility]]))</f>
        <v>45321</v>
      </c>
      <c r="I470" s="14" t="str">
        <f>IF(ISNUMBER(tbl_Customers[[#This Row],[Last Purchased]]),"Active","Inactive")</f>
        <v>Active</v>
      </c>
      <c r="J470" s="14" t="str">
        <f ca="1">IF(COUNTIF(tbl_targeted_CustomerList[],tbl_Customers[[#This Row],[Facility]])&gt;0,"Targeted","Untargeted")</f>
        <v>Untargeted</v>
      </c>
      <c r="K470" s="14"/>
    </row>
    <row r="471" spans="1:15" ht="15.75" customHeight="1" x14ac:dyDescent="0.65">
      <c r="A471" s="139" t="s">
        <v>799</v>
      </c>
      <c r="B471" s="14" t="s">
        <v>800</v>
      </c>
      <c r="C471" s="141" t="s">
        <v>312</v>
      </c>
      <c r="D471" s="141" t="s">
        <v>313</v>
      </c>
      <c r="E471" s="141" t="s">
        <v>301</v>
      </c>
      <c r="F471" s="247" t="s">
        <v>745</v>
      </c>
      <c r="G471" s="141"/>
      <c r="H471" s="104" t="str">
        <f>IF(_xlfn.MAXIFS(tbl_orders[InvoiceDate],tbl_orders[Facility],tbl_Customers[[#This Row],[Facility]])=0,"",_xlfn.MAXIFS(tbl_orders[InvoiceDate],tbl_orders[Facility],tbl_Customers[[#This Row],[Facility]]))</f>
        <v/>
      </c>
      <c r="I471" s="14" t="str">
        <f>IF(ISNUMBER(tbl_Customers[[#This Row],[Last Purchased]]),"Active","Inactive")</f>
        <v>Inactive</v>
      </c>
      <c r="J471" s="14" t="str">
        <f ca="1">IF(COUNTIF(tbl_targeted_CustomerList[],tbl_Customers[[#This Row],[Facility]])&gt;0,"Targeted","Untargeted")</f>
        <v>Untargeted</v>
      </c>
      <c r="K471" s="14"/>
    </row>
    <row r="472" spans="1:15" ht="15.75" customHeight="1" x14ac:dyDescent="0.65">
      <c r="A472" s="139" t="s">
        <v>765</v>
      </c>
      <c r="B472" s="14" t="s">
        <v>635</v>
      </c>
      <c r="C472" s="141" t="s">
        <v>312</v>
      </c>
      <c r="D472" s="141" t="s">
        <v>490</v>
      </c>
      <c r="E472" s="141" t="s">
        <v>301</v>
      </c>
      <c r="F472" s="247" t="s">
        <v>745</v>
      </c>
      <c r="G472" s="141"/>
      <c r="H472" s="104" t="str">
        <f>IF(_xlfn.MAXIFS(tbl_orders[InvoiceDate],tbl_orders[Facility],tbl_Customers[[#This Row],[Facility]])=0,"",_xlfn.MAXIFS(tbl_orders[InvoiceDate],tbl_orders[Facility],tbl_Customers[[#This Row],[Facility]]))</f>
        <v/>
      </c>
      <c r="I472" s="14" t="str">
        <f>IF(ISNUMBER(tbl_Customers[[#This Row],[Last Purchased]]),"Active","Inactive")</f>
        <v>Inactive</v>
      </c>
      <c r="J472" s="14" t="str">
        <f ca="1">IF(COUNTIF(tbl_targeted_CustomerList[],tbl_Customers[[#This Row],[Facility]])&gt;0,"Targeted","Untargeted")</f>
        <v>Untargeted</v>
      </c>
      <c r="K472" s="14"/>
    </row>
    <row r="473" spans="1:15" ht="15.75" customHeight="1" x14ac:dyDescent="0.65">
      <c r="A473" s="140" t="s">
        <v>262</v>
      </c>
      <c r="C473" s="141"/>
      <c r="D473" s="141"/>
      <c r="E473" s="141"/>
      <c r="F473" s="247"/>
      <c r="O473" s="141"/>
    </row>
    <row r="474" spans="1:15" ht="15.75" customHeight="1" x14ac:dyDescent="0.65">
      <c r="A474" s="140" t="s">
        <v>262</v>
      </c>
      <c r="C474" s="141"/>
      <c r="D474" s="141"/>
      <c r="E474" s="141"/>
      <c r="F474" s="247"/>
      <c r="O474" s="141"/>
    </row>
    <row r="475" spans="1:15" ht="15.75" customHeight="1" x14ac:dyDescent="0.65">
      <c r="A475" s="140" t="s">
        <v>262</v>
      </c>
      <c r="C475" s="141"/>
      <c r="D475" s="141"/>
      <c r="E475" s="141"/>
      <c r="F475" s="247"/>
      <c r="O475" s="141"/>
    </row>
    <row r="476" spans="1:15" ht="15.75" customHeight="1" x14ac:dyDescent="0.65">
      <c r="A476" s="140" t="s">
        <v>262</v>
      </c>
      <c r="C476" s="141"/>
      <c r="D476" s="141"/>
      <c r="E476" s="141"/>
      <c r="F476" s="247"/>
      <c r="O476" s="141"/>
    </row>
    <row r="477" spans="1:15" ht="15.75" customHeight="1" x14ac:dyDescent="0.65">
      <c r="A477" s="140" t="s">
        <v>262</v>
      </c>
      <c r="C477" s="141"/>
      <c r="D477" s="141"/>
      <c r="E477" s="141"/>
      <c r="F477" s="247"/>
      <c r="O477" s="141"/>
    </row>
    <row r="478" spans="1:15" ht="15.75" customHeight="1" x14ac:dyDescent="0.65">
      <c r="A478" s="140" t="s">
        <v>262</v>
      </c>
      <c r="C478" s="141"/>
      <c r="D478" s="141"/>
      <c r="E478" s="141"/>
      <c r="F478" s="247"/>
      <c r="O478" s="141"/>
    </row>
    <row r="479" spans="1:15" ht="15.75" customHeight="1" x14ac:dyDescent="0.65">
      <c r="A479" s="140" t="s">
        <v>262</v>
      </c>
      <c r="C479" s="141"/>
      <c r="D479" s="141"/>
      <c r="E479" s="141"/>
      <c r="F479" s="247"/>
      <c r="O479" s="141"/>
    </row>
    <row r="480" spans="1:15" ht="15.75" customHeight="1" x14ac:dyDescent="0.65">
      <c r="A480" s="140" t="s">
        <v>262</v>
      </c>
      <c r="C480" s="141"/>
      <c r="D480" s="141"/>
      <c r="E480" s="141"/>
      <c r="F480" s="247"/>
      <c r="O480" s="141"/>
    </row>
    <row r="481" spans="1:15" ht="15.75" customHeight="1" x14ac:dyDescent="0.65">
      <c r="A481" s="140" t="s">
        <v>262</v>
      </c>
      <c r="C481" s="141"/>
      <c r="D481" s="141"/>
      <c r="E481" s="141"/>
      <c r="F481" s="247"/>
      <c r="O481" s="141"/>
    </row>
    <row r="482" spans="1:15" ht="15.75" customHeight="1" x14ac:dyDescent="0.65">
      <c r="A482" s="140" t="s">
        <v>262</v>
      </c>
      <c r="C482" s="141"/>
      <c r="D482" s="141"/>
      <c r="E482" s="141"/>
      <c r="F482" s="247"/>
      <c r="O482" s="141"/>
    </row>
    <row r="483" spans="1:15" ht="15.75" customHeight="1" x14ac:dyDescent="0.65">
      <c r="A483" s="140" t="s">
        <v>262</v>
      </c>
      <c r="C483" s="141"/>
      <c r="D483" s="141"/>
      <c r="E483" s="141"/>
      <c r="F483" s="247"/>
      <c r="O483" s="141"/>
    </row>
    <row r="484" spans="1:15" ht="15.75" customHeight="1" x14ac:dyDescent="0.65">
      <c r="A484" s="140" t="s">
        <v>262</v>
      </c>
      <c r="C484" s="141"/>
      <c r="D484" s="141"/>
      <c r="E484" s="141"/>
      <c r="F484" s="247"/>
      <c r="O484" s="141"/>
    </row>
    <row r="485" spans="1:15" ht="15.75" customHeight="1" x14ac:dyDescent="0.65">
      <c r="A485" s="140" t="s">
        <v>262</v>
      </c>
      <c r="C485" s="141"/>
      <c r="D485" s="141"/>
      <c r="E485" s="141"/>
      <c r="F485" s="247"/>
      <c r="O485" s="141"/>
    </row>
    <row r="486" spans="1:15" ht="15.75" customHeight="1" x14ac:dyDescent="0.65">
      <c r="A486" s="140" t="s">
        <v>262</v>
      </c>
      <c r="C486" s="141"/>
      <c r="D486" s="141"/>
      <c r="E486" s="141"/>
      <c r="F486" s="247"/>
      <c r="O486" s="141"/>
    </row>
    <row r="487" spans="1:15" ht="15.75" customHeight="1" x14ac:dyDescent="0.65">
      <c r="A487" s="140" t="s">
        <v>262</v>
      </c>
      <c r="C487" s="141"/>
      <c r="D487" s="141"/>
      <c r="E487" s="141"/>
      <c r="F487" s="247"/>
      <c r="O487" s="141"/>
    </row>
    <row r="488" spans="1:15" ht="15.75" customHeight="1" x14ac:dyDescent="0.65">
      <c r="A488" s="140" t="s">
        <v>262</v>
      </c>
      <c r="C488" s="141"/>
      <c r="D488" s="141"/>
      <c r="E488" s="141"/>
      <c r="F488" s="247"/>
      <c r="O488" s="141"/>
    </row>
    <row r="489" spans="1:15" ht="15.75" customHeight="1" x14ac:dyDescent="0.65">
      <c r="A489" s="140" t="s">
        <v>262</v>
      </c>
      <c r="C489" s="141"/>
      <c r="D489" s="141"/>
      <c r="E489" s="141"/>
      <c r="F489" s="247"/>
      <c r="O489" s="141"/>
    </row>
    <row r="490" spans="1:15" ht="15.75" customHeight="1" x14ac:dyDescent="0.65">
      <c r="A490" s="140" t="s">
        <v>262</v>
      </c>
      <c r="C490" s="141"/>
      <c r="D490" s="141"/>
      <c r="E490" s="141"/>
      <c r="F490" s="247"/>
      <c r="O490" s="141"/>
    </row>
    <row r="491" spans="1:15" ht="15.75" customHeight="1" x14ac:dyDescent="0.65">
      <c r="A491" s="140" t="s">
        <v>262</v>
      </c>
      <c r="C491" s="141"/>
      <c r="D491" s="141"/>
      <c r="E491" s="141"/>
      <c r="F491" s="247"/>
      <c r="O491" s="141"/>
    </row>
    <row r="492" spans="1:15" ht="15.75" customHeight="1" x14ac:dyDescent="0.65">
      <c r="A492" s="140" t="s">
        <v>262</v>
      </c>
      <c r="C492" s="141"/>
      <c r="D492" s="141"/>
      <c r="E492" s="141"/>
      <c r="F492" s="247"/>
      <c r="O492" s="141"/>
    </row>
    <row r="493" spans="1:15" ht="15.75" customHeight="1" x14ac:dyDescent="0.65">
      <c r="A493" s="140" t="s">
        <v>262</v>
      </c>
      <c r="C493" s="141"/>
      <c r="D493" s="141"/>
      <c r="E493" s="141"/>
      <c r="F493" s="247"/>
      <c r="O493" s="141"/>
    </row>
    <row r="494" spans="1:15" ht="15.75" customHeight="1" x14ac:dyDescent="0.65">
      <c r="A494" s="140" t="s">
        <v>262</v>
      </c>
      <c r="C494" s="141"/>
      <c r="D494" s="141"/>
      <c r="E494" s="141"/>
      <c r="F494" s="247"/>
      <c r="O494" s="141"/>
    </row>
    <row r="495" spans="1:15" ht="15.75" customHeight="1" x14ac:dyDescent="0.65">
      <c r="A495" s="140" t="s">
        <v>262</v>
      </c>
      <c r="C495" s="141"/>
      <c r="D495" s="141"/>
      <c r="E495" s="141"/>
      <c r="F495" s="247"/>
      <c r="O495" s="141"/>
    </row>
    <row r="496" spans="1:15" ht="15.75" customHeight="1" x14ac:dyDescent="0.65">
      <c r="A496" s="140" t="s">
        <v>262</v>
      </c>
      <c r="C496" s="141"/>
      <c r="D496" s="141"/>
      <c r="E496" s="141"/>
      <c r="F496" s="247"/>
      <c r="O496" s="141"/>
    </row>
    <row r="497" spans="1:15" ht="15.75" customHeight="1" x14ac:dyDescent="0.65">
      <c r="A497" s="140" t="s">
        <v>262</v>
      </c>
      <c r="C497" s="141"/>
      <c r="D497" s="141"/>
      <c r="E497" s="141"/>
      <c r="F497" s="247"/>
      <c r="O497" s="141"/>
    </row>
    <row r="498" spans="1:15" ht="15.75" customHeight="1" x14ac:dyDescent="0.65">
      <c r="A498" s="140" t="s">
        <v>262</v>
      </c>
      <c r="C498" s="141"/>
      <c r="D498" s="141"/>
      <c r="E498" s="141"/>
      <c r="F498" s="247"/>
      <c r="O498" s="141"/>
    </row>
    <row r="499" spans="1:15" ht="15.75" customHeight="1" x14ac:dyDescent="0.65">
      <c r="A499" s="140" t="s">
        <v>262</v>
      </c>
      <c r="C499" s="141"/>
      <c r="D499" s="141"/>
      <c r="E499" s="141"/>
      <c r="F499" s="247"/>
      <c r="O499" s="141"/>
    </row>
    <row r="500" spans="1:15" ht="15.75" customHeight="1" x14ac:dyDescent="0.65">
      <c r="A500" s="140" t="s">
        <v>262</v>
      </c>
      <c r="C500" s="141"/>
      <c r="D500" s="141"/>
      <c r="E500" s="141"/>
      <c r="F500" s="247"/>
      <c r="O500" s="141"/>
    </row>
    <row r="501" spans="1:15" ht="15.75" customHeight="1" x14ac:dyDescent="0.65">
      <c r="A501" s="140" t="s">
        <v>262</v>
      </c>
      <c r="C501" s="141"/>
      <c r="D501" s="141"/>
      <c r="E501" s="141"/>
      <c r="F501" s="247"/>
      <c r="O501" s="141"/>
    </row>
    <row r="502" spans="1:15" ht="15.75" customHeight="1" x14ac:dyDescent="0.65">
      <c r="A502" s="140" t="s">
        <v>262</v>
      </c>
      <c r="C502" s="141"/>
      <c r="D502" s="141"/>
      <c r="E502" s="141"/>
      <c r="F502" s="247"/>
      <c r="O502" s="141"/>
    </row>
    <row r="503" spans="1:15" ht="15.75" customHeight="1" x14ac:dyDescent="0.65">
      <c r="A503" s="140" t="s">
        <v>262</v>
      </c>
      <c r="C503" s="141"/>
      <c r="D503" s="141"/>
      <c r="E503" s="141"/>
      <c r="F503" s="247"/>
      <c r="O503" s="141"/>
    </row>
    <row r="504" spans="1:15" ht="15.75" customHeight="1" x14ac:dyDescent="0.65">
      <c r="A504" s="140" t="s">
        <v>262</v>
      </c>
      <c r="C504" s="141"/>
      <c r="D504" s="141"/>
      <c r="E504" s="141"/>
      <c r="F504" s="247"/>
      <c r="O504" s="141"/>
    </row>
    <row r="505" spans="1:15" ht="15.75" customHeight="1" x14ac:dyDescent="0.65">
      <c r="A505" s="140" t="s">
        <v>262</v>
      </c>
      <c r="C505" s="141"/>
      <c r="D505" s="141"/>
      <c r="E505" s="141"/>
      <c r="F505" s="247"/>
      <c r="O505" s="141"/>
    </row>
    <row r="506" spans="1:15" ht="15.75" customHeight="1" x14ac:dyDescent="0.65">
      <c r="A506" s="140" t="s">
        <v>262</v>
      </c>
      <c r="C506" s="141"/>
      <c r="D506" s="141"/>
      <c r="E506" s="141"/>
      <c r="F506" s="247"/>
      <c r="O506" s="141"/>
    </row>
    <row r="507" spans="1:15" ht="15.75" customHeight="1" x14ac:dyDescent="0.65">
      <c r="A507" s="140" t="s">
        <v>262</v>
      </c>
      <c r="C507" s="141"/>
      <c r="D507" s="141"/>
      <c r="E507" s="141"/>
      <c r="F507" s="247"/>
      <c r="O507" s="141"/>
    </row>
    <row r="508" spans="1:15" ht="15.75" customHeight="1" x14ac:dyDescent="0.65">
      <c r="A508" s="140" t="s">
        <v>262</v>
      </c>
      <c r="C508" s="141"/>
      <c r="D508" s="141"/>
      <c r="E508" s="141"/>
      <c r="F508" s="247"/>
      <c r="O508" s="141"/>
    </row>
    <row r="509" spans="1:15" ht="15.75" customHeight="1" x14ac:dyDescent="0.65">
      <c r="A509" s="140" t="s">
        <v>262</v>
      </c>
      <c r="C509" s="141"/>
      <c r="D509" s="141"/>
      <c r="E509" s="141"/>
      <c r="F509" s="247"/>
      <c r="O509" s="141"/>
    </row>
    <row r="510" spans="1:15" ht="15.75" customHeight="1" x14ac:dyDescent="0.65">
      <c r="A510" s="140" t="s">
        <v>262</v>
      </c>
      <c r="C510" s="141"/>
      <c r="D510" s="141"/>
      <c r="E510" s="141"/>
      <c r="F510" s="247"/>
      <c r="O510" s="141"/>
    </row>
    <row r="511" spans="1:15" ht="15.75" customHeight="1" x14ac:dyDescent="0.65">
      <c r="A511" s="140" t="s">
        <v>262</v>
      </c>
      <c r="C511" s="141"/>
      <c r="D511" s="141"/>
      <c r="E511" s="141"/>
      <c r="F511" s="247"/>
      <c r="O511" s="141"/>
    </row>
    <row r="512" spans="1:15" ht="15.75" customHeight="1" x14ac:dyDescent="0.65">
      <c r="A512" s="140" t="s">
        <v>262</v>
      </c>
      <c r="C512" s="141"/>
      <c r="D512" s="141"/>
      <c r="E512" s="141"/>
      <c r="F512" s="247"/>
      <c r="O512" s="141"/>
    </row>
    <row r="513" spans="1:15" ht="15.75" customHeight="1" x14ac:dyDescent="0.65">
      <c r="A513" s="140" t="s">
        <v>262</v>
      </c>
      <c r="C513" s="141"/>
      <c r="D513" s="141"/>
      <c r="E513" s="141"/>
      <c r="F513" s="247"/>
      <c r="O513" s="141"/>
    </row>
    <row r="514" spans="1:15" ht="15.75" customHeight="1" x14ac:dyDescent="0.65">
      <c r="A514" s="140" t="s">
        <v>262</v>
      </c>
      <c r="C514" s="141"/>
      <c r="D514" s="141"/>
      <c r="E514" s="141"/>
      <c r="F514" s="247"/>
      <c r="O514" s="141"/>
    </row>
    <row r="515" spans="1:15" ht="15.75" customHeight="1" x14ac:dyDescent="0.65">
      <c r="A515" s="140" t="s">
        <v>262</v>
      </c>
      <c r="C515" s="141"/>
      <c r="D515" s="141"/>
      <c r="E515" s="141"/>
      <c r="F515" s="247"/>
      <c r="O515" s="141"/>
    </row>
    <row r="516" spans="1:15" ht="15.75" customHeight="1" x14ac:dyDescent="0.65">
      <c r="A516" s="140" t="s">
        <v>262</v>
      </c>
      <c r="C516" s="141"/>
      <c r="D516" s="141"/>
      <c r="E516" s="141"/>
      <c r="F516" s="247"/>
      <c r="O516" s="141"/>
    </row>
    <row r="517" spans="1:15" ht="15.75" customHeight="1" x14ac:dyDescent="0.65">
      <c r="A517" s="140" t="s">
        <v>262</v>
      </c>
      <c r="C517" s="141"/>
      <c r="D517" s="141"/>
      <c r="E517" s="141"/>
      <c r="F517" s="247"/>
      <c r="O517" s="141"/>
    </row>
    <row r="518" spans="1:15" ht="15.75" customHeight="1" x14ac:dyDescent="0.65">
      <c r="A518" s="140" t="s">
        <v>262</v>
      </c>
      <c r="C518" s="141"/>
      <c r="D518" s="141"/>
      <c r="E518" s="141"/>
      <c r="F518" s="247"/>
      <c r="O518" s="141"/>
    </row>
    <row r="519" spans="1:15" ht="15.75" customHeight="1" x14ac:dyDescent="0.65">
      <c r="A519" s="140" t="s">
        <v>262</v>
      </c>
      <c r="C519" s="141"/>
      <c r="D519" s="141"/>
      <c r="E519" s="141"/>
      <c r="F519" s="247"/>
      <c r="O519" s="141"/>
    </row>
    <row r="520" spans="1:15" ht="15.75" customHeight="1" x14ac:dyDescent="0.65">
      <c r="A520" s="140" t="s">
        <v>262</v>
      </c>
      <c r="C520" s="141"/>
      <c r="D520" s="141"/>
      <c r="E520" s="141"/>
      <c r="F520" s="247"/>
      <c r="O520" s="141"/>
    </row>
    <row r="521" spans="1:15" ht="15.75" customHeight="1" x14ac:dyDescent="0.65">
      <c r="A521" s="140" t="s">
        <v>262</v>
      </c>
      <c r="C521" s="141"/>
      <c r="D521" s="141"/>
      <c r="E521" s="141"/>
      <c r="F521" s="247"/>
      <c r="O521" s="141"/>
    </row>
    <row r="522" spans="1:15" ht="15.75" customHeight="1" x14ac:dyDescent="0.65">
      <c r="A522" s="140" t="s">
        <v>262</v>
      </c>
      <c r="C522" s="141"/>
      <c r="D522" s="141"/>
      <c r="E522" s="141"/>
      <c r="F522" s="247"/>
      <c r="O522" s="141"/>
    </row>
    <row r="523" spans="1:15" ht="15.75" customHeight="1" x14ac:dyDescent="0.65">
      <c r="A523" s="140" t="s">
        <v>262</v>
      </c>
      <c r="C523" s="141"/>
      <c r="D523" s="141"/>
      <c r="E523" s="141"/>
      <c r="F523" s="247"/>
      <c r="O523" s="141"/>
    </row>
    <row r="524" spans="1:15" ht="15.75" customHeight="1" x14ac:dyDescent="0.65">
      <c r="A524" s="140" t="s">
        <v>262</v>
      </c>
      <c r="C524" s="141"/>
      <c r="D524" s="141"/>
      <c r="E524" s="141"/>
      <c r="F524" s="247"/>
      <c r="O524" s="141"/>
    </row>
    <row r="525" spans="1:15" ht="15.75" customHeight="1" x14ac:dyDescent="0.65">
      <c r="A525" s="140" t="s">
        <v>262</v>
      </c>
      <c r="C525" s="141"/>
      <c r="D525" s="141"/>
      <c r="E525" s="141"/>
      <c r="F525" s="247"/>
      <c r="O525" s="141"/>
    </row>
    <row r="526" spans="1:15" ht="15.75" customHeight="1" x14ac:dyDescent="0.65">
      <c r="A526" s="140" t="s">
        <v>262</v>
      </c>
      <c r="C526" s="141"/>
      <c r="D526" s="141"/>
      <c r="E526" s="141"/>
      <c r="F526" s="247"/>
      <c r="O526" s="141"/>
    </row>
    <row r="527" spans="1:15" ht="15.75" customHeight="1" x14ac:dyDescent="0.65">
      <c r="A527" s="140" t="s">
        <v>262</v>
      </c>
      <c r="C527" s="141"/>
      <c r="D527" s="141"/>
      <c r="E527" s="141"/>
      <c r="F527" s="247"/>
      <c r="O527" s="141"/>
    </row>
    <row r="528" spans="1:15" ht="15.75" customHeight="1" x14ac:dyDescent="0.65">
      <c r="A528" s="140" t="s">
        <v>262</v>
      </c>
      <c r="C528" s="141"/>
      <c r="D528" s="141"/>
      <c r="E528" s="141"/>
      <c r="F528" s="247"/>
      <c r="O528" s="141"/>
    </row>
    <row r="529" spans="1:15" ht="15.75" customHeight="1" x14ac:dyDescent="0.65">
      <c r="A529" s="140" t="s">
        <v>262</v>
      </c>
      <c r="C529" s="141"/>
      <c r="D529" s="141"/>
      <c r="E529" s="141"/>
      <c r="F529" s="247"/>
      <c r="O529" s="141"/>
    </row>
    <row r="530" spans="1:15" ht="15.75" customHeight="1" x14ac:dyDescent="0.65">
      <c r="A530" s="140" t="s">
        <v>262</v>
      </c>
      <c r="C530" s="141"/>
      <c r="D530" s="141"/>
      <c r="E530" s="141"/>
      <c r="F530" s="247"/>
      <c r="O530" s="141"/>
    </row>
    <row r="531" spans="1:15" ht="15.75" customHeight="1" x14ac:dyDescent="0.65">
      <c r="A531" s="140" t="s">
        <v>262</v>
      </c>
      <c r="C531" s="141"/>
      <c r="D531" s="141"/>
      <c r="E531" s="141"/>
      <c r="F531" s="247"/>
      <c r="O531" s="141"/>
    </row>
    <row r="532" spans="1:15" ht="15.75" customHeight="1" x14ac:dyDescent="0.65">
      <c r="A532" s="140" t="s">
        <v>262</v>
      </c>
      <c r="C532" s="141"/>
      <c r="D532" s="141"/>
      <c r="E532" s="141"/>
      <c r="F532" s="247"/>
      <c r="O532" s="141"/>
    </row>
    <row r="533" spans="1:15" ht="15.75" customHeight="1" x14ac:dyDescent="0.65">
      <c r="A533" s="140" t="s">
        <v>262</v>
      </c>
      <c r="C533" s="141"/>
      <c r="D533" s="141"/>
      <c r="E533" s="141"/>
      <c r="F533" s="247"/>
      <c r="O533" s="141"/>
    </row>
    <row r="534" spans="1:15" ht="15.75" customHeight="1" x14ac:dyDescent="0.65">
      <c r="A534" s="140" t="s">
        <v>262</v>
      </c>
      <c r="C534" s="141"/>
      <c r="D534" s="141"/>
      <c r="E534" s="141"/>
      <c r="F534" s="247"/>
      <c r="O534" s="141"/>
    </row>
    <row r="535" spans="1:15" ht="15.75" customHeight="1" x14ac:dyDescent="0.65">
      <c r="A535" s="140" t="s">
        <v>262</v>
      </c>
      <c r="C535" s="141"/>
      <c r="D535" s="141"/>
      <c r="E535" s="141"/>
      <c r="F535" s="247"/>
      <c r="O535" s="141"/>
    </row>
    <row r="536" spans="1:15" ht="15.75" customHeight="1" x14ac:dyDescent="0.65">
      <c r="A536" s="140" t="s">
        <v>262</v>
      </c>
      <c r="C536" s="141"/>
      <c r="D536" s="141"/>
      <c r="E536" s="141"/>
      <c r="F536" s="247"/>
      <c r="O536" s="141"/>
    </row>
    <row r="537" spans="1:15" ht="15.75" customHeight="1" x14ac:dyDescent="0.65">
      <c r="A537" s="140" t="s">
        <v>262</v>
      </c>
      <c r="C537" s="141"/>
      <c r="D537" s="141"/>
      <c r="E537" s="141"/>
      <c r="F537" s="247"/>
      <c r="O537" s="141"/>
    </row>
    <row r="538" spans="1:15" ht="15.75" customHeight="1" x14ac:dyDescent="0.65">
      <c r="A538" s="140" t="s">
        <v>262</v>
      </c>
      <c r="C538" s="141"/>
      <c r="D538" s="141"/>
      <c r="E538" s="141"/>
      <c r="F538" s="247"/>
      <c r="O538" s="141"/>
    </row>
    <row r="539" spans="1:15" ht="15.75" customHeight="1" x14ac:dyDescent="0.65">
      <c r="A539" s="140" t="s">
        <v>262</v>
      </c>
      <c r="C539" s="141"/>
      <c r="D539" s="141"/>
      <c r="E539" s="141"/>
      <c r="F539" s="247"/>
      <c r="O539" s="141"/>
    </row>
    <row r="540" spans="1:15" ht="15.75" customHeight="1" x14ac:dyDescent="0.65">
      <c r="A540" s="140" t="s">
        <v>262</v>
      </c>
      <c r="C540" s="141"/>
      <c r="D540" s="141"/>
      <c r="E540" s="141"/>
      <c r="F540" s="247"/>
      <c r="O540" s="141"/>
    </row>
    <row r="541" spans="1:15" ht="15.75" customHeight="1" x14ac:dyDescent="0.65">
      <c r="A541" s="140" t="s">
        <v>262</v>
      </c>
      <c r="C541" s="141"/>
      <c r="D541" s="141"/>
      <c r="E541" s="141"/>
      <c r="F541" s="247"/>
      <c r="O541" s="141"/>
    </row>
    <row r="542" spans="1:15" ht="15.75" customHeight="1" x14ac:dyDescent="0.65">
      <c r="A542" s="140" t="s">
        <v>262</v>
      </c>
      <c r="C542" s="141"/>
      <c r="D542" s="141"/>
      <c r="E542" s="141"/>
      <c r="F542" s="247"/>
      <c r="O542" s="141"/>
    </row>
    <row r="543" spans="1:15" ht="15.75" customHeight="1" x14ac:dyDescent="0.65">
      <c r="A543" s="140" t="s">
        <v>262</v>
      </c>
      <c r="C543" s="141"/>
      <c r="D543" s="141"/>
      <c r="E543" s="141"/>
      <c r="F543" s="247"/>
      <c r="O543" s="141"/>
    </row>
    <row r="544" spans="1:15" ht="15.75" customHeight="1" x14ac:dyDescent="0.65">
      <c r="A544" s="140" t="s">
        <v>262</v>
      </c>
      <c r="C544" s="141"/>
      <c r="D544" s="141"/>
      <c r="E544" s="141"/>
      <c r="F544" s="247"/>
      <c r="O544" s="141"/>
    </row>
    <row r="545" spans="1:15" ht="15.75" customHeight="1" x14ac:dyDescent="0.65">
      <c r="A545" s="140" t="s">
        <v>262</v>
      </c>
      <c r="C545" s="141"/>
      <c r="D545" s="141"/>
      <c r="E545" s="141"/>
      <c r="F545" s="247"/>
      <c r="O545" s="141"/>
    </row>
    <row r="546" spans="1:15" ht="15.75" customHeight="1" x14ac:dyDescent="0.65">
      <c r="A546" s="140" t="s">
        <v>262</v>
      </c>
      <c r="C546" s="141"/>
      <c r="D546" s="141"/>
      <c r="E546" s="141"/>
      <c r="F546" s="247"/>
      <c r="O546" s="141"/>
    </row>
    <row r="547" spans="1:15" ht="15.75" customHeight="1" x14ac:dyDescent="0.65">
      <c r="A547" s="140" t="s">
        <v>262</v>
      </c>
      <c r="C547" s="141"/>
      <c r="D547" s="141"/>
      <c r="E547" s="141"/>
      <c r="F547" s="247"/>
      <c r="O547" s="141"/>
    </row>
    <row r="548" spans="1:15" ht="15.75" customHeight="1" x14ac:dyDescent="0.65">
      <c r="A548" s="140" t="s">
        <v>262</v>
      </c>
      <c r="C548" s="141"/>
      <c r="D548" s="141"/>
      <c r="E548" s="141"/>
      <c r="F548" s="247"/>
      <c r="O548" s="141"/>
    </row>
    <row r="549" spans="1:15" ht="15.75" customHeight="1" x14ac:dyDescent="0.65">
      <c r="A549" s="140" t="s">
        <v>262</v>
      </c>
      <c r="C549" s="141"/>
      <c r="D549" s="141"/>
      <c r="E549" s="141"/>
      <c r="F549" s="247"/>
      <c r="O549" s="141"/>
    </row>
    <row r="550" spans="1:15" ht="15.75" customHeight="1" x14ac:dyDescent="0.65">
      <c r="A550" s="140" t="s">
        <v>262</v>
      </c>
      <c r="C550" s="141"/>
      <c r="D550" s="141"/>
      <c r="E550" s="141"/>
      <c r="F550" s="247"/>
      <c r="O550" s="141"/>
    </row>
    <row r="551" spans="1:15" ht="15.75" customHeight="1" x14ac:dyDescent="0.65">
      <c r="A551" s="140" t="s">
        <v>262</v>
      </c>
      <c r="C551" s="141"/>
      <c r="D551" s="141"/>
      <c r="E551" s="141"/>
      <c r="F551" s="247"/>
      <c r="O551" s="141"/>
    </row>
    <row r="552" spans="1:15" ht="15.75" customHeight="1" x14ac:dyDescent="0.65">
      <c r="A552" s="140" t="s">
        <v>262</v>
      </c>
      <c r="C552" s="141"/>
      <c r="D552" s="141"/>
      <c r="E552" s="141"/>
      <c r="F552" s="247"/>
      <c r="O552" s="141"/>
    </row>
    <row r="553" spans="1:15" ht="15.75" customHeight="1" x14ac:dyDescent="0.65">
      <c r="A553" s="140" t="s">
        <v>262</v>
      </c>
      <c r="C553" s="141"/>
      <c r="D553" s="141"/>
      <c r="E553" s="141"/>
      <c r="F553" s="247"/>
      <c r="O553" s="141"/>
    </row>
    <row r="554" spans="1:15" ht="15.75" customHeight="1" x14ac:dyDescent="0.65">
      <c r="A554" s="140" t="s">
        <v>262</v>
      </c>
      <c r="C554" s="141"/>
      <c r="D554" s="141"/>
      <c r="E554" s="141"/>
      <c r="F554" s="247"/>
      <c r="O554" s="141"/>
    </row>
    <row r="555" spans="1:15" ht="15.75" customHeight="1" x14ac:dyDescent="0.65">
      <c r="A555" s="140" t="s">
        <v>262</v>
      </c>
      <c r="C555" s="141"/>
      <c r="D555" s="141"/>
      <c r="E555" s="141"/>
      <c r="F555" s="247"/>
      <c r="O555" s="141"/>
    </row>
    <row r="556" spans="1:15" ht="15.75" customHeight="1" x14ac:dyDescent="0.65">
      <c r="A556" s="140" t="s">
        <v>262</v>
      </c>
      <c r="C556" s="141"/>
      <c r="D556" s="141"/>
      <c r="E556" s="141"/>
      <c r="F556" s="247"/>
      <c r="O556" s="141"/>
    </row>
    <row r="557" spans="1:15" ht="15.75" customHeight="1" x14ac:dyDescent="0.65">
      <c r="A557" s="140" t="s">
        <v>262</v>
      </c>
      <c r="C557" s="141"/>
      <c r="D557" s="141"/>
      <c r="E557" s="141"/>
      <c r="F557" s="247"/>
      <c r="O557" s="141"/>
    </row>
    <row r="558" spans="1:15" ht="15.75" customHeight="1" x14ac:dyDescent="0.65">
      <c r="A558" s="140" t="s">
        <v>262</v>
      </c>
      <c r="C558" s="141"/>
      <c r="D558" s="141"/>
      <c r="E558" s="141"/>
      <c r="F558" s="247"/>
      <c r="O558" s="141"/>
    </row>
    <row r="559" spans="1:15" ht="15.75" customHeight="1" x14ac:dyDescent="0.65">
      <c r="A559" s="140" t="s">
        <v>262</v>
      </c>
      <c r="C559" s="141"/>
      <c r="D559" s="141"/>
      <c r="E559" s="141"/>
      <c r="F559" s="247"/>
      <c r="O559" s="141"/>
    </row>
    <row r="560" spans="1:15" ht="15.75" customHeight="1" x14ac:dyDescent="0.65">
      <c r="A560" s="140" t="s">
        <v>262</v>
      </c>
      <c r="C560" s="141"/>
      <c r="D560" s="141"/>
      <c r="E560" s="141"/>
      <c r="F560" s="247"/>
      <c r="O560" s="141"/>
    </row>
    <row r="561" spans="1:15" ht="15.75" customHeight="1" x14ac:dyDescent="0.65">
      <c r="A561" s="140" t="s">
        <v>262</v>
      </c>
      <c r="C561" s="141"/>
      <c r="D561" s="141"/>
      <c r="E561" s="141"/>
      <c r="F561" s="247"/>
      <c r="O561" s="141"/>
    </row>
    <row r="562" spans="1:15" ht="15.75" customHeight="1" x14ac:dyDescent="0.65">
      <c r="A562" s="140" t="s">
        <v>262</v>
      </c>
      <c r="C562" s="141"/>
      <c r="D562" s="141"/>
      <c r="E562" s="141"/>
      <c r="F562" s="247"/>
      <c r="O562" s="141"/>
    </row>
    <row r="563" spans="1:15" ht="15.75" customHeight="1" x14ac:dyDescent="0.65">
      <c r="A563" s="140" t="s">
        <v>262</v>
      </c>
      <c r="C563" s="141"/>
      <c r="D563" s="141"/>
      <c r="E563" s="141"/>
      <c r="F563" s="247"/>
      <c r="O563" s="141"/>
    </row>
    <row r="564" spans="1:15" ht="15.75" customHeight="1" x14ac:dyDescent="0.65">
      <c r="A564" s="140" t="s">
        <v>262</v>
      </c>
      <c r="C564" s="141"/>
      <c r="D564" s="141"/>
      <c r="E564" s="141"/>
      <c r="F564" s="247"/>
      <c r="O564" s="141"/>
    </row>
    <row r="565" spans="1:15" ht="15.75" customHeight="1" x14ac:dyDescent="0.65">
      <c r="A565" s="140" t="s">
        <v>262</v>
      </c>
      <c r="C565" s="141"/>
      <c r="D565" s="141"/>
      <c r="E565" s="141"/>
      <c r="F565" s="247"/>
      <c r="O565" s="141"/>
    </row>
    <row r="566" spans="1:15" ht="15.75" customHeight="1" x14ac:dyDescent="0.65">
      <c r="A566" s="140" t="s">
        <v>262</v>
      </c>
      <c r="C566" s="141"/>
      <c r="D566" s="141"/>
      <c r="E566" s="141"/>
      <c r="F566" s="247"/>
      <c r="O566" s="141"/>
    </row>
    <row r="567" spans="1:15" ht="15.75" customHeight="1" x14ac:dyDescent="0.65">
      <c r="A567" s="140" t="s">
        <v>262</v>
      </c>
      <c r="C567" s="141"/>
      <c r="D567" s="141"/>
      <c r="E567" s="141"/>
      <c r="F567" s="247"/>
      <c r="O567" s="141"/>
    </row>
    <row r="568" spans="1:15" ht="15.75" customHeight="1" x14ac:dyDescent="0.65">
      <c r="A568" s="140" t="s">
        <v>262</v>
      </c>
      <c r="C568" s="141"/>
      <c r="D568" s="141"/>
      <c r="E568" s="141"/>
      <c r="F568" s="247"/>
      <c r="O568" s="141"/>
    </row>
    <row r="569" spans="1:15" ht="15.75" customHeight="1" x14ac:dyDescent="0.65">
      <c r="A569" s="140" t="s">
        <v>262</v>
      </c>
      <c r="C569" s="141"/>
      <c r="D569" s="141"/>
      <c r="E569" s="141"/>
      <c r="F569" s="247"/>
      <c r="O569" s="141"/>
    </row>
    <row r="570" spans="1:15" ht="15.75" customHeight="1" x14ac:dyDescent="0.65">
      <c r="A570" s="140" t="s">
        <v>262</v>
      </c>
      <c r="C570" s="141"/>
      <c r="D570" s="141"/>
      <c r="E570" s="141"/>
      <c r="F570" s="247"/>
      <c r="O570" s="141"/>
    </row>
    <row r="571" spans="1:15" ht="15.75" customHeight="1" x14ac:dyDescent="0.65">
      <c r="A571" s="140" t="s">
        <v>262</v>
      </c>
      <c r="C571" s="141"/>
      <c r="D571" s="141"/>
      <c r="E571" s="141"/>
      <c r="F571" s="247"/>
      <c r="O571" s="141"/>
    </row>
    <row r="572" spans="1:15" ht="15.75" customHeight="1" x14ac:dyDescent="0.65">
      <c r="A572" s="140" t="s">
        <v>262</v>
      </c>
      <c r="C572" s="141"/>
      <c r="D572" s="141"/>
      <c r="E572" s="141"/>
      <c r="F572" s="247"/>
      <c r="O572" s="141"/>
    </row>
    <row r="573" spans="1:15" ht="15.75" customHeight="1" x14ac:dyDescent="0.65">
      <c r="A573" s="140" t="s">
        <v>262</v>
      </c>
      <c r="C573" s="141"/>
      <c r="D573" s="141"/>
      <c r="E573" s="141"/>
      <c r="F573" s="247"/>
      <c r="O573" s="141"/>
    </row>
    <row r="574" spans="1:15" ht="15.75" customHeight="1" x14ac:dyDescent="0.65">
      <c r="A574" s="140" t="s">
        <v>262</v>
      </c>
      <c r="C574" s="141"/>
      <c r="D574" s="141"/>
      <c r="E574" s="141"/>
      <c r="F574" s="247"/>
      <c r="O574" s="141"/>
    </row>
    <row r="575" spans="1:15" ht="15.75" customHeight="1" x14ac:dyDescent="0.65">
      <c r="A575" s="140" t="s">
        <v>262</v>
      </c>
      <c r="C575" s="141"/>
      <c r="D575" s="141"/>
      <c r="E575" s="141"/>
      <c r="F575" s="247"/>
      <c r="O575" s="141"/>
    </row>
    <row r="576" spans="1:15" ht="15.75" customHeight="1" x14ac:dyDescent="0.65">
      <c r="A576" s="140" t="s">
        <v>262</v>
      </c>
      <c r="C576" s="141"/>
      <c r="D576" s="141"/>
      <c r="E576" s="141"/>
      <c r="F576" s="247"/>
      <c r="O576" s="141"/>
    </row>
    <row r="577" spans="1:15" ht="15.75" customHeight="1" x14ac:dyDescent="0.65">
      <c r="A577" s="140" t="s">
        <v>262</v>
      </c>
      <c r="C577" s="141"/>
      <c r="D577" s="141"/>
      <c r="E577" s="141"/>
      <c r="F577" s="247"/>
      <c r="O577" s="141"/>
    </row>
    <row r="578" spans="1:15" ht="15.75" customHeight="1" x14ac:dyDescent="0.65">
      <c r="A578" s="140" t="s">
        <v>262</v>
      </c>
      <c r="C578" s="141"/>
      <c r="D578" s="141"/>
      <c r="E578" s="141"/>
      <c r="F578" s="247"/>
      <c r="O578" s="141"/>
    </row>
    <row r="579" spans="1:15" ht="15.75" customHeight="1" x14ac:dyDescent="0.65">
      <c r="A579" s="140" t="s">
        <v>262</v>
      </c>
      <c r="C579" s="141"/>
      <c r="D579" s="141"/>
      <c r="E579" s="141"/>
      <c r="F579" s="247"/>
      <c r="O579" s="141"/>
    </row>
    <row r="580" spans="1:15" ht="15.75" customHeight="1" x14ac:dyDescent="0.65">
      <c r="A580" s="140" t="s">
        <v>262</v>
      </c>
      <c r="C580" s="141"/>
      <c r="D580" s="141"/>
      <c r="E580" s="141"/>
      <c r="F580" s="247"/>
      <c r="O580" s="141"/>
    </row>
    <row r="581" spans="1:15" ht="15.75" customHeight="1" x14ac:dyDescent="0.65">
      <c r="A581" s="140" t="s">
        <v>262</v>
      </c>
      <c r="C581" s="141"/>
      <c r="D581" s="141"/>
      <c r="E581" s="141"/>
      <c r="F581" s="247"/>
      <c r="O581" s="141"/>
    </row>
    <row r="582" spans="1:15" ht="15.75" customHeight="1" x14ac:dyDescent="0.65">
      <c r="A582" s="140" t="s">
        <v>262</v>
      </c>
      <c r="C582" s="141"/>
      <c r="D582" s="141"/>
      <c r="E582" s="141"/>
      <c r="F582" s="247"/>
      <c r="O582" s="141"/>
    </row>
    <row r="583" spans="1:15" ht="15.75" customHeight="1" x14ac:dyDescent="0.65">
      <c r="A583" s="140" t="s">
        <v>262</v>
      </c>
      <c r="C583" s="141"/>
      <c r="D583" s="141"/>
      <c r="E583" s="141"/>
      <c r="F583" s="247"/>
      <c r="O583" s="141"/>
    </row>
    <row r="584" spans="1:15" ht="15.75" customHeight="1" x14ac:dyDescent="0.65">
      <c r="A584" s="140" t="s">
        <v>262</v>
      </c>
      <c r="C584" s="141"/>
      <c r="D584" s="141"/>
      <c r="E584" s="141"/>
      <c r="F584" s="247"/>
      <c r="O584" s="141"/>
    </row>
    <row r="585" spans="1:15" ht="15.75" customHeight="1" x14ac:dyDescent="0.65">
      <c r="A585" s="140" t="s">
        <v>262</v>
      </c>
      <c r="C585" s="141"/>
      <c r="D585" s="141"/>
      <c r="E585" s="141"/>
      <c r="F585" s="247"/>
      <c r="O585" s="141"/>
    </row>
    <row r="586" spans="1:15" ht="15.75" customHeight="1" x14ac:dyDescent="0.65">
      <c r="A586" s="140" t="s">
        <v>262</v>
      </c>
      <c r="C586" s="141"/>
      <c r="D586" s="141"/>
      <c r="E586" s="141"/>
      <c r="F586" s="247"/>
      <c r="O586" s="141"/>
    </row>
    <row r="587" spans="1:15" ht="15.75" customHeight="1" x14ac:dyDescent="0.65">
      <c r="A587" s="140" t="s">
        <v>262</v>
      </c>
      <c r="C587" s="141"/>
      <c r="D587" s="141"/>
      <c r="E587" s="141"/>
      <c r="F587" s="247"/>
      <c r="O587" s="141"/>
    </row>
    <row r="588" spans="1:15" ht="15.75" customHeight="1" x14ac:dyDescent="0.65">
      <c r="A588" s="140" t="s">
        <v>262</v>
      </c>
      <c r="C588" s="141"/>
      <c r="D588" s="141"/>
      <c r="E588" s="141"/>
      <c r="F588" s="247"/>
      <c r="O588" s="141"/>
    </row>
    <row r="589" spans="1:15" ht="15.75" customHeight="1" x14ac:dyDescent="0.65">
      <c r="A589" s="140" t="s">
        <v>262</v>
      </c>
      <c r="C589" s="141"/>
      <c r="D589" s="141"/>
      <c r="E589" s="141"/>
      <c r="F589" s="247"/>
      <c r="O589" s="141"/>
    </row>
    <row r="590" spans="1:15" ht="15.75" customHeight="1" x14ac:dyDescent="0.65">
      <c r="A590" s="140" t="s">
        <v>262</v>
      </c>
      <c r="C590" s="141"/>
      <c r="D590" s="141"/>
      <c r="E590" s="141"/>
      <c r="F590" s="247"/>
      <c r="O590" s="141"/>
    </row>
    <row r="591" spans="1:15" ht="15.75" customHeight="1" x14ac:dyDescent="0.65">
      <c r="A591" s="140" t="s">
        <v>262</v>
      </c>
      <c r="C591" s="141"/>
      <c r="D591" s="141"/>
      <c r="E591" s="141"/>
      <c r="F591" s="247"/>
      <c r="O591" s="141"/>
    </row>
    <row r="592" spans="1:15" ht="15.75" customHeight="1" x14ac:dyDescent="0.65">
      <c r="A592" s="140" t="s">
        <v>262</v>
      </c>
      <c r="C592" s="141"/>
      <c r="D592" s="141"/>
      <c r="E592" s="141"/>
      <c r="F592" s="247"/>
      <c r="O592" s="141"/>
    </row>
    <row r="593" spans="1:15" ht="15.75" customHeight="1" x14ac:dyDescent="0.65">
      <c r="A593" s="140" t="s">
        <v>262</v>
      </c>
      <c r="C593" s="141"/>
      <c r="D593" s="141"/>
      <c r="E593" s="141"/>
      <c r="F593" s="247"/>
      <c r="O593" s="141"/>
    </row>
    <row r="594" spans="1:15" ht="15.75" customHeight="1" x14ac:dyDescent="0.65">
      <c r="A594" s="140" t="s">
        <v>262</v>
      </c>
      <c r="C594" s="141"/>
      <c r="D594" s="141"/>
      <c r="E594" s="141"/>
      <c r="F594" s="247"/>
      <c r="O594" s="141"/>
    </row>
    <row r="595" spans="1:15" ht="15.75" customHeight="1" x14ac:dyDescent="0.65">
      <c r="A595" s="140" t="s">
        <v>262</v>
      </c>
      <c r="C595" s="141"/>
      <c r="D595" s="141"/>
      <c r="E595" s="141"/>
      <c r="F595" s="247"/>
      <c r="O595" s="141"/>
    </row>
    <row r="596" spans="1:15" ht="15.75" customHeight="1" x14ac:dyDescent="0.65">
      <c r="A596" s="140" t="s">
        <v>262</v>
      </c>
      <c r="C596" s="141"/>
      <c r="D596" s="141"/>
      <c r="E596" s="141"/>
      <c r="F596" s="247"/>
      <c r="O596" s="141"/>
    </row>
    <row r="597" spans="1:15" ht="15.75" customHeight="1" x14ac:dyDescent="0.65">
      <c r="A597" s="140" t="s">
        <v>262</v>
      </c>
      <c r="C597" s="141"/>
      <c r="D597" s="141"/>
      <c r="E597" s="141"/>
      <c r="F597" s="247"/>
      <c r="O597" s="141"/>
    </row>
    <row r="598" spans="1:15" ht="15.75" customHeight="1" x14ac:dyDescent="0.65">
      <c r="A598" s="140" t="s">
        <v>262</v>
      </c>
      <c r="C598" s="141"/>
      <c r="D598" s="141"/>
      <c r="E598" s="141"/>
      <c r="F598" s="247"/>
      <c r="O598" s="141"/>
    </row>
    <row r="599" spans="1:15" ht="15.75" customHeight="1" x14ac:dyDescent="0.65">
      <c r="A599" s="140" t="s">
        <v>262</v>
      </c>
      <c r="C599" s="141"/>
      <c r="D599" s="141"/>
      <c r="E599" s="141"/>
      <c r="F599" s="247"/>
      <c r="O599" s="141"/>
    </row>
    <row r="600" spans="1:15" ht="15.75" customHeight="1" x14ac:dyDescent="0.65">
      <c r="A600" s="140" t="s">
        <v>262</v>
      </c>
      <c r="C600" s="141"/>
      <c r="D600" s="141"/>
      <c r="E600" s="141"/>
      <c r="F600" s="247"/>
      <c r="O600" s="141"/>
    </row>
    <row r="601" spans="1:15" ht="15.75" customHeight="1" x14ac:dyDescent="0.65">
      <c r="A601" s="140" t="s">
        <v>262</v>
      </c>
      <c r="C601" s="141"/>
      <c r="D601" s="141"/>
      <c r="E601" s="141"/>
      <c r="F601" s="247"/>
      <c r="O601" s="141"/>
    </row>
    <row r="602" spans="1:15" ht="15.75" customHeight="1" x14ac:dyDescent="0.65">
      <c r="A602" s="140" t="s">
        <v>262</v>
      </c>
      <c r="C602" s="141"/>
      <c r="D602" s="141"/>
      <c r="E602" s="141"/>
      <c r="F602" s="247"/>
      <c r="O602" s="141"/>
    </row>
    <row r="603" spans="1:15" ht="15.75" customHeight="1" x14ac:dyDescent="0.65">
      <c r="A603" s="140" t="s">
        <v>262</v>
      </c>
      <c r="C603" s="141"/>
      <c r="D603" s="141"/>
      <c r="E603" s="141"/>
      <c r="F603" s="247"/>
      <c r="O603" s="141"/>
    </row>
    <row r="604" spans="1:15" ht="15.75" customHeight="1" x14ac:dyDescent="0.65">
      <c r="A604" s="140" t="s">
        <v>262</v>
      </c>
      <c r="C604" s="141"/>
      <c r="D604" s="141"/>
      <c r="E604" s="141"/>
      <c r="F604" s="247"/>
      <c r="O604" s="141"/>
    </row>
    <row r="605" spans="1:15" ht="15.75" customHeight="1" x14ac:dyDescent="0.65">
      <c r="A605" s="140" t="s">
        <v>262</v>
      </c>
      <c r="C605" s="141"/>
      <c r="D605" s="141"/>
      <c r="E605" s="141"/>
      <c r="F605" s="247"/>
      <c r="O605" s="141"/>
    </row>
    <row r="606" spans="1:15" ht="15.75" customHeight="1" x14ac:dyDescent="0.65">
      <c r="A606" s="140" t="s">
        <v>262</v>
      </c>
      <c r="C606" s="141"/>
      <c r="D606" s="141"/>
      <c r="E606" s="141"/>
      <c r="F606" s="247"/>
      <c r="O606" s="141"/>
    </row>
    <row r="607" spans="1:15" ht="15.75" customHeight="1" x14ac:dyDescent="0.65">
      <c r="A607" s="140" t="s">
        <v>262</v>
      </c>
      <c r="C607" s="141"/>
      <c r="D607" s="141"/>
      <c r="E607" s="141"/>
      <c r="F607" s="247"/>
      <c r="O607" s="141"/>
    </row>
    <row r="608" spans="1:15" ht="15.75" customHeight="1" x14ac:dyDescent="0.65">
      <c r="A608" s="140" t="s">
        <v>262</v>
      </c>
      <c r="C608" s="141"/>
      <c r="D608" s="141"/>
      <c r="E608" s="141"/>
      <c r="F608" s="247"/>
      <c r="O608" s="141"/>
    </row>
    <row r="609" spans="1:15" ht="15.75" customHeight="1" x14ac:dyDescent="0.65">
      <c r="A609" s="140" t="s">
        <v>262</v>
      </c>
      <c r="C609" s="141"/>
      <c r="D609" s="141"/>
      <c r="E609" s="141"/>
      <c r="F609" s="247"/>
      <c r="O609" s="141"/>
    </row>
    <row r="610" spans="1:15" ht="15.75" customHeight="1" x14ac:dyDescent="0.65">
      <c r="A610" s="140" t="s">
        <v>262</v>
      </c>
      <c r="C610" s="141"/>
      <c r="D610" s="141"/>
      <c r="E610" s="141"/>
      <c r="F610" s="247"/>
      <c r="O610" s="141"/>
    </row>
    <row r="611" spans="1:15" ht="15.75" customHeight="1" x14ac:dyDescent="0.65">
      <c r="A611" s="140" t="s">
        <v>262</v>
      </c>
      <c r="C611" s="141"/>
      <c r="D611" s="141"/>
      <c r="E611" s="141"/>
      <c r="F611" s="247"/>
      <c r="O611" s="141"/>
    </row>
    <row r="612" spans="1:15" ht="15.75" customHeight="1" x14ac:dyDescent="0.65">
      <c r="A612" s="140" t="s">
        <v>262</v>
      </c>
      <c r="C612" s="141"/>
      <c r="D612" s="141"/>
      <c r="E612" s="141"/>
      <c r="F612" s="247"/>
      <c r="O612" s="141"/>
    </row>
    <row r="613" spans="1:15" ht="15.75" customHeight="1" x14ac:dyDescent="0.65">
      <c r="A613" s="140" t="s">
        <v>262</v>
      </c>
      <c r="C613" s="141"/>
      <c r="D613" s="141"/>
      <c r="E613" s="141"/>
      <c r="F613" s="247"/>
      <c r="O613" s="141"/>
    </row>
    <row r="614" spans="1:15" ht="15.75" customHeight="1" x14ac:dyDescent="0.65">
      <c r="A614" s="140" t="s">
        <v>262</v>
      </c>
      <c r="C614" s="141"/>
      <c r="D614" s="141"/>
      <c r="E614" s="141"/>
      <c r="F614" s="247"/>
      <c r="O614" s="141"/>
    </row>
    <row r="615" spans="1:15" ht="15.75" customHeight="1" x14ac:dyDescent="0.65">
      <c r="A615" s="140" t="s">
        <v>262</v>
      </c>
      <c r="C615" s="141"/>
      <c r="D615" s="141"/>
      <c r="E615" s="141"/>
      <c r="F615" s="247"/>
      <c r="O615" s="141"/>
    </row>
    <row r="616" spans="1:15" ht="15.75" customHeight="1" x14ac:dyDescent="0.65">
      <c r="A616" s="140" t="s">
        <v>262</v>
      </c>
      <c r="C616" s="141"/>
      <c r="D616" s="141"/>
      <c r="E616" s="141"/>
      <c r="F616" s="247"/>
      <c r="O616" s="141"/>
    </row>
    <row r="617" spans="1:15" ht="15.75" customHeight="1" x14ac:dyDescent="0.65">
      <c r="A617" s="140" t="s">
        <v>262</v>
      </c>
      <c r="C617" s="141"/>
      <c r="D617" s="141"/>
      <c r="E617" s="141"/>
      <c r="F617" s="247"/>
      <c r="O617" s="141"/>
    </row>
    <row r="618" spans="1:15" ht="15.75" customHeight="1" x14ac:dyDescent="0.65">
      <c r="A618" s="140" t="s">
        <v>262</v>
      </c>
      <c r="C618" s="141"/>
      <c r="D618" s="141"/>
      <c r="E618" s="141"/>
      <c r="F618" s="247"/>
      <c r="O618" s="141"/>
    </row>
    <row r="619" spans="1:15" ht="15.75" customHeight="1" x14ac:dyDescent="0.65">
      <c r="A619" s="140" t="s">
        <v>262</v>
      </c>
      <c r="C619" s="141"/>
      <c r="D619" s="141"/>
      <c r="E619" s="141"/>
      <c r="F619" s="247"/>
      <c r="O619" s="141"/>
    </row>
    <row r="620" spans="1:15" ht="15.75" customHeight="1" x14ac:dyDescent="0.65">
      <c r="A620" s="140" t="s">
        <v>262</v>
      </c>
      <c r="C620" s="141"/>
      <c r="D620" s="141"/>
      <c r="E620" s="141"/>
      <c r="F620" s="247"/>
      <c r="O620" s="141"/>
    </row>
    <row r="621" spans="1:15" ht="15.75" customHeight="1" x14ac:dyDescent="0.65">
      <c r="A621" s="140" t="s">
        <v>262</v>
      </c>
      <c r="C621" s="141"/>
      <c r="D621" s="141"/>
      <c r="E621" s="141"/>
      <c r="F621" s="247"/>
      <c r="O621" s="141"/>
    </row>
    <row r="622" spans="1:15" ht="15.75" customHeight="1" x14ac:dyDescent="0.65">
      <c r="A622" s="140" t="s">
        <v>262</v>
      </c>
      <c r="C622" s="141"/>
      <c r="D622" s="141"/>
      <c r="E622" s="141"/>
      <c r="F622" s="247"/>
      <c r="O622" s="141"/>
    </row>
    <row r="623" spans="1:15" ht="15.75" customHeight="1" x14ac:dyDescent="0.65">
      <c r="A623" s="140" t="s">
        <v>262</v>
      </c>
      <c r="C623" s="141"/>
      <c r="D623" s="141"/>
      <c r="E623" s="141"/>
      <c r="F623" s="247"/>
      <c r="O623" s="141"/>
    </row>
    <row r="624" spans="1:15" ht="15.75" customHeight="1" x14ac:dyDescent="0.65">
      <c r="A624" s="140" t="s">
        <v>262</v>
      </c>
      <c r="C624" s="141"/>
      <c r="D624" s="141"/>
      <c r="E624" s="141"/>
      <c r="F624" s="247"/>
      <c r="O624" s="141"/>
    </row>
    <row r="625" spans="1:15" ht="15.75" customHeight="1" x14ac:dyDescent="0.65">
      <c r="A625" s="140" t="s">
        <v>262</v>
      </c>
      <c r="C625" s="141"/>
      <c r="D625" s="141"/>
      <c r="E625" s="141"/>
      <c r="F625" s="247"/>
      <c r="O625" s="141"/>
    </row>
    <row r="626" spans="1:15" ht="15.75" customHeight="1" x14ac:dyDescent="0.65">
      <c r="A626" s="140" t="s">
        <v>262</v>
      </c>
      <c r="C626" s="141"/>
      <c r="D626" s="141"/>
      <c r="E626" s="141"/>
      <c r="F626" s="247"/>
      <c r="O626" s="141"/>
    </row>
    <row r="627" spans="1:15" ht="15.75" customHeight="1" x14ac:dyDescent="0.65">
      <c r="A627" s="140" t="s">
        <v>262</v>
      </c>
      <c r="C627" s="141"/>
      <c r="D627" s="141"/>
      <c r="E627" s="141"/>
      <c r="F627" s="247"/>
      <c r="O627" s="141"/>
    </row>
    <row r="628" spans="1:15" ht="15.75" customHeight="1" x14ac:dyDescent="0.65">
      <c r="A628" s="140" t="s">
        <v>262</v>
      </c>
      <c r="C628" s="141"/>
      <c r="D628" s="141"/>
      <c r="E628" s="141"/>
      <c r="F628" s="247"/>
      <c r="O628" s="141"/>
    </row>
    <row r="629" spans="1:15" ht="15.75" customHeight="1" x14ac:dyDescent="0.65">
      <c r="A629" s="140" t="s">
        <v>262</v>
      </c>
      <c r="C629" s="141"/>
      <c r="D629" s="141"/>
      <c r="E629" s="141"/>
      <c r="F629" s="247"/>
      <c r="O629" s="141"/>
    </row>
    <row r="630" spans="1:15" ht="15.75" customHeight="1" x14ac:dyDescent="0.65">
      <c r="A630" s="140" t="s">
        <v>262</v>
      </c>
      <c r="C630" s="141"/>
      <c r="D630" s="141"/>
      <c r="E630" s="141"/>
      <c r="F630" s="247"/>
      <c r="O630" s="141"/>
    </row>
    <row r="631" spans="1:15" ht="15.75" customHeight="1" x14ac:dyDescent="0.65">
      <c r="A631" s="140" t="s">
        <v>262</v>
      </c>
      <c r="C631" s="141"/>
      <c r="D631" s="141"/>
      <c r="E631" s="141"/>
      <c r="F631" s="247"/>
      <c r="O631" s="141"/>
    </row>
    <row r="632" spans="1:15" ht="15.75" customHeight="1" x14ac:dyDescent="0.65">
      <c r="A632" s="140" t="s">
        <v>262</v>
      </c>
      <c r="C632" s="141"/>
      <c r="D632" s="141"/>
      <c r="E632" s="141"/>
      <c r="F632" s="247"/>
      <c r="O632" s="141"/>
    </row>
    <row r="633" spans="1:15" ht="15.75" customHeight="1" x14ac:dyDescent="0.65">
      <c r="A633" s="140" t="s">
        <v>262</v>
      </c>
      <c r="C633" s="141"/>
      <c r="D633" s="141"/>
      <c r="E633" s="141"/>
      <c r="F633" s="247"/>
      <c r="O633" s="141"/>
    </row>
    <row r="634" spans="1:15" ht="15.75" customHeight="1" x14ac:dyDescent="0.65">
      <c r="A634" s="140" t="s">
        <v>262</v>
      </c>
      <c r="C634" s="141"/>
      <c r="D634" s="141"/>
      <c r="E634" s="141"/>
      <c r="F634" s="247"/>
      <c r="O634" s="141"/>
    </row>
    <row r="635" spans="1:15" ht="15.75" customHeight="1" x14ac:dyDescent="0.65">
      <c r="A635" s="140" t="s">
        <v>262</v>
      </c>
      <c r="C635" s="141"/>
      <c r="D635" s="141"/>
      <c r="E635" s="141"/>
      <c r="F635" s="247"/>
      <c r="O635" s="141"/>
    </row>
    <row r="636" spans="1:15" ht="15.75" customHeight="1" x14ac:dyDescent="0.65">
      <c r="A636" s="140" t="s">
        <v>262</v>
      </c>
      <c r="C636" s="141"/>
      <c r="D636" s="141"/>
      <c r="E636" s="141"/>
      <c r="F636" s="247"/>
      <c r="O636" s="141"/>
    </row>
    <row r="637" spans="1:15" ht="15.75" customHeight="1" x14ac:dyDescent="0.65">
      <c r="A637" s="140" t="s">
        <v>262</v>
      </c>
      <c r="C637" s="141"/>
      <c r="D637" s="141"/>
      <c r="E637" s="141"/>
      <c r="F637" s="247"/>
      <c r="O637" s="141"/>
    </row>
    <row r="638" spans="1:15" ht="15.75" customHeight="1" x14ac:dyDescent="0.65">
      <c r="A638" s="140" t="s">
        <v>262</v>
      </c>
      <c r="C638" s="141"/>
      <c r="D638" s="141"/>
      <c r="E638" s="141"/>
      <c r="F638" s="247"/>
      <c r="O638" s="141"/>
    </row>
    <row r="639" spans="1:15" ht="15.75" customHeight="1" x14ac:dyDescent="0.65">
      <c r="A639" s="140" t="s">
        <v>262</v>
      </c>
      <c r="C639" s="141"/>
      <c r="D639" s="141"/>
      <c r="E639" s="141"/>
      <c r="F639" s="247"/>
      <c r="O639" s="141"/>
    </row>
    <row r="640" spans="1:15" ht="15.75" customHeight="1" x14ac:dyDescent="0.65">
      <c r="A640" s="140" t="s">
        <v>262</v>
      </c>
      <c r="C640" s="141"/>
      <c r="D640" s="141"/>
      <c r="E640" s="141"/>
      <c r="F640" s="247"/>
      <c r="O640" s="141"/>
    </row>
    <row r="641" spans="1:15" ht="15.75" customHeight="1" x14ac:dyDescent="0.65">
      <c r="A641" s="140" t="s">
        <v>262</v>
      </c>
      <c r="C641" s="141"/>
      <c r="D641" s="141"/>
      <c r="E641" s="141"/>
      <c r="F641" s="247"/>
      <c r="O641" s="141"/>
    </row>
    <row r="642" spans="1:15" ht="15.75" customHeight="1" x14ac:dyDescent="0.65">
      <c r="A642" s="140" t="s">
        <v>262</v>
      </c>
      <c r="C642" s="141"/>
      <c r="D642" s="141"/>
      <c r="E642" s="141"/>
      <c r="F642" s="247"/>
      <c r="O642" s="141"/>
    </row>
    <row r="643" spans="1:15" ht="15.75" customHeight="1" x14ac:dyDescent="0.65">
      <c r="A643" s="140" t="s">
        <v>262</v>
      </c>
      <c r="C643" s="141"/>
      <c r="D643" s="141"/>
      <c r="E643" s="141"/>
      <c r="F643" s="247"/>
      <c r="O643" s="141"/>
    </row>
    <row r="644" spans="1:15" ht="15.75" customHeight="1" x14ac:dyDescent="0.65">
      <c r="A644" s="140" t="s">
        <v>262</v>
      </c>
      <c r="C644" s="141"/>
      <c r="D644" s="141"/>
      <c r="E644" s="141"/>
      <c r="F644" s="247"/>
      <c r="O644" s="141"/>
    </row>
    <row r="645" spans="1:15" ht="15.75" customHeight="1" x14ac:dyDescent="0.65">
      <c r="A645" s="140" t="s">
        <v>262</v>
      </c>
      <c r="C645" s="141"/>
      <c r="D645" s="141"/>
      <c r="E645" s="141"/>
      <c r="F645" s="247"/>
      <c r="O645" s="141"/>
    </row>
    <row r="646" spans="1:15" ht="15.75" customHeight="1" x14ac:dyDescent="0.65">
      <c r="A646" s="140" t="s">
        <v>262</v>
      </c>
      <c r="C646" s="141"/>
      <c r="D646" s="141"/>
      <c r="E646" s="141"/>
      <c r="F646" s="247"/>
      <c r="O646" s="141"/>
    </row>
    <row r="647" spans="1:15" ht="15.75" customHeight="1" x14ac:dyDescent="0.65">
      <c r="A647" s="140" t="s">
        <v>262</v>
      </c>
      <c r="C647" s="141"/>
      <c r="D647" s="141"/>
      <c r="E647" s="141"/>
      <c r="F647" s="247"/>
      <c r="O647" s="141"/>
    </row>
    <row r="648" spans="1:15" ht="15.75" customHeight="1" x14ac:dyDescent="0.65">
      <c r="A648" s="140" t="s">
        <v>262</v>
      </c>
      <c r="C648" s="141"/>
      <c r="D648" s="141"/>
      <c r="E648" s="141"/>
      <c r="F648" s="247"/>
      <c r="O648" s="141"/>
    </row>
    <row r="649" spans="1:15" ht="15.75" customHeight="1" x14ac:dyDescent="0.65">
      <c r="A649" s="140" t="s">
        <v>262</v>
      </c>
      <c r="C649" s="141"/>
      <c r="D649" s="141"/>
      <c r="E649" s="141"/>
      <c r="F649" s="247"/>
      <c r="O649" s="141"/>
    </row>
    <row r="650" spans="1:15" ht="15.75" customHeight="1" x14ac:dyDescent="0.65">
      <c r="A650" s="140" t="s">
        <v>262</v>
      </c>
      <c r="C650" s="141"/>
      <c r="D650" s="141"/>
      <c r="E650" s="141"/>
      <c r="F650" s="247"/>
      <c r="O650" s="141"/>
    </row>
    <row r="651" spans="1:15" ht="15.75" customHeight="1" x14ac:dyDescent="0.65">
      <c r="A651" s="140" t="s">
        <v>262</v>
      </c>
      <c r="C651" s="141"/>
      <c r="D651" s="141"/>
      <c r="E651" s="141"/>
      <c r="F651" s="247"/>
      <c r="O651" s="141"/>
    </row>
    <row r="652" spans="1:15" ht="15.75" customHeight="1" x14ac:dyDescent="0.65">
      <c r="A652" s="140" t="s">
        <v>262</v>
      </c>
      <c r="C652" s="141"/>
      <c r="D652" s="141"/>
      <c r="E652" s="141"/>
      <c r="F652" s="247"/>
      <c r="O652" s="141"/>
    </row>
    <row r="653" spans="1:15" ht="15.75" customHeight="1" x14ac:dyDescent="0.65">
      <c r="A653" s="140" t="s">
        <v>262</v>
      </c>
      <c r="C653" s="141"/>
      <c r="D653" s="141"/>
      <c r="E653" s="141"/>
      <c r="F653" s="247"/>
      <c r="O653" s="141"/>
    </row>
    <row r="654" spans="1:15" ht="15.75" customHeight="1" x14ac:dyDescent="0.65">
      <c r="A654" s="140" t="s">
        <v>262</v>
      </c>
      <c r="C654" s="141"/>
      <c r="D654" s="141"/>
      <c r="E654" s="141"/>
      <c r="F654" s="247"/>
      <c r="O654" s="141"/>
    </row>
    <row r="655" spans="1:15" ht="15.75" customHeight="1" x14ac:dyDescent="0.65">
      <c r="A655" s="140" t="s">
        <v>262</v>
      </c>
      <c r="C655" s="141"/>
      <c r="D655" s="141"/>
      <c r="E655" s="141"/>
      <c r="F655" s="247"/>
      <c r="O655" s="141"/>
    </row>
    <row r="656" spans="1:15" ht="15.75" customHeight="1" x14ac:dyDescent="0.65">
      <c r="A656" s="140" t="s">
        <v>262</v>
      </c>
      <c r="C656" s="141"/>
      <c r="D656" s="141"/>
      <c r="E656" s="141"/>
      <c r="F656" s="247"/>
      <c r="O656" s="141"/>
    </row>
    <row r="657" spans="1:15" ht="15.75" customHeight="1" x14ac:dyDescent="0.65">
      <c r="A657" s="140" t="s">
        <v>262</v>
      </c>
      <c r="C657" s="141"/>
      <c r="D657" s="141"/>
      <c r="E657" s="141"/>
      <c r="F657" s="247"/>
      <c r="O657" s="141"/>
    </row>
    <row r="658" spans="1:15" ht="15.75" customHeight="1" x14ac:dyDescent="0.65">
      <c r="A658" s="140" t="s">
        <v>262</v>
      </c>
      <c r="C658" s="141"/>
      <c r="D658" s="141"/>
      <c r="E658" s="141"/>
      <c r="F658" s="247"/>
      <c r="O658" s="141"/>
    </row>
    <row r="659" spans="1:15" ht="15.75" customHeight="1" x14ac:dyDescent="0.65">
      <c r="A659" s="140" t="s">
        <v>262</v>
      </c>
      <c r="C659" s="141"/>
      <c r="D659" s="141"/>
      <c r="E659" s="141"/>
      <c r="F659" s="247"/>
      <c r="O659" s="141"/>
    </row>
    <row r="660" spans="1:15" ht="15.75" customHeight="1" x14ac:dyDescent="0.65">
      <c r="A660" s="140" t="s">
        <v>262</v>
      </c>
      <c r="C660" s="141"/>
      <c r="D660" s="141"/>
      <c r="E660" s="141"/>
      <c r="F660" s="247"/>
      <c r="O660" s="141"/>
    </row>
    <row r="661" spans="1:15" ht="15.75" customHeight="1" x14ac:dyDescent="0.65">
      <c r="A661" s="140" t="s">
        <v>262</v>
      </c>
      <c r="C661" s="141"/>
      <c r="D661" s="141"/>
      <c r="E661" s="141"/>
      <c r="F661" s="247"/>
      <c r="O661" s="141"/>
    </row>
    <row r="662" spans="1:15" ht="15.75" customHeight="1" x14ac:dyDescent="0.65">
      <c r="A662" s="140" t="s">
        <v>262</v>
      </c>
      <c r="C662" s="141"/>
      <c r="D662" s="141"/>
      <c r="E662" s="141"/>
      <c r="F662" s="247"/>
      <c r="O662" s="141"/>
    </row>
    <row r="663" spans="1:15" ht="15.75" customHeight="1" x14ac:dyDescent="0.65">
      <c r="A663" s="140" t="s">
        <v>262</v>
      </c>
      <c r="C663" s="141"/>
      <c r="D663" s="141"/>
      <c r="E663" s="141"/>
      <c r="F663" s="247"/>
      <c r="O663" s="141"/>
    </row>
    <row r="664" spans="1:15" ht="15.75" customHeight="1" x14ac:dyDescent="0.65">
      <c r="A664" s="140" t="s">
        <v>262</v>
      </c>
      <c r="C664" s="141"/>
      <c r="D664" s="141"/>
      <c r="E664" s="141"/>
      <c r="F664" s="247"/>
      <c r="O664" s="141"/>
    </row>
    <row r="665" spans="1:15" ht="15.75" customHeight="1" x14ac:dyDescent="0.65">
      <c r="A665" s="140" t="s">
        <v>262</v>
      </c>
      <c r="C665" s="141"/>
      <c r="D665" s="141"/>
      <c r="E665" s="141"/>
      <c r="F665" s="247"/>
      <c r="O665" s="141"/>
    </row>
    <row r="666" spans="1:15" ht="15.75" customHeight="1" x14ac:dyDescent="0.65">
      <c r="A666" s="140" t="s">
        <v>262</v>
      </c>
      <c r="C666" s="141"/>
      <c r="D666" s="141"/>
      <c r="E666" s="141"/>
      <c r="F666" s="247"/>
      <c r="O666" s="141"/>
    </row>
    <row r="667" spans="1:15" ht="15.75" customHeight="1" x14ac:dyDescent="0.65">
      <c r="A667" s="140" t="s">
        <v>262</v>
      </c>
      <c r="C667" s="141"/>
      <c r="D667" s="141"/>
      <c r="E667" s="141"/>
      <c r="F667" s="247"/>
      <c r="O667" s="141"/>
    </row>
    <row r="668" spans="1:15" ht="15.75" customHeight="1" x14ac:dyDescent="0.65">
      <c r="A668" s="140" t="s">
        <v>262</v>
      </c>
      <c r="C668" s="141"/>
      <c r="D668" s="141"/>
      <c r="E668" s="141"/>
      <c r="F668" s="247"/>
      <c r="O668" s="141"/>
    </row>
    <row r="669" spans="1:15" ht="15.75" customHeight="1" x14ac:dyDescent="0.65">
      <c r="A669" s="140" t="s">
        <v>262</v>
      </c>
      <c r="C669" s="141"/>
      <c r="D669" s="141"/>
      <c r="E669" s="141"/>
      <c r="F669" s="247"/>
      <c r="O669" s="141"/>
    </row>
    <row r="670" spans="1:15" ht="15.75" customHeight="1" x14ac:dyDescent="0.65">
      <c r="A670" s="140" t="s">
        <v>262</v>
      </c>
      <c r="C670" s="141"/>
      <c r="D670" s="141"/>
      <c r="E670" s="141"/>
      <c r="F670" s="247"/>
      <c r="O670" s="141"/>
    </row>
    <row r="671" spans="1:15" ht="15.75" customHeight="1" x14ac:dyDescent="0.65">
      <c r="A671" s="140" t="s">
        <v>262</v>
      </c>
      <c r="C671" s="141"/>
      <c r="D671" s="141"/>
      <c r="E671" s="141"/>
      <c r="F671" s="247"/>
      <c r="O671" s="141"/>
    </row>
    <row r="672" spans="1:15" ht="15.75" customHeight="1" x14ac:dyDescent="0.65">
      <c r="A672" s="140" t="s">
        <v>262</v>
      </c>
      <c r="C672" s="141"/>
      <c r="D672" s="141"/>
      <c r="E672" s="141"/>
      <c r="F672" s="247"/>
      <c r="O672" s="141"/>
    </row>
    <row r="673" spans="1:15" ht="15.75" customHeight="1" x14ac:dyDescent="0.65">
      <c r="A673" s="140" t="s">
        <v>262</v>
      </c>
      <c r="C673" s="141"/>
      <c r="D673" s="141"/>
      <c r="E673" s="141"/>
      <c r="F673" s="247"/>
      <c r="O673" s="141"/>
    </row>
    <row r="674" spans="1:15" ht="15.75" customHeight="1" x14ac:dyDescent="0.65">
      <c r="A674" s="140" t="s">
        <v>262</v>
      </c>
      <c r="C674" s="141"/>
      <c r="D674" s="141"/>
      <c r="E674" s="141"/>
      <c r="F674" s="247"/>
      <c r="O674" s="141"/>
    </row>
    <row r="675" spans="1:15" ht="15.75" customHeight="1" x14ac:dyDescent="0.65">
      <c r="A675" s="140" t="s">
        <v>262</v>
      </c>
      <c r="C675" s="141"/>
      <c r="D675" s="141"/>
      <c r="E675" s="141"/>
      <c r="F675" s="247"/>
      <c r="O675" s="141"/>
    </row>
    <row r="676" spans="1:15" ht="15.75" customHeight="1" x14ac:dyDescent="0.65">
      <c r="A676" s="140" t="s">
        <v>262</v>
      </c>
      <c r="C676" s="141"/>
      <c r="D676" s="141"/>
      <c r="E676" s="141"/>
      <c r="F676" s="247"/>
      <c r="O676" s="141"/>
    </row>
    <row r="677" spans="1:15" ht="15.75" customHeight="1" x14ac:dyDescent="0.65">
      <c r="A677" s="140" t="s">
        <v>262</v>
      </c>
      <c r="C677" s="141"/>
      <c r="D677" s="141"/>
      <c r="E677" s="141"/>
      <c r="F677" s="247"/>
      <c r="O677" s="141"/>
    </row>
    <row r="678" spans="1:15" ht="15.75" customHeight="1" x14ac:dyDescent="0.65">
      <c r="A678" s="140" t="s">
        <v>262</v>
      </c>
      <c r="C678" s="141"/>
      <c r="D678" s="141"/>
      <c r="E678" s="141"/>
      <c r="F678" s="247"/>
      <c r="O678" s="141"/>
    </row>
    <row r="679" spans="1:15" ht="15.75" customHeight="1" x14ac:dyDescent="0.65">
      <c r="A679" s="140" t="s">
        <v>262</v>
      </c>
      <c r="C679" s="141"/>
      <c r="D679" s="141"/>
      <c r="E679" s="141"/>
      <c r="F679" s="247"/>
      <c r="O679" s="141"/>
    </row>
    <row r="680" spans="1:15" ht="15.75" customHeight="1" x14ac:dyDescent="0.65">
      <c r="A680" s="140" t="s">
        <v>262</v>
      </c>
      <c r="C680" s="141"/>
      <c r="D680" s="141"/>
      <c r="E680" s="141"/>
      <c r="F680" s="247"/>
      <c r="O680" s="141"/>
    </row>
    <row r="681" spans="1:15" ht="15.75" customHeight="1" x14ac:dyDescent="0.65">
      <c r="A681" s="140" t="s">
        <v>262</v>
      </c>
      <c r="C681" s="141"/>
      <c r="D681" s="141"/>
      <c r="E681" s="141"/>
      <c r="F681" s="247"/>
      <c r="O681" s="141"/>
    </row>
    <row r="682" spans="1:15" ht="15.75" customHeight="1" x14ac:dyDescent="0.65">
      <c r="A682" s="140" t="s">
        <v>262</v>
      </c>
      <c r="C682" s="141"/>
      <c r="D682" s="141"/>
      <c r="E682" s="141"/>
      <c r="F682" s="247"/>
      <c r="O682" s="141"/>
    </row>
    <row r="683" spans="1:15" ht="15.75" customHeight="1" x14ac:dyDescent="0.65">
      <c r="A683" s="140" t="s">
        <v>262</v>
      </c>
      <c r="C683" s="141"/>
      <c r="D683" s="141"/>
      <c r="E683" s="141"/>
      <c r="F683" s="247"/>
      <c r="O683" s="141"/>
    </row>
    <row r="684" spans="1:15" ht="15.75" customHeight="1" x14ac:dyDescent="0.65">
      <c r="A684" s="140" t="s">
        <v>262</v>
      </c>
      <c r="C684" s="141"/>
      <c r="D684" s="141"/>
      <c r="E684" s="141"/>
      <c r="F684" s="247"/>
      <c r="O684" s="141"/>
    </row>
    <row r="685" spans="1:15" ht="15.75" customHeight="1" x14ac:dyDescent="0.65">
      <c r="A685" s="140" t="s">
        <v>262</v>
      </c>
      <c r="C685" s="141"/>
      <c r="D685" s="141"/>
      <c r="E685" s="141"/>
      <c r="F685" s="247"/>
      <c r="O685" s="141"/>
    </row>
    <row r="686" spans="1:15" ht="15.75" customHeight="1" x14ac:dyDescent="0.65">
      <c r="A686" s="140" t="s">
        <v>262</v>
      </c>
      <c r="C686" s="141"/>
      <c r="D686" s="141"/>
      <c r="E686" s="141"/>
      <c r="F686" s="247"/>
      <c r="O686" s="141"/>
    </row>
    <row r="687" spans="1:15" ht="15.75" customHeight="1" x14ac:dyDescent="0.65">
      <c r="A687" s="140" t="s">
        <v>262</v>
      </c>
      <c r="C687" s="141"/>
      <c r="D687" s="141"/>
      <c r="E687" s="141"/>
      <c r="F687" s="247"/>
      <c r="O687" s="141"/>
    </row>
    <row r="688" spans="1:15" ht="15.75" customHeight="1" x14ac:dyDescent="0.65">
      <c r="A688" s="140" t="s">
        <v>262</v>
      </c>
      <c r="C688" s="141"/>
      <c r="D688" s="141"/>
      <c r="E688" s="141"/>
      <c r="F688" s="247"/>
      <c r="O688" s="141"/>
    </row>
    <row r="689" spans="1:15" ht="15.75" customHeight="1" x14ac:dyDescent="0.65">
      <c r="A689" s="140" t="s">
        <v>262</v>
      </c>
      <c r="C689" s="141"/>
      <c r="D689" s="141"/>
      <c r="E689" s="141"/>
      <c r="F689" s="247"/>
      <c r="O689" s="141"/>
    </row>
    <row r="690" spans="1:15" ht="15.75" customHeight="1" x14ac:dyDescent="0.65">
      <c r="A690" s="140" t="s">
        <v>262</v>
      </c>
      <c r="C690" s="141"/>
      <c r="D690" s="141"/>
      <c r="E690" s="141"/>
      <c r="F690" s="247"/>
      <c r="O690" s="141"/>
    </row>
    <row r="691" spans="1:15" ht="15.75" customHeight="1" x14ac:dyDescent="0.65">
      <c r="A691" s="140" t="s">
        <v>262</v>
      </c>
      <c r="C691" s="141"/>
      <c r="D691" s="141"/>
      <c r="E691" s="141"/>
      <c r="F691" s="247"/>
      <c r="O691" s="141"/>
    </row>
    <row r="692" spans="1:15" ht="15.75" customHeight="1" x14ac:dyDescent="0.65">
      <c r="A692" s="140" t="s">
        <v>262</v>
      </c>
      <c r="C692" s="141"/>
      <c r="D692" s="141"/>
      <c r="E692" s="141"/>
      <c r="F692" s="247"/>
      <c r="O692" s="141"/>
    </row>
    <row r="693" spans="1:15" ht="15.75" customHeight="1" x14ac:dyDescent="0.65">
      <c r="A693" s="140" t="s">
        <v>262</v>
      </c>
      <c r="C693" s="141"/>
      <c r="D693" s="141"/>
      <c r="E693" s="141"/>
      <c r="F693" s="247"/>
      <c r="O693" s="141"/>
    </row>
    <row r="694" spans="1:15" ht="15.75" customHeight="1" x14ac:dyDescent="0.65">
      <c r="A694" s="140" t="s">
        <v>262</v>
      </c>
      <c r="C694" s="141"/>
      <c r="D694" s="141"/>
      <c r="E694" s="141"/>
      <c r="F694" s="247"/>
      <c r="O694" s="141"/>
    </row>
    <row r="695" spans="1:15" ht="15.75" customHeight="1" x14ac:dyDescent="0.65">
      <c r="A695" s="140" t="s">
        <v>262</v>
      </c>
      <c r="C695" s="141"/>
      <c r="D695" s="141"/>
      <c r="E695" s="141"/>
      <c r="F695" s="247"/>
      <c r="O695" s="141"/>
    </row>
    <row r="696" spans="1:15" ht="15.75" customHeight="1" x14ac:dyDescent="0.65">
      <c r="A696" s="140" t="s">
        <v>262</v>
      </c>
      <c r="C696" s="141"/>
      <c r="D696" s="141"/>
      <c r="E696" s="141"/>
      <c r="F696" s="247"/>
      <c r="O696" s="141"/>
    </row>
    <row r="697" spans="1:15" ht="15.75" customHeight="1" x14ac:dyDescent="0.65">
      <c r="A697" s="140" t="s">
        <v>262</v>
      </c>
      <c r="C697" s="141"/>
      <c r="D697" s="141"/>
      <c r="E697" s="141"/>
      <c r="F697" s="247"/>
      <c r="O697" s="141"/>
    </row>
    <row r="698" spans="1:15" ht="15.75" customHeight="1" x14ac:dyDescent="0.65">
      <c r="A698" s="140" t="s">
        <v>262</v>
      </c>
      <c r="C698" s="141"/>
      <c r="D698" s="141"/>
      <c r="E698" s="141"/>
      <c r="F698" s="247"/>
      <c r="O698" s="141"/>
    </row>
    <row r="699" spans="1:15" ht="15.75" customHeight="1" x14ac:dyDescent="0.65">
      <c r="A699" s="140" t="s">
        <v>262</v>
      </c>
      <c r="C699" s="141"/>
      <c r="D699" s="141"/>
      <c r="E699" s="141"/>
      <c r="F699" s="247"/>
      <c r="O699" s="141"/>
    </row>
    <row r="700" spans="1:15" ht="15.75" customHeight="1" x14ac:dyDescent="0.65">
      <c r="A700" s="140" t="s">
        <v>262</v>
      </c>
      <c r="C700" s="141"/>
      <c r="D700" s="141"/>
      <c r="E700" s="141"/>
      <c r="F700" s="247"/>
      <c r="O700" s="141"/>
    </row>
    <row r="701" spans="1:15" ht="15.75" customHeight="1" x14ac:dyDescent="0.65">
      <c r="A701" s="140" t="s">
        <v>262</v>
      </c>
      <c r="C701" s="141"/>
      <c r="D701" s="141"/>
      <c r="E701" s="141"/>
      <c r="F701" s="247"/>
      <c r="O701" s="141"/>
    </row>
    <row r="702" spans="1:15" ht="15.75" customHeight="1" x14ac:dyDescent="0.65">
      <c r="A702" s="140" t="s">
        <v>262</v>
      </c>
      <c r="C702" s="141"/>
      <c r="D702" s="141"/>
      <c r="E702" s="141"/>
      <c r="F702" s="247"/>
      <c r="O702" s="141"/>
    </row>
    <row r="703" spans="1:15" ht="15.75" customHeight="1" x14ac:dyDescent="0.65">
      <c r="A703" s="140" t="s">
        <v>262</v>
      </c>
      <c r="C703" s="141"/>
      <c r="D703" s="141"/>
      <c r="E703" s="141"/>
      <c r="F703" s="247"/>
      <c r="O703" s="141"/>
    </row>
    <row r="704" spans="1:15" ht="15.75" customHeight="1" x14ac:dyDescent="0.65">
      <c r="A704" s="140" t="s">
        <v>262</v>
      </c>
      <c r="C704" s="141"/>
      <c r="D704" s="141"/>
      <c r="E704" s="141"/>
      <c r="F704" s="247"/>
      <c r="O704" s="141"/>
    </row>
    <row r="705" spans="1:15" ht="15.75" customHeight="1" x14ac:dyDescent="0.65">
      <c r="A705" s="140" t="s">
        <v>262</v>
      </c>
      <c r="C705" s="141"/>
      <c r="D705" s="141"/>
      <c r="E705" s="141"/>
      <c r="F705" s="247"/>
      <c r="O705" s="141"/>
    </row>
    <row r="706" spans="1:15" ht="15.75" customHeight="1" x14ac:dyDescent="0.65">
      <c r="A706" s="140" t="s">
        <v>262</v>
      </c>
      <c r="C706" s="141"/>
      <c r="D706" s="141"/>
      <c r="E706" s="141"/>
      <c r="F706" s="247"/>
      <c r="O706" s="141"/>
    </row>
    <row r="707" spans="1:15" ht="15.75" customHeight="1" x14ac:dyDescent="0.65">
      <c r="A707" s="140" t="s">
        <v>262</v>
      </c>
      <c r="C707" s="141"/>
      <c r="D707" s="141"/>
      <c r="E707" s="141"/>
      <c r="F707" s="247"/>
      <c r="O707" s="141"/>
    </row>
    <row r="708" spans="1:15" ht="15.75" customHeight="1" x14ac:dyDescent="0.65">
      <c r="A708" s="140" t="s">
        <v>262</v>
      </c>
      <c r="C708" s="141"/>
      <c r="D708" s="141"/>
      <c r="E708" s="141"/>
      <c r="F708" s="247"/>
      <c r="O708" s="141"/>
    </row>
    <row r="709" spans="1:15" ht="15.75" customHeight="1" x14ac:dyDescent="0.65">
      <c r="A709" s="140" t="s">
        <v>262</v>
      </c>
      <c r="C709" s="141"/>
      <c r="D709" s="141"/>
      <c r="E709" s="141"/>
      <c r="F709" s="247"/>
      <c r="O709" s="141"/>
    </row>
    <row r="710" spans="1:15" ht="15.75" customHeight="1" x14ac:dyDescent="0.65">
      <c r="A710" s="140" t="s">
        <v>262</v>
      </c>
      <c r="C710" s="141"/>
      <c r="D710" s="141"/>
      <c r="E710" s="141"/>
      <c r="F710" s="247"/>
      <c r="O710" s="141"/>
    </row>
    <row r="711" spans="1:15" ht="15.75" customHeight="1" x14ac:dyDescent="0.65">
      <c r="A711" s="140" t="s">
        <v>262</v>
      </c>
      <c r="C711" s="141"/>
      <c r="D711" s="141"/>
      <c r="E711" s="141"/>
      <c r="F711" s="247"/>
      <c r="O711" s="141"/>
    </row>
    <row r="712" spans="1:15" ht="15.75" customHeight="1" x14ac:dyDescent="0.65">
      <c r="A712" s="140" t="s">
        <v>262</v>
      </c>
      <c r="C712" s="141"/>
      <c r="D712" s="141"/>
      <c r="E712" s="141"/>
      <c r="F712" s="247"/>
      <c r="O712" s="141"/>
    </row>
    <row r="713" spans="1:15" ht="15.75" customHeight="1" x14ac:dyDescent="0.65">
      <c r="A713" s="140" t="s">
        <v>262</v>
      </c>
      <c r="C713" s="141"/>
      <c r="D713" s="141"/>
      <c r="E713" s="141"/>
      <c r="F713" s="247"/>
      <c r="O713" s="141"/>
    </row>
    <row r="714" spans="1:15" ht="15.75" customHeight="1" x14ac:dyDescent="0.65">
      <c r="A714" s="140" t="s">
        <v>262</v>
      </c>
      <c r="C714" s="141"/>
      <c r="D714" s="141"/>
      <c r="E714" s="141"/>
      <c r="F714" s="247"/>
      <c r="O714" s="141"/>
    </row>
    <row r="715" spans="1:15" ht="15.75" customHeight="1" x14ac:dyDescent="0.65">
      <c r="A715" s="140" t="s">
        <v>262</v>
      </c>
      <c r="C715" s="141"/>
      <c r="D715" s="141"/>
      <c r="E715" s="141"/>
      <c r="F715" s="247"/>
      <c r="O715" s="141"/>
    </row>
    <row r="716" spans="1:15" ht="15.75" customHeight="1" x14ac:dyDescent="0.65">
      <c r="A716" s="140" t="s">
        <v>262</v>
      </c>
      <c r="C716" s="141"/>
      <c r="D716" s="141"/>
      <c r="E716" s="141"/>
      <c r="F716" s="247"/>
      <c r="O716" s="141"/>
    </row>
    <row r="717" spans="1:15" ht="15.75" customHeight="1" x14ac:dyDescent="0.65">
      <c r="A717" s="140" t="s">
        <v>262</v>
      </c>
      <c r="C717" s="141"/>
      <c r="D717" s="141"/>
      <c r="E717" s="141"/>
      <c r="F717" s="247"/>
      <c r="O717" s="141"/>
    </row>
    <row r="718" spans="1:15" ht="15.75" customHeight="1" x14ac:dyDescent="0.65">
      <c r="A718" s="140" t="s">
        <v>262</v>
      </c>
      <c r="C718" s="141"/>
      <c r="D718" s="141"/>
      <c r="E718" s="141"/>
      <c r="F718" s="247"/>
      <c r="O718" s="141"/>
    </row>
    <row r="719" spans="1:15" ht="15.75" customHeight="1" x14ac:dyDescent="0.65">
      <c r="A719" s="140" t="s">
        <v>262</v>
      </c>
      <c r="C719" s="141"/>
      <c r="D719" s="141"/>
      <c r="E719" s="141"/>
      <c r="F719" s="247"/>
      <c r="O719" s="141"/>
    </row>
    <row r="720" spans="1:15" ht="15.75" customHeight="1" x14ac:dyDescent="0.65">
      <c r="A720" s="140" t="s">
        <v>262</v>
      </c>
      <c r="C720" s="141"/>
      <c r="D720" s="141"/>
      <c r="E720" s="141"/>
      <c r="F720" s="247"/>
      <c r="O720" s="141"/>
    </row>
    <row r="721" spans="1:15" ht="15.75" customHeight="1" x14ac:dyDescent="0.65">
      <c r="A721" s="140" t="s">
        <v>262</v>
      </c>
      <c r="C721" s="141"/>
      <c r="D721" s="141"/>
      <c r="E721" s="141"/>
      <c r="F721" s="247"/>
      <c r="O721" s="141"/>
    </row>
    <row r="722" spans="1:15" ht="15.75" customHeight="1" x14ac:dyDescent="0.65">
      <c r="A722" s="140" t="s">
        <v>262</v>
      </c>
      <c r="C722" s="141"/>
      <c r="D722" s="141"/>
      <c r="E722" s="141"/>
      <c r="F722" s="247"/>
      <c r="O722" s="141"/>
    </row>
    <row r="723" spans="1:15" ht="15.75" customHeight="1" x14ac:dyDescent="0.65">
      <c r="A723" s="140" t="s">
        <v>262</v>
      </c>
      <c r="C723" s="141"/>
      <c r="D723" s="141"/>
      <c r="E723" s="141"/>
      <c r="F723" s="247"/>
      <c r="O723" s="141"/>
    </row>
    <row r="724" spans="1:15" ht="15.75" customHeight="1" x14ac:dyDescent="0.65">
      <c r="A724" s="140" t="s">
        <v>262</v>
      </c>
      <c r="C724" s="141"/>
      <c r="D724" s="141"/>
      <c r="E724" s="141"/>
      <c r="F724" s="247"/>
      <c r="O724" s="141"/>
    </row>
    <row r="725" spans="1:15" ht="15.75" customHeight="1" x14ac:dyDescent="0.65">
      <c r="A725" s="140" t="s">
        <v>262</v>
      </c>
      <c r="C725" s="141"/>
      <c r="D725" s="141"/>
      <c r="E725" s="141"/>
      <c r="F725" s="247"/>
      <c r="O725" s="141"/>
    </row>
    <row r="726" spans="1:15" ht="15.75" customHeight="1" x14ac:dyDescent="0.65">
      <c r="A726" s="140" t="s">
        <v>262</v>
      </c>
      <c r="C726" s="141"/>
      <c r="D726" s="141"/>
      <c r="E726" s="141"/>
      <c r="F726" s="247"/>
      <c r="O726" s="141"/>
    </row>
    <row r="727" spans="1:15" ht="15.75" customHeight="1" x14ac:dyDescent="0.65">
      <c r="A727" s="140" t="s">
        <v>262</v>
      </c>
      <c r="C727" s="141"/>
      <c r="D727" s="141"/>
      <c r="E727" s="141"/>
      <c r="F727" s="247"/>
      <c r="O727" s="141"/>
    </row>
    <row r="728" spans="1:15" ht="15.75" customHeight="1" x14ac:dyDescent="0.65">
      <c r="A728" s="140" t="s">
        <v>262</v>
      </c>
      <c r="C728" s="141"/>
      <c r="D728" s="141"/>
      <c r="E728" s="141"/>
      <c r="F728" s="247"/>
      <c r="O728" s="141"/>
    </row>
    <row r="729" spans="1:15" ht="15.75" customHeight="1" x14ac:dyDescent="0.65">
      <c r="A729" s="140" t="s">
        <v>262</v>
      </c>
      <c r="C729" s="141"/>
      <c r="D729" s="141"/>
      <c r="E729" s="141"/>
      <c r="F729" s="247"/>
      <c r="O729" s="141"/>
    </row>
    <row r="730" spans="1:15" ht="15.75" customHeight="1" x14ac:dyDescent="0.65">
      <c r="A730" s="140" t="s">
        <v>262</v>
      </c>
      <c r="C730" s="141"/>
      <c r="D730" s="141"/>
      <c r="E730" s="141"/>
      <c r="F730" s="247"/>
      <c r="O730" s="141"/>
    </row>
    <row r="731" spans="1:15" ht="15.75" customHeight="1" x14ac:dyDescent="0.65">
      <c r="A731" s="140" t="s">
        <v>262</v>
      </c>
      <c r="C731" s="141"/>
      <c r="D731" s="141"/>
      <c r="E731" s="141"/>
      <c r="F731" s="247"/>
      <c r="O731" s="141"/>
    </row>
    <row r="732" spans="1:15" ht="15.75" customHeight="1" x14ac:dyDescent="0.65">
      <c r="A732" s="140" t="s">
        <v>262</v>
      </c>
      <c r="C732" s="141"/>
      <c r="D732" s="141"/>
      <c r="E732" s="141"/>
      <c r="F732" s="247"/>
      <c r="O732" s="141"/>
    </row>
    <row r="733" spans="1:15" ht="15.75" customHeight="1" x14ac:dyDescent="0.65">
      <c r="A733" s="140" t="s">
        <v>262</v>
      </c>
      <c r="C733" s="141"/>
      <c r="D733" s="141"/>
      <c r="E733" s="141"/>
      <c r="F733" s="247"/>
      <c r="O733" s="141"/>
    </row>
    <row r="734" spans="1:15" ht="15.75" customHeight="1" x14ac:dyDescent="0.65">
      <c r="A734" s="140" t="s">
        <v>262</v>
      </c>
      <c r="C734" s="141"/>
      <c r="D734" s="141"/>
      <c r="E734" s="141"/>
      <c r="F734" s="247"/>
      <c r="O734" s="141"/>
    </row>
    <row r="735" spans="1:15" ht="15.75" customHeight="1" x14ac:dyDescent="0.65">
      <c r="A735" s="140" t="s">
        <v>262</v>
      </c>
      <c r="C735" s="141"/>
      <c r="D735" s="141"/>
      <c r="E735" s="141"/>
      <c r="F735" s="247"/>
      <c r="O735" s="141"/>
    </row>
    <row r="736" spans="1:15" ht="15.75" customHeight="1" x14ac:dyDescent="0.65">
      <c r="A736" s="140" t="s">
        <v>262</v>
      </c>
      <c r="C736" s="141"/>
      <c r="D736" s="141"/>
      <c r="E736" s="141"/>
      <c r="F736" s="247"/>
      <c r="O736" s="141"/>
    </row>
    <row r="737" spans="1:15" ht="15.75" customHeight="1" x14ac:dyDescent="0.65">
      <c r="A737" s="140" t="s">
        <v>262</v>
      </c>
      <c r="C737" s="141"/>
      <c r="D737" s="141"/>
      <c r="E737" s="141"/>
      <c r="F737" s="247"/>
      <c r="O737" s="141"/>
    </row>
    <row r="738" spans="1:15" ht="15.75" customHeight="1" x14ac:dyDescent="0.65">
      <c r="A738" s="140" t="s">
        <v>262</v>
      </c>
      <c r="C738" s="141"/>
      <c r="D738" s="141"/>
      <c r="E738" s="141"/>
      <c r="F738" s="247"/>
      <c r="O738" s="141"/>
    </row>
    <row r="739" spans="1:15" ht="15.75" customHeight="1" x14ac:dyDescent="0.65">
      <c r="A739" s="140" t="s">
        <v>262</v>
      </c>
      <c r="C739" s="141"/>
      <c r="D739" s="141"/>
      <c r="E739" s="141"/>
      <c r="F739" s="247"/>
      <c r="O739" s="141"/>
    </row>
    <row r="740" spans="1:15" ht="15.75" customHeight="1" x14ac:dyDescent="0.65">
      <c r="A740" s="140" t="s">
        <v>262</v>
      </c>
      <c r="C740" s="141"/>
      <c r="D740" s="141"/>
      <c r="E740" s="141"/>
      <c r="F740" s="247"/>
      <c r="O740" s="141"/>
    </row>
    <row r="741" spans="1:15" ht="15.75" customHeight="1" x14ac:dyDescent="0.65">
      <c r="A741" s="140" t="s">
        <v>262</v>
      </c>
      <c r="C741" s="141"/>
      <c r="D741" s="141"/>
      <c r="E741" s="141"/>
      <c r="F741" s="247"/>
      <c r="O741" s="141"/>
    </row>
    <row r="742" spans="1:15" ht="15.75" customHeight="1" x14ac:dyDescent="0.65">
      <c r="A742" s="140" t="s">
        <v>262</v>
      </c>
      <c r="C742" s="141"/>
      <c r="D742" s="141"/>
      <c r="E742" s="141"/>
      <c r="F742" s="247"/>
      <c r="O742" s="141"/>
    </row>
    <row r="743" spans="1:15" ht="15.75" customHeight="1" x14ac:dyDescent="0.65">
      <c r="A743" s="140" t="s">
        <v>262</v>
      </c>
      <c r="C743" s="141"/>
      <c r="D743" s="141"/>
      <c r="E743" s="141"/>
      <c r="F743" s="247"/>
      <c r="O743" s="141"/>
    </row>
    <row r="744" spans="1:15" ht="15.75" customHeight="1" x14ac:dyDescent="0.65">
      <c r="A744" s="140" t="s">
        <v>262</v>
      </c>
      <c r="C744" s="141"/>
      <c r="D744" s="141"/>
      <c r="E744" s="141"/>
      <c r="F744" s="247"/>
      <c r="O744" s="141"/>
    </row>
    <row r="745" spans="1:15" ht="15.75" customHeight="1" x14ac:dyDescent="0.65">
      <c r="A745" s="140" t="s">
        <v>262</v>
      </c>
      <c r="C745" s="141"/>
      <c r="D745" s="141"/>
      <c r="E745" s="141"/>
      <c r="F745" s="247"/>
      <c r="O745" s="141"/>
    </row>
    <row r="746" spans="1:15" ht="15.75" customHeight="1" x14ac:dyDescent="0.65">
      <c r="A746" s="140" t="s">
        <v>262</v>
      </c>
      <c r="C746" s="141"/>
      <c r="D746" s="141"/>
      <c r="E746" s="141"/>
      <c r="F746" s="247"/>
      <c r="O746" s="141"/>
    </row>
    <row r="747" spans="1:15" ht="15.75" customHeight="1" x14ac:dyDescent="0.65">
      <c r="A747" s="140" t="s">
        <v>262</v>
      </c>
      <c r="C747" s="141"/>
      <c r="D747" s="141"/>
      <c r="E747" s="141"/>
      <c r="F747" s="247"/>
      <c r="O747" s="141"/>
    </row>
    <row r="748" spans="1:15" ht="15.75" customHeight="1" x14ac:dyDescent="0.65">
      <c r="A748" s="140" t="s">
        <v>262</v>
      </c>
      <c r="C748" s="141"/>
      <c r="D748" s="141"/>
      <c r="E748" s="141"/>
      <c r="F748" s="247"/>
      <c r="O748" s="141"/>
    </row>
    <row r="749" spans="1:15" ht="15.75" customHeight="1" x14ac:dyDescent="0.65">
      <c r="A749" s="140" t="s">
        <v>262</v>
      </c>
      <c r="C749" s="141"/>
      <c r="D749" s="141"/>
      <c r="E749" s="141"/>
      <c r="F749" s="247"/>
      <c r="O749" s="141"/>
    </row>
    <row r="750" spans="1:15" ht="15.75" customHeight="1" x14ac:dyDescent="0.65">
      <c r="A750" s="140" t="s">
        <v>262</v>
      </c>
      <c r="C750" s="141"/>
      <c r="D750" s="141"/>
      <c r="E750" s="141"/>
      <c r="F750" s="247"/>
      <c r="O750" s="141"/>
    </row>
    <row r="751" spans="1:15" ht="15.75" customHeight="1" x14ac:dyDescent="0.65">
      <c r="A751" s="140" t="s">
        <v>262</v>
      </c>
      <c r="C751" s="141"/>
      <c r="D751" s="141"/>
      <c r="E751" s="141"/>
      <c r="F751" s="247"/>
      <c r="O751" s="141"/>
    </row>
    <row r="752" spans="1:15" ht="15.75" customHeight="1" x14ac:dyDescent="0.65">
      <c r="A752" s="140" t="s">
        <v>262</v>
      </c>
      <c r="C752" s="141"/>
      <c r="D752" s="141"/>
      <c r="E752" s="141"/>
      <c r="F752" s="247"/>
      <c r="O752" s="141"/>
    </row>
    <row r="753" spans="1:15" ht="15.75" customHeight="1" x14ac:dyDescent="0.65">
      <c r="A753" s="140" t="s">
        <v>262</v>
      </c>
      <c r="C753" s="141"/>
      <c r="D753" s="141"/>
      <c r="E753" s="141"/>
      <c r="F753" s="247"/>
      <c r="O753" s="141"/>
    </row>
    <row r="754" spans="1:15" ht="15.75" customHeight="1" x14ac:dyDescent="0.65">
      <c r="A754" s="140" t="s">
        <v>262</v>
      </c>
      <c r="C754" s="141"/>
      <c r="D754" s="141"/>
      <c r="E754" s="141"/>
      <c r="F754" s="247"/>
      <c r="O754" s="141"/>
    </row>
    <row r="755" spans="1:15" ht="15.75" customHeight="1" x14ac:dyDescent="0.65">
      <c r="A755" s="140" t="s">
        <v>262</v>
      </c>
      <c r="C755" s="141"/>
      <c r="D755" s="141"/>
      <c r="E755" s="141"/>
      <c r="F755" s="247"/>
      <c r="O755" s="141"/>
    </row>
    <row r="756" spans="1:15" ht="15.75" customHeight="1" x14ac:dyDescent="0.65">
      <c r="A756" s="140" t="s">
        <v>262</v>
      </c>
      <c r="C756" s="141"/>
      <c r="D756" s="141"/>
      <c r="E756" s="141"/>
      <c r="F756" s="247"/>
      <c r="O756" s="141"/>
    </row>
    <row r="757" spans="1:15" ht="15.75" customHeight="1" x14ac:dyDescent="0.65">
      <c r="A757" s="140" t="s">
        <v>262</v>
      </c>
      <c r="C757" s="141"/>
      <c r="D757" s="141"/>
      <c r="E757" s="141"/>
      <c r="F757" s="247"/>
      <c r="O757" s="141"/>
    </row>
    <row r="758" spans="1:15" ht="15.75" customHeight="1" x14ac:dyDescent="0.65">
      <c r="A758" s="140" t="s">
        <v>262</v>
      </c>
      <c r="C758" s="141"/>
      <c r="D758" s="141"/>
      <c r="E758" s="141"/>
      <c r="F758" s="247"/>
      <c r="O758" s="141"/>
    </row>
    <row r="759" spans="1:15" ht="15.75" customHeight="1" x14ac:dyDescent="0.65">
      <c r="A759" s="140" t="s">
        <v>262</v>
      </c>
      <c r="C759" s="141"/>
      <c r="D759" s="141"/>
      <c r="E759" s="141"/>
      <c r="F759" s="247"/>
      <c r="O759" s="141"/>
    </row>
    <row r="760" spans="1:15" ht="15.75" customHeight="1" x14ac:dyDescent="0.65">
      <c r="A760" s="140" t="s">
        <v>262</v>
      </c>
      <c r="C760" s="141"/>
      <c r="D760" s="141"/>
      <c r="E760" s="141"/>
      <c r="F760" s="247"/>
      <c r="O760" s="141"/>
    </row>
    <row r="761" spans="1:15" ht="15.75" customHeight="1" x14ac:dyDescent="0.65">
      <c r="A761" s="140" t="s">
        <v>262</v>
      </c>
      <c r="C761" s="141"/>
      <c r="D761" s="141"/>
      <c r="E761" s="141"/>
      <c r="F761" s="247"/>
      <c r="O761" s="141"/>
    </row>
    <row r="762" spans="1:15" ht="15.75" customHeight="1" x14ac:dyDescent="0.65">
      <c r="A762" s="140" t="s">
        <v>262</v>
      </c>
      <c r="C762" s="141"/>
      <c r="D762" s="141"/>
      <c r="E762" s="141"/>
      <c r="F762" s="247"/>
      <c r="O762" s="141"/>
    </row>
    <row r="763" spans="1:15" ht="15.75" customHeight="1" x14ac:dyDescent="0.65">
      <c r="A763" s="140" t="s">
        <v>262</v>
      </c>
      <c r="C763" s="141"/>
      <c r="D763" s="141"/>
      <c r="E763" s="141"/>
      <c r="F763" s="247"/>
      <c r="O763" s="141"/>
    </row>
    <row r="764" spans="1:15" ht="15.75" customHeight="1" x14ac:dyDescent="0.65">
      <c r="A764" s="140" t="s">
        <v>262</v>
      </c>
      <c r="C764" s="141"/>
      <c r="D764" s="141"/>
      <c r="E764" s="141"/>
      <c r="F764" s="247"/>
      <c r="O764" s="141"/>
    </row>
    <row r="765" spans="1:15" ht="15.75" customHeight="1" x14ac:dyDescent="0.65">
      <c r="A765" s="140" t="s">
        <v>262</v>
      </c>
      <c r="C765" s="141"/>
      <c r="D765" s="141"/>
      <c r="E765" s="141"/>
      <c r="F765" s="247"/>
      <c r="O765" s="141"/>
    </row>
    <row r="766" spans="1:15" ht="15.75" customHeight="1" x14ac:dyDescent="0.65">
      <c r="A766" s="140" t="s">
        <v>262</v>
      </c>
      <c r="C766" s="141"/>
      <c r="D766" s="141"/>
      <c r="E766" s="141"/>
      <c r="F766" s="247"/>
      <c r="O766" s="141"/>
    </row>
    <row r="767" spans="1:15" ht="15.75" customHeight="1" x14ac:dyDescent="0.65">
      <c r="A767" s="140" t="s">
        <v>262</v>
      </c>
      <c r="C767" s="141"/>
      <c r="D767" s="141"/>
      <c r="E767" s="141"/>
      <c r="F767" s="247"/>
      <c r="O767" s="141"/>
    </row>
    <row r="768" spans="1:15" ht="15.75" customHeight="1" x14ac:dyDescent="0.65">
      <c r="A768" s="140" t="s">
        <v>262</v>
      </c>
      <c r="C768" s="141"/>
      <c r="D768" s="141"/>
      <c r="E768" s="141"/>
      <c r="F768" s="247"/>
      <c r="O768" s="141"/>
    </row>
    <row r="769" spans="1:15" ht="15.75" customHeight="1" x14ac:dyDescent="0.65">
      <c r="A769" s="140" t="s">
        <v>262</v>
      </c>
      <c r="C769" s="141"/>
      <c r="D769" s="141"/>
      <c r="E769" s="141"/>
      <c r="F769" s="247"/>
      <c r="O769" s="141"/>
    </row>
    <row r="770" spans="1:15" ht="15.75" customHeight="1" x14ac:dyDescent="0.65">
      <c r="A770" s="140" t="s">
        <v>262</v>
      </c>
      <c r="C770" s="141"/>
      <c r="D770" s="141"/>
      <c r="E770" s="141"/>
      <c r="F770" s="247"/>
      <c r="O770" s="141"/>
    </row>
    <row r="771" spans="1:15" ht="15.75" customHeight="1" x14ac:dyDescent="0.65">
      <c r="A771" s="140" t="s">
        <v>262</v>
      </c>
      <c r="C771" s="141"/>
      <c r="D771" s="141"/>
      <c r="E771" s="141"/>
      <c r="F771" s="247"/>
      <c r="O771" s="141"/>
    </row>
    <row r="772" spans="1:15" ht="15.75" customHeight="1" x14ac:dyDescent="0.65">
      <c r="A772" s="140" t="s">
        <v>262</v>
      </c>
      <c r="C772" s="141"/>
      <c r="D772" s="141"/>
      <c r="E772" s="141"/>
      <c r="F772" s="247"/>
      <c r="O772" s="141"/>
    </row>
    <row r="773" spans="1:15" ht="15.75" customHeight="1" x14ac:dyDescent="0.65">
      <c r="A773" s="140" t="s">
        <v>262</v>
      </c>
      <c r="C773" s="141"/>
      <c r="D773" s="141"/>
      <c r="E773" s="141"/>
      <c r="F773" s="247"/>
      <c r="O773" s="141"/>
    </row>
    <row r="774" spans="1:15" ht="15.75" customHeight="1" x14ac:dyDescent="0.65">
      <c r="A774" s="140" t="s">
        <v>262</v>
      </c>
      <c r="C774" s="141"/>
      <c r="D774" s="141"/>
      <c r="E774" s="141"/>
      <c r="F774" s="247"/>
      <c r="O774" s="141"/>
    </row>
    <row r="775" spans="1:15" ht="15.75" customHeight="1" x14ac:dyDescent="0.65">
      <c r="A775" s="140" t="s">
        <v>262</v>
      </c>
      <c r="C775" s="141"/>
      <c r="D775" s="141"/>
      <c r="E775" s="141"/>
      <c r="F775" s="247"/>
      <c r="O775" s="141"/>
    </row>
    <row r="776" spans="1:15" ht="15.75" customHeight="1" x14ac:dyDescent="0.65">
      <c r="A776" s="140" t="s">
        <v>262</v>
      </c>
      <c r="C776" s="141"/>
      <c r="D776" s="141"/>
      <c r="E776" s="141"/>
      <c r="F776" s="247"/>
      <c r="O776" s="141"/>
    </row>
    <row r="777" spans="1:15" ht="15.75" customHeight="1" x14ac:dyDescent="0.65">
      <c r="A777" s="140" t="s">
        <v>262</v>
      </c>
      <c r="C777" s="141"/>
      <c r="D777" s="141"/>
      <c r="E777" s="141"/>
      <c r="F777" s="247"/>
      <c r="O777" s="141"/>
    </row>
    <row r="778" spans="1:15" ht="15.75" customHeight="1" x14ac:dyDescent="0.65">
      <c r="A778" s="140" t="s">
        <v>262</v>
      </c>
      <c r="C778" s="141"/>
      <c r="D778" s="141"/>
      <c r="E778" s="141"/>
      <c r="F778" s="247"/>
      <c r="O778" s="141"/>
    </row>
    <row r="779" spans="1:15" ht="15.75" customHeight="1" x14ac:dyDescent="0.65">
      <c r="A779" s="140" t="s">
        <v>262</v>
      </c>
      <c r="C779" s="141"/>
      <c r="D779" s="141"/>
      <c r="E779" s="141"/>
      <c r="F779" s="247"/>
      <c r="O779" s="141"/>
    </row>
    <row r="780" spans="1:15" ht="15.75" customHeight="1" x14ac:dyDescent="0.65">
      <c r="A780" s="140" t="s">
        <v>262</v>
      </c>
      <c r="C780" s="141"/>
      <c r="D780" s="141"/>
      <c r="E780" s="141"/>
      <c r="F780" s="247"/>
      <c r="O780" s="141"/>
    </row>
    <row r="781" spans="1:15" ht="15.75" customHeight="1" x14ac:dyDescent="0.65">
      <c r="A781" s="140" t="s">
        <v>262</v>
      </c>
      <c r="C781" s="141"/>
      <c r="D781" s="141"/>
      <c r="E781" s="141"/>
      <c r="F781" s="247"/>
      <c r="O781" s="141"/>
    </row>
    <row r="782" spans="1:15" ht="15.75" customHeight="1" x14ac:dyDescent="0.65">
      <c r="A782" s="140" t="s">
        <v>262</v>
      </c>
      <c r="C782" s="141"/>
      <c r="D782" s="141"/>
      <c r="E782" s="141"/>
      <c r="F782" s="247"/>
      <c r="O782" s="141"/>
    </row>
    <row r="783" spans="1:15" ht="15.75" customHeight="1" x14ac:dyDescent="0.65">
      <c r="A783" s="140" t="s">
        <v>262</v>
      </c>
      <c r="C783" s="141"/>
      <c r="D783" s="141"/>
      <c r="E783" s="141"/>
      <c r="F783" s="247"/>
      <c r="O783" s="141"/>
    </row>
    <row r="784" spans="1:15" ht="15.75" customHeight="1" x14ac:dyDescent="0.65">
      <c r="A784" s="140" t="s">
        <v>262</v>
      </c>
      <c r="C784" s="141"/>
      <c r="D784" s="141"/>
      <c r="E784" s="141"/>
      <c r="F784" s="247"/>
      <c r="O784" s="141"/>
    </row>
    <row r="785" spans="1:15" ht="15.75" customHeight="1" x14ac:dyDescent="0.65">
      <c r="A785" s="140" t="s">
        <v>262</v>
      </c>
      <c r="C785" s="141"/>
      <c r="D785" s="141"/>
      <c r="E785" s="141"/>
      <c r="F785" s="247"/>
      <c r="O785" s="141"/>
    </row>
    <row r="786" spans="1:15" ht="15.75" customHeight="1" x14ac:dyDescent="0.65">
      <c r="A786" s="140" t="s">
        <v>262</v>
      </c>
      <c r="C786" s="141"/>
      <c r="D786" s="141"/>
      <c r="E786" s="141"/>
      <c r="F786" s="247"/>
      <c r="O786" s="141"/>
    </row>
    <row r="787" spans="1:15" ht="15.75" customHeight="1" x14ac:dyDescent="0.65">
      <c r="A787" s="140" t="s">
        <v>262</v>
      </c>
      <c r="C787" s="141"/>
      <c r="D787" s="141"/>
      <c r="E787" s="141"/>
      <c r="F787" s="247"/>
      <c r="O787" s="141"/>
    </row>
    <row r="788" spans="1:15" ht="15.75" customHeight="1" x14ac:dyDescent="0.65">
      <c r="A788" s="140" t="s">
        <v>262</v>
      </c>
      <c r="C788" s="141"/>
      <c r="D788" s="141"/>
      <c r="E788" s="141"/>
      <c r="F788" s="247"/>
      <c r="O788" s="141"/>
    </row>
    <row r="789" spans="1:15" ht="15.75" customHeight="1" x14ac:dyDescent="0.65">
      <c r="A789" s="140" t="s">
        <v>262</v>
      </c>
      <c r="C789" s="141"/>
      <c r="D789" s="141"/>
      <c r="E789" s="141"/>
      <c r="F789" s="247"/>
      <c r="O789" s="141"/>
    </row>
    <row r="790" spans="1:15" ht="15.75" customHeight="1" x14ac:dyDescent="0.65">
      <c r="A790" s="140" t="s">
        <v>262</v>
      </c>
      <c r="C790" s="141"/>
      <c r="D790" s="141"/>
      <c r="E790" s="141"/>
      <c r="F790" s="247"/>
      <c r="O790" s="141"/>
    </row>
    <row r="791" spans="1:15" ht="15.75" customHeight="1" x14ac:dyDescent="0.65">
      <c r="A791" s="140" t="s">
        <v>262</v>
      </c>
      <c r="C791" s="141"/>
      <c r="D791" s="141"/>
      <c r="E791" s="141"/>
      <c r="F791" s="247"/>
      <c r="O791" s="141"/>
    </row>
    <row r="792" spans="1:15" ht="15.75" customHeight="1" x14ac:dyDescent="0.65">
      <c r="A792" s="140" t="s">
        <v>262</v>
      </c>
      <c r="C792" s="141"/>
      <c r="D792" s="141"/>
      <c r="E792" s="141"/>
      <c r="F792" s="247"/>
      <c r="O792" s="141"/>
    </row>
    <row r="793" spans="1:15" ht="15.75" customHeight="1" x14ac:dyDescent="0.65">
      <c r="A793" s="140" t="s">
        <v>262</v>
      </c>
      <c r="C793" s="141"/>
      <c r="D793" s="141"/>
      <c r="E793" s="141"/>
      <c r="F793" s="247"/>
      <c r="O793" s="141"/>
    </row>
    <row r="794" spans="1:15" ht="15.75" customHeight="1" x14ac:dyDescent="0.65">
      <c r="A794" s="140" t="s">
        <v>262</v>
      </c>
      <c r="C794" s="141"/>
      <c r="D794" s="141"/>
      <c r="E794" s="141"/>
      <c r="F794" s="247"/>
      <c r="O794" s="141"/>
    </row>
    <row r="795" spans="1:15" ht="15.75" customHeight="1" x14ac:dyDescent="0.65">
      <c r="A795" s="140" t="s">
        <v>262</v>
      </c>
      <c r="C795" s="141"/>
      <c r="D795" s="141"/>
      <c r="E795" s="141"/>
      <c r="F795" s="247"/>
      <c r="O795" s="141"/>
    </row>
    <row r="796" spans="1:15" ht="15.75" customHeight="1" x14ac:dyDescent="0.65">
      <c r="A796" s="140" t="s">
        <v>262</v>
      </c>
      <c r="C796" s="141"/>
      <c r="D796" s="141"/>
      <c r="E796" s="141"/>
      <c r="F796" s="247"/>
      <c r="O796" s="141"/>
    </row>
    <row r="797" spans="1:15" ht="15.75" customHeight="1" x14ac:dyDescent="0.65">
      <c r="A797" s="140" t="s">
        <v>262</v>
      </c>
      <c r="C797" s="141"/>
      <c r="D797" s="141"/>
      <c r="E797" s="141"/>
      <c r="F797" s="247"/>
      <c r="O797" s="141"/>
    </row>
    <row r="798" spans="1:15" ht="15.75" customHeight="1" x14ac:dyDescent="0.65">
      <c r="A798" s="140" t="s">
        <v>262</v>
      </c>
      <c r="C798" s="141"/>
      <c r="D798" s="141"/>
      <c r="E798" s="141"/>
      <c r="F798" s="247"/>
      <c r="O798" s="141"/>
    </row>
    <row r="799" spans="1:15" ht="15.75" customHeight="1" x14ac:dyDescent="0.65">
      <c r="A799" s="140" t="s">
        <v>262</v>
      </c>
      <c r="C799" s="141"/>
      <c r="D799" s="141"/>
      <c r="E799" s="141"/>
      <c r="F799" s="247"/>
      <c r="O799" s="141"/>
    </row>
    <row r="800" spans="1:15" ht="15.75" customHeight="1" x14ac:dyDescent="0.65">
      <c r="A800" s="140" t="s">
        <v>262</v>
      </c>
      <c r="C800" s="141"/>
      <c r="D800" s="141"/>
      <c r="E800" s="141"/>
      <c r="F800" s="247"/>
      <c r="O800" s="141"/>
    </row>
    <row r="801" spans="1:15" ht="15.75" customHeight="1" x14ac:dyDescent="0.65">
      <c r="A801" s="140" t="s">
        <v>262</v>
      </c>
      <c r="C801" s="141"/>
      <c r="D801" s="141"/>
      <c r="E801" s="141"/>
      <c r="F801" s="247"/>
      <c r="O801" s="141"/>
    </row>
    <row r="802" spans="1:15" ht="15.75" customHeight="1" x14ac:dyDescent="0.65">
      <c r="A802" s="140" t="s">
        <v>262</v>
      </c>
      <c r="C802" s="141"/>
      <c r="D802" s="141"/>
      <c r="E802" s="141"/>
      <c r="F802" s="247"/>
      <c r="O802" s="141"/>
    </row>
    <row r="803" spans="1:15" ht="15.75" customHeight="1" x14ac:dyDescent="0.65">
      <c r="A803" s="140" t="s">
        <v>262</v>
      </c>
      <c r="C803" s="141"/>
      <c r="D803" s="141"/>
      <c r="E803" s="141"/>
      <c r="F803" s="247"/>
      <c r="O803" s="141"/>
    </row>
    <row r="804" spans="1:15" ht="15.75" customHeight="1" x14ac:dyDescent="0.65">
      <c r="A804" s="140" t="s">
        <v>262</v>
      </c>
      <c r="C804" s="141"/>
      <c r="D804" s="141"/>
      <c r="E804" s="141"/>
      <c r="F804" s="247"/>
      <c r="O804" s="141"/>
    </row>
    <row r="805" spans="1:15" ht="15.75" customHeight="1" x14ac:dyDescent="0.65">
      <c r="A805" s="140" t="s">
        <v>262</v>
      </c>
      <c r="C805" s="141"/>
      <c r="D805" s="141"/>
      <c r="E805" s="141"/>
      <c r="F805" s="247"/>
      <c r="O805" s="141"/>
    </row>
    <row r="806" spans="1:15" ht="15.75" customHeight="1" x14ac:dyDescent="0.65">
      <c r="A806" s="140" t="s">
        <v>262</v>
      </c>
      <c r="C806" s="141"/>
      <c r="D806" s="141"/>
      <c r="E806" s="141"/>
      <c r="F806" s="247"/>
      <c r="O806" s="141"/>
    </row>
    <row r="807" spans="1:15" ht="15.75" customHeight="1" x14ac:dyDescent="0.65">
      <c r="A807" s="140" t="s">
        <v>262</v>
      </c>
      <c r="C807" s="141"/>
      <c r="D807" s="141"/>
      <c r="E807" s="141"/>
      <c r="F807" s="247"/>
      <c r="O807" s="141"/>
    </row>
    <row r="808" spans="1:15" ht="15.75" customHeight="1" x14ac:dyDescent="0.65">
      <c r="A808" s="140" t="s">
        <v>262</v>
      </c>
      <c r="C808" s="141"/>
      <c r="D808" s="141"/>
      <c r="E808" s="141"/>
      <c r="F808" s="247"/>
      <c r="O808" s="141"/>
    </row>
    <row r="809" spans="1:15" ht="15.75" customHeight="1" x14ac:dyDescent="0.65">
      <c r="A809" s="140" t="s">
        <v>262</v>
      </c>
      <c r="C809" s="141"/>
      <c r="D809" s="141"/>
      <c r="E809" s="141"/>
      <c r="F809" s="247"/>
      <c r="O809" s="141"/>
    </row>
    <row r="810" spans="1:15" ht="15.75" customHeight="1" x14ac:dyDescent="0.65">
      <c r="A810" s="140" t="s">
        <v>262</v>
      </c>
      <c r="C810" s="141"/>
      <c r="D810" s="141"/>
      <c r="E810" s="141"/>
      <c r="F810" s="247"/>
      <c r="O810" s="141"/>
    </row>
    <row r="811" spans="1:15" ht="15.75" customHeight="1" x14ac:dyDescent="0.65">
      <c r="A811" s="140" t="s">
        <v>262</v>
      </c>
      <c r="C811" s="141"/>
      <c r="D811" s="141"/>
      <c r="E811" s="141"/>
      <c r="F811" s="247"/>
      <c r="O811" s="141"/>
    </row>
    <row r="812" spans="1:15" ht="15.75" customHeight="1" x14ac:dyDescent="0.65">
      <c r="A812" s="140" t="s">
        <v>262</v>
      </c>
      <c r="C812" s="141"/>
      <c r="D812" s="141"/>
      <c r="E812" s="141"/>
      <c r="F812" s="247"/>
      <c r="O812" s="141"/>
    </row>
    <row r="813" spans="1:15" ht="15.75" customHeight="1" x14ac:dyDescent="0.65">
      <c r="A813" s="140" t="s">
        <v>262</v>
      </c>
      <c r="C813" s="141"/>
      <c r="D813" s="141"/>
      <c r="E813" s="141"/>
      <c r="F813" s="247"/>
      <c r="O813" s="141"/>
    </row>
    <row r="814" spans="1:15" ht="15.75" customHeight="1" x14ac:dyDescent="0.65">
      <c r="A814" s="140" t="s">
        <v>262</v>
      </c>
      <c r="C814" s="141"/>
      <c r="D814" s="141"/>
      <c r="E814" s="141"/>
      <c r="F814" s="247"/>
      <c r="O814" s="141"/>
    </row>
    <row r="815" spans="1:15" ht="15.75" customHeight="1" x14ac:dyDescent="0.65">
      <c r="A815" s="140" t="s">
        <v>262</v>
      </c>
      <c r="C815" s="141"/>
      <c r="D815" s="141"/>
      <c r="E815" s="141"/>
      <c r="F815" s="247"/>
      <c r="O815" s="141"/>
    </row>
    <row r="816" spans="1:15" ht="15.75" customHeight="1" x14ac:dyDescent="0.65">
      <c r="A816" s="140" t="s">
        <v>262</v>
      </c>
      <c r="C816" s="141"/>
      <c r="D816" s="141"/>
      <c r="E816" s="141"/>
      <c r="F816" s="247"/>
      <c r="O816" s="141"/>
    </row>
    <row r="817" spans="1:15" ht="15.75" customHeight="1" x14ac:dyDescent="0.65">
      <c r="A817" s="140" t="s">
        <v>262</v>
      </c>
      <c r="C817" s="141"/>
      <c r="D817" s="141"/>
      <c r="E817" s="141"/>
      <c r="F817" s="247"/>
      <c r="O817" s="141"/>
    </row>
    <row r="818" spans="1:15" ht="15.75" customHeight="1" x14ac:dyDescent="0.65">
      <c r="A818" s="140" t="s">
        <v>262</v>
      </c>
      <c r="C818" s="141"/>
      <c r="D818" s="141"/>
      <c r="E818" s="141"/>
      <c r="F818" s="247"/>
      <c r="O818" s="141"/>
    </row>
    <row r="819" spans="1:15" ht="15.75" customHeight="1" x14ac:dyDescent="0.65">
      <c r="A819" s="140" t="s">
        <v>262</v>
      </c>
      <c r="C819" s="141"/>
      <c r="D819" s="141"/>
      <c r="E819" s="141"/>
      <c r="F819" s="247"/>
      <c r="O819" s="141"/>
    </row>
    <row r="820" spans="1:15" ht="15.75" customHeight="1" x14ac:dyDescent="0.65">
      <c r="A820" s="140" t="s">
        <v>262</v>
      </c>
      <c r="C820" s="141"/>
      <c r="D820" s="141"/>
      <c r="E820" s="141"/>
      <c r="F820" s="247"/>
      <c r="O820" s="141"/>
    </row>
    <row r="821" spans="1:15" ht="15.75" customHeight="1" x14ac:dyDescent="0.65">
      <c r="A821" s="140" t="s">
        <v>262</v>
      </c>
      <c r="C821" s="141"/>
      <c r="D821" s="141"/>
      <c r="E821" s="141"/>
      <c r="F821" s="247"/>
      <c r="O821" s="141"/>
    </row>
    <row r="822" spans="1:15" ht="15.75" customHeight="1" x14ac:dyDescent="0.65">
      <c r="A822" s="140" t="s">
        <v>262</v>
      </c>
      <c r="C822" s="141"/>
      <c r="D822" s="141"/>
      <c r="E822" s="141"/>
      <c r="F822" s="247"/>
      <c r="O822" s="141"/>
    </row>
    <row r="823" spans="1:15" ht="15.75" customHeight="1" x14ac:dyDescent="0.65">
      <c r="A823" s="140" t="s">
        <v>262</v>
      </c>
      <c r="C823" s="141"/>
      <c r="D823" s="141"/>
      <c r="E823" s="141"/>
      <c r="F823" s="247"/>
      <c r="O823" s="141"/>
    </row>
    <row r="824" spans="1:15" ht="15.75" customHeight="1" x14ac:dyDescent="0.65">
      <c r="A824" s="140" t="s">
        <v>262</v>
      </c>
      <c r="C824" s="141"/>
      <c r="D824" s="141"/>
      <c r="E824" s="141"/>
      <c r="F824" s="247"/>
      <c r="O824" s="141"/>
    </row>
    <row r="825" spans="1:15" ht="15.75" customHeight="1" x14ac:dyDescent="0.65">
      <c r="A825" s="140" t="s">
        <v>262</v>
      </c>
      <c r="C825" s="141"/>
      <c r="D825" s="141"/>
      <c r="E825" s="141"/>
      <c r="F825" s="247"/>
      <c r="O825" s="141"/>
    </row>
    <row r="826" spans="1:15" ht="15.75" customHeight="1" x14ac:dyDescent="0.65">
      <c r="A826" s="140" t="s">
        <v>262</v>
      </c>
      <c r="C826" s="141"/>
      <c r="D826" s="141"/>
      <c r="E826" s="141"/>
      <c r="F826" s="247"/>
      <c r="O826" s="141"/>
    </row>
    <row r="827" spans="1:15" ht="15.75" customHeight="1" x14ac:dyDescent="0.65">
      <c r="A827" s="140" t="s">
        <v>262</v>
      </c>
      <c r="C827" s="141"/>
      <c r="D827" s="141"/>
      <c r="E827" s="141"/>
      <c r="F827" s="247"/>
      <c r="O827" s="141"/>
    </row>
    <row r="828" spans="1:15" ht="15.75" customHeight="1" x14ac:dyDescent="0.65">
      <c r="A828" s="140" t="s">
        <v>262</v>
      </c>
      <c r="C828" s="141"/>
      <c r="D828" s="141"/>
      <c r="E828" s="141"/>
      <c r="F828" s="247"/>
      <c r="O828" s="141"/>
    </row>
    <row r="829" spans="1:15" ht="15.75" customHeight="1" x14ac:dyDescent="0.65">
      <c r="A829" s="140" t="s">
        <v>262</v>
      </c>
      <c r="C829" s="141"/>
      <c r="D829" s="141"/>
      <c r="E829" s="141"/>
      <c r="F829" s="247"/>
      <c r="O829" s="141"/>
    </row>
    <row r="830" spans="1:15" ht="15.75" customHeight="1" x14ac:dyDescent="0.65">
      <c r="A830" s="140" t="s">
        <v>262</v>
      </c>
      <c r="C830" s="141"/>
      <c r="D830" s="141"/>
      <c r="E830" s="141"/>
      <c r="F830" s="247"/>
      <c r="O830" s="141"/>
    </row>
    <row r="831" spans="1:15" ht="15.75" customHeight="1" x14ac:dyDescent="0.65">
      <c r="A831" s="140" t="s">
        <v>262</v>
      </c>
      <c r="C831" s="141"/>
      <c r="D831" s="141"/>
      <c r="E831" s="141"/>
      <c r="F831" s="247"/>
      <c r="O831" s="141"/>
    </row>
    <row r="832" spans="1:15" ht="15.75" customHeight="1" x14ac:dyDescent="0.65">
      <c r="A832" s="140" t="s">
        <v>262</v>
      </c>
      <c r="C832" s="141"/>
      <c r="D832" s="141"/>
      <c r="E832" s="141"/>
      <c r="F832" s="247"/>
      <c r="O832" s="141"/>
    </row>
    <row r="833" spans="1:15" ht="15.75" customHeight="1" x14ac:dyDescent="0.65">
      <c r="A833" s="140" t="s">
        <v>262</v>
      </c>
      <c r="C833" s="141"/>
      <c r="D833" s="141"/>
      <c r="E833" s="141"/>
      <c r="F833" s="247"/>
      <c r="O833" s="141"/>
    </row>
    <row r="834" spans="1:15" ht="15.75" customHeight="1" x14ac:dyDescent="0.65">
      <c r="A834" s="140" t="s">
        <v>262</v>
      </c>
      <c r="C834" s="141"/>
      <c r="D834" s="141"/>
      <c r="E834" s="141"/>
      <c r="F834" s="247"/>
      <c r="O834" s="141"/>
    </row>
    <row r="835" spans="1:15" ht="15.75" customHeight="1" x14ac:dyDescent="0.65">
      <c r="A835" s="140" t="s">
        <v>262</v>
      </c>
      <c r="C835" s="141"/>
      <c r="D835" s="141"/>
      <c r="E835" s="141"/>
      <c r="F835" s="247"/>
      <c r="O835" s="141"/>
    </row>
    <row r="836" spans="1:15" ht="15.75" customHeight="1" x14ac:dyDescent="0.65">
      <c r="A836" s="140" t="s">
        <v>262</v>
      </c>
      <c r="C836" s="141"/>
      <c r="D836" s="141"/>
      <c r="E836" s="141"/>
      <c r="F836" s="247"/>
      <c r="O836" s="141"/>
    </row>
    <row r="837" spans="1:15" ht="15.75" customHeight="1" x14ac:dyDescent="0.65">
      <c r="A837" s="140" t="s">
        <v>262</v>
      </c>
      <c r="C837" s="141"/>
      <c r="D837" s="141"/>
      <c r="E837" s="141"/>
      <c r="F837" s="247"/>
      <c r="O837" s="141"/>
    </row>
    <row r="838" spans="1:15" ht="15.75" customHeight="1" x14ac:dyDescent="0.65">
      <c r="A838" s="140" t="s">
        <v>262</v>
      </c>
      <c r="C838" s="141"/>
      <c r="D838" s="141"/>
      <c r="E838" s="141"/>
      <c r="F838" s="247"/>
      <c r="O838" s="141"/>
    </row>
    <row r="839" spans="1:15" ht="15.75" customHeight="1" x14ac:dyDescent="0.65">
      <c r="A839" s="140" t="s">
        <v>262</v>
      </c>
      <c r="C839" s="141"/>
      <c r="D839" s="141"/>
      <c r="E839" s="141"/>
      <c r="F839" s="247"/>
      <c r="O839" s="141"/>
    </row>
    <row r="840" spans="1:15" ht="15.75" customHeight="1" x14ac:dyDescent="0.65">
      <c r="A840" s="140" t="s">
        <v>262</v>
      </c>
      <c r="C840" s="141"/>
      <c r="D840" s="141"/>
      <c r="E840" s="141"/>
      <c r="F840" s="247"/>
      <c r="O840" s="141"/>
    </row>
    <row r="841" spans="1:15" ht="15.75" customHeight="1" x14ac:dyDescent="0.65">
      <c r="A841" s="140" t="s">
        <v>262</v>
      </c>
      <c r="C841" s="141"/>
      <c r="D841" s="141"/>
      <c r="E841" s="141"/>
      <c r="F841" s="247"/>
      <c r="O841" s="141"/>
    </row>
    <row r="842" spans="1:15" ht="15.75" customHeight="1" x14ac:dyDescent="0.65">
      <c r="A842" s="140" t="s">
        <v>262</v>
      </c>
      <c r="C842" s="141"/>
      <c r="D842" s="141"/>
      <c r="E842" s="141"/>
      <c r="F842" s="247"/>
      <c r="O842" s="141"/>
    </row>
    <row r="843" spans="1:15" ht="15.75" customHeight="1" x14ac:dyDescent="0.65">
      <c r="A843" s="140" t="s">
        <v>262</v>
      </c>
      <c r="C843" s="141"/>
      <c r="D843" s="141"/>
      <c r="E843" s="141"/>
      <c r="F843" s="247"/>
      <c r="O843" s="141"/>
    </row>
    <row r="844" spans="1:15" ht="15.75" customHeight="1" x14ac:dyDescent="0.65">
      <c r="A844" s="140" t="s">
        <v>262</v>
      </c>
      <c r="C844" s="141"/>
      <c r="D844" s="141"/>
      <c r="E844" s="141"/>
      <c r="F844" s="247"/>
      <c r="O844" s="141"/>
    </row>
    <row r="845" spans="1:15" ht="15.75" customHeight="1" x14ac:dyDescent="0.65">
      <c r="A845" s="140" t="s">
        <v>262</v>
      </c>
      <c r="C845" s="141"/>
      <c r="D845" s="141"/>
      <c r="E845" s="141"/>
      <c r="F845" s="247"/>
      <c r="O845" s="141"/>
    </row>
    <row r="846" spans="1:15" ht="15.75" customHeight="1" x14ac:dyDescent="0.65">
      <c r="A846" s="140" t="s">
        <v>262</v>
      </c>
      <c r="C846" s="141"/>
      <c r="D846" s="141"/>
      <c r="E846" s="141"/>
      <c r="F846" s="247"/>
      <c r="O846" s="141"/>
    </row>
    <row r="847" spans="1:15" ht="15.75" customHeight="1" x14ac:dyDescent="0.65">
      <c r="A847" s="140" t="s">
        <v>262</v>
      </c>
      <c r="C847" s="141"/>
      <c r="D847" s="141"/>
      <c r="E847" s="141"/>
      <c r="F847" s="247"/>
      <c r="O847" s="141"/>
    </row>
    <row r="848" spans="1:15" ht="15.75" customHeight="1" x14ac:dyDescent="0.65">
      <c r="A848" s="140" t="s">
        <v>262</v>
      </c>
      <c r="C848" s="141"/>
      <c r="D848" s="141"/>
      <c r="E848" s="141"/>
      <c r="F848" s="247"/>
      <c r="O848" s="141"/>
    </row>
    <row r="849" spans="1:15" ht="15.75" customHeight="1" x14ac:dyDescent="0.65">
      <c r="A849" s="140" t="s">
        <v>262</v>
      </c>
      <c r="C849" s="141"/>
      <c r="D849" s="141"/>
      <c r="E849" s="141"/>
      <c r="F849" s="247"/>
      <c r="O849" s="141"/>
    </row>
    <row r="850" spans="1:15" ht="15.75" customHeight="1" x14ac:dyDescent="0.65">
      <c r="A850" s="140" t="s">
        <v>262</v>
      </c>
      <c r="C850" s="141"/>
      <c r="D850" s="141"/>
      <c r="E850" s="141"/>
      <c r="F850" s="247"/>
      <c r="O850" s="141"/>
    </row>
    <row r="851" spans="1:15" ht="15.75" customHeight="1" x14ac:dyDescent="0.65">
      <c r="A851" s="140" t="s">
        <v>262</v>
      </c>
      <c r="C851" s="141"/>
      <c r="D851" s="141"/>
      <c r="E851" s="141"/>
      <c r="F851" s="247"/>
      <c r="O851" s="141"/>
    </row>
    <row r="852" spans="1:15" ht="15.75" customHeight="1" x14ac:dyDescent="0.65">
      <c r="A852" s="140" t="s">
        <v>262</v>
      </c>
      <c r="C852" s="141"/>
      <c r="D852" s="141"/>
      <c r="E852" s="141"/>
      <c r="F852" s="247"/>
      <c r="O852" s="141"/>
    </row>
    <row r="853" spans="1:15" ht="15.75" customHeight="1" x14ac:dyDescent="0.65">
      <c r="A853" s="140" t="s">
        <v>262</v>
      </c>
      <c r="C853" s="141"/>
      <c r="D853" s="141"/>
      <c r="E853" s="141"/>
      <c r="F853" s="247"/>
      <c r="O853" s="141"/>
    </row>
    <row r="854" spans="1:15" ht="15.75" customHeight="1" x14ac:dyDescent="0.65">
      <c r="A854" s="140" t="s">
        <v>262</v>
      </c>
      <c r="C854" s="141"/>
      <c r="D854" s="141"/>
      <c r="E854" s="141"/>
      <c r="F854" s="247"/>
      <c r="O854" s="141"/>
    </row>
    <row r="855" spans="1:15" ht="15.75" customHeight="1" x14ac:dyDescent="0.65">
      <c r="A855" s="140" t="s">
        <v>262</v>
      </c>
      <c r="C855" s="141"/>
      <c r="D855" s="141"/>
      <c r="E855" s="141"/>
      <c r="F855" s="247"/>
      <c r="O855" s="141"/>
    </row>
    <row r="856" spans="1:15" ht="15.75" customHeight="1" x14ac:dyDescent="0.65">
      <c r="A856" s="140" t="s">
        <v>262</v>
      </c>
      <c r="C856" s="141"/>
      <c r="D856" s="141"/>
      <c r="E856" s="141"/>
      <c r="F856" s="247"/>
      <c r="O856" s="141"/>
    </row>
    <row r="857" spans="1:15" ht="15.75" customHeight="1" x14ac:dyDescent="0.65">
      <c r="A857" s="140" t="s">
        <v>262</v>
      </c>
      <c r="C857" s="141"/>
      <c r="D857" s="141"/>
      <c r="E857" s="141"/>
      <c r="F857" s="247"/>
      <c r="O857" s="141"/>
    </row>
    <row r="858" spans="1:15" ht="15.75" customHeight="1" x14ac:dyDescent="0.65">
      <c r="A858" s="140" t="s">
        <v>262</v>
      </c>
      <c r="C858" s="141"/>
      <c r="D858" s="141"/>
      <c r="E858" s="141"/>
      <c r="F858" s="247"/>
      <c r="O858" s="141"/>
    </row>
    <row r="859" spans="1:15" ht="15.75" customHeight="1" x14ac:dyDescent="0.65">
      <c r="A859" s="140" t="s">
        <v>262</v>
      </c>
      <c r="C859" s="141"/>
      <c r="D859" s="141"/>
      <c r="E859" s="141"/>
      <c r="F859" s="247"/>
      <c r="O859" s="141"/>
    </row>
    <row r="860" spans="1:15" ht="15.75" customHeight="1" x14ac:dyDescent="0.65">
      <c r="A860" s="140" t="s">
        <v>262</v>
      </c>
      <c r="C860" s="141"/>
      <c r="D860" s="141"/>
      <c r="E860" s="141"/>
      <c r="F860" s="247"/>
      <c r="O860" s="141"/>
    </row>
    <row r="861" spans="1:15" ht="15.75" customHeight="1" x14ac:dyDescent="0.65">
      <c r="A861" s="140" t="s">
        <v>262</v>
      </c>
      <c r="C861" s="141"/>
      <c r="D861" s="141"/>
      <c r="E861" s="141"/>
      <c r="F861" s="247"/>
      <c r="O861" s="141"/>
    </row>
    <row r="862" spans="1:15" ht="15.75" customHeight="1" x14ac:dyDescent="0.65">
      <c r="A862" s="140" t="s">
        <v>262</v>
      </c>
      <c r="C862" s="141"/>
      <c r="D862" s="141"/>
      <c r="E862" s="141"/>
      <c r="F862" s="247"/>
      <c r="O862" s="141"/>
    </row>
    <row r="863" spans="1:15" ht="15.75" customHeight="1" x14ac:dyDescent="0.65">
      <c r="A863" s="140" t="s">
        <v>262</v>
      </c>
      <c r="C863" s="141"/>
      <c r="D863" s="141"/>
      <c r="E863" s="141"/>
      <c r="F863" s="247"/>
      <c r="O863" s="141"/>
    </row>
    <row r="864" spans="1:15" ht="15.75" customHeight="1" x14ac:dyDescent="0.65">
      <c r="A864" s="140" t="s">
        <v>262</v>
      </c>
      <c r="C864" s="141"/>
      <c r="D864" s="141"/>
      <c r="E864" s="141"/>
      <c r="F864" s="247"/>
      <c r="O864" s="141"/>
    </row>
    <row r="865" spans="1:15" ht="15.75" customHeight="1" x14ac:dyDescent="0.65">
      <c r="A865" s="140" t="s">
        <v>262</v>
      </c>
      <c r="C865" s="141"/>
      <c r="D865" s="141"/>
      <c r="E865" s="141"/>
      <c r="F865" s="247"/>
      <c r="O865" s="141"/>
    </row>
    <row r="866" spans="1:15" ht="15.75" customHeight="1" x14ac:dyDescent="0.65">
      <c r="A866" s="140" t="s">
        <v>262</v>
      </c>
      <c r="C866" s="141"/>
      <c r="D866" s="141"/>
      <c r="E866" s="141"/>
      <c r="F866" s="247"/>
      <c r="O866" s="141"/>
    </row>
    <row r="867" spans="1:15" ht="15.75" customHeight="1" x14ac:dyDescent="0.65">
      <c r="A867" s="140" t="s">
        <v>262</v>
      </c>
      <c r="C867" s="141"/>
      <c r="D867" s="141"/>
      <c r="E867" s="141"/>
      <c r="F867" s="247"/>
      <c r="O867" s="141"/>
    </row>
    <row r="868" spans="1:15" ht="15.75" customHeight="1" x14ac:dyDescent="0.65">
      <c r="A868" s="140" t="s">
        <v>262</v>
      </c>
      <c r="C868" s="141"/>
      <c r="D868" s="141"/>
      <c r="E868" s="141"/>
      <c r="F868" s="247"/>
      <c r="O868" s="141"/>
    </row>
    <row r="869" spans="1:15" ht="15.75" customHeight="1" x14ac:dyDescent="0.65">
      <c r="A869" s="140" t="s">
        <v>262</v>
      </c>
      <c r="C869" s="141"/>
      <c r="D869" s="141"/>
      <c r="E869" s="141"/>
      <c r="F869" s="247"/>
      <c r="O869" s="141"/>
    </row>
    <row r="870" spans="1:15" ht="15.75" customHeight="1" x14ac:dyDescent="0.65">
      <c r="A870" s="140" t="s">
        <v>262</v>
      </c>
      <c r="C870" s="141"/>
      <c r="D870" s="141"/>
      <c r="E870" s="141"/>
      <c r="F870" s="247"/>
      <c r="O870" s="141"/>
    </row>
    <row r="871" spans="1:15" ht="15.75" customHeight="1" x14ac:dyDescent="0.65">
      <c r="A871" s="140" t="s">
        <v>262</v>
      </c>
      <c r="C871" s="141"/>
      <c r="D871" s="141"/>
      <c r="E871" s="141"/>
      <c r="F871" s="247"/>
      <c r="O871" s="141"/>
    </row>
    <row r="872" spans="1:15" ht="15.75" customHeight="1" x14ac:dyDescent="0.65">
      <c r="A872" s="140" t="s">
        <v>262</v>
      </c>
      <c r="C872" s="141"/>
      <c r="D872" s="141"/>
      <c r="E872" s="141"/>
      <c r="F872" s="247"/>
      <c r="O872" s="141"/>
    </row>
    <row r="873" spans="1:15" ht="15.75" customHeight="1" x14ac:dyDescent="0.65">
      <c r="A873" s="140" t="s">
        <v>262</v>
      </c>
      <c r="C873" s="141"/>
      <c r="D873" s="141"/>
      <c r="E873" s="141"/>
      <c r="F873" s="247"/>
      <c r="O873" s="141"/>
    </row>
    <row r="874" spans="1:15" ht="15.75" customHeight="1" x14ac:dyDescent="0.65">
      <c r="A874" s="140" t="s">
        <v>262</v>
      </c>
      <c r="C874" s="141"/>
      <c r="D874" s="141"/>
      <c r="E874" s="141"/>
      <c r="F874" s="247"/>
      <c r="O874" s="141"/>
    </row>
    <row r="875" spans="1:15" ht="15.75" customHeight="1" x14ac:dyDescent="0.65">
      <c r="A875" s="140" t="s">
        <v>262</v>
      </c>
      <c r="C875" s="141"/>
      <c r="D875" s="141"/>
      <c r="E875" s="141"/>
      <c r="F875" s="247"/>
      <c r="O875" s="141"/>
    </row>
    <row r="876" spans="1:15" ht="15.75" customHeight="1" x14ac:dyDescent="0.65">
      <c r="A876" s="140" t="s">
        <v>262</v>
      </c>
      <c r="C876" s="141"/>
      <c r="D876" s="141"/>
      <c r="E876" s="141"/>
      <c r="F876" s="247"/>
      <c r="O876" s="141"/>
    </row>
    <row r="877" spans="1:15" ht="15.75" customHeight="1" x14ac:dyDescent="0.65">
      <c r="A877" s="140" t="s">
        <v>262</v>
      </c>
      <c r="C877" s="141"/>
      <c r="D877" s="141"/>
      <c r="E877" s="141"/>
      <c r="F877" s="247"/>
      <c r="O877" s="141"/>
    </row>
    <row r="878" spans="1:15" ht="15.75" customHeight="1" x14ac:dyDescent="0.65">
      <c r="A878" s="140" t="s">
        <v>262</v>
      </c>
      <c r="C878" s="141"/>
      <c r="D878" s="141"/>
      <c r="E878" s="141"/>
      <c r="F878" s="247"/>
      <c r="O878" s="141"/>
    </row>
    <row r="879" spans="1:15" ht="15.75" customHeight="1" x14ac:dyDescent="0.65">
      <c r="A879" s="140" t="s">
        <v>262</v>
      </c>
      <c r="C879" s="141"/>
      <c r="D879" s="141"/>
      <c r="E879" s="141"/>
      <c r="F879" s="247"/>
      <c r="O879" s="141"/>
    </row>
    <row r="880" spans="1:15" ht="15.75" customHeight="1" x14ac:dyDescent="0.65">
      <c r="A880" s="140" t="s">
        <v>262</v>
      </c>
      <c r="C880" s="141"/>
      <c r="D880" s="141"/>
      <c r="E880" s="141"/>
      <c r="F880" s="247"/>
      <c r="O880" s="141"/>
    </row>
    <row r="881" spans="1:15" ht="15.75" customHeight="1" x14ac:dyDescent="0.65">
      <c r="A881" s="140" t="s">
        <v>262</v>
      </c>
      <c r="C881" s="141"/>
      <c r="D881" s="141"/>
      <c r="E881" s="141"/>
      <c r="F881" s="247"/>
      <c r="O881" s="141"/>
    </row>
    <row r="882" spans="1:15" ht="15.75" customHeight="1" x14ac:dyDescent="0.65">
      <c r="A882" s="140" t="s">
        <v>262</v>
      </c>
      <c r="C882" s="141"/>
      <c r="D882" s="141"/>
      <c r="E882" s="141"/>
      <c r="F882" s="247"/>
      <c r="O882" s="141"/>
    </row>
    <row r="883" spans="1:15" ht="15.75" customHeight="1" x14ac:dyDescent="0.65">
      <c r="A883" s="140" t="s">
        <v>262</v>
      </c>
      <c r="C883" s="141"/>
      <c r="D883" s="141"/>
      <c r="E883" s="141"/>
      <c r="F883" s="247"/>
      <c r="O883" s="141"/>
    </row>
    <row r="884" spans="1:15" ht="15.75" customHeight="1" x14ac:dyDescent="0.65">
      <c r="A884" s="140" t="s">
        <v>262</v>
      </c>
      <c r="C884" s="141"/>
      <c r="D884" s="141"/>
      <c r="E884" s="141"/>
      <c r="F884" s="247"/>
      <c r="O884" s="141"/>
    </row>
    <row r="885" spans="1:15" ht="15.75" customHeight="1" x14ac:dyDescent="0.65">
      <c r="A885" s="140" t="s">
        <v>262</v>
      </c>
      <c r="C885" s="141"/>
      <c r="D885" s="141"/>
      <c r="E885" s="141"/>
      <c r="F885" s="247"/>
      <c r="O885" s="141"/>
    </row>
    <row r="886" spans="1:15" ht="15.75" customHeight="1" x14ac:dyDescent="0.65">
      <c r="A886" s="140" t="s">
        <v>262</v>
      </c>
      <c r="C886" s="141"/>
      <c r="D886" s="141"/>
      <c r="E886" s="141"/>
      <c r="F886" s="247"/>
      <c r="O886" s="141"/>
    </row>
    <row r="887" spans="1:15" ht="15.75" customHeight="1" x14ac:dyDescent="0.65">
      <c r="A887" s="140" t="s">
        <v>262</v>
      </c>
      <c r="C887" s="141"/>
      <c r="D887" s="141"/>
      <c r="E887" s="141"/>
      <c r="F887" s="247"/>
      <c r="O887" s="141"/>
    </row>
    <row r="888" spans="1:15" ht="15.75" customHeight="1" x14ac:dyDescent="0.65">
      <c r="A888" s="140" t="s">
        <v>262</v>
      </c>
      <c r="C888" s="141"/>
      <c r="D888" s="141"/>
      <c r="E888" s="141"/>
      <c r="F888" s="247"/>
      <c r="O888" s="141"/>
    </row>
    <row r="889" spans="1:15" ht="15.75" customHeight="1" x14ac:dyDescent="0.65">
      <c r="A889" s="140" t="s">
        <v>262</v>
      </c>
      <c r="C889" s="141"/>
      <c r="D889" s="141"/>
      <c r="E889" s="141"/>
      <c r="F889" s="247"/>
      <c r="O889" s="141"/>
    </row>
    <row r="890" spans="1:15" ht="15.75" customHeight="1" x14ac:dyDescent="0.65">
      <c r="A890" s="140" t="s">
        <v>262</v>
      </c>
      <c r="C890" s="141"/>
      <c r="D890" s="141"/>
      <c r="E890" s="141"/>
      <c r="F890" s="247"/>
      <c r="O890" s="141"/>
    </row>
    <row r="891" spans="1:15" ht="15.75" customHeight="1" x14ac:dyDescent="0.65">
      <c r="A891" s="140" t="s">
        <v>262</v>
      </c>
      <c r="C891" s="141"/>
      <c r="D891" s="141"/>
      <c r="E891" s="141"/>
      <c r="F891" s="247"/>
      <c r="O891" s="141"/>
    </row>
    <row r="892" spans="1:15" ht="15.75" customHeight="1" x14ac:dyDescent="0.65">
      <c r="A892" s="140" t="s">
        <v>262</v>
      </c>
      <c r="C892" s="141"/>
      <c r="D892" s="141"/>
      <c r="E892" s="141"/>
      <c r="F892" s="247"/>
      <c r="O892" s="141"/>
    </row>
    <row r="893" spans="1:15" ht="15.75" customHeight="1" x14ac:dyDescent="0.65">
      <c r="A893" s="140" t="s">
        <v>262</v>
      </c>
      <c r="C893" s="141"/>
      <c r="D893" s="141"/>
      <c r="E893" s="141"/>
      <c r="F893" s="247"/>
      <c r="O893" s="141"/>
    </row>
    <row r="894" spans="1:15" ht="15.75" customHeight="1" x14ac:dyDescent="0.65">
      <c r="A894" s="140" t="s">
        <v>262</v>
      </c>
      <c r="C894" s="141"/>
      <c r="D894" s="141"/>
      <c r="E894" s="141"/>
      <c r="F894" s="247"/>
      <c r="O894" s="141"/>
    </row>
    <row r="895" spans="1:15" ht="15.75" customHeight="1" x14ac:dyDescent="0.65">
      <c r="A895" s="140" t="s">
        <v>262</v>
      </c>
      <c r="C895" s="141"/>
      <c r="D895" s="141"/>
      <c r="E895" s="141"/>
      <c r="F895" s="247"/>
      <c r="O895" s="141"/>
    </row>
    <row r="896" spans="1:15" ht="15.75" customHeight="1" x14ac:dyDescent="0.65">
      <c r="A896" s="140" t="s">
        <v>262</v>
      </c>
      <c r="C896" s="141"/>
      <c r="D896" s="141"/>
      <c r="E896" s="141"/>
      <c r="F896" s="247"/>
      <c r="O896" s="141"/>
    </row>
    <row r="897" spans="1:15" ht="15.75" customHeight="1" x14ac:dyDescent="0.65">
      <c r="A897" s="140" t="s">
        <v>262</v>
      </c>
      <c r="C897" s="141"/>
      <c r="D897" s="141"/>
      <c r="E897" s="141"/>
      <c r="F897" s="247"/>
      <c r="O897" s="141"/>
    </row>
    <row r="898" spans="1:15" ht="15.75" customHeight="1" x14ac:dyDescent="0.65">
      <c r="A898" s="140" t="s">
        <v>262</v>
      </c>
      <c r="C898" s="141"/>
      <c r="D898" s="141"/>
      <c r="E898" s="141"/>
      <c r="F898" s="247"/>
      <c r="O898" s="141"/>
    </row>
    <row r="899" spans="1:15" ht="15.75" customHeight="1" x14ac:dyDescent="0.65">
      <c r="A899" s="140" t="s">
        <v>262</v>
      </c>
      <c r="C899" s="141"/>
      <c r="D899" s="141"/>
      <c r="E899" s="141"/>
      <c r="F899" s="247"/>
      <c r="O899" s="141"/>
    </row>
    <row r="900" spans="1:15" ht="15.75" customHeight="1" x14ac:dyDescent="0.65">
      <c r="A900" s="140" t="s">
        <v>262</v>
      </c>
      <c r="C900" s="141"/>
      <c r="D900" s="141"/>
      <c r="E900" s="141"/>
      <c r="F900" s="247"/>
      <c r="O900" s="141"/>
    </row>
    <row r="901" spans="1:15" ht="15.75" customHeight="1" x14ac:dyDescent="0.65">
      <c r="A901" s="140" t="s">
        <v>262</v>
      </c>
      <c r="C901" s="141"/>
      <c r="D901" s="141"/>
      <c r="E901" s="141"/>
      <c r="F901" s="247"/>
      <c r="O901" s="141"/>
    </row>
    <row r="902" spans="1:15" ht="15.75" customHeight="1" x14ac:dyDescent="0.65">
      <c r="A902" s="140" t="s">
        <v>262</v>
      </c>
      <c r="C902" s="141"/>
      <c r="D902" s="141"/>
      <c r="E902" s="141"/>
      <c r="F902" s="247"/>
      <c r="O902" s="141"/>
    </row>
    <row r="903" spans="1:15" ht="15.75" customHeight="1" x14ac:dyDescent="0.65">
      <c r="A903" s="140" t="s">
        <v>262</v>
      </c>
      <c r="C903" s="141"/>
      <c r="D903" s="141"/>
      <c r="E903" s="141"/>
      <c r="F903" s="247"/>
      <c r="O903" s="141"/>
    </row>
    <row r="904" spans="1:15" ht="15.75" customHeight="1" x14ac:dyDescent="0.65">
      <c r="A904" s="140" t="s">
        <v>262</v>
      </c>
      <c r="C904" s="141"/>
      <c r="D904" s="141"/>
      <c r="E904" s="141"/>
      <c r="F904" s="247"/>
      <c r="O904" s="141"/>
    </row>
    <row r="905" spans="1:15" ht="15.75" customHeight="1" x14ac:dyDescent="0.65">
      <c r="A905" s="140" t="s">
        <v>262</v>
      </c>
      <c r="C905" s="141"/>
      <c r="D905" s="141"/>
      <c r="E905" s="141"/>
      <c r="F905" s="247"/>
      <c r="O905" s="141"/>
    </row>
    <row r="906" spans="1:15" ht="15.75" customHeight="1" x14ac:dyDescent="0.65">
      <c r="A906" s="140" t="s">
        <v>262</v>
      </c>
      <c r="C906" s="141"/>
      <c r="D906" s="141"/>
      <c r="E906" s="141"/>
      <c r="F906" s="247"/>
      <c r="O906" s="141"/>
    </row>
    <row r="907" spans="1:15" ht="15.75" customHeight="1" x14ac:dyDescent="0.65">
      <c r="A907" s="140" t="s">
        <v>262</v>
      </c>
      <c r="C907" s="141"/>
      <c r="D907" s="141"/>
      <c r="E907" s="141"/>
      <c r="F907" s="247"/>
      <c r="O907" s="141"/>
    </row>
    <row r="908" spans="1:15" ht="15.75" customHeight="1" x14ac:dyDescent="0.65">
      <c r="A908" s="140" t="s">
        <v>262</v>
      </c>
      <c r="C908" s="141"/>
      <c r="D908" s="141"/>
      <c r="E908" s="141"/>
      <c r="F908" s="247"/>
      <c r="O908" s="141"/>
    </row>
    <row r="909" spans="1:15" ht="15.75" customHeight="1" x14ac:dyDescent="0.65">
      <c r="A909" s="140" t="s">
        <v>262</v>
      </c>
      <c r="C909" s="141"/>
      <c r="D909" s="141"/>
      <c r="E909" s="141"/>
      <c r="F909" s="247"/>
      <c r="O909" s="141"/>
    </row>
    <row r="910" spans="1:15" ht="15.75" customHeight="1" x14ac:dyDescent="0.65">
      <c r="A910" s="140" t="s">
        <v>262</v>
      </c>
      <c r="C910" s="141"/>
      <c r="D910" s="141"/>
      <c r="E910" s="141"/>
      <c r="F910" s="247"/>
      <c r="O910" s="141"/>
    </row>
    <row r="911" spans="1:15" ht="15.75" customHeight="1" x14ac:dyDescent="0.65">
      <c r="A911" s="140" t="s">
        <v>262</v>
      </c>
      <c r="C911" s="141"/>
      <c r="D911" s="141"/>
      <c r="E911" s="141"/>
      <c r="F911" s="247"/>
      <c r="O911" s="141"/>
    </row>
    <row r="912" spans="1:15" ht="15.75" customHeight="1" x14ac:dyDescent="0.65">
      <c r="A912" s="140" t="s">
        <v>262</v>
      </c>
      <c r="C912" s="141"/>
      <c r="D912" s="141"/>
      <c r="E912" s="141"/>
      <c r="F912" s="247"/>
      <c r="O912" s="141"/>
    </row>
    <row r="913" spans="1:15" ht="15.75" customHeight="1" x14ac:dyDescent="0.65">
      <c r="A913" s="140" t="s">
        <v>262</v>
      </c>
      <c r="C913" s="141"/>
      <c r="D913" s="141"/>
      <c r="E913" s="141"/>
      <c r="F913" s="247"/>
      <c r="O913" s="141"/>
    </row>
    <row r="914" spans="1:15" ht="15.75" customHeight="1" x14ac:dyDescent="0.65">
      <c r="A914" s="140" t="s">
        <v>262</v>
      </c>
      <c r="C914" s="141"/>
      <c r="D914" s="141"/>
      <c r="E914" s="141"/>
      <c r="F914" s="247"/>
      <c r="O914" s="141"/>
    </row>
    <row r="915" spans="1:15" ht="15.75" customHeight="1" x14ac:dyDescent="0.65">
      <c r="A915" s="140" t="s">
        <v>262</v>
      </c>
      <c r="C915" s="141"/>
      <c r="D915" s="141"/>
      <c r="E915" s="141"/>
      <c r="F915" s="247"/>
      <c r="O915" s="141"/>
    </row>
    <row r="916" spans="1:15" ht="15.75" customHeight="1" x14ac:dyDescent="0.65">
      <c r="A916" s="140" t="s">
        <v>262</v>
      </c>
      <c r="C916" s="141"/>
      <c r="D916" s="141"/>
      <c r="E916" s="141"/>
      <c r="F916" s="247"/>
      <c r="O916" s="141"/>
    </row>
    <row r="917" spans="1:15" ht="15.75" customHeight="1" x14ac:dyDescent="0.65">
      <c r="A917" s="140" t="s">
        <v>262</v>
      </c>
      <c r="C917" s="141"/>
      <c r="D917" s="141"/>
      <c r="E917" s="141"/>
      <c r="F917" s="247"/>
      <c r="O917" s="141"/>
    </row>
    <row r="918" spans="1:15" ht="15.75" customHeight="1" x14ac:dyDescent="0.65">
      <c r="A918" s="140" t="s">
        <v>262</v>
      </c>
      <c r="C918" s="141"/>
      <c r="D918" s="141"/>
      <c r="E918" s="141"/>
      <c r="F918" s="247"/>
      <c r="O918" s="141"/>
    </row>
    <row r="919" spans="1:15" ht="15.75" customHeight="1" x14ac:dyDescent="0.65">
      <c r="A919" s="140" t="s">
        <v>262</v>
      </c>
      <c r="C919" s="141"/>
      <c r="D919" s="141"/>
      <c r="E919" s="141"/>
      <c r="F919" s="247"/>
      <c r="O919" s="141"/>
    </row>
    <row r="920" spans="1:15" ht="15.75" customHeight="1" x14ac:dyDescent="0.65">
      <c r="A920" s="140" t="s">
        <v>262</v>
      </c>
      <c r="C920" s="141"/>
      <c r="D920" s="141"/>
      <c r="E920" s="141"/>
      <c r="F920" s="247"/>
      <c r="O920" s="141"/>
    </row>
    <row r="921" spans="1:15" ht="15.75" customHeight="1" x14ac:dyDescent="0.65">
      <c r="A921" s="140" t="s">
        <v>262</v>
      </c>
      <c r="C921" s="141"/>
      <c r="D921" s="141"/>
      <c r="E921" s="141"/>
      <c r="F921" s="247"/>
      <c r="O921" s="141"/>
    </row>
    <row r="922" spans="1:15" ht="15.75" customHeight="1" x14ac:dyDescent="0.65">
      <c r="A922" s="140" t="s">
        <v>262</v>
      </c>
      <c r="C922" s="141"/>
      <c r="D922" s="141"/>
      <c r="E922" s="141"/>
      <c r="F922" s="247"/>
      <c r="O922" s="141"/>
    </row>
    <row r="923" spans="1:15" ht="15.75" customHeight="1" x14ac:dyDescent="0.65">
      <c r="A923" s="140" t="s">
        <v>262</v>
      </c>
      <c r="C923" s="141"/>
      <c r="D923" s="141"/>
      <c r="E923" s="141"/>
      <c r="F923" s="247"/>
      <c r="O923" s="141"/>
    </row>
    <row r="924" spans="1:15" ht="15.75" customHeight="1" x14ac:dyDescent="0.65">
      <c r="A924" s="140" t="s">
        <v>262</v>
      </c>
      <c r="C924" s="141"/>
      <c r="D924" s="141"/>
      <c r="E924" s="141"/>
      <c r="F924" s="247"/>
      <c r="O924" s="141"/>
    </row>
    <row r="925" spans="1:15" ht="15.75" customHeight="1" x14ac:dyDescent="0.65">
      <c r="A925" s="140" t="s">
        <v>262</v>
      </c>
      <c r="C925" s="141"/>
      <c r="D925" s="141"/>
      <c r="E925" s="141"/>
      <c r="F925" s="247"/>
      <c r="O925" s="141"/>
    </row>
    <row r="926" spans="1:15" ht="15.75" customHeight="1" x14ac:dyDescent="0.65">
      <c r="A926" s="140" t="s">
        <v>262</v>
      </c>
      <c r="C926" s="141"/>
      <c r="D926" s="141"/>
      <c r="E926" s="141"/>
      <c r="F926" s="247"/>
      <c r="O926" s="141"/>
    </row>
    <row r="927" spans="1:15" ht="15.75" customHeight="1" x14ac:dyDescent="0.65">
      <c r="A927" s="140" t="s">
        <v>262</v>
      </c>
      <c r="C927" s="141"/>
      <c r="D927" s="141"/>
      <c r="E927" s="141"/>
      <c r="F927" s="247"/>
      <c r="O927" s="141"/>
    </row>
    <row r="928" spans="1:15" ht="15.75" customHeight="1" x14ac:dyDescent="0.65">
      <c r="A928" s="140" t="s">
        <v>262</v>
      </c>
      <c r="C928" s="141"/>
      <c r="D928" s="141"/>
      <c r="E928" s="141"/>
      <c r="F928" s="247"/>
      <c r="O928" s="141"/>
    </row>
    <row r="929" spans="1:15" ht="15.75" customHeight="1" x14ac:dyDescent="0.65">
      <c r="A929" s="140" t="s">
        <v>262</v>
      </c>
      <c r="C929" s="141"/>
      <c r="D929" s="141"/>
      <c r="E929" s="141"/>
      <c r="F929" s="247"/>
      <c r="O929" s="141"/>
    </row>
    <row r="930" spans="1:15" ht="15.75" customHeight="1" x14ac:dyDescent="0.65">
      <c r="A930" s="140" t="s">
        <v>262</v>
      </c>
      <c r="C930" s="141"/>
      <c r="D930" s="141"/>
      <c r="E930" s="141"/>
      <c r="F930" s="247"/>
      <c r="O930" s="141"/>
    </row>
    <row r="931" spans="1:15" ht="15.75" customHeight="1" x14ac:dyDescent="0.65">
      <c r="A931" s="140" t="s">
        <v>262</v>
      </c>
      <c r="C931" s="141"/>
      <c r="D931" s="141"/>
      <c r="E931" s="141"/>
      <c r="F931" s="247"/>
      <c r="O931" s="141"/>
    </row>
    <row r="932" spans="1:15" ht="15.75" customHeight="1" x14ac:dyDescent="0.65">
      <c r="A932" s="140" t="s">
        <v>262</v>
      </c>
      <c r="C932" s="141"/>
      <c r="D932" s="141"/>
      <c r="E932" s="141"/>
      <c r="F932" s="247"/>
      <c r="O932" s="141"/>
    </row>
    <row r="933" spans="1:15" ht="15.75" customHeight="1" x14ac:dyDescent="0.65">
      <c r="A933" s="140" t="s">
        <v>262</v>
      </c>
      <c r="C933" s="141"/>
      <c r="D933" s="141"/>
      <c r="E933" s="141"/>
      <c r="F933" s="247"/>
      <c r="O933" s="141"/>
    </row>
    <row r="934" spans="1:15" ht="15.75" customHeight="1" x14ac:dyDescent="0.65">
      <c r="A934" s="140" t="s">
        <v>262</v>
      </c>
      <c r="C934" s="141"/>
      <c r="D934" s="141"/>
      <c r="E934" s="141"/>
      <c r="F934" s="247"/>
      <c r="O934" s="141"/>
    </row>
    <row r="935" spans="1:15" ht="15.75" customHeight="1" x14ac:dyDescent="0.65">
      <c r="A935" s="140" t="s">
        <v>262</v>
      </c>
      <c r="C935" s="141"/>
      <c r="D935" s="141"/>
      <c r="E935" s="141"/>
      <c r="F935" s="247"/>
      <c r="O935" s="141"/>
    </row>
    <row r="936" spans="1:15" ht="15.75" customHeight="1" x14ac:dyDescent="0.65">
      <c r="A936" s="140" t="s">
        <v>262</v>
      </c>
      <c r="C936" s="141"/>
      <c r="D936" s="141"/>
      <c r="E936" s="141"/>
      <c r="F936" s="247"/>
      <c r="O936" s="141"/>
    </row>
    <row r="937" spans="1:15" ht="15.75" customHeight="1" x14ac:dyDescent="0.65">
      <c r="A937" s="140" t="s">
        <v>262</v>
      </c>
      <c r="C937" s="141"/>
      <c r="D937" s="141"/>
      <c r="E937" s="141"/>
      <c r="F937" s="247"/>
      <c r="O937" s="141"/>
    </row>
    <row r="938" spans="1:15" ht="15.75" customHeight="1" x14ac:dyDescent="0.65">
      <c r="A938" s="140" t="s">
        <v>262</v>
      </c>
      <c r="C938" s="141"/>
      <c r="D938" s="141"/>
      <c r="E938" s="141"/>
      <c r="F938" s="247"/>
      <c r="O938" s="141"/>
    </row>
    <row r="939" spans="1:15" ht="15.75" customHeight="1" x14ac:dyDescent="0.65">
      <c r="A939" s="140" t="s">
        <v>262</v>
      </c>
      <c r="C939" s="141"/>
      <c r="D939" s="141"/>
      <c r="E939" s="141"/>
      <c r="F939" s="247"/>
      <c r="O939" s="141"/>
    </row>
    <row r="940" spans="1:15" ht="15.75" customHeight="1" x14ac:dyDescent="0.65">
      <c r="A940" s="140" t="s">
        <v>262</v>
      </c>
      <c r="C940" s="141"/>
      <c r="D940" s="141"/>
      <c r="E940" s="141"/>
      <c r="F940" s="247"/>
      <c r="O940" s="141"/>
    </row>
    <row r="941" spans="1:15" ht="15.75" customHeight="1" x14ac:dyDescent="0.65">
      <c r="A941" s="140" t="s">
        <v>262</v>
      </c>
      <c r="C941" s="141"/>
      <c r="D941" s="141"/>
      <c r="E941" s="141"/>
      <c r="F941" s="247"/>
      <c r="O941" s="141"/>
    </row>
    <row r="942" spans="1:15" ht="15.75" customHeight="1" x14ac:dyDescent="0.65">
      <c r="A942" s="140" t="s">
        <v>262</v>
      </c>
      <c r="C942" s="141"/>
      <c r="D942" s="141"/>
      <c r="E942" s="141"/>
      <c r="F942" s="247"/>
      <c r="O942" s="141"/>
    </row>
    <row r="943" spans="1:15" ht="15.75" customHeight="1" x14ac:dyDescent="0.65">
      <c r="A943" s="140" t="s">
        <v>262</v>
      </c>
      <c r="C943" s="141"/>
      <c r="D943" s="141"/>
      <c r="E943" s="141"/>
      <c r="F943" s="247"/>
      <c r="O943" s="141"/>
    </row>
    <row r="944" spans="1:15" ht="15.75" customHeight="1" x14ac:dyDescent="0.65">
      <c r="A944" s="140" t="s">
        <v>262</v>
      </c>
      <c r="C944" s="141"/>
      <c r="D944" s="141"/>
      <c r="E944" s="141"/>
      <c r="F944" s="247"/>
      <c r="O944" s="141"/>
    </row>
    <row r="945" spans="1:15" ht="15.75" customHeight="1" x14ac:dyDescent="0.65">
      <c r="A945" s="140" t="s">
        <v>262</v>
      </c>
      <c r="C945" s="141"/>
      <c r="D945" s="141"/>
      <c r="E945" s="141"/>
      <c r="F945" s="247"/>
      <c r="O945" s="141"/>
    </row>
    <row r="946" spans="1:15" ht="15.75" customHeight="1" x14ac:dyDescent="0.65">
      <c r="A946" s="140" t="s">
        <v>262</v>
      </c>
      <c r="C946" s="141"/>
      <c r="D946" s="141"/>
      <c r="E946" s="141"/>
      <c r="F946" s="247"/>
      <c r="O946" s="141"/>
    </row>
    <row r="947" spans="1:15" ht="15.75" customHeight="1" x14ac:dyDescent="0.65">
      <c r="A947" s="140" t="s">
        <v>262</v>
      </c>
      <c r="C947" s="141"/>
      <c r="D947" s="141"/>
      <c r="E947" s="141"/>
      <c r="F947" s="247"/>
      <c r="O947" s="141"/>
    </row>
    <row r="948" spans="1:15" ht="15.75" customHeight="1" x14ac:dyDescent="0.65">
      <c r="A948" s="140" t="s">
        <v>262</v>
      </c>
      <c r="C948" s="141"/>
      <c r="D948" s="141"/>
      <c r="E948" s="141"/>
      <c r="F948" s="247"/>
      <c r="O948" s="141"/>
    </row>
    <row r="949" spans="1:15" ht="15.75" customHeight="1" x14ac:dyDescent="0.65">
      <c r="A949" s="140" t="s">
        <v>262</v>
      </c>
      <c r="C949" s="141"/>
      <c r="D949" s="141"/>
      <c r="E949" s="141"/>
      <c r="F949" s="247"/>
      <c r="O949" s="141"/>
    </row>
    <row r="950" spans="1:15" ht="15.75" customHeight="1" x14ac:dyDescent="0.65">
      <c r="A950" s="140" t="s">
        <v>262</v>
      </c>
      <c r="C950" s="141"/>
      <c r="D950" s="141"/>
      <c r="E950" s="141"/>
      <c r="F950" s="247"/>
      <c r="O950" s="141"/>
    </row>
    <row r="951" spans="1:15" ht="15.75" customHeight="1" x14ac:dyDescent="0.65">
      <c r="A951" s="140" t="s">
        <v>262</v>
      </c>
      <c r="C951" s="141"/>
      <c r="D951" s="141"/>
      <c r="E951" s="141"/>
      <c r="F951" s="247"/>
      <c r="O951" s="141"/>
    </row>
    <row r="952" spans="1:15" ht="15.75" customHeight="1" x14ac:dyDescent="0.65">
      <c r="A952" s="140" t="s">
        <v>262</v>
      </c>
      <c r="C952" s="141"/>
      <c r="D952" s="141"/>
      <c r="E952" s="141"/>
      <c r="F952" s="247"/>
      <c r="O952" s="141"/>
    </row>
    <row r="953" spans="1:15" ht="15.75" customHeight="1" x14ac:dyDescent="0.65">
      <c r="A953" s="140" t="s">
        <v>262</v>
      </c>
      <c r="C953" s="141"/>
      <c r="D953" s="141"/>
      <c r="E953" s="141"/>
      <c r="F953" s="247"/>
      <c r="O953" s="141"/>
    </row>
    <row r="954" spans="1:15" ht="15.75" customHeight="1" x14ac:dyDescent="0.65">
      <c r="A954" s="140" t="s">
        <v>262</v>
      </c>
      <c r="C954" s="141"/>
      <c r="D954" s="141"/>
      <c r="E954" s="141"/>
      <c r="F954" s="247"/>
      <c r="O954" s="141"/>
    </row>
    <row r="955" spans="1:15" ht="15.75" customHeight="1" x14ac:dyDescent="0.65">
      <c r="A955" s="140" t="s">
        <v>262</v>
      </c>
      <c r="C955" s="141"/>
      <c r="D955" s="141"/>
      <c r="E955" s="141"/>
      <c r="F955" s="247"/>
      <c r="O955" s="141"/>
    </row>
    <row r="956" spans="1:15" ht="15.75" customHeight="1" x14ac:dyDescent="0.65">
      <c r="A956" s="140" t="s">
        <v>262</v>
      </c>
      <c r="C956" s="141"/>
      <c r="D956" s="141"/>
      <c r="E956" s="141"/>
      <c r="F956" s="247"/>
      <c r="O956" s="141"/>
    </row>
    <row r="957" spans="1:15" ht="15.75" customHeight="1" x14ac:dyDescent="0.65">
      <c r="A957" s="140" t="s">
        <v>262</v>
      </c>
      <c r="C957" s="141"/>
      <c r="D957" s="141"/>
      <c r="E957" s="141"/>
      <c r="F957" s="247"/>
      <c r="O957" s="141"/>
    </row>
    <row r="958" spans="1:15" ht="15.75" customHeight="1" x14ac:dyDescent="0.65">
      <c r="A958" s="140" t="s">
        <v>262</v>
      </c>
      <c r="C958" s="141"/>
      <c r="D958" s="141"/>
      <c r="E958" s="141"/>
      <c r="F958" s="247"/>
      <c r="O958" s="141"/>
    </row>
    <row r="959" spans="1:15" ht="15.75" customHeight="1" x14ac:dyDescent="0.65">
      <c r="A959" s="140" t="s">
        <v>262</v>
      </c>
      <c r="C959" s="141"/>
      <c r="D959" s="141"/>
      <c r="E959" s="141"/>
      <c r="F959" s="247"/>
      <c r="O959" s="141"/>
    </row>
    <row r="960" spans="1:15" ht="15.75" customHeight="1" x14ac:dyDescent="0.65">
      <c r="A960" s="140" t="s">
        <v>262</v>
      </c>
      <c r="C960" s="141"/>
      <c r="D960" s="141"/>
      <c r="E960" s="141"/>
      <c r="F960" s="247"/>
      <c r="O960" s="141"/>
    </row>
    <row r="961" spans="1:15" ht="15.75" customHeight="1" x14ac:dyDescent="0.65">
      <c r="A961" s="140" t="s">
        <v>262</v>
      </c>
      <c r="C961" s="141"/>
      <c r="D961" s="141"/>
      <c r="E961" s="141"/>
      <c r="F961" s="247"/>
      <c r="O961" s="141"/>
    </row>
    <row r="962" spans="1:15" ht="15.75" customHeight="1" x14ac:dyDescent="0.65">
      <c r="A962" s="140" t="s">
        <v>262</v>
      </c>
      <c r="C962" s="141"/>
      <c r="D962" s="141"/>
      <c r="E962" s="141"/>
      <c r="F962" s="247"/>
      <c r="O962" s="141"/>
    </row>
    <row r="963" spans="1:15" ht="15.75" customHeight="1" x14ac:dyDescent="0.65">
      <c r="A963" s="140" t="s">
        <v>262</v>
      </c>
      <c r="C963" s="141"/>
      <c r="D963" s="141"/>
      <c r="E963" s="141"/>
      <c r="F963" s="247"/>
      <c r="O963" s="141"/>
    </row>
    <row r="964" spans="1:15" ht="15.75" customHeight="1" x14ac:dyDescent="0.65">
      <c r="A964" s="140" t="s">
        <v>262</v>
      </c>
      <c r="C964" s="141"/>
      <c r="D964" s="141"/>
      <c r="E964" s="141"/>
      <c r="F964" s="247"/>
      <c r="O964" s="141"/>
    </row>
    <row r="965" spans="1:15" ht="15.75" customHeight="1" x14ac:dyDescent="0.65">
      <c r="A965" s="140" t="s">
        <v>262</v>
      </c>
      <c r="C965" s="141"/>
      <c r="D965" s="141"/>
      <c r="E965" s="141"/>
      <c r="F965" s="247"/>
      <c r="O965" s="141"/>
    </row>
    <row r="966" spans="1:15" ht="15.75" customHeight="1" x14ac:dyDescent="0.65">
      <c r="A966" s="140" t="s">
        <v>262</v>
      </c>
      <c r="C966" s="141"/>
      <c r="D966" s="141"/>
      <c r="E966" s="141"/>
      <c r="F966" s="247"/>
      <c r="O966" s="141"/>
    </row>
    <row r="967" spans="1:15" ht="15.75" customHeight="1" x14ac:dyDescent="0.65">
      <c r="A967" s="140" t="s">
        <v>262</v>
      </c>
      <c r="C967" s="141"/>
      <c r="D967" s="141"/>
      <c r="E967" s="141"/>
      <c r="F967" s="247"/>
      <c r="O967" s="141"/>
    </row>
    <row r="968" spans="1:15" ht="15.75" customHeight="1" x14ac:dyDescent="0.65">
      <c r="A968" s="140" t="s">
        <v>262</v>
      </c>
      <c r="C968" s="141"/>
      <c r="D968" s="141"/>
      <c r="E968" s="141"/>
      <c r="F968" s="247"/>
      <c r="O968" s="141"/>
    </row>
    <row r="969" spans="1:15" ht="15.75" customHeight="1" x14ac:dyDescent="0.65">
      <c r="A969" s="140" t="s">
        <v>262</v>
      </c>
      <c r="C969" s="141"/>
      <c r="D969" s="141"/>
      <c r="E969" s="141"/>
      <c r="F969" s="247"/>
      <c r="O969" s="141"/>
    </row>
    <row r="970" spans="1:15" ht="15.75" customHeight="1" x14ac:dyDescent="0.65">
      <c r="A970" s="140" t="s">
        <v>262</v>
      </c>
      <c r="C970" s="141"/>
      <c r="D970" s="141"/>
      <c r="E970" s="141"/>
      <c r="F970" s="247"/>
      <c r="O970" s="141"/>
    </row>
    <row r="971" spans="1:15" ht="15.75" customHeight="1" x14ac:dyDescent="0.65">
      <c r="A971" s="140" t="s">
        <v>262</v>
      </c>
      <c r="C971" s="141"/>
      <c r="D971" s="141"/>
      <c r="E971" s="141"/>
      <c r="F971" s="247"/>
      <c r="O971" s="141"/>
    </row>
    <row r="972" spans="1:15" ht="15.75" customHeight="1" x14ac:dyDescent="0.65">
      <c r="A972" s="140" t="s">
        <v>262</v>
      </c>
      <c r="C972" s="141"/>
      <c r="D972" s="141"/>
      <c r="E972" s="141"/>
      <c r="F972" s="247"/>
      <c r="O972" s="141"/>
    </row>
    <row r="973" spans="1:15" ht="15.75" customHeight="1" x14ac:dyDescent="0.65">
      <c r="A973" s="140" t="s">
        <v>262</v>
      </c>
      <c r="C973" s="141"/>
      <c r="D973" s="141"/>
      <c r="E973" s="141"/>
      <c r="F973" s="247"/>
      <c r="O973" s="141"/>
    </row>
    <row r="974" spans="1:15" ht="15.75" customHeight="1" x14ac:dyDescent="0.65">
      <c r="A974" s="140" t="s">
        <v>262</v>
      </c>
      <c r="C974" s="141"/>
      <c r="D974" s="141"/>
      <c r="E974" s="141"/>
      <c r="F974" s="247"/>
      <c r="O974" s="141"/>
    </row>
    <row r="975" spans="1:15" ht="15.75" customHeight="1" x14ac:dyDescent="0.65">
      <c r="A975" s="140" t="s">
        <v>262</v>
      </c>
      <c r="C975" s="141"/>
      <c r="D975" s="141"/>
      <c r="E975" s="141"/>
      <c r="F975" s="247"/>
      <c r="O975" s="141"/>
    </row>
    <row r="976" spans="1:15" ht="15.75" customHeight="1" x14ac:dyDescent="0.65">
      <c r="A976" s="140" t="s">
        <v>262</v>
      </c>
      <c r="C976" s="141"/>
      <c r="D976" s="141"/>
      <c r="E976" s="141"/>
      <c r="F976" s="247"/>
      <c r="O976" s="141"/>
    </row>
    <row r="977" spans="1:15" ht="15.75" customHeight="1" x14ac:dyDescent="0.65">
      <c r="A977" s="140" t="s">
        <v>262</v>
      </c>
      <c r="C977" s="141"/>
      <c r="D977" s="141"/>
      <c r="E977" s="141"/>
      <c r="F977" s="247"/>
      <c r="O977" s="141"/>
    </row>
    <row r="978" spans="1:15" ht="15.75" customHeight="1" x14ac:dyDescent="0.65">
      <c r="A978" s="140" t="s">
        <v>262</v>
      </c>
      <c r="C978" s="141"/>
      <c r="D978" s="141"/>
      <c r="E978" s="141"/>
      <c r="F978" s="247"/>
      <c r="O978" s="141"/>
    </row>
    <row r="979" spans="1:15" ht="15.75" customHeight="1" x14ac:dyDescent="0.65">
      <c r="A979" s="140" t="s">
        <v>262</v>
      </c>
      <c r="C979" s="141"/>
      <c r="D979" s="141"/>
      <c r="E979" s="141"/>
      <c r="F979" s="247"/>
      <c r="O979" s="141"/>
    </row>
    <row r="980" spans="1:15" ht="15.75" customHeight="1" x14ac:dyDescent="0.65">
      <c r="A980" s="140" t="s">
        <v>262</v>
      </c>
      <c r="C980" s="141"/>
      <c r="D980" s="141"/>
      <c r="E980" s="141"/>
      <c r="F980" s="247"/>
      <c r="O980" s="141"/>
    </row>
    <row r="981" spans="1:15" ht="15.75" customHeight="1" x14ac:dyDescent="0.65">
      <c r="A981" s="140" t="s">
        <v>262</v>
      </c>
      <c r="C981" s="141"/>
      <c r="D981" s="141"/>
      <c r="E981" s="141"/>
      <c r="F981" s="247"/>
      <c r="O981" s="141"/>
    </row>
    <row r="982" spans="1:15" ht="15.75" customHeight="1" x14ac:dyDescent="0.65">
      <c r="A982" s="140" t="s">
        <v>262</v>
      </c>
      <c r="C982" s="141"/>
      <c r="D982" s="141"/>
      <c r="E982" s="141"/>
      <c r="F982" s="247"/>
      <c r="O982" s="141"/>
    </row>
    <row r="983" spans="1:15" ht="15.75" customHeight="1" x14ac:dyDescent="0.65">
      <c r="A983" s="140" t="s">
        <v>262</v>
      </c>
      <c r="C983" s="141"/>
      <c r="D983" s="141"/>
      <c r="E983" s="141"/>
      <c r="F983" s="247"/>
      <c r="O983" s="141"/>
    </row>
    <row r="984" spans="1:15" ht="15.75" customHeight="1" x14ac:dyDescent="0.65">
      <c r="A984" s="140" t="s">
        <v>262</v>
      </c>
      <c r="C984" s="141"/>
      <c r="D984" s="141"/>
      <c r="E984" s="141"/>
      <c r="F984" s="247"/>
      <c r="O984" s="141"/>
    </row>
    <row r="985" spans="1:15" ht="15.75" customHeight="1" x14ac:dyDescent="0.65">
      <c r="A985" s="140" t="s">
        <v>262</v>
      </c>
      <c r="C985" s="141"/>
      <c r="D985" s="141"/>
      <c r="E985" s="141"/>
      <c r="F985" s="247"/>
      <c r="O985" s="141"/>
    </row>
    <row r="986" spans="1:15" ht="15.75" customHeight="1" x14ac:dyDescent="0.65">
      <c r="A986" s="140" t="s">
        <v>262</v>
      </c>
      <c r="C986" s="141"/>
      <c r="D986" s="141"/>
      <c r="E986" s="141"/>
      <c r="F986" s="247"/>
      <c r="O986" s="141"/>
    </row>
    <row r="987" spans="1:15" ht="15.75" customHeight="1" x14ac:dyDescent="0.65">
      <c r="A987" s="140" t="s">
        <v>262</v>
      </c>
      <c r="C987" s="141"/>
      <c r="D987" s="141"/>
      <c r="E987" s="141"/>
      <c r="F987" s="247"/>
      <c r="O987" s="141"/>
    </row>
    <row r="988" spans="1:15" ht="15.75" customHeight="1" x14ac:dyDescent="0.65">
      <c r="A988" s="140" t="s">
        <v>262</v>
      </c>
      <c r="C988" s="141"/>
      <c r="D988" s="141"/>
      <c r="E988" s="141"/>
      <c r="F988" s="247"/>
      <c r="O988" s="141"/>
    </row>
    <row r="989" spans="1:15" ht="15.75" customHeight="1" x14ac:dyDescent="0.65">
      <c r="A989" s="140" t="s">
        <v>262</v>
      </c>
      <c r="C989" s="141"/>
      <c r="D989" s="141"/>
      <c r="E989" s="141"/>
      <c r="F989" s="247"/>
      <c r="O989" s="141"/>
    </row>
    <row r="990" spans="1:15" ht="15.75" customHeight="1" x14ac:dyDescent="0.65">
      <c r="A990" s="140" t="s">
        <v>262</v>
      </c>
      <c r="C990" s="141"/>
      <c r="D990" s="141"/>
      <c r="E990" s="141"/>
      <c r="F990" s="247"/>
      <c r="O990" s="141"/>
    </row>
    <row r="991" spans="1:15" ht="15.75" customHeight="1" x14ac:dyDescent="0.65">
      <c r="A991" s="140" t="s">
        <v>262</v>
      </c>
      <c r="C991" s="141"/>
      <c r="D991" s="141"/>
      <c r="E991" s="141"/>
      <c r="F991" s="247"/>
      <c r="O991" s="141"/>
    </row>
    <row r="992" spans="1:15" ht="15.75" customHeight="1" x14ac:dyDescent="0.65">
      <c r="A992" s="140" t="s">
        <v>262</v>
      </c>
      <c r="C992" s="141"/>
      <c r="D992" s="141"/>
      <c r="E992" s="141"/>
      <c r="F992" s="247"/>
      <c r="O992" s="141"/>
    </row>
    <row r="993" spans="1:15" ht="15.75" customHeight="1" x14ac:dyDescent="0.65">
      <c r="A993" s="140" t="s">
        <v>262</v>
      </c>
      <c r="C993" s="141"/>
      <c r="D993" s="141"/>
      <c r="E993" s="141"/>
      <c r="F993" s="247"/>
      <c r="O993" s="141"/>
    </row>
    <row r="994" spans="1:15" ht="15.75" customHeight="1" x14ac:dyDescent="0.65">
      <c r="A994" s="140" t="s">
        <v>262</v>
      </c>
      <c r="C994" s="141"/>
      <c r="D994" s="141"/>
      <c r="E994" s="141"/>
      <c r="F994" s="247"/>
      <c r="O994" s="141"/>
    </row>
    <row r="995" spans="1:15" ht="15.75" customHeight="1" x14ac:dyDescent="0.65">
      <c r="A995" s="140" t="s">
        <v>262</v>
      </c>
      <c r="C995" s="141"/>
      <c r="D995" s="141"/>
      <c r="E995" s="141"/>
      <c r="F995" s="247"/>
      <c r="O995" s="141"/>
    </row>
    <row r="996" spans="1:15" ht="15.75" customHeight="1" x14ac:dyDescent="0.65">
      <c r="A996" s="140" t="s">
        <v>262</v>
      </c>
      <c r="C996" s="141"/>
      <c r="D996" s="141"/>
      <c r="E996" s="141"/>
      <c r="F996" s="247"/>
      <c r="O996" s="141"/>
    </row>
    <row r="997" spans="1:15" ht="15.75" customHeight="1" x14ac:dyDescent="0.65">
      <c r="A997" s="140" t="s">
        <v>262</v>
      </c>
      <c r="C997" s="141"/>
      <c r="D997" s="141"/>
      <c r="E997" s="141"/>
      <c r="F997" s="247"/>
      <c r="O997" s="141"/>
    </row>
    <row r="998" spans="1:15" ht="15.75" customHeight="1" x14ac:dyDescent="0.65">
      <c r="A998" s="140" t="s">
        <v>262</v>
      </c>
      <c r="C998" s="141"/>
      <c r="D998" s="141"/>
      <c r="E998" s="141"/>
      <c r="F998" s="247"/>
      <c r="O998" s="141"/>
    </row>
    <row r="999" spans="1:15" ht="15.75" customHeight="1" x14ac:dyDescent="0.65">
      <c r="A999" s="140" t="s">
        <v>262</v>
      </c>
      <c r="C999" s="141"/>
      <c r="D999" s="141"/>
      <c r="E999" s="141"/>
      <c r="F999" s="247"/>
      <c r="O999" s="141"/>
    </row>
    <row r="1000" spans="1:15" ht="15.75" customHeight="1" x14ac:dyDescent="0.65">
      <c r="A1000" s="140" t="s">
        <v>262</v>
      </c>
      <c r="C1000" s="141"/>
      <c r="D1000" s="141"/>
      <c r="E1000" s="141"/>
      <c r="F1000" s="247"/>
      <c r="O1000" s="141"/>
    </row>
    <row r="1001" spans="1:15" ht="15.75" customHeight="1" x14ac:dyDescent="0.65">
      <c r="A1001" s="140" t="s">
        <v>262</v>
      </c>
      <c r="C1001" s="141"/>
      <c r="D1001" s="141"/>
      <c r="E1001" s="141"/>
      <c r="F1001" s="247"/>
      <c r="O1001" s="141"/>
    </row>
    <row r="1002" spans="1:15" ht="15.75" customHeight="1" x14ac:dyDescent="0.65">
      <c r="A1002" s="140" t="s">
        <v>262</v>
      </c>
      <c r="C1002" s="141"/>
      <c r="D1002" s="141"/>
      <c r="E1002" s="141"/>
      <c r="F1002" s="247"/>
      <c r="O1002" s="141"/>
    </row>
    <row r="1003" spans="1:15" ht="15.75" customHeight="1" x14ac:dyDescent="0.65">
      <c r="A1003" s="140" t="s">
        <v>262</v>
      </c>
      <c r="C1003" s="141"/>
      <c r="D1003" s="141"/>
      <c r="E1003" s="141"/>
      <c r="F1003" s="247"/>
      <c r="O1003" s="141"/>
    </row>
    <row r="1004" spans="1:15" ht="15.75" customHeight="1" x14ac:dyDescent="0.65">
      <c r="A1004" s="140" t="s">
        <v>262</v>
      </c>
      <c r="C1004" s="141"/>
      <c r="D1004" s="141"/>
      <c r="E1004" s="141"/>
      <c r="F1004" s="247"/>
      <c r="O1004" s="141"/>
    </row>
    <row r="1005" spans="1:15" ht="15.75" customHeight="1" x14ac:dyDescent="0.65">
      <c r="A1005" s="140" t="s">
        <v>262</v>
      </c>
      <c r="C1005" s="141"/>
      <c r="D1005" s="141"/>
      <c r="E1005" s="141"/>
      <c r="F1005" s="247"/>
      <c r="O1005" s="141"/>
    </row>
    <row r="1006" spans="1:15" ht="15.75" customHeight="1" x14ac:dyDescent="0.65">
      <c r="A1006" s="140" t="s">
        <v>262</v>
      </c>
      <c r="C1006" s="141"/>
      <c r="D1006" s="141"/>
      <c r="E1006" s="141"/>
      <c r="F1006" s="247"/>
      <c r="O1006" s="141"/>
    </row>
    <row r="1007" spans="1:15" ht="15.75" customHeight="1" x14ac:dyDescent="0.65">
      <c r="A1007" s="140" t="s">
        <v>262</v>
      </c>
      <c r="C1007" s="141"/>
      <c r="D1007" s="141"/>
      <c r="E1007" s="141"/>
      <c r="F1007" s="247"/>
      <c r="O1007" s="141"/>
    </row>
    <row r="1008" spans="1:15" ht="15.75" customHeight="1" x14ac:dyDescent="0.65">
      <c r="A1008" s="140" t="s">
        <v>262</v>
      </c>
      <c r="C1008" s="141"/>
      <c r="D1008" s="141"/>
      <c r="E1008" s="141"/>
      <c r="F1008" s="247"/>
      <c r="O1008" s="141"/>
    </row>
    <row r="1009" spans="1:15" ht="15.75" customHeight="1" x14ac:dyDescent="0.65">
      <c r="A1009" s="140" t="s">
        <v>262</v>
      </c>
      <c r="C1009" s="141"/>
      <c r="D1009" s="141"/>
      <c r="E1009" s="141"/>
      <c r="F1009" s="247"/>
      <c r="O1009" s="141"/>
    </row>
    <row r="1010" spans="1:15" ht="15.75" customHeight="1" x14ac:dyDescent="0.65">
      <c r="A1010" s="140" t="s">
        <v>262</v>
      </c>
      <c r="C1010" s="141"/>
      <c r="D1010" s="141"/>
      <c r="E1010" s="141"/>
      <c r="F1010" s="247"/>
      <c r="O1010" s="141"/>
    </row>
    <row r="1011" spans="1:15" ht="15.75" customHeight="1" x14ac:dyDescent="0.65">
      <c r="A1011" s="140" t="s">
        <v>262</v>
      </c>
      <c r="C1011" s="141"/>
      <c r="D1011" s="141"/>
      <c r="E1011" s="141"/>
      <c r="F1011" s="247"/>
      <c r="O1011" s="141"/>
    </row>
    <row r="1012" spans="1:15" ht="15.75" customHeight="1" x14ac:dyDescent="0.65">
      <c r="A1012" s="140" t="s">
        <v>262</v>
      </c>
      <c r="C1012" s="141"/>
      <c r="D1012" s="141"/>
      <c r="E1012" s="141"/>
      <c r="F1012" s="247"/>
      <c r="O1012" s="141"/>
    </row>
    <row r="1013" spans="1:15" ht="15.75" customHeight="1" x14ac:dyDescent="0.65">
      <c r="A1013" s="140" t="s">
        <v>262</v>
      </c>
      <c r="C1013" s="141"/>
      <c r="D1013" s="141"/>
      <c r="E1013" s="141"/>
      <c r="F1013" s="247"/>
      <c r="O1013" s="141"/>
    </row>
    <row r="1014" spans="1:15" ht="15.75" customHeight="1" x14ac:dyDescent="0.65">
      <c r="A1014" s="140" t="s">
        <v>262</v>
      </c>
      <c r="C1014" s="141"/>
      <c r="D1014" s="141"/>
      <c r="E1014" s="141"/>
      <c r="F1014" s="247"/>
      <c r="O1014" s="141"/>
    </row>
    <row r="1015" spans="1:15" ht="15.75" customHeight="1" x14ac:dyDescent="0.65">
      <c r="A1015" s="140" t="s">
        <v>262</v>
      </c>
      <c r="C1015" s="141"/>
      <c r="D1015" s="141"/>
      <c r="E1015" s="141"/>
      <c r="F1015" s="247"/>
      <c r="O1015" s="141"/>
    </row>
    <row r="1016" spans="1:15" ht="15.75" customHeight="1" x14ac:dyDescent="0.65">
      <c r="A1016" s="140" t="s">
        <v>262</v>
      </c>
      <c r="C1016" s="141"/>
      <c r="D1016" s="141"/>
      <c r="E1016" s="141"/>
      <c r="F1016" s="247"/>
      <c r="O1016" s="141"/>
    </row>
    <row r="1017" spans="1:15" ht="15.75" customHeight="1" x14ac:dyDescent="0.65">
      <c r="A1017" s="140" t="s">
        <v>262</v>
      </c>
      <c r="C1017" s="141"/>
      <c r="D1017" s="141"/>
      <c r="E1017" s="141"/>
      <c r="F1017" s="247"/>
      <c r="O1017" s="141"/>
    </row>
    <row r="1018" spans="1:15" ht="15.75" customHeight="1" x14ac:dyDescent="0.65">
      <c r="A1018" s="140" t="s">
        <v>262</v>
      </c>
      <c r="C1018" s="141"/>
      <c r="D1018" s="141"/>
      <c r="E1018" s="141"/>
      <c r="F1018" s="247"/>
      <c r="O1018" s="141"/>
    </row>
    <row r="1019" spans="1:15" ht="15.75" customHeight="1" x14ac:dyDescent="0.65">
      <c r="A1019" s="140" t="s">
        <v>262</v>
      </c>
      <c r="C1019" s="141"/>
      <c r="D1019" s="141"/>
      <c r="E1019" s="141"/>
      <c r="F1019" s="247"/>
      <c r="O1019" s="141"/>
    </row>
    <row r="1020" spans="1:15" ht="15.75" customHeight="1" x14ac:dyDescent="0.65">
      <c r="A1020" s="140" t="s">
        <v>262</v>
      </c>
      <c r="C1020" s="141"/>
      <c r="D1020" s="141"/>
      <c r="E1020" s="141"/>
      <c r="F1020" s="247"/>
      <c r="O1020" s="141"/>
    </row>
    <row r="1021" spans="1:15" ht="15.75" customHeight="1" x14ac:dyDescent="0.65">
      <c r="A1021" s="140" t="s">
        <v>262</v>
      </c>
      <c r="C1021" s="141"/>
      <c r="D1021" s="141"/>
      <c r="E1021" s="141"/>
      <c r="F1021" s="247"/>
      <c r="O1021" s="141"/>
    </row>
    <row r="1022" spans="1:15" ht="15.75" customHeight="1" x14ac:dyDescent="0.65">
      <c r="A1022" s="140" t="s">
        <v>262</v>
      </c>
      <c r="C1022" s="141"/>
      <c r="D1022" s="141"/>
      <c r="E1022" s="141"/>
      <c r="F1022" s="247"/>
      <c r="O1022" s="141"/>
    </row>
    <row r="1023" spans="1:15" ht="15.75" customHeight="1" x14ac:dyDescent="0.65">
      <c r="A1023" s="140" t="s">
        <v>262</v>
      </c>
      <c r="C1023" s="141"/>
      <c r="D1023" s="141"/>
      <c r="E1023" s="141"/>
      <c r="F1023" s="247"/>
      <c r="O1023" s="141"/>
    </row>
    <row r="1024" spans="1:15" ht="15.75" customHeight="1" x14ac:dyDescent="0.65">
      <c r="A1024" s="140" t="s">
        <v>262</v>
      </c>
      <c r="C1024" s="141"/>
      <c r="D1024" s="141"/>
      <c r="E1024" s="141"/>
      <c r="F1024" s="247"/>
      <c r="O1024" s="141"/>
    </row>
    <row r="1025" spans="1:15" ht="15.75" customHeight="1" x14ac:dyDescent="0.65">
      <c r="A1025" s="140" t="s">
        <v>262</v>
      </c>
      <c r="C1025" s="141"/>
      <c r="D1025" s="141"/>
      <c r="E1025" s="141"/>
      <c r="F1025" s="247"/>
      <c r="O1025" s="141"/>
    </row>
    <row r="1026" spans="1:15" ht="15.75" customHeight="1" x14ac:dyDescent="0.65">
      <c r="A1026" s="140" t="s">
        <v>262</v>
      </c>
      <c r="C1026" s="141"/>
      <c r="D1026" s="141"/>
      <c r="E1026" s="141"/>
      <c r="F1026" s="247"/>
      <c r="O1026" s="141"/>
    </row>
    <row r="1027" spans="1:15" ht="15.75" customHeight="1" x14ac:dyDescent="0.65">
      <c r="A1027" s="140" t="s">
        <v>262</v>
      </c>
      <c r="C1027" s="141"/>
      <c r="D1027" s="141"/>
      <c r="E1027" s="141"/>
      <c r="F1027" s="247"/>
      <c r="O1027" s="141"/>
    </row>
    <row r="1028" spans="1:15" ht="15.75" customHeight="1" x14ac:dyDescent="0.65">
      <c r="A1028" s="140" t="s">
        <v>262</v>
      </c>
      <c r="C1028" s="141"/>
      <c r="D1028" s="141"/>
      <c r="E1028" s="141"/>
      <c r="F1028" s="247"/>
      <c r="O1028" s="141"/>
    </row>
    <row r="1029" spans="1:15" ht="15.75" customHeight="1" x14ac:dyDescent="0.65">
      <c r="A1029" s="140" t="s">
        <v>262</v>
      </c>
      <c r="C1029" s="141"/>
      <c r="D1029" s="141"/>
      <c r="E1029" s="141"/>
      <c r="F1029" s="247"/>
      <c r="O1029" s="141"/>
    </row>
    <row r="1030" spans="1:15" ht="15.75" customHeight="1" x14ac:dyDescent="0.65">
      <c r="A1030" s="140" t="s">
        <v>262</v>
      </c>
      <c r="C1030" s="141"/>
      <c r="D1030" s="141"/>
      <c r="E1030" s="141"/>
      <c r="F1030" s="247"/>
      <c r="O1030" s="141"/>
    </row>
    <row r="1031" spans="1:15" ht="15.75" customHeight="1" x14ac:dyDescent="0.65">
      <c r="A1031" s="140" t="s">
        <v>262</v>
      </c>
      <c r="C1031" s="141"/>
      <c r="D1031" s="141"/>
      <c r="E1031" s="141"/>
      <c r="F1031" s="247"/>
      <c r="O1031" s="141"/>
    </row>
    <row r="1032" spans="1:15" ht="15.75" customHeight="1" x14ac:dyDescent="0.65">
      <c r="A1032" s="140" t="s">
        <v>262</v>
      </c>
      <c r="C1032" s="141"/>
      <c r="D1032" s="141"/>
      <c r="E1032" s="141"/>
      <c r="F1032" s="247"/>
      <c r="O1032" s="141"/>
    </row>
    <row r="1033" spans="1:15" ht="15.75" customHeight="1" x14ac:dyDescent="0.65">
      <c r="A1033" s="140" t="s">
        <v>262</v>
      </c>
      <c r="C1033" s="141"/>
      <c r="D1033" s="141"/>
      <c r="E1033" s="141"/>
      <c r="F1033" s="247"/>
      <c r="O1033" s="141"/>
    </row>
    <row r="1034" spans="1:15" ht="15.75" customHeight="1" x14ac:dyDescent="0.65">
      <c r="A1034" s="140" t="s">
        <v>262</v>
      </c>
      <c r="C1034" s="141"/>
      <c r="D1034" s="141"/>
      <c r="E1034" s="141"/>
      <c r="F1034" s="247"/>
      <c r="O1034" s="141"/>
    </row>
    <row r="1035" spans="1:15" ht="15.75" customHeight="1" x14ac:dyDescent="0.65">
      <c r="A1035" s="140" t="s">
        <v>262</v>
      </c>
      <c r="C1035" s="141"/>
      <c r="D1035" s="141"/>
      <c r="E1035" s="141"/>
      <c r="F1035" s="247"/>
      <c r="O1035" s="141"/>
    </row>
    <row r="1036" spans="1:15" ht="15.75" customHeight="1" x14ac:dyDescent="0.65">
      <c r="A1036" s="140" t="s">
        <v>262</v>
      </c>
      <c r="C1036" s="141"/>
      <c r="D1036" s="141"/>
      <c r="E1036" s="141"/>
      <c r="F1036" s="247"/>
      <c r="O1036" s="141"/>
    </row>
    <row r="1037" spans="1:15" ht="15.75" customHeight="1" x14ac:dyDescent="0.65">
      <c r="A1037" s="140" t="s">
        <v>262</v>
      </c>
      <c r="C1037" s="141"/>
      <c r="D1037" s="141"/>
      <c r="E1037" s="141"/>
      <c r="F1037" s="247"/>
      <c r="O1037" s="141"/>
    </row>
    <row r="1038" spans="1:15" ht="15.75" customHeight="1" x14ac:dyDescent="0.65">
      <c r="A1038" s="140" t="s">
        <v>262</v>
      </c>
      <c r="C1038" s="141"/>
      <c r="D1038" s="141"/>
      <c r="E1038" s="141"/>
      <c r="F1038" s="247"/>
      <c r="O1038" s="141"/>
    </row>
    <row r="1039" spans="1:15" ht="15.75" customHeight="1" x14ac:dyDescent="0.65">
      <c r="A1039" s="140" t="s">
        <v>262</v>
      </c>
      <c r="C1039" s="141"/>
      <c r="D1039" s="141"/>
      <c r="E1039" s="141"/>
      <c r="F1039" s="247"/>
      <c r="O1039" s="141"/>
    </row>
    <row r="1040" spans="1:15" ht="15.75" customHeight="1" x14ac:dyDescent="0.65">
      <c r="A1040" s="140" t="s">
        <v>262</v>
      </c>
      <c r="C1040" s="141"/>
      <c r="D1040" s="141"/>
      <c r="E1040" s="141"/>
      <c r="F1040" s="247"/>
      <c r="O1040" s="141"/>
    </row>
    <row r="1041" spans="1:15" ht="15.75" customHeight="1" x14ac:dyDescent="0.65">
      <c r="A1041" s="140" t="s">
        <v>262</v>
      </c>
      <c r="C1041" s="141"/>
      <c r="D1041" s="141"/>
      <c r="E1041" s="141"/>
      <c r="F1041" s="247"/>
      <c r="O1041" s="141"/>
    </row>
    <row r="1042" spans="1:15" ht="15.75" customHeight="1" x14ac:dyDescent="0.65">
      <c r="A1042" s="140" t="s">
        <v>262</v>
      </c>
      <c r="C1042" s="141"/>
      <c r="D1042" s="141"/>
      <c r="E1042" s="141"/>
      <c r="F1042" s="247"/>
      <c r="O1042" s="141"/>
    </row>
    <row r="1043" spans="1:15" ht="15.75" customHeight="1" x14ac:dyDescent="0.65">
      <c r="A1043" s="140" t="s">
        <v>262</v>
      </c>
      <c r="C1043" s="141"/>
      <c r="D1043" s="141"/>
      <c r="E1043" s="141"/>
      <c r="F1043" s="247"/>
      <c r="O1043" s="141"/>
    </row>
    <row r="1044" spans="1:15" ht="15.75" customHeight="1" x14ac:dyDescent="0.65">
      <c r="A1044" s="140" t="s">
        <v>262</v>
      </c>
      <c r="C1044" s="141"/>
      <c r="D1044" s="141"/>
      <c r="E1044" s="141"/>
      <c r="F1044" s="247"/>
      <c r="O1044" s="141"/>
    </row>
    <row r="1045" spans="1:15" ht="15.75" customHeight="1" x14ac:dyDescent="0.65">
      <c r="A1045" s="140" t="s">
        <v>262</v>
      </c>
      <c r="C1045" s="141"/>
      <c r="D1045" s="141"/>
      <c r="E1045" s="141"/>
      <c r="F1045" s="247"/>
      <c r="O1045" s="141"/>
    </row>
    <row r="1046" spans="1:15" ht="15.75" customHeight="1" x14ac:dyDescent="0.65">
      <c r="A1046" s="140" t="s">
        <v>262</v>
      </c>
      <c r="C1046" s="141"/>
      <c r="D1046" s="141"/>
      <c r="E1046" s="141"/>
      <c r="F1046" s="247"/>
      <c r="O1046" s="141"/>
    </row>
    <row r="1047" spans="1:15" ht="15.75" customHeight="1" x14ac:dyDescent="0.65">
      <c r="A1047" s="140" t="s">
        <v>262</v>
      </c>
      <c r="C1047" s="141"/>
      <c r="D1047" s="141"/>
      <c r="E1047" s="141"/>
      <c r="F1047" s="247"/>
      <c r="O1047" s="141"/>
    </row>
    <row r="1048" spans="1:15" ht="15.75" customHeight="1" x14ac:dyDescent="0.65">
      <c r="A1048" s="140" t="s">
        <v>262</v>
      </c>
      <c r="C1048" s="141"/>
      <c r="D1048" s="141"/>
      <c r="E1048" s="141"/>
      <c r="F1048" s="247"/>
      <c r="O1048" s="141"/>
    </row>
    <row r="1049" spans="1:15" ht="15.75" customHeight="1" x14ac:dyDescent="0.65">
      <c r="A1049" s="140" t="s">
        <v>262</v>
      </c>
      <c r="C1049" s="141"/>
      <c r="D1049" s="141"/>
      <c r="E1049" s="141"/>
      <c r="F1049" s="247"/>
      <c r="O1049" s="141"/>
    </row>
    <row r="1050" spans="1:15" ht="15.75" customHeight="1" x14ac:dyDescent="0.65">
      <c r="A1050" s="140" t="s">
        <v>262</v>
      </c>
      <c r="C1050" s="141"/>
      <c r="D1050" s="141"/>
      <c r="E1050" s="141"/>
      <c r="F1050" s="247"/>
      <c r="O1050" s="141"/>
    </row>
    <row r="1051" spans="1:15" ht="15.75" customHeight="1" x14ac:dyDescent="0.65">
      <c r="A1051" s="140" t="s">
        <v>262</v>
      </c>
      <c r="C1051" s="141"/>
      <c r="D1051" s="141"/>
      <c r="E1051" s="141"/>
      <c r="F1051" s="247"/>
      <c r="O1051" s="141"/>
    </row>
    <row r="1052" spans="1:15" ht="15.75" customHeight="1" x14ac:dyDescent="0.65">
      <c r="A1052" s="140" t="s">
        <v>262</v>
      </c>
      <c r="C1052" s="141"/>
      <c r="D1052" s="141"/>
      <c r="E1052" s="141"/>
      <c r="F1052" s="247"/>
      <c r="O1052" s="141"/>
    </row>
    <row r="1053" spans="1:15" ht="15.75" customHeight="1" x14ac:dyDescent="0.65">
      <c r="A1053" s="140" t="s">
        <v>262</v>
      </c>
      <c r="C1053" s="141"/>
      <c r="D1053" s="141"/>
      <c r="E1053" s="141"/>
      <c r="F1053" s="247"/>
      <c r="O1053" s="141"/>
    </row>
    <row r="1054" spans="1:15" ht="15.75" customHeight="1" x14ac:dyDescent="0.65">
      <c r="A1054" s="140" t="s">
        <v>262</v>
      </c>
      <c r="C1054" s="141"/>
      <c r="D1054" s="141"/>
      <c r="E1054" s="141"/>
      <c r="F1054" s="247"/>
      <c r="O1054" s="141"/>
    </row>
    <row r="1055" spans="1:15" ht="15.75" customHeight="1" x14ac:dyDescent="0.65">
      <c r="A1055" s="140" t="s">
        <v>262</v>
      </c>
      <c r="C1055" s="141"/>
      <c r="D1055" s="141"/>
      <c r="E1055" s="141"/>
      <c r="F1055" s="247"/>
      <c r="O1055" s="141"/>
    </row>
    <row r="1056" spans="1:15" ht="15.75" customHeight="1" x14ac:dyDescent="0.65">
      <c r="A1056" s="140" t="s">
        <v>262</v>
      </c>
      <c r="C1056" s="141"/>
      <c r="D1056" s="141"/>
      <c r="E1056" s="141"/>
      <c r="F1056" s="247"/>
      <c r="O1056" s="141"/>
    </row>
    <row r="1057" spans="1:15" ht="15.75" customHeight="1" x14ac:dyDescent="0.65">
      <c r="A1057" s="140" t="s">
        <v>262</v>
      </c>
      <c r="C1057" s="141"/>
      <c r="D1057" s="141"/>
      <c r="E1057" s="141"/>
      <c r="F1057" s="247"/>
      <c r="O1057" s="141"/>
    </row>
    <row r="1058" spans="1:15" ht="15.75" customHeight="1" x14ac:dyDescent="0.65">
      <c r="A1058" s="140" t="s">
        <v>262</v>
      </c>
      <c r="C1058" s="141"/>
      <c r="D1058" s="141"/>
      <c r="E1058" s="141"/>
      <c r="F1058" s="247"/>
      <c r="O1058" s="141"/>
    </row>
    <row r="1059" spans="1:15" ht="15.75" customHeight="1" x14ac:dyDescent="0.65">
      <c r="A1059" s="140" t="s">
        <v>262</v>
      </c>
      <c r="C1059" s="141"/>
      <c r="D1059" s="141"/>
      <c r="E1059" s="141"/>
      <c r="F1059" s="247"/>
      <c r="O1059" s="141"/>
    </row>
    <row r="1060" spans="1:15" ht="15.75" customHeight="1" x14ac:dyDescent="0.65">
      <c r="A1060" s="140" t="s">
        <v>262</v>
      </c>
      <c r="C1060" s="141"/>
      <c r="D1060" s="141"/>
      <c r="E1060" s="141"/>
      <c r="F1060" s="247"/>
      <c r="O1060" s="141"/>
    </row>
    <row r="1061" spans="1:15" ht="15.75" customHeight="1" x14ac:dyDescent="0.65">
      <c r="A1061" s="140" t="s">
        <v>262</v>
      </c>
      <c r="C1061" s="141"/>
      <c r="D1061" s="141"/>
      <c r="E1061" s="141"/>
      <c r="F1061" s="247"/>
      <c r="O1061" s="141"/>
    </row>
    <row r="1062" spans="1:15" ht="15.75" customHeight="1" x14ac:dyDescent="0.65">
      <c r="A1062" s="140" t="s">
        <v>262</v>
      </c>
      <c r="C1062" s="141"/>
      <c r="D1062" s="141"/>
      <c r="E1062" s="141"/>
      <c r="F1062" s="247"/>
      <c r="O1062" s="141"/>
    </row>
    <row r="1063" spans="1:15" ht="15.75" customHeight="1" x14ac:dyDescent="0.65">
      <c r="A1063" s="140" t="s">
        <v>262</v>
      </c>
      <c r="C1063" s="141"/>
      <c r="D1063" s="141"/>
      <c r="E1063" s="141"/>
      <c r="F1063" s="247"/>
      <c r="O1063" s="141"/>
    </row>
    <row r="1064" spans="1:15" ht="15.75" customHeight="1" x14ac:dyDescent="0.65">
      <c r="A1064" s="140" t="s">
        <v>262</v>
      </c>
      <c r="C1064" s="141"/>
      <c r="D1064" s="141"/>
      <c r="E1064" s="141"/>
      <c r="F1064" s="247"/>
      <c r="O1064" s="141"/>
    </row>
    <row r="1065" spans="1:15" ht="15.75" customHeight="1" x14ac:dyDescent="0.65">
      <c r="A1065" s="140" t="s">
        <v>262</v>
      </c>
      <c r="C1065" s="141"/>
      <c r="D1065" s="141"/>
      <c r="E1065" s="141"/>
      <c r="F1065" s="247"/>
      <c r="O1065" s="141"/>
    </row>
    <row r="1066" spans="1:15" ht="15.75" customHeight="1" x14ac:dyDescent="0.65">
      <c r="A1066" s="140" t="s">
        <v>262</v>
      </c>
      <c r="C1066" s="141"/>
      <c r="D1066" s="141"/>
      <c r="E1066" s="141"/>
      <c r="F1066" s="247"/>
      <c r="O1066" s="141"/>
    </row>
    <row r="1067" spans="1:15" ht="15.75" customHeight="1" x14ac:dyDescent="0.65">
      <c r="A1067" s="140" t="s">
        <v>262</v>
      </c>
      <c r="C1067" s="141"/>
      <c r="D1067" s="141"/>
      <c r="E1067" s="141"/>
      <c r="F1067" s="247"/>
      <c r="O1067" s="141"/>
    </row>
    <row r="1068" spans="1:15" ht="15.75" customHeight="1" x14ac:dyDescent="0.65">
      <c r="A1068" s="140" t="s">
        <v>262</v>
      </c>
      <c r="C1068" s="141"/>
      <c r="D1068" s="141"/>
      <c r="E1068" s="141"/>
      <c r="F1068" s="247"/>
      <c r="O1068" s="141"/>
    </row>
    <row r="1069" spans="1:15" ht="15.75" customHeight="1" x14ac:dyDescent="0.65">
      <c r="A1069" s="140" t="s">
        <v>262</v>
      </c>
      <c r="C1069" s="141"/>
      <c r="D1069" s="141"/>
      <c r="E1069" s="141"/>
      <c r="F1069" s="247"/>
      <c r="O1069" s="141"/>
    </row>
    <row r="1070" spans="1:15" ht="15.75" customHeight="1" x14ac:dyDescent="0.65">
      <c r="A1070" s="140" t="s">
        <v>262</v>
      </c>
      <c r="C1070" s="141"/>
      <c r="D1070" s="141"/>
      <c r="E1070" s="141"/>
      <c r="F1070" s="247"/>
      <c r="O1070" s="141"/>
    </row>
    <row r="1071" spans="1:15" ht="15.75" customHeight="1" x14ac:dyDescent="0.65">
      <c r="A1071" s="140" t="s">
        <v>262</v>
      </c>
      <c r="C1071" s="141"/>
      <c r="D1071" s="141"/>
      <c r="E1071" s="141"/>
      <c r="F1071" s="247"/>
      <c r="O1071" s="141"/>
    </row>
    <row r="1072" spans="1:15" ht="15.75" customHeight="1" x14ac:dyDescent="0.65">
      <c r="A1072" s="140" t="s">
        <v>262</v>
      </c>
      <c r="C1072" s="141"/>
      <c r="D1072" s="141"/>
      <c r="E1072" s="141"/>
      <c r="F1072" s="247"/>
      <c r="O1072" s="141"/>
    </row>
    <row r="1073" spans="1:15" ht="15.75" customHeight="1" x14ac:dyDescent="0.65">
      <c r="A1073" s="140" t="s">
        <v>262</v>
      </c>
      <c r="C1073" s="141"/>
      <c r="D1073" s="141"/>
      <c r="E1073" s="141"/>
      <c r="F1073" s="247"/>
      <c r="O1073" s="141"/>
    </row>
    <row r="1074" spans="1:15" ht="15.75" customHeight="1" x14ac:dyDescent="0.65">
      <c r="A1074" s="140" t="s">
        <v>262</v>
      </c>
      <c r="C1074" s="141"/>
      <c r="D1074" s="141"/>
      <c r="E1074" s="141"/>
      <c r="F1074" s="247"/>
      <c r="O1074" s="141"/>
    </row>
    <row r="1075" spans="1:15" ht="15.75" customHeight="1" x14ac:dyDescent="0.65">
      <c r="A1075" s="140" t="s">
        <v>262</v>
      </c>
      <c r="C1075" s="141"/>
      <c r="D1075" s="141"/>
      <c r="E1075" s="141"/>
      <c r="F1075" s="247"/>
      <c r="O1075" s="141"/>
    </row>
    <row r="1076" spans="1:15" ht="15.75" customHeight="1" x14ac:dyDescent="0.65">
      <c r="A1076" s="140" t="s">
        <v>262</v>
      </c>
      <c r="C1076" s="141"/>
      <c r="D1076" s="141"/>
      <c r="E1076" s="141"/>
      <c r="F1076" s="247"/>
      <c r="O1076" s="141"/>
    </row>
    <row r="1077" spans="1:15" ht="15.75" customHeight="1" x14ac:dyDescent="0.65">
      <c r="A1077" s="140" t="s">
        <v>262</v>
      </c>
      <c r="C1077" s="141"/>
      <c r="D1077" s="141"/>
      <c r="E1077" s="141"/>
      <c r="F1077" s="247"/>
      <c r="O1077" s="141"/>
    </row>
    <row r="1078" spans="1:15" ht="15.75" customHeight="1" x14ac:dyDescent="0.65">
      <c r="A1078" s="140" t="s">
        <v>262</v>
      </c>
      <c r="C1078" s="141"/>
      <c r="D1078" s="141"/>
      <c r="E1078" s="141"/>
      <c r="F1078" s="247"/>
      <c r="O1078" s="141"/>
    </row>
    <row r="1079" spans="1:15" ht="15.75" customHeight="1" x14ac:dyDescent="0.65">
      <c r="A1079" s="140" t="s">
        <v>262</v>
      </c>
      <c r="C1079" s="141"/>
      <c r="D1079" s="141"/>
      <c r="E1079" s="141"/>
      <c r="F1079" s="247"/>
      <c r="O1079" s="141"/>
    </row>
    <row r="1080" spans="1:15" ht="15.75" customHeight="1" x14ac:dyDescent="0.65">
      <c r="A1080" s="140" t="s">
        <v>262</v>
      </c>
      <c r="C1080" s="141"/>
      <c r="D1080" s="141"/>
      <c r="E1080" s="141"/>
      <c r="F1080" s="247"/>
      <c r="O1080" s="141"/>
    </row>
    <row r="1081" spans="1:15" ht="15.75" customHeight="1" x14ac:dyDescent="0.65">
      <c r="A1081" s="140" t="s">
        <v>262</v>
      </c>
      <c r="C1081" s="141"/>
      <c r="D1081" s="141"/>
      <c r="E1081" s="141"/>
      <c r="F1081" s="247"/>
      <c r="O1081" s="141"/>
    </row>
    <row r="1082" spans="1:15" ht="15.75" customHeight="1" x14ac:dyDescent="0.65">
      <c r="A1082" s="140" t="s">
        <v>262</v>
      </c>
      <c r="C1082" s="141"/>
      <c r="D1082" s="141"/>
      <c r="E1082" s="141"/>
      <c r="F1082" s="247"/>
      <c r="O1082" s="141"/>
    </row>
    <row r="1083" spans="1:15" ht="15.75" customHeight="1" x14ac:dyDescent="0.65">
      <c r="A1083" s="140" t="s">
        <v>262</v>
      </c>
      <c r="C1083" s="141"/>
      <c r="D1083" s="141"/>
      <c r="E1083" s="141"/>
      <c r="F1083" s="247"/>
      <c r="O1083" s="141"/>
    </row>
    <row r="1084" spans="1:15" ht="15.75" customHeight="1" x14ac:dyDescent="0.65">
      <c r="A1084" s="140" t="s">
        <v>262</v>
      </c>
      <c r="C1084" s="141"/>
      <c r="D1084" s="141"/>
      <c r="E1084" s="141"/>
      <c r="F1084" s="247"/>
      <c r="O1084" s="141"/>
    </row>
    <row r="1085" spans="1:15" ht="15.75" customHeight="1" x14ac:dyDescent="0.65">
      <c r="A1085" s="140" t="s">
        <v>262</v>
      </c>
      <c r="C1085" s="141"/>
      <c r="D1085" s="141"/>
      <c r="E1085" s="141"/>
      <c r="F1085" s="247"/>
      <c r="O1085" s="141"/>
    </row>
    <row r="1086" spans="1:15" ht="15.75" customHeight="1" x14ac:dyDescent="0.65">
      <c r="A1086" s="140" t="s">
        <v>262</v>
      </c>
      <c r="C1086" s="141"/>
      <c r="D1086" s="141"/>
      <c r="E1086" s="141"/>
      <c r="F1086" s="247"/>
      <c r="O1086" s="141"/>
    </row>
    <row r="1087" spans="1:15" ht="15.75" customHeight="1" x14ac:dyDescent="0.65">
      <c r="A1087" s="140" t="s">
        <v>262</v>
      </c>
      <c r="C1087" s="141"/>
      <c r="D1087" s="141"/>
      <c r="E1087" s="141"/>
      <c r="F1087" s="247"/>
      <c r="O1087" s="141"/>
    </row>
    <row r="1088" spans="1:15" ht="15.75" customHeight="1" x14ac:dyDescent="0.65">
      <c r="A1088" s="140" t="s">
        <v>262</v>
      </c>
      <c r="C1088" s="141"/>
      <c r="D1088" s="141"/>
      <c r="E1088" s="141"/>
      <c r="F1088" s="247"/>
      <c r="O1088" s="141"/>
    </row>
    <row r="1089" spans="1:15" ht="15.75" customHeight="1" x14ac:dyDescent="0.65">
      <c r="A1089" s="140" t="s">
        <v>262</v>
      </c>
      <c r="C1089" s="141"/>
      <c r="D1089" s="141"/>
      <c r="E1089" s="141"/>
      <c r="F1089" s="247"/>
      <c r="O1089" s="141"/>
    </row>
    <row r="1090" spans="1:15" ht="15.75" customHeight="1" x14ac:dyDescent="0.65">
      <c r="A1090" s="140" t="s">
        <v>262</v>
      </c>
      <c r="C1090" s="141"/>
      <c r="D1090" s="141"/>
      <c r="E1090" s="141"/>
      <c r="F1090" s="247"/>
      <c r="O1090" s="141"/>
    </row>
    <row r="1091" spans="1:15" ht="15.75" customHeight="1" x14ac:dyDescent="0.65">
      <c r="A1091" s="140" t="s">
        <v>262</v>
      </c>
      <c r="C1091" s="141"/>
      <c r="D1091" s="141"/>
      <c r="E1091" s="141"/>
      <c r="F1091" s="247"/>
      <c r="O1091" s="141"/>
    </row>
    <row r="1092" spans="1:15" ht="15.75" customHeight="1" x14ac:dyDescent="0.65">
      <c r="A1092" s="140" t="s">
        <v>262</v>
      </c>
      <c r="C1092" s="141"/>
      <c r="D1092" s="141"/>
      <c r="E1092" s="141"/>
      <c r="F1092" s="247"/>
      <c r="O1092" s="141"/>
    </row>
    <row r="1093" spans="1:15" ht="15.75" customHeight="1" x14ac:dyDescent="0.65">
      <c r="A1093" s="140" t="s">
        <v>262</v>
      </c>
      <c r="C1093" s="141"/>
      <c r="D1093" s="141"/>
      <c r="E1093" s="141"/>
      <c r="F1093" s="247"/>
      <c r="O1093" s="141"/>
    </row>
    <row r="1094" spans="1:15" ht="15.75" customHeight="1" x14ac:dyDescent="0.65">
      <c r="A1094" s="140" t="s">
        <v>262</v>
      </c>
      <c r="C1094" s="141"/>
      <c r="D1094" s="141"/>
      <c r="E1094" s="141"/>
      <c r="F1094" s="247"/>
      <c r="O1094" s="141"/>
    </row>
    <row r="1095" spans="1:15" ht="15.75" customHeight="1" x14ac:dyDescent="0.65">
      <c r="A1095" s="140" t="s">
        <v>262</v>
      </c>
      <c r="C1095" s="141"/>
      <c r="D1095" s="141"/>
      <c r="E1095" s="141"/>
      <c r="F1095" s="247"/>
      <c r="O1095" s="141"/>
    </row>
    <row r="1096" spans="1:15" ht="15.75" customHeight="1" x14ac:dyDescent="0.65">
      <c r="A1096" s="140" t="s">
        <v>262</v>
      </c>
      <c r="C1096" s="141"/>
      <c r="D1096" s="141"/>
      <c r="E1096" s="141"/>
      <c r="F1096" s="247"/>
      <c r="O1096" s="141"/>
    </row>
    <row r="1097" spans="1:15" ht="15.75" customHeight="1" x14ac:dyDescent="0.65">
      <c r="A1097" s="140" t="s">
        <v>262</v>
      </c>
      <c r="C1097" s="141"/>
      <c r="D1097" s="141"/>
      <c r="E1097" s="141"/>
      <c r="F1097" s="247"/>
      <c r="O1097" s="141"/>
    </row>
    <row r="1098" spans="1:15" ht="15.75" customHeight="1" x14ac:dyDescent="0.65">
      <c r="A1098" s="140" t="s">
        <v>262</v>
      </c>
      <c r="C1098" s="141"/>
      <c r="D1098" s="141"/>
      <c r="E1098" s="141"/>
      <c r="F1098" s="247"/>
      <c r="O1098" s="141"/>
    </row>
    <row r="1099" spans="1:15" ht="15.75" customHeight="1" x14ac:dyDescent="0.65">
      <c r="A1099" s="140" t="s">
        <v>262</v>
      </c>
      <c r="C1099" s="141"/>
      <c r="D1099" s="141"/>
      <c r="E1099" s="141"/>
      <c r="F1099" s="247"/>
      <c r="O1099" s="141"/>
    </row>
    <row r="1100" spans="1:15" ht="15.75" customHeight="1" x14ac:dyDescent="0.65">
      <c r="A1100" s="140" t="s">
        <v>262</v>
      </c>
      <c r="C1100" s="141"/>
      <c r="D1100" s="141"/>
      <c r="E1100" s="141"/>
      <c r="F1100" s="247"/>
      <c r="O1100" s="141"/>
    </row>
    <row r="1101" spans="1:15" ht="15.75" customHeight="1" x14ac:dyDescent="0.65">
      <c r="A1101" s="140" t="s">
        <v>262</v>
      </c>
      <c r="C1101" s="141"/>
      <c r="D1101" s="141"/>
      <c r="E1101" s="141"/>
      <c r="F1101" s="247"/>
      <c r="O1101" s="141"/>
    </row>
    <row r="1102" spans="1:15" ht="15.75" customHeight="1" x14ac:dyDescent="0.65">
      <c r="A1102" s="140" t="s">
        <v>262</v>
      </c>
      <c r="C1102" s="141"/>
      <c r="D1102" s="141"/>
      <c r="E1102" s="141"/>
      <c r="F1102" s="247"/>
      <c r="O1102" s="141"/>
    </row>
    <row r="1103" spans="1:15" ht="15.75" customHeight="1" x14ac:dyDescent="0.65">
      <c r="A1103" s="140" t="s">
        <v>262</v>
      </c>
      <c r="C1103" s="141"/>
      <c r="D1103" s="141"/>
      <c r="E1103" s="141"/>
      <c r="F1103" s="247"/>
      <c r="O1103" s="141"/>
    </row>
    <row r="1104" spans="1:15" ht="15.75" customHeight="1" x14ac:dyDescent="0.65">
      <c r="A1104" s="140" t="s">
        <v>262</v>
      </c>
      <c r="C1104" s="141"/>
      <c r="D1104" s="141"/>
      <c r="E1104" s="141"/>
      <c r="F1104" s="247"/>
      <c r="O1104" s="141"/>
    </row>
    <row r="1105" spans="1:15" ht="15.75" customHeight="1" x14ac:dyDescent="0.65">
      <c r="A1105" s="140" t="s">
        <v>262</v>
      </c>
      <c r="C1105" s="141"/>
      <c r="D1105" s="141"/>
      <c r="E1105" s="141"/>
      <c r="F1105" s="247"/>
      <c r="O1105" s="141"/>
    </row>
    <row r="1106" spans="1:15" ht="15.75" customHeight="1" x14ac:dyDescent="0.65">
      <c r="A1106" s="140" t="s">
        <v>262</v>
      </c>
      <c r="C1106" s="141"/>
      <c r="D1106" s="141"/>
      <c r="E1106" s="141"/>
      <c r="F1106" s="247"/>
      <c r="O1106" s="141"/>
    </row>
  </sheetData>
  <phoneticPr fontId="5" type="noConversion"/>
  <conditionalFormatting sqref="A7:A472">
    <cfRule type="duplicateValues" dxfId="32" priority="48"/>
  </conditionalFormatting>
  <conditionalFormatting sqref="J7:J472">
    <cfRule type="cellIs" dxfId="31" priority="1" operator="equal">
      <formula>"Targeted"</formula>
    </cfRule>
  </conditionalFormatting>
  <dataValidations count="2">
    <dataValidation type="list" allowBlank="1" showInputMessage="1" showErrorMessage="1" sqref="E7:E472" xr:uid="{83F2393A-51AF-4E89-809D-589A8D0E8B62}">
      <formula1>"Public Hospitals, Private Hospitals, Quasi, Retail Pharmacies, Wholesale Pharmacies"</formula1>
    </dataValidation>
    <dataValidation type="list" allowBlank="1" showInputMessage="1" showErrorMessage="1" sqref="F7:F472" xr:uid="{A23D09F4-A8BF-442F-8F94-6EC30DE793D1}">
      <formula1>"Yes,No"</formula1>
    </dataValidation>
  </dataValidations>
  <hyperlinks>
    <hyperlink ref="A1" location="Orders!A1" display="VIEW  ORDERS" xr:uid="{1DDDA01D-E8A8-4B47-BC05-69BD830EE8F5}"/>
  </hyperlinks>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BE515-D0E7-43A4-A8C7-61CC4F27B1E3}">
  <sheetPr codeName="Sheet16">
    <tabColor theme="9" tint="0.59999389629810485"/>
    <outlinePr summaryBelow="0" summaryRight="0"/>
  </sheetPr>
  <dimension ref="A1:B171"/>
  <sheetViews>
    <sheetView showGridLines="0" workbookViewId="0">
      <pane ySplit="6" topLeftCell="A7" activePane="bottomLeft" state="frozen"/>
      <selection pane="bottomLeft" activeCell="A7" sqref="A7:A10"/>
    </sheetView>
  </sheetViews>
  <sheetFormatPr defaultColWidth="12.6640625" defaultRowHeight="15.75" customHeight="1" x14ac:dyDescent="0.65"/>
  <cols>
    <col min="1" max="1" width="46.21875" style="14" bestFit="1" customWidth="1"/>
    <col min="2" max="2" width="14.77734375" style="14" bestFit="1" customWidth="1"/>
    <col min="3" max="16384" width="12.6640625" style="14"/>
  </cols>
  <sheetData>
    <row r="1" spans="1:2" ht="29.4" customHeight="1" x14ac:dyDescent="0.85">
      <c r="A1" s="62" t="s">
        <v>75</v>
      </c>
    </row>
    <row r="6" spans="1:2" ht="18.600000000000001" x14ac:dyDescent="0.65">
      <c r="A6" s="13" t="s">
        <v>700</v>
      </c>
      <c r="B6" s="29" t="s">
        <v>39</v>
      </c>
    </row>
    <row r="7" spans="1:2" ht="18.600000000000001" x14ac:dyDescent="0.65">
      <c r="A7" s="137" t="s">
        <v>213</v>
      </c>
      <c r="B7" s="141" t="s">
        <v>307</v>
      </c>
    </row>
    <row r="8" spans="1:2" ht="18.600000000000001" x14ac:dyDescent="0.65">
      <c r="A8" s="138" t="s">
        <v>99</v>
      </c>
      <c r="B8" s="141" t="s">
        <v>307</v>
      </c>
    </row>
    <row r="9" spans="1:2" ht="18.600000000000001" x14ac:dyDescent="0.65">
      <c r="A9" s="137" t="s">
        <v>793</v>
      </c>
      <c r="B9" s="141" t="s">
        <v>307</v>
      </c>
    </row>
    <row r="10" spans="1:2" ht="18.600000000000001" x14ac:dyDescent="0.65">
      <c r="A10" s="138" t="s">
        <v>794</v>
      </c>
      <c r="B10" s="141" t="s">
        <v>307</v>
      </c>
    </row>
    <row r="11" spans="1:2" ht="15.75" customHeight="1" x14ac:dyDescent="0.65">
      <c r="A11" s="140" t="s">
        <v>701</v>
      </c>
      <c r="B11" s="141"/>
    </row>
    <row r="12" spans="1:2" ht="15.75" customHeight="1" x14ac:dyDescent="0.65">
      <c r="A12" s="140" t="s">
        <v>701</v>
      </c>
      <c r="B12" s="141"/>
    </row>
    <row r="13" spans="1:2" ht="15.75" customHeight="1" x14ac:dyDescent="0.65">
      <c r="A13" s="140" t="s">
        <v>701</v>
      </c>
      <c r="B13" s="141"/>
    </row>
    <row r="14" spans="1:2" ht="15.75" customHeight="1" x14ac:dyDescent="0.65">
      <c r="A14" s="140" t="s">
        <v>701</v>
      </c>
      <c r="B14" s="141"/>
    </row>
    <row r="15" spans="1:2" ht="15.75" customHeight="1" x14ac:dyDescent="0.65">
      <c r="A15" s="140" t="s">
        <v>701</v>
      </c>
      <c r="B15" s="141"/>
    </row>
    <row r="16" spans="1:2" ht="15.75" customHeight="1" x14ac:dyDescent="0.65">
      <c r="A16" s="140" t="s">
        <v>701</v>
      </c>
      <c r="B16" s="141"/>
    </row>
    <row r="17" spans="1:2" ht="15.75" customHeight="1" x14ac:dyDescent="0.65">
      <c r="A17" s="140" t="s">
        <v>701</v>
      </c>
      <c r="B17" s="141"/>
    </row>
    <row r="18" spans="1:2" ht="15.75" customHeight="1" x14ac:dyDescent="0.65">
      <c r="A18" s="140" t="s">
        <v>701</v>
      </c>
      <c r="B18" s="141"/>
    </row>
    <row r="19" spans="1:2" ht="15.75" customHeight="1" x14ac:dyDescent="0.65">
      <c r="A19" s="140" t="s">
        <v>701</v>
      </c>
      <c r="B19" s="141"/>
    </row>
    <row r="20" spans="1:2" ht="15.75" customHeight="1" x14ac:dyDescent="0.65">
      <c r="A20" s="140" t="s">
        <v>701</v>
      </c>
      <c r="B20" s="141"/>
    </row>
    <row r="21" spans="1:2" ht="15.75" customHeight="1" x14ac:dyDescent="0.65">
      <c r="A21" s="140" t="s">
        <v>701</v>
      </c>
      <c r="B21" s="141"/>
    </row>
    <row r="22" spans="1:2" ht="15.75" customHeight="1" x14ac:dyDescent="0.65">
      <c r="A22" s="140" t="s">
        <v>701</v>
      </c>
      <c r="B22" s="141"/>
    </row>
    <row r="23" spans="1:2" ht="15.75" customHeight="1" x14ac:dyDescent="0.65">
      <c r="A23" s="140" t="s">
        <v>701</v>
      </c>
      <c r="B23" s="141"/>
    </row>
    <row r="24" spans="1:2" ht="15.75" customHeight="1" x14ac:dyDescent="0.65">
      <c r="A24" s="140" t="s">
        <v>701</v>
      </c>
      <c r="B24" s="141"/>
    </row>
    <row r="25" spans="1:2" ht="15.75" customHeight="1" x14ac:dyDescent="0.65">
      <c r="A25" s="140" t="s">
        <v>701</v>
      </c>
      <c r="B25" s="141"/>
    </row>
    <row r="26" spans="1:2" ht="15.75" customHeight="1" x14ac:dyDescent="0.65">
      <c r="A26" s="140" t="s">
        <v>701</v>
      </c>
      <c r="B26" s="141"/>
    </row>
    <row r="27" spans="1:2" ht="15.75" customHeight="1" x14ac:dyDescent="0.65">
      <c r="A27" s="140" t="s">
        <v>701</v>
      </c>
      <c r="B27" s="141"/>
    </row>
    <row r="28" spans="1:2" ht="15.75" customHeight="1" x14ac:dyDescent="0.65">
      <c r="A28" s="140" t="s">
        <v>701</v>
      </c>
      <c r="B28" s="141"/>
    </row>
    <row r="29" spans="1:2" ht="15.75" customHeight="1" x14ac:dyDescent="0.65">
      <c r="A29" s="140" t="s">
        <v>701</v>
      </c>
      <c r="B29" s="141"/>
    </row>
    <row r="30" spans="1:2" ht="15.75" customHeight="1" x14ac:dyDescent="0.65">
      <c r="A30" s="140" t="s">
        <v>701</v>
      </c>
      <c r="B30" s="141"/>
    </row>
    <row r="31" spans="1:2" ht="15.75" customHeight="1" x14ac:dyDescent="0.65">
      <c r="A31" s="140" t="s">
        <v>701</v>
      </c>
      <c r="B31" s="141"/>
    </row>
    <row r="32" spans="1:2" ht="15.75" customHeight="1" x14ac:dyDescent="0.65">
      <c r="A32" s="140" t="s">
        <v>701</v>
      </c>
      <c r="B32" s="141"/>
    </row>
    <row r="33" spans="1:2" ht="15.75" customHeight="1" x14ac:dyDescent="0.65">
      <c r="A33" s="140" t="s">
        <v>701</v>
      </c>
      <c r="B33" s="141"/>
    </row>
    <row r="34" spans="1:2" ht="15.75" customHeight="1" x14ac:dyDescent="0.65">
      <c r="A34" s="140" t="s">
        <v>701</v>
      </c>
      <c r="B34" s="141"/>
    </row>
    <row r="35" spans="1:2" ht="15.75" customHeight="1" x14ac:dyDescent="0.65">
      <c r="A35" s="140" t="s">
        <v>701</v>
      </c>
      <c r="B35" s="141"/>
    </row>
    <row r="36" spans="1:2" ht="15.75" customHeight="1" x14ac:dyDescent="0.65">
      <c r="A36" s="140" t="s">
        <v>701</v>
      </c>
      <c r="B36" s="141"/>
    </row>
    <row r="37" spans="1:2" ht="15.75" customHeight="1" x14ac:dyDescent="0.65">
      <c r="A37" s="140" t="s">
        <v>701</v>
      </c>
      <c r="B37" s="141"/>
    </row>
    <row r="38" spans="1:2" ht="15.75" customHeight="1" x14ac:dyDescent="0.65">
      <c r="A38" s="140" t="s">
        <v>701</v>
      </c>
      <c r="B38" s="141"/>
    </row>
    <row r="39" spans="1:2" ht="15.75" customHeight="1" x14ac:dyDescent="0.65">
      <c r="A39" s="140" t="s">
        <v>701</v>
      </c>
      <c r="B39" s="141"/>
    </row>
    <row r="40" spans="1:2" ht="15.75" customHeight="1" x14ac:dyDescent="0.65">
      <c r="A40" s="140" t="s">
        <v>701</v>
      </c>
      <c r="B40" s="141"/>
    </row>
    <row r="41" spans="1:2" ht="15.75" customHeight="1" x14ac:dyDescent="0.65">
      <c r="A41" s="140" t="s">
        <v>701</v>
      </c>
      <c r="B41" s="141"/>
    </row>
    <row r="42" spans="1:2" ht="15.75" customHeight="1" x14ac:dyDescent="0.65">
      <c r="A42" s="140" t="s">
        <v>701</v>
      </c>
      <c r="B42" s="141"/>
    </row>
    <row r="43" spans="1:2" ht="15.75" customHeight="1" x14ac:dyDescent="0.65">
      <c r="A43" s="140" t="s">
        <v>701</v>
      </c>
      <c r="B43" s="141"/>
    </row>
    <row r="44" spans="1:2" ht="15.75" customHeight="1" x14ac:dyDescent="0.65">
      <c r="A44" s="140" t="s">
        <v>701</v>
      </c>
      <c r="B44" s="141"/>
    </row>
    <row r="45" spans="1:2" ht="15.75" customHeight="1" x14ac:dyDescent="0.65">
      <c r="A45" s="140" t="s">
        <v>701</v>
      </c>
      <c r="B45" s="141"/>
    </row>
    <row r="46" spans="1:2" ht="15.75" customHeight="1" x14ac:dyDescent="0.65">
      <c r="A46" s="140" t="s">
        <v>701</v>
      </c>
      <c r="B46" s="141"/>
    </row>
    <row r="47" spans="1:2" ht="15.75" customHeight="1" x14ac:dyDescent="0.65">
      <c r="A47" s="140" t="s">
        <v>701</v>
      </c>
      <c r="B47" s="141"/>
    </row>
    <row r="48" spans="1:2" ht="15.75" customHeight="1" x14ac:dyDescent="0.65">
      <c r="A48" s="140" t="s">
        <v>701</v>
      </c>
      <c r="B48" s="141"/>
    </row>
    <row r="49" spans="1:2" ht="15.75" customHeight="1" x14ac:dyDescent="0.65">
      <c r="A49" s="140" t="s">
        <v>701</v>
      </c>
      <c r="B49" s="141"/>
    </row>
    <row r="50" spans="1:2" ht="15.75" customHeight="1" x14ac:dyDescent="0.65">
      <c r="A50" s="140" t="s">
        <v>701</v>
      </c>
      <c r="B50" s="141"/>
    </row>
    <row r="51" spans="1:2" ht="15.75" customHeight="1" x14ac:dyDescent="0.65">
      <c r="A51" s="140" t="s">
        <v>701</v>
      </c>
      <c r="B51" s="141"/>
    </row>
    <row r="52" spans="1:2" ht="15.75" customHeight="1" x14ac:dyDescent="0.65">
      <c r="A52" s="140" t="s">
        <v>701</v>
      </c>
      <c r="B52" s="141"/>
    </row>
    <row r="53" spans="1:2" ht="15.75" customHeight="1" x14ac:dyDescent="0.65">
      <c r="A53" s="140" t="s">
        <v>701</v>
      </c>
      <c r="B53" s="141"/>
    </row>
    <row r="54" spans="1:2" ht="15.75" customHeight="1" x14ac:dyDescent="0.65">
      <c r="A54" s="140" t="s">
        <v>701</v>
      </c>
      <c r="B54" s="141"/>
    </row>
    <row r="55" spans="1:2" ht="15.75" customHeight="1" x14ac:dyDescent="0.65">
      <c r="A55" s="140" t="s">
        <v>701</v>
      </c>
      <c r="B55" s="141"/>
    </row>
    <row r="56" spans="1:2" ht="15.75" customHeight="1" x14ac:dyDescent="0.65">
      <c r="A56" s="140" t="s">
        <v>701</v>
      </c>
      <c r="B56" s="141"/>
    </row>
    <row r="57" spans="1:2" ht="15.75" customHeight="1" x14ac:dyDescent="0.65">
      <c r="A57" s="140" t="s">
        <v>701</v>
      </c>
      <c r="B57" s="141"/>
    </row>
    <row r="58" spans="1:2" ht="15.75" customHeight="1" x14ac:dyDescent="0.65">
      <c r="A58" s="140" t="s">
        <v>701</v>
      </c>
      <c r="B58" s="141"/>
    </row>
    <row r="59" spans="1:2" ht="15.75" customHeight="1" x14ac:dyDescent="0.65">
      <c r="A59" s="140" t="s">
        <v>701</v>
      </c>
      <c r="B59" s="141"/>
    </row>
    <row r="60" spans="1:2" ht="15.75" customHeight="1" x14ac:dyDescent="0.65">
      <c r="A60" s="140" t="s">
        <v>701</v>
      </c>
      <c r="B60" s="141"/>
    </row>
    <row r="61" spans="1:2" ht="15.75" customHeight="1" x14ac:dyDescent="0.65">
      <c r="A61" s="140" t="s">
        <v>701</v>
      </c>
      <c r="B61" s="141"/>
    </row>
    <row r="62" spans="1:2" ht="15.75" customHeight="1" x14ac:dyDescent="0.65">
      <c r="A62" s="140" t="s">
        <v>701</v>
      </c>
      <c r="B62" s="141"/>
    </row>
    <row r="63" spans="1:2" ht="15.75" customHeight="1" x14ac:dyDescent="0.65">
      <c r="A63" s="140" t="s">
        <v>701</v>
      </c>
      <c r="B63" s="141"/>
    </row>
    <row r="64" spans="1:2" ht="15.75" customHeight="1" x14ac:dyDescent="0.65">
      <c r="A64" s="140" t="s">
        <v>701</v>
      </c>
      <c r="B64" s="141"/>
    </row>
    <row r="65" spans="1:2" ht="15.75" customHeight="1" x14ac:dyDescent="0.65">
      <c r="A65" s="140" t="s">
        <v>701</v>
      </c>
      <c r="B65" s="141"/>
    </row>
    <row r="66" spans="1:2" ht="15.75" customHeight="1" x14ac:dyDescent="0.65">
      <c r="A66" s="140" t="s">
        <v>701</v>
      </c>
      <c r="B66" s="141"/>
    </row>
    <row r="67" spans="1:2" ht="15.75" customHeight="1" x14ac:dyDescent="0.65">
      <c r="A67" s="140" t="s">
        <v>701</v>
      </c>
      <c r="B67" s="141"/>
    </row>
    <row r="68" spans="1:2" ht="15.75" customHeight="1" x14ac:dyDescent="0.65">
      <c r="A68" s="140" t="s">
        <v>701</v>
      </c>
      <c r="B68" s="141"/>
    </row>
    <row r="69" spans="1:2" ht="15.75" customHeight="1" x14ac:dyDescent="0.65">
      <c r="A69" s="140" t="s">
        <v>701</v>
      </c>
      <c r="B69" s="141"/>
    </row>
    <row r="70" spans="1:2" ht="15.75" customHeight="1" x14ac:dyDescent="0.65">
      <c r="A70" s="140" t="s">
        <v>701</v>
      </c>
      <c r="B70" s="141"/>
    </row>
    <row r="71" spans="1:2" ht="15.75" customHeight="1" x14ac:dyDescent="0.65">
      <c r="A71" s="140" t="s">
        <v>701</v>
      </c>
      <c r="B71" s="141"/>
    </row>
    <row r="72" spans="1:2" ht="15.75" customHeight="1" x14ac:dyDescent="0.65">
      <c r="A72" s="140" t="s">
        <v>701</v>
      </c>
      <c r="B72" s="141"/>
    </row>
    <row r="73" spans="1:2" ht="15.75" customHeight="1" x14ac:dyDescent="0.65">
      <c r="A73" s="140" t="s">
        <v>701</v>
      </c>
      <c r="B73" s="141"/>
    </row>
    <row r="74" spans="1:2" ht="15.75" customHeight="1" x14ac:dyDescent="0.65">
      <c r="A74" s="140" t="s">
        <v>701</v>
      </c>
      <c r="B74" s="141"/>
    </row>
    <row r="75" spans="1:2" ht="15.75" customHeight="1" x14ac:dyDescent="0.65">
      <c r="A75" s="140" t="s">
        <v>701</v>
      </c>
      <c r="B75" s="141"/>
    </row>
    <row r="76" spans="1:2" ht="15.75" customHeight="1" x14ac:dyDescent="0.65">
      <c r="A76" s="140" t="s">
        <v>701</v>
      </c>
      <c r="B76" s="141"/>
    </row>
    <row r="77" spans="1:2" ht="15.75" customHeight="1" x14ac:dyDescent="0.65">
      <c r="A77" s="140" t="s">
        <v>701</v>
      </c>
      <c r="B77" s="141"/>
    </row>
    <row r="78" spans="1:2" ht="15.75" customHeight="1" x14ac:dyDescent="0.65">
      <c r="A78" s="140" t="s">
        <v>701</v>
      </c>
      <c r="B78" s="141"/>
    </row>
    <row r="79" spans="1:2" ht="15.75" customHeight="1" x14ac:dyDescent="0.65">
      <c r="A79" s="140" t="s">
        <v>701</v>
      </c>
      <c r="B79" s="141"/>
    </row>
    <row r="80" spans="1:2" ht="15.75" customHeight="1" x14ac:dyDescent="0.65">
      <c r="A80" s="140" t="s">
        <v>701</v>
      </c>
      <c r="B80" s="141"/>
    </row>
    <row r="81" spans="1:2" ht="15.75" customHeight="1" x14ac:dyDescent="0.65">
      <c r="A81" s="140" t="s">
        <v>701</v>
      </c>
      <c r="B81" s="141"/>
    </row>
    <row r="82" spans="1:2" ht="15.75" customHeight="1" x14ac:dyDescent="0.65">
      <c r="A82" s="140" t="s">
        <v>701</v>
      </c>
      <c r="B82" s="141"/>
    </row>
    <row r="83" spans="1:2" ht="15.75" customHeight="1" x14ac:dyDescent="0.65">
      <c r="A83" s="140" t="s">
        <v>701</v>
      </c>
      <c r="B83" s="141"/>
    </row>
    <row r="84" spans="1:2" ht="15.75" customHeight="1" x14ac:dyDescent="0.65">
      <c r="A84" s="140" t="s">
        <v>701</v>
      </c>
      <c r="B84" s="141"/>
    </row>
    <row r="85" spans="1:2" ht="15.75" customHeight="1" x14ac:dyDescent="0.65">
      <c r="A85" s="140" t="s">
        <v>701</v>
      </c>
      <c r="B85" s="141"/>
    </row>
    <row r="86" spans="1:2" ht="15.75" customHeight="1" x14ac:dyDescent="0.65">
      <c r="A86" s="140" t="s">
        <v>701</v>
      </c>
      <c r="B86" s="141"/>
    </row>
    <row r="87" spans="1:2" ht="15.75" customHeight="1" x14ac:dyDescent="0.65">
      <c r="A87" s="140" t="s">
        <v>701</v>
      </c>
      <c r="B87" s="141"/>
    </row>
    <row r="88" spans="1:2" ht="15.75" customHeight="1" x14ac:dyDescent="0.65">
      <c r="A88" s="140" t="s">
        <v>701</v>
      </c>
      <c r="B88" s="141"/>
    </row>
    <row r="89" spans="1:2" ht="15.75" customHeight="1" x14ac:dyDescent="0.65">
      <c r="A89" s="140" t="s">
        <v>701</v>
      </c>
      <c r="B89" s="141"/>
    </row>
    <row r="90" spans="1:2" ht="15.75" customHeight="1" x14ac:dyDescent="0.65">
      <c r="A90" s="140" t="s">
        <v>701</v>
      </c>
      <c r="B90" s="141"/>
    </row>
    <row r="91" spans="1:2" ht="15.75" customHeight="1" x14ac:dyDescent="0.65">
      <c r="A91" s="140" t="s">
        <v>701</v>
      </c>
      <c r="B91" s="141"/>
    </row>
    <row r="92" spans="1:2" ht="15.75" customHeight="1" x14ac:dyDescent="0.65">
      <c r="A92" s="140" t="s">
        <v>701</v>
      </c>
      <c r="B92" s="141"/>
    </row>
    <row r="93" spans="1:2" ht="15.75" customHeight="1" x14ac:dyDescent="0.65">
      <c r="A93" s="140" t="s">
        <v>701</v>
      </c>
      <c r="B93" s="141"/>
    </row>
    <row r="94" spans="1:2" ht="15.75" customHeight="1" x14ac:dyDescent="0.65">
      <c r="A94" s="140" t="s">
        <v>701</v>
      </c>
      <c r="B94" s="141"/>
    </row>
    <row r="95" spans="1:2" ht="15.75" customHeight="1" x14ac:dyDescent="0.65">
      <c r="A95" s="140" t="s">
        <v>701</v>
      </c>
      <c r="B95" s="141"/>
    </row>
    <row r="96" spans="1:2" ht="15.75" customHeight="1" x14ac:dyDescent="0.65">
      <c r="A96" s="140" t="s">
        <v>701</v>
      </c>
      <c r="B96" s="141"/>
    </row>
    <row r="97" spans="1:2" ht="15.75" customHeight="1" x14ac:dyDescent="0.65">
      <c r="A97" s="140" t="s">
        <v>701</v>
      </c>
      <c r="B97" s="141"/>
    </row>
    <row r="98" spans="1:2" ht="15.75" customHeight="1" x14ac:dyDescent="0.65">
      <c r="A98" s="140" t="s">
        <v>701</v>
      </c>
      <c r="B98" s="141"/>
    </row>
    <row r="99" spans="1:2" ht="15.75" customHeight="1" x14ac:dyDescent="0.65">
      <c r="A99" s="140" t="s">
        <v>701</v>
      </c>
      <c r="B99" s="141"/>
    </row>
    <row r="100" spans="1:2" ht="15.75" customHeight="1" x14ac:dyDescent="0.65">
      <c r="A100" s="140" t="s">
        <v>701</v>
      </c>
      <c r="B100" s="141"/>
    </row>
    <row r="101" spans="1:2" ht="15.75" customHeight="1" x14ac:dyDescent="0.65">
      <c r="A101" s="140" t="s">
        <v>701</v>
      </c>
      <c r="B101" s="141"/>
    </row>
    <row r="102" spans="1:2" ht="15.75" customHeight="1" x14ac:dyDescent="0.65">
      <c r="A102" s="140" t="s">
        <v>701</v>
      </c>
      <c r="B102" s="141"/>
    </row>
    <row r="103" spans="1:2" ht="15.75" customHeight="1" x14ac:dyDescent="0.65">
      <c r="A103" s="140" t="s">
        <v>701</v>
      </c>
      <c r="B103" s="141"/>
    </row>
    <row r="104" spans="1:2" ht="15.75" customHeight="1" x14ac:dyDescent="0.65">
      <c r="A104" s="140" t="s">
        <v>701</v>
      </c>
      <c r="B104" s="141"/>
    </row>
    <row r="105" spans="1:2" ht="15.75" customHeight="1" x14ac:dyDescent="0.65">
      <c r="A105" s="140" t="s">
        <v>701</v>
      </c>
      <c r="B105" s="141"/>
    </row>
    <row r="106" spans="1:2" ht="15.75" customHeight="1" x14ac:dyDescent="0.65">
      <c r="A106" s="140" t="s">
        <v>701</v>
      </c>
      <c r="B106" s="141"/>
    </row>
    <row r="107" spans="1:2" ht="15.75" customHeight="1" x14ac:dyDescent="0.65">
      <c r="A107" s="140" t="s">
        <v>701</v>
      </c>
      <c r="B107" s="141"/>
    </row>
    <row r="108" spans="1:2" ht="15.75" customHeight="1" x14ac:dyDescent="0.65">
      <c r="A108" s="140" t="s">
        <v>701</v>
      </c>
      <c r="B108" s="141"/>
    </row>
    <row r="109" spans="1:2" ht="15.75" customHeight="1" x14ac:dyDescent="0.65">
      <c r="A109" s="140" t="s">
        <v>701</v>
      </c>
      <c r="B109" s="141"/>
    </row>
    <row r="110" spans="1:2" ht="15.75" customHeight="1" x14ac:dyDescent="0.65">
      <c r="A110" s="140" t="s">
        <v>701</v>
      </c>
      <c r="B110" s="141"/>
    </row>
    <row r="111" spans="1:2" ht="15.75" customHeight="1" x14ac:dyDescent="0.65">
      <c r="A111" s="140" t="s">
        <v>701</v>
      </c>
      <c r="B111" s="141"/>
    </row>
    <row r="112" spans="1:2" ht="15.75" customHeight="1" x14ac:dyDescent="0.65">
      <c r="A112" s="140" t="s">
        <v>701</v>
      </c>
      <c r="B112" s="141"/>
    </row>
    <row r="113" spans="1:2" ht="15.75" customHeight="1" x14ac:dyDescent="0.65">
      <c r="A113" s="140" t="s">
        <v>701</v>
      </c>
      <c r="B113" s="141"/>
    </row>
    <row r="114" spans="1:2" ht="15.75" customHeight="1" x14ac:dyDescent="0.65">
      <c r="A114" s="140" t="s">
        <v>701</v>
      </c>
      <c r="B114" s="141"/>
    </row>
    <row r="115" spans="1:2" ht="15.75" customHeight="1" x14ac:dyDescent="0.65">
      <c r="A115" s="140" t="s">
        <v>701</v>
      </c>
      <c r="B115" s="141"/>
    </row>
    <row r="116" spans="1:2" ht="15.75" customHeight="1" x14ac:dyDescent="0.65">
      <c r="A116" s="140" t="s">
        <v>701</v>
      </c>
      <c r="B116" s="141"/>
    </row>
    <row r="117" spans="1:2" ht="15.75" customHeight="1" x14ac:dyDescent="0.65">
      <c r="A117" s="140" t="s">
        <v>701</v>
      </c>
      <c r="B117" s="141"/>
    </row>
    <row r="118" spans="1:2" ht="15.75" customHeight="1" x14ac:dyDescent="0.65">
      <c r="A118" s="140" t="s">
        <v>701</v>
      </c>
      <c r="B118" s="141"/>
    </row>
    <row r="119" spans="1:2" ht="15.75" customHeight="1" x14ac:dyDescent="0.65">
      <c r="A119" s="140" t="s">
        <v>701</v>
      </c>
      <c r="B119" s="141"/>
    </row>
    <row r="120" spans="1:2" ht="15.75" customHeight="1" x14ac:dyDescent="0.65">
      <c r="A120" s="140" t="s">
        <v>701</v>
      </c>
      <c r="B120" s="141"/>
    </row>
    <row r="121" spans="1:2" ht="15.75" customHeight="1" x14ac:dyDescent="0.65">
      <c r="A121" s="140" t="s">
        <v>701</v>
      </c>
      <c r="B121" s="141"/>
    </row>
    <row r="122" spans="1:2" ht="15.75" customHeight="1" x14ac:dyDescent="0.65">
      <c r="A122" s="140" t="s">
        <v>701</v>
      </c>
      <c r="B122" s="141"/>
    </row>
    <row r="123" spans="1:2" ht="15.75" customHeight="1" x14ac:dyDescent="0.65">
      <c r="A123" s="140" t="s">
        <v>701</v>
      </c>
      <c r="B123" s="141"/>
    </row>
    <row r="124" spans="1:2" ht="15.75" customHeight="1" x14ac:dyDescent="0.65">
      <c r="A124" s="140" t="s">
        <v>701</v>
      </c>
      <c r="B124" s="141"/>
    </row>
    <row r="125" spans="1:2" ht="15.75" customHeight="1" x14ac:dyDescent="0.65">
      <c r="A125" s="140" t="s">
        <v>701</v>
      </c>
      <c r="B125" s="141"/>
    </row>
    <row r="126" spans="1:2" ht="15.75" customHeight="1" x14ac:dyDescent="0.65">
      <c r="A126" s="140" t="s">
        <v>701</v>
      </c>
      <c r="B126" s="141"/>
    </row>
    <row r="127" spans="1:2" ht="15.75" customHeight="1" x14ac:dyDescent="0.65">
      <c r="A127" s="140" t="s">
        <v>701</v>
      </c>
      <c r="B127" s="141"/>
    </row>
    <row r="128" spans="1:2" ht="15.75" customHeight="1" x14ac:dyDescent="0.65">
      <c r="A128" s="140" t="s">
        <v>701</v>
      </c>
      <c r="B128" s="141"/>
    </row>
    <row r="129" spans="1:2" ht="15.75" customHeight="1" x14ac:dyDescent="0.65">
      <c r="A129" s="140" t="s">
        <v>701</v>
      </c>
      <c r="B129" s="141"/>
    </row>
    <row r="130" spans="1:2" ht="15.75" customHeight="1" x14ac:dyDescent="0.65">
      <c r="A130" s="140" t="s">
        <v>701</v>
      </c>
      <c r="B130" s="141"/>
    </row>
    <row r="131" spans="1:2" ht="15.75" customHeight="1" x14ac:dyDescent="0.65">
      <c r="A131" s="140" t="s">
        <v>701</v>
      </c>
      <c r="B131" s="141"/>
    </row>
    <row r="132" spans="1:2" ht="15.75" customHeight="1" x14ac:dyDescent="0.65">
      <c r="A132" s="140" t="s">
        <v>701</v>
      </c>
      <c r="B132" s="141"/>
    </row>
    <row r="133" spans="1:2" ht="15.75" customHeight="1" x14ac:dyDescent="0.65">
      <c r="A133" s="140" t="s">
        <v>701</v>
      </c>
      <c r="B133" s="141"/>
    </row>
    <row r="134" spans="1:2" ht="15.75" customHeight="1" x14ac:dyDescent="0.65">
      <c r="A134" s="140" t="s">
        <v>701</v>
      </c>
      <c r="B134" s="141"/>
    </row>
    <row r="135" spans="1:2" ht="15.75" customHeight="1" x14ac:dyDescent="0.65">
      <c r="A135" s="140" t="s">
        <v>701</v>
      </c>
      <c r="B135" s="141"/>
    </row>
    <row r="136" spans="1:2" ht="15.75" customHeight="1" x14ac:dyDescent="0.65">
      <c r="A136" s="140" t="s">
        <v>701</v>
      </c>
      <c r="B136" s="141"/>
    </row>
    <row r="137" spans="1:2" ht="15.75" customHeight="1" x14ac:dyDescent="0.65">
      <c r="A137" s="140" t="s">
        <v>701</v>
      </c>
      <c r="B137" s="141"/>
    </row>
    <row r="138" spans="1:2" ht="15.75" customHeight="1" x14ac:dyDescent="0.65">
      <c r="A138" s="140" t="s">
        <v>701</v>
      </c>
      <c r="B138" s="141"/>
    </row>
    <row r="139" spans="1:2" ht="15.75" customHeight="1" x14ac:dyDescent="0.65">
      <c r="A139" s="140" t="s">
        <v>701</v>
      </c>
      <c r="B139" s="141"/>
    </row>
    <row r="140" spans="1:2" ht="15.75" customHeight="1" x14ac:dyDescent="0.65">
      <c r="A140" s="140" t="s">
        <v>701</v>
      </c>
      <c r="B140" s="141"/>
    </row>
    <row r="141" spans="1:2" ht="15.75" customHeight="1" x14ac:dyDescent="0.65">
      <c r="A141" s="140" t="s">
        <v>701</v>
      </c>
      <c r="B141" s="141"/>
    </row>
    <row r="142" spans="1:2" ht="15.75" customHeight="1" x14ac:dyDescent="0.65">
      <c r="A142" s="140" t="s">
        <v>701</v>
      </c>
      <c r="B142" s="141"/>
    </row>
    <row r="143" spans="1:2" ht="15.75" customHeight="1" x14ac:dyDescent="0.65">
      <c r="A143" s="140" t="s">
        <v>701</v>
      </c>
      <c r="B143" s="141"/>
    </row>
    <row r="144" spans="1:2" ht="15.75" customHeight="1" x14ac:dyDescent="0.65">
      <c r="A144" s="140" t="s">
        <v>701</v>
      </c>
      <c r="B144" s="141"/>
    </row>
    <row r="145" spans="1:2" ht="15.75" customHeight="1" x14ac:dyDescent="0.65">
      <c r="A145" s="140" t="s">
        <v>701</v>
      </c>
      <c r="B145" s="141"/>
    </row>
    <row r="146" spans="1:2" ht="15.75" customHeight="1" x14ac:dyDescent="0.65">
      <c r="A146" s="140" t="s">
        <v>701</v>
      </c>
      <c r="B146" s="141"/>
    </row>
    <row r="147" spans="1:2" ht="15.75" customHeight="1" x14ac:dyDescent="0.65">
      <c r="A147" s="140" t="s">
        <v>701</v>
      </c>
      <c r="B147" s="141"/>
    </row>
    <row r="148" spans="1:2" ht="15.75" customHeight="1" x14ac:dyDescent="0.65">
      <c r="A148" s="140" t="s">
        <v>701</v>
      </c>
      <c r="B148" s="141"/>
    </row>
    <row r="149" spans="1:2" ht="15.75" customHeight="1" x14ac:dyDescent="0.65">
      <c r="A149" s="140" t="s">
        <v>701</v>
      </c>
      <c r="B149" s="141"/>
    </row>
    <row r="150" spans="1:2" ht="15.75" customHeight="1" x14ac:dyDescent="0.65">
      <c r="A150" s="140" t="s">
        <v>701</v>
      </c>
      <c r="B150" s="141"/>
    </row>
    <row r="151" spans="1:2" ht="15.75" customHeight="1" x14ac:dyDescent="0.65">
      <c r="A151" s="140" t="s">
        <v>701</v>
      </c>
      <c r="B151" s="141"/>
    </row>
    <row r="152" spans="1:2" ht="15.75" customHeight="1" x14ac:dyDescent="0.65">
      <c r="A152" s="140" t="s">
        <v>701</v>
      </c>
      <c r="B152" s="141"/>
    </row>
    <row r="153" spans="1:2" ht="15.75" customHeight="1" x14ac:dyDescent="0.65">
      <c r="A153" s="140" t="s">
        <v>701</v>
      </c>
      <c r="B153" s="141"/>
    </row>
    <row r="154" spans="1:2" ht="15.75" customHeight="1" x14ac:dyDescent="0.65">
      <c r="A154" s="140" t="s">
        <v>701</v>
      </c>
      <c r="B154" s="141"/>
    </row>
    <row r="155" spans="1:2" ht="15.75" customHeight="1" x14ac:dyDescent="0.65">
      <c r="A155" s="140" t="s">
        <v>701</v>
      </c>
      <c r="B155" s="141"/>
    </row>
    <row r="156" spans="1:2" ht="15.75" customHeight="1" x14ac:dyDescent="0.65">
      <c r="A156" s="140" t="s">
        <v>701</v>
      </c>
      <c r="B156" s="141"/>
    </row>
    <row r="157" spans="1:2" ht="15.75" customHeight="1" x14ac:dyDescent="0.65">
      <c r="A157" s="140" t="s">
        <v>701</v>
      </c>
      <c r="B157" s="141"/>
    </row>
    <row r="158" spans="1:2" ht="15.75" customHeight="1" x14ac:dyDescent="0.65">
      <c r="A158" s="140" t="s">
        <v>701</v>
      </c>
      <c r="B158" s="141"/>
    </row>
    <row r="159" spans="1:2" ht="15.75" customHeight="1" x14ac:dyDescent="0.65">
      <c r="A159" s="140" t="s">
        <v>701</v>
      </c>
      <c r="B159" s="141"/>
    </row>
    <row r="160" spans="1:2" ht="15.75" customHeight="1" x14ac:dyDescent="0.65">
      <c r="A160" s="140" t="s">
        <v>701</v>
      </c>
      <c r="B160" s="141"/>
    </row>
    <row r="161" spans="1:2" ht="15.75" customHeight="1" x14ac:dyDescent="0.65">
      <c r="A161" s="140" t="s">
        <v>701</v>
      </c>
      <c r="B161" s="141"/>
    </row>
    <row r="162" spans="1:2" ht="15.75" customHeight="1" x14ac:dyDescent="0.65">
      <c r="A162" s="140" t="s">
        <v>701</v>
      </c>
      <c r="B162" s="141"/>
    </row>
    <row r="163" spans="1:2" ht="15.75" customHeight="1" x14ac:dyDescent="0.65">
      <c r="A163" s="140" t="s">
        <v>701</v>
      </c>
      <c r="B163" s="141"/>
    </row>
    <row r="164" spans="1:2" ht="15.75" customHeight="1" x14ac:dyDescent="0.65">
      <c r="A164" s="140" t="s">
        <v>701</v>
      </c>
      <c r="B164" s="141"/>
    </row>
    <row r="165" spans="1:2" ht="15.75" customHeight="1" x14ac:dyDescent="0.65">
      <c r="A165" s="140" t="s">
        <v>701</v>
      </c>
      <c r="B165" s="141"/>
    </row>
    <row r="166" spans="1:2" ht="15.75" customHeight="1" x14ac:dyDescent="0.65">
      <c r="A166" s="140" t="s">
        <v>701</v>
      </c>
      <c r="B166" s="141"/>
    </row>
    <row r="167" spans="1:2" ht="15.75" customHeight="1" x14ac:dyDescent="0.65">
      <c r="A167" s="140" t="s">
        <v>701</v>
      </c>
      <c r="B167" s="141"/>
    </row>
    <row r="168" spans="1:2" ht="15.75" customHeight="1" x14ac:dyDescent="0.65">
      <c r="A168" s="140" t="s">
        <v>701</v>
      </c>
      <c r="B168" s="141"/>
    </row>
    <row r="169" spans="1:2" ht="15.75" customHeight="1" x14ac:dyDescent="0.65">
      <c r="A169" s="140" t="s">
        <v>701</v>
      </c>
      <c r="B169" s="141"/>
    </row>
    <row r="170" spans="1:2" ht="15.75" customHeight="1" x14ac:dyDescent="0.65">
      <c r="A170" s="140" t="s">
        <v>701</v>
      </c>
      <c r="B170" s="141"/>
    </row>
    <row r="171" spans="1:2" ht="15.75" customHeight="1" x14ac:dyDescent="0.65">
      <c r="A171" s="140" t="s">
        <v>701</v>
      </c>
      <c r="B171" s="141"/>
    </row>
  </sheetData>
  <phoneticPr fontId="5" type="noConversion"/>
  <conditionalFormatting sqref="A7:A10">
    <cfRule type="duplicateValues" dxfId="30" priority="54"/>
  </conditionalFormatting>
  <hyperlinks>
    <hyperlink ref="A1" location="Orders!A1" display="VIEW  ORDERS" xr:uid="{EC7BB52F-13FE-4ECD-B2D7-8B0952AA056C}"/>
  </hyperlinks>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DAC0D-BABF-4936-8D60-5723E9590E01}">
  <sheetPr codeName="Sheet14">
    <tabColor theme="9" tint="0.59999389629810485"/>
  </sheetPr>
  <dimension ref="A2:O20"/>
  <sheetViews>
    <sheetView showGridLines="0" workbookViewId="0">
      <pane ySplit="1" topLeftCell="A2" activePane="bottomLeft" state="frozen"/>
      <selection pane="bottomLeft" activeCell="B17" sqref="B17"/>
    </sheetView>
  </sheetViews>
  <sheetFormatPr defaultRowHeight="15.6" x14ac:dyDescent="0.3"/>
  <cols>
    <col min="1" max="1" width="4.21875" style="82" bestFit="1" customWidth="1"/>
    <col min="2" max="2" width="16" style="82" bestFit="1" customWidth="1"/>
    <col min="3" max="7" width="8.88671875" style="82"/>
    <col min="8" max="8" width="8.88671875" style="82" hidden="1" customWidth="1"/>
    <col min="9" max="9" width="4.33203125" style="82" hidden="1" customWidth="1"/>
    <col min="10" max="10" width="12.109375" style="82" hidden="1" customWidth="1"/>
    <col min="11" max="12" width="8.88671875" style="82" hidden="1" customWidth="1"/>
    <col min="13" max="13" width="12.5546875" style="82" hidden="1" customWidth="1"/>
    <col min="14" max="14" width="8.88671875" style="82" customWidth="1"/>
    <col min="15" max="16384" width="8.88671875" style="82"/>
  </cols>
  <sheetData>
    <row r="2" spans="1:15" x14ac:dyDescent="0.3">
      <c r="A2" s="83" t="s">
        <v>72</v>
      </c>
      <c r="B2" s="83" t="s">
        <v>1</v>
      </c>
      <c r="I2" s="82" t="s">
        <v>72</v>
      </c>
      <c r="J2" s="82" t="s">
        <v>1</v>
      </c>
    </row>
    <row r="3" spans="1:15" x14ac:dyDescent="0.3">
      <c r="A3" s="84">
        <f>ROW()-2</f>
        <v>1</v>
      </c>
      <c r="B3" s="142" t="s">
        <v>36</v>
      </c>
      <c r="I3" s="82">
        <v>1</v>
      </c>
      <c r="J3" s="82" t="s">
        <v>36</v>
      </c>
      <c r="M3" s="4" t="s">
        <v>27</v>
      </c>
      <c r="N3"/>
      <c r="O3"/>
    </row>
    <row r="4" spans="1:15" x14ac:dyDescent="0.3">
      <c r="A4" s="84">
        <f>ROW()-2</f>
        <v>2</v>
      </c>
      <c r="B4" s="142" t="s">
        <v>100</v>
      </c>
      <c r="I4" s="82">
        <v>2</v>
      </c>
      <c r="J4" s="82" t="s">
        <v>100</v>
      </c>
      <c r="M4" s="5" t="s">
        <v>36</v>
      </c>
      <c r="N4"/>
      <c r="O4"/>
    </row>
    <row r="5" spans="1:15" x14ac:dyDescent="0.3">
      <c r="A5" s="84">
        <f>ROW()-2</f>
        <v>3</v>
      </c>
      <c r="B5" s="142" t="s">
        <v>101</v>
      </c>
      <c r="I5" s="82">
        <v>3</v>
      </c>
      <c r="J5" s="82" t="s">
        <v>101</v>
      </c>
      <c r="M5" s="5" t="s">
        <v>100</v>
      </c>
      <c r="N5"/>
      <c r="O5"/>
    </row>
    <row r="6" spans="1:15" x14ac:dyDescent="0.3">
      <c r="A6" s="84">
        <f>ROW()-2</f>
        <v>4</v>
      </c>
      <c r="B6" s="142" t="s">
        <v>102</v>
      </c>
      <c r="I6" s="82">
        <v>4</v>
      </c>
      <c r="J6" s="82" t="s">
        <v>102</v>
      </c>
      <c r="M6" s="5" t="s">
        <v>101</v>
      </c>
      <c r="N6"/>
      <c r="O6"/>
    </row>
    <row r="7" spans="1:15" x14ac:dyDescent="0.3">
      <c r="A7" s="84">
        <f t="shared" ref="A7:A12" si="0">ROW()-2</f>
        <v>5</v>
      </c>
      <c r="B7" s="142" t="str">
        <f>"Enter Product " &amp; tbl_product_list[[#This Row],['#]] &amp; " …"</f>
        <v>Enter Product 5 …</v>
      </c>
      <c r="M7" s="5" t="s">
        <v>102</v>
      </c>
      <c r="N7"/>
      <c r="O7"/>
    </row>
    <row r="8" spans="1:15" x14ac:dyDescent="0.3">
      <c r="A8" s="84">
        <f t="shared" si="0"/>
        <v>6</v>
      </c>
      <c r="B8" s="142" t="str">
        <f>"Enter Product " &amp; tbl_product_list[[#This Row],['#]] &amp; " …"</f>
        <v>Enter Product 6 …</v>
      </c>
      <c r="M8" s="5" t="s">
        <v>28</v>
      </c>
      <c r="N8"/>
      <c r="O8"/>
    </row>
    <row r="9" spans="1:15" x14ac:dyDescent="0.3">
      <c r="A9" s="84">
        <f t="shared" si="0"/>
        <v>7</v>
      </c>
      <c r="B9" s="142" t="str">
        <f>"Enter Product " &amp; tbl_product_list[[#This Row],['#]] &amp; " …"</f>
        <v>Enter Product 7 …</v>
      </c>
      <c r="M9"/>
      <c r="N9"/>
      <c r="O9"/>
    </row>
    <row r="10" spans="1:15" x14ac:dyDescent="0.3">
      <c r="A10" s="84">
        <f t="shared" si="0"/>
        <v>8</v>
      </c>
      <c r="B10" s="142" t="str">
        <f>"Enter Product " &amp; tbl_product_list[[#This Row],['#]] &amp; " …"</f>
        <v>Enter Product 8 …</v>
      </c>
      <c r="M10"/>
      <c r="N10"/>
      <c r="O10"/>
    </row>
    <row r="11" spans="1:15" x14ac:dyDescent="0.3">
      <c r="A11" s="84">
        <f t="shared" si="0"/>
        <v>9</v>
      </c>
      <c r="B11" s="142" t="str">
        <f>"Enter Product " &amp; tbl_product_list[[#This Row],['#]] &amp; " …"</f>
        <v>Enter Product 9 …</v>
      </c>
      <c r="M11"/>
      <c r="N11"/>
      <c r="O11"/>
    </row>
    <row r="12" spans="1:15" x14ac:dyDescent="0.3">
      <c r="A12" s="84">
        <f t="shared" si="0"/>
        <v>10</v>
      </c>
      <c r="B12" s="142" t="str">
        <f>"Enter Product " &amp; tbl_product_list[[#This Row],['#]] &amp; " …"</f>
        <v>Enter Product 10 …</v>
      </c>
      <c r="M12"/>
      <c r="N12"/>
      <c r="O12"/>
    </row>
    <row r="13" spans="1:15" x14ac:dyDescent="0.3">
      <c r="A13" s="84">
        <f>ROW()-2</f>
        <v>11</v>
      </c>
      <c r="B13" s="142" t="str">
        <f>"Enter Product " &amp; tbl_product_list[[#This Row],['#]] &amp; " …"</f>
        <v>Enter Product 11 …</v>
      </c>
      <c r="M13"/>
      <c r="N13"/>
      <c r="O13"/>
    </row>
    <row r="14" spans="1:15" x14ac:dyDescent="0.3">
      <c r="A14" s="84">
        <f>ROW()-2</f>
        <v>12</v>
      </c>
      <c r="B14" s="142" t="str">
        <f>"Enter Product " &amp; tbl_product_list[[#This Row],['#]] &amp; " …"</f>
        <v>Enter Product 12 …</v>
      </c>
      <c r="M14"/>
      <c r="N14"/>
      <c r="O14"/>
    </row>
    <row r="15" spans="1:15" x14ac:dyDescent="0.3">
      <c r="A15" s="84">
        <f>ROW()-2</f>
        <v>13</v>
      </c>
      <c r="B15" s="142" t="str">
        <f>"Enter Product " &amp; tbl_product_list[[#This Row],['#]] &amp; " …"</f>
        <v>Enter Product 13 …</v>
      </c>
      <c r="M15"/>
      <c r="N15"/>
      <c r="O15"/>
    </row>
    <row r="16" spans="1:15" x14ac:dyDescent="0.3">
      <c r="A16" s="84">
        <f>ROW()-2</f>
        <v>14</v>
      </c>
      <c r="B16" s="142" t="str">
        <f>"Enter Product " &amp; tbl_product_list[[#This Row],['#]] &amp; " …"</f>
        <v>Enter Product 14 …</v>
      </c>
      <c r="M16"/>
      <c r="N16"/>
      <c r="O16"/>
    </row>
    <row r="17" spans="1:15" x14ac:dyDescent="0.3">
      <c r="A17" s="84">
        <f>ROW()-2</f>
        <v>15</v>
      </c>
      <c r="B17" s="142" t="str">
        <f>"Enter Product " &amp; tbl_product_list[[#This Row],['#]] &amp; " …"</f>
        <v>Enter Product 15 …</v>
      </c>
      <c r="M17"/>
      <c r="N17"/>
      <c r="O17"/>
    </row>
    <row r="18" spans="1:15" x14ac:dyDescent="0.3">
      <c r="M18"/>
      <c r="N18"/>
      <c r="O18"/>
    </row>
    <row r="19" spans="1:15" x14ac:dyDescent="0.3">
      <c r="M19"/>
      <c r="N19"/>
      <c r="O19"/>
    </row>
    <row r="20" spans="1:15" x14ac:dyDescent="0.3">
      <c r="M20"/>
      <c r="N20"/>
      <c r="O20"/>
    </row>
  </sheetData>
  <phoneticPr fontId="5" type="noConversion"/>
  <conditionalFormatting sqref="B3:B17">
    <cfRule type="containsText" dxfId="29" priority="1" operator="containsText" text="Product">
      <formula>NOT(ISERROR(SEARCH("Product",B3)))</formula>
    </cfRule>
  </conditionalFormatting>
  <pageMargins left="0.7" right="0.7" top="0.75" bottom="0.75" header="0.3" footer="0.3"/>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EE15D-E016-4655-A5C0-B16E22747295}">
  <sheetPr codeName="Sheet5"/>
  <dimension ref="A1:U39"/>
  <sheetViews>
    <sheetView showGridLines="0" topLeftCell="A2" workbookViewId="0">
      <selection activeCell="L25" sqref="L25"/>
    </sheetView>
  </sheetViews>
  <sheetFormatPr defaultRowHeight="14.4" x14ac:dyDescent="0.3"/>
  <cols>
    <col min="2" max="2" width="15.109375" customWidth="1"/>
    <col min="3" max="3" width="14.6640625" customWidth="1"/>
    <col min="4" max="4" width="12.88671875" customWidth="1"/>
    <col min="5" max="5" width="11.5546875" customWidth="1"/>
    <col min="6" max="6" width="9.77734375" customWidth="1"/>
    <col min="7" max="7" width="4.5546875" customWidth="1"/>
    <col min="11" max="11" width="11.44140625" bestFit="1" customWidth="1"/>
    <col min="12" max="12" width="18.33203125" bestFit="1" customWidth="1"/>
    <col min="13" max="16" width="11.44140625" customWidth="1"/>
    <col min="17" max="17" width="13" customWidth="1"/>
    <col min="18" max="18" width="11.88671875" bestFit="1" customWidth="1"/>
    <col min="19" max="19" width="12.109375" customWidth="1"/>
    <col min="20" max="20" width="12.88671875" customWidth="1"/>
  </cols>
  <sheetData>
    <row r="1" spans="1:21" x14ac:dyDescent="0.3">
      <c r="A1" s="254" t="s">
        <v>258</v>
      </c>
      <c r="B1" s="254"/>
      <c r="C1" s="254"/>
      <c r="D1" s="254"/>
      <c r="E1" s="254"/>
      <c r="H1" s="254"/>
      <c r="I1" s="254"/>
      <c r="J1" s="254"/>
      <c r="K1" s="254"/>
      <c r="L1" s="254"/>
      <c r="M1" s="254"/>
      <c r="N1" s="254"/>
      <c r="O1" s="254"/>
      <c r="P1" s="254"/>
      <c r="Q1" s="254" t="s">
        <v>261</v>
      </c>
      <c r="R1" s="254"/>
      <c r="S1" s="254"/>
      <c r="T1" s="254"/>
      <c r="U1" s="254"/>
    </row>
    <row r="2" spans="1:21" s="28" customFormat="1" x14ac:dyDescent="0.3">
      <c r="F2"/>
    </row>
    <row r="3" spans="1:21" x14ac:dyDescent="0.3">
      <c r="A3" s="28" t="s">
        <v>52</v>
      </c>
      <c r="B3" s="74" t="s">
        <v>36</v>
      </c>
      <c r="C3" s="74" t="s">
        <v>100</v>
      </c>
      <c r="D3" s="74" t="s">
        <v>101</v>
      </c>
      <c r="E3" s="74" t="s">
        <v>102</v>
      </c>
      <c r="G3" s="73"/>
      <c r="H3" s="73"/>
      <c r="I3" s="73"/>
      <c r="J3" s="73"/>
      <c r="K3" s="73"/>
      <c r="L3" s="73"/>
      <c r="M3" s="73"/>
      <c r="N3" s="73"/>
      <c r="O3" s="73"/>
      <c r="P3" s="73"/>
      <c r="Q3" s="77" t="s">
        <v>52</v>
      </c>
      <c r="R3" s="74" t="s">
        <v>36</v>
      </c>
      <c r="S3" s="74" t="s">
        <v>100</v>
      </c>
      <c r="T3" s="74" t="s">
        <v>101</v>
      </c>
      <c r="U3" s="74" t="s">
        <v>102</v>
      </c>
    </row>
    <row r="4" spans="1:21" x14ac:dyDescent="0.3">
      <c r="A4" s="71">
        <v>44568</v>
      </c>
      <c r="B4" s="74"/>
      <c r="C4" s="74"/>
      <c r="D4" s="74"/>
      <c r="E4" s="74"/>
      <c r="G4" s="73"/>
      <c r="H4" s="73"/>
      <c r="I4" s="73"/>
      <c r="J4" s="73"/>
      <c r="K4" s="73"/>
      <c r="L4" s="73"/>
      <c r="Q4" s="78">
        <v>44568</v>
      </c>
      <c r="R4" s="101"/>
      <c r="S4" s="101"/>
      <c r="T4" s="101"/>
      <c r="U4" s="101"/>
    </row>
    <row r="5" spans="1:21" x14ac:dyDescent="0.3">
      <c r="A5" s="71">
        <v>44599</v>
      </c>
      <c r="B5" s="74"/>
      <c r="C5" s="74"/>
      <c r="D5" s="74"/>
      <c r="E5" s="74"/>
      <c r="G5" s="73"/>
      <c r="H5" s="73"/>
      <c r="I5" s="73"/>
      <c r="J5" s="73"/>
      <c r="K5" s="73"/>
      <c r="L5" s="73"/>
      <c r="Q5" s="78">
        <v>44599</v>
      </c>
      <c r="R5" s="101"/>
      <c r="S5" s="101"/>
      <c r="T5" s="101"/>
      <c r="U5" s="101"/>
    </row>
    <row r="6" spans="1:21" x14ac:dyDescent="0.3">
      <c r="A6" s="71">
        <v>44627</v>
      </c>
      <c r="B6" s="74"/>
      <c r="C6" s="74"/>
      <c r="D6" s="74"/>
      <c r="E6" s="74"/>
      <c r="G6" s="73"/>
      <c r="H6" s="73"/>
      <c r="I6" s="73"/>
      <c r="J6" s="73"/>
      <c r="K6" s="73"/>
      <c r="L6" s="73"/>
      <c r="Q6" s="78">
        <v>44627</v>
      </c>
      <c r="R6" s="101"/>
      <c r="S6" s="101"/>
      <c r="T6" s="101"/>
      <c r="U6" s="101"/>
    </row>
    <row r="7" spans="1:21" x14ac:dyDescent="0.3">
      <c r="A7" s="71">
        <v>44658</v>
      </c>
      <c r="B7" s="74"/>
      <c r="C7" s="74"/>
      <c r="D7" s="74"/>
      <c r="E7" s="74"/>
      <c r="G7" s="73"/>
      <c r="H7" s="73"/>
      <c r="I7" s="73"/>
      <c r="J7" s="73"/>
      <c r="K7" s="73"/>
      <c r="L7" s="73"/>
      <c r="Q7" s="78">
        <v>44658</v>
      </c>
      <c r="R7" s="101"/>
      <c r="S7" s="101"/>
      <c r="T7" s="101"/>
      <c r="U7" s="101"/>
    </row>
    <row r="8" spans="1:21" x14ac:dyDescent="0.3">
      <c r="A8" s="71">
        <v>44688</v>
      </c>
      <c r="B8" s="74"/>
      <c r="C8" s="74"/>
      <c r="D8" s="74"/>
      <c r="E8" s="74"/>
      <c r="G8" s="73"/>
      <c r="H8" s="73"/>
      <c r="I8" s="73"/>
      <c r="J8" s="73"/>
      <c r="K8" s="73"/>
      <c r="L8" s="73"/>
      <c r="Q8" s="78">
        <v>44688</v>
      </c>
      <c r="R8" s="101"/>
      <c r="S8" s="101"/>
      <c r="T8" s="101"/>
      <c r="U8" s="101"/>
    </row>
    <row r="9" spans="1:21" x14ac:dyDescent="0.3">
      <c r="A9" s="71">
        <v>44719</v>
      </c>
      <c r="B9" s="74"/>
      <c r="C9" s="74"/>
      <c r="D9" s="74"/>
      <c r="E9" s="74"/>
      <c r="G9" s="73"/>
      <c r="H9" s="73"/>
      <c r="I9" s="73"/>
      <c r="J9" s="73"/>
      <c r="K9" s="73"/>
      <c r="L9" s="73"/>
      <c r="Q9" s="78">
        <v>44719</v>
      </c>
      <c r="R9" s="101"/>
      <c r="S9" s="101"/>
      <c r="T9" s="101"/>
      <c r="U9" s="101"/>
    </row>
    <row r="10" spans="1:21" x14ac:dyDescent="0.3">
      <c r="A10" s="71">
        <v>44749</v>
      </c>
      <c r="B10" s="74"/>
      <c r="C10" s="74"/>
      <c r="D10" s="74"/>
      <c r="E10" s="74"/>
      <c r="G10" s="73"/>
      <c r="H10" s="73"/>
      <c r="I10" s="73"/>
      <c r="J10" s="73"/>
      <c r="K10" s="73"/>
      <c r="L10" s="73"/>
      <c r="Q10" s="78">
        <v>44749</v>
      </c>
      <c r="R10" s="101"/>
      <c r="S10" s="101"/>
      <c r="T10" s="101"/>
      <c r="U10" s="101"/>
    </row>
    <row r="11" spans="1:21" x14ac:dyDescent="0.3">
      <c r="A11" s="71">
        <v>44780</v>
      </c>
      <c r="B11" s="74"/>
      <c r="C11" s="74"/>
      <c r="D11" s="74"/>
      <c r="E11" s="74"/>
      <c r="G11" s="73"/>
      <c r="H11" s="73"/>
      <c r="I11" s="73"/>
      <c r="J11" s="73"/>
      <c r="K11" s="73"/>
      <c r="L11" s="73"/>
      <c r="Q11" s="78">
        <v>44780</v>
      </c>
      <c r="R11" s="101"/>
      <c r="S11" s="101"/>
      <c r="T11" s="101"/>
      <c r="U11" s="101"/>
    </row>
    <row r="12" spans="1:21" x14ac:dyDescent="0.3">
      <c r="A12" s="71">
        <v>44811</v>
      </c>
      <c r="B12" s="74"/>
      <c r="C12" s="74"/>
      <c r="D12" s="74"/>
      <c r="E12" s="74"/>
      <c r="G12" s="73"/>
      <c r="H12" s="73"/>
      <c r="I12" s="73"/>
      <c r="J12" s="73"/>
      <c r="K12" s="73"/>
      <c r="L12" s="73"/>
      <c r="Q12" s="78">
        <v>44811</v>
      </c>
      <c r="R12" s="101"/>
      <c r="S12" s="101"/>
      <c r="T12" s="101"/>
      <c r="U12" s="101"/>
    </row>
    <row r="13" spans="1:21" x14ac:dyDescent="0.3">
      <c r="A13" s="71">
        <v>44841</v>
      </c>
      <c r="H13" s="71"/>
      <c r="I13" s="76"/>
      <c r="J13" s="28"/>
      <c r="K13" s="73"/>
      <c r="M13" s="28"/>
      <c r="N13" s="28"/>
      <c r="O13" s="28"/>
      <c r="P13" s="28"/>
      <c r="Q13" s="78">
        <v>44841</v>
      </c>
      <c r="R13" s="75">
        <v>36.17</v>
      </c>
      <c r="S13" s="75">
        <v>24.3</v>
      </c>
      <c r="T13" s="75">
        <v>30.28</v>
      </c>
      <c r="U13" s="75">
        <v>25.38</v>
      </c>
    </row>
    <row r="14" spans="1:21" x14ac:dyDescent="0.3">
      <c r="A14" s="71">
        <v>44872</v>
      </c>
      <c r="H14" s="71"/>
      <c r="I14" s="76"/>
      <c r="J14" s="28"/>
      <c r="K14" s="73"/>
      <c r="Q14" s="78">
        <v>44872</v>
      </c>
      <c r="R14" s="75">
        <v>36.17</v>
      </c>
      <c r="S14" s="75">
        <v>24.3</v>
      </c>
      <c r="T14" s="75">
        <v>30.28</v>
      </c>
      <c r="U14" s="75">
        <v>25.38</v>
      </c>
    </row>
    <row r="15" spans="1:21" x14ac:dyDescent="0.3">
      <c r="A15" s="71">
        <v>44902</v>
      </c>
      <c r="H15" s="71"/>
      <c r="I15" s="76"/>
      <c r="J15" s="28"/>
      <c r="K15" s="73"/>
      <c r="Q15" s="78">
        <v>44902</v>
      </c>
      <c r="R15" s="75">
        <v>36.17</v>
      </c>
      <c r="S15" s="75">
        <v>24.3</v>
      </c>
      <c r="T15" s="75">
        <v>30.28</v>
      </c>
      <c r="U15" s="75">
        <v>25.38</v>
      </c>
    </row>
    <row r="16" spans="1:21" x14ac:dyDescent="0.3">
      <c r="A16" s="71">
        <v>44933</v>
      </c>
      <c r="B16">
        <v>500</v>
      </c>
      <c r="C16">
        <v>200</v>
      </c>
      <c r="D16">
        <v>200</v>
      </c>
      <c r="E16">
        <v>500</v>
      </c>
      <c r="Q16" s="78">
        <v>44933</v>
      </c>
      <c r="R16" s="75">
        <v>36.17</v>
      </c>
      <c r="S16" s="75">
        <v>24.3</v>
      </c>
      <c r="T16" s="75">
        <v>30.28</v>
      </c>
      <c r="U16" s="75">
        <v>25.38</v>
      </c>
    </row>
    <row r="17" spans="1:21" x14ac:dyDescent="0.3">
      <c r="A17" s="71">
        <v>44964</v>
      </c>
      <c r="B17">
        <v>500</v>
      </c>
      <c r="C17">
        <v>200</v>
      </c>
      <c r="D17">
        <v>200</v>
      </c>
      <c r="E17">
        <v>500</v>
      </c>
      <c r="Q17" s="78">
        <v>44964</v>
      </c>
      <c r="R17" s="75">
        <v>36.17</v>
      </c>
      <c r="S17" s="75">
        <v>24.3</v>
      </c>
      <c r="T17" s="75">
        <v>30.28</v>
      </c>
      <c r="U17" s="75">
        <v>25.38</v>
      </c>
    </row>
    <row r="18" spans="1:21" x14ac:dyDescent="0.3">
      <c r="A18" s="71">
        <v>44992</v>
      </c>
      <c r="B18">
        <v>500</v>
      </c>
      <c r="C18">
        <v>200</v>
      </c>
      <c r="D18">
        <v>200</v>
      </c>
      <c r="E18">
        <v>500</v>
      </c>
      <c r="Q18" s="78">
        <v>44992</v>
      </c>
      <c r="R18" s="75">
        <v>36.17</v>
      </c>
      <c r="S18" s="75">
        <v>24.3</v>
      </c>
      <c r="T18" s="75">
        <v>30.28</v>
      </c>
      <c r="U18" s="75">
        <v>25.38</v>
      </c>
    </row>
    <row r="19" spans="1:21" x14ac:dyDescent="0.3">
      <c r="A19" s="71">
        <v>45023</v>
      </c>
      <c r="B19">
        <v>500</v>
      </c>
      <c r="C19">
        <v>200</v>
      </c>
      <c r="D19">
        <v>200</v>
      </c>
      <c r="E19">
        <v>500</v>
      </c>
      <c r="Q19" s="78">
        <v>45023</v>
      </c>
      <c r="R19" s="75">
        <v>36.17</v>
      </c>
      <c r="S19" s="75">
        <v>24.3</v>
      </c>
      <c r="T19" s="75">
        <v>30.28</v>
      </c>
      <c r="U19" s="75">
        <v>25.38</v>
      </c>
    </row>
    <row r="20" spans="1:21" x14ac:dyDescent="0.3">
      <c r="A20" s="71">
        <v>45053</v>
      </c>
      <c r="B20">
        <v>500</v>
      </c>
      <c r="C20">
        <v>200</v>
      </c>
      <c r="D20">
        <v>200</v>
      </c>
      <c r="E20">
        <v>500</v>
      </c>
      <c r="Q20" s="78">
        <v>45053</v>
      </c>
      <c r="R20" s="75">
        <v>36.17</v>
      </c>
      <c r="S20" s="75">
        <v>24.3</v>
      </c>
      <c r="T20" s="75">
        <v>30.28</v>
      </c>
      <c r="U20" s="75">
        <v>25.38</v>
      </c>
    </row>
    <row r="21" spans="1:21" x14ac:dyDescent="0.3">
      <c r="A21" s="71">
        <v>45084</v>
      </c>
      <c r="B21">
        <v>500</v>
      </c>
      <c r="C21">
        <v>200</v>
      </c>
      <c r="D21">
        <v>200</v>
      </c>
      <c r="E21">
        <v>500</v>
      </c>
      <c r="Q21" s="78">
        <v>45084</v>
      </c>
      <c r="R21" s="75">
        <v>36.17</v>
      </c>
      <c r="S21" s="75">
        <v>24.3</v>
      </c>
      <c r="T21" s="75">
        <v>30.28</v>
      </c>
      <c r="U21" s="75">
        <v>25.38</v>
      </c>
    </row>
    <row r="22" spans="1:21" x14ac:dyDescent="0.3">
      <c r="A22" s="71">
        <v>45114</v>
      </c>
      <c r="B22">
        <v>500</v>
      </c>
      <c r="C22">
        <v>200</v>
      </c>
      <c r="D22">
        <v>200</v>
      </c>
      <c r="E22">
        <v>500</v>
      </c>
      <c r="Q22" s="78">
        <v>45114</v>
      </c>
      <c r="R22" s="75">
        <v>36.17</v>
      </c>
      <c r="S22" s="75">
        <v>24.3</v>
      </c>
      <c r="T22" s="75">
        <v>30.28</v>
      </c>
      <c r="U22" s="75">
        <v>25.38</v>
      </c>
    </row>
    <row r="23" spans="1:21" x14ac:dyDescent="0.3">
      <c r="A23" s="71">
        <v>45145</v>
      </c>
      <c r="B23">
        <v>500</v>
      </c>
      <c r="C23">
        <v>200</v>
      </c>
      <c r="D23">
        <v>200</v>
      </c>
      <c r="E23">
        <v>500</v>
      </c>
      <c r="Q23" s="78">
        <v>45145</v>
      </c>
      <c r="R23" s="75">
        <v>36.17</v>
      </c>
      <c r="S23" s="75">
        <v>24.3</v>
      </c>
      <c r="T23" s="75">
        <v>30.28</v>
      </c>
      <c r="U23" s="75">
        <v>25.38</v>
      </c>
    </row>
    <row r="24" spans="1:21" x14ac:dyDescent="0.3">
      <c r="A24" s="71">
        <v>45176</v>
      </c>
      <c r="B24">
        <v>500</v>
      </c>
      <c r="C24">
        <v>200</v>
      </c>
      <c r="D24">
        <v>200</v>
      </c>
      <c r="E24">
        <v>500</v>
      </c>
      <c r="Q24" s="78">
        <v>45176</v>
      </c>
      <c r="R24" s="75">
        <v>36.17</v>
      </c>
      <c r="S24" s="75">
        <v>24.3</v>
      </c>
      <c r="T24" s="75">
        <v>30.28</v>
      </c>
      <c r="U24" s="75">
        <v>25.38</v>
      </c>
    </row>
    <row r="25" spans="1:21" x14ac:dyDescent="0.3">
      <c r="A25" s="71">
        <v>45206</v>
      </c>
      <c r="B25">
        <v>500</v>
      </c>
      <c r="C25">
        <v>200</v>
      </c>
      <c r="D25">
        <v>200</v>
      </c>
      <c r="E25">
        <v>500</v>
      </c>
      <c r="Q25" s="78">
        <v>45206</v>
      </c>
      <c r="R25" s="75">
        <v>36.17</v>
      </c>
      <c r="S25" s="75">
        <v>24.3</v>
      </c>
      <c r="T25" s="75">
        <v>30.28</v>
      </c>
      <c r="U25" s="75">
        <v>25.38</v>
      </c>
    </row>
    <row r="26" spans="1:21" x14ac:dyDescent="0.3">
      <c r="A26" s="71">
        <v>45237</v>
      </c>
      <c r="B26">
        <v>500</v>
      </c>
      <c r="C26">
        <v>200</v>
      </c>
      <c r="D26">
        <v>200</v>
      </c>
      <c r="E26">
        <v>500</v>
      </c>
      <c r="Q26" s="78">
        <v>45237</v>
      </c>
      <c r="R26" s="75">
        <v>36.17</v>
      </c>
      <c r="S26" s="75">
        <v>24.3</v>
      </c>
      <c r="T26" s="75">
        <v>30.28</v>
      </c>
      <c r="U26" s="75">
        <v>25.38</v>
      </c>
    </row>
    <row r="27" spans="1:21" x14ac:dyDescent="0.3">
      <c r="A27" s="71">
        <v>45267</v>
      </c>
      <c r="B27">
        <v>500</v>
      </c>
      <c r="C27">
        <v>200</v>
      </c>
      <c r="D27">
        <v>200</v>
      </c>
      <c r="E27">
        <v>500</v>
      </c>
      <c r="Q27" s="78">
        <v>45267</v>
      </c>
      <c r="R27" s="75">
        <v>36.17</v>
      </c>
      <c r="S27" s="75">
        <v>24.3</v>
      </c>
      <c r="T27" s="75">
        <v>30.28</v>
      </c>
      <c r="U27" s="75">
        <v>25.38</v>
      </c>
    </row>
    <row r="28" spans="1:21" x14ac:dyDescent="0.3">
      <c r="A28" s="71">
        <v>45298</v>
      </c>
      <c r="B28">
        <v>550</v>
      </c>
      <c r="C28">
        <v>234</v>
      </c>
      <c r="D28">
        <v>542</v>
      </c>
      <c r="E28">
        <v>750</v>
      </c>
      <c r="Q28" s="78">
        <v>45298</v>
      </c>
      <c r="R28" s="75">
        <v>36.17</v>
      </c>
      <c r="S28" s="75">
        <v>24.3</v>
      </c>
      <c r="T28" s="75">
        <v>30.28</v>
      </c>
      <c r="U28" s="75">
        <v>25.38</v>
      </c>
    </row>
    <row r="29" spans="1:21" x14ac:dyDescent="0.3">
      <c r="A29" s="71">
        <v>45329</v>
      </c>
      <c r="B29">
        <v>550</v>
      </c>
      <c r="C29">
        <v>234</v>
      </c>
      <c r="D29">
        <v>542</v>
      </c>
      <c r="E29">
        <v>750</v>
      </c>
      <c r="Q29" s="78">
        <v>45329</v>
      </c>
      <c r="R29" s="75">
        <v>36.17</v>
      </c>
      <c r="S29" s="75">
        <v>24.3</v>
      </c>
      <c r="T29" s="75">
        <v>30.28</v>
      </c>
      <c r="U29" s="75">
        <v>25.38</v>
      </c>
    </row>
    <row r="30" spans="1:21" x14ac:dyDescent="0.3">
      <c r="A30" s="71">
        <v>45358</v>
      </c>
      <c r="B30">
        <v>550</v>
      </c>
      <c r="C30">
        <v>234</v>
      </c>
      <c r="D30">
        <v>542</v>
      </c>
      <c r="E30">
        <v>750</v>
      </c>
      <c r="Q30" s="78">
        <v>45358</v>
      </c>
      <c r="R30" s="75">
        <v>36.17</v>
      </c>
      <c r="S30" s="75">
        <v>24.3</v>
      </c>
      <c r="T30" s="75">
        <v>30.28</v>
      </c>
      <c r="U30" s="75">
        <v>25.38</v>
      </c>
    </row>
    <row r="31" spans="1:21" x14ac:dyDescent="0.3">
      <c r="A31" s="71">
        <v>45389</v>
      </c>
      <c r="B31">
        <v>550</v>
      </c>
      <c r="C31">
        <v>234</v>
      </c>
      <c r="D31">
        <v>542</v>
      </c>
      <c r="E31">
        <v>750</v>
      </c>
      <c r="Q31" s="78">
        <v>45389</v>
      </c>
      <c r="R31" s="75">
        <v>36.17</v>
      </c>
      <c r="S31" s="75">
        <v>24.3</v>
      </c>
      <c r="T31" s="75">
        <v>30.28</v>
      </c>
      <c r="U31" s="75">
        <v>25.38</v>
      </c>
    </row>
    <row r="32" spans="1:21" x14ac:dyDescent="0.3">
      <c r="A32" s="71">
        <v>45419</v>
      </c>
      <c r="B32">
        <v>550</v>
      </c>
      <c r="C32">
        <v>234</v>
      </c>
      <c r="D32">
        <v>542</v>
      </c>
      <c r="E32">
        <v>750</v>
      </c>
      <c r="Q32" s="78">
        <v>45419</v>
      </c>
      <c r="R32" s="75">
        <v>36.17</v>
      </c>
      <c r="S32" s="75">
        <v>24.3</v>
      </c>
      <c r="T32" s="75">
        <v>30.28</v>
      </c>
      <c r="U32" s="75">
        <v>25.38</v>
      </c>
    </row>
    <row r="33" spans="1:21" x14ac:dyDescent="0.3">
      <c r="A33" s="71">
        <v>45450</v>
      </c>
      <c r="B33">
        <v>550</v>
      </c>
      <c r="C33">
        <v>234</v>
      </c>
      <c r="D33">
        <v>542</v>
      </c>
      <c r="E33">
        <v>750</v>
      </c>
      <c r="Q33" s="78">
        <v>45450</v>
      </c>
      <c r="R33" s="75">
        <v>36.17</v>
      </c>
      <c r="S33" s="75">
        <v>24.3</v>
      </c>
      <c r="T33" s="75">
        <v>30.28</v>
      </c>
      <c r="U33" s="75">
        <v>25.38</v>
      </c>
    </row>
    <row r="34" spans="1:21" x14ac:dyDescent="0.3">
      <c r="A34" s="71">
        <v>45480</v>
      </c>
      <c r="B34">
        <v>550</v>
      </c>
      <c r="C34">
        <v>234</v>
      </c>
      <c r="D34">
        <v>542</v>
      </c>
      <c r="E34">
        <v>750</v>
      </c>
      <c r="Q34" s="78">
        <v>45480</v>
      </c>
      <c r="R34" s="75">
        <v>36.17</v>
      </c>
      <c r="S34" s="75">
        <v>24.3</v>
      </c>
      <c r="T34" s="75">
        <v>30.28</v>
      </c>
      <c r="U34" s="75">
        <v>25.38</v>
      </c>
    </row>
    <row r="35" spans="1:21" x14ac:dyDescent="0.3">
      <c r="A35" s="71">
        <v>45511</v>
      </c>
      <c r="B35">
        <v>550</v>
      </c>
      <c r="C35">
        <v>234</v>
      </c>
      <c r="D35">
        <v>542</v>
      </c>
      <c r="E35">
        <v>750</v>
      </c>
      <c r="Q35" s="78">
        <v>45511</v>
      </c>
      <c r="R35" s="75">
        <v>36.17</v>
      </c>
      <c r="S35" s="75">
        <v>24.3</v>
      </c>
      <c r="T35" s="75">
        <v>30.28</v>
      </c>
      <c r="U35" s="75">
        <v>25.38</v>
      </c>
    </row>
    <row r="36" spans="1:21" x14ac:dyDescent="0.3">
      <c r="A36" s="71">
        <v>45542</v>
      </c>
      <c r="B36">
        <v>550</v>
      </c>
      <c r="C36">
        <v>234</v>
      </c>
      <c r="D36">
        <v>542</v>
      </c>
      <c r="E36">
        <v>750</v>
      </c>
      <c r="Q36" s="78">
        <v>45542</v>
      </c>
      <c r="R36" s="75">
        <v>36.17</v>
      </c>
      <c r="S36" s="75">
        <v>24.3</v>
      </c>
      <c r="T36" s="75">
        <v>30.28</v>
      </c>
      <c r="U36" s="75">
        <v>25.38</v>
      </c>
    </row>
    <row r="37" spans="1:21" x14ac:dyDescent="0.3">
      <c r="A37" s="71">
        <v>45572</v>
      </c>
      <c r="B37">
        <v>550</v>
      </c>
      <c r="C37">
        <v>234</v>
      </c>
      <c r="D37">
        <v>542</v>
      </c>
      <c r="E37">
        <v>750</v>
      </c>
      <c r="Q37" s="78">
        <v>45572</v>
      </c>
      <c r="R37" s="75">
        <v>36.17</v>
      </c>
      <c r="S37" s="75">
        <v>24.3</v>
      </c>
      <c r="T37" s="75">
        <v>30.28</v>
      </c>
      <c r="U37" s="75">
        <v>25.38</v>
      </c>
    </row>
    <row r="38" spans="1:21" x14ac:dyDescent="0.3">
      <c r="A38" s="71">
        <v>45603</v>
      </c>
      <c r="B38">
        <v>550</v>
      </c>
      <c r="C38">
        <v>234</v>
      </c>
      <c r="D38">
        <v>542</v>
      </c>
      <c r="E38">
        <v>750</v>
      </c>
      <c r="Q38" s="78">
        <v>45603</v>
      </c>
      <c r="R38" s="75">
        <v>36.17</v>
      </c>
      <c r="S38" s="75">
        <v>24.3</v>
      </c>
      <c r="T38" s="75">
        <v>30.28</v>
      </c>
      <c r="U38" s="75">
        <v>25.38</v>
      </c>
    </row>
    <row r="39" spans="1:21" x14ac:dyDescent="0.3">
      <c r="A39" s="71">
        <v>45633</v>
      </c>
      <c r="B39">
        <v>550</v>
      </c>
      <c r="C39">
        <v>234</v>
      </c>
      <c r="D39">
        <v>542</v>
      </c>
      <c r="E39">
        <v>750</v>
      </c>
      <c r="Q39" s="78">
        <v>45633</v>
      </c>
      <c r="R39" s="75">
        <v>36.17</v>
      </c>
      <c r="S39" s="75">
        <v>24.3</v>
      </c>
      <c r="T39" s="75">
        <v>30.28</v>
      </c>
      <c r="U39" s="75">
        <v>25.38</v>
      </c>
    </row>
  </sheetData>
  <sheetProtection algorithmName="SHA-512" hashValue="rgOx1hg8sj4cx3fblX5srE8o9UeJ/lcnDGQ6mLqqJDmBKla5Qzca9gQ5zUAFaqaFLn3K8DnovQmKEoVLn7hnmQ==" saltValue="BVxdKyiMWdeuZTsdgti/OA==" spinCount="100000" sheet="1" objects="1" scenarios="1"/>
  <mergeCells count="3">
    <mergeCell ref="A1:E1"/>
    <mergeCell ref="H1:P1"/>
    <mergeCell ref="Q1:U1"/>
  </mergeCells>
  <phoneticPr fontId="5" type="noConversion"/>
  <conditionalFormatting sqref="B3:E12">
    <cfRule type="containsText" dxfId="28" priority="2" operator="containsText" text="Product">
      <formula>NOT(ISERROR(SEARCH("Product",B3)))</formula>
    </cfRule>
  </conditionalFormatting>
  <conditionalFormatting sqref="G3:L12">
    <cfRule type="containsText" dxfId="27" priority="4" operator="containsText" text="Product">
      <formula>NOT(ISERROR(SEARCH("Product",G3)))</formula>
    </cfRule>
  </conditionalFormatting>
  <conditionalFormatting sqref="R3:U12">
    <cfRule type="containsText" dxfId="26" priority="1" operator="containsText" text="Product">
      <formula>NOT(ISERROR(SEARCH("Product",R3)))</formula>
    </cfRule>
  </conditionalFormatting>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Props1.xml><?xml version="1.0" encoding="utf-8"?>
<ds:datastoreItem xmlns:ds="http://schemas.openxmlformats.org/officeDocument/2006/customXml" ds:itemID="{66FD992C-3E32-4770-967C-9C12FE88E1CB}">
  <ds:schemaRefs/>
</ds:datastoreItem>
</file>

<file path=customXml/itemProps2.xml><?xml version="1.0" encoding="utf-8"?>
<ds:datastoreItem xmlns:ds="http://schemas.openxmlformats.org/officeDocument/2006/customXml" ds:itemID="{197BF62A-FFA7-4626-A7EF-094B8C56F668}">
  <ds:schemaRefs/>
</ds:datastoreItem>
</file>

<file path=customXml/itemProps3.xml><?xml version="1.0" encoding="utf-8"?>
<ds:datastoreItem xmlns:ds="http://schemas.openxmlformats.org/officeDocument/2006/customXml" ds:itemID="{AA98031F-3AED-4724-8B42-175FEAA67495}">
  <ds:schemaRefs/>
</ds:datastoreItem>
</file>

<file path=customXml/itemProps4.xml><?xml version="1.0" encoding="utf-8"?>
<ds:datastoreItem xmlns:ds="http://schemas.openxmlformats.org/officeDocument/2006/customXml" ds:itemID="{12819E19-97C1-48CF-96BF-6EDC6F449C60}">
  <ds:schemaRefs/>
</ds:datastoreItem>
</file>

<file path=customXml/itemProps5.xml><?xml version="1.0" encoding="utf-8"?>
<ds:datastoreItem xmlns:ds="http://schemas.openxmlformats.org/officeDocument/2006/customXml" ds:itemID="{12671F6C-4065-4A43-9637-17AB5A23E2CF}">
  <ds:schemaRefs/>
</ds:datastoreItem>
</file>

<file path=customXml/itemProps6.xml><?xml version="1.0" encoding="utf-8"?>
<ds:datastoreItem xmlns:ds="http://schemas.openxmlformats.org/officeDocument/2006/customXml" ds:itemID="{521CD23F-D84A-44B7-893C-73989C6BB31A}">
  <ds:schemaRefs>
    <ds:schemaRef ds:uri="http://schemas.microsoft.com/DataMashup"/>
  </ds:schemaRefs>
</ds:datastoreItem>
</file>

<file path=customXml/itemProps7.xml><?xml version="1.0" encoding="utf-8"?>
<ds:datastoreItem xmlns:ds="http://schemas.openxmlformats.org/officeDocument/2006/customXml" ds:itemID="{75FCA6F9-8DFC-48C5-AE9C-4E671E16226B}">
  <ds:schemaRefs/>
</ds:datastoreItem>
</file>

<file path=customXml/itemProps8.xml><?xml version="1.0" encoding="utf-8"?>
<ds:datastoreItem xmlns:ds="http://schemas.openxmlformats.org/officeDocument/2006/customXml" ds:itemID="{42B2938A-2E83-4737-BB96-9CC7053A437B}">
  <ds:schemaRefs/>
</ds:datastoreItem>
</file>

<file path=customXml/itemProps9.xml><?xml version="1.0" encoding="utf-8"?>
<ds:datastoreItem xmlns:ds="http://schemas.openxmlformats.org/officeDocument/2006/customXml" ds:itemID="{68017A50-4311-42DD-9950-F854F37334C6}">
  <ds:schemaRefs/>
</ds:datastoreItem>
</file>

<file path=customXml/itemProps10.xml><?xml version="1.0" encoding="utf-8"?>
<ds:datastoreItem xmlns:ds="http://schemas.openxmlformats.org/officeDocument/2006/customXml" ds:itemID="{ED18F977-ED16-4FE0-BBD5-9B66AFFB7316}">
  <ds:schemaRefs/>
</ds:datastoreItem>
</file>

<file path=customXml/itemProps11.xml><?xml version="1.0" encoding="utf-8"?>
<ds:datastoreItem xmlns:ds="http://schemas.openxmlformats.org/officeDocument/2006/customXml" ds:itemID="{364FC200-06E8-4408-8840-ED319E3EE2D5}">
  <ds:schemaRefs/>
</ds:datastoreItem>
</file>

<file path=customXml/itemProps12.xml><?xml version="1.0" encoding="utf-8"?>
<ds:datastoreItem xmlns:ds="http://schemas.openxmlformats.org/officeDocument/2006/customXml" ds:itemID="{21116B38-3D63-469F-8069-AD6316397168}">
  <ds:schemaRefs/>
</ds:datastoreItem>
</file>

<file path=customXml/itemProps13.xml><?xml version="1.0" encoding="utf-8"?>
<ds:datastoreItem xmlns:ds="http://schemas.openxmlformats.org/officeDocument/2006/customXml" ds:itemID="{26628DED-AD7F-4879-8044-DA35E7885CCF}">
  <ds:schemaRefs/>
</ds:datastoreItem>
</file>

<file path=customXml/itemProps14.xml><?xml version="1.0" encoding="utf-8"?>
<ds:datastoreItem xmlns:ds="http://schemas.openxmlformats.org/officeDocument/2006/customXml" ds:itemID="{51692A90-8A26-40FB-A863-A29750EF1229}">
  <ds:schemaRefs/>
</ds:datastoreItem>
</file>

<file path=customXml/itemProps15.xml><?xml version="1.0" encoding="utf-8"?>
<ds:datastoreItem xmlns:ds="http://schemas.openxmlformats.org/officeDocument/2006/customXml" ds:itemID="{D6E4F9AC-AE76-441F-B793-849F119F097E}">
  <ds:schemaRefs/>
</ds:datastoreItem>
</file>

<file path=customXml/itemProps16.xml><?xml version="1.0" encoding="utf-8"?>
<ds:datastoreItem xmlns:ds="http://schemas.openxmlformats.org/officeDocument/2006/customXml" ds:itemID="{AE635819-9467-4965-9F08-DC2751EAB8C8}">
  <ds:schemaRefs/>
</ds:datastoreItem>
</file>

<file path=customXml/itemProps17.xml><?xml version="1.0" encoding="utf-8"?>
<ds:datastoreItem xmlns:ds="http://schemas.openxmlformats.org/officeDocument/2006/customXml" ds:itemID="{4A8BE937-1264-49C3-90D7-D68BB163B496}">
  <ds:schemaRefs/>
</ds:datastoreItem>
</file>

<file path=customXml/itemProps18.xml><?xml version="1.0" encoding="utf-8"?>
<ds:datastoreItem xmlns:ds="http://schemas.openxmlformats.org/officeDocument/2006/customXml" ds:itemID="{59957EDA-EC0E-4CEE-BA31-A016BC8E3EEC}">
  <ds:schemaRefs/>
</ds:datastoreItem>
</file>

<file path=customXml/itemProps19.xml><?xml version="1.0" encoding="utf-8"?>
<ds:datastoreItem xmlns:ds="http://schemas.openxmlformats.org/officeDocument/2006/customXml" ds:itemID="{F7449461-EEB7-42A2-A62F-5292C7190767}">
  <ds:schemaRefs/>
</ds:datastoreItem>
</file>

<file path=customXml/itemProps20.xml><?xml version="1.0" encoding="utf-8"?>
<ds:datastoreItem xmlns:ds="http://schemas.openxmlformats.org/officeDocument/2006/customXml" ds:itemID="{98C59B6F-3A16-4D6C-8BD3-AEF60BE839D0}">
  <ds:schemaRefs/>
</ds:datastoreItem>
</file>

<file path=customXml/itemProps21.xml><?xml version="1.0" encoding="utf-8"?>
<ds:datastoreItem xmlns:ds="http://schemas.openxmlformats.org/officeDocument/2006/customXml" ds:itemID="{6FE25353-032F-4C58-8EFE-07E3772F527D}">
  <ds:schemaRefs/>
</ds:datastoreItem>
</file>

<file path=customXml/itemProps22.xml><?xml version="1.0" encoding="utf-8"?>
<ds:datastoreItem xmlns:ds="http://schemas.openxmlformats.org/officeDocument/2006/customXml" ds:itemID="{45DF1129-E8C0-40F0-A145-62B48F409E1E}">
  <ds:schemaRefs/>
</ds:datastoreItem>
</file>

<file path=customXml/itemProps23.xml><?xml version="1.0" encoding="utf-8"?>
<ds:datastoreItem xmlns:ds="http://schemas.openxmlformats.org/officeDocument/2006/customXml" ds:itemID="{E9C2BB93-B3C7-4298-9C73-8D413259EE27}">
  <ds:schemaRefs/>
</ds:datastoreItem>
</file>

<file path=customXml/itemProps24.xml><?xml version="1.0" encoding="utf-8"?>
<ds:datastoreItem xmlns:ds="http://schemas.openxmlformats.org/officeDocument/2006/customXml" ds:itemID="{72ECED88-00F8-45F2-B99A-BD2608871AAD}">
  <ds:schemaRefs/>
</ds:datastoreItem>
</file>

<file path=customXml/itemProps25.xml><?xml version="1.0" encoding="utf-8"?>
<ds:datastoreItem xmlns:ds="http://schemas.openxmlformats.org/officeDocument/2006/customXml" ds:itemID="{BD8C1025-FEA4-4FE5-BB1E-9385C93DF7A0}">
  <ds:schemaRefs/>
</ds:datastoreItem>
</file>

<file path=customXml/itemProps26.xml><?xml version="1.0" encoding="utf-8"?>
<ds:datastoreItem xmlns:ds="http://schemas.openxmlformats.org/officeDocument/2006/customXml" ds:itemID="{C5F202A9-E14A-4A1F-8E7C-8FD6D8988A5C}">
  <ds:schemaRefs/>
</ds:datastoreItem>
</file>

<file path=customXml/itemProps27.xml><?xml version="1.0" encoding="utf-8"?>
<ds:datastoreItem xmlns:ds="http://schemas.openxmlformats.org/officeDocument/2006/customXml" ds:itemID="{64D23CCD-FD43-4A39-97A9-347E5D82D54B}">
  <ds:schemaRefs/>
</ds:datastoreItem>
</file>

<file path=customXml/itemProps28.xml><?xml version="1.0" encoding="utf-8"?>
<ds:datastoreItem xmlns:ds="http://schemas.openxmlformats.org/officeDocument/2006/customXml" ds:itemID="{2301E3C7-A442-44DC-BA2D-93C99EE6B849}">
  <ds:schemaRefs/>
</ds:datastoreItem>
</file>

<file path=customXml/itemProps29.xml><?xml version="1.0" encoding="utf-8"?>
<ds:datastoreItem xmlns:ds="http://schemas.openxmlformats.org/officeDocument/2006/customXml" ds:itemID="{3C04C07F-1512-4214-8320-8605B75F0015}">
  <ds:schemaRefs/>
</ds:datastoreItem>
</file>

<file path=customXml/itemProps30.xml><?xml version="1.0" encoding="utf-8"?>
<ds:datastoreItem xmlns:ds="http://schemas.openxmlformats.org/officeDocument/2006/customXml" ds:itemID="{7DEB2CBC-8B41-4C3E-837F-B3DEF0055CBC}">
  <ds:schemaRefs/>
</ds:datastoreItem>
</file>

<file path=customXml/itemProps31.xml><?xml version="1.0" encoding="utf-8"?>
<ds:datastoreItem xmlns:ds="http://schemas.openxmlformats.org/officeDocument/2006/customXml" ds:itemID="{E6D4068F-FE2C-41B1-B061-2A2984A69289}">
  <ds:schemaRefs/>
</ds:datastoreItem>
</file>

<file path=customXml/itemProps32.xml><?xml version="1.0" encoding="utf-8"?>
<ds:datastoreItem xmlns:ds="http://schemas.openxmlformats.org/officeDocument/2006/customXml" ds:itemID="{BEAE4A94-67C8-4F79-BC8F-E249DD07B6A8}">
  <ds:schemaRefs/>
</ds:datastoreItem>
</file>

<file path=customXml/itemProps33.xml><?xml version="1.0" encoding="utf-8"?>
<ds:datastoreItem xmlns:ds="http://schemas.openxmlformats.org/officeDocument/2006/customXml" ds:itemID="{480D1D0D-762E-46FB-9A1B-6F8615111A0A}">
  <ds:schemaRefs/>
</ds:datastoreItem>
</file>

<file path=customXml/itemProps34.xml><?xml version="1.0" encoding="utf-8"?>
<ds:datastoreItem xmlns:ds="http://schemas.openxmlformats.org/officeDocument/2006/customXml" ds:itemID="{D334F0E1-A893-404A-A4E3-50D56E81BF29}">
  <ds:schemaRefs/>
</ds:datastoreItem>
</file>

<file path=customXml/itemProps35.xml><?xml version="1.0" encoding="utf-8"?>
<ds:datastoreItem xmlns:ds="http://schemas.openxmlformats.org/officeDocument/2006/customXml" ds:itemID="{1A840DCC-B804-4319-B8D3-2A3F051AE8A8}">
  <ds:schemaRefs/>
</ds:datastoreItem>
</file>

<file path=customXml/itemProps36.xml><?xml version="1.0" encoding="utf-8"?>
<ds:datastoreItem xmlns:ds="http://schemas.openxmlformats.org/officeDocument/2006/customXml" ds:itemID="{85ED49EE-43F1-4021-8B01-6808CDE36769}">
  <ds:schemaRefs/>
</ds:datastoreItem>
</file>

<file path=customXml/itemProps37.xml><?xml version="1.0" encoding="utf-8"?>
<ds:datastoreItem xmlns:ds="http://schemas.openxmlformats.org/officeDocument/2006/customXml" ds:itemID="{E325ED7E-6C19-4F53-A938-B948F3F81E4A}">
  <ds:schemaRefs/>
</ds:datastoreItem>
</file>

<file path=customXml/itemProps38.xml><?xml version="1.0" encoding="utf-8"?>
<ds:datastoreItem xmlns:ds="http://schemas.openxmlformats.org/officeDocument/2006/customXml" ds:itemID="{0F7AC4FF-38B4-4887-9BBC-F088C6F06DF9}">
  <ds:schemaRefs/>
</ds:datastoreItem>
</file>

<file path=customXml/itemProps39.xml><?xml version="1.0" encoding="utf-8"?>
<ds:datastoreItem xmlns:ds="http://schemas.openxmlformats.org/officeDocument/2006/customXml" ds:itemID="{B80035F0-65F1-42EA-BBB9-27B4E682F3D1}">
  <ds:schemaRefs/>
</ds:datastoreItem>
</file>

<file path=customXml/itemProps40.xml><?xml version="1.0" encoding="utf-8"?>
<ds:datastoreItem xmlns:ds="http://schemas.openxmlformats.org/officeDocument/2006/customXml" ds:itemID="{1A35F34F-CE4D-4492-ACE8-9F65DEF7F67D}">
  <ds:schemaRefs/>
</ds:datastoreItem>
</file>

<file path=customXml/itemProps41.xml><?xml version="1.0" encoding="utf-8"?>
<ds:datastoreItem xmlns:ds="http://schemas.openxmlformats.org/officeDocument/2006/customXml" ds:itemID="{45010128-6743-41F3-804F-CA6EC2DC8502}">
  <ds:schemaRefs/>
</ds:datastoreItem>
</file>

<file path=customXml/itemProps42.xml><?xml version="1.0" encoding="utf-8"?>
<ds:datastoreItem xmlns:ds="http://schemas.openxmlformats.org/officeDocument/2006/customXml" ds:itemID="{59C9B0BF-6D98-4AE6-B634-25E71ABA706A}">
  <ds:schemaRefs/>
</ds:datastoreItem>
</file>

<file path=customXml/itemProps43.xml><?xml version="1.0" encoding="utf-8"?>
<ds:datastoreItem xmlns:ds="http://schemas.openxmlformats.org/officeDocument/2006/customXml" ds:itemID="{5C5BC365-F79C-4F61-8D89-45958A414A48}">
  <ds:schemaRefs/>
</ds:datastoreItem>
</file>

<file path=customXml/itemProps44.xml><?xml version="1.0" encoding="utf-8"?>
<ds:datastoreItem xmlns:ds="http://schemas.openxmlformats.org/officeDocument/2006/customXml" ds:itemID="{2E751C98-69EB-4EEB-ACC0-B3C12E7316F1}">
  <ds:schemaRefs/>
</ds:datastoreItem>
</file>

<file path=customXml/itemProps45.xml><?xml version="1.0" encoding="utf-8"?>
<ds:datastoreItem xmlns:ds="http://schemas.openxmlformats.org/officeDocument/2006/customXml" ds:itemID="{C3F42636-2F7F-4B48-A099-338E7824BAEA}">
  <ds:schemaRefs/>
</ds:datastoreItem>
</file>

<file path=customXml/itemProps46.xml><?xml version="1.0" encoding="utf-8"?>
<ds:datastoreItem xmlns:ds="http://schemas.openxmlformats.org/officeDocument/2006/customXml" ds:itemID="{821214B2-41D1-4B4B-AEB5-FB5353E0D80F}">
  <ds:schemaRefs/>
</ds:datastoreItem>
</file>

<file path=customXml/itemProps47.xml><?xml version="1.0" encoding="utf-8"?>
<ds:datastoreItem xmlns:ds="http://schemas.openxmlformats.org/officeDocument/2006/customXml" ds:itemID="{5FEAA486-8F18-40E6-873C-086798815A00}">
  <ds:schemaRefs/>
</ds:datastoreItem>
</file>

<file path=customXml/itemProps48.xml><?xml version="1.0" encoding="utf-8"?>
<ds:datastoreItem xmlns:ds="http://schemas.openxmlformats.org/officeDocument/2006/customXml" ds:itemID="{E937EB2A-C079-44E4-AB84-144302DAF4A8}">
  <ds:schemaRefs/>
</ds:datastoreItem>
</file>

<file path=customXml/itemProps49.xml><?xml version="1.0" encoding="utf-8"?>
<ds:datastoreItem xmlns:ds="http://schemas.openxmlformats.org/officeDocument/2006/customXml" ds:itemID="{8BD5A025-BC0B-44C6-B0BF-D505BC8A6AB8}">
  <ds:schemaRefs/>
</ds:datastoreItem>
</file>

<file path=customXml/itemProps50.xml><?xml version="1.0" encoding="utf-8"?>
<ds:datastoreItem xmlns:ds="http://schemas.openxmlformats.org/officeDocument/2006/customXml" ds:itemID="{45F11C26-E7CB-4078-9D5F-C8A6036B1795}">
  <ds:schemaRefs/>
</ds:datastoreItem>
</file>

<file path=customXml/itemProps51.xml><?xml version="1.0" encoding="utf-8"?>
<ds:datastoreItem xmlns:ds="http://schemas.openxmlformats.org/officeDocument/2006/customXml" ds:itemID="{E28F8232-6DAB-46BA-BEE5-B093E04CAC53}">
  <ds:schemaRefs/>
</ds:datastoreItem>
</file>

<file path=customXml/itemProps52.xml><?xml version="1.0" encoding="utf-8"?>
<ds:datastoreItem xmlns:ds="http://schemas.openxmlformats.org/officeDocument/2006/customXml" ds:itemID="{F43161EE-0013-4D6D-A467-999DFB3EFFCA}">
  <ds:schemaRefs/>
</ds:datastoreItem>
</file>

<file path=customXml/itemProps53.xml><?xml version="1.0" encoding="utf-8"?>
<ds:datastoreItem xmlns:ds="http://schemas.openxmlformats.org/officeDocument/2006/customXml" ds:itemID="{D67ECC33-3CD2-4E5C-A802-A1908703D889}">
  <ds:schemaRefs/>
</ds:datastoreItem>
</file>

<file path=customXml/itemProps54.xml><?xml version="1.0" encoding="utf-8"?>
<ds:datastoreItem xmlns:ds="http://schemas.openxmlformats.org/officeDocument/2006/customXml" ds:itemID="{3679EABC-3597-4165-845F-4CDAB50971EF}">
  <ds:schemaRefs/>
</ds:datastoreItem>
</file>

<file path=customXml/itemProps55.xml><?xml version="1.0" encoding="utf-8"?>
<ds:datastoreItem xmlns:ds="http://schemas.openxmlformats.org/officeDocument/2006/customXml" ds:itemID="{451EA15A-2460-4763-822D-7D0426E7CF66}">
  <ds:schemaRefs/>
</ds:datastoreItem>
</file>

<file path=customXml/itemProps56.xml><?xml version="1.0" encoding="utf-8"?>
<ds:datastoreItem xmlns:ds="http://schemas.openxmlformats.org/officeDocument/2006/customXml" ds:itemID="{93801618-E51D-4F8E-9C8C-4E2D959D4798}">
  <ds:schemaRefs/>
</ds:datastoreItem>
</file>

<file path=customXml/itemProps57.xml><?xml version="1.0" encoding="utf-8"?>
<ds:datastoreItem xmlns:ds="http://schemas.openxmlformats.org/officeDocument/2006/customXml" ds:itemID="{5B932A0B-8911-4413-B55F-A54FC6C58F3F}">
  <ds:schemaRefs/>
</ds:datastoreItem>
</file>

<file path=customXml/itemProps58.xml><?xml version="1.0" encoding="utf-8"?>
<ds:datastoreItem xmlns:ds="http://schemas.openxmlformats.org/officeDocument/2006/customXml" ds:itemID="{B9482F89-9C93-4403-8718-BBC465D37A4B}">
  <ds:schemaRefs/>
</ds:datastoreItem>
</file>

<file path=customXml/itemProps59.xml><?xml version="1.0" encoding="utf-8"?>
<ds:datastoreItem xmlns:ds="http://schemas.openxmlformats.org/officeDocument/2006/customXml" ds:itemID="{263989A5-408C-449B-85C8-2F21181F9A2B}">
  <ds:schemaRefs/>
</ds:datastoreItem>
</file>

<file path=customXml/itemProps60.xml><?xml version="1.0" encoding="utf-8"?>
<ds:datastoreItem xmlns:ds="http://schemas.openxmlformats.org/officeDocument/2006/customXml" ds:itemID="{9E329FDA-445C-4A7B-9EAA-7B0952CC9857}">
  <ds:schemaRefs/>
</ds:datastoreItem>
</file>

<file path=customXml/itemProps61.xml><?xml version="1.0" encoding="utf-8"?>
<ds:datastoreItem xmlns:ds="http://schemas.openxmlformats.org/officeDocument/2006/customXml" ds:itemID="{ED420B2F-4B77-4435-A689-66C8F89B05AB}">
  <ds:schemaRefs/>
</ds:datastoreItem>
</file>

<file path=customXml/itemProps62.xml><?xml version="1.0" encoding="utf-8"?>
<ds:datastoreItem xmlns:ds="http://schemas.openxmlformats.org/officeDocument/2006/customXml" ds:itemID="{96819AA3-AC20-45EF-B2B4-DCD7F72391C8}">
  <ds:schemaRefs/>
</ds:datastoreItem>
</file>

<file path=customXml/itemProps63.xml><?xml version="1.0" encoding="utf-8"?>
<ds:datastoreItem xmlns:ds="http://schemas.openxmlformats.org/officeDocument/2006/customXml" ds:itemID="{F7EB9D17-B794-45B0-ADE5-5C36832AE041}">
  <ds:schemaRefs/>
</ds:datastoreItem>
</file>

<file path=customXml/itemProps64.xml><?xml version="1.0" encoding="utf-8"?>
<ds:datastoreItem xmlns:ds="http://schemas.openxmlformats.org/officeDocument/2006/customXml" ds:itemID="{6BF01A57-C06B-4253-A34D-1769448E934D}">
  <ds:schemaRefs/>
</ds:datastoreItem>
</file>

<file path=customXml/itemProps65.xml><?xml version="1.0" encoding="utf-8"?>
<ds:datastoreItem xmlns:ds="http://schemas.openxmlformats.org/officeDocument/2006/customXml" ds:itemID="{37C88463-D910-4D38-A710-C734A37B8CF7}">
  <ds:schemaRefs/>
</ds:datastoreItem>
</file>

<file path=customXml/itemProps66.xml><?xml version="1.0" encoding="utf-8"?>
<ds:datastoreItem xmlns:ds="http://schemas.openxmlformats.org/officeDocument/2006/customXml" ds:itemID="{9C5AC963-8C44-47E2-A22F-276DE0A37A76}">
  <ds:schemaRefs/>
</ds:datastoreItem>
</file>

<file path=customXml/itemProps67.xml><?xml version="1.0" encoding="utf-8"?>
<ds:datastoreItem xmlns:ds="http://schemas.openxmlformats.org/officeDocument/2006/customXml" ds:itemID="{DE8F352B-5F8B-4C02-ADE3-CC2B9909F531}">
  <ds:schemaRefs/>
</ds:datastoreItem>
</file>

<file path=customXml/itemProps68.xml><?xml version="1.0" encoding="utf-8"?>
<ds:datastoreItem xmlns:ds="http://schemas.openxmlformats.org/officeDocument/2006/customXml" ds:itemID="{CD9041E6-047E-4027-A79A-5F0A119F82DD}">
  <ds:schemaRefs/>
</ds:datastoreItem>
</file>

<file path=customXml/itemProps69.xml><?xml version="1.0" encoding="utf-8"?>
<ds:datastoreItem xmlns:ds="http://schemas.openxmlformats.org/officeDocument/2006/customXml" ds:itemID="{E74C3ADD-6BB9-40C4-BA76-7FA95B6DC874}">
  <ds:schemaRefs/>
</ds:datastoreItem>
</file>

<file path=customXml/itemProps70.xml><?xml version="1.0" encoding="utf-8"?>
<ds:datastoreItem xmlns:ds="http://schemas.openxmlformats.org/officeDocument/2006/customXml" ds:itemID="{DF860E32-DF7F-44E4-B00C-DC650DC9B87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6</vt:i4>
      </vt:variant>
    </vt:vector>
  </HeadingPairs>
  <TitlesOfParts>
    <vt:vector size="20" baseType="lpstr">
      <vt:lpstr>🔐 Info</vt:lpstr>
      <vt:lpstr>BackEnd🔐</vt:lpstr>
      <vt:lpstr>Dashboard</vt:lpstr>
      <vt:lpstr>Orders</vt:lpstr>
      <vt:lpstr>Pending Orders</vt:lpstr>
      <vt:lpstr>2024 Forecast</vt:lpstr>
      <vt:lpstr>Run Rate + Analysis</vt:lpstr>
      <vt:lpstr>CMEs</vt:lpstr>
      <vt:lpstr>2024 T-Plan Summary</vt:lpstr>
      <vt:lpstr>Sales  Cycle</vt:lpstr>
      <vt:lpstr>Customers</vt:lpstr>
      <vt:lpstr>Suppliers</vt:lpstr>
      <vt:lpstr>Product_List</vt:lpstr>
      <vt:lpstr>Product Target + Prices</vt:lpstr>
      <vt:lpstr>col_customer</vt:lpstr>
      <vt:lpstr>col_supplier</vt:lpstr>
      <vt:lpstr>Suppliers!CustomerName</vt:lpstr>
      <vt:lpstr>CustomerName</vt:lpstr>
      <vt:lpstr>Suppliers!SKUs</vt:lpstr>
      <vt:lpstr>SKUs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SOMUAH Isaac</dc:creator>
  <cp:lastModifiedBy>Isaac Somuah</cp:lastModifiedBy>
  <cp:lastPrinted>2024-02-08T05:53:12Z</cp:lastPrinted>
  <dcterms:created xsi:type="dcterms:W3CDTF">2023-10-17T22:25:16Z</dcterms:created>
  <dcterms:modified xsi:type="dcterms:W3CDTF">2024-02-22T05:41:28Z</dcterms:modified>
</cp:coreProperties>
</file>